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Users\Usuario\Documents\Alliance Pharma\"/>
    </mc:Choice>
  </mc:AlternateContent>
  <xr:revisionPtr revIDLastSave="0" documentId="10_ncr:8100000_{DE79631E-E44D-47F6-BDC9-0E15B1376CFD}" xr6:coauthVersionLast="34" xr6:coauthVersionMax="34" xr10:uidLastSave="{00000000-0000-0000-0000-000000000000}"/>
  <bookViews>
    <workbookView xWindow="0" yWindow="0" windowWidth="24000" windowHeight="9348" xr2:uid="{00000000-000D-0000-FFFF-FFFF00000000}"/>
  </bookViews>
  <sheets>
    <sheet name="REGISTRO FACTURAS" sheetId="10" r:id="rId1"/>
    <sheet name="DESPACHO 4.0" sheetId="7" r:id="rId2"/>
    <sheet name="TRANSPORTE 3.0" sheetId="6" r:id="rId3"/>
    <sheet name="PACKING LIST" sheetId="12" r:id="rId4"/>
    <sheet name="PACKING LIST profarco" sheetId="21" r:id="rId5"/>
    <sheet name="LOTES" sheetId="11" r:id="rId6"/>
    <sheet name="Hoja3" sheetId="19" state="hidden" r:id="rId7"/>
    <sheet name="TRANSPORTE" sheetId="14" state="hidden" r:id="rId8"/>
    <sheet name="NUMEROS" sheetId="13" r:id="rId9"/>
    <sheet name="FACTURAS" sheetId="16" r:id="rId10"/>
    <sheet name="PEDIDOS" sheetId="18" r:id="rId11"/>
    <sheet name="PROVEEDORES" sheetId="15" r:id="rId12"/>
    <sheet name="Hoja1" sheetId="20" r:id="rId13"/>
    <sheet name="FORMATO 2" sheetId="3" state="hidden" r:id="rId14"/>
    <sheet name="REPORTE DE ACCIDENTES" sheetId="4" state="hidden" r:id="rId15"/>
  </sheets>
  <definedNames>
    <definedName name="_xlnm._FilterDatabase" localSheetId="6" hidden="1">Hoja3!$A$3:$C$3</definedName>
    <definedName name="_xlnm._FilterDatabase" localSheetId="5" hidden="1">LOTES!$A$5:$G$348</definedName>
    <definedName name="_xlnm._FilterDatabase" localSheetId="11" hidden="1">PROVEEDORES!$A$1:$B$1</definedName>
    <definedName name="_xlnm._FilterDatabase" localSheetId="0" hidden="1">'REGISTRO FACTURAS'!$A$4:$AI$5994</definedName>
    <definedName name="_xlnm._FilterDatabase" localSheetId="7" hidden="1">TRANSPORTE!$A$3:$E$3</definedName>
    <definedName name="_xlnm.Print_Area" localSheetId="1">'DESPACHO 4.0'!$A$1:$O$41</definedName>
    <definedName name="_xlnm.Print_Area" localSheetId="3">'PACKING LIST'!$A$1:$M$70</definedName>
    <definedName name="_xlnm.Print_Area" localSheetId="4">'PACKING LIST profarco'!$A$1:$M$70</definedName>
    <definedName name="_xlnm.Print_Area" localSheetId="10">PEDIDOS!$A$1:$G$49</definedName>
    <definedName name="_xlnm.Print_Area" localSheetId="2">'TRANSPORTE 3.0'!$A$2:$R$46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07" i="10" l="1"/>
  <c r="U1906" i="10" l="1"/>
  <c r="R1906" i="10"/>
  <c r="U1905" i="10"/>
  <c r="R1905" i="10"/>
  <c r="U1904" i="10"/>
  <c r="R1904" i="10"/>
  <c r="U1903" i="10"/>
  <c r="R1903" i="10"/>
  <c r="U1902" i="10"/>
  <c r="R1902" i="10"/>
  <c r="U1886" i="10"/>
  <c r="U1885" i="10"/>
  <c r="U1884" i="10"/>
  <c r="U1883" i="10"/>
  <c r="U1882" i="10"/>
  <c r="U1881" i="10"/>
  <c r="U1880" i="10"/>
  <c r="U1879" i="10"/>
  <c r="U1878" i="10"/>
  <c r="U1877" i="10"/>
  <c r="R1875" i="10" l="1"/>
  <c r="R1874" i="10"/>
  <c r="R1873" i="10"/>
  <c r="R1872" i="10"/>
  <c r="AE1865" i="10" l="1"/>
  <c r="AH1864" i="10"/>
  <c r="AC1864" i="10"/>
  <c r="AB1864" i="10"/>
  <c r="B1864" i="10" s="1"/>
  <c r="AA1864" i="10"/>
  <c r="Z1864" i="10"/>
  <c r="Y1864" i="10"/>
  <c r="U1864" i="10"/>
  <c r="R1864" i="10"/>
  <c r="I1864" i="10"/>
  <c r="C1864" i="10" s="1"/>
  <c r="H1864" i="10"/>
  <c r="R1861" i="10"/>
  <c r="R1860" i="10"/>
  <c r="R1859" i="10"/>
  <c r="R1858" i="10"/>
  <c r="R1857" i="10"/>
  <c r="R1856" i="10"/>
  <c r="R1855" i="10"/>
  <c r="R1854" i="10"/>
  <c r="R1853" i="10"/>
  <c r="L11" i="6" l="1"/>
  <c r="D11" i="6" s="1"/>
  <c r="AE1839" i="10"/>
  <c r="G11" i="6" l="1"/>
  <c r="R1851" i="10"/>
  <c r="R1850" i="10"/>
  <c r="R1849" i="10"/>
  <c r="R1848" i="10"/>
  <c r="R1847" i="10"/>
  <c r="R1846" i="10"/>
  <c r="R1845" i="10"/>
  <c r="R1844" i="10"/>
  <c r="R1843" i="10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C20" i="21" s="1"/>
  <c r="N19" i="21"/>
  <c r="D19" i="21" s="1"/>
  <c r="C19" i="21"/>
  <c r="B19" i="21"/>
  <c r="O19" i="21" s="1"/>
  <c r="N18" i="21"/>
  <c r="D18" i="21" s="1"/>
  <c r="C18" i="21"/>
  <c r="B18" i="21"/>
  <c r="O18" i="21" s="1"/>
  <c r="C14" i="21"/>
  <c r="B9" i="21"/>
  <c r="F5" i="21"/>
  <c r="F4" i="21"/>
  <c r="D20" i="21" l="1"/>
  <c r="F18" i="21"/>
  <c r="E18" i="21"/>
  <c r="F19" i="21"/>
  <c r="E19" i="21"/>
  <c r="B20" i="21"/>
  <c r="O20" i="21" s="1"/>
  <c r="U1687" i="10"/>
  <c r="E20" i="21" l="1"/>
  <c r="F20" i="21"/>
  <c r="I1832" i="10"/>
  <c r="I1833" i="10"/>
  <c r="AA1753" i="10"/>
  <c r="Z1753" i="10"/>
  <c r="Y1753" i="10"/>
  <c r="U1753" i="10"/>
  <c r="AA1752" i="10"/>
  <c r="Z1752" i="10"/>
  <c r="Y1752" i="10"/>
  <c r="U1752" i="10"/>
  <c r="AA1751" i="10"/>
  <c r="Z1751" i="10"/>
  <c r="Y1751" i="10"/>
  <c r="U1751" i="10"/>
  <c r="AA1750" i="10"/>
  <c r="Z1750" i="10"/>
  <c r="Y1750" i="10"/>
  <c r="U1750" i="10"/>
  <c r="AA1749" i="10"/>
  <c r="Z1749" i="10"/>
  <c r="Y1749" i="10"/>
  <c r="U1749" i="10"/>
  <c r="AA1748" i="10"/>
  <c r="Z1748" i="10"/>
  <c r="Y1748" i="10"/>
  <c r="U1748" i="10"/>
  <c r="AA1747" i="10"/>
  <c r="Z1747" i="10"/>
  <c r="Y1747" i="10"/>
  <c r="U1747" i="10"/>
  <c r="AA1746" i="10"/>
  <c r="Z1746" i="10"/>
  <c r="Y1746" i="10"/>
  <c r="U1746" i="10"/>
  <c r="AA1745" i="10"/>
  <c r="Z1745" i="10"/>
  <c r="Y1745" i="10"/>
  <c r="U1745" i="10"/>
  <c r="AA1744" i="10"/>
  <c r="Z1744" i="10"/>
  <c r="Y1744" i="10"/>
  <c r="U1744" i="10"/>
  <c r="AA1743" i="10"/>
  <c r="Z1743" i="10"/>
  <c r="Y1743" i="10"/>
  <c r="U1743" i="10"/>
  <c r="AA1742" i="10"/>
  <c r="Z1742" i="10"/>
  <c r="Y1742" i="10"/>
  <c r="U1742" i="10"/>
  <c r="AA1741" i="10"/>
  <c r="Z1741" i="10"/>
  <c r="Y1741" i="10"/>
  <c r="U1741" i="10"/>
  <c r="AA1740" i="10"/>
  <c r="Z1740" i="10"/>
  <c r="Y1740" i="10"/>
  <c r="U1740" i="10"/>
  <c r="AA1739" i="10"/>
  <c r="Z1739" i="10"/>
  <c r="Y1739" i="10"/>
  <c r="U1739" i="10"/>
  <c r="AA1738" i="10"/>
  <c r="Z1738" i="10"/>
  <c r="Y1738" i="10"/>
  <c r="U1738" i="10"/>
  <c r="AA1737" i="10"/>
  <c r="Z1737" i="10"/>
  <c r="Y1737" i="10"/>
  <c r="U1737" i="10"/>
  <c r="AA1736" i="10"/>
  <c r="Z1736" i="10"/>
  <c r="Y1736" i="10"/>
  <c r="U1736" i="10"/>
  <c r="AA1735" i="10"/>
  <c r="Z1735" i="10"/>
  <c r="Y1735" i="10"/>
  <c r="U1735" i="10"/>
  <c r="AA1734" i="10"/>
  <c r="Z1734" i="10"/>
  <c r="Y1734" i="10"/>
  <c r="U1734" i="10"/>
  <c r="AA1733" i="10"/>
  <c r="Z1733" i="10"/>
  <c r="Y1733" i="10"/>
  <c r="U1733" i="10"/>
  <c r="AA1732" i="10"/>
  <c r="Z1732" i="10"/>
  <c r="Y1732" i="10"/>
  <c r="U1732" i="10"/>
  <c r="AA1731" i="10"/>
  <c r="Z1731" i="10"/>
  <c r="Y1731" i="10"/>
  <c r="U1731" i="10"/>
  <c r="AA1730" i="10"/>
  <c r="Z1730" i="10"/>
  <c r="Y1730" i="10"/>
  <c r="U1730" i="10"/>
  <c r="AA1729" i="10"/>
  <c r="Z1729" i="10"/>
  <c r="Y1729" i="10"/>
  <c r="U1729" i="10"/>
  <c r="AA1728" i="10"/>
  <c r="Z1728" i="10"/>
  <c r="Y1728" i="10"/>
  <c r="U1728" i="10"/>
  <c r="AA1727" i="10"/>
  <c r="Z1727" i="10"/>
  <c r="Y1727" i="10"/>
  <c r="U1727" i="10"/>
  <c r="AA1726" i="10"/>
  <c r="Z1726" i="10"/>
  <c r="Y1726" i="10"/>
  <c r="U1726" i="10"/>
  <c r="AA1725" i="10"/>
  <c r="Z1725" i="10"/>
  <c r="Y1725" i="10"/>
  <c r="U1725" i="10"/>
  <c r="AA1724" i="10"/>
  <c r="Z1724" i="10"/>
  <c r="Y1724" i="10"/>
  <c r="U1724" i="10"/>
  <c r="AA1723" i="10"/>
  <c r="Z1723" i="10"/>
  <c r="Y1723" i="10"/>
  <c r="U1723" i="10"/>
  <c r="AA1722" i="10"/>
  <c r="Z1722" i="10"/>
  <c r="Y1722" i="10"/>
  <c r="U1722" i="10"/>
  <c r="AA1721" i="10"/>
  <c r="Z1721" i="10"/>
  <c r="Y1721" i="10"/>
  <c r="U1721" i="10"/>
  <c r="AA1720" i="10"/>
  <c r="Z1720" i="10"/>
  <c r="Y1720" i="10"/>
  <c r="U1720" i="10"/>
  <c r="AA1719" i="10"/>
  <c r="Z1719" i="10"/>
  <c r="Y1719" i="10"/>
  <c r="U1719" i="10"/>
  <c r="AA1718" i="10"/>
  <c r="Z1718" i="10"/>
  <c r="Y1718" i="10"/>
  <c r="U1718" i="10"/>
  <c r="AA1717" i="10"/>
  <c r="Z1717" i="10"/>
  <c r="Y1717" i="10"/>
  <c r="U1717" i="10"/>
  <c r="AA1716" i="10"/>
  <c r="Z1716" i="10"/>
  <c r="Y1716" i="10"/>
  <c r="U1716" i="10"/>
  <c r="AA1715" i="10"/>
  <c r="Z1715" i="10"/>
  <c r="Y1715" i="10"/>
  <c r="U1715" i="10"/>
  <c r="AA1714" i="10"/>
  <c r="Z1714" i="10"/>
  <c r="Y1714" i="10"/>
  <c r="U1714" i="10"/>
  <c r="AA1713" i="10"/>
  <c r="Z1713" i="10"/>
  <c r="Y1713" i="10"/>
  <c r="U1713" i="10"/>
  <c r="AA1712" i="10"/>
  <c r="Z1712" i="10"/>
  <c r="Y1712" i="10"/>
  <c r="U1712" i="10"/>
  <c r="AA1711" i="10"/>
  <c r="Z1711" i="10"/>
  <c r="Y1711" i="10"/>
  <c r="U1711" i="10"/>
  <c r="AA1710" i="10"/>
  <c r="Z1710" i="10"/>
  <c r="Y1710" i="10"/>
  <c r="U1710" i="10"/>
  <c r="AA1709" i="10"/>
  <c r="Z1709" i="10"/>
  <c r="Y1709" i="10"/>
  <c r="U1709" i="10"/>
  <c r="AA1708" i="10"/>
  <c r="Z1708" i="10"/>
  <c r="Y1708" i="10"/>
  <c r="U1708" i="10"/>
  <c r="AA1707" i="10"/>
  <c r="Z1707" i="10"/>
  <c r="Y1707" i="10"/>
  <c r="U1707" i="10"/>
  <c r="AA1706" i="10"/>
  <c r="Z1706" i="10"/>
  <c r="Y1706" i="10"/>
  <c r="U1706" i="10"/>
  <c r="AA1705" i="10"/>
  <c r="Z1705" i="10"/>
  <c r="Y1705" i="10"/>
  <c r="U1705" i="10"/>
  <c r="AA1704" i="10"/>
  <c r="Z1704" i="10"/>
  <c r="Y1704" i="10"/>
  <c r="U1704" i="10"/>
  <c r="AA1703" i="10"/>
  <c r="Z1703" i="10"/>
  <c r="Y1703" i="10"/>
  <c r="U1703" i="10"/>
  <c r="AA1702" i="10"/>
  <c r="Z1702" i="10"/>
  <c r="Y1702" i="10"/>
  <c r="U1702" i="10"/>
  <c r="AA1701" i="10"/>
  <c r="Z1701" i="10"/>
  <c r="Y1701" i="10"/>
  <c r="U1701" i="10"/>
  <c r="AA1700" i="10"/>
  <c r="Z1700" i="10"/>
  <c r="Y1700" i="10"/>
  <c r="U1700" i="10"/>
  <c r="AA1699" i="10"/>
  <c r="Z1699" i="10"/>
  <c r="Y1699" i="10"/>
  <c r="U1699" i="10"/>
  <c r="AA1698" i="10"/>
  <c r="Z1698" i="10"/>
  <c r="Y1698" i="10"/>
  <c r="U1698" i="10"/>
  <c r="AA1697" i="10"/>
  <c r="Z1697" i="10"/>
  <c r="Y1697" i="10"/>
  <c r="U1697" i="10"/>
  <c r="AA1696" i="10"/>
  <c r="Z1696" i="10"/>
  <c r="Y1696" i="10"/>
  <c r="U1696" i="10"/>
  <c r="AA1695" i="10"/>
  <c r="Z1695" i="10"/>
  <c r="Y1695" i="10"/>
  <c r="U1695" i="10"/>
  <c r="AA1694" i="10"/>
  <c r="Z1694" i="10"/>
  <c r="Y1694" i="10"/>
  <c r="U1694" i="10"/>
  <c r="AA1693" i="10"/>
  <c r="Z1693" i="10"/>
  <c r="Y1693" i="10"/>
  <c r="U1693" i="10"/>
  <c r="AA1692" i="10"/>
  <c r="Z1692" i="10"/>
  <c r="Y1692" i="10"/>
  <c r="U1692" i="10"/>
  <c r="AA1691" i="10"/>
  <c r="Z1691" i="10"/>
  <c r="Y1691" i="10"/>
  <c r="U1691" i="10"/>
  <c r="AA1690" i="10"/>
  <c r="Z1690" i="10"/>
  <c r="Y1690" i="10"/>
  <c r="U1690" i="10"/>
  <c r="AA1689" i="10"/>
  <c r="Z1689" i="10"/>
  <c r="Y1689" i="10"/>
  <c r="U1689" i="10"/>
  <c r="AA1688" i="10"/>
  <c r="Z1688" i="10"/>
  <c r="Y1688" i="10"/>
  <c r="U1688" i="10"/>
  <c r="AA1687" i="10"/>
  <c r="Z1687" i="10"/>
  <c r="Y1687" i="10"/>
  <c r="H1837" i="10"/>
  <c r="F1837" i="10"/>
  <c r="F1836" i="10"/>
  <c r="R1683" i="10" l="1"/>
  <c r="R1682" i="10"/>
  <c r="R1681" i="10"/>
  <c r="R1680" i="10"/>
  <c r="R1679" i="10"/>
  <c r="R1678" i="10"/>
  <c r="R1677" i="10"/>
  <c r="R1676" i="10"/>
  <c r="AC1606" i="10" l="1"/>
  <c r="R1606" i="10"/>
  <c r="H1606" i="10"/>
  <c r="F1606" i="10"/>
  <c r="AH1606" i="10" s="1"/>
  <c r="AC1605" i="10"/>
  <c r="R1605" i="10"/>
  <c r="H1605" i="10"/>
  <c r="F1605" i="10"/>
  <c r="AH1605" i="10" s="1"/>
  <c r="AC1604" i="10"/>
  <c r="AB1604" i="10"/>
  <c r="AB1605" i="10" s="1"/>
  <c r="R1604" i="10"/>
  <c r="H1604" i="10"/>
  <c r="F1604" i="10"/>
  <c r="AH1604" i="10" s="1"/>
  <c r="B1605" i="10" l="1"/>
  <c r="AB1606" i="10"/>
  <c r="B1604" i="10"/>
  <c r="R1581" i="10"/>
  <c r="R1580" i="10"/>
  <c r="R1579" i="10"/>
  <c r="R1578" i="10"/>
  <c r="R1577" i="10"/>
  <c r="R1576" i="10"/>
  <c r="R1575" i="10"/>
  <c r="R1574" i="10"/>
  <c r="R1573" i="10"/>
  <c r="R1572" i="10"/>
  <c r="R1571" i="10"/>
  <c r="R1570" i="10"/>
  <c r="R1569" i="10"/>
  <c r="R1567" i="10"/>
  <c r="R1566" i="10"/>
  <c r="R1565" i="10"/>
  <c r="R1564" i="10"/>
  <c r="R1563" i="10"/>
  <c r="R1562" i="10"/>
  <c r="R1561" i="10"/>
  <c r="R1560" i="10"/>
  <c r="R1559" i="10"/>
  <c r="R1558" i="10"/>
  <c r="R1557" i="10"/>
  <c r="R1556" i="10"/>
  <c r="F1536" i="10"/>
  <c r="F1535" i="10"/>
  <c r="B1606" i="10" l="1"/>
  <c r="AB1607" i="10"/>
  <c r="AC1541" i="10"/>
  <c r="H1534" i="10" l="1"/>
  <c r="F1534" i="10"/>
  <c r="H1535" i="10"/>
  <c r="R1534" i="10"/>
  <c r="H1533" i="10"/>
  <c r="F1533" i="10"/>
  <c r="H1532" i="10"/>
  <c r="F1532" i="10"/>
  <c r="H48" i="18" l="1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D26" i="18" l="1"/>
  <c r="D34" i="18"/>
  <c r="D42" i="18"/>
  <c r="C10" i="18"/>
  <c r="C18" i="18"/>
  <c r="D18" i="18" s="1"/>
  <c r="C22" i="18"/>
  <c r="C37" i="18"/>
  <c r="C41" i="18"/>
  <c r="C45" i="18"/>
  <c r="C24" i="18"/>
  <c r="D24" i="18" s="1"/>
  <c r="C14" i="18"/>
  <c r="C48" i="18"/>
  <c r="C16" i="18"/>
  <c r="D16" i="18" s="1"/>
  <c r="C26" i="18"/>
  <c r="C34" i="18"/>
  <c r="C38" i="18"/>
  <c r="C42" i="18"/>
  <c r="C47" i="18"/>
  <c r="C30" i="18"/>
  <c r="C46" i="18"/>
  <c r="C43" i="18"/>
  <c r="C12" i="18"/>
  <c r="C39" i="18"/>
  <c r="C23" i="18"/>
  <c r="C27" i="18"/>
  <c r="C28" i="18"/>
  <c r="C13" i="18"/>
  <c r="C19" i="18"/>
  <c r="C20" i="18"/>
  <c r="C25" i="18"/>
  <c r="C35" i="18"/>
  <c r="C15" i="18"/>
  <c r="C21" i="18"/>
  <c r="C31" i="18"/>
  <c r="C32" i="18"/>
  <c r="C17" i="18"/>
  <c r="C33" i="18"/>
  <c r="C36" i="18"/>
  <c r="C40" i="18"/>
  <c r="C29" i="18"/>
  <c r="C44" i="18"/>
  <c r="D19" i="18" l="1"/>
  <c r="E19" i="18" s="1"/>
  <c r="E48" i="18"/>
  <c r="D35" i="18"/>
  <c r="E35" i="18" s="1"/>
  <c r="D13" i="18"/>
  <c r="E13" i="18" s="1"/>
  <c r="D39" i="18"/>
  <c r="E39" i="18" s="1"/>
  <c r="E34" i="18"/>
  <c r="D37" i="18"/>
  <c r="E37" i="18" s="1"/>
  <c r="D48" i="18"/>
  <c r="D40" i="18"/>
  <c r="E40" i="18" s="1"/>
  <c r="D32" i="18"/>
  <c r="E32" i="18" s="1"/>
  <c r="D29" i="18"/>
  <c r="E29" i="18"/>
  <c r="D15" i="18"/>
  <c r="E15" i="18" s="1"/>
  <c r="D23" i="18"/>
  <c r="E23" i="18" s="1"/>
  <c r="D41" i="18"/>
  <c r="E41" i="18" s="1"/>
  <c r="D31" i="18"/>
  <c r="E31" i="18" s="1"/>
  <c r="D25" i="18"/>
  <c r="E25" i="18"/>
  <c r="D47" i="18"/>
  <c r="E47" i="18" s="1"/>
  <c r="E26" i="18"/>
  <c r="E24" i="18"/>
  <c r="D46" i="18"/>
  <c r="E46" i="18" s="1"/>
  <c r="D38" i="18"/>
  <c r="E38" i="18" s="1"/>
  <c r="D30" i="18"/>
  <c r="E30" i="18" s="1"/>
  <c r="D22" i="18"/>
  <c r="E22" i="18" s="1"/>
  <c r="D14" i="18"/>
  <c r="E14" i="18" s="1"/>
  <c r="D17" i="18"/>
  <c r="E17" i="18" s="1"/>
  <c r="D33" i="18"/>
  <c r="E33" i="18" s="1"/>
  <c r="D21" i="18"/>
  <c r="E21" i="18" s="1"/>
  <c r="D27" i="18"/>
  <c r="E27" i="18" s="1"/>
  <c r="D43" i="18"/>
  <c r="E43" i="18" s="1"/>
  <c r="E42" i="18"/>
  <c r="E16" i="18"/>
  <c r="D45" i="18"/>
  <c r="E45" i="18"/>
  <c r="E18" i="18"/>
  <c r="D44" i="18"/>
  <c r="E44" i="18" s="1"/>
  <c r="D36" i="18"/>
  <c r="E36" i="18" s="1"/>
  <c r="D28" i="18"/>
  <c r="E28" i="18" s="1"/>
  <c r="D20" i="18"/>
  <c r="E20" i="18" s="1"/>
  <c r="D12" i="18"/>
  <c r="E12" i="18" s="1"/>
  <c r="D10" i="18"/>
  <c r="C11" i="18"/>
  <c r="C12" i="7"/>
  <c r="F1498" i="10"/>
  <c r="F1508" i="10"/>
  <c r="D11" i="18" l="1"/>
  <c r="E11" i="18" s="1"/>
  <c r="E10" i="18"/>
  <c r="F1440" i="10"/>
  <c r="AB5993" i="10"/>
  <c r="AB5992" i="10"/>
  <c r="AB5991" i="10"/>
  <c r="AB5990" i="10"/>
  <c r="AB5989" i="10"/>
  <c r="AB5988" i="10"/>
  <c r="AB5987" i="10"/>
  <c r="AB5986" i="10"/>
  <c r="AB5985" i="10"/>
  <c r="AB5984" i="10"/>
  <c r="AB5983" i="10"/>
  <c r="AB5982" i="10"/>
  <c r="AB5981" i="10"/>
  <c r="AB5980" i="10"/>
  <c r="AB5979" i="10"/>
  <c r="AB5978" i="10"/>
  <c r="AB5977" i="10"/>
  <c r="AB5976" i="10"/>
  <c r="AB5975" i="10"/>
  <c r="AB5974" i="10"/>
  <c r="AB5973" i="10"/>
  <c r="AB5972" i="10"/>
  <c r="AB5971" i="10"/>
  <c r="AB5970" i="10"/>
  <c r="AB5969" i="10"/>
  <c r="AB5968" i="10"/>
  <c r="AB5967" i="10"/>
  <c r="AB5966" i="10"/>
  <c r="AB5965" i="10"/>
  <c r="AB5964" i="10"/>
  <c r="AB5963" i="10"/>
  <c r="AB5962" i="10"/>
  <c r="AB5961" i="10"/>
  <c r="AB5960" i="10"/>
  <c r="AB5959" i="10"/>
  <c r="AB5958" i="10"/>
  <c r="AB5957" i="10"/>
  <c r="AB5956" i="10"/>
  <c r="AB5955" i="10"/>
  <c r="AB5954" i="10"/>
  <c r="AB5953" i="10"/>
  <c r="AB5952" i="10"/>
  <c r="AB5951" i="10"/>
  <c r="AB5950" i="10"/>
  <c r="AB5949" i="10"/>
  <c r="AB5948" i="10"/>
  <c r="AB5947" i="10"/>
  <c r="AB5946" i="10"/>
  <c r="AB5945" i="10"/>
  <c r="AB5944" i="10"/>
  <c r="AB5943" i="10"/>
  <c r="AB5942" i="10"/>
  <c r="AB5941" i="10"/>
  <c r="AB5940" i="10"/>
  <c r="AB5939" i="10"/>
  <c r="AB5938" i="10"/>
  <c r="AB5937" i="10"/>
  <c r="AB5936" i="10"/>
  <c r="AB5935" i="10"/>
  <c r="AB5934" i="10"/>
  <c r="AB5933" i="10"/>
  <c r="AB5932" i="10"/>
  <c r="AB5931" i="10"/>
  <c r="AB5930" i="10"/>
  <c r="AB5929" i="10"/>
  <c r="AB5928" i="10"/>
  <c r="AB5927" i="10"/>
  <c r="AB5926" i="10"/>
  <c r="AB5925" i="10"/>
  <c r="AB5924" i="10"/>
  <c r="AB5923" i="10"/>
  <c r="AB5922" i="10"/>
  <c r="AB5921" i="10"/>
  <c r="AB5920" i="10"/>
  <c r="AB5919" i="10"/>
  <c r="AB5918" i="10"/>
  <c r="AB5917" i="10"/>
  <c r="AB5916" i="10"/>
  <c r="AB5915" i="10"/>
  <c r="AB5914" i="10"/>
  <c r="AB5913" i="10"/>
  <c r="AB5912" i="10"/>
  <c r="AB5911" i="10"/>
  <c r="AB5910" i="10"/>
  <c r="AB5909" i="10"/>
  <c r="AB5908" i="10"/>
  <c r="AB5907" i="10"/>
  <c r="AB5906" i="10"/>
  <c r="AB5905" i="10"/>
  <c r="AB5904" i="10"/>
  <c r="AB5903" i="10"/>
  <c r="AB5902" i="10"/>
  <c r="AB5901" i="10"/>
  <c r="AB5900" i="10"/>
  <c r="AB5899" i="10"/>
  <c r="AB5898" i="10"/>
  <c r="AB5897" i="10"/>
  <c r="AB5896" i="10"/>
  <c r="AB5895" i="10"/>
  <c r="AB5894" i="10"/>
  <c r="AB5893" i="10"/>
  <c r="AB5892" i="10"/>
  <c r="AB5891" i="10"/>
  <c r="AB5890" i="10"/>
  <c r="AB5889" i="10"/>
  <c r="AB5888" i="10"/>
  <c r="AB5887" i="10"/>
  <c r="AB5886" i="10"/>
  <c r="AB5885" i="10"/>
  <c r="AB5884" i="10"/>
  <c r="AB5883" i="10"/>
  <c r="AB5882" i="10"/>
  <c r="AB5881" i="10"/>
  <c r="AB5880" i="10"/>
  <c r="AB5879" i="10"/>
  <c r="AB5878" i="10"/>
  <c r="AB5877" i="10"/>
  <c r="AB5876" i="10"/>
  <c r="AB5875" i="10"/>
  <c r="AB5874" i="10"/>
  <c r="AB5873" i="10"/>
  <c r="AB5872" i="10"/>
  <c r="AB5871" i="10"/>
  <c r="AB5870" i="10"/>
  <c r="AB5869" i="10"/>
  <c r="AB5868" i="10"/>
  <c r="AB5867" i="10"/>
  <c r="AB5866" i="10"/>
  <c r="AB5865" i="10"/>
  <c r="AB5864" i="10"/>
  <c r="AB5863" i="10"/>
  <c r="AB5862" i="10"/>
  <c r="AB5861" i="10"/>
  <c r="AB5860" i="10"/>
  <c r="AB5859" i="10"/>
  <c r="AB5858" i="10"/>
  <c r="AB5857" i="10"/>
  <c r="AB5856" i="10"/>
  <c r="AB5855" i="10"/>
  <c r="AB5854" i="10"/>
  <c r="AB5853" i="10"/>
  <c r="AB5852" i="10"/>
  <c r="AB5851" i="10"/>
  <c r="AB5850" i="10"/>
  <c r="AB5849" i="10"/>
  <c r="AB5848" i="10"/>
  <c r="AB5847" i="10"/>
  <c r="AB5846" i="10"/>
  <c r="AB5845" i="10"/>
  <c r="AB5844" i="10"/>
  <c r="AB5843" i="10"/>
  <c r="AB5842" i="10"/>
  <c r="AB5841" i="10"/>
  <c r="AB5840" i="10"/>
  <c r="AB5839" i="10"/>
  <c r="AB5838" i="10"/>
  <c r="AB5837" i="10"/>
  <c r="AB5836" i="10"/>
  <c r="AB5835" i="10"/>
  <c r="AB5834" i="10"/>
  <c r="AB5833" i="10"/>
  <c r="AB5832" i="10"/>
  <c r="AB5831" i="10"/>
  <c r="AB5830" i="10"/>
  <c r="AB5829" i="10"/>
  <c r="AB5828" i="10"/>
  <c r="AB5827" i="10"/>
  <c r="AB5826" i="10"/>
  <c r="AB5825" i="10"/>
  <c r="AB5824" i="10"/>
  <c r="AB5823" i="10"/>
  <c r="AB5822" i="10"/>
  <c r="AB5821" i="10"/>
  <c r="AB5820" i="10"/>
  <c r="AB5819" i="10"/>
  <c r="AB5818" i="10"/>
  <c r="AB5817" i="10"/>
  <c r="AB5816" i="10"/>
  <c r="AB5815" i="10"/>
  <c r="AB5814" i="10"/>
  <c r="AB5813" i="10"/>
  <c r="AB5812" i="10"/>
  <c r="AB5811" i="10"/>
  <c r="AB5810" i="10"/>
  <c r="AB5809" i="10"/>
  <c r="AB5808" i="10"/>
  <c r="AB5807" i="10"/>
  <c r="AB5806" i="10"/>
  <c r="AB5805" i="10"/>
  <c r="AB5804" i="10"/>
  <c r="AB5803" i="10"/>
  <c r="AB5802" i="10"/>
  <c r="AB5801" i="10"/>
  <c r="AB5800" i="10"/>
  <c r="AB5799" i="10"/>
  <c r="AB5798" i="10"/>
  <c r="AB5797" i="10"/>
  <c r="AB5796" i="10"/>
  <c r="AB5795" i="10"/>
  <c r="AB5794" i="10"/>
  <c r="AB5793" i="10"/>
  <c r="AB5792" i="10"/>
  <c r="AB5791" i="10"/>
  <c r="AB5790" i="10"/>
  <c r="AB5789" i="10"/>
  <c r="AB5788" i="10"/>
  <c r="AB5787" i="10"/>
  <c r="AB5786" i="10"/>
  <c r="AB5785" i="10"/>
  <c r="AB5784" i="10"/>
  <c r="AB5783" i="10"/>
  <c r="AB5782" i="10"/>
  <c r="AB5781" i="10"/>
  <c r="AB5780" i="10"/>
  <c r="AB5779" i="10"/>
  <c r="AB5778" i="10"/>
  <c r="AB5777" i="10"/>
  <c r="AB5776" i="10"/>
  <c r="AB5775" i="10"/>
  <c r="AB5774" i="10"/>
  <c r="AB5773" i="10"/>
  <c r="AB5772" i="10"/>
  <c r="AB5771" i="10"/>
  <c r="AB5770" i="10"/>
  <c r="AB5769" i="10"/>
  <c r="AB5768" i="10"/>
  <c r="AB5767" i="10"/>
  <c r="AB5766" i="10"/>
  <c r="AB5765" i="10"/>
  <c r="AB5764" i="10"/>
  <c r="AB5763" i="10"/>
  <c r="AB5762" i="10"/>
  <c r="AB5761" i="10"/>
  <c r="AB5760" i="10"/>
  <c r="AB5759" i="10"/>
  <c r="AB5758" i="10"/>
  <c r="AB5757" i="10"/>
  <c r="AB5756" i="10"/>
  <c r="AB5755" i="10"/>
  <c r="AB5754" i="10"/>
  <c r="AB5753" i="10"/>
  <c r="AB5752" i="10"/>
  <c r="AB5751" i="10"/>
  <c r="AB5750" i="10"/>
  <c r="AB5749" i="10"/>
  <c r="AB5748" i="10"/>
  <c r="AB5747" i="10"/>
  <c r="AB5746" i="10"/>
  <c r="AB5745" i="10"/>
  <c r="AB5744" i="10"/>
  <c r="AB5743" i="10"/>
  <c r="AB5742" i="10"/>
  <c r="AB5741" i="10"/>
  <c r="AB5740" i="10"/>
  <c r="AB5739" i="10"/>
  <c r="AB5738" i="10"/>
  <c r="AB5737" i="10"/>
  <c r="AB5736" i="10"/>
  <c r="AB5735" i="10"/>
  <c r="AB5734" i="10"/>
  <c r="AB5733" i="10"/>
  <c r="AB5732" i="10"/>
  <c r="AB5731" i="10"/>
  <c r="AB5730" i="10"/>
  <c r="AB5729" i="10"/>
  <c r="AB5728" i="10"/>
  <c r="AB5727" i="10"/>
  <c r="AB5726" i="10"/>
  <c r="AB5725" i="10"/>
  <c r="AB5724" i="10"/>
  <c r="AB5723" i="10"/>
  <c r="AB5722" i="10"/>
  <c r="AB5721" i="10"/>
  <c r="AB5720" i="10"/>
  <c r="AB5719" i="10"/>
  <c r="AB5718" i="10"/>
  <c r="AB5717" i="10"/>
  <c r="AB5716" i="10"/>
  <c r="AB5715" i="10"/>
  <c r="AB5714" i="10"/>
  <c r="AB5713" i="10"/>
  <c r="AB5712" i="10"/>
  <c r="AB5711" i="10"/>
  <c r="AB5710" i="10"/>
  <c r="AB5709" i="10"/>
  <c r="AB5708" i="10"/>
  <c r="AB5707" i="10"/>
  <c r="AB5706" i="10"/>
  <c r="AB5705" i="10"/>
  <c r="AB5704" i="10"/>
  <c r="AB5703" i="10"/>
  <c r="AB5702" i="10"/>
  <c r="AB5701" i="10"/>
  <c r="AB5700" i="10"/>
  <c r="AB5699" i="10"/>
  <c r="AB5698" i="10"/>
  <c r="AB5697" i="10"/>
  <c r="AB5696" i="10"/>
  <c r="AB5695" i="10"/>
  <c r="AB5694" i="10"/>
  <c r="AB5693" i="10"/>
  <c r="AB5692" i="10"/>
  <c r="AB5691" i="10"/>
  <c r="AB5690" i="10"/>
  <c r="AB5689" i="10"/>
  <c r="AB5688" i="10"/>
  <c r="AB5687" i="10"/>
  <c r="AB5686" i="10"/>
  <c r="AB5685" i="10"/>
  <c r="AB5684" i="10"/>
  <c r="AB5683" i="10"/>
  <c r="AB5682" i="10"/>
  <c r="AB5681" i="10"/>
  <c r="AB5680" i="10"/>
  <c r="AB5679" i="10"/>
  <c r="AB5678" i="10"/>
  <c r="AB5677" i="10"/>
  <c r="AB5676" i="10"/>
  <c r="AB5675" i="10"/>
  <c r="AB5674" i="10"/>
  <c r="AB5673" i="10"/>
  <c r="AB5672" i="10"/>
  <c r="AB5671" i="10"/>
  <c r="AB5670" i="10"/>
  <c r="AB5669" i="10"/>
  <c r="AB5668" i="10"/>
  <c r="AB5667" i="10"/>
  <c r="AB5666" i="10"/>
  <c r="AB5665" i="10"/>
  <c r="AB5664" i="10"/>
  <c r="AB5663" i="10"/>
  <c r="AB5662" i="10"/>
  <c r="AB5661" i="10"/>
  <c r="AB5660" i="10"/>
  <c r="AB5659" i="10"/>
  <c r="AB5658" i="10"/>
  <c r="AB5657" i="10"/>
  <c r="AB5656" i="10"/>
  <c r="AB5655" i="10"/>
  <c r="AB5654" i="10"/>
  <c r="AB5653" i="10"/>
  <c r="AB5652" i="10"/>
  <c r="AB5651" i="10"/>
  <c r="AB5650" i="10"/>
  <c r="AB5649" i="10"/>
  <c r="AB5648" i="10"/>
  <c r="AB5647" i="10"/>
  <c r="AB5646" i="10"/>
  <c r="AB5645" i="10"/>
  <c r="AB5644" i="10"/>
  <c r="AB5643" i="10"/>
  <c r="AB5642" i="10"/>
  <c r="AB5641" i="10"/>
  <c r="AB5640" i="10"/>
  <c r="AB5639" i="10"/>
  <c r="AB5638" i="10"/>
  <c r="AB5637" i="10"/>
  <c r="AB5636" i="10"/>
  <c r="AB5635" i="10"/>
  <c r="AB5634" i="10"/>
  <c r="AB5633" i="10"/>
  <c r="AB5632" i="10"/>
  <c r="AB5631" i="10"/>
  <c r="AB5630" i="10"/>
  <c r="AB5629" i="10"/>
  <c r="AB5628" i="10"/>
  <c r="AB5627" i="10"/>
  <c r="AB5626" i="10"/>
  <c r="AB5625" i="10"/>
  <c r="AB5624" i="10"/>
  <c r="AB5623" i="10"/>
  <c r="AB5622" i="10"/>
  <c r="AB5621" i="10"/>
  <c r="AB5620" i="10"/>
  <c r="AB5619" i="10"/>
  <c r="AB5618" i="10"/>
  <c r="AB5617" i="10"/>
  <c r="AB5616" i="10"/>
  <c r="AB5615" i="10"/>
  <c r="AB5614" i="10"/>
  <c r="AB5613" i="10"/>
  <c r="AB5612" i="10"/>
  <c r="AB5611" i="10"/>
  <c r="AB5610" i="10"/>
  <c r="AB5609" i="10"/>
  <c r="AB5608" i="10"/>
  <c r="AB5607" i="10"/>
  <c r="AB5606" i="10"/>
  <c r="AB5605" i="10"/>
  <c r="AB5604" i="10"/>
  <c r="AB5603" i="10"/>
  <c r="AB5602" i="10"/>
  <c r="AB5601" i="10"/>
  <c r="AB5600" i="10"/>
  <c r="AB5599" i="10"/>
  <c r="AB5598" i="10"/>
  <c r="AB5597" i="10"/>
  <c r="AB5596" i="10"/>
  <c r="AB5595" i="10"/>
  <c r="AB5594" i="10"/>
  <c r="AB5593" i="10"/>
  <c r="AB5592" i="10"/>
  <c r="AB5591" i="10"/>
  <c r="AB5590" i="10"/>
  <c r="AB5589" i="10"/>
  <c r="AB5588" i="10"/>
  <c r="AB5587" i="10"/>
  <c r="AB5586" i="10"/>
  <c r="AB5585" i="10"/>
  <c r="AB5584" i="10"/>
  <c r="AB5583" i="10"/>
  <c r="AB5582" i="10"/>
  <c r="AB5581" i="10"/>
  <c r="AB5580" i="10"/>
  <c r="AB5579" i="10"/>
  <c r="AB5578" i="10"/>
  <c r="AB5577" i="10"/>
  <c r="AB5576" i="10"/>
  <c r="AB5575" i="10"/>
  <c r="AB5574" i="10"/>
  <c r="AB5573" i="10"/>
  <c r="AB5572" i="10"/>
  <c r="AB5571" i="10"/>
  <c r="AB5570" i="10"/>
  <c r="AB5569" i="10"/>
  <c r="AB5568" i="10"/>
  <c r="AB5567" i="10"/>
  <c r="AB5566" i="10"/>
  <c r="AB5565" i="10"/>
  <c r="AB5564" i="10"/>
  <c r="AB5563" i="10"/>
  <c r="AB5562" i="10"/>
  <c r="AB5561" i="10"/>
  <c r="AB5560" i="10"/>
  <c r="AB5559" i="10"/>
  <c r="AB5558" i="10"/>
  <c r="AB5557" i="10"/>
  <c r="AB5556" i="10"/>
  <c r="AB5555" i="10"/>
  <c r="AB5554" i="10"/>
  <c r="AB5553" i="10"/>
  <c r="AB5552" i="10"/>
  <c r="AB5551" i="10"/>
  <c r="AB5550" i="10"/>
  <c r="AB5549" i="10"/>
  <c r="AB5548" i="10"/>
  <c r="AB5547" i="10"/>
  <c r="AB5546" i="10"/>
  <c r="AB5545" i="10"/>
  <c r="AB5544" i="10"/>
  <c r="AB5543" i="10"/>
  <c r="AB5542" i="10"/>
  <c r="AB5541" i="10"/>
  <c r="AB5540" i="10"/>
  <c r="AB5539" i="10"/>
  <c r="AB5538" i="10"/>
  <c r="AB5537" i="10"/>
  <c r="AB5536" i="10"/>
  <c r="AB5535" i="10"/>
  <c r="AB5534" i="10"/>
  <c r="AB5533" i="10"/>
  <c r="AB5532" i="10"/>
  <c r="AB5531" i="10"/>
  <c r="AB5530" i="10"/>
  <c r="AB5529" i="10"/>
  <c r="AB5528" i="10"/>
  <c r="AB5527" i="10"/>
  <c r="AB5526" i="10"/>
  <c r="AB5525" i="10"/>
  <c r="AB5524" i="10"/>
  <c r="AB5523" i="10"/>
  <c r="AB5522" i="10"/>
  <c r="AB5521" i="10"/>
  <c r="AB5520" i="10"/>
  <c r="AB5519" i="10"/>
  <c r="AB5518" i="10"/>
  <c r="AB5517" i="10"/>
  <c r="AB5516" i="10"/>
  <c r="AB5515" i="10"/>
  <c r="AB5514" i="10"/>
  <c r="AB5513" i="10"/>
  <c r="AB5512" i="10"/>
  <c r="AB5511" i="10"/>
  <c r="AB5510" i="10"/>
  <c r="AB5509" i="10"/>
  <c r="AB5508" i="10"/>
  <c r="AB5507" i="10"/>
  <c r="AB5506" i="10"/>
  <c r="AB5505" i="10"/>
  <c r="AB5504" i="10"/>
  <c r="AB5503" i="10"/>
  <c r="AB5502" i="10"/>
  <c r="AB5501" i="10"/>
  <c r="AB5500" i="10"/>
  <c r="AB5499" i="10"/>
  <c r="AB5498" i="10"/>
  <c r="AB5497" i="10"/>
  <c r="AB5496" i="10"/>
  <c r="AB5495" i="10"/>
  <c r="AB5494" i="10"/>
  <c r="AB5493" i="10"/>
  <c r="AB5492" i="10"/>
  <c r="AB5491" i="10"/>
  <c r="AB5490" i="10"/>
  <c r="AB5489" i="10"/>
  <c r="AB5488" i="10"/>
  <c r="AB5487" i="10"/>
  <c r="AB5486" i="10"/>
  <c r="AB5485" i="10"/>
  <c r="AB5484" i="10"/>
  <c r="AB5483" i="10"/>
  <c r="AB5482" i="10"/>
  <c r="AB5481" i="10"/>
  <c r="AB5480" i="10"/>
  <c r="AB5479" i="10"/>
  <c r="AB5478" i="10"/>
  <c r="AB5477" i="10"/>
  <c r="AB5476" i="10"/>
  <c r="AB5475" i="10"/>
  <c r="AB5474" i="10"/>
  <c r="AB5473" i="10"/>
  <c r="AB5472" i="10"/>
  <c r="AB5471" i="10"/>
  <c r="AB5470" i="10"/>
  <c r="AB5469" i="10"/>
  <c r="AB5468" i="10"/>
  <c r="AB5467" i="10"/>
  <c r="AB5466" i="10"/>
  <c r="AB5465" i="10"/>
  <c r="AB5464" i="10"/>
  <c r="AB5463" i="10"/>
  <c r="AB5462" i="10"/>
  <c r="AB5461" i="10"/>
  <c r="AB5460" i="10"/>
  <c r="AB5459" i="10"/>
  <c r="AB5458" i="10"/>
  <c r="AB5457" i="10"/>
  <c r="AB5456" i="10"/>
  <c r="AB5455" i="10"/>
  <c r="AB5454" i="10"/>
  <c r="AB5453" i="10"/>
  <c r="AB5452" i="10"/>
  <c r="AB5451" i="10"/>
  <c r="AB5450" i="10"/>
  <c r="AB5449" i="10"/>
  <c r="AB5448" i="10"/>
  <c r="AB5447" i="10"/>
  <c r="AB5446" i="10"/>
  <c r="AB5445" i="10"/>
  <c r="AB5444" i="10"/>
  <c r="AB5443" i="10"/>
  <c r="AB5442" i="10"/>
  <c r="AB5441" i="10"/>
  <c r="AB5440" i="10"/>
  <c r="AB5439" i="10"/>
  <c r="AB5438" i="10"/>
  <c r="AB5437" i="10"/>
  <c r="AB5436" i="10"/>
  <c r="AB5435" i="10"/>
  <c r="AB5434" i="10"/>
  <c r="AB5433" i="10"/>
  <c r="AB5432" i="10"/>
  <c r="AB5431" i="10"/>
  <c r="AB5430" i="10"/>
  <c r="AB5429" i="10"/>
  <c r="AB5428" i="10"/>
  <c r="AB5427" i="10"/>
  <c r="AB5426" i="10"/>
  <c r="AB5425" i="10"/>
  <c r="AB5424" i="10"/>
  <c r="AB5423" i="10"/>
  <c r="AB5422" i="10"/>
  <c r="AB5421" i="10"/>
  <c r="AB5420" i="10"/>
  <c r="AB5419" i="10"/>
  <c r="AB5418" i="10"/>
  <c r="AB5417" i="10"/>
  <c r="AB5416" i="10"/>
  <c r="AB5415" i="10"/>
  <c r="AB5414" i="10"/>
  <c r="AB5413" i="10"/>
  <c r="AB5412" i="10"/>
  <c r="AB5411" i="10"/>
  <c r="AB5410" i="10"/>
  <c r="AB5409" i="10"/>
  <c r="AB5408" i="10"/>
  <c r="AB5407" i="10"/>
  <c r="AB5406" i="10"/>
  <c r="AB5405" i="10"/>
  <c r="AB5404" i="10"/>
  <c r="AB5403" i="10"/>
  <c r="AB5402" i="10"/>
  <c r="AB5401" i="10"/>
  <c r="AB5400" i="10"/>
  <c r="AB5399" i="10"/>
  <c r="AB5398" i="10"/>
  <c r="AB5397" i="10"/>
  <c r="AB5396" i="10"/>
  <c r="AB5395" i="10"/>
  <c r="AB5394" i="10"/>
  <c r="AB5393" i="10"/>
  <c r="AB5392" i="10"/>
  <c r="AB5391" i="10"/>
  <c r="AB5390" i="10"/>
  <c r="AB5389" i="10"/>
  <c r="AB5388" i="10"/>
  <c r="AB5387" i="10"/>
  <c r="AB5386" i="10"/>
  <c r="AB5385" i="10"/>
  <c r="AB5384" i="10"/>
  <c r="AB5383" i="10"/>
  <c r="AB5382" i="10"/>
  <c r="AB5381" i="10"/>
  <c r="AB5380" i="10"/>
  <c r="AB5379" i="10"/>
  <c r="AB5378" i="10"/>
  <c r="AB5377" i="10"/>
  <c r="AB5376" i="10"/>
  <c r="AB5375" i="10"/>
  <c r="AB5374" i="10"/>
  <c r="AB5373" i="10"/>
  <c r="AB5372" i="10"/>
  <c r="AB5371" i="10"/>
  <c r="AB5370" i="10"/>
  <c r="AB5369" i="10"/>
  <c r="AB5368" i="10"/>
  <c r="AB5367" i="10"/>
  <c r="AB5366" i="10"/>
  <c r="AB5365" i="10"/>
  <c r="AB5364" i="10"/>
  <c r="AB5363" i="10"/>
  <c r="AB5362" i="10"/>
  <c r="AB5361" i="10"/>
  <c r="AB5360" i="10"/>
  <c r="AB5359" i="10"/>
  <c r="AB5358" i="10"/>
  <c r="AB5357" i="10"/>
  <c r="AB5356" i="10"/>
  <c r="AB5355" i="10"/>
  <c r="AB5354" i="10"/>
  <c r="AB5353" i="10"/>
  <c r="AB5352" i="10"/>
  <c r="AB5351" i="10"/>
  <c r="AB5350" i="10"/>
  <c r="AB5349" i="10"/>
  <c r="AB5348" i="10"/>
  <c r="AB5347" i="10"/>
  <c r="AB5346" i="10"/>
  <c r="AB5345" i="10"/>
  <c r="AB5344" i="10"/>
  <c r="AB5343" i="10"/>
  <c r="AB5342" i="10"/>
  <c r="AB5341" i="10"/>
  <c r="AB5340" i="10"/>
  <c r="AB5339" i="10"/>
  <c r="AB5338" i="10"/>
  <c r="AB5337" i="10"/>
  <c r="AB5336" i="10"/>
  <c r="AB5335" i="10"/>
  <c r="AB5334" i="10"/>
  <c r="AB5333" i="10"/>
  <c r="AB5332" i="10"/>
  <c r="AB5331" i="10"/>
  <c r="AB5330" i="10"/>
  <c r="AB5329" i="10"/>
  <c r="AB5328" i="10"/>
  <c r="AB5327" i="10"/>
  <c r="AB5326" i="10"/>
  <c r="AB5325" i="10"/>
  <c r="AB5324" i="10"/>
  <c r="AB5323" i="10"/>
  <c r="AB5322" i="10"/>
  <c r="AB5321" i="10"/>
  <c r="AB5320" i="10"/>
  <c r="AB5319" i="10"/>
  <c r="AB5318" i="10"/>
  <c r="AB5317" i="10"/>
  <c r="AB5316" i="10"/>
  <c r="AB5315" i="10"/>
  <c r="AB5314" i="10"/>
  <c r="AB5313" i="10"/>
  <c r="AB5312" i="10"/>
  <c r="AB5311" i="10"/>
  <c r="AB5310" i="10"/>
  <c r="AB5309" i="10"/>
  <c r="AB5308" i="10"/>
  <c r="AB5307" i="10"/>
  <c r="AB5306" i="10"/>
  <c r="AB5305" i="10"/>
  <c r="AB5304" i="10"/>
  <c r="AB5303" i="10"/>
  <c r="AB5302" i="10"/>
  <c r="AB5301" i="10"/>
  <c r="AB5300" i="10"/>
  <c r="AB5299" i="10"/>
  <c r="AB5298" i="10"/>
  <c r="AB5297" i="10"/>
  <c r="AB5296" i="10"/>
  <c r="AB5295" i="10"/>
  <c r="AB5294" i="10"/>
  <c r="AB5293" i="10"/>
  <c r="AB5292" i="10"/>
  <c r="AB5291" i="10"/>
  <c r="AB5290" i="10"/>
  <c r="AB5289" i="10"/>
  <c r="AB5288" i="10"/>
  <c r="AB5287" i="10"/>
  <c r="AB5286" i="10"/>
  <c r="AB5285" i="10"/>
  <c r="AB5284" i="10"/>
  <c r="AB5283" i="10"/>
  <c r="AB5282" i="10"/>
  <c r="AB5281" i="10"/>
  <c r="AB5280" i="10"/>
  <c r="AB5279" i="10"/>
  <c r="AB5278" i="10"/>
  <c r="AB5277" i="10"/>
  <c r="AB5276" i="10"/>
  <c r="AB5275" i="10"/>
  <c r="AB5274" i="10"/>
  <c r="AB5273" i="10"/>
  <c r="AB5272" i="10"/>
  <c r="AB5271" i="10"/>
  <c r="AB5270" i="10"/>
  <c r="AB5269" i="10"/>
  <c r="AB5268" i="10"/>
  <c r="AB5267" i="10"/>
  <c r="AB5266" i="10"/>
  <c r="AB5265" i="10"/>
  <c r="AB5264" i="10"/>
  <c r="AB5263" i="10"/>
  <c r="AB5262" i="10"/>
  <c r="AB5261" i="10"/>
  <c r="AB5260" i="10"/>
  <c r="AB5259" i="10"/>
  <c r="AB5258" i="10"/>
  <c r="AB5257" i="10"/>
  <c r="AB5256" i="10"/>
  <c r="AB5255" i="10"/>
  <c r="AB5254" i="10"/>
  <c r="AB5253" i="10"/>
  <c r="AB5252" i="10"/>
  <c r="AB5251" i="10"/>
  <c r="AB5250" i="10"/>
  <c r="AB5249" i="10"/>
  <c r="AB5248" i="10"/>
  <c r="AB5247" i="10"/>
  <c r="AB5246" i="10"/>
  <c r="AB5245" i="10"/>
  <c r="AB5244" i="10"/>
  <c r="AB5243" i="10"/>
  <c r="AB5242" i="10"/>
  <c r="AB5241" i="10"/>
  <c r="AB5240" i="10"/>
  <c r="AB5239" i="10"/>
  <c r="AB5238" i="10"/>
  <c r="AB5237" i="10"/>
  <c r="AB5236" i="10"/>
  <c r="AB5235" i="10"/>
  <c r="AB5234" i="10"/>
  <c r="AB5233" i="10"/>
  <c r="AB5232" i="10"/>
  <c r="AB5231" i="10"/>
  <c r="AB5230" i="10"/>
  <c r="AB5229" i="10"/>
  <c r="AB5228" i="10"/>
  <c r="AB5227" i="10"/>
  <c r="AB5226" i="10"/>
  <c r="AB5225" i="10"/>
  <c r="AB5224" i="10"/>
  <c r="AB5223" i="10"/>
  <c r="AB5222" i="10"/>
  <c r="AB5221" i="10"/>
  <c r="AB5220" i="10"/>
  <c r="AB5219" i="10"/>
  <c r="AB5218" i="10"/>
  <c r="AB5217" i="10"/>
  <c r="AB5216" i="10"/>
  <c r="AB5215" i="10"/>
  <c r="AB5214" i="10"/>
  <c r="AB5213" i="10"/>
  <c r="AB5212" i="10"/>
  <c r="AB5211" i="10"/>
  <c r="AB5210" i="10"/>
  <c r="AB5209" i="10"/>
  <c r="AB5208" i="10"/>
  <c r="AB5207" i="10"/>
  <c r="AB5206" i="10"/>
  <c r="AB5205" i="10"/>
  <c r="AB5204" i="10"/>
  <c r="AB5203" i="10"/>
  <c r="AB5202" i="10"/>
  <c r="AB5201" i="10"/>
  <c r="AB5200" i="10"/>
  <c r="AB5199" i="10"/>
  <c r="AB5198" i="10"/>
  <c r="AB5197" i="10"/>
  <c r="AB5196" i="10"/>
  <c r="AB5195" i="10"/>
  <c r="AB5194" i="10"/>
  <c r="AB5193" i="10"/>
  <c r="AB5192" i="10"/>
  <c r="AB5191" i="10"/>
  <c r="AB5190" i="10"/>
  <c r="AB5189" i="10"/>
  <c r="AB5188" i="10"/>
  <c r="AB5187" i="10"/>
  <c r="AB5186" i="10"/>
  <c r="AB5185" i="10"/>
  <c r="AB5184" i="10"/>
  <c r="AB5183" i="10"/>
  <c r="AB5182" i="10"/>
  <c r="AB5181" i="10"/>
  <c r="AB5180" i="10"/>
  <c r="AB5179" i="10"/>
  <c r="AB5178" i="10"/>
  <c r="AB5177" i="10"/>
  <c r="AB5176" i="10"/>
  <c r="AB5175" i="10"/>
  <c r="AB5174" i="10"/>
  <c r="AB5173" i="10"/>
  <c r="AB5172" i="10"/>
  <c r="AB5171" i="10"/>
  <c r="AB5170" i="10"/>
  <c r="AB5169" i="10"/>
  <c r="AB5168" i="10"/>
  <c r="AB5167" i="10"/>
  <c r="AB5166" i="10"/>
  <c r="AB5165" i="10"/>
  <c r="AB5164" i="10"/>
  <c r="AB5163" i="10"/>
  <c r="AB5162" i="10"/>
  <c r="AB5161" i="10"/>
  <c r="AB5160" i="10"/>
  <c r="AB5159" i="10"/>
  <c r="AB5158" i="10"/>
  <c r="AB5157" i="10"/>
  <c r="AB5156" i="10"/>
  <c r="AB5155" i="10"/>
  <c r="AB5154" i="10"/>
  <c r="AB5153" i="10"/>
  <c r="AB5152" i="10"/>
  <c r="AB5151" i="10"/>
  <c r="AB5150" i="10"/>
  <c r="AB5149" i="10"/>
  <c r="AB5148" i="10"/>
  <c r="AB5147" i="10"/>
  <c r="AB5146" i="10"/>
  <c r="AB5145" i="10"/>
  <c r="AB5144" i="10"/>
  <c r="AB5143" i="10"/>
  <c r="AB5142" i="10"/>
  <c r="AB5141" i="10"/>
  <c r="AB5140" i="10"/>
  <c r="AB5139" i="10"/>
  <c r="AB5138" i="10"/>
  <c r="AB5137" i="10"/>
  <c r="AB5136" i="10"/>
  <c r="AB5135" i="10"/>
  <c r="AB5134" i="10"/>
  <c r="AB5133" i="10"/>
  <c r="AB5132" i="10"/>
  <c r="AB5131" i="10"/>
  <c r="AB5130" i="10"/>
  <c r="AB5129" i="10"/>
  <c r="AB5128" i="10"/>
  <c r="AB5127" i="10"/>
  <c r="AB5126" i="10"/>
  <c r="AB5125" i="10"/>
  <c r="AB5124" i="10"/>
  <c r="AB5123" i="10"/>
  <c r="AB5122" i="10"/>
  <c r="AB5121" i="10"/>
  <c r="AB5120" i="10"/>
  <c r="AB5119" i="10"/>
  <c r="AB5118" i="10"/>
  <c r="AB5117" i="10"/>
  <c r="AB5116" i="10"/>
  <c r="AB5115" i="10"/>
  <c r="AB5114" i="10"/>
  <c r="AB5113" i="10"/>
  <c r="AB5112" i="10"/>
  <c r="AB5111" i="10"/>
  <c r="AB5110" i="10"/>
  <c r="AB5109" i="10"/>
  <c r="AB5108" i="10"/>
  <c r="AB5107" i="10"/>
  <c r="AB5106" i="10"/>
  <c r="AB5105" i="10"/>
  <c r="AB5104" i="10"/>
  <c r="AB5103" i="10"/>
  <c r="AB5102" i="10"/>
  <c r="AB5101" i="10"/>
  <c r="AB5100" i="10"/>
  <c r="AB5099" i="10"/>
  <c r="AB5098" i="10"/>
  <c r="AB5097" i="10"/>
  <c r="AB5096" i="10"/>
  <c r="AB5095" i="10"/>
  <c r="AB5094" i="10"/>
  <c r="AB5093" i="10"/>
  <c r="AB5092" i="10"/>
  <c r="AB5091" i="10"/>
  <c r="AB5090" i="10"/>
  <c r="AB5089" i="10"/>
  <c r="AB5088" i="10"/>
  <c r="AB5087" i="10"/>
  <c r="AB5086" i="10"/>
  <c r="AB5085" i="10"/>
  <c r="AB5084" i="10"/>
  <c r="AB5083" i="10"/>
  <c r="AB5082" i="10"/>
  <c r="AB5081" i="10"/>
  <c r="AB5080" i="10"/>
  <c r="AB5079" i="10"/>
  <c r="AB5078" i="10"/>
  <c r="AB5077" i="10"/>
  <c r="AB5076" i="10"/>
  <c r="AB5075" i="10"/>
  <c r="AB5074" i="10"/>
  <c r="AB5073" i="10"/>
  <c r="AB5072" i="10"/>
  <c r="AB5071" i="10"/>
  <c r="AB5070" i="10"/>
  <c r="AB5069" i="10"/>
  <c r="AB5068" i="10"/>
  <c r="AB5067" i="10"/>
  <c r="AB5066" i="10"/>
  <c r="AB5065" i="10"/>
  <c r="AB5064" i="10"/>
  <c r="AB5063" i="10"/>
  <c r="AB5062" i="10"/>
  <c r="AB5061" i="10"/>
  <c r="AB5060" i="10"/>
  <c r="AB5059" i="10"/>
  <c r="AB5058" i="10"/>
  <c r="AB5057" i="10"/>
  <c r="AB5056" i="10"/>
  <c r="AB5055" i="10"/>
  <c r="AB5054" i="10"/>
  <c r="AB5053" i="10"/>
  <c r="AB5052" i="10"/>
  <c r="AB5051" i="10"/>
  <c r="AB5050" i="10"/>
  <c r="AB5049" i="10"/>
  <c r="AB5048" i="10"/>
  <c r="AB5047" i="10"/>
  <c r="AB5046" i="10"/>
  <c r="AB5045" i="10"/>
  <c r="AB5044" i="10"/>
  <c r="AB5043" i="10"/>
  <c r="AB5042" i="10"/>
  <c r="AB5041" i="10"/>
  <c r="AB5040" i="10"/>
  <c r="AB5039" i="10"/>
  <c r="AB5038" i="10"/>
  <c r="AB5037" i="10"/>
  <c r="AB5036" i="10"/>
  <c r="AB5035" i="10"/>
  <c r="AB5034" i="10"/>
  <c r="AB5033" i="10"/>
  <c r="AB5032" i="10"/>
  <c r="AB5031" i="10"/>
  <c r="AB5030" i="10"/>
  <c r="AB5029" i="10"/>
  <c r="AB5028" i="10"/>
  <c r="AB5027" i="10"/>
  <c r="AB5026" i="10"/>
  <c r="AB5025" i="10"/>
  <c r="AB5024" i="10"/>
  <c r="AB5023" i="10"/>
  <c r="AB5022" i="10"/>
  <c r="AB5021" i="10"/>
  <c r="AB5020" i="10"/>
  <c r="AB5019" i="10"/>
  <c r="AB5018" i="10"/>
  <c r="AB5017" i="10"/>
  <c r="AB5016" i="10"/>
  <c r="AB5015" i="10"/>
  <c r="AB5014" i="10"/>
  <c r="AB5013" i="10"/>
  <c r="AB5012" i="10"/>
  <c r="AB5011" i="10"/>
  <c r="AB5010" i="10"/>
  <c r="AB5009" i="10"/>
  <c r="AB5008" i="10"/>
  <c r="AB5007" i="10"/>
  <c r="AB5006" i="10"/>
  <c r="AB5005" i="10"/>
  <c r="AB5004" i="10"/>
  <c r="AB5003" i="10"/>
  <c r="AB5002" i="10"/>
  <c r="AB5001" i="10"/>
  <c r="AB5000" i="10"/>
  <c r="AB4999" i="10"/>
  <c r="AB4998" i="10"/>
  <c r="AB4997" i="10"/>
  <c r="AB4996" i="10"/>
  <c r="AB4995" i="10"/>
  <c r="AB4994" i="10"/>
  <c r="AB4993" i="10"/>
  <c r="AB4992" i="10"/>
  <c r="AB4991" i="10"/>
  <c r="AB4990" i="10"/>
  <c r="AB4989" i="10"/>
  <c r="AB4988" i="10"/>
  <c r="AB4987" i="10"/>
  <c r="AB4986" i="10"/>
  <c r="AB4985" i="10"/>
  <c r="AB4984" i="10"/>
  <c r="AB4983" i="10"/>
  <c r="AB4982" i="10"/>
  <c r="AB4981" i="10"/>
  <c r="AB4980" i="10"/>
  <c r="AB4979" i="10"/>
  <c r="AB4978" i="10"/>
  <c r="AB4977" i="10"/>
  <c r="AB4976" i="10"/>
  <c r="AB4975" i="10"/>
  <c r="AB4974" i="10"/>
  <c r="AB4973" i="10"/>
  <c r="AB4972" i="10"/>
  <c r="AB4971" i="10"/>
  <c r="AB4970" i="10"/>
  <c r="AB4969" i="10"/>
  <c r="AB4968" i="10"/>
  <c r="AB4967" i="10"/>
  <c r="AB4966" i="10"/>
  <c r="AB4965" i="10"/>
  <c r="AB4964" i="10"/>
  <c r="AB4963" i="10"/>
  <c r="AB4962" i="10"/>
  <c r="AB4961" i="10"/>
  <c r="AB4960" i="10"/>
  <c r="AB4959" i="10"/>
  <c r="AB4958" i="10"/>
  <c r="AB4957" i="10"/>
  <c r="AB4956" i="10"/>
  <c r="AB4955" i="10"/>
  <c r="AB4954" i="10"/>
  <c r="AB4953" i="10"/>
  <c r="AB4952" i="10"/>
  <c r="AB4951" i="10"/>
  <c r="AB4950" i="10"/>
  <c r="AB4949" i="10"/>
  <c r="AB4948" i="10"/>
  <c r="AB4947" i="10"/>
  <c r="AB4946" i="10"/>
  <c r="AB4945" i="10"/>
  <c r="AB4944" i="10"/>
  <c r="AB4943" i="10"/>
  <c r="AB4942" i="10"/>
  <c r="AB4941" i="10"/>
  <c r="AB4940" i="10"/>
  <c r="AB4939" i="10"/>
  <c r="AB4938" i="10"/>
  <c r="AB4937" i="10"/>
  <c r="AB4936" i="10"/>
  <c r="AB4935" i="10"/>
  <c r="AB4934" i="10"/>
  <c r="AB4933" i="10"/>
  <c r="AB4932" i="10"/>
  <c r="AB4931" i="10"/>
  <c r="AB4930" i="10"/>
  <c r="AB4929" i="10"/>
  <c r="AB4928" i="10"/>
  <c r="AB4927" i="10"/>
  <c r="AB4926" i="10"/>
  <c r="AB4925" i="10"/>
  <c r="AB4924" i="10"/>
  <c r="AB4923" i="10"/>
  <c r="AB4922" i="10"/>
  <c r="AB4921" i="10"/>
  <c r="AB4920" i="10"/>
  <c r="AB4919" i="10"/>
  <c r="AB4918" i="10"/>
  <c r="AB4917" i="10"/>
  <c r="AB4916" i="10"/>
  <c r="AB4915" i="10"/>
  <c r="AB4914" i="10"/>
  <c r="AB4913" i="10"/>
  <c r="AB4912" i="10"/>
  <c r="AB4911" i="10"/>
  <c r="AB4910" i="10"/>
  <c r="AB4909" i="10"/>
  <c r="AB4908" i="10"/>
  <c r="AB4907" i="10"/>
  <c r="AB4906" i="10"/>
  <c r="AB4905" i="10"/>
  <c r="AB4904" i="10"/>
  <c r="AB4903" i="10"/>
  <c r="AB4902" i="10"/>
  <c r="AB4901" i="10"/>
  <c r="AB4900" i="10"/>
  <c r="AB4899" i="10"/>
  <c r="AB4898" i="10"/>
  <c r="AB4897" i="10"/>
  <c r="AB4896" i="10"/>
  <c r="AB4895" i="10"/>
  <c r="AB4894" i="10"/>
  <c r="AB4893" i="10"/>
  <c r="AB4892" i="10"/>
  <c r="AB4891" i="10"/>
  <c r="AB4890" i="10"/>
  <c r="AB4889" i="10"/>
  <c r="AB4888" i="10"/>
  <c r="AB4887" i="10"/>
  <c r="AB4886" i="10"/>
  <c r="AB4885" i="10"/>
  <c r="AB4884" i="10"/>
  <c r="AB4883" i="10"/>
  <c r="AB4882" i="10"/>
  <c r="AB4881" i="10"/>
  <c r="AB4880" i="10"/>
  <c r="AB4879" i="10"/>
  <c r="AB4878" i="10"/>
  <c r="AB4877" i="10"/>
  <c r="AB4876" i="10"/>
  <c r="AB4875" i="10"/>
  <c r="AB4874" i="10"/>
  <c r="AB4873" i="10"/>
  <c r="AB4872" i="10"/>
  <c r="AB4871" i="10"/>
  <c r="AB4870" i="10"/>
  <c r="AB4869" i="10"/>
  <c r="AB4868" i="10"/>
  <c r="AB4867" i="10"/>
  <c r="AB4866" i="10"/>
  <c r="AB4865" i="10"/>
  <c r="AB4864" i="10"/>
  <c r="AB4863" i="10"/>
  <c r="AB4862" i="10"/>
  <c r="AB4861" i="10"/>
  <c r="AB4860" i="10"/>
  <c r="AB4859" i="10"/>
  <c r="AB4858" i="10"/>
  <c r="AB4857" i="10"/>
  <c r="AB4856" i="10"/>
  <c r="AB4855" i="10"/>
  <c r="AB4854" i="10"/>
  <c r="AB4853" i="10"/>
  <c r="AB4852" i="10"/>
  <c r="AB4851" i="10"/>
  <c r="AB4850" i="10"/>
  <c r="AB4849" i="10"/>
  <c r="AB4848" i="10"/>
  <c r="AB4847" i="10"/>
  <c r="AB4846" i="10"/>
  <c r="AB4845" i="10"/>
  <c r="AB4844" i="10"/>
  <c r="AB4843" i="10"/>
  <c r="AB4842" i="10"/>
  <c r="AB4841" i="10"/>
  <c r="AB4840" i="10"/>
  <c r="AB4839" i="10"/>
  <c r="AB4838" i="10"/>
  <c r="AB4837" i="10"/>
  <c r="AB4836" i="10"/>
  <c r="AB4835" i="10"/>
  <c r="AB4834" i="10"/>
  <c r="AB4833" i="10"/>
  <c r="AB4832" i="10"/>
  <c r="AB4831" i="10"/>
  <c r="AB4830" i="10"/>
  <c r="AB4829" i="10"/>
  <c r="AB4828" i="10"/>
  <c r="AB4827" i="10"/>
  <c r="AB4826" i="10"/>
  <c r="AB4825" i="10"/>
  <c r="AB4824" i="10"/>
  <c r="AB4823" i="10"/>
  <c r="AB4822" i="10"/>
  <c r="AB4821" i="10"/>
  <c r="AB4820" i="10"/>
  <c r="AB4819" i="10"/>
  <c r="AB4818" i="10"/>
  <c r="AB4817" i="10"/>
  <c r="AB4816" i="10"/>
  <c r="AB4815" i="10"/>
  <c r="AB4814" i="10"/>
  <c r="AB4813" i="10"/>
  <c r="AB4812" i="10"/>
  <c r="AB4811" i="10"/>
  <c r="AB4810" i="10"/>
  <c r="AB4809" i="10"/>
  <c r="AB4808" i="10"/>
  <c r="AB4807" i="10"/>
  <c r="AB4806" i="10"/>
  <c r="AB4805" i="10"/>
  <c r="AB4804" i="10"/>
  <c r="AB4803" i="10"/>
  <c r="AB4802" i="10"/>
  <c r="AB4801" i="10"/>
  <c r="AB4800" i="10"/>
  <c r="AB4799" i="10"/>
  <c r="AB4798" i="10"/>
  <c r="AB4797" i="10"/>
  <c r="AB4796" i="10"/>
  <c r="AB4795" i="10"/>
  <c r="AB4794" i="10"/>
  <c r="AB4793" i="10"/>
  <c r="AB4792" i="10"/>
  <c r="AB4791" i="10"/>
  <c r="AB4790" i="10"/>
  <c r="AB4789" i="10"/>
  <c r="AB4788" i="10"/>
  <c r="AB4787" i="10"/>
  <c r="AB4786" i="10"/>
  <c r="AB4785" i="10"/>
  <c r="AB4784" i="10"/>
  <c r="AB4783" i="10"/>
  <c r="AB4782" i="10"/>
  <c r="AB4781" i="10"/>
  <c r="AB4780" i="10"/>
  <c r="AB4779" i="10"/>
  <c r="AB4778" i="10"/>
  <c r="AB4777" i="10"/>
  <c r="AB4776" i="10"/>
  <c r="AB4775" i="10"/>
  <c r="AB4774" i="10"/>
  <c r="AB4773" i="10"/>
  <c r="AB4772" i="10"/>
  <c r="AB4771" i="10"/>
  <c r="AB4770" i="10"/>
  <c r="AB4769" i="10"/>
  <c r="AB4768" i="10"/>
  <c r="AB4767" i="10"/>
  <c r="AB4766" i="10"/>
  <c r="AB4765" i="10"/>
  <c r="AB4764" i="10"/>
  <c r="AB4763" i="10"/>
  <c r="AB4762" i="10"/>
  <c r="AB4761" i="10"/>
  <c r="AB4760" i="10"/>
  <c r="AB4759" i="10"/>
  <c r="AB4758" i="10"/>
  <c r="AB4757" i="10"/>
  <c r="AB4756" i="10"/>
  <c r="AB4755" i="10"/>
  <c r="AB4754" i="10"/>
  <c r="AB4753" i="10"/>
  <c r="AB4752" i="10"/>
  <c r="AB4751" i="10"/>
  <c r="AB4750" i="10"/>
  <c r="AB4749" i="10"/>
  <c r="AB4748" i="10"/>
  <c r="AB4747" i="10"/>
  <c r="AB4746" i="10"/>
  <c r="AB4745" i="10"/>
  <c r="AB4744" i="10"/>
  <c r="AB4743" i="10"/>
  <c r="AB4742" i="10"/>
  <c r="AB4741" i="10"/>
  <c r="AB4740" i="10"/>
  <c r="AB4739" i="10"/>
  <c r="AB4738" i="10"/>
  <c r="AB4737" i="10"/>
  <c r="AB4736" i="10"/>
  <c r="AB4735" i="10"/>
  <c r="AB4734" i="10"/>
  <c r="AB4733" i="10"/>
  <c r="AB4732" i="10"/>
  <c r="AB4731" i="10"/>
  <c r="AB4730" i="10"/>
  <c r="AB4729" i="10"/>
  <c r="AB4728" i="10"/>
  <c r="AB4727" i="10"/>
  <c r="AB4726" i="10"/>
  <c r="AB4725" i="10"/>
  <c r="AB4724" i="10"/>
  <c r="AB4723" i="10"/>
  <c r="AB4722" i="10"/>
  <c r="AB4721" i="10"/>
  <c r="AB4720" i="10"/>
  <c r="AB4719" i="10"/>
  <c r="AB4718" i="10"/>
  <c r="AB4717" i="10"/>
  <c r="AB4716" i="10"/>
  <c r="AB4715" i="10"/>
  <c r="AB4714" i="10"/>
  <c r="AB4713" i="10"/>
  <c r="AB4712" i="10"/>
  <c r="AB4711" i="10"/>
  <c r="AB4710" i="10"/>
  <c r="AB4709" i="10"/>
  <c r="AB4708" i="10"/>
  <c r="AB4707" i="10"/>
  <c r="AB4706" i="10"/>
  <c r="AB4705" i="10"/>
  <c r="AB4704" i="10"/>
  <c r="AB4703" i="10"/>
  <c r="AB4702" i="10"/>
  <c r="AB4701" i="10"/>
  <c r="AB4700" i="10"/>
  <c r="AB4699" i="10"/>
  <c r="AB4698" i="10"/>
  <c r="AB4697" i="10"/>
  <c r="AB4696" i="10"/>
  <c r="AB4695" i="10"/>
  <c r="AB4694" i="10"/>
  <c r="AB4693" i="10"/>
  <c r="AB4692" i="10"/>
  <c r="AB4691" i="10"/>
  <c r="AB4690" i="10"/>
  <c r="AB4689" i="10"/>
  <c r="AB4688" i="10"/>
  <c r="AB4687" i="10"/>
  <c r="AB4686" i="10"/>
  <c r="AB4685" i="10"/>
  <c r="AB4684" i="10"/>
  <c r="AB4683" i="10"/>
  <c r="AB4682" i="10"/>
  <c r="AB4681" i="10"/>
  <c r="AB4680" i="10"/>
  <c r="AB4679" i="10"/>
  <c r="AB4678" i="10"/>
  <c r="AB4677" i="10"/>
  <c r="AB4676" i="10"/>
  <c r="AB4675" i="10"/>
  <c r="AB4674" i="10"/>
  <c r="AB4673" i="10"/>
  <c r="AB4672" i="10"/>
  <c r="AB4671" i="10"/>
  <c r="AB4670" i="10"/>
  <c r="AB4669" i="10"/>
  <c r="AB4668" i="10"/>
  <c r="AB4667" i="10"/>
  <c r="AB4666" i="10"/>
  <c r="AB4665" i="10"/>
  <c r="AB4664" i="10"/>
  <c r="AB4663" i="10"/>
  <c r="AB4662" i="10"/>
  <c r="AB4661" i="10"/>
  <c r="AB4660" i="10"/>
  <c r="AB4659" i="10"/>
  <c r="AB4658" i="10"/>
  <c r="AB4657" i="10"/>
  <c r="AB4656" i="10"/>
  <c r="AB4655" i="10"/>
  <c r="AB4654" i="10"/>
  <c r="AB4653" i="10"/>
  <c r="AB4652" i="10"/>
  <c r="AB4651" i="10"/>
  <c r="AB4650" i="10"/>
  <c r="AB4649" i="10"/>
  <c r="AB4648" i="10"/>
  <c r="AB4647" i="10"/>
  <c r="AB4646" i="10"/>
  <c r="AB4645" i="10"/>
  <c r="AB4644" i="10"/>
  <c r="AB4643" i="10"/>
  <c r="AB4642" i="10"/>
  <c r="AB4641" i="10"/>
  <c r="AB4640" i="10"/>
  <c r="AB4639" i="10"/>
  <c r="AB4638" i="10"/>
  <c r="AB4637" i="10"/>
  <c r="AB4636" i="10"/>
  <c r="AB4635" i="10"/>
  <c r="AB4634" i="10"/>
  <c r="AB4633" i="10"/>
  <c r="AB4632" i="10"/>
  <c r="AB4631" i="10"/>
  <c r="AB4630" i="10"/>
  <c r="AB4629" i="10"/>
  <c r="AB4628" i="10"/>
  <c r="AB4627" i="10"/>
  <c r="AB4626" i="10"/>
  <c r="AB4625" i="10"/>
  <c r="AB4624" i="10"/>
  <c r="AB4623" i="10"/>
  <c r="AB4622" i="10"/>
  <c r="AB4621" i="10"/>
  <c r="AB4620" i="10"/>
  <c r="AB4619" i="10"/>
  <c r="AB4618" i="10"/>
  <c r="AB4617" i="10"/>
  <c r="AB4616" i="10"/>
  <c r="AB4615" i="10"/>
  <c r="AB4614" i="10"/>
  <c r="AB4613" i="10"/>
  <c r="AB4612" i="10"/>
  <c r="AB4611" i="10"/>
  <c r="AB4610" i="10"/>
  <c r="AB4609" i="10"/>
  <c r="AB4608" i="10"/>
  <c r="AB4607" i="10"/>
  <c r="AB4606" i="10"/>
  <c r="AB4605" i="10"/>
  <c r="AB4604" i="10"/>
  <c r="AB4603" i="10"/>
  <c r="AB4602" i="10"/>
  <c r="AB4601" i="10"/>
  <c r="AB4600" i="10"/>
  <c r="AB4599" i="10"/>
  <c r="AB4598" i="10"/>
  <c r="AB4597" i="10"/>
  <c r="AB4596" i="10"/>
  <c r="AB4595" i="10"/>
  <c r="AB4594" i="10"/>
  <c r="AB4593" i="10"/>
  <c r="AB4592" i="10"/>
  <c r="AB4591" i="10"/>
  <c r="AB4590" i="10"/>
  <c r="AB4589" i="10"/>
  <c r="AB4588" i="10"/>
  <c r="AB4587" i="10"/>
  <c r="AB4586" i="10"/>
  <c r="AB4585" i="10"/>
  <c r="AB4584" i="10"/>
  <c r="AB4583" i="10"/>
  <c r="AB4582" i="10"/>
  <c r="AB4581" i="10"/>
  <c r="AB4580" i="10"/>
  <c r="AB4579" i="10"/>
  <c r="AB4578" i="10"/>
  <c r="AB4577" i="10"/>
  <c r="AB4576" i="10"/>
  <c r="AB4575" i="10"/>
  <c r="AB4574" i="10"/>
  <c r="AB4573" i="10"/>
  <c r="AB4572" i="10"/>
  <c r="AB4571" i="10"/>
  <c r="AB4570" i="10"/>
  <c r="AB4569" i="10"/>
  <c r="AB4568" i="10"/>
  <c r="AB4567" i="10"/>
  <c r="AB4566" i="10"/>
  <c r="AB4565" i="10"/>
  <c r="AB4564" i="10"/>
  <c r="AB4563" i="10"/>
  <c r="AB4562" i="10"/>
  <c r="AB4561" i="10"/>
  <c r="AB4560" i="10"/>
  <c r="AB4559" i="10"/>
  <c r="AB4558" i="10"/>
  <c r="AB4557" i="10"/>
  <c r="AB4556" i="10"/>
  <c r="AB4555" i="10"/>
  <c r="AB4554" i="10"/>
  <c r="AB4553" i="10"/>
  <c r="AB4552" i="10"/>
  <c r="AB4551" i="10"/>
  <c r="AB4550" i="10"/>
  <c r="AB4549" i="10"/>
  <c r="AB4548" i="10"/>
  <c r="AB4547" i="10"/>
  <c r="AB4546" i="10"/>
  <c r="AB4545" i="10"/>
  <c r="AB4544" i="10"/>
  <c r="AB4543" i="10"/>
  <c r="AB4542" i="10"/>
  <c r="AB4541" i="10"/>
  <c r="AB4540" i="10"/>
  <c r="AB4539" i="10"/>
  <c r="AB4538" i="10"/>
  <c r="AB4537" i="10"/>
  <c r="AB4536" i="10"/>
  <c r="AB4535" i="10"/>
  <c r="AB4534" i="10"/>
  <c r="AB4533" i="10"/>
  <c r="AB4532" i="10"/>
  <c r="AB4531" i="10"/>
  <c r="AB4530" i="10"/>
  <c r="AB4529" i="10"/>
  <c r="AB4528" i="10"/>
  <c r="AB4527" i="10"/>
  <c r="AB4526" i="10"/>
  <c r="AB4525" i="10"/>
  <c r="AB4524" i="10"/>
  <c r="AB4523" i="10"/>
  <c r="AB4522" i="10"/>
  <c r="AB4521" i="10"/>
  <c r="AB4520" i="10"/>
  <c r="AB4519" i="10"/>
  <c r="AB4518" i="10"/>
  <c r="AB4517" i="10"/>
  <c r="AB4516" i="10"/>
  <c r="AB4515" i="10"/>
  <c r="AB4514" i="10"/>
  <c r="AB4513" i="10"/>
  <c r="AB4512" i="10"/>
  <c r="AB4511" i="10"/>
  <c r="AB4510" i="10"/>
  <c r="AB4509" i="10"/>
  <c r="AB4508" i="10"/>
  <c r="AB4507" i="10"/>
  <c r="AB4506" i="10"/>
  <c r="AB4505" i="10"/>
  <c r="AB4504" i="10"/>
  <c r="AB4503" i="10"/>
  <c r="AB4502" i="10"/>
  <c r="AB4501" i="10"/>
  <c r="AB4500" i="10"/>
  <c r="AB4499" i="10"/>
  <c r="AB4498" i="10"/>
  <c r="AB4497" i="10"/>
  <c r="AB4496" i="10"/>
  <c r="AB4495" i="10"/>
  <c r="AB4494" i="10"/>
  <c r="AB4493" i="10"/>
  <c r="AB4492" i="10"/>
  <c r="AB4491" i="10"/>
  <c r="AB4490" i="10"/>
  <c r="AB4489" i="10"/>
  <c r="AB4488" i="10"/>
  <c r="AB4487" i="10"/>
  <c r="AB4486" i="10"/>
  <c r="AB4485" i="10"/>
  <c r="AB4484" i="10"/>
  <c r="AB4483" i="10"/>
  <c r="AB4482" i="10"/>
  <c r="AB4481" i="10"/>
  <c r="AB4480" i="10"/>
  <c r="AB4479" i="10"/>
  <c r="AB4478" i="10"/>
  <c r="AB4477" i="10"/>
  <c r="AB4476" i="10"/>
  <c r="AB4475" i="10"/>
  <c r="AB4474" i="10"/>
  <c r="AB4473" i="10"/>
  <c r="AB4472" i="10"/>
  <c r="AB4471" i="10"/>
  <c r="AB4470" i="10"/>
  <c r="AB4469" i="10"/>
  <c r="AB4468" i="10"/>
  <c r="AB4467" i="10"/>
  <c r="AB4466" i="10"/>
  <c r="AB4465" i="10"/>
  <c r="AB4464" i="10"/>
  <c r="AB4463" i="10"/>
  <c r="AB4462" i="10"/>
  <c r="AB4461" i="10"/>
  <c r="AB4460" i="10"/>
  <c r="AB4459" i="10"/>
  <c r="AB4458" i="10"/>
  <c r="AB4457" i="10"/>
  <c r="AB4456" i="10"/>
  <c r="AB4455" i="10"/>
  <c r="AB4454" i="10"/>
  <c r="AB4453" i="10"/>
  <c r="AB4452" i="10"/>
  <c r="AB4451" i="10"/>
  <c r="AB4450" i="10"/>
  <c r="AB4449" i="10"/>
  <c r="AB4448" i="10"/>
  <c r="AB4447" i="10"/>
  <c r="AB4446" i="10"/>
  <c r="AB4445" i="10"/>
  <c r="AB4444" i="10"/>
  <c r="AB4443" i="10"/>
  <c r="AB4442" i="10"/>
  <c r="AB4441" i="10"/>
  <c r="AB4440" i="10"/>
  <c r="AB4439" i="10"/>
  <c r="AB4438" i="10"/>
  <c r="AB4437" i="10"/>
  <c r="AB4436" i="10"/>
  <c r="AB4435" i="10"/>
  <c r="AB4434" i="10"/>
  <c r="AB4433" i="10"/>
  <c r="AB4432" i="10"/>
  <c r="AB4431" i="10"/>
  <c r="AB4430" i="10"/>
  <c r="AB4429" i="10"/>
  <c r="AB4428" i="10"/>
  <c r="AB4427" i="10"/>
  <c r="AB4426" i="10"/>
  <c r="AB4425" i="10"/>
  <c r="AB4424" i="10"/>
  <c r="AB4423" i="10"/>
  <c r="AB4422" i="10"/>
  <c r="AB4421" i="10"/>
  <c r="AB4420" i="10"/>
  <c r="AB4419" i="10"/>
  <c r="AB4418" i="10"/>
  <c r="AB4417" i="10"/>
  <c r="AB4416" i="10"/>
  <c r="AB4415" i="10"/>
  <c r="AB4414" i="10"/>
  <c r="AB4413" i="10"/>
  <c r="AB4412" i="10"/>
  <c r="AB4411" i="10"/>
  <c r="AB4410" i="10"/>
  <c r="AB4409" i="10"/>
  <c r="AB4408" i="10"/>
  <c r="AB4407" i="10"/>
  <c r="AB4406" i="10"/>
  <c r="AB4405" i="10"/>
  <c r="AB4404" i="10"/>
  <c r="AB4403" i="10"/>
  <c r="AB4402" i="10"/>
  <c r="AB4401" i="10"/>
  <c r="AB4400" i="10"/>
  <c r="AB4399" i="10"/>
  <c r="AB4398" i="10"/>
  <c r="AB4397" i="10"/>
  <c r="AB4396" i="10"/>
  <c r="AB4395" i="10"/>
  <c r="AB4394" i="10"/>
  <c r="AB4393" i="10"/>
  <c r="AB4392" i="10"/>
  <c r="AB4391" i="10"/>
  <c r="AB4390" i="10"/>
  <c r="AB4389" i="10"/>
  <c r="AB4388" i="10"/>
  <c r="AB4387" i="10"/>
  <c r="AB4386" i="10"/>
  <c r="AB4385" i="10"/>
  <c r="AB4384" i="10"/>
  <c r="AB4383" i="10"/>
  <c r="AB4382" i="10"/>
  <c r="AB4381" i="10"/>
  <c r="AB4380" i="10"/>
  <c r="AB4379" i="10"/>
  <c r="AB4378" i="10"/>
  <c r="AB4377" i="10"/>
  <c r="AB4376" i="10"/>
  <c r="AB4375" i="10"/>
  <c r="AB4374" i="10"/>
  <c r="AB4373" i="10"/>
  <c r="AB4372" i="10"/>
  <c r="AB4371" i="10"/>
  <c r="AB4370" i="10"/>
  <c r="AB4369" i="10"/>
  <c r="AB4368" i="10"/>
  <c r="AB4367" i="10"/>
  <c r="AB4366" i="10"/>
  <c r="AB4365" i="10"/>
  <c r="AB4364" i="10"/>
  <c r="AB4363" i="10"/>
  <c r="AB4362" i="10"/>
  <c r="AB4361" i="10"/>
  <c r="AB4360" i="10"/>
  <c r="AB4359" i="10"/>
  <c r="AB4358" i="10"/>
  <c r="AB4357" i="10"/>
  <c r="AB4356" i="10"/>
  <c r="AB4355" i="10"/>
  <c r="AB4354" i="10"/>
  <c r="AB4353" i="10"/>
  <c r="AB4352" i="10"/>
  <c r="AB4351" i="10"/>
  <c r="AB4350" i="10"/>
  <c r="AB4349" i="10"/>
  <c r="AB4348" i="10"/>
  <c r="AB4347" i="10"/>
  <c r="AB4346" i="10"/>
  <c r="AB4345" i="10"/>
  <c r="AB4344" i="10"/>
  <c r="AB4343" i="10"/>
  <c r="AB4342" i="10"/>
  <c r="AB4341" i="10"/>
  <c r="AB4340" i="10"/>
  <c r="AB4339" i="10"/>
  <c r="AB4338" i="10"/>
  <c r="AB4337" i="10"/>
  <c r="AB4336" i="10"/>
  <c r="AB4335" i="10"/>
  <c r="AB4334" i="10"/>
  <c r="AB4333" i="10"/>
  <c r="AB4332" i="10"/>
  <c r="AB4331" i="10"/>
  <c r="AB4330" i="10"/>
  <c r="AB4329" i="10"/>
  <c r="AB4328" i="10"/>
  <c r="AB4327" i="10"/>
  <c r="AB4326" i="10"/>
  <c r="AB4325" i="10"/>
  <c r="AB4324" i="10"/>
  <c r="AB4323" i="10"/>
  <c r="AB4322" i="10"/>
  <c r="AB4321" i="10"/>
  <c r="AB4320" i="10"/>
  <c r="AB4319" i="10"/>
  <c r="AB4318" i="10"/>
  <c r="AB4317" i="10"/>
  <c r="AB4316" i="10"/>
  <c r="AB4315" i="10"/>
  <c r="AB4314" i="10"/>
  <c r="AB4313" i="10"/>
  <c r="AB4312" i="10"/>
  <c r="AB4311" i="10"/>
  <c r="AB4310" i="10"/>
  <c r="AB4309" i="10"/>
  <c r="AB4308" i="10"/>
  <c r="AB4307" i="10"/>
  <c r="AB4306" i="10"/>
  <c r="AB4305" i="10"/>
  <c r="AB4304" i="10"/>
  <c r="AB4303" i="10"/>
  <c r="AB4302" i="10"/>
  <c r="AB4301" i="10"/>
  <c r="AB4300" i="10"/>
  <c r="AB4299" i="10"/>
  <c r="AB4298" i="10"/>
  <c r="AB4297" i="10"/>
  <c r="AB4296" i="10"/>
  <c r="AB4295" i="10"/>
  <c r="AB4294" i="10"/>
  <c r="AB4293" i="10"/>
  <c r="AB4292" i="10"/>
  <c r="AB4291" i="10"/>
  <c r="AB4290" i="10"/>
  <c r="AB4289" i="10"/>
  <c r="AB4288" i="10"/>
  <c r="AB4287" i="10"/>
  <c r="AB4286" i="10"/>
  <c r="AB4285" i="10"/>
  <c r="AB4284" i="10"/>
  <c r="AB4283" i="10"/>
  <c r="AB4282" i="10"/>
  <c r="AB4281" i="10"/>
  <c r="AB4280" i="10"/>
  <c r="AB4279" i="10"/>
  <c r="AB4278" i="10"/>
  <c r="AB4277" i="10"/>
  <c r="AB4276" i="10"/>
  <c r="AB4275" i="10"/>
  <c r="AB4274" i="10"/>
  <c r="AB4273" i="10"/>
  <c r="AB4272" i="10"/>
  <c r="AB4271" i="10"/>
  <c r="AB4270" i="10"/>
  <c r="AB4269" i="10"/>
  <c r="AB4268" i="10"/>
  <c r="AB4267" i="10"/>
  <c r="AB4266" i="10"/>
  <c r="AB4265" i="10"/>
  <c r="AB4264" i="10"/>
  <c r="AB4263" i="10"/>
  <c r="AB4262" i="10"/>
  <c r="AB4261" i="10"/>
  <c r="AB4260" i="10"/>
  <c r="AB4259" i="10"/>
  <c r="AB4258" i="10"/>
  <c r="AB4257" i="10"/>
  <c r="AB4256" i="10"/>
  <c r="AB4255" i="10"/>
  <c r="AB4254" i="10"/>
  <c r="AB4253" i="10"/>
  <c r="AB4252" i="10"/>
  <c r="AB4251" i="10"/>
  <c r="AB4250" i="10"/>
  <c r="AB4249" i="10"/>
  <c r="AB4248" i="10"/>
  <c r="AB4247" i="10"/>
  <c r="AB4246" i="10"/>
  <c r="AB4245" i="10"/>
  <c r="AB4244" i="10"/>
  <c r="AB4243" i="10"/>
  <c r="AB4242" i="10"/>
  <c r="AB4241" i="10"/>
  <c r="AB4240" i="10"/>
  <c r="AB4239" i="10"/>
  <c r="AB4238" i="10"/>
  <c r="AB4237" i="10"/>
  <c r="AB4236" i="10"/>
  <c r="AB4235" i="10"/>
  <c r="AB4234" i="10"/>
  <c r="AB4233" i="10"/>
  <c r="AB4232" i="10"/>
  <c r="AB4231" i="10"/>
  <c r="AB4230" i="10"/>
  <c r="AB4229" i="10"/>
  <c r="AB4228" i="10"/>
  <c r="AB4227" i="10"/>
  <c r="AB4226" i="10"/>
  <c r="AB4225" i="10"/>
  <c r="AB4224" i="10"/>
  <c r="AB4223" i="10"/>
  <c r="AB4222" i="10"/>
  <c r="AB4221" i="10"/>
  <c r="AB4220" i="10"/>
  <c r="AB4219" i="10"/>
  <c r="AB4218" i="10"/>
  <c r="AB4217" i="10"/>
  <c r="AB4216" i="10"/>
  <c r="AB4215" i="10"/>
  <c r="AB4214" i="10"/>
  <c r="AB4213" i="10"/>
  <c r="AB4212" i="10"/>
  <c r="AB4211" i="10"/>
  <c r="AB4210" i="10"/>
  <c r="AB4209" i="10"/>
  <c r="AB4208" i="10"/>
  <c r="AB4207" i="10"/>
  <c r="AB4206" i="10"/>
  <c r="AB4205" i="10"/>
  <c r="AB4204" i="10"/>
  <c r="AB4203" i="10"/>
  <c r="AB4202" i="10"/>
  <c r="AB4201" i="10"/>
  <c r="AB4200" i="10"/>
  <c r="AB4199" i="10"/>
  <c r="AB4198" i="10"/>
  <c r="AB4197" i="10"/>
  <c r="AB4196" i="10"/>
  <c r="AB4195" i="10"/>
  <c r="AB4194" i="10"/>
  <c r="AB4193" i="10"/>
  <c r="AB4192" i="10"/>
  <c r="AB4191" i="10"/>
  <c r="AB4190" i="10"/>
  <c r="AB4189" i="10"/>
  <c r="AB4188" i="10"/>
  <c r="AB4187" i="10"/>
  <c r="AB4186" i="10"/>
  <c r="AB4185" i="10"/>
  <c r="AB4184" i="10"/>
  <c r="AB4183" i="10"/>
  <c r="AB4182" i="10"/>
  <c r="AB4181" i="10"/>
  <c r="AB4180" i="10"/>
  <c r="AB4179" i="10"/>
  <c r="AB4178" i="10"/>
  <c r="AB4177" i="10"/>
  <c r="AB4176" i="10"/>
  <c r="AB4175" i="10"/>
  <c r="AB4174" i="10"/>
  <c r="AB4173" i="10"/>
  <c r="AB4172" i="10"/>
  <c r="AB4171" i="10"/>
  <c r="AB4170" i="10"/>
  <c r="AB4169" i="10"/>
  <c r="AB4168" i="10"/>
  <c r="AB4167" i="10"/>
  <c r="AB4166" i="10"/>
  <c r="AB4165" i="10"/>
  <c r="AB4164" i="10"/>
  <c r="AB4163" i="10"/>
  <c r="AB4162" i="10"/>
  <c r="AB4161" i="10"/>
  <c r="AB4160" i="10"/>
  <c r="AB4159" i="10"/>
  <c r="AB4158" i="10"/>
  <c r="AB4157" i="10"/>
  <c r="AB4156" i="10"/>
  <c r="AB4155" i="10"/>
  <c r="AB4154" i="10"/>
  <c r="AB4153" i="10"/>
  <c r="AB4152" i="10"/>
  <c r="AB4151" i="10"/>
  <c r="AB4150" i="10"/>
  <c r="AB4149" i="10"/>
  <c r="AB4148" i="10"/>
  <c r="AB4147" i="10"/>
  <c r="AB4146" i="10"/>
  <c r="AB4145" i="10"/>
  <c r="AB4144" i="10"/>
  <c r="AB4143" i="10"/>
  <c r="AB4142" i="10"/>
  <c r="AB4141" i="10"/>
  <c r="AB4140" i="10"/>
  <c r="AB4139" i="10"/>
  <c r="AB4138" i="10"/>
  <c r="AB4137" i="10"/>
  <c r="AB4136" i="10"/>
  <c r="AB4135" i="10"/>
  <c r="AB4134" i="10"/>
  <c r="AB4133" i="10"/>
  <c r="AB4132" i="10"/>
  <c r="AB4131" i="10"/>
  <c r="AB4130" i="10"/>
  <c r="AB4129" i="10"/>
  <c r="AB4128" i="10"/>
  <c r="AB4127" i="10"/>
  <c r="AB4126" i="10"/>
  <c r="AB4125" i="10"/>
  <c r="AB4124" i="10"/>
  <c r="AB4123" i="10"/>
  <c r="AB4122" i="10"/>
  <c r="AB4121" i="10"/>
  <c r="AB4120" i="10"/>
  <c r="AB4119" i="10"/>
  <c r="AB4118" i="10"/>
  <c r="AB4117" i="10"/>
  <c r="AB4116" i="10"/>
  <c r="AB4115" i="10"/>
  <c r="AB4114" i="10"/>
  <c r="AB4113" i="10"/>
  <c r="AB4112" i="10"/>
  <c r="AB4111" i="10"/>
  <c r="AB4110" i="10"/>
  <c r="AB4109" i="10"/>
  <c r="AB4108" i="10"/>
  <c r="AB4107" i="10"/>
  <c r="AB4106" i="10"/>
  <c r="AB4105" i="10"/>
  <c r="AB4104" i="10"/>
  <c r="AB4103" i="10"/>
  <c r="AB4102" i="10"/>
  <c r="AB4101" i="10"/>
  <c r="AB4100" i="10"/>
  <c r="AB4099" i="10"/>
  <c r="AB4098" i="10"/>
  <c r="AB4097" i="10"/>
  <c r="AB4096" i="10"/>
  <c r="AB4095" i="10"/>
  <c r="AB4094" i="10"/>
  <c r="AB4093" i="10"/>
  <c r="AB4092" i="10"/>
  <c r="AB4091" i="10"/>
  <c r="AB4090" i="10"/>
  <c r="AB4089" i="10"/>
  <c r="AB4088" i="10"/>
  <c r="AB4087" i="10"/>
  <c r="AB4086" i="10"/>
  <c r="AB4085" i="10"/>
  <c r="AB4084" i="10"/>
  <c r="AB4083" i="10"/>
  <c r="AB4082" i="10"/>
  <c r="AB4081" i="10"/>
  <c r="AB4080" i="10"/>
  <c r="AB4079" i="10"/>
  <c r="AB4078" i="10"/>
  <c r="AB4077" i="10"/>
  <c r="AB4076" i="10"/>
  <c r="AB4075" i="10"/>
  <c r="AB4074" i="10"/>
  <c r="AB4073" i="10"/>
  <c r="AB4072" i="10"/>
  <c r="AB4071" i="10"/>
  <c r="AB4070" i="10"/>
  <c r="AB4069" i="10"/>
  <c r="AB4068" i="10"/>
  <c r="AB4067" i="10"/>
  <c r="AB4066" i="10"/>
  <c r="AB4065" i="10"/>
  <c r="AB4064" i="10"/>
  <c r="AB4063" i="10"/>
  <c r="AB4062" i="10"/>
  <c r="AB4061" i="10"/>
  <c r="AB4060" i="10"/>
  <c r="AB4059" i="10"/>
  <c r="AB4058" i="10"/>
  <c r="AB4057" i="10"/>
  <c r="AB4056" i="10"/>
  <c r="AB4055" i="10"/>
  <c r="AB4054" i="10"/>
  <c r="AB4053" i="10"/>
  <c r="AB4052" i="10"/>
  <c r="AB4051" i="10"/>
  <c r="AB4050" i="10"/>
  <c r="AB4049" i="10"/>
  <c r="AB4048" i="10"/>
  <c r="AB4047" i="10"/>
  <c r="AB4046" i="10"/>
  <c r="AB4045" i="10"/>
  <c r="AB4044" i="10"/>
  <c r="AB4043" i="10"/>
  <c r="AB4042" i="10"/>
  <c r="AB4041" i="10"/>
  <c r="AB4040" i="10"/>
  <c r="AB4039" i="10"/>
  <c r="AB4038" i="10"/>
  <c r="AB4037" i="10"/>
  <c r="AB4036" i="10"/>
  <c r="AB4035" i="10"/>
  <c r="AB4034" i="10"/>
  <c r="AB4033" i="10"/>
  <c r="AB4032" i="10"/>
  <c r="AB4031" i="10"/>
  <c r="AB4030" i="10"/>
  <c r="AB4029" i="10"/>
  <c r="AB4028" i="10"/>
  <c r="AB4027" i="10"/>
  <c r="AB4026" i="10"/>
  <c r="AB4025" i="10"/>
  <c r="AB4024" i="10"/>
  <c r="AB4023" i="10"/>
  <c r="AB4022" i="10"/>
  <c r="AB4021" i="10"/>
  <c r="AB4020" i="10"/>
  <c r="AB4019" i="10"/>
  <c r="AB4018" i="10"/>
  <c r="AB4017" i="10"/>
  <c r="AB4016" i="10"/>
  <c r="AB4015" i="10"/>
  <c r="AB4014" i="10"/>
  <c r="AB4013" i="10"/>
  <c r="AB4012" i="10"/>
  <c r="AB4011" i="10"/>
  <c r="AB4010" i="10"/>
  <c r="AB4009" i="10"/>
  <c r="AB4008" i="10"/>
  <c r="AB4007" i="10"/>
  <c r="AB4006" i="10"/>
  <c r="AB4005" i="10"/>
  <c r="AB4004" i="10"/>
  <c r="AB4003" i="10"/>
  <c r="AB4002" i="10"/>
  <c r="AB4001" i="10"/>
  <c r="AB4000" i="10"/>
  <c r="AB3999" i="10"/>
  <c r="AB3998" i="10"/>
  <c r="AB3997" i="10"/>
  <c r="AB3996" i="10"/>
  <c r="AB3995" i="10"/>
  <c r="AB3994" i="10"/>
  <c r="AB3993" i="10"/>
  <c r="AB3992" i="10"/>
  <c r="AB3991" i="10"/>
  <c r="AB3990" i="10"/>
  <c r="AB3989" i="10"/>
  <c r="AB3988" i="10"/>
  <c r="AB3987" i="10"/>
  <c r="AB3986" i="10"/>
  <c r="AB3985" i="10"/>
  <c r="AB3984" i="10"/>
  <c r="AB3983" i="10"/>
  <c r="AB3982" i="10"/>
  <c r="AB3981" i="10"/>
  <c r="AB3980" i="10"/>
  <c r="AB3979" i="10"/>
  <c r="AB3978" i="10"/>
  <c r="AB3977" i="10"/>
  <c r="AB3976" i="10"/>
  <c r="AB3975" i="10"/>
  <c r="AB3974" i="10"/>
  <c r="AB3973" i="10"/>
  <c r="AB3972" i="10"/>
  <c r="AB3971" i="10"/>
  <c r="AB3970" i="10"/>
  <c r="AB3969" i="10"/>
  <c r="AB3968" i="10"/>
  <c r="AB3967" i="10"/>
  <c r="AB3966" i="10"/>
  <c r="AB3965" i="10"/>
  <c r="AB3964" i="10"/>
  <c r="AB3963" i="10"/>
  <c r="AB3962" i="10"/>
  <c r="AB3961" i="10"/>
  <c r="AB3960" i="10"/>
  <c r="AB3959" i="10"/>
  <c r="AB3958" i="10"/>
  <c r="AB3957" i="10"/>
  <c r="AB3956" i="10"/>
  <c r="AB3955" i="10"/>
  <c r="AB3954" i="10"/>
  <c r="AB3953" i="10"/>
  <c r="AB3952" i="10"/>
  <c r="AB3951" i="10"/>
  <c r="AB3950" i="10"/>
  <c r="AB3949" i="10"/>
  <c r="AB3948" i="10"/>
  <c r="AB3947" i="10"/>
  <c r="AB3946" i="10"/>
  <c r="AB3945" i="10"/>
  <c r="AB3944" i="10"/>
  <c r="AB3943" i="10"/>
  <c r="AB3942" i="10"/>
  <c r="AB3941" i="10"/>
  <c r="AB3940" i="10"/>
  <c r="AB3939" i="10"/>
  <c r="AB3938" i="10"/>
  <c r="AB3937" i="10"/>
  <c r="AB3936" i="10"/>
  <c r="AB3935" i="10"/>
  <c r="AB3934" i="10"/>
  <c r="AB3933" i="10"/>
  <c r="AB3932" i="10"/>
  <c r="AB3931" i="10"/>
  <c r="AB3930" i="10"/>
  <c r="AB3929" i="10"/>
  <c r="AB3928" i="10"/>
  <c r="AB3927" i="10"/>
  <c r="AB3926" i="10"/>
  <c r="AB3925" i="10"/>
  <c r="AB3924" i="10"/>
  <c r="AB3923" i="10"/>
  <c r="AB3922" i="10"/>
  <c r="AB3921" i="10"/>
  <c r="AB3920" i="10"/>
  <c r="AB3919" i="10"/>
  <c r="AB3918" i="10"/>
  <c r="AB3917" i="10"/>
  <c r="AB3916" i="10"/>
  <c r="AB3915" i="10"/>
  <c r="AB3914" i="10"/>
  <c r="AB3913" i="10"/>
  <c r="AB3912" i="10"/>
  <c r="AB3911" i="10"/>
  <c r="AB3910" i="10"/>
  <c r="AB3909" i="10"/>
  <c r="AB3908" i="10"/>
  <c r="AB3907" i="10"/>
  <c r="AB3906" i="10"/>
  <c r="AB3905" i="10"/>
  <c r="AB3904" i="10"/>
  <c r="AB3903" i="10"/>
  <c r="AB3902" i="10"/>
  <c r="AB3901" i="10"/>
  <c r="AB3900" i="10"/>
  <c r="AB3899" i="10"/>
  <c r="AB3898" i="10"/>
  <c r="AB3897" i="10"/>
  <c r="AB3896" i="10"/>
  <c r="AB3895" i="10"/>
  <c r="AB3894" i="10"/>
  <c r="AB3893" i="10"/>
  <c r="AB3892" i="10"/>
  <c r="AB3891" i="10"/>
  <c r="AB3890" i="10"/>
  <c r="AB3889" i="10"/>
  <c r="AB3888" i="10"/>
  <c r="AB3887" i="10"/>
  <c r="AB3886" i="10"/>
  <c r="AB3885" i="10"/>
  <c r="AB3884" i="10"/>
  <c r="AB3883" i="10"/>
  <c r="AB3882" i="10"/>
  <c r="AB3881" i="10"/>
  <c r="AB3880" i="10"/>
  <c r="AB3879" i="10"/>
  <c r="AB3878" i="10"/>
  <c r="AB3877" i="10"/>
  <c r="AB3876" i="10"/>
  <c r="AB3875" i="10"/>
  <c r="AB3874" i="10"/>
  <c r="AB3873" i="10"/>
  <c r="AB3872" i="10"/>
  <c r="AB3871" i="10"/>
  <c r="AB3870" i="10"/>
  <c r="AB3869" i="10"/>
  <c r="AB3868" i="10"/>
  <c r="AB3867" i="10"/>
  <c r="AB3866" i="10"/>
  <c r="AB3865" i="10"/>
  <c r="AB3864" i="10"/>
  <c r="AB3863" i="10"/>
  <c r="AB3862" i="10"/>
  <c r="AB3861" i="10"/>
  <c r="AB3860" i="10"/>
  <c r="AB3859" i="10"/>
  <c r="AB3858" i="10"/>
  <c r="AB3857" i="10"/>
  <c r="AB3856" i="10"/>
  <c r="AB3855" i="10"/>
  <c r="AB3854" i="10"/>
  <c r="AB3853" i="10"/>
  <c r="AB3852" i="10"/>
  <c r="AB3851" i="10"/>
  <c r="AB3850" i="10"/>
  <c r="AB3849" i="10"/>
  <c r="AB3848" i="10"/>
  <c r="AB3847" i="10"/>
  <c r="AB3846" i="10"/>
  <c r="AB3845" i="10"/>
  <c r="AB3844" i="10"/>
  <c r="AB3843" i="10"/>
  <c r="AB3842" i="10"/>
  <c r="AB3841" i="10"/>
  <c r="AB3840" i="10"/>
  <c r="AB3839" i="10"/>
  <c r="AB3838" i="10"/>
  <c r="AB3837" i="10"/>
  <c r="AB3836" i="10"/>
  <c r="AB3835" i="10"/>
  <c r="AB3834" i="10"/>
  <c r="AB3833" i="10"/>
  <c r="AB3832" i="10"/>
  <c r="AB3831" i="10"/>
  <c r="AB3830" i="10"/>
  <c r="AB3829" i="10"/>
  <c r="AB3828" i="10"/>
  <c r="AB3827" i="10"/>
  <c r="AB3826" i="10"/>
  <c r="AB3825" i="10"/>
  <c r="AB3824" i="10"/>
  <c r="AB3823" i="10"/>
  <c r="AB3822" i="10"/>
  <c r="AB3821" i="10"/>
  <c r="AB3820" i="10"/>
  <c r="AB3819" i="10"/>
  <c r="AB3818" i="10"/>
  <c r="AB3817" i="10"/>
  <c r="AB3816" i="10"/>
  <c r="AB3815" i="10"/>
  <c r="AB3814" i="10"/>
  <c r="AB3813" i="10"/>
  <c r="AB3812" i="10"/>
  <c r="AB3811" i="10"/>
  <c r="AB3810" i="10"/>
  <c r="AB3809" i="10"/>
  <c r="AB3808" i="10"/>
  <c r="AB3807" i="10"/>
  <c r="AB3806" i="10"/>
  <c r="AB3805" i="10"/>
  <c r="AB3804" i="10"/>
  <c r="AB3803" i="10"/>
  <c r="AB3802" i="10"/>
  <c r="AB3801" i="10"/>
  <c r="AB3800" i="10"/>
  <c r="AB3799" i="10"/>
  <c r="AB3798" i="10"/>
  <c r="AB3797" i="10"/>
  <c r="AB3796" i="10"/>
  <c r="AB3795" i="10"/>
  <c r="AB3794" i="10"/>
  <c r="AB3793" i="10"/>
  <c r="AB3792" i="10"/>
  <c r="AB3791" i="10"/>
  <c r="AB3790" i="10"/>
  <c r="AB3789" i="10"/>
  <c r="AB3788" i="10"/>
  <c r="AB3787" i="10"/>
  <c r="AB3786" i="10"/>
  <c r="AB3785" i="10"/>
  <c r="AB3784" i="10"/>
  <c r="AB3783" i="10"/>
  <c r="AB3782" i="10"/>
  <c r="AB3781" i="10"/>
  <c r="AB3780" i="10"/>
  <c r="AB3779" i="10"/>
  <c r="AB3778" i="10"/>
  <c r="AB3777" i="10"/>
  <c r="AB3776" i="10"/>
  <c r="AB3775" i="10"/>
  <c r="AB3774" i="10"/>
  <c r="AB3773" i="10"/>
  <c r="AB3772" i="10"/>
  <c r="AB3771" i="10"/>
  <c r="AB3770" i="10"/>
  <c r="AB3769" i="10"/>
  <c r="AB3768" i="10"/>
  <c r="AB3767" i="10"/>
  <c r="AB3766" i="10"/>
  <c r="AB3765" i="10"/>
  <c r="AB3764" i="10"/>
  <c r="AB3763" i="10"/>
  <c r="AB3762" i="10"/>
  <c r="AB3761" i="10"/>
  <c r="AB3760" i="10"/>
  <c r="AB3759" i="10"/>
  <c r="AB3758" i="10"/>
  <c r="AB3757" i="10"/>
  <c r="AB3756" i="10"/>
  <c r="AB3755" i="10"/>
  <c r="AB3754" i="10"/>
  <c r="AB3753" i="10"/>
  <c r="AB3752" i="10"/>
  <c r="AB3751" i="10"/>
  <c r="AB3750" i="10"/>
  <c r="AB3749" i="10"/>
  <c r="AB3748" i="10"/>
  <c r="AB3747" i="10"/>
  <c r="AB3746" i="10"/>
  <c r="AB3745" i="10"/>
  <c r="AB3744" i="10"/>
  <c r="AB3743" i="10"/>
  <c r="AB3742" i="10"/>
  <c r="AB3741" i="10"/>
  <c r="AB3740" i="10"/>
  <c r="AB3739" i="10"/>
  <c r="AB3738" i="10"/>
  <c r="AB3737" i="10"/>
  <c r="AB3736" i="10"/>
  <c r="AB3735" i="10"/>
  <c r="AB3734" i="10"/>
  <c r="AB3733" i="10"/>
  <c r="AB3732" i="10"/>
  <c r="AB3731" i="10"/>
  <c r="AB3730" i="10"/>
  <c r="AB3729" i="10"/>
  <c r="AB3728" i="10"/>
  <c r="AB3727" i="10"/>
  <c r="AB3726" i="10"/>
  <c r="AB3725" i="10"/>
  <c r="AB3724" i="10"/>
  <c r="AB3723" i="10"/>
  <c r="AB3722" i="10"/>
  <c r="AB3721" i="10"/>
  <c r="AB3720" i="10"/>
  <c r="AB3719" i="10"/>
  <c r="AB3718" i="10"/>
  <c r="AB3717" i="10"/>
  <c r="AB3716" i="10"/>
  <c r="AB3715" i="10"/>
  <c r="AB3714" i="10"/>
  <c r="AB3713" i="10"/>
  <c r="AB3712" i="10"/>
  <c r="AB3711" i="10"/>
  <c r="AB3710" i="10"/>
  <c r="AB3709" i="10"/>
  <c r="AB3708" i="10"/>
  <c r="AB3707" i="10"/>
  <c r="AB3706" i="10"/>
  <c r="AB3705" i="10"/>
  <c r="AB3704" i="10"/>
  <c r="AB3703" i="10"/>
  <c r="AB3702" i="10"/>
  <c r="AB3701" i="10"/>
  <c r="AB3700" i="10"/>
  <c r="AB3699" i="10"/>
  <c r="AB3698" i="10"/>
  <c r="AB3697" i="10"/>
  <c r="AB3696" i="10"/>
  <c r="AB3695" i="10"/>
  <c r="AB3694" i="10"/>
  <c r="AB3693" i="10"/>
  <c r="AB3692" i="10"/>
  <c r="AB3691" i="10"/>
  <c r="AB3690" i="10"/>
  <c r="AB3689" i="10"/>
  <c r="AB3688" i="10"/>
  <c r="AB3687" i="10"/>
  <c r="AB3686" i="10"/>
  <c r="AB3685" i="10"/>
  <c r="AB3684" i="10"/>
  <c r="AB3683" i="10"/>
  <c r="AB3682" i="10"/>
  <c r="AB3681" i="10"/>
  <c r="AB3680" i="10"/>
  <c r="AB3679" i="10"/>
  <c r="AB3678" i="10"/>
  <c r="AB3677" i="10"/>
  <c r="AB3676" i="10"/>
  <c r="AB3675" i="10"/>
  <c r="AB3674" i="10"/>
  <c r="AB3673" i="10"/>
  <c r="AB3672" i="10"/>
  <c r="AB3671" i="10"/>
  <c r="AB3670" i="10"/>
  <c r="AB3669" i="10"/>
  <c r="AB3668" i="10"/>
  <c r="AB3667" i="10"/>
  <c r="AB3666" i="10"/>
  <c r="AB3665" i="10"/>
  <c r="AB3664" i="10"/>
  <c r="AB3663" i="10"/>
  <c r="AB3662" i="10"/>
  <c r="AB3661" i="10"/>
  <c r="AB3660" i="10"/>
  <c r="AB3659" i="10"/>
  <c r="AB3658" i="10"/>
  <c r="AB3657" i="10"/>
  <c r="AB3656" i="10"/>
  <c r="AB3655" i="10"/>
  <c r="AB3654" i="10"/>
  <c r="AB3653" i="10"/>
  <c r="AB3652" i="10"/>
  <c r="AB3651" i="10"/>
  <c r="AB3650" i="10"/>
  <c r="AB3649" i="10"/>
  <c r="AB3648" i="10"/>
  <c r="AB3647" i="10"/>
  <c r="AB3646" i="10"/>
  <c r="AB3645" i="10"/>
  <c r="AB3644" i="10"/>
  <c r="AB3643" i="10"/>
  <c r="AB3642" i="10"/>
  <c r="AB3641" i="10"/>
  <c r="AB3640" i="10"/>
  <c r="AB3639" i="10"/>
  <c r="AB3638" i="10"/>
  <c r="AB3637" i="10"/>
  <c r="AB3636" i="10"/>
  <c r="AB3635" i="10"/>
  <c r="AB3634" i="10"/>
  <c r="AB3633" i="10"/>
  <c r="AB3632" i="10"/>
  <c r="AB3631" i="10"/>
  <c r="AB3630" i="10"/>
  <c r="AB3629" i="10"/>
  <c r="AB3628" i="10"/>
  <c r="AB3627" i="10"/>
  <c r="AB3626" i="10"/>
  <c r="AB3625" i="10"/>
  <c r="AB3624" i="10"/>
  <c r="AB3623" i="10"/>
  <c r="AB3622" i="10"/>
  <c r="AB3621" i="10"/>
  <c r="AB3620" i="10"/>
  <c r="AB3619" i="10"/>
  <c r="AB3618" i="10"/>
  <c r="AB3617" i="10"/>
  <c r="AB3616" i="10"/>
  <c r="AB3615" i="10"/>
  <c r="AB3614" i="10"/>
  <c r="AB3613" i="10"/>
  <c r="AB3612" i="10"/>
  <c r="AB3611" i="10"/>
  <c r="AB3610" i="10"/>
  <c r="AB3609" i="10"/>
  <c r="AB3608" i="10"/>
  <c r="AB3607" i="10"/>
  <c r="AB3606" i="10"/>
  <c r="AB3605" i="10"/>
  <c r="AB3604" i="10"/>
  <c r="AB3603" i="10"/>
  <c r="AB3602" i="10"/>
  <c r="AB3601" i="10"/>
  <c r="AB3600" i="10"/>
  <c r="AB3599" i="10"/>
  <c r="AB3598" i="10"/>
  <c r="AB3597" i="10"/>
  <c r="AB3596" i="10"/>
  <c r="AB3595" i="10"/>
  <c r="AB3594" i="10"/>
  <c r="AB3593" i="10"/>
  <c r="AB3592" i="10"/>
  <c r="AB3591" i="10"/>
  <c r="AB3590" i="10"/>
  <c r="AB3589" i="10"/>
  <c r="AB3588" i="10"/>
  <c r="AB3587" i="10"/>
  <c r="AB3586" i="10"/>
  <c r="AB3585" i="10"/>
  <c r="AB3584" i="10"/>
  <c r="AB3583" i="10"/>
  <c r="AB3582" i="10"/>
  <c r="AB3581" i="10"/>
  <c r="AB3580" i="10"/>
  <c r="AB3579" i="10"/>
  <c r="AB3578" i="10"/>
  <c r="AB3577" i="10"/>
  <c r="AB3576" i="10"/>
  <c r="AB3575" i="10"/>
  <c r="AB3574" i="10"/>
  <c r="AB3573" i="10"/>
  <c r="AB3572" i="10"/>
  <c r="AB3571" i="10"/>
  <c r="AB3570" i="10"/>
  <c r="AB3569" i="10"/>
  <c r="AB3568" i="10"/>
  <c r="AB3567" i="10"/>
  <c r="AB3566" i="10"/>
  <c r="AB3565" i="10"/>
  <c r="AB3564" i="10"/>
  <c r="AB3563" i="10"/>
  <c r="AB3562" i="10"/>
  <c r="AB3561" i="10"/>
  <c r="AB3560" i="10"/>
  <c r="AB3559" i="10"/>
  <c r="AB3558" i="10"/>
  <c r="AB3557" i="10"/>
  <c r="AB3556" i="10"/>
  <c r="AB3555" i="10"/>
  <c r="AB3554" i="10"/>
  <c r="AB3553" i="10"/>
  <c r="AB3552" i="10"/>
  <c r="AB3551" i="10"/>
  <c r="AB3550" i="10"/>
  <c r="AB3549" i="10"/>
  <c r="AB3548" i="10"/>
  <c r="AB3547" i="10"/>
  <c r="AB3546" i="10"/>
  <c r="AB3545" i="10"/>
  <c r="AB3544" i="10"/>
  <c r="AB3543" i="10"/>
  <c r="AB3542" i="10"/>
  <c r="AB3541" i="10"/>
  <c r="AB3540" i="10"/>
  <c r="AB3539" i="10"/>
  <c r="AB3538" i="10"/>
  <c r="AB3537" i="10"/>
  <c r="AB3536" i="10"/>
  <c r="AB3535" i="10"/>
  <c r="AB3534" i="10"/>
  <c r="AB3533" i="10"/>
  <c r="AB3532" i="10"/>
  <c r="AB3531" i="10"/>
  <c r="AB3530" i="10"/>
  <c r="AB3529" i="10"/>
  <c r="AB3528" i="10"/>
  <c r="AB3527" i="10"/>
  <c r="AB3526" i="10"/>
  <c r="AB3525" i="10"/>
  <c r="AB3524" i="10"/>
  <c r="AB3523" i="10"/>
  <c r="AB3522" i="10"/>
  <c r="AB3521" i="10"/>
  <c r="AB3520" i="10"/>
  <c r="AB3519" i="10"/>
  <c r="AB3518" i="10"/>
  <c r="AB3517" i="10"/>
  <c r="AB3516" i="10"/>
  <c r="AB3515" i="10"/>
  <c r="AB3514" i="10"/>
  <c r="AB3513" i="10"/>
  <c r="AB3512" i="10"/>
  <c r="AB3511" i="10"/>
  <c r="AB3510" i="10"/>
  <c r="AB3509" i="10"/>
  <c r="AB3508" i="10"/>
  <c r="AB3507" i="10"/>
  <c r="AB3506" i="10"/>
  <c r="AB3505" i="10"/>
  <c r="AB3504" i="10"/>
  <c r="AB3503" i="10"/>
  <c r="AB3502" i="10"/>
  <c r="AB3501" i="10"/>
  <c r="AB3500" i="10"/>
  <c r="AB3499" i="10"/>
  <c r="AB3498" i="10"/>
  <c r="AB3497" i="10"/>
  <c r="AB3496" i="10"/>
  <c r="AB3495" i="10"/>
  <c r="AB3494" i="10"/>
  <c r="AB3493" i="10"/>
  <c r="AB3492" i="10"/>
  <c r="AB3491" i="10"/>
  <c r="AB3490" i="10"/>
  <c r="AB3489" i="10"/>
  <c r="AB3488" i="10"/>
  <c r="AB3487" i="10"/>
  <c r="AB3486" i="10"/>
  <c r="AB3485" i="10"/>
  <c r="AB3484" i="10"/>
  <c r="AB3483" i="10"/>
  <c r="AB3482" i="10"/>
  <c r="AB3481" i="10"/>
  <c r="AB3480" i="10"/>
  <c r="AB3479" i="10"/>
  <c r="AB3478" i="10"/>
  <c r="AB3477" i="10"/>
  <c r="AB3476" i="10"/>
  <c r="AB3475" i="10"/>
  <c r="AB3474" i="10"/>
  <c r="AB3473" i="10"/>
  <c r="AB3472" i="10"/>
  <c r="AB3471" i="10"/>
  <c r="AB3470" i="10"/>
  <c r="AB3469" i="10"/>
  <c r="AB3468" i="10"/>
  <c r="AB3467" i="10"/>
  <c r="AB3466" i="10"/>
  <c r="AB3465" i="10"/>
  <c r="AB3464" i="10"/>
  <c r="AB3463" i="10"/>
  <c r="AB3462" i="10"/>
  <c r="AB3461" i="10"/>
  <c r="AB3460" i="10"/>
  <c r="AB3459" i="10"/>
  <c r="AB3458" i="10"/>
  <c r="AB3457" i="10"/>
  <c r="AB3456" i="10"/>
  <c r="AB3455" i="10"/>
  <c r="AB3454" i="10"/>
  <c r="AB3453" i="10"/>
  <c r="AB3452" i="10"/>
  <c r="AB3451" i="10"/>
  <c r="AB3450" i="10"/>
  <c r="AB3449" i="10"/>
  <c r="AB3448" i="10"/>
  <c r="AB3447" i="10"/>
  <c r="AB3446" i="10"/>
  <c r="AB3445" i="10"/>
  <c r="AB3444" i="10"/>
  <c r="AB3443" i="10"/>
  <c r="AB3442" i="10"/>
  <c r="AB3441" i="10"/>
  <c r="AB3440" i="10"/>
  <c r="AB3439" i="10"/>
  <c r="AB3438" i="10"/>
  <c r="AB3437" i="10"/>
  <c r="AB3436" i="10"/>
  <c r="AB3435" i="10"/>
  <c r="AB3434" i="10"/>
  <c r="AB3433" i="10"/>
  <c r="AB3432" i="10"/>
  <c r="AB3431" i="10"/>
  <c r="AB3430" i="10"/>
  <c r="AB3429" i="10"/>
  <c r="AB3428" i="10"/>
  <c r="AB3427" i="10"/>
  <c r="AB3426" i="10"/>
  <c r="AB3425" i="10"/>
  <c r="AB3424" i="10"/>
  <c r="AB3423" i="10"/>
  <c r="AB3422" i="10"/>
  <c r="AB3421" i="10"/>
  <c r="AB3420" i="10"/>
  <c r="AB3419" i="10"/>
  <c r="AB3418" i="10"/>
  <c r="AB3417" i="10"/>
  <c r="AB3416" i="10"/>
  <c r="AB3415" i="10"/>
  <c r="AB3414" i="10"/>
  <c r="AB3413" i="10"/>
  <c r="AB3412" i="10"/>
  <c r="AB3411" i="10"/>
  <c r="AB3410" i="10"/>
  <c r="AB3409" i="10"/>
  <c r="AB3408" i="10"/>
  <c r="AB3407" i="10"/>
  <c r="AB3406" i="10"/>
  <c r="AB3405" i="10"/>
  <c r="AB3404" i="10"/>
  <c r="AB3403" i="10"/>
  <c r="AB3402" i="10"/>
  <c r="AB3401" i="10"/>
  <c r="AB3400" i="10"/>
  <c r="AB3399" i="10"/>
  <c r="AB3398" i="10"/>
  <c r="AB3397" i="10"/>
  <c r="AB3396" i="10"/>
  <c r="AB3395" i="10"/>
  <c r="AB3394" i="10"/>
  <c r="AB3393" i="10"/>
  <c r="AB3392" i="10"/>
  <c r="AB3391" i="10"/>
  <c r="AB3390" i="10"/>
  <c r="AB3389" i="10"/>
  <c r="AB3388" i="10"/>
  <c r="AB3387" i="10"/>
  <c r="AB3386" i="10"/>
  <c r="AB3385" i="10"/>
  <c r="AB3384" i="10"/>
  <c r="AB3383" i="10"/>
  <c r="AB3382" i="10"/>
  <c r="AB3381" i="10"/>
  <c r="AB3380" i="10"/>
  <c r="AB3379" i="10"/>
  <c r="AB3378" i="10"/>
  <c r="AB3377" i="10"/>
  <c r="AB3376" i="10"/>
  <c r="AB3375" i="10"/>
  <c r="AB3374" i="10"/>
  <c r="AB3373" i="10"/>
  <c r="AB3372" i="10"/>
  <c r="AB3371" i="10"/>
  <c r="AB3370" i="10"/>
  <c r="AB3369" i="10"/>
  <c r="AB3368" i="10"/>
  <c r="AB3367" i="10"/>
  <c r="AB3366" i="10"/>
  <c r="AB3365" i="10"/>
  <c r="AB3364" i="10"/>
  <c r="AB3363" i="10"/>
  <c r="AB3362" i="10"/>
  <c r="AB3361" i="10"/>
  <c r="AB3360" i="10"/>
  <c r="AB3359" i="10"/>
  <c r="AB3358" i="10"/>
  <c r="AB3357" i="10"/>
  <c r="AB3356" i="10"/>
  <c r="AB3355" i="10"/>
  <c r="AB3354" i="10"/>
  <c r="AB3353" i="10"/>
  <c r="AB3352" i="10"/>
  <c r="AB3351" i="10"/>
  <c r="AB3350" i="10"/>
  <c r="AB3349" i="10"/>
  <c r="AB3348" i="10"/>
  <c r="AB3347" i="10"/>
  <c r="AB3346" i="10"/>
  <c r="AB3345" i="10"/>
  <c r="AB3344" i="10"/>
  <c r="AB3343" i="10"/>
  <c r="AB3342" i="10"/>
  <c r="AB3341" i="10"/>
  <c r="AB3340" i="10"/>
  <c r="AB3339" i="10"/>
  <c r="AB3338" i="10"/>
  <c r="AB3337" i="10"/>
  <c r="AB3336" i="10"/>
  <c r="AB3335" i="10"/>
  <c r="AB3334" i="10"/>
  <c r="AB3333" i="10"/>
  <c r="AB3332" i="10"/>
  <c r="AB3331" i="10"/>
  <c r="AB3330" i="10"/>
  <c r="AB3329" i="10"/>
  <c r="AB3328" i="10"/>
  <c r="AB3327" i="10"/>
  <c r="AB3326" i="10"/>
  <c r="AB3325" i="10"/>
  <c r="AB3324" i="10"/>
  <c r="AB3323" i="10"/>
  <c r="AB3322" i="10"/>
  <c r="AB3321" i="10"/>
  <c r="AB3320" i="10"/>
  <c r="AB3319" i="10"/>
  <c r="AB3318" i="10"/>
  <c r="AB3317" i="10"/>
  <c r="AB3316" i="10"/>
  <c r="AB3315" i="10"/>
  <c r="AB3314" i="10"/>
  <c r="AB3313" i="10"/>
  <c r="AB3312" i="10"/>
  <c r="AB3311" i="10"/>
  <c r="AB3310" i="10"/>
  <c r="AB3309" i="10"/>
  <c r="AB3308" i="10"/>
  <c r="AB3307" i="10"/>
  <c r="AB3306" i="10"/>
  <c r="AB3305" i="10"/>
  <c r="AB3304" i="10"/>
  <c r="AB3303" i="10"/>
  <c r="AB3302" i="10"/>
  <c r="AB3301" i="10"/>
  <c r="AB3300" i="10"/>
  <c r="AB3299" i="10"/>
  <c r="AB3298" i="10"/>
  <c r="AB3297" i="10"/>
  <c r="AB3296" i="10"/>
  <c r="AB3295" i="10"/>
  <c r="AB3294" i="10"/>
  <c r="AB3293" i="10"/>
  <c r="AB3292" i="10"/>
  <c r="AB3291" i="10"/>
  <c r="AB3290" i="10"/>
  <c r="AB3289" i="10"/>
  <c r="AB3288" i="10"/>
  <c r="AB3287" i="10"/>
  <c r="AB3286" i="10"/>
  <c r="AB3285" i="10"/>
  <c r="AB3284" i="10"/>
  <c r="AB3283" i="10"/>
  <c r="AB3282" i="10"/>
  <c r="AB3281" i="10"/>
  <c r="AB3280" i="10"/>
  <c r="AB3279" i="10"/>
  <c r="AB3278" i="10"/>
  <c r="AB3277" i="10"/>
  <c r="AB3276" i="10"/>
  <c r="AB3275" i="10"/>
  <c r="AB3274" i="10"/>
  <c r="AB3273" i="10"/>
  <c r="AB3272" i="10"/>
  <c r="AB3271" i="10"/>
  <c r="AB3270" i="10"/>
  <c r="AB3269" i="10"/>
  <c r="AB3268" i="10"/>
  <c r="AB3267" i="10"/>
  <c r="AB3266" i="10"/>
  <c r="AB3265" i="10"/>
  <c r="AB3264" i="10"/>
  <c r="AB3263" i="10"/>
  <c r="AB3262" i="10"/>
  <c r="AB3261" i="10"/>
  <c r="AB3260" i="10"/>
  <c r="AB3259" i="10"/>
  <c r="AB3258" i="10"/>
  <c r="AB3257" i="10"/>
  <c r="AB3256" i="10"/>
  <c r="AB3255" i="10"/>
  <c r="AB3254" i="10"/>
  <c r="AB3253" i="10"/>
  <c r="AB3252" i="10"/>
  <c r="AB3251" i="10"/>
  <c r="AB3250" i="10"/>
  <c r="AB3249" i="10"/>
  <c r="AB3248" i="10"/>
  <c r="AB3247" i="10"/>
  <c r="AB3246" i="10"/>
  <c r="AB3245" i="10"/>
  <c r="AB3244" i="10"/>
  <c r="AB3243" i="10"/>
  <c r="AB3242" i="10"/>
  <c r="AB3241" i="10"/>
  <c r="AB3240" i="10"/>
  <c r="AB3239" i="10"/>
  <c r="AB3238" i="10"/>
  <c r="AB3237" i="10"/>
  <c r="AB3236" i="10"/>
  <c r="AB3235" i="10"/>
  <c r="AB3234" i="10"/>
  <c r="AB3233" i="10"/>
  <c r="AB3232" i="10"/>
  <c r="AB3231" i="10"/>
  <c r="AB3230" i="10"/>
  <c r="AB3229" i="10"/>
  <c r="AB3228" i="10"/>
  <c r="AB3227" i="10"/>
  <c r="AB3226" i="10"/>
  <c r="AB3225" i="10"/>
  <c r="AB3224" i="10"/>
  <c r="AB3223" i="10"/>
  <c r="AB3222" i="10"/>
  <c r="AB3221" i="10"/>
  <c r="AB3220" i="10"/>
  <c r="AB3219" i="10"/>
  <c r="AB3218" i="10"/>
  <c r="AB3217" i="10"/>
  <c r="AB3216" i="10"/>
  <c r="AB3215" i="10"/>
  <c r="AB3214" i="10"/>
  <c r="AB3213" i="10"/>
  <c r="AB3212" i="10"/>
  <c r="AB3211" i="10"/>
  <c r="AB3210" i="10"/>
  <c r="AB3209" i="10"/>
  <c r="AB3208" i="10"/>
  <c r="AB3207" i="10"/>
  <c r="AB3206" i="10"/>
  <c r="AB3205" i="10"/>
  <c r="AB3204" i="10"/>
  <c r="AB3203" i="10"/>
  <c r="AB3202" i="10"/>
  <c r="AB3201" i="10"/>
  <c r="AB3200" i="10"/>
  <c r="AB3199" i="10"/>
  <c r="AB3198" i="10"/>
  <c r="AB3197" i="10"/>
  <c r="AB3196" i="10"/>
  <c r="AB3195" i="10"/>
  <c r="AB3194" i="10"/>
  <c r="AB3193" i="10"/>
  <c r="AB3192" i="10"/>
  <c r="AB3191" i="10"/>
  <c r="AB3190" i="10"/>
  <c r="AB3189" i="10"/>
  <c r="AB3188" i="10"/>
  <c r="AB3187" i="10"/>
  <c r="AB3186" i="10"/>
  <c r="AB3185" i="10"/>
  <c r="AB3184" i="10"/>
  <c r="AB3183" i="10"/>
  <c r="AB3182" i="10"/>
  <c r="AB3181" i="10"/>
  <c r="AB3180" i="10"/>
  <c r="AB3179" i="10"/>
  <c r="AB3178" i="10"/>
  <c r="AB3177" i="10"/>
  <c r="AB3176" i="10"/>
  <c r="AB3175" i="10"/>
  <c r="AB3174" i="10"/>
  <c r="AB3173" i="10"/>
  <c r="AB3172" i="10"/>
  <c r="AB3171" i="10"/>
  <c r="AB3170" i="10"/>
  <c r="AB3169" i="10"/>
  <c r="AB3168" i="10"/>
  <c r="AB3167" i="10"/>
  <c r="AB3166" i="10"/>
  <c r="AB3165" i="10"/>
  <c r="AB3164" i="10"/>
  <c r="AB3163" i="10"/>
  <c r="AB3162" i="10"/>
  <c r="AB3161" i="10"/>
  <c r="AB3160" i="10"/>
  <c r="AB3159" i="10"/>
  <c r="AB3158" i="10"/>
  <c r="AB3157" i="10"/>
  <c r="AB3156" i="10"/>
  <c r="AB3155" i="10"/>
  <c r="AB3154" i="10"/>
  <c r="AB3153" i="10"/>
  <c r="AB3152" i="10"/>
  <c r="AB3151" i="10"/>
  <c r="AB3150" i="10"/>
  <c r="AB3149" i="10"/>
  <c r="AB3148" i="10"/>
  <c r="AB3147" i="10"/>
  <c r="AB3146" i="10"/>
  <c r="AB3145" i="10"/>
  <c r="AB3144" i="10"/>
  <c r="AB3143" i="10"/>
  <c r="AB3142" i="10"/>
  <c r="AB3141" i="10"/>
  <c r="AB3140" i="10"/>
  <c r="AB3139" i="10"/>
  <c r="AB3138" i="10"/>
  <c r="AB3137" i="10"/>
  <c r="AB3136" i="10"/>
  <c r="AB3135" i="10"/>
  <c r="AB3134" i="10"/>
  <c r="AB3133" i="10"/>
  <c r="AB3132" i="10"/>
  <c r="AB3131" i="10"/>
  <c r="AB3130" i="10"/>
  <c r="AB3129" i="10"/>
  <c r="AB3128" i="10"/>
  <c r="AB3127" i="10"/>
  <c r="AB3126" i="10"/>
  <c r="AB3125" i="10"/>
  <c r="AB3124" i="10"/>
  <c r="AB3123" i="10"/>
  <c r="AB3122" i="10"/>
  <c r="AB3121" i="10"/>
  <c r="AB3120" i="10"/>
  <c r="AB3119" i="10"/>
  <c r="AB3118" i="10"/>
  <c r="AB3117" i="10"/>
  <c r="AB3116" i="10"/>
  <c r="AB3115" i="10"/>
  <c r="AB3114" i="10"/>
  <c r="AB3113" i="10"/>
  <c r="AB3112" i="10"/>
  <c r="AB3111" i="10"/>
  <c r="AB3110" i="10"/>
  <c r="AB3109" i="10"/>
  <c r="AB3108" i="10"/>
  <c r="AB3107" i="10"/>
  <c r="AB3106" i="10"/>
  <c r="AB3105" i="10"/>
  <c r="AB3104" i="10"/>
  <c r="AB3103" i="10"/>
  <c r="AB3102" i="10"/>
  <c r="AB3101" i="10"/>
  <c r="AB3100" i="10"/>
  <c r="AB3099" i="10"/>
  <c r="AB3098" i="10"/>
  <c r="AB3097" i="10"/>
  <c r="AB3096" i="10"/>
  <c r="AB3095" i="10"/>
  <c r="AB3094" i="10"/>
  <c r="AB3093" i="10"/>
  <c r="AB3092" i="10"/>
  <c r="AB3091" i="10"/>
  <c r="AB3090" i="10"/>
  <c r="AB3089" i="10"/>
  <c r="AB3088" i="10"/>
  <c r="AB3087" i="10"/>
  <c r="AB3086" i="10"/>
  <c r="AB3085" i="10"/>
  <c r="AB3084" i="10"/>
  <c r="AB3083" i="10"/>
  <c r="AB3082" i="10"/>
  <c r="AB3081" i="10"/>
  <c r="AB3080" i="10"/>
  <c r="AB3079" i="10"/>
  <c r="AB3078" i="10"/>
  <c r="AB3077" i="10"/>
  <c r="AB3076" i="10"/>
  <c r="AB3075" i="10"/>
  <c r="AB3074" i="10"/>
  <c r="AB3073" i="10"/>
  <c r="AB3072" i="10"/>
  <c r="AB3071" i="10"/>
  <c r="AB3070" i="10"/>
  <c r="AB3069" i="10"/>
  <c r="AB3068" i="10"/>
  <c r="AB3067" i="10"/>
  <c r="AB3066" i="10"/>
  <c r="AB3065" i="10"/>
  <c r="AB3064" i="10"/>
  <c r="AB3063" i="10"/>
  <c r="AB3062" i="10"/>
  <c r="AB3061" i="10"/>
  <c r="AB3060" i="10"/>
  <c r="AB3059" i="10"/>
  <c r="AB3058" i="10"/>
  <c r="AB3057" i="10"/>
  <c r="AB3056" i="10"/>
  <c r="AB3055" i="10"/>
  <c r="AB3054" i="10"/>
  <c r="AB3053" i="10"/>
  <c r="AB3052" i="10"/>
  <c r="AB3051" i="10"/>
  <c r="AB3050" i="10"/>
  <c r="AB3049" i="10"/>
  <c r="AB3048" i="10"/>
  <c r="AB3047" i="10"/>
  <c r="AB3046" i="10"/>
  <c r="AB3045" i="10"/>
  <c r="AB3044" i="10"/>
  <c r="AB3043" i="10"/>
  <c r="AB3042" i="10"/>
  <c r="AB3041" i="10"/>
  <c r="AB3040" i="10"/>
  <c r="AB3039" i="10"/>
  <c r="AB3038" i="10"/>
  <c r="AB3037" i="10"/>
  <c r="AB3036" i="10"/>
  <c r="AB3035" i="10"/>
  <c r="AB3034" i="10"/>
  <c r="AB3033" i="10"/>
  <c r="AB3032" i="10"/>
  <c r="AB3031" i="10"/>
  <c r="AB3030" i="10"/>
  <c r="AB3029" i="10"/>
  <c r="AB3028" i="10"/>
  <c r="AB3027" i="10"/>
  <c r="AB3026" i="10"/>
  <c r="AB3025" i="10"/>
  <c r="AB3024" i="10"/>
  <c r="AB3023" i="10"/>
  <c r="AB3022" i="10"/>
  <c r="AB3021" i="10"/>
  <c r="AB3020" i="10"/>
  <c r="AB3019" i="10"/>
  <c r="AB3018" i="10"/>
  <c r="AB3017" i="10"/>
  <c r="AB3016" i="10"/>
  <c r="AB3015" i="10"/>
  <c r="AB3014" i="10"/>
  <c r="AB3013" i="10"/>
  <c r="AB3012" i="10"/>
  <c r="AB3011" i="10"/>
  <c r="AB3010" i="10"/>
  <c r="AB3009" i="10"/>
  <c r="AB3008" i="10"/>
  <c r="AB3007" i="10"/>
  <c r="AB3006" i="10"/>
  <c r="AB3005" i="10"/>
  <c r="AB3004" i="10"/>
  <c r="AB3003" i="10"/>
  <c r="AB3002" i="10"/>
  <c r="AB3001" i="10"/>
  <c r="AB3000" i="10"/>
  <c r="AB2999" i="10"/>
  <c r="AB2998" i="10"/>
  <c r="AB2997" i="10"/>
  <c r="AB2996" i="10"/>
  <c r="AB2995" i="10"/>
  <c r="AB2994" i="10"/>
  <c r="AB2993" i="10"/>
  <c r="AB2992" i="10"/>
  <c r="AB2991" i="10"/>
  <c r="AB2990" i="10"/>
  <c r="AB2989" i="10"/>
  <c r="AB2988" i="10"/>
  <c r="AB2987" i="10"/>
  <c r="AB2986" i="10"/>
  <c r="AB2985" i="10"/>
  <c r="AB2984" i="10"/>
  <c r="AB2983" i="10"/>
  <c r="AB2982" i="10"/>
  <c r="AB2981" i="10"/>
  <c r="AB2980" i="10"/>
  <c r="AB2979" i="10"/>
  <c r="AB2978" i="10"/>
  <c r="AB2977" i="10"/>
  <c r="AB2976" i="10"/>
  <c r="AB2975" i="10"/>
  <c r="AB2974" i="10"/>
  <c r="AB2973" i="10"/>
  <c r="AB2972" i="10"/>
  <c r="AB2971" i="10"/>
  <c r="AB2970" i="10"/>
  <c r="AB2969" i="10"/>
  <c r="AB2968" i="10"/>
  <c r="AB2967" i="10"/>
  <c r="AB2966" i="10"/>
  <c r="AB2965" i="10"/>
  <c r="AB2964" i="10"/>
  <c r="AB2963" i="10"/>
  <c r="AB2962" i="10"/>
  <c r="AB2961" i="10"/>
  <c r="AB2960" i="10"/>
  <c r="AB2959" i="10"/>
  <c r="AB2958" i="10"/>
  <c r="AB2957" i="10"/>
  <c r="AB2956" i="10"/>
  <c r="AB2955" i="10"/>
  <c r="AB2954" i="10"/>
  <c r="AB2953" i="10"/>
  <c r="AB2952" i="10"/>
  <c r="AB2951" i="10"/>
  <c r="AB2950" i="10"/>
  <c r="AB2949" i="10"/>
  <c r="AB2948" i="10"/>
  <c r="AB2947" i="10"/>
  <c r="AB2946" i="10"/>
  <c r="AB2945" i="10"/>
  <c r="AB2944" i="10"/>
  <c r="AB2943" i="10"/>
  <c r="AB2942" i="10"/>
  <c r="AB2941" i="10"/>
  <c r="AB2940" i="10"/>
  <c r="AB2939" i="10"/>
  <c r="AB2938" i="10"/>
  <c r="AB2937" i="10"/>
  <c r="AB2936" i="10"/>
  <c r="AB2935" i="10"/>
  <c r="AB2934" i="10"/>
  <c r="AB2933" i="10"/>
  <c r="AB2932" i="10"/>
  <c r="AB2931" i="10"/>
  <c r="AB2930" i="10"/>
  <c r="AB2929" i="10"/>
  <c r="AB2928" i="10"/>
  <c r="AB2927" i="10"/>
  <c r="AB2926" i="10"/>
  <c r="AB2925" i="10"/>
  <c r="AB2924" i="10"/>
  <c r="AB2923" i="10"/>
  <c r="AB2922" i="10"/>
  <c r="AB2921" i="10"/>
  <c r="AB2920" i="10"/>
  <c r="AB2919" i="10"/>
  <c r="AB2918" i="10"/>
  <c r="AB2917" i="10"/>
  <c r="AB2916" i="10"/>
  <c r="AB2915" i="10"/>
  <c r="AB2914" i="10"/>
  <c r="AB2913" i="10"/>
  <c r="AB2912" i="10"/>
  <c r="AB2911" i="10"/>
  <c r="AB2910" i="10"/>
  <c r="AB2909" i="10"/>
  <c r="AB2908" i="10"/>
  <c r="AB2907" i="10"/>
  <c r="AB2906" i="10"/>
  <c r="AB2905" i="10"/>
  <c r="AB2904" i="10"/>
  <c r="AB2903" i="10"/>
  <c r="AB2902" i="10"/>
  <c r="AB2901" i="10"/>
  <c r="AB2900" i="10"/>
  <c r="AB2899" i="10"/>
  <c r="AB2898" i="10"/>
  <c r="AB2897" i="10"/>
  <c r="AB2896" i="10"/>
  <c r="AB2895" i="10"/>
  <c r="AB2894" i="10"/>
  <c r="AB2893" i="10"/>
  <c r="AB2892" i="10"/>
  <c r="AB2891" i="10"/>
  <c r="AB2890" i="10"/>
  <c r="AB2889" i="10"/>
  <c r="AB2888" i="10"/>
  <c r="AB2887" i="10"/>
  <c r="AB2886" i="10"/>
  <c r="AB2885" i="10"/>
  <c r="AB2884" i="10"/>
  <c r="AB2883" i="10"/>
  <c r="AB2882" i="10"/>
  <c r="AB2881" i="10"/>
  <c r="AB2880" i="10"/>
  <c r="AB2879" i="10"/>
  <c r="AB2878" i="10"/>
  <c r="AB2877" i="10"/>
  <c r="AB2876" i="10"/>
  <c r="AB2875" i="10"/>
  <c r="AB2874" i="10"/>
  <c r="AB2873" i="10"/>
  <c r="AB2872" i="10"/>
  <c r="AB2871" i="10"/>
  <c r="AB2870" i="10"/>
  <c r="AB2869" i="10"/>
  <c r="AB2868" i="10"/>
  <c r="AB2867" i="10"/>
  <c r="AB2866" i="10"/>
  <c r="AB2865" i="10"/>
  <c r="AB2864" i="10"/>
  <c r="AB2863" i="10"/>
  <c r="AB2862" i="10"/>
  <c r="AB2861" i="10"/>
  <c r="AB2860" i="10"/>
  <c r="AB2859" i="10"/>
  <c r="AB2858" i="10"/>
  <c r="AB2857" i="10"/>
  <c r="AB2856" i="10"/>
  <c r="AB2855" i="10"/>
  <c r="AB2854" i="10"/>
  <c r="AB2853" i="10"/>
  <c r="AB2852" i="10"/>
  <c r="AB2851" i="10"/>
  <c r="AB2850" i="10"/>
  <c r="AB2849" i="10"/>
  <c r="AB2848" i="10"/>
  <c r="AB2847" i="10"/>
  <c r="AB2846" i="10"/>
  <c r="AB2845" i="10"/>
  <c r="AB2844" i="10"/>
  <c r="AB2843" i="10"/>
  <c r="AB2842" i="10"/>
  <c r="AB2841" i="10"/>
  <c r="AB2840" i="10"/>
  <c r="AB2839" i="10"/>
  <c r="AB2838" i="10"/>
  <c r="AB2837" i="10"/>
  <c r="AB2836" i="10"/>
  <c r="AB2835" i="10"/>
  <c r="AB2834" i="10"/>
  <c r="AB2833" i="10"/>
  <c r="AB2832" i="10"/>
  <c r="AB2831" i="10"/>
  <c r="AB2830" i="10"/>
  <c r="AB2829" i="10"/>
  <c r="AB2828" i="10"/>
  <c r="AB2827" i="10"/>
  <c r="AB2826" i="10"/>
  <c r="AB2825" i="10"/>
  <c r="AB2824" i="10"/>
  <c r="AB2823" i="10"/>
  <c r="AB2822" i="10"/>
  <c r="AB2821" i="10"/>
  <c r="AB2820" i="10"/>
  <c r="AB2819" i="10"/>
  <c r="AB2818" i="10"/>
  <c r="AB2817" i="10"/>
  <c r="AB2816" i="10"/>
  <c r="AB2815" i="10"/>
  <c r="AB2814" i="10"/>
  <c r="AB2813" i="10"/>
  <c r="AB2812" i="10"/>
  <c r="AB2811" i="10"/>
  <c r="AB2810" i="10"/>
  <c r="AB2809" i="10"/>
  <c r="AB2808" i="10"/>
  <c r="AB2807" i="10"/>
  <c r="AB2806" i="10"/>
  <c r="AB2805" i="10"/>
  <c r="AB2804" i="10"/>
  <c r="AB2803" i="10"/>
  <c r="AB2802" i="10"/>
  <c r="AB2801" i="10"/>
  <c r="AB2800" i="10"/>
  <c r="AB2799" i="10"/>
  <c r="AB2798" i="10"/>
  <c r="AB2797" i="10"/>
  <c r="AB2796" i="10"/>
  <c r="AB2795" i="10"/>
  <c r="AB2794" i="10"/>
  <c r="AB2793" i="10"/>
  <c r="AB2792" i="10"/>
  <c r="AB2791" i="10"/>
  <c r="AB2790" i="10"/>
  <c r="AB2789" i="10"/>
  <c r="AB2788" i="10"/>
  <c r="AB2787" i="10"/>
  <c r="AB2786" i="10"/>
  <c r="AB2785" i="10"/>
  <c r="AB2784" i="10"/>
  <c r="AB2783" i="10"/>
  <c r="AB2782" i="10"/>
  <c r="AB2781" i="10"/>
  <c r="AB2780" i="10"/>
  <c r="AB2779" i="10"/>
  <c r="AB2778" i="10"/>
  <c r="AB2777" i="10"/>
  <c r="AB2776" i="10"/>
  <c r="AB2775" i="10"/>
  <c r="AB2774" i="10"/>
  <c r="AB2773" i="10"/>
  <c r="AB2772" i="10"/>
  <c r="AB2771" i="10"/>
  <c r="AB2770" i="10"/>
  <c r="AB2769" i="10"/>
  <c r="AB2768" i="10"/>
  <c r="AB2767" i="10"/>
  <c r="AB2766" i="10"/>
  <c r="AB2765" i="10"/>
  <c r="AB2764" i="10"/>
  <c r="AB2763" i="10"/>
  <c r="AB2762" i="10"/>
  <c r="AB2761" i="10"/>
  <c r="AB2760" i="10"/>
  <c r="AB2759" i="10"/>
  <c r="AB2758" i="10"/>
  <c r="AB2757" i="10"/>
  <c r="AB2756" i="10"/>
  <c r="AB2755" i="10"/>
  <c r="AB2754" i="10"/>
  <c r="AB2753" i="10"/>
  <c r="AB2752" i="10"/>
  <c r="AB2751" i="10"/>
  <c r="AB2750" i="10"/>
  <c r="AB2749" i="10"/>
  <c r="AB2748" i="10"/>
  <c r="AB2747" i="10"/>
  <c r="AB2746" i="10"/>
  <c r="AB2745" i="10"/>
  <c r="AB2744" i="10"/>
  <c r="AB2743" i="10"/>
  <c r="AB2742" i="10"/>
  <c r="AB2741" i="10"/>
  <c r="AB2740" i="10"/>
  <c r="AB2739" i="10"/>
  <c r="AB2738" i="10"/>
  <c r="AB2737" i="10"/>
  <c r="AB2736" i="10"/>
  <c r="AB2735" i="10"/>
  <c r="AB2734" i="10"/>
  <c r="AB2733" i="10"/>
  <c r="AB2732" i="10"/>
  <c r="AB2731" i="10"/>
  <c r="AB2730" i="10"/>
  <c r="AB2729" i="10"/>
  <c r="AB2728" i="10"/>
  <c r="AB2727" i="10"/>
  <c r="AB2726" i="10"/>
  <c r="AB2725" i="10"/>
  <c r="AB2724" i="10"/>
  <c r="AB2723" i="10"/>
  <c r="AB2722" i="10"/>
  <c r="AB2721" i="10"/>
  <c r="AB2720" i="10"/>
  <c r="AB2719" i="10"/>
  <c r="AB2718" i="10"/>
  <c r="AB2717" i="10"/>
  <c r="AB2716" i="10"/>
  <c r="AB2715" i="10"/>
  <c r="AB2714" i="10"/>
  <c r="AB2713" i="10"/>
  <c r="AB2712" i="10"/>
  <c r="AB2711" i="10"/>
  <c r="AB2710" i="10"/>
  <c r="AB2709" i="10"/>
  <c r="AB2708" i="10"/>
  <c r="AB2707" i="10"/>
  <c r="AB2706" i="10"/>
  <c r="AB2705" i="10"/>
  <c r="AB2704" i="10"/>
  <c r="AB2703" i="10"/>
  <c r="AB2702" i="10"/>
  <c r="AB2701" i="10"/>
  <c r="AB2700" i="10"/>
  <c r="AB2699" i="10"/>
  <c r="AB2698" i="10"/>
  <c r="AB2697" i="10"/>
  <c r="AB2696" i="10"/>
  <c r="AB2695" i="10"/>
  <c r="AB2694" i="10"/>
  <c r="AB2693" i="10"/>
  <c r="AB2692" i="10"/>
  <c r="AB2691" i="10"/>
  <c r="AB2690" i="10"/>
  <c r="AB2689" i="10"/>
  <c r="AB2688" i="10"/>
  <c r="AB2687" i="10"/>
  <c r="AB2686" i="10"/>
  <c r="AB2685" i="10"/>
  <c r="AB2684" i="10"/>
  <c r="AB2683" i="10"/>
  <c r="AB2682" i="10"/>
  <c r="AB2681" i="10"/>
  <c r="AB2680" i="10"/>
  <c r="AB2679" i="10"/>
  <c r="AB2678" i="10"/>
  <c r="AB2677" i="10"/>
  <c r="AB2676" i="10"/>
  <c r="AB2675" i="10"/>
  <c r="AB2674" i="10"/>
  <c r="AB2673" i="10"/>
  <c r="AB2672" i="10"/>
  <c r="AB2671" i="10"/>
  <c r="AB2670" i="10"/>
  <c r="AB2669" i="10"/>
  <c r="AB2668" i="10"/>
  <c r="AB2667" i="10"/>
  <c r="AB2666" i="10"/>
  <c r="AB2665" i="10"/>
  <c r="AB2664" i="10"/>
  <c r="AB2663" i="10"/>
  <c r="AB2662" i="10"/>
  <c r="AB2661" i="10"/>
  <c r="AB2660" i="10"/>
  <c r="AB2659" i="10"/>
  <c r="AB2658" i="10"/>
  <c r="AB2657" i="10"/>
  <c r="AB2656" i="10"/>
  <c r="AB2655" i="10"/>
  <c r="AB2654" i="10"/>
  <c r="AB2653" i="10"/>
  <c r="AB2652" i="10"/>
  <c r="AB2651" i="10"/>
  <c r="AB2650" i="10"/>
  <c r="AB2649" i="10"/>
  <c r="AB2648" i="10"/>
  <c r="AB2647" i="10"/>
  <c r="AB2646" i="10"/>
  <c r="AB2645" i="10"/>
  <c r="AB2644" i="10"/>
  <c r="AB2643" i="10"/>
  <c r="AB2642" i="10"/>
  <c r="AB2641" i="10"/>
  <c r="AB2640" i="10"/>
  <c r="AB2639" i="10"/>
  <c r="AB2638" i="10"/>
  <c r="AB2637" i="10"/>
  <c r="AB2636" i="10"/>
  <c r="AB2635" i="10"/>
  <c r="AB2634" i="10"/>
  <c r="AB2633" i="10"/>
  <c r="AB2632" i="10"/>
  <c r="AB2631" i="10"/>
  <c r="AB2630" i="10"/>
  <c r="AB2629" i="10"/>
  <c r="AB2628" i="10"/>
  <c r="AB2627" i="10"/>
  <c r="AB2626" i="10"/>
  <c r="AB2625" i="10"/>
  <c r="AB2624" i="10"/>
  <c r="AB2623" i="10"/>
  <c r="AB2622" i="10"/>
  <c r="AB2621" i="10"/>
  <c r="AB2620" i="10"/>
  <c r="AB2619" i="10"/>
  <c r="AB2618" i="10"/>
  <c r="AB2617" i="10"/>
  <c r="AB2616" i="10"/>
  <c r="AB2615" i="10"/>
  <c r="AB2614" i="10"/>
  <c r="AB2613" i="10"/>
  <c r="AB2612" i="10"/>
  <c r="AB2611" i="10"/>
  <c r="AB2610" i="10"/>
  <c r="AB2609" i="10"/>
  <c r="AB2608" i="10"/>
  <c r="AB2607" i="10"/>
  <c r="AB2606" i="10"/>
  <c r="AB2605" i="10"/>
  <c r="AB2604" i="10"/>
  <c r="AB2603" i="10"/>
  <c r="AB2602" i="10"/>
  <c r="AB2601" i="10"/>
  <c r="AB2600" i="10"/>
  <c r="AB2599" i="10"/>
  <c r="AB2598" i="10"/>
  <c r="AB2597" i="10"/>
  <c r="AB2596" i="10"/>
  <c r="AB2595" i="10"/>
  <c r="AB2594" i="10"/>
  <c r="AB2593" i="10"/>
  <c r="AB2592" i="10"/>
  <c r="AB2591" i="10"/>
  <c r="AB2590" i="10"/>
  <c r="AB2589" i="10"/>
  <c r="AB2588" i="10"/>
  <c r="AB2587" i="10"/>
  <c r="AB2586" i="10"/>
  <c r="AB2585" i="10"/>
  <c r="AB2584" i="10"/>
  <c r="AB2583" i="10"/>
  <c r="AB2582" i="10"/>
  <c r="AB2581" i="10"/>
  <c r="AB2580" i="10"/>
  <c r="AB2579" i="10"/>
  <c r="AB2578" i="10"/>
  <c r="AB2577" i="10"/>
  <c r="AB2576" i="10"/>
  <c r="AB2575" i="10"/>
  <c r="AB2574" i="10"/>
  <c r="AB2573" i="10"/>
  <c r="AB2572" i="10"/>
  <c r="AB2571" i="10"/>
  <c r="AB2570" i="10"/>
  <c r="AB2569" i="10"/>
  <c r="AB2568" i="10"/>
  <c r="AB2567" i="10"/>
  <c r="AB2566" i="10"/>
  <c r="AB2565" i="10"/>
  <c r="AB2564" i="10"/>
  <c r="AB2563" i="10"/>
  <c r="AB2562" i="10"/>
  <c r="AB2561" i="10"/>
  <c r="AB2560" i="10"/>
  <c r="AB2559" i="10"/>
  <c r="AB2558" i="10"/>
  <c r="AB2557" i="10"/>
  <c r="AB2556" i="10"/>
  <c r="AB2555" i="10"/>
  <c r="AB2554" i="10"/>
  <c r="AB2553" i="10"/>
  <c r="AB2552" i="10"/>
  <c r="AB2551" i="10"/>
  <c r="AB2550" i="10"/>
  <c r="AB2549" i="10"/>
  <c r="AB2548" i="10"/>
  <c r="AB2547" i="10"/>
  <c r="AB2546" i="10"/>
  <c r="AB2545" i="10"/>
  <c r="AB2544" i="10"/>
  <c r="AB2543" i="10"/>
  <c r="AB2542" i="10"/>
  <c r="AB2541" i="10"/>
  <c r="AB2540" i="10"/>
  <c r="AB2539" i="10"/>
  <c r="AB2538" i="10"/>
  <c r="AB2537" i="10"/>
  <c r="AB2536" i="10"/>
  <c r="AB2535" i="10"/>
  <c r="AB2534" i="10"/>
  <c r="AB2533" i="10"/>
  <c r="AB2532" i="10"/>
  <c r="AB2531" i="10"/>
  <c r="AB2530" i="10"/>
  <c r="AB2529" i="10"/>
  <c r="AB2528" i="10"/>
  <c r="AB2527" i="10"/>
  <c r="AB2526" i="10"/>
  <c r="AB2525" i="10"/>
  <c r="AB2524" i="10"/>
  <c r="AB2523" i="10"/>
  <c r="AB2522" i="10"/>
  <c r="AB2521" i="10"/>
  <c r="AB2520" i="10"/>
  <c r="AB2519" i="10"/>
  <c r="AB2518" i="10"/>
  <c r="AB2517" i="10"/>
  <c r="AB2516" i="10"/>
  <c r="AB2515" i="10"/>
  <c r="AB2514" i="10"/>
  <c r="AB2513" i="10"/>
  <c r="AB2512" i="10"/>
  <c r="AB2511" i="10"/>
  <c r="AB2510" i="10"/>
  <c r="AB2509" i="10"/>
  <c r="AB2508" i="10"/>
  <c r="AB2507" i="10"/>
  <c r="AB2506" i="10"/>
  <c r="AB2505" i="10"/>
  <c r="AB2504" i="10"/>
  <c r="AB2503" i="10"/>
  <c r="AB2502" i="10"/>
  <c r="AB2501" i="10"/>
  <c r="AB2500" i="10"/>
  <c r="AB2499" i="10"/>
  <c r="AB2498" i="10"/>
  <c r="AB2497" i="10"/>
  <c r="AB2496" i="10"/>
  <c r="AB2495" i="10"/>
  <c r="AB2494" i="10"/>
  <c r="AB2493" i="10"/>
  <c r="AB2492" i="10"/>
  <c r="AB2491" i="10"/>
  <c r="AB2490" i="10"/>
  <c r="AB2489" i="10"/>
  <c r="AB2488" i="10"/>
  <c r="AB2487" i="10"/>
  <c r="AB2486" i="10"/>
  <c r="AB2485" i="10"/>
  <c r="AB2484" i="10"/>
  <c r="AB2483" i="10"/>
  <c r="AB2482" i="10"/>
  <c r="AB2481" i="10"/>
  <c r="AB2480" i="10"/>
  <c r="AB2479" i="10"/>
  <c r="AB2478" i="10"/>
  <c r="AB2477" i="10"/>
  <c r="AB2476" i="10"/>
  <c r="AB2475" i="10"/>
  <c r="AB2474" i="10"/>
  <c r="AB2473" i="10"/>
  <c r="AB2472" i="10"/>
  <c r="AB2471" i="10"/>
  <c r="AB2470" i="10"/>
  <c r="AB2469" i="10"/>
  <c r="AB2468" i="10"/>
  <c r="AB2467" i="10"/>
  <c r="AB2466" i="10"/>
  <c r="AB2465" i="10"/>
  <c r="AB2464" i="10"/>
  <c r="AB2463" i="10"/>
  <c r="AB2462" i="10"/>
  <c r="AB2461" i="10"/>
  <c r="AB2460" i="10"/>
  <c r="AB2459" i="10"/>
  <c r="AB2458" i="10"/>
  <c r="AB2457" i="10"/>
  <c r="AB2456" i="10"/>
  <c r="AB2455" i="10"/>
  <c r="AB2454" i="10"/>
  <c r="AB2453" i="10"/>
  <c r="AB2452" i="10"/>
  <c r="AB2451" i="10"/>
  <c r="AB2450" i="10"/>
  <c r="AB2449" i="10"/>
  <c r="AB2448" i="10"/>
  <c r="AB2447" i="10"/>
  <c r="AB2446" i="10"/>
  <c r="AB2445" i="10"/>
  <c r="AB2444" i="10"/>
  <c r="AB2443" i="10"/>
  <c r="AB2442" i="10"/>
  <c r="AB2441" i="10"/>
  <c r="AB2440" i="10"/>
  <c r="AB2439" i="10"/>
  <c r="AB2438" i="10"/>
  <c r="AB2437" i="10"/>
  <c r="AB2436" i="10"/>
  <c r="AB2435" i="10"/>
  <c r="AB2434" i="10"/>
  <c r="AB2433" i="10"/>
  <c r="AB2432" i="10"/>
  <c r="AB2431" i="10"/>
  <c r="AB2430" i="10"/>
  <c r="AB2429" i="10"/>
  <c r="AB2428" i="10"/>
  <c r="AB2427" i="10"/>
  <c r="AB2426" i="10"/>
  <c r="AB2425" i="10"/>
  <c r="AB2424" i="10"/>
  <c r="AB2423" i="10"/>
  <c r="AB2422" i="10"/>
  <c r="AB2421" i="10"/>
  <c r="AB2420" i="10"/>
  <c r="AB2419" i="10"/>
  <c r="AB2418" i="10"/>
  <c r="AB2417" i="10"/>
  <c r="AB2416" i="10"/>
  <c r="AB2415" i="10"/>
  <c r="AB2414" i="10"/>
  <c r="AB2413" i="10"/>
  <c r="AB2412" i="10"/>
  <c r="AB2411" i="10"/>
  <c r="AB2410" i="10"/>
  <c r="AB2409" i="10"/>
  <c r="AB2408" i="10"/>
  <c r="AB2407" i="10"/>
  <c r="AB2406" i="10"/>
  <c r="AB2405" i="10"/>
  <c r="AB2404" i="10"/>
  <c r="AB2403" i="10"/>
  <c r="AB2402" i="10"/>
  <c r="AB2401" i="10"/>
  <c r="AB2400" i="10"/>
  <c r="AB2399" i="10"/>
  <c r="AB2398" i="10"/>
  <c r="AB2397" i="10"/>
  <c r="AB2396" i="10"/>
  <c r="AB2395" i="10"/>
  <c r="AB2394" i="10"/>
  <c r="AB2393" i="10"/>
  <c r="AB2392" i="10"/>
  <c r="AB2391" i="10"/>
  <c r="AB2390" i="10"/>
  <c r="AB2389" i="10"/>
  <c r="AB2388" i="10"/>
  <c r="AB2387" i="10"/>
  <c r="AB2386" i="10"/>
  <c r="AB2385" i="10"/>
  <c r="AB2384" i="10"/>
  <c r="AB2383" i="10"/>
  <c r="AB2382" i="10"/>
  <c r="AB2381" i="10"/>
  <c r="AB2380" i="10"/>
  <c r="AB2379" i="10"/>
  <c r="AB2378" i="10"/>
  <c r="AB2377" i="10"/>
  <c r="AB2376" i="10"/>
  <c r="AB2375" i="10"/>
  <c r="AB2374" i="10"/>
  <c r="AB2373" i="10"/>
  <c r="AB2372" i="10"/>
  <c r="AB2371" i="10"/>
  <c r="AB2370" i="10"/>
  <c r="AB2369" i="10"/>
  <c r="AB2368" i="10"/>
  <c r="AB2367" i="10"/>
  <c r="AB2366" i="10"/>
  <c r="AB2365" i="10"/>
  <c r="AB2364" i="10"/>
  <c r="AB2363" i="10"/>
  <c r="AB2362" i="10"/>
  <c r="AB2361" i="10"/>
  <c r="AB2360" i="10"/>
  <c r="AB2359" i="10"/>
  <c r="AB2358" i="10"/>
  <c r="AB2357" i="10"/>
  <c r="AB2356" i="10"/>
  <c r="AB2355" i="10"/>
  <c r="AB2354" i="10"/>
  <c r="AB2353" i="10"/>
  <c r="AB2352" i="10"/>
  <c r="AB2351" i="10"/>
  <c r="AB2350" i="10"/>
  <c r="AB2349" i="10"/>
  <c r="AB2348" i="10"/>
  <c r="AB2347" i="10"/>
  <c r="AB2346" i="10"/>
  <c r="AB2345" i="10"/>
  <c r="AB2344" i="10"/>
  <c r="AB2343" i="10"/>
  <c r="AB2342" i="10"/>
  <c r="AB2341" i="10"/>
  <c r="AB2340" i="10"/>
  <c r="AB2339" i="10"/>
  <c r="AB2338" i="10"/>
  <c r="AB2337" i="10"/>
  <c r="AB2336" i="10"/>
  <c r="AB2335" i="10"/>
  <c r="AB2334" i="10"/>
  <c r="AB2333" i="10"/>
  <c r="AB2332" i="10"/>
  <c r="AB2331" i="10"/>
  <c r="AB2330" i="10"/>
  <c r="AB2329" i="10"/>
  <c r="AB2328" i="10"/>
  <c r="AB2327" i="10"/>
  <c r="AB2326" i="10"/>
  <c r="AB2325" i="10"/>
  <c r="AB2324" i="10"/>
  <c r="AB2323" i="10"/>
  <c r="AB2322" i="10"/>
  <c r="AB2321" i="10"/>
  <c r="AB2320" i="10"/>
  <c r="AB2319" i="10"/>
  <c r="AB2318" i="10"/>
  <c r="AB2317" i="10"/>
  <c r="AB2316" i="10"/>
  <c r="AB2315" i="10"/>
  <c r="AB2314" i="10"/>
  <c r="AB2313" i="10"/>
  <c r="AB2312" i="10"/>
  <c r="AB2311" i="10"/>
  <c r="AB2310" i="10"/>
  <c r="AB2309" i="10"/>
  <c r="AB2308" i="10"/>
  <c r="AB2307" i="10"/>
  <c r="AB2306" i="10"/>
  <c r="AB2305" i="10"/>
  <c r="AB2304" i="10"/>
  <c r="AB2303" i="10"/>
  <c r="AB2302" i="10"/>
  <c r="AB2301" i="10"/>
  <c r="AB2300" i="10"/>
  <c r="AB2299" i="10"/>
  <c r="AB2298" i="10"/>
  <c r="AB2297" i="10"/>
  <c r="AB2296" i="10"/>
  <c r="AB2295" i="10"/>
  <c r="AB2294" i="10"/>
  <c r="AB2293" i="10"/>
  <c r="AB2292" i="10"/>
  <c r="AB2291" i="10"/>
  <c r="AB2290" i="10"/>
  <c r="AB2289" i="10"/>
  <c r="AB2288" i="10"/>
  <c r="AB2287" i="10"/>
  <c r="AB2286" i="10"/>
  <c r="AB2285" i="10"/>
  <c r="AB2284" i="10"/>
  <c r="AB2283" i="10"/>
  <c r="AB2282" i="10"/>
  <c r="AB2281" i="10"/>
  <c r="AB2280" i="10"/>
  <c r="AB2279" i="10"/>
  <c r="AB2278" i="10"/>
  <c r="AB2277" i="10"/>
  <c r="AB2276" i="10"/>
  <c r="AB2275" i="10"/>
  <c r="AB2274" i="10"/>
  <c r="AB2273" i="10"/>
  <c r="AB2272" i="10"/>
  <c r="AB2271" i="10"/>
  <c r="AB2270" i="10"/>
  <c r="AB2269" i="10"/>
  <c r="AB2268" i="10"/>
  <c r="AB2267" i="10"/>
  <c r="AB2266" i="10"/>
  <c r="AB2265" i="10"/>
  <c r="AB2264" i="10"/>
  <c r="AB2263" i="10"/>
  <c r="AB2262" i="10"/>
  <c r="AB2261" i="10"/>
  <c r="AB2260" i="10"/>
  <c r="AB2259" i="10"/>
  <c r="AB2258" i="10"/>
  <c r="AB2257" i="10"/>
  <c r="AB2256" i="10"/>
  <c r="AB2255" i="10"/>
  <c r="AB2254" i="10"/>
  <c r="AB2253" i="10"/>
  <c r="AB2252" i="10"/>
  <c r="AB2251" i="10"/>
  <c r="AB2250" i="10"/>
  <c r="AB2249" i="10"/>
  <c r="AB2248" i="10"/>
  <c r="AB2247" i="10"/>
  <c r="AB2246" i="10"/>
  <c r="AB2245" i="10"/>
  <c r="AB2244" i="10"/>
  <c r="AB2243" i="10"/>
  <c r="AB2242" i="10"/>
  <c r="AB2241" i="10"/>
  <c r="AB2240" i="10"/>
  <c r="AB2239" i="10"/>
  <c r="AB2238" i="10"/>
  <c r="AB2237" i="10"/>
  <c r="AB2236" i="10"/>
  <c r="AB2235" i="10"/>
  <c r="AB2234" i="10"/>
  <c r="AB2233" i="10"/>
  <c r="AB2232" i="10"/>
  <c r="AB2231" i="10"/>
  <c r="AB2230" i="10"/>
  <c r="AB2229" i="10"/>
  <c r="AB2228" i="10"/>
  <c r="AB2227" i="10"/>
  <c r="AB2226" i="10"/>
  <c r="AB2225" i="10"/>
  <c r="AB2224" i="10"/>
  <c r="AB2223" i="10"/>
  <c r="AB2222" i="10"/>
  <c r="AB2221" i="10"/>
  <c r="AB2220" i="10"/>
  <c r="AB2219" i="10"/>
  <c r="AB2218" i="10"/>
  <c r="AB2217" i="10"/>
  <c r="AB2216" i="10"/>
  <c r="AB2215" i="10"/>
  <c r="AB2214" i="10"/>
  <c r="AB2213" i="10"/>
  <c r="AB2212" i="10"/>
  <c r="AB2211" i="10"/>
  <c r="AB2210" i="10"/>
  <c r="AB2209" i="10"/>
  <c r="AB2208" i="10"/>
  <c r="AB2207" i="10"/>
  <c r="AB2206" i="10"/>
  <c r="AB2205" i="10"/>
  <c r="AB2204" i="10"/>
  <c r="AB2203" i="10"/>
  <c r="AB2202" i="10"/>
  <c r="AB2201" i="10"/>
  <c r="AB2200" i="10"/>
  <c r="AB2199" i="10"/>
  <c r="AB2198" i="10"/>
  <c r="AB2197" i="10"/>
  <c r="AB2196" i="10"/>
  <c r="AB2195" i="10"/>
  <c r="AB2194" i="10"/>
  <c r="AB2193" i="10"/>
  <c r="AB2192" i="10"/>
  <c r="AB2191" i="10"/>
  <c r="AB2190" i="10"/>
  <c r="AB2189" i="10"/>
  <c r="AB2188" i="10"/>
  <c r="AB2187" i="10"/>
  <c r="AB2186" i="10"/>
  <c r="AB2185" i="10"/>
  <c r="AB2184" i="10"/>
  <c r="AB2183" i="10"/>
  <c r="AB2182" i="10"/>
  <c r="AB2181" i="10"/>
  <c r="AB2180" i="10"/>
  <c r="AB2179" i="10"/>
  <c r="AB2178" i="10"/>
  <c r="AB2177" i="10"/>
  <c r="AB2176" i="10"/>
  <c r="AB2175" i="10"/>
  <c r="AB2174" i="10"/>
  <c r="AB2173" i="10"/>
  <c r="AB2172" i="10"/>
  <c r="AB2171" i="10"/>
  <c r="AB2170" i="10"/>
  <c r="AB2169" i="10"/>
  <c r="AB2168" i="10"/>
  <c r="AB2167" i="10"/>
  <c r="AB2166" i="10"/>
  <c r="AB2165" i="10"/>
  <c r="AB2164" i="10"/>
  <c r="AB2163" i="10"/>
  <c r="AB2162" i="10"/>
  <c r="AB2161" i="10"/>
  <c r="AB2160" i="10"/>
  <c r="AB2159" i="10"/>
  <c r="AB2158" i="10"/>
  <c r="AB2157" i="10"/>
  <c r="AB2156" i="10"/>
  <c r="AB2155" i="10"/>
  <c r="AB2154" i="10"/>
  <c r="AB2153" i="10"/>
  <c r="AB2152" i="10"/>
  <c r="AB2151" i="10"/>
  <c r="AB2150" i="10"/>
  <c r="AB2149" i="10"/>
  <c r="AB2148" i="10"/>
  <c r="AB2147" i="10"/>
  <c r="AB2146" i="10"/>
  <c r="AB2145" i="10"/>
  <c r="AB2144" i="10"/>
  <c r="AB2143" i="10"/>
  <c r="AB2142" i="10"/>
  <c r="AB2141" i="10"/>
  <c r="AB2140" i="10"/>
  <c r="AB2139" i="10"/>
  <c r="AB2138" i="10"/>
  <c r="AB2137" i="10"/>
  <c r="AB2136" i="10"/>
  <c r="AB2135" i="10"/>
  <c r="AB2134" i="10"/>
  <c r="AB2133" i="10"/>
  <c r="AB2132" i="10"/>
  <c r="AB2131" i="10"/>
  <c r="AB2130" i="10"/>
  <c r="AB2129" i="10"/>
  <c r="AB2128" i="10"/>
  <c r="AB2127" i="10"/>
  <c r="AB2126" i="10"/>
  <c r="AB2125" i="10"/>
  <c r="AB2124" i="10"/>
  <c r="AB2123" i="10"/>
  <c r="AB2122" i="10"/>
  <c r="AB2121" i="10"/>
  <c r="AB2120" i="10"/>
  <c r="AB2119" i="10"/>
  <c r="AB2118" i="10"/>
  <c r="AB2117" i="10"/>
  <c r="AB2116" i="10"/>
  <c r="AB2115" i="10"/>
  <c r="AB2114" i="10"/>
  <c r="AB2113" i="10"/>
  <c r="AB2112" i="10"/>
  <c r="AB2111" i="10"/>
  <c r="AB2110" i="10"/>
  <c r="AB2109" i="10"/>
  <c r="AB2108" i="10"/>
  <c r="AB2107" i="10"/>
  <c r="AB2106" i="10"/>
  <c r="AB2105" i="10"/>
  <c r="AB2104" i="10"/>
  <c r="AB2103" i="10"/>
  <c r="AB2102" i="10"/>
  <c r="AB2101" i="10"/>
  <c r="AB2100" i="10"/>
  <c r="AB2099" i="10"/>
  <c r="AB2098" i="10"/>
  <c r="AB2097" i="10"/>
  <c r="AB2096" i="10"/>
  <c r="AB2095" i="10"/>
  <c r="AB2094" i="10"/>
  <c r="AB2093" i="10"/>
  <c r="AB2092" i="10"/>
  <c r="AB2091" i="10"/>
  <c r="AB2090" i="10"/>
  <c r="AB2089" i="10"/>
  <c r="AB2088" i="10"/>
  <c r="AB2087" i="10"/>
  <c r="AB2086" i="10"/>
  <c r="AB2085" i="10"/>
  <c r="AB2084" i="10"/>
  <c r="AB2083" i="10"/>
  <c r="AB2082" i="10"/>
  <c r="AB2081" i="10"/>
  <c r="AB2080" i="10"/>
  <c r="AB2079" i="10"/>
  <c r="AB2078" i="10"/>
  <c r="AB2077" i="10"/>
  <c r="AB2076" i="10"/>
  <c r="AB2075" i="10"/>
  <c r="AB2074" i="10"/>
  <c r="AB2073" i="10"/>
  <c r="AB2072" i="10"/>
  <c r="AB2071" i="10"/>
  <c r="AB2070" i="10"/>
  <c r="AB2069" i="10"/>
  <c r="AB2068" i="10"/>
  <c r="AB2067" i="10"/>
  <c r="AB2066" i="10"/>
  <c r="AB2065" i="10"/>
  <c r="AB2064" i="10"/>
  <c r="AB2063" i="10"/>
  <c r="AB2062" i="10"/>
  <c r="AB2061" i="10"/>
  <c r="AB2060" i="10"/>
  <c r="AB2059" i="10"/>
  <c r="AB2058" i="10"/>
  <c r="AB2057" i="10"/>
  <c r="AB2056" i="10"/>
  <c r="AB2055" i="10"/>
  <c r="AB2054" i="10"/>
  <c r="AB2053" i="10"/>
  <c r="AB2052" i="10"/>
  <c r="AB2051" i="10"/>
  <c r="AB2050" i="10"/>
  <c r="AB2049" i="10"/>
  <c r="AB2048" i="10"/>
  <c r="AB2047" i="10"/>
  <c r="AB2046" i="10"/>
  <c r="AB2045" i="10"/>
  <c r="AB2044" i="10"/>
  <c r="AB2043" i="10"/>
  <c r="AB2042" i="10"/>
  <c r="AB2041" i="10"/>
  <c r="AB2040" i="10"/>
  <c r="AB2039" i="10"/>
  <c r="AB2038" i="10"/>
  <c r="AB2037" i="10"/>
  <c r="AB2036" i="10"/>
  <c r="AB2035" i="10"/>
  <c r="AB2034" i="10"/>
  <c r="AB2033" i="10"/>
  <c r="AB2032" i="10"/>
  <c r="AB2031" i="10"/>
  <c r="AB2030" i="10"/>
  <c r="AB2029" i="10"/>
  <c r="AB2028" i="10"/>
  <c r="AB2027" i="10"/>
  <c r="AB2026" i="10"/>
  <c r="AB2025" i="10"/>
  <c r="AB2024" i="10"/>
  <c r="AB2023" i="10"/>
  <c r="AB2022" i="10"/>
  <c r="AB2021" i="10"/>
  <c r="AB2020" i="10"/>
  <c r="AB2019" i="10"/>
  <c r="AB2018" i="10"/>
  <c r="AB2017" i="10"/>
  <c r="AB2016" i="10"/>
  <c r="AB2015" i="10"/>
  <c r="AB2014" i="10"/>
  <c r="AB2013" i="10"/>
  <c r="AB2012" i="10"/>
  <c r="AB2011" i="10"/>
  <c r="AB2010" i="10"/>
  <c r="AB2009" i="10"/>
  <c r="AB2008" i="10"/>
  <c r="AB2007" i="10"/>
  <c r="AB2006" i="10"/>
  <c r="AB2005" i="10"/>
  <c r="AB2004" i="10"/>
  <c r="AB2003" i="10"/>
  <c r="AB2002" i="10"/>
  <c r="AB2001" i="10"/>
  <c r="AB2000" i="10"/>
  <c r="AB1999" i="10"/>
  <c r="AB1998" i="10"/>
  <c r="AB1997" i="10"/>
  <c r="AB1996" i="10"/>
  <c r="AB1995" i="10"/>
  <c r="AB1994" i="10"/>
  <c r="AB1993" i="10"/>
  <c r="AB1992" i="10"/>
  <c r="AB1991" i="10"/>
  <c r="AB1990" i="10"/>
  <c r="AB1989" i="10"/>
  <c r="AB1988" i="10"/>
  <c r="AB1987" i="10"/>
  <c r="AB1986" i="10"/>
  <c r="AB1985" i="10"/>
  <c r="AB1984" i="10"/>
  <c r="AB1983" i="10"/>
  <c r="AB1982" i="10"/>
  <c r="AB1981" i="10"/>
  <c r="AB1980" i="10"/>
  <c r="AB1979" i="10"/>
  <c r="AB1978" i="10"/>
  <c r="AB1977" i="10"/>
  <c r="AB1976" i="10"/>
  <c r="AB1975" i="10"/>
  <c r="AB1974" i="10"/>
  <c r="AB1973" i="10"/>
  <c r="AB1972" i="10"/>
  <c r="AB1971" i="10"/>
  <c r="AB1970" i="10"/>
  <c r="AB1969" i="10"/>
  <c r="AB1968" i="10"/>
  <c r="AB1967" i="10"/>
  <c r="AB1966" i="10"/>
  <c r="AB1965" i="10"/>
  <c r="AB1964" i="10"/>
  <c r="AB1963" i="10"/>
  <c r="AB1962" i="10"/>
  <c r="AB1961" i="10"/>
  <c r="AB1960" i="10"/>
  <c r="AB1959" i="10"/>
  <c r="AB1958" i="10"/>
  <c r="AB1957" i="10"/>
  <c r="AB1956" i="10"/>
  <c r="AB1955" i="10"/>
  <c r="AB1954" i="10"/>
  <c r="AB1953" i="10"/>
  <c r="AB1952" i="10"/>
  <c r="AB1951" i="10"/>
  <c r="AB1950" i="10"/>
  <c r="AB1949" i="10"/>
  <c r="AB1948" i="10"/>
  <c r="AB1947" i="10"/>
  <c r="AB1946" i="10"/>
  <c r="AB1945" i="10"/>
  <c r="AB1944" i="10"/>
  <c r="AB1943" i="10"/>
  <c r="AB1942" i="10"/>
  <c r="AB1941" i="10"/>
  <c r="AB1940" i="10"/>
  <c r="AB1939" i="10"/>
  <c r="AB1938" i="10"/>
  <c r="AB1937" i="10"/>
  <c r="AB1936" i="10"/>
  <c r="AB1935" i="10"/>
  <c r="AB1934" i="10"/>
  <c r="AB1933" i="10"/>
  <c r="AB1932" i="10"/>
  <c r="AB1931" i="10"/>
  <c r="AB1930" i="10"/>
  <c r="AB1929" i="10"/>
  <c r="AB1928" i="10"/>
  <c r="AB1927" i="10"/>
  <c r="AB1926" i="10"/>
  <c r="AB1925" i="10"/>
  <c r="AB1924" i="10"/>
  <c r="AB1923" i="10"/>
  <c r="AB1922" i="10"/>
  <c r="AB1921" i="10"/>
  <c r="AB1920" i="10"/>
  <c r="AB1919" i="10"/>
  <c r="AB1918" i="10"/>
  <c r="AB1917" i="10"/>
  <c r="AB1916" i="10"/>
  <c r="AB1915" i="10"/>
  <c r="AB1914" i="10"/>
  <c r="AB1913" i="10"/>
  <c r="AB1912" i="10"/>
  <c r="AB1911" i="10"/>
  <c r="AB1910" i="10"/>
  <c r="AB1909" i="10"/>
  <c r="AB1908" i="10"/>
  <c r="AB1907" i="10"/>
  <c r="AB1901" i="10"/>
  <c r="AB1902" i="10" s="1"/>
  <c r="AB1903" i="10" s="1"/>
  <c r="AB1904" i="10" s="1"/>
  <c r="AB1905" i="10" s="1"/>
  <c r="AB1906" i="10" s="1"/>
  <c r="AB1900" i="10"/>
  <c r="AB1889" i="10"/>
  <c r="AB1890" i="10" s="1"/>
  <c r="AB1891" i="10" s="1"/>
  <c r="AB1892" i="10" s="1"/>
  <c r="AB1893" i="10" s="1"/>
  <c r="AB1894" i="10" s="1"/>
  <c r="AB1895" i="10" s="1"/>
  <c r="AB1896" i="10" s="1"/>
  <c r="AB1897" i="10" s="1"/>
  <c r="AB1898" i="10" s="1"/>
  <c r="AB1899" i="10" s="1"/>
  <c r="AB1888" i="10"/>
  <c r="AB1887" i="10"/>
  <c r="AB1877" i="10"/>
  <c r="AB1878" i="10" s="1"/>
  <c r="AB1879" i="10" s="1"/>
  <c r="AB1880" i="10" s="1"/>
  <c r="AB1881" i="10" s="1"/>
  <c r="AB1882" i="10" s="1"/>
  <c r="AB1883" i="10" s="1"/>
  <c r="AB1884" i="10" s="1"/>
  <c r="AB1885" i="10" s="1"/>
  <c r="AB1886" i="10" s="1"/>
  <c r="AB1876" i="10"/>
  <c r="AB1873" i="10"/>
  <c r="AB1874" i="10" s="1"/>
  <c r="AB1875" i="10" s="1"/>
  <c r="AB1872" i="10"/>
  <c r="AB1871" i="10"/>
  <c r="AB1866" i="10"/>
  <c r="AB1867" i="10" s="1"/>
  <c r="AB1868" i="10" s="1"/>
  <c r="AB1869" i="10" s="1"/>
  <c r="AB1870" i="10" s="1"/>
  <c r="AB1865" i="10"/>
  <c r="AB1863" i="10"/>
  <c r="AB1862" i="10"/>
  <c r="AB1854" i="10"/>
  <c r="AB1855" i="10" s="1"/>
  <c r="AB1856" i="10" s="1"/>
  <c r="AB1857" i="10" s="1"/>
  <c r="AB1858" i="10" s="1"/>
  <c r="AB1859" i="10" s="1"/>
  <c r="AB1860" i="10" s="1"/>
  <c r="AB1861" i="10" s="1"/>
  <c r="AB1853" i="10"/>
  <c r="AB1852" i="10"/>
  <c r="AB1839" i="10"/>
  <c r="AB1840" i="10" s="1"/>
  <c r="AB1841" i="10" s="1"/>
  <c r="AB1842" i="10" s="1"/>
  <c r="AB1843" i="10" s="1"/>
  <c r="AB1844" i="10" s="1"/>
  <c r="AB1845" i="10" s="1"/>
  <c r="AB1846" i="10" s="1"/>
  <c r="AB1847" i="10" s="1"/>
  <c r="AB1848" i="10" s="1"/>
  <c r="AB1849" i="10" s="1"/>
  <c r="AB1850" i="10" s="1"/>
  <c r="AB1851" i="10" s="1"/>
  <c r="AB1675" i="10"/>
  <c r="AB1676" i="10" s="1"/>
  <c r="AB1677" i="10" s="1"/>
  <c r="AB1678" i="10" s="1"/>
  <c r="AB1679" i="10" s="1"/>
  <c r="AB1680" i="10" s="1"/>
  <c r="AB1681" i="10" s="1"/>
  <c r="AB1682" i="10" s="1"/>
  <c r="AB1683" i="10" s="1"/>
  <c r="AB1684" i="10" s="1"/>
  <c r="AB1685" i="10" s="1"/>
  <c r="AB1686" i="10" s="1"/>
  <c r="AB1687" i="10" s="1"/>
  <c r="AB1688" i="10" s="1"/>
  <c r="AB1689" i="10" s="1"/>
  <c r="AB1690" i="10" s="1"/>
  <c r="AB1691" i="10" s="1"/>
  <c r="AB1692" i="10" s="1"/>
  <c r="AB1693" i="10" s="1"/>
  <c r="AB1694" i="10" s="1"/>
  <c r="AB1695" i="10" s="1"/>
  <c r="AB1696" i="10" s="1"/>
  <c r="AB1697" i="10" s="1"/>
  <c r="AB1698" i="10" s="1"/>
  <c r="AB1699" i="10" s="1"/>
  <c r="AB1700" i="10" s="1"/>
  <c r="AB1701" i="10" s="1"/>
  <c r="AB1702" i="10" s="1"/>
  <c r="AB1703" i="10" s="1"/>
  <c r="AB1704" i="10" s="1"/>
  <c r="AB1705" i="10" s="1"/>
  <c r="AB1706" i="10" s="1"/>
  <c r="AB1707" i="10" s="1"/>
  <c r="AB1708" i="10" s="1"/>
  <c r="AB1709" i="10" s="1"/>
  <c r="AB1710" i="10" s="1"/>
  <c r="AB1711" i="10" s="1"/>
  <c r="AB1712" i="10" s="1"/>
  <c r="AB1713" i="10" s="1"/>
  <c r="AB1714" i="10" s="1"/>
  <c r="AB1715" i="10" s="1"/>
  <c r="AB1716" i="10" s="1"/>
  <c r="AB1717" i="10" s="1"/>
  <c r="AB1718" i="10" s="1"/>
  <c r="AB1719" i="10" s="1"/>
  <c r="AB1720" i="10" s="1"/>
  <c r="AB1721" i="10" s="1"/>
  <c r="AB1722" i="10" s="1"/>
  <c r="AB1723" i="10" s="1"/>
  <c r="AB1724" i="10" s="1"/>
  <c r="AB1725" i="10" s="1"/>
  <c r="AB1726" i="10" s="1"/>
  <c r="AB1727" i="10" s="1"/>
  <c r="AB1728" i="10" s="1"/>
  <c r="AB1729" i="10" s="1"/>
  <c r="AB1730" i="10" s="1"/>
  <c r="AB1731" i="10" s="1"/>
  <c r="AB1732" i="10" s="1"/>
  <c r="AB1733" i="10" s="1"/>
  <c r="AB1734" i="10" s="1"/>
  <c r="AB1735" i="10" s="1"/>
  <c r="AB1736" i="10" s="1"/>
  <c r="AB1737" i="10" s="1"/>
  <c r="AB1738" i="10" s="1"/>
  <c r="AB1739" i="10" s="1"/>
  <c r="AB1740" i="10" s="1"/>
  <c r="AB1741" i="10" s="1"/>
  <c r="AB1742" i="10" s="1"/>
  <c r="AB1743" i="10" s="1"/>
  <c r="AB1744" i="10" s="1"/>
  <c r="AB1745" i="10" s="1"/>
  <c r="AB1746" i="10" s="1"/>
  <c r="AB1747" i="10" s="1"/>
  <c r="AB1748" i="10" s="1"/>
  <c r="AB1749" i="10" s="1"/>
  <c r="AB1750" i="10" s="1"/>
  <c r="AB1751" i="10" s="1"/>
  <c r="AB1752" i="10" s="1"/>
  <c r="AB1753" i="10" s="1"/>
  <c r="AB1754" i="10" s="1"/>
  <c r="AB1755" i="10" s="1"/>
  <c r="AB1756" i="10" s="1"/>
  <c r="AB1757" i="10" s="1"/>
  <c r="AB1758" i="10" s="1"/>
  <c r="AB1759" i="10" s="1"/>
  <c r="AB1760" i="10" s="1"/>
  <c r="AB1761" i="10" s="1"/>
  <c r="AB1762" i="10" s="1"/>
  <c r="AB1763" i="10" s="1"/>
  <c r="AB1764" i="10" s="1"/>
  <c r="AB1765" i="10" s="1"/>
  <c r="AB1766" i="10" s="1"/>
  <c r="AB1767" i="10" s="1"/>
  <c r="AB1768" i="10" s="1"/>
  <c r="AB1769" i="10" s="1"/>
  <c r="AB1770" i="10" s="1"/>
  <c r="AB1771" i="10" s="1"/>
  <c r="AB1772" i="10" s="1"/>
  <c r="AB1773" i="10" s="1"/>
  <c r="AB1774" i="10" s="1"/>
  <c r="AB1775" i="10" s="1"/>
  <c r="AB1776" i="10" s="1"/>
  <c r="AB1777" i="10" s="1"/>
  <c r="AB1778" i="10" s="1"/>
  <c r="AB1779" i="10" s="1"/>
  <c r="AB1780" i="10" s="1"/>
  <c r="AB1781" i="10" s="1"/>
  <c r="AB1782" i="10" s="1"/>
  <c r="AB1783" i="10" s="1"/>
  <c r="AB1784" i="10" s="1"/>
  <c r="AB1785" i="10" s="1"/>
  <c r="AB1786" i="10" s="1"/>
  <c r="AB1787" i="10" s="1"/>
  <c r="AB1788" i="10" s="1"/>
  <c r="AB1789" i="10" s="1"/>
  <c r="AB1790" i="10" s="1"/>
  <c r="AB1791" i="10" s="1"/>
  <c r="AB1792" i="10" s="1"/>
  <c r="AB1793" i="10" s="1"/>
  <c r="AB1794" i="10" s="1"/>
  <c r="AB1795" i="10" s="1"/>
  <c r="AB1796" i="10" s="1"/>
  <c r="AB1797" i="10" s="1"/>
  <c r="AB1798" i="10" s="1"/>
  <c r="AB1799" i="10" s="1"/>
  <c r="AB1800" i="10" s="1"/>
  <c r="AB1801" i="10" s="1"/>
  <c r="AB1802" i="10" s="1"/>
  <c r="AB1803" i="10" s="1"/>
  <c r="AB1804" i="10" s="1"/>
  <c r="AB1805" i="10" s="1"/>
  <c r="AB1806" i="10" s="1"/>
  <c r="AB1807" i="10" s="1"/>
  <c r="AB1808" i="10" s="1"/>
  <c r="AB1809" i="10" s="1"/>
  <c r="AB1810" i="10" s="1"/>
  <c r="AB1811" i="10" s="1"/>
  <c r="AB1812" i="10" s="1"/>
  <c r="AB1813" i="10" s="1"/>
  <c r="AB1814" i="10" s="1"/>
  <c r="AB1815" i="10" s="1"/>
  <c r="AB1816" i="10" s="1"/>
  <c r="AB1817" i="10" s="1"/>
  <c r="AB1818" i="10" s="1"/>
  <c r="AB1819" i="10" s="1"/>
  <c r="AB1820" i="10" s="1"/>
  <c r="AB1821" i="10" s="1"/>
  <c r="AB1822" i="10" s="1"/>
  <c r="AB1823" i="10" s="1"/>
  <c r="AB1824" i="10" s="1"/>
  <c r="AB1826" i="10" s="1"/>
  <c r="AB1827" i="10" s="1"/>
  <c r="AB1828" i="10" s="1"/>
  <c r="AB1829" i="10" s="1"/>
  <c r="AB1830" i="10" s="1"/>
  <c r="AB1831" i="10" s="1"/>
  <c r="AB1834" i="10" s="1"/>
  <c r="AB1835" i="10" s="1"/>
  <c r="AB1836" i="10" s="1"/>
  <c r="AB1837" i="10" s="1"/>
  <c r="AB1838" i="10" s="1"/>
  <c r="AB1608" i="10"/>
  <c r="AB1609" i="10" s="1"/>
  <c r="AB1610" i="10" s="1"/>
  <c r="AB1611" i="10" s="1"/>
  <c r="AB1612" i="10" s="1"/>
  <c r="AB1613" i="10" s="1"/>
  <c r="AB1614" i="10" s="1"/>
  <c r="AB1615" i="10" s="1"/>
  <c r="AB1616" i="10" s="1"/>
  <c r="AB1617" i="10" s="1"/>
  <c r="AB1618" i="10" s="1"/>
  <c r="AB1619" i="10" s="1"/>
  <c r="AB1620" i="10" s="1"/>
  <c r="AB1621" i="10" s="1"/>
  <c r="AB1622" i="10" s="1"/>
  <c r="AB1623" i="10" s="1"/>
  <c r="AB1624" i="10" s="1"/>
  <c r="AB1625" i="10" s="1"/>
  <c r="AB1626" i="10" s="1"/>
  <c r="AB1627" i="10" s="1"/>
  <c r="AB1628" i="10" s="1"/>
  <c r="AB1629" i="10" s="1"/>
  <c r="AB1630" i="10" s="1"/>
  <c r="AB1631" i="10" s="1"/>
  <c r="AB1632" i="10" s="1"/>
  <c r="AB1633" i="10" s="1"/>
  <c r="AB1634" i="10" s="1"/>
  <c r="AB1635" i="10" s="1"/>
  <c r="AB1636" i="10" s="1"/>
  <c r="AB1637" i="10" s="1"/>
  <c r="AB1638" i="10" s="1"/>
  <c r="AB1639" i="10" s="1"/>
  <c r="AB1640" i="10" s="1"/>
  <c r="AB1641" i="10" s="1"/>
  <c r="AB1642" i="10" s="1"/>
  <c r="AB1643" i="10" s="1"/>
  <c r="AB1644" i="10" s="1"/>
  <c r="AB1645" i="10" s="1"/>
  <c r="AB1646" i="10" s="1"/>
  <c r="AB1647" i="10" s="1"/>
  <c r="AB1648" i="10" s="1"/>
  <c r="AB1649" i="10" s="1"/>
  <c r="AB1650" i="10" s="1"/>
  <c r="AB1651" i="10" s="1"/>
  <c r="AB1652" i="10" s="1"/>
  <c r="AB1653" i="10" s="1"/>
  <c r="AB1654" i="10" s="1"/>
  <c r="AB1655" i="10" s="1"/>
  <c r="AB1656" i="10" s="1"/>
  <c r="AB1657" i="10" s="1"/>
  <c r="AB1658" i="10" s="1"/>
  <c r="AB1659" i="10" s="1"/>
  <c r="AB1660" i="10" s="1"/>
  <c r="AB1661" i="10" s="1"/>
  <c r="AB1662" i="10" s="1"/>
  <c r="AB1663" i="10" s="1"/>
  <c r="AB1664" i="10" s="1"/>
  <c r="AB1665" i="10" s="1"/>
  <c r="AB1666" i="10" s="1"/>
  <c r="AB1668" i="10" s="1"/>
  <c r="AB1669" i="10" s="1"/>
  <c r="AB1670" i="10" s="1"/>
  <c r="AB1671" i="10" s="1"/>
  <c r="AB1672" i="10" s="1"/>
  <c r="AB1673" i="10" s="1"/>
  <c r="AB1674" i="10" s="1"/>
  <c r="AB1568" i="10"/>
  <c r="AB1569" i="10" s="1"/>
  <c r="AB1570" i="10" s="1"/>
  <c r="AB1571" i="10" s="1"/>
  <c r="AB1572" i="10" s="1"/>
  <c r="AB1573" i="10" s="1"/>
  <c r="AB1574" i="10" s="1"/>
  <c r="AB1575" i="10" s="1"/>
  <c r="AB1576" i="10" s="1"/>
  <c r="AB1577" i="10" s="1"/>
  <c r="AB1578" i="10" s="1"/>
  <c r="AB1579" i="10" s="1"/>
  <c r="AB1580" i="10" s="1"/>
  <c r="AB1581" i="10" s="1"/>
  <c r="AB1582" i="10" s="1"/>
  <c r="AB1583" i="10" s="1"/>
  <c r="AB1584" i="10" s="1"/>
  <c r="AB1585" i="10" s="1"/>
  <c r="AB1586" i="10" s="1"/>
  <c r="AB1587" i="10" s="1"/>
  <c r="AB1588" i="10" s="1"/>
  <c r="AB1589" i="10" s="1"/>
  <c r="AB1590" i="10" s="1"/>
  <c r="AB1591" i="10" s="1"/>
  <c r="AB1592" i="10" s="1"/>
  <c r="AB1593" i="10" s="1"/>
  <c r="AB1594" i="10" s="1"/>
  <c r="AB1595" i="10" s="1"/>
  <c r="AB1596" i="10" s="1"/>
  <c r="AB1597" i="10" s="1"/>
  <c r="AB1598" i="10" s="1"/>
  <c r="AB1599" i="10" s="1"/>
  <c r="AB1600" i="10" s="1"/>
  <c r="AB1601" i="10" s="1"/>
  <c r="AB1602" i="10" s="1"/>
  <c r="AB1542" i="10"/>
  <c r="AB1543" i="10" s="1"/>
  <c r="AB1544" i="10" s="1"/>
  <c r="AB1545" i="10" s="1"/>
  <c r="AB1546" i="10" s="1"/>
  <c r="AB1547" i="10" s="1"/>
  <c r="AB1548" i="10" s="1"/>
  <c r="AB1549" i="10" s="1"/>
  <c r="AB1550" i="10" s="1"/>
  <c r="AB1551" i="10" s="1"/>
  <c r="AB1552" i="10" s="1"/>
  <c r="AB1553" i="10" s="1"/>
  <c r="AB1554" i="10" s="1"/>
  <c r="AB1555" i="10" s="1"/>
  <c r="AB1556" i="10" s="1"/>
  <c r="AB1557" i="10" s="1"/>
  <c r="AB1558" i="10" s="1"/>
  <c r="AB1559" i="10" s="1"/>
  <c r="AB1560" i="10" s="1"/>
  <c r="AB1561" i="10" s="1"/>
  <c r="AB1562" i="10" s="1"/>
  <c r="AB1563" i="10" s="1"/>
  <c r="AB1564" i="10" s="1"/>
  <c r="AB1565" i="10" s="1"/>
  <c r="AB1566" i="10" s="1"/>
  <c r="AB1567" i="10" s="1"/>
  <c r="AB1532" i="10"/>
  <c r="AB1533" i="10" s="1"/>
  <c r="AB1534" i="10" s="1"/>
  <c r="AB1520" i="10"/>
  <c r="AB1521" i="10" s="1"/>
  <c r="AB1522" i="10" s="1"/>
  <c r="AB1523" i="10" s="1"/>
  <c r="AB1524" i="10" s="1"/>
  <c r="AB1525" i="10" s="1"/>
  <c r="AB1526" i="10" s="1"/>
  <c r="AB1527" i="10" s="1"/>
  <c r="AB1528" i="10" s="1"/>
  <c r="AB1529" i="10" s="1"/>
  <c r="AB1530" i="10" s="1"/>
  <c r="AB1531" i="10" s="1"/>
  <c r="AB1511" i="10"/>
  <c r="AB1512" i="10" s="1"/>
  <c r="AB1513" i="10" s="1"/>
  <c r="AB1514" i="10" s="1"/>
  <c r="AB1515" i="10" s="1"/>
  <c r="AB1516" i="10" s="1"/>
  <c r="AB1517" i="10" s="1"/>
  <c r="AB1518" i="10" s="1"/>
  <c r="AB1519" i="10" s="1"/>
  <c r="AB1471" i="10"/>
  <c r="AB1472" i="10" s="1"/>
  <c r="AB1473" i="10" s="1"/>
  <c r="AB1474" i="10" s="1"/>
  <c r="AB1475" i="10" s="1"/>
  <c r="AB1476" i="10" s="1"/>
  <c r="AB1477" i="10" s="1"/>
  <c r="AB1478" i="10" s="1"/>
  <c r="AB1479" i="10" s="1"/>
  <c r="AB1480" i="10" s="1"/>
  <c r="AB1481" i="10" s="1"/>
  <c r="AB1482" i="10" s="1"/>
  <c r="AB1483" i="10" s="1"/>
  <c r="AB1484" i="10" s="1"/>
  <c r="AB1485" i="10" s="1"/>
  <c r="AB1486" i="10" s="1"/>
  <c r="AB1487" i="10" s="1"/>
  <c r="AB1488" i="10" s="1"/>
  <c r="AB1489" i="10" s="1"/>
  <c r="AB1490" i="10" s="1"/>
  <c r="AB1491" i="10" s="1"/>
  <c r="AB1492" i="10" s="1"/>
  <c r="AB1493" i="10" s="1"/>
  <c r="AB1494" i="10" s="1"/>
  <c r="AB1495" i="10" s="1"/>
  <c r="AB1496" i="10" s="1"/>
  <c r="AB1497" i="10" s="1"/>
  <c r="AB1498" i="10" s="1"/>
  <c r="AB1499" i="10" s="1"/>
  <c r="AB1500" i="10" s="1"/>
  <c r="AB1501" i="10" s="1"/>
  <c r="AB1502" i="10" s="1"/>
  <c r="AB1503" i="10" s="1"/>
  <c r="AB1504" i="10" s="1"/>
  <c r="AB1505" i="10" s="1"/>
  <c r="AB1506" i="10" s="1"/>
  <c r="AB1507" i="10" s="1"/>
  <c r="AB1508" i="10" s="1"/>
  <c r="AB1509" i="10" s="1"/>
  <c r="AB1510" i="10" s="1"/>
  <c r="AB1468" i="10"/>
  <c r="AB1469" i="10" s="1"/>
  <c r="AB1470" i="10" s="1"/>
  <c r="AB1460" i="10"/>
  <c r="AB1461" i="10" s="1"/>
  <c r="AB1462" i="10" s="1"/>
  <c r="AB1463" i="10" s="1"/>
  <c r="AB1464" i="10" s="1"/>
  <c r="AB1465" i="10" s="1"/>
  <c r="AB1466" i="10" s="1"/>
  <c r="AB1467" i="10" s="1"/>
  <c r="AB1441" i="10"/>
  <c r="AB1442" i="10" s="1"/>
  <c r="AB1443" i="10" s="1"/>
  <c r="AB1444" i="10" s="1"/>
  <c r="AB1445" i="10" s="1"/>
  <c r="AB1446" i="10" s="1"/>
  <c r="AB1447" i="10" s="1"/>
  <c r="AB1448" i="10" s="1"/>
  <c r="AB1449" i="10" s="1"/>
  <c r="AB1450" i="10" s="1"/>
  <c r="AB1451" i="10" s="1"/>
  <c r="AB1452" i="10" s="1"/>
  <c r="AB1453" i="10" s="1"/>
  <c r="AB1434" i="10"/>
  <c r="AB1435" i="10" s="1"/>
  <c r="AB1436" i="10" s="1"/>
  <c r="AB1437" i="10" s="1"/>
  <c r="AB1438" i="10" s="1"/>
  <c r="AB1414" i="10"/>
  <c r="AB1415" i="10" s="1"/>
  <c r="AB1416" i="10" s="1"/>
  <c r="AB1417" i="10" s="1"/>
  <c r="AB1418" i="10" s="1"/>
  <c r="AB1419" i="10" s="1"/>
  <c r="AB1420" i="10" s="1"/>
  <c r="AB1421" i="10" s="1"/>
  <c r="AB1422" i="10" s="1"/>
  <c r="AB1423" i="10" s="1"/>
  <c r="AB1424" i="10" s="1"/>
  <c r="AB1425" i="10" s="1"/>
  <c r="AB1426" i="10" s="1"/>
  <c r="AB1427" i="10" s="1"/>
  <c r="AB1428" i="10" s="1"/>
  <c r="AB1429" i="10" s="1"/>
  <c r="AB1430" i="10" s="1"/>
  <c r="AB1431" i="10" s="1"/>
  <c r="AB1432" i="10" s="1"/>
  <c r="AB1433" i="10" s="1"/>
  <c r="AB1394" i="10"/>
  <c r="AB1395" i="10" s="1"/>
  <c r="AB1396" i="10" s="1"/>
  <c r="AB1397" i="10" s="1"/>
  <c r="AB1398" i="10" s="1"/>
  <c r="AB1399" i="10" s="1"/>
  <c r="AB1400" i="10" s="1"/>
  <c r="AB1401" i="10" s="1"/>
  <c r="AB1402" i="10" s="1"/>
  <c r="AB1403" i="10" s="1"/>
  <c r="AB1404" i="10" s="1"/>
  <c r="AB1405" i="10" s="1"/>
  <c r="AB1406" i="10" s="1"/>
  <c r="AB1407" i="10" s="1"/>
  <c r="AB1408" i="10" s="1"/>
  <c r="AB1409" i="10" s="1"/>
  <c r="AB1410" i="10" s="1"/>
  <c r="AB1411" i="10" s="1"/>
  <c r="AB1412" i="10" s="1"/>
  <c r="AB1413" i="10" s="1"/>
  <c r="AB1387" i="10"/>
  <c r="AB1388" i="10" s="1"/>
  <c r="AB1389" i="10" s="1"/>
  <c r="AB1390" i="10" s="1"/>
  <c r="AB1391" i="10" s="1"/>
  <c r="AB1392" i="10" s="1"/>
  <c r="AB1393" i="10" s="1"/>
  <c r="AB1360" i="10"/>
  <c r="AB1361" i="10" s="1"/>
  <c r="AB1362" i="10" s="1"/>
  <c r="AB1363" i="10" s="1"/>
  <c r="AB1364" i="10" s="1"/>
  <c r="AB1365" i="10" s="1"/>
  <c r="AB1366" i="10" s="1"/>
  <c r="AB1367" i="10" s="1"/>
  <c r="AB1368" i="10" s="1"/>
  <c r="AB1369" i="10" s="1"/>
  <c r="AB1370" i="10" s="1"/>
  <c r="AB1371" i="10" s="1"/>
  <c r="AB1372" i="10" s="1"/>
  <c r="AB1373" i="10" s="1"/>
  <c r="AB1374" i="10" s="1"/>
  <c r="AB1375" i="10" s="1"/>
  <c r="AB1376" i="10" s="1"/>
  <c r="AB1377" i="10" s="1"/>
  <c r="AB1378" i="10" s="1"/>
  <c r="AB1379" i="10" s="1"/>
  <c r="AB1380" i="10" s="1"/>
  <c r="AB1381" i="10" s="1"/>
  <c r="AB1382" i="10" s="1"/>
  <c r="AB1383" i="10" s="1"/>
  <c r="AB1384" i="10" s="1"/>
  <c r="AB1385" i="10" s="1"/>
  <c r="AB1386" i="10" s="1"/>
  <c r="AB1359" i="10"/>
  <c r="AB1345" i="10"/>
  <c r="AB1346" i="10" s="1"/>
  <c r="AB1347" i="10" s="1"/>
  <c r="AB1348" i="10" s="1"/>
  <c r="AB1349" i="10" s="1"/>
  <c r="AB1350" i="10" s="1"/>
  <c r="AB1351" i="10" s="1"/>
  <c r="AB1352" i="10" s="1"/>
  <c r="AB1353" i="10" s="1"/>
  <c r="AB1354" i="10" s="1"/>
  <c r="AB1355" i="10" s="1"/>
  <c r="AB1356" i="10" s="1"/>
  <c r="AB1357" i="10" s="1"/>
  <c r="AB1358" i="10" s="1"/>
  <c r="AB1321" i="10"/>
  <c r="AB1322" i="10" s="1"/>
  <c r="AB1323" i="10" s="1"/>
  <c r="AB1324" i="10" s="1"/>
  <c r="AB1325" i="10" s="1"/>
  <c r="AB1326" i="10" s="1"/>
  <c r="AB1327" i="10" s="1"/>
  <c r="AB1328" i="10" s="1"/>
  <c r="AB1329" i="10" s="1"/>
  <c r="AB1330" i="10" s="1"/>
  <c r="AB1331" i="10" s="1"/>
  <c r="AB1332" i="10" s="1"/>
  <c r="AB1333" i="10" s="1"/>
  <c r="AB1334" i="10" s="1"/>
  <c r="AB1335" i="10" s="1"/>
  <c r="AB1336" i="10" s="1"/>
  <c r="AB1337" i="10" s="1"/>
  <c r="AB1338" i="10" s="1"/>
  <c r="AB1339" i="10" s="1"/>
  <c r="AB1340" i="10" s="1"/>
  <c r="AB1341" i="10" s="1"/>
  <c r="AB1342" i="10" s="1"/>
  <c r="AB1343" i="10" s="1"/>
  <c r="AB1344" i="10" s="1"/>
  <c r="AB1306" i="10"/>
  <c r="AB1307" i="10" s="1"/>
  <c r="AB1308" i="10" s="1"/>
  <c r="AB1309" i="10" s="1"/>
  <c r="AB1310" i="10" s="1"/>
  <c r="AB1311" i="10" s="1"/>
  <c r="AB1312" i="10" s="1"/>
  <c r="AB1313" i="10" s="1"/>
  <c r="AB1314" i="10" s="1"/>
  <c r="AB1315" i="10" s="1"/>
  <c r="AB1316" i="10" s="1"/>
  <c r="AB1317" i="10" s="1"/>
  <c r="AB1318" i="10" s="1"/>
  <c r="AB1319" i="10" s="1"/>
  <c r="AB1320" i="10" s="1"/>
  <c r="AB1178" i="10"/>
  <c r="AB1179" i="10" s="1"/>
  <c r="AB1180" i="10" s="1"/>
  <c r="AB1181" i="10" s="1"/>
  <c r="AB1182" i="10" s="1"/>
  <c r="AB1183" i="10" s="1"/>
  <c r="AB1184" i="10" s="1"/>
  <c r="AB1185" i="10" s="1"/>
  <c r="AB1186" i="10" s="1"/>
  <c r="AB1187" i="10" s="1"/>
  <c r="AB1188" i="10" s="1"/>
  <c r="AB1189" i="10" s="1"/>
  <c r="AB1190" i="10" s="1"/>
  <c r="AB1191" i="10" s="1"/>
  <c r="AB1192" i="10" s="1"/>
  <c r="AB1193" i="10" s="1"/>
  <c r="AB1194" i="10" s="1"/>
  <c r="AB1195" i="10" s="1"/>
  <c r="AB1196" i="10" s="1"/>
  <c r="AB1197" i="10" s="1"/>
  <c r="AB1198" i="10" s="1"/>
  <c r="AB1199" i="10" s="1"/>
  <c r="AB1200" i="10" s="1"/>
  <c r="AB1201" i="10" s="1"/>
  <c r="AB1202" i="10" s="1"/>
  <c r="AB1203" i="10" s="1"/>
  <c r="AB1204" i="10" s="1"/>
  <c r="AB1205" i="10" s="1"/>
  <c r="AB1206" i="10" s="1"/>
  <c r="AB1207" i="10" s="1"/>
  <c r="AB1208" i="10" s="1"/>
  <c r="AB1209" i="10" s="1"/>
  <c r="AB1210" i="10" s="1"/>
  <c r="AB1211" i="10" s="1"/>
  <c r="AB1212" i="10" s="1"/>
  <c r="AB1213" i="10" s="1"/>
  <c r="AB1214" i="10" s="1"/>
  <c r="AB1215" i="10" s="1"/>
  <c r="AB1216" i="10" s="1"/>
  <c r="AB1217" i="10" s="1"/>
  <c r="AB1218" i="10" s="1"/>
  <c r="AB1219" i="10" s="1"/>
  <c r="AB1220" i="10" s="1"/>
  <c r="AB1221" i="10" s="1"/>
  <c r="AB1222" i="10" s="1"/>
  <c r="AB1223" i="10" s="1"/>
  <c r="AB1224" i="10" s="1"/>
  <c r="AB1225" i="10" s="1"/>
  <c r="AB1226" i="10" s="1"/>
  <c r="AB1227" i="10" s="1"/>
  <c r="AB1228" i="10" s="1"/>
  <c r="AB1229" i="10" s="1"/>
  <c r="AB1230" i="10" s="1"/>
  <c r="AB1231" i="10" s="1"/>
  <c r="AB1232" i="10" s="1"/>
  <c r="AB1233" i="10" s="1"/>
  <c r="AB1234" i="10" s="1"/>
  <c r="AB1235" i="10" s="1"/>
  <c r="AB1236" i="10" s="1"/>
  <c r="AB1237" i="10" s="1"/>
  <c r="AB1238" i="10" s="1"/>
  <c r="AB1239" i="10" s="1"/>
  <c r="AB1240" i="10" s="1"/>
  <c r="AB1241" i="10" s="1"/>
  <c r="AB1242" i="10" s="1"/>
  <c r="AB1243" i="10" s="1"/>
  <c r="AB1244" i="10" s="1"/>
  <c r="AB1245" i="10" s="1"/>
  <c r="AB1246" i="10" s="1"/>
  <c r="AB1247" i="10" s="1"/>
  <c r="AB1248" i="10" s="1"/>
  <c r="AB1249" i="10" s="1"/>
  <c r="AB1250" i="10" s="1"/>
  <c r="AB1251" i="10" s="1"/>
  <c r="AB1252" i="10" s="1"/>
  <c r="AB1253" i="10" s="1"/>
  <c r="AB1254" i="10" s="1"/>
  <c r="AB1255" i="10" s="1"/>
  <c r="AB1256" i="10" s="1"/>
  <c r="AB1257" i="10" s="1"/>
  <c r="AB1258" i="10" s="1"/>
  <c r="AB1259" i="10" s="1"/>
  <c r="AB1260" i="10" s="1"/>
  <c r="AB1261" i="10" s="1"/>
  <c r="AB1262" i="10" s="1"/>
  <c r="AB1263" i="10" s="1"/>
  <c r="AB1264" i="10" s="1"/>
  <c r="AB1265" i="10" s="1"/>
  <c r="AB1266" i="10" s="1"/>
  <c r="AB1267" i="10" s="1"/>
  <c r="AB1268" i="10" s="1"/>
  <c r="AB1269" i="10" s="1"/>
  <c r="AB1270" i="10" s="1"/>
  <c r="AB1271" i="10" s="1"/>
  <c r="AB1272" i="10" s="1"/>
  <c r="AB1273" i="10" s="1"/>
  <c r="AB1274" i="10" s="1"/>
  <c r="AB1275" i="10" s="1"/>
  <c r="AB1276" i="10" s="1"/>
  <c r="AB1277" i="10" s="1"/>
  <c r="AB1278" i="10" s="1"/>
  <c r="AB1279" i="10" s="1"/>
  <c r="AB1280" i="10" s="1"/>
  <c r="AB1281" i="10" s="1"/>
  <c r="AB1282" i="10" s="1"/>
  <c r="AB1283" i="10" s="1"/>
  <c r="AB1284" i="10" s="1"/>
  <c r="AB1285" i="10" s="1"/>
  <c r="AB1286" i="10" s="1"/>
  <c r="AB1287" i="10" s="1"/>
  <c r="AB1288" i="10" s="1"/>
  <c r="AB1289" i="10" s="1"/>
  <c r="AB1290" i="10" s="1"/>
  <c r="AB1291" i="10" s="1"/>
  <c r="AB1292" i="10" s="1"/>
  <c r="AB1293" i="10" s="1"/>
  <c r="AB1294" i="10" s="1"/>
  <c r="AB1295" i="10" s="1"/>
  <c r="AB1296" i="10" s="1"/>
  <c r="AB1297" i="10" s="1"/>
  <c r="AB1298" i="10" s="1"/>
  <c r="AB1299" i="10" s="1"/>
  <c r="AB1300" i="10" s="1"/>
  <c r="AB1301" i="10" s="1"/>
  <c r="AB1302" i="10" s="1"/>
  <c r="AB1303" i="10" s="1"/>
  <c r="AB1304" i="10" s="1"/>
  <c r="AB1305" i="10" s="1"/>
  <c r="AB1168" i="10"/>
  <c r="AB1169" i="10" s="1"/>
  <c r="AB1170" i="10" s="1"/>
  <c r="AB1171" i="10" s="1"/>
  <c r="AB1172" i="10" s="1"/>
  <c r="AB1173" i="10" s="1"/>
  <c r="AB1174" i="10" s="1"/>
  <c r="AB1175" i="10" s="1"/>
  <c r="AB1176" i="10" s="1"/>
  <c r="AB1177" i="10" s="1"/>
  <c r="AB1157" i="10"/>
  <c r="AB1158" i="10" s="1"/>
  <c r="AB1159" i="10" s="1"/>
  <c r="AB1160" i="10" s="1"/>
  <c r="AB1161" i="10" s="1"/>
  <c r="AB1162" i="10" s="1"/>
  <c r="AB1163" i="10" s="1"/>
  <c r="AB1164" i="10" s="1"/>
  <c r="AB1165" i="10" s="1"/>
  <c r="AB1166" i="10" s="1"/>
  <c r="AB1167" i="10" s="1"/>
  <c r="AB1129" i="10"/>
  <c r="AB1130" i="10" s="1"/>
  <c r="AB1131" i="10" s="1"/>
  <c r="AB1132" i="10" s="1"/>
  <c r="AB1133" i="10" s="1"/>
  <c r="AB1134" i="10" s="1"/>
  <c r="AB1135" i="10" s="1"/>
  <c r="AB1136" i="10" s="1"/>
  <c r="AB1137" i="10" s="1"/>
  <c r="AB1138" i="10" s="1"/>
  <c r="AB1139" i="10" s="1"/>
  <c r="AB1140" i="10" s="1"/>
  <c r="AB1141" i="10" s="1"/>
  <c r="AB1142" i="10" s="1"/>
  <c r="AB1143" i="10" s="1"/>
  <c r="AB1144" i="10" s="1"/>
  <c r="AB1145" i="10" s="1"/>
  <c r="AB1146" i="10" s="1"/>
  <c r="AB1147" i="10" s="1"/>
  <c r="AB1148" i="10" s="1"/>
  <c r="AB1149" i="10" s="1"/>
  <c r="AB1150" i="10" s="1"/>
  <c r="AB1151" i="10" s="1"/>
  <c r="AB1152" i="10" s="1"/>
  <c r="AB1153" i="10" s="1"/>
  <c r="AB1154" i="10" s="1"/>
  <c r="AB1155" i="10" s="1"/>
  <c r="AB1156" i="10" s="1"/>
  <c r="AB1121" i="10"/>
  <c r="AB1122" i="10" s="1"/>
  <c r="AB1123" i="10" s="1"/>
  <c r="AB1124" i="10" s="1"/>
  <c r="AB1125" i="10" s="1"/>
  <c r="AB1126" i="10" s="1"/>
  <c r="AB1127" i="10" s="1"/>
  <c r="AB1128" i="10" s="1"/>
  <c r="AB1120" i="10"/>
  <c r="AB1101" i="10"/>
  <c r="AB1102" i="10" s="1"/>
  <c r="AB1103" i="10" s="1"/>
  <c r="AB1104" i="10" s="1"/>
  <c r="AB1105" i="10" s="1"/>
  <c r="AB1106" i="10" s="1"/>
  <c r="AB1107" i="10" s="1"/>
  <c r="AB1108" i="10" s="1"/>
  <c r="AB1109" i="10" s="1"/>
  <c r="AB1110" i="10" s="1"/>
  <c r="AB1111" i="10" s="1"/>
  <c r="AB1112" i="10" s="1"/>
  <c r="AB1113" i="10" s="1"/>
  <c r="AB1114" i="10" s="1"/>
  <c r="AB1115" i="10" s="1"/>
  <c r="AB1116" i="10" s="1"/>
  <c r="AB1117" i="10" s="1"/>
  <c r="AB1118" i="10" s="1"/>
  <c r="AB1119" i="10" s="1"/>
  <c r="AB1099" i="10"/>
  <c r="AB1100" i="10" s="1"/>
  <c r="AB1092" i="10"/>
  <c r="AB1093" i="10" s="1"/>
  <c r="AB1094" i="10" s="1"/>
  <c r="AB1095" i="10" s="1"/>
  <c r="AB1096" i="10" s="1"/>
  <c r="AB1097" i="10" s="1"/>
  <c r="AB1098" i="10" s="1"/>
  <c r="AB1086" i="10"/>
  <c r="AB1087" i="10" s="1"/>
  <c r="AB1088" i="10" s="1"/>
  <c r="AB1089" i="10" s="1"/>
  <c r="AB1090" i="10" s="1"/>
  <c r="AB1091" i="10" s="1"/>
  <c r="AB1041" i="10"/>
  <c r="AB1042" i="10" s="1"/>
  <c r="AB1043" i="10" s="1"/>
  <c r="AB1044" i="10" s="1"/>
  <c r="AB1045" i="10" s="1"/>
  <c r="AB1046" i="10" s="1"/>
  <c r="AB1047" i="10" s="1"/>
  <c r="AB1048" i="10" s="1"/>
  <c r="AB1049" i="10" s="1"/>
  <c r="AB1050" i="10" s="1"/>
  <c r="AB1051" i="10" s="1"/>
  <c r="AB1052" i="10" s="1"/>
  <c r="AB1053" i="10" s="1"/>
  <c r="AB1054" i="10" s="1"/>
  <c r="AB1055" i="10" s="1"/>
  <c r="AB1056" i="10" s="1"/>
  <c r="AB1057" i="10" s="1"/>
  <c r="AB1058" i="10" s="1"/>
  <c r="AB1059" i="10" s="1"/>
  <c r="AB1060" i="10" s="1"/>
  <c r="AB1061" i="10" s="1"/>
  <c r="AB1062" i="10" s="1"/>
  <c r="AB1063" i="10" s="1"/>
  <c r="AB1064" i="10" s="1"/>
  <c r="AB1065" i="10" s="1"/>
  <c r="AB1066" i="10" s="1"/>
  <c r="AB1067" i="10" s="1"/>
  <c r="AB1068" i="10" s="1"/>
  <c r="AB1069" i="10" s="1"/>
  <c r="AB1070" i="10" s="1"/>
  <c r="AB1071" i="10" s="1"/>
  <c r="AB1072" i="10" s="1"/>
  <c r="AB1073" i="10" s="1"/>
  <c r="AB1074" i="10" s="1"/>
  <c r="AB1075" i="10" s="1"/>
  <c r="AB1076" i="10" s="1"/>
  <c r="AB1077" i="10" s="1"/>
  <c r="AB1078" i="10" s="1"/>
  <c r="AB1079" i="10" s="1"/>
  <c r="AB1080" i="10" s="1"/>
  <c r="AB1081" i="10" s="1"/>
  <c r="AB1082" i="10" s="1"/>
  <c r="AB1083" i="10" s="1"/>
  <c r="AB1084" i="10" s="1"/>
  <c r="AB1085" i="10" s="1"/>
  <c r="AB1037" i="10"/>
  <c r="AB1038" i="10" s="1"/>
  <c r="AB1039" i="10" s="1"/>
  <c r="AB1040" i="10" s="1"/>
  <c r="AB1034" i="10"/>
  <c r="AB1035" i="10" s="1"/>
  <c r="AB1036" i="10" s="1"/>
  <c r="AB1028" i="10"/>
  <c r="AB1029" i="10" s="1"/>
  <c r="AB1030" i="10" s="1"/>
  <c r="AB1031" i="10" s="1"/>
  <c r="AB1032" i="10" s="1"/>
  <c r="AB1033" i="10" s="1"/>
  <c r="AB1010" i="10"/>
  <c r="AB1011" i="10" s="1"/>
  <c r="AB1012" i="10" s="1"/>
  <c r="AB1013" i="10" s="1"/>
  <c r="AB1014" i="10" s="1"/>
  <c r="AB1015" i="10" s="1"/>
  <c r="AB1016" i="10" s="1"/>
  <c r="AB1017" i="10" s="1"/>
  <c r="AB1018" i="10" s="1"/>
  <c r="AB1019" i="10" s="1"/>
  <c r="AB1020" i="10" s="1"/>
  <c r="AB1021" i="10" s="1"/>
  <c r="AB1022" i="10" s="1"/>
  <c r="AB1023" i="10" s="1"/>
  <c r="AB1024" i="10" s="1"/>
  <c r="AB1025" i="10" s="1"/>
  <c r="AB1026" i="10" s="1"/>
  <c r="AB1027" i="10" s="1"/>
  <c r="AB1001" i="10"/>
  <c r="AB1002" i="10" s="1"/>
  <c r="AB1003" i="10" s="1"/>
  <c r="AB1004" i="10" s="1"/>
  <c r="AB1005" i="10" s="1"/>
  <c r="AB1006" i="10" s="1"/>
  <c r="AB1007" i="10" s="1"/>
  <c r="AB1008" i="10" s="1"/>
  <c r="AB1009" i="10" s="1"/>
  <c r="AB981" i="10"/>
  <c r="AB982" i="10" s="1"/>
  <c r="AB983" i="10" s="1"/>
  <c r="AB984" i="10" s="1"/>
  <c r="AB985" i="10" s="1"/>
  <c r="AB986" i="10" s="1"/>
  <c r="AB987" i="10" s="1"/>
  <c r="AB988" i="10" s="1"/>
  <c r="AB989" i="10" s="1"/>
  <c r="AB990" i="10" s="1"/>
  <c r="AB991" i="10" s="1"/>
  <c r="AB992" i="10" s="1"/>
  <c r="AB993" i="10" s="1"/>
  <c r="AB994" i="10" s="1"/>
  <c r="AB995" i="10" s="1"/>
  <c r="AB996" i="10" s="1"/>
  <c r="AB997" i="10" s="1"/>
  <c r="AB998" i="10" s="1"/>
  <c r="AB999" i="10" s="1"/>
  <c r="AB1000" i="10" s="1"/>
  <c r="AB964" i="10"/>
  <c r="AB965" i="10" s="1"/>
  <c r="AB966" i="10" s="1"/>
  <c r="AB967" i="10" s="1"/>
  <c r="AB968" i="10" s="1"/>
  <c r="AB969" i="10" s="1"/>
  <c r="AB970" i="10" s="1"/>
  <c r="AB971" i="10" s="1"/>
  <c r="AB972" i="10" s="1"/>
  <c r="AB973" i="10" s="1"/>
  <c r="AB974" i="10" s="1"/>
  <c r="AB975" i="10" s="1"/>
  <c r="AB976" i="10" s="1"/>
  <c r="AB977" i="10" s="1"/>
  <c r="AB978" i="10" s="1"/>
  <c r="AB979" i="10" s="1"/>
  <c r="AB980" i="10" s="1"/>
  <c r="AB958" i="10"/>
  <c r="AB959" i="10" s="1"/>
  <c r="AB960" i="10" s="1"/>
  <c r="AB961" i="10" s="1"/>
  <c r="AB962" i="10" s="1"/>
  <c r="AB963" i="10" s="1"/>
  <c r="AB957" i="10"/>
  <c r="AB945" i="10"/>
  <c r="AB946" i="10" s="1"/>
  <c r="AB947" i="10" s="1"/>
  <c r="AB948" i="10" s="1"/>
  <c r="AB949" i="10" s="1"/>
  <c r="AB950" i="10" s="1"/>
  <c r="AB951" i="10" s="1"/>
  <c r="AB952" i="10" s="1"/>
  <c r="AB953" i="10" s="1"/>
  <c r="AB954" i="10" s="1"/>
  <c r="AB955" i="10" s="1"/>
  <c r="AB956" i="10" s="1"/>
  <c r="AB943" i="10"/>
  <c r="AB944" i="10" s="1"/>
  <c r="AB940" i="10"/>
  <c r="AB941" i="10" s="1"/>
  <c r="AB942" i="10" s="1"/>
  <c r="AB918" i="10"/>
  <c r="AB919" i="10" s="1"/>
  <c r="AB920" i="10" s="1"/>
  <c r="AB921" i="10" s="1"/>
  <c r="AB922" i="10" s="1"/>
  <c r="AB923" i="10" s="1"/>
  <c r="AB924" i="10" s="1"/>
  <c r="AB925" i="10" s="1"/>
  <c r="AB926" i="10" s="1"/>
  <c r="AB927" i="10" s="1"/>
  <c r="AB928" i="10" s="1"/>
  <c r="AB929" i="10" s="1"/>
  <c r="AB930" i="10" s="1"/>
  <c r="AB931" i="10" s="1"/>
  <c r="AB932" i="10" s="1"/>
  <c r="AB933" i="10" s="1"/>
  <c r="AB934" i="10" s="1"/>
  <c r="AB935" i="10" s="1"/>
  <c r="AB936" i="10" s="1"/>
  <c r="AB937" i="10" s="1"/>
  <c r="AB938" i="10" s="1"/>
  <c r="AB939" i="10" s="1"/>
  <c r="AB906" i="10"/>
  <c r="AB907" i="10" s="1"/>
  <c r="AB908" i="10" s="1"/>
  <c r="AB909" i="10" s="1"/>
  <c r="AB910" i="10" s="1"/>
  <c r="AB911" i="10" s="1"/>
  <c r="AB912" i="10" s="1"/>
  <c r="AB913" i="10" s="1"/>
  <c r="AB914" i="10" s="1"/>
  <c r="AB915" i="10" s="1"/>
  <c r="AB916" i="10" s="1"/>
  <c r="AB917" i="10" s="1"/>
  <c r="AB903" i="10"/>
  <c r="AB904" i="10" s="1"/>
  <c r="AB905" i="10" s="1"/>
  <c r="AB901" i="10"/>
  <c r="AB902" i="10" s="1"/>
  <c r="AB895" i="10"/>
  <c r="AB896" i="10" s="1"/>
  <c r="AB897" i="10" s="1"/>
  <c r="AB898" i="10" s="1"/>
  <c r="AB899" i="10" s="1"/>
  <c r="AB900" i="10" s="1"/>
  <c r="AB884" i="10"/>
  <c r="AB885" i="10" s="1"/>
  <c r="AB886" i="10" s="1"/>
  <c r="AB887" i="10" s="1"/>
  <c r="AB888" i="10" s="1"/>
  <c r="AB889" i="10" s="1"/>
  <c r="AB890" i="10" s="1"/>
  <c r="AB891" i="10" s="1"/>
  <c r="AB892" i="10" s="1"/>
  <c r="AB893" i="10" s="1"/>
  <c r="AB894" i="10" s="1"/>
  <c r="AB862" i="10"/>
  <c r="AB863" i="10" s="1"/>
  <c r="AB864" i="10" s="1"/>
  <c r="AB865" i="10" s="1"/>
  <c r="AB866" i="10" s="1"/>
  <c r="AB867" i="10" s="1"/>
  <c r="AB868" i="10" s="1"/>
  <c r="AB869" i="10" s="1"/>
  <c r="AB870" i="10" s="1"/>
  <c r="AB871" i="10" s="1"/>
  <c r="AB872" i="10" s="1"/>
  <c r="AB873" i="10" s="1"/>
  <c r="AB874" i="10" s="1"/>
  <c r="AB875" i="10" s="1"/>
  <c r="AB876" i="10" s="1"/>
  <c r="AB877" i="10" s="1"/>
  <c r="AB878" i="10" s="1"/>
  <c r="AB879" i="10" s="1"/>
  <c r="AB880" i="10" s="1"/>
  <c r="AB881" i="10" s="1"/>
  <c r="AB882" i="10" s="1"/>
  <c r="AB883" i="10" s="1"/>
  <c r="AB852" i="10"/>
  <c r="AB853" i="10" s="1"/>
  <c r="AB854" i="10" s="1"/>
  <c r="AB855" i="10" s="1"/>
  <c r="AB856" i="10" s="1"/>
  <c r="AB857" i="10" s="1"/>
  <c r="AB858" i="10" s="1"/>
  <c r="AB859" i="10" s="1"/>
  <c r="AB860" i="10" s="1"/>
  <c r="AB861" i="10" s="1"/>
  <c r="AB849" i="10"/>
  <c r="AB850" i="10" s="1"/>
  <c r="AB851" i="10" s="1"/>
  <c r="AB821" i="10"/>
  <c r="AB822" i="10" s="1"/>
  <c r="AB823" i="10" s="1"/>
  <c r="AB824" i="10" s="1"/>
  <c r="AB825" i="10" s="1"/>
  <c r="AB826" i="10" s="1"/>
  <c r="AB827" i="10" s="1"/>
  <c r="AB828" i="10" s="1"/>
  <c r="AB829" i="10" s="1"/>
  <c r="AB830" i="10" s="1"/>
  <c r="AB831" i="10" s="1"/>
  <c r="AB832" i="10" s="1"/>
  <c r="AB833" i="10" s="1"/>
  <c r="AB834" i="10" s="1"/>
  <c r="AB835" i="10" s="1"/>
  <c r="AB836" i="10" s="1"/>
  <c r="AB837" i="10" s="1"/>
  <c r="AB838" i="10" s="1"/>
  <c r="AB839" i="10" s="1"/>
  <c r="AB840" i="10" s="1"/>
  <c r="AB841" i="10" s="1"/>
  <c r="AB842" i="10" s="1"/>
  <c r="AB843" i="10" s="1"/>
  <c r="AB844" i="10" s="1"/>
  <c r="AB845" i="10" s="1"/>
  <c r="AB846" i="10" s="1"/>
  <c r="AB847" i="10" s="1"/>
  <c r="AB848" i="10" s="1"/>
  <c r="AB812" i="10"/>
  <c r="AB813" i="10" s="1"/>
  <c r="AB814" i="10" s="1"/>
  <c r="AB815" i="10" s="1"/>
  <c r="AB816" i="10" s="1"/>
  <c r="AB817" i="10" s="1"/>
  <c r="AB818" i="10" s="1"/>
  <c r="AB819" i="10" s="1"/>
  <c r="AB820" i="10" s="1"/>
  <c r="AB806" i="10"/>
  <c r="AB807" i="10" s="1"/>
  <c r="AB808" i="10" s="1"/>
  <c r="AB809" i="10" s="1"/>
  <c r="AB810" i="10" s="1"/>
  <c r="AB811" i="10" s="1"/>
  <c r="AB799" i="10"/>
  <c r="AB800" i="10" s="1"/>
  <c r="AB801" i="10" s="1"/>
  <c r="AB802" i="10" s="1"/>
  <c r="AB803" i="10" s="1"/>
  <c r="AB804" i="10" s="1"/>
  <c r="AB805" i="10" s="1"/>
  <c r="AB798" i="10"/>
  <c r="AB756" i="10"/>
  <c r="AB757" i="10" s="1"/>
  <c r="AB758" i="10" s="1"/>
  <c r="AB759" i="10" s="1"/>
  <c r="AB760" i="10" s="1"/>
  <c r="AB761" i="10" s="1"/>
  <c r="AB762" i="10" s="1"/>
  <c r="AB763" i="10" s="1"/>
  <c r="AB764" i="10" s="1"/>
  <c r="AB765" i="10" s="1"/>
  <c r="AB766" i="10" s="1"/>
  <c r="AB767" i="10" s="1"/>
  <c r="AB768" i="10" s="1"/>
  <c r="AB769" i="10" s="1"/>
  <c r="AB770" i="10" s="1"/>
  <c r="AB771" i="10" s="1"/>
  <c r="AB772" i="10" s="1"/>
  <c r="AB773" i="10" s="1"/>
  <c r="AB774" i="10" s="1"/>
  <c r="AB775" i="10" s="1"/>
  <c r="AB776" i="10" s="1"/>
  <c r="AB777" i="10" s="1"/>
  <c r="AB778" i="10" s="1"/>
  <c r="AB779" i="10" s="1"/>
  <c r="AB780" i="10" s="1"/>
  <c r="AB781" i="10" s="1"/>
  <c r="AB782" i="10" s="1"/>
  <c r="AB783" i="10" s="1"/>
  <c r="AB784" i="10" s="1"/>
  <c r="AB785" i="10" s="1"/>
  <c r="AB786" i="10" s="1"/>
  <c r="AB787" i="10" s="1"/>
  <c r="AB788" i="10" s="1"/>
  <c r="AB789" i="10" s="1"/>
  <c r="AB790" i="10" s="1"/>
  <c r="AB791" i="10" s="1"/>
  <c r="AB792" i="10" s="1"/>
  <c r="AB793" i="10" s="1"/>
  <c r="AB794" i="10" s="1"/>
  <c r="AB795" i="10" s="1"/>
  <c r="AB796" i="10" s="1"/>
  <c r="AB797" i="10" s="1"/>
  <c r="AB733" i="10"/>
  <c r="AB734" i="10" s="1"/>
  <c r="AB735" i="10" s="1"/>
  <c r="AB736" i="10" s="1"/>
  <c r="AB737" i="10" s="1"/>
  <c r="AB738" i="10" s="1"/>
  <c r="AB739" i="10" s="1"/>
  <c r="AB740" i="10" s="1"/>
  <c r="AB741" i="10" s="1"/>
  <c r="AB742" i="10" s="1"/>
  <c r="AB743" i="10" s="1"/>
  <c r="AB744" i="10" s="1"/>
  <c r="AB745" i="10" s="1"/>
  <c r="AB746" i="10" s="1"/>
  <c r="AB747" i="10" s="1"/>
  <c r="AB748" i="10" s="1"/>
  <c r="AB749" i="10" s="1"/>
  <c r="AB750" i="10" s="1"/>
  <c r="AB751" i="10" s="1"/>
  <c r="AB752" i="10" s="1"/>
  <c r="AB753" i="10" s="1"/>
  <c r="AB754" i="10" s="1"/>
  <c r="AB755" i="10" s="1"/>
  <c r="AB721" i="10"/>
  <c r="AB722" i="10" s="1"/>
  <c r="AB723" i="10" s="1"/>
  <c r="AB724" i="10" s="1"/>
  <c r="AB725" i="10" s="1"/>
  <c r="AB726" i="10" s="1"/>
  <c r="AB727" i="10" s="1"/>
  <c r="AB728" i="10" s="1"/>
  <c r="AB729" i="10" s="1"/>
  <c r="AB730" i="10" s="1"/>
  <c r="AB731" i="10" s="1"/>
  <c r="AB732" i="10" s="1"/>
  <c r="AB717" i="10"/>
  <c r="AB718" i="10" s="1"/>
  <c r="AB719" i="10" s="1"/>
  <c r="AB720" i="10" s="1"/>
  <c r="AB711" i="10"/>
  <c r="AB712" i="10" s="1"/>
  <c r="AB713" i="10" s="1"/>
  <c r="AB714" i="10" s="1"/>
  <c r="AB715" i="10" s="1"/>
  <c r="AB716" i="10" s="1"/>
  <c r="AB708" i="10"/>
  <c r="AB709" i="10" s="1"/>
  <c r="AB710" i="10" s="1"/>
  <c r="AB705" i="10"/>
  <c r="AB706" i="10" s="1"/>
  <c r="AB707" i="10" s="1"/>
  <c r="AB626" i="10"/>
  <c r="AB627" i="10" s="1"/>
  <c r="AB628" i="10" s="1"/>
  <c r="AB629" i="10" s="1"/>
  <c r="AB630" i="10" s="1"/>
  <c r="AB631" i="10" s="1"/>
  <c r="AB632" i="10" s="1"/>
  <c r="AB633" i="10" s="1"/>
  <c r="AB634" i="10" s="1"/>
  <c r="AB635" i="10" s="1"/>
  <c r="AB636" i="10" s="1"/>
  <c r="AB637" i="10" s="1"/>
  <c r="AB638" i="10" s="1"/>
  <c r="AB639" i="10" s="1"/>
  <c r="AB640" i="10" s="1"/>
  <c r="AB641" i="10" s="1"/>
  <c r="AB642" i="10" s="1"/>
  <c r="AB643" i="10" s="1"/>
  <c r="AB644" i="10" s="1"/>
  <c r="AB645" i="10" s="1"/>
  <c r="AB646" i="10" s="1"/>
  <c r="AB647" i="10" s="1"/>
  <c r="AB648" i="10" s="1"/>
  <c r="AB649" i="10" s="1"/>
  <c r="AB650" i="10" s="1"/>
  <c r="AB651" i="10" s="1"/>
  <c r="AB652" i="10" s="1"/>
  <c r="AB653" i="10" s="1"/>
  <c r="AB654" i="10" s="1"/>
  <c r="AB655" i="10" s="1"/>
  <c r="AB656" i="10" s="1"/>
  <c r="AB657" i="10" s="1"/>
  <c r="AB658" i="10" s="1"/>
  <c r="AB659" i="10" s="1"/>
  <c r="AB660" i="10" s="1"/>
  <c r="AB661" i="10" s="1"/>
  <c r="AB662" i="10" s="1"/>
  <c r="AB663" i="10" s="1"/>
  <c r="AB664" i="10" s="1"/>
  <c r="AB665" i="10" s="1"/>
  <c r="AB666" i="10" s="1"/>
  <c r="AB667" i="10" s="1"/>
  <c r="AB668" i="10" s="1"/>
  <c r="AB669" i="10" s="1"/>
  <c r="AB670" i="10" s="1"/>
  <c r="AB671" i="10" s="1"/>
  <c r="AB672" i="10" s="1"/>
  <c r="AB673" i="10" s="1"/>
  <c r="AB674" i="10" s="1"/>
  <c r="AB675" i="10" s="1"/>
  <c r="AB676" i="10" s="1"/>
  <c r="AB677" i="10" s="1"/>
  <c r="AB678" i="10" s="1"/>
  <c r="AB679" i="10" s="1"/>
  <c r="AB680" i="10" s="1"/>
  <c r="AB681" i="10" s="1"/>
  <c r="AB682" i="10" s="1"/>
  <c r="AB683" i="10" s="1"/>
  <c r="AB684" i="10" s="1"/>
  <c r="AB685" i="10" s="1"/>
  <c r="AB686" i="10" s="1"/>
  <c r="AB687" i="10" s="1"/>
  <c r="AB688" i="10" s="1"/>
  <c r="AB689" i="10" s="1"/>
  <c r="AB690" i="10" s="1"/>
  <c r="AB691" i="10" s="1"/>
  <c r="AB692" i="10" s="1"/>
  <c r="AB693" i="10" s="1"/>
  <c r="AB694" i="10" s="1"/>
  <c r="AB695" i="10" s="1"/>
  <c r="AB696" i="10" s="1"/>
  <c r="AB697" i="10" s="1"/>
  <c r="AB698" i="10" s="1"/>
  <c r="AB699" i="10" s="1"/>
  <c r="AB700" i="10" s="1"/>
  <c r="AB701" i="10" s="1"/>
  <c r="AB702" i="10" s="1"/>
  <c r="AB703" i="10" s="1"/>
  <c r="AB704" i="10" s="1"/>
  <c r="AB617" i="10"/>
  <c r="AB618" i="10" s="1"/>
  <c r="AB619" i="10" s="1"/>
  <c r="AB620" i="10" s="1"/>
  <c r="AB621" i="10" s="1"/>
  <c r="AB622" i="10" s="1"/>
  <c r="AB623" i="10" s="1"/>
  <c r="AB624" i="10" s="1"/>
  <c r="AB625" i="10" s="1"/>
  <c r="AB589" i="10"/>
  <c r="AB590" i="10" s="1"/>
  <c r="AB591" i="10" s="1"/>
  <c r="AB592" i="10" s="1"/>
  <c r="AB593" i="10" s="1"/>
  <c r="AB594" i="10" s="1"/>
  <c r="AB595" i="10" s="1"/>
  <c r="AB596" i="10" s="1"/>
  <c r="AB597" i="10" s="1"/>
  <c r="AB598" i="10" s="1"/>
  <c r="AB599" i="10" s="1"/>
  <c r="AB600" i="10" s="1"/>
  <c r="AB601" i="10" s="1"/>
  <c r="AB602" i="10" s="1"/>
  <c r="AB603" i="10" s="1"/>
  <c r="AB604" i="10" s="1"/>
  <c r="AB605" i="10" s="1"/>
  <c r="AB606" i="10" s="1"/>
  <c r="AB607" i="10" s="1"/>
  <c r="AB608" i="10" s="1"/>
  <c r="AB609" i="10" s="1"/>
  <c r="AB610" i="10" s="1"/>
  <c r="AB611" i="10" s="1"/>
  <c r="AB612" i="10" s="1"/>
  <c r="AB613" i="10" s="1"/>
  <c r="AB614" i="10" s="1"/>
  <c r="AB615" i="10" s="1"/>
  <c r="AB616" i="10" s="1"/>
  <c r="AB581" i="10"/>
  <c r="AB582" i="10" s="1"/>
  <c r="AB583" i="10" s="1"/>
  <c r="AB584" i="10" s="1"/>
  <c r="AB585" i="10" s="1"/>
  <c r="AB586" i="10" s="1"/>
  <c r="AB587" i="10" s="1"/>
  <c r="AB588" i="10" s="1"/>
  <c r="AB565" i="10"/>
  <c r="AB566" i="10" s="1"/>
  <c r="AB567" i="10" s="1"/>
  <c r="AB568" i="10" s="1"/>
  <c r="AB569" i="10" s="1"/>
  <c r="AB570" i="10" s="1"/>
  <c r="AB571" i="10" s="1"/>
  <c r="AB572" i="10" s="1"/>
  <c r="AB573" i="10" s="1"/>
  <c r="AB574" i="10" s="1"/>
  <c r="AB575" i="10" s="1"/>
  <c r="AB576" i="10" s="1"/>
  <c r="AB577" i="10" s="1"/>
  <c r="AB578" i="10" s="1"/>
  <c r="AB579" i="10" s="1"/>
  <c r="AB580" i="10" s="1"/>
  <c r="AB549" i="10"/>
  <c r="AB550" i="10" s="1"/>
  <c r="AB551" i="10" s="1"/>
  <c r="AB552" i="10" s="1"/>
  <c r="AB553" i="10" s="1"/>
  <c r="AB554" i="10" s="1"/>
  <c r="AB555" i="10" s="1"/>
  <c r="AB556" i="10" s="1"/>
  <c r="AB557" i="10" s="1"/>
  <c r="AB558" i="10" s="1"/>
  <c r="AB559" i="10" s="1"/>
  <c r="AB560" i="10" s="1"/>
  <c r="AB561" i="10" s="1"/>
  <c r="AB562" i="10" s="1"/>
  <c r="AB563" i="10" s="1"/>
  <c r="AB564" i="10" s="1"/>
  <c r="AB547" i="10"/>
  <c r="AB548" i="10" s="1"/>
  <c r="AB543" i="10"/>
  <c r="AB544" i="10" s="1"/>
  <c r="AB545" i="10" s="1"/>
  <c r="AB546" i="10" s="1"/>
  <c r="AB537" i="10"/>
  <c r="AB538" i="10" s="1"/>
  <c r="AB539" i="10" s="1"/>
  <c r="AB540" i="10" s="1"/>
  <c r="AB541" i="10" s="1"/>
  <c r="AB542" i="10" s="1"/>
  <c r="AB533" i="10"/>
  <c r="AB534" i="10" s="1"/>
  <c r="AB535" i="10" s="1"/>
  <c r="AB536" i="10" s="1"/>
  <c r="AB518" i="10"/>
  <c r="AB519" i="10" s="1"/>
  <c r="AB520" i="10" s="1"/>
  <c r="AB521" i="10" s="1"/>
  <c r="AB522" i="10" s="1"/>
  <c r="AB523" i="10" s="1"/>
  <c r="AB524" i="10" s="1"/>
  <c r="AB525" i="10" s="1"/>
  <c r="AB526" i="10" s="1"/>
  <c r="AB527" i="10" s="1"/>
  <c r="AB528" i="10" s="1"/>
  <c r="AB529" i="10" s="1"/>
  <c r="AB530" i="10" s="1"/>
  <c r="AB531" i="10" s="1"/>
  <c r="AB532" i="10" s="1"/>
  <c r="AB513" i="10"/>
  <c r="AB514" i="10" s="1"/>
  <c r="AB515" i="10" s="1"/>
  <c r="AB516" i="10" s="1"/>
  <c r="AB517" i="10" s="1"/>
  <c r="AB501" i="10"/>
  <c r="AB502" i="10" s="1"/>
  <c r="AB503" i="10" s="1"/>
  <c r="AB504" i="10" s="1"/>
  <c r="AB505" i="10" s="1"/>
  <c r="AB506" i="10" s="1"/>
  <c r="AB507" i="10" s="1"/>
  <c r="AB508" i="10" s="1"/>
  <c r="AB509" i="10" s="1"/>
  <c r="AB510" i="10" s="1"/>
  <c r="AB511" i="10" s="1"/>
  <c r="AB512" i="10" s="1"/>
  <c r="AB500" i="10"/>
  <c r="AB486" i="10"/>
  <c r="AB487" i="10" s="1"/>
  <c r="AB488" i="10" s="1"/>
  <c r="AB489" i="10" s="1"/>
  <c r="AB490" i="10" s="1"/>
  <c r="AB491" i="10" s="1"/>
  <c r="AB492" i="10" s="1"/>
  <c r="AB493" i="10" s="1"/>
  <c r="AB494" i="10" s="1"/>
  <c r="AB495" i="10" s="1"/>
  <c r="AB496" i="10" s="1"/>
  <c r="AB497" i="10" s="1"/>
  <c r="AB498" i="10" s="1"/>
  <c r="AB499" i="10" s="1"/>
  <c r="AB482" i="10"/>
  <c r="AB483" i="10" s="1"/>
  <c r="AB484" i="10" s="1"/>
  <c r="AB485" i="10" s="1"/>
  <c r="AB473" i="10"/>
  <c r="AB474" i="10" s="1"/>
  <c r="AB475" i="10" s="1"/>
  <c r="AB476" i="10" s="1"/>
  <c r="AB477" i="10" s="1"/>
  <c r="AB478" i="10" s="1"/>
  <c r="AB479" i="10" s="1"/>
  <c r="AB480" i="10" s="1"/>
  <c r="AB481" i="10" s="1"/>
  <c r="AB465" i="10"/>
  <c r="AB466" i="10" s="1"/>
  <c r="AB467" i="10" s="1"/>
  <c r="AB468" i="10" s="1"/>
  <c r="AB469" i="10" s="1"/>
  <c r="AB470" i="10" s="1"/>
  <c r="AB471" i="10" s="1"/>
  <c r="AB472" i="10" s="1"/>
  <c r="AB437" i="10"/>
  <c r="AB438" i="10" s="1"/>
  <c r="AB439" i="10" s="1"/>
  <c r="AB440" i="10" s="1"/>
  <c r="AB441" i="10" s="1"/>
  <c r="AB442" i="10" s="1"/>
  <c r="AB443" i="10" s="1"/>
  <c r="AB444" i="10" s="1"/>
  <c r="AB445" i="10" s="1"/>
  <c r="AB446" i="10" s="1"/>
  <c r="AB447" i="10" s="1"/>
  <c r="AB448" i="10" s="1"/>
  <c r="AB449" i="10" s="1"/>
  <c r="AB450" i="10" s="1"/>
  <c r="AB451" i="10" s="1"/>
  <c r="AB452" i="10" s="1"/>
  <c r="AB453" i="10" s="1"/>
  <c r="AB454" i="10" s="1"/>
  <c r="AB455" i="10" s="1"/>
  <c r="AB456" i="10" s="1"/>
  <c r="AB457" i="10" s="1"/>
  <c r="AB458" i="10" s="1"/>
  <c r="AB459" i="10" s="1"/>
  <c r="AB460" i="10" s="1"/>
  <c r="AB461" i="10" s="1"/>
  <c r="AB462" i="10" s="1"/>
  <c r="AB463" i="10" s="1"/>
  <c r="AB464" i="10" s="1"/>
  <c r="AB429" i="10"/>
  <c r="AB430" i="10" s="1"/>
  <c r="AB431" i="10" s="1"/>
  <c r="AB432" i="10" s="1"/>
  <c r="AB433" i="10" s="1"/>
  <c r="AB434" i="10" s="1"/>
  <c r="AB435" i="10" s="1"/>
  <c r="AB436" i="10" s="1"/>
  <c r="AB423" i="10"/>
  <c r="AB424" i="10" s="1"/>
  <c r="AB425" i="10" s="1"/>
  <c r="AB426" i="10" s="1"/>
  <c r="AB427" i="10" s="1"/>
  <c r="AB428" i="10" s="1"/>
  <c r="AB406" i="10"/>
  <c r="AB407" i="10" s="1"/>
  <c r="AB408" i="10" s="1"/>
  <c r="AB409" i="10" s="1"/>
  <c r="AB410" i="10" s="1"/>
  <c r="AB411" i="10" s="1"/>
  <c r="AB412" i="10" s="1"/>
  <c r="AB413" i="10" s="1"/>
  <c r="AB414" i="10" s="1"/>
  <c r="AB415" i="10" s="1"/>
  <c r="AB416" i="10" s="1"/>
  <c r="AB417" i="10" s="1"/>
  <c r="AB418" i="10" s="1"/>
  <c r="AB419" i="10" s="1"/>
  <c r="AB420" i="10" s="1"/>
  <c r="AB421" i="10" s="1"/>
  <c r="AB422" i="10" s="1"/>
  <c r="AB405" i="10"/>
  <c r="AB395" i="10"/>
  <c r="AB396" i="10" s="1"/>
  <c r="AB397" i="10" s="1"/>
  <c r="AB398" i="10" s="1"/>
  <c r="AB399" i="10" s="1"/>
  <c r="AB400" i="10" s="1"/>
  <c r="AB401" i="10" s="1"/>
  <c r="AB402" i="10" s="1"/>
  <c r="AB403" i="10" s="1"/>
  <c r="AB404" i="10" s="1"/>
  <c r="AB388" i="10"/>
  <c r="AB389" i="10" s="1"/>
  <c r="AB390" i="10" s="1"/>
  <c r="AB391" i="10" s="1"/>
  <c r="AB392" i="10" s="1"/>
  <c r="AB393" i="10" s="1"/>
  <c r="AB394" i="10" s="1"/>
  <c r="AB385" i="10"/>
  <c r="AB386" i="10" s="1"/>
  <c r="AB387" i="10" s="1"/>
  <c r="AB381" i="10"/>
  <c r="AB382" i="10" s="1"/>
  <c r="AB383" i="10" s="1"/>
  <c r="AB384" i="10" s="1"/>
  <c r="AB5" i="10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AB95" i="10" s="1"/>
  <c r="AB96" i="10" s="1"/>
  <c r="AB97" i="10" s="1"/>
  <c r="AB98" i="10" s="1"/>
  <c r="AB99" i="10" s="1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AB119" i="10" s="1"/>
  <c r="AB120" i="10" s="1"/>
  <c r="AB121" i="10" s="1"/>
  <c r="AB122" i="10" s="1"/>
  <c r="AB123" i="10" s="1"/>
  <c r="AB124" i="10" s="1"/>
  <c r="AB125" i="10" s="1"/>
  <c r="AB126" i="10" s="1"/>
  <c r="AB127" i="10" s="1"/>
  <c r="AB128" i="10" s="1"/>
  <c r="AB129" i="10" s="1"/>
  <c r="AB130" i="10" s="1"/>
  <c r="AB131" i="10" s="1"/>
  <c r="AB132" i="10" s="1"/>
  <c r="AB133" i="10" s="1"/>
  <c r="AB134" i="10" s="1"/>
  <c r="AB135" i="10" s="1"/>
  <c r="AB136" i="10" s="1"/>
  <c r="AB137" i="10" s="1"/>
  <c r="AB138" i="10" s="1"/>
  <c r="AB139" i="10" s="1"/>
  <c r="AB140" i="10" s="1"/>
  <c r="AB141" i="10" s="1"/>
  <c r="AB142" i="10" s="1"/>
  <c r="AB143" i="10" s="1"/>
  <c r="AB144" i="10" s="1"/>
  <c r="AB145" i="10" s="1"/>
  <c r="AB146" i="10" s="1"/>
  <c r="AB147" i="10" s="1"/>
  <c r="AB148" i="10" s="1"/>
  <c r="AB149" i="10" s="1"/>
  <c r="AB150" i="10" s="1"/>
  <c r="AB151" i="10" s="1"/>
  <c r="AB152" i="10" s="1"/>
  <c r="AB153" i="10" s="1"/>
  <c r="AB154" i="10" s="1"/>
  <c r="AB155" i="10" s="1"/>
  <c r="AB156" i="10" s="1"/>
  <c r="AB157" i="10" s="1"/>
  <c r="AB158" i="10" s="1"/>
  <c r="AB159" i="10" s="1"/>
  <c r="AB160" i="10" s="1"/>
  <c r="AB161" i="10" s="1"/>
  <c r="AB162" i="10" s="1"/>
  <c r="AB163" i="10" s="1"/>
  <c r="AB164" i="10" s="1"/>
  <c r="AB165" i="10" s="1"/>
  <c r="AB166" i="10" s="1"/>
  <c r="AB167" i="10" s="1"/>
  <c r="AB168" i="10" s="1"/>
  <c r="AB169" i="10" s="1"/>
  <c r="AB170" i="10" s="1"/>
  <c r="AB171" i="10" s="1"/>
  <c r="AB172" i="10" s="1"/>
  <c r="AB173" i="10" s="1"/>
  <c r="AB174" i="10" s="1"/>
  <c r="AB175" i="10" s="1"/>
  <c r="AB176" i="10" s="1"/>
  <c r="AB177" i="10" s="1"/>
  <c r="AB178" i="10" s="1"/>
  <c r="AB179" i="10" s="1"/>
  <c r="AB180" i="10" s="1"/>
  <c r="AB181" i="10" s="1"/>
  <c r="AB182" i="10" s="1"/>
  <c r="AB183" i="10" s="1"/>
  <c r="AB184" i="10" s="1"/>
  <c r="AB185" i="10" s="1"/>
  <c r="AB186" i="10" s="1"/>
  <c r="AB187" i="10" s="1"/>
  <c r="AB188" i="10" s="1"/>
  <c r="AB189" i="10" s="1"/>
  <c r="AB190" i="10" s="1"/>
  <c r="AB191" i="10" s="1"/>
  <c r="AB192" i="10" s="1"/>
  <c r="AB193" i="10" s="1"/>
  <c r="AB194" i="10" s="1"/>
  <c r="AB195" i="10" s="1"/>
  <c r="AB196" i="10" s="1"/>
  <c r="AB197" i="10" s="1"/>
  <c r="AB198" i="10" s="1"/>
  <c r="AB199" i="10" s="1"/>
  <c r="AB200" i="10" s="1"/>
  <c r="AB201" i="10" s="1"/>
  <c r="AB202" i="10" s="1"/>
  <c r="AB203" i="10" s="1"/>
  <c r="AB204" i="10" s="1"/>
  <c r="AB205" i="10" s="1"/>
  <c r="AB206" i="10" s="1"/>
  <c r="AB207" i="10" s="1"/>
  <c r="AB208" i="10" s="1"/>
  <c r="AB209" i="10" s="1"/>
  <c r="AB210" i="10" s="1"/>
  <c r="AB211" i="10" s="1"/>
  <c r="AB212" i="10" s="1"/>
  <c r="AB213" i="10" s="1"/>
  <c r="AB214" i="10" s="1"/>
  <c r="AB215" i="10" s="1"/>
  <c r="AB216" i="10" s="1"/>
  <c r="AB217" i="10" s="1"/>
  <c r="AB218" i="10" s="1"/>
  <c r="AB219" i="10" s="1"/>
  <c r="AB220" i="10" s="1"/>
  <c r="AB221" i="10" s="1"/>
  <c r="AB222" i="10" s="1"/>
  <c r="AB223" i="10" s="1"/>
  <c r="AB224" i="10" s="1"/>
  <c r="AB225" i="10" s="1"/>
  <c r="AB226" i="10" s="1"/>
  <c r="AB227" i="10" s="1"/>
  <c r="AB228" i="10" s="1"/>
  <c r="AB229" i="10" s="1"/>
  <c r="AB230" i="10" s="1"/>
  <c r="AB231" i="10" s="1"/>
  <c r="AB232" i="10" s="1"/>
  <c r="AB233" i="10" s="1"/>
  <c r="AB234" i="10" s="1"/>
  <c r="AB235" i="10" s="1"/>
  <c r="AB236" i="10" s="1"/>
  <c r="AB237" i="10" s="1"/>
  <c r="AB238" i="10" s="1"/>
  <c r="AB239" i="10" s="1"/>
  <c r="AB240" i="10" s="1"/>
  <c r="AB241" i="10" s="1"/>
  <c r="AB242" i="10" s="1"/>
  <c r="AB243" i="10" s="1"/>
  <c r="AB244" i="10" s="1"/>
  <c r="AB245" i="10" s="1"/>
  <c r="AB246" i="10" s="1"/>
  <c r="AB247" i="10" s="1"/>
  <c r="AB248" i="10" s="1"/>
  <c r="AB249" i="10" s="1"/>
  <c r="AB250" i="10" s="1"/>
  <c r="AB251" i="10" s="1"/>
  <c r="AB252" i="10" s="1"/>
  <c r="AB253" i="10" s="1"/>
  <c r="AB254" i="10" s="1"/>
  <c r="AB255" i="10" s="1"/>
  <c r="AB256" i="10" s="1"/>
  <c r="AB257" i="10" s="1"/>
  <c r="AB258" i="10" s="1"/>
  <c r="AB259" i="10" s="1"/>
  <c r="AB260" i="10" s="1"/>
  <c r="AB261" i="10" s="1"/>
  <c r="AB262" i="10" s="1"/>
  <c r="AB263" i="10" s="1"/>
  <c r="AB264" i="10" s="1"/>
  <c r="AB265" i="10" s="1"/>
  <c r="AB266" i="10" s="1"/>
  <c r="AB267" i="10" s="1"/>
  <c r="AB268" i="10" s="1"/>
  <c r="AB269" i="10" s="1"/>
  <c r="AB270" i="10" s="1"/>
  <c r="AB271" i="10" s="1"/>
  <c r="AB272" i="10" s="1"/>
  <c r="AB273" i="10" s="1"/>
  <c r="AB274" i="10" s="1"/>
  <c r="AB275" i="10" s="1"/>
  <c r="AB276" i="10" s="1"/>
  <c r="AB277" i="10" s="1"/>
  <c r="AB278" i="10" s="1"/>
  <c r="AB279" i="10" s="1"/>
  <c r="AB280" i="10" s="1"/>
  <c r="AB281" i="10" s="1"/>
  <c r="AB282" i="10" s="1"/>
  <c r="AB283" i="10" s="1"/>
  <c r="AB284" i="10" s="1"/>
  <c r="AB285" i="10" s="1"/>
  <c r="AB286" i="10" s="1"/>
  <c r="AB287" i="10" s="1"/>
  <c r="AB288" i="10" s="1"/>
  <c r="AB289" i="10" s="1"/>
  <c r="AB290" i="10" s="1"/>
  <c r="AB291" i="10" s="1"/>
  <c r="AB292" i="10" s="1"/>
  <c r="AB293" i="10" s="1"/>
  <c r="AB294" i="10" s="1"/>
  <c r="AB295" i="10" s="1"/>
  <c r="AB296" i="10" s="1"/>
  <c r="AB297" i="10" s="1"/>
  <c r="AB298" i="10" s="1"/>
  <c r="AB299" i="10" s="1"/>
  <c r="AB300" i="10" s="1"/>
  <c r="AB301" i="10" s="1"/>
  <c r="AB302" i="10" s="1"/>
  <c r="AB303" i="10" s="1"/>
  <c r="AB304" i="10" s="1"/>
  <c r="AB305" i="10" s="1"/>
  <c r="AB306" i="10" s="1"/>
  <c r="AB307" i="10" s="1"/>
  <c r="AB308" i="10" s="1"/>
  <c r="AB309" i="10" s="1"/>
  <c r="AB310" i="10" s="1"/>
  <c r="AB311" i="10" s="1"/>
  <c r="AB312" i="10" s="1"/>
  <c r="AB313" i="10" s="1"/>
  <c r="AB314" i="10" s="1"/>
  <c r="AB315" i="10" s="1"/>
  <c r="AB316" i="10" s="1"/>
  <c r="AB317" i="10" s="1"/>
  <c r="AB318" i="10" s="1"/>
  <c r="AB319" i="10" s="1"/>
  <c r="AB320" i="10" s="1"/>
  <c r="AB321" i="10" s="1"/>
  <c r="AB322" i="10" s="1"/>
  <c r="AB323" i="10" s="1"/>
  <c r="AB324" i="10" s="1"/>
  <c r="AB325" i="10" s="1"/>
  <c r="AB326" i="10" s="1"/>
  <c r="AB327" i="10" s="1"/>
  <c r="AB328" i="10" s="1"/>
  <c r="AB329" i="10" s="1"/>
  <c r="AB330" i="10" s="1"/>
  <c r="AB331" i="10" s="1"/>
  <c r="AB332" i="10" s="1"/>
  <c r="AB333" i="10" s="1"/>
  <c r="AB334" i="10" s="1"/>
  <c r="AB335" i="10" s="1"/>
  <c r="AB336" i="10" s="1"/>
  <c r="AB337" i="10" s="1"/>
  <c r="AB338" i="10" s="1"/>
  <c r="AB339" i="10" s="1"/>
  <c r="AB340" i="10" s="1"/>
  <c r="AB341" i="10" s="1"/>
  <c r="AB342" i="10" s="1"/>
  <c r="AB343" i="10" s="1"/>
  <c r="AB344" i="10" s="1"/>
  <c r="AB345" i="10" s="1"/>
  <c r="AB346" i="10" s="1"/>
  <c r="AB347" i="10" s="1"/>
  <c r="AB348" i="10" s="1"/>
  <c r="AB349" i="10" s="1"/>
  <c r="AB350" i="10" s="1"/>
  <c r="AB351" i="10" s="1"/>
  <c r="AB352" i="10" s="1"/>
  <c r="AB353" i="10" s="1"/>
  <c r="AB354" i="10" s="1"/>
  <c r="AB355" i="10" s="1"/>
  <c r="AB356" i="10" s="1"/>
  <c r="AB357" i="10" s="1"/>
  <c r="AB358" i="10" s="1"/>
  <c r="AB359" i="10" s="1"/>
  <c r="AB360" i="10" s="1"/>
  <c r="AB361" i="10" s="1"/>
  <c r="AB362" i="10" s="1"/>
  <c r="AB363" i="10" s="1"/>
  <c r="AB364" i="10" s="1"/>
  <c r="AB365" i="10" s="1"/>
  <c r="AB366" i="10" s="1"/>
  <c r="AB367" i="10" s="1"/>
  <c r="AB368" i="10" s="1"/>
  <c r="AB369" i="10" s="1"/>
  <c r="AB370" i="10" s="1"/>
  <c r="AB371" i="10" s="1"/>
  <c r="AB372" i="10" s="1"/>
  <c r="AB373" i="10" s="1"/>
  <c r="AB374" i="10" s="1"/>
  <c r="AB375" i="10" s="1"/>
  <c r="AB376" i="10" s="1"/>
  <c r="AB377" i="10" s="1"/>
  <c r="AB378" i="10" s="1"/>
  <c r="AB379" i="10" s="1"/>
  <c r="AB380" i="10" s="1"/>
  <c r="B1534" i="10" l="1"/>
  <c r="AB1535" i="10"/>
  <c r="AB1536" i="10" s="1"/>
  <c r="AB1537" i="10" s="1"/>
  <c r="AB1538" i="10" s="1"/>
  <c r="AB1539" i="10" s="1"/>
  <c r="AB1540" i="10" s="1"/>
  <c r="AB1541" i="10" s="1"/>
  <c r="D49" i="18"/>
  <c r="A5" i="18" s="1"/>
  <c r="I5993" i="10"/>
  <c r="I5992" i="10"/>
  <c r="I5991" i="10"/>
  <c r="I5990" i="10"/>
  <c r="I5989" i="10"/>
  <c r="I5988" i="10"/>
  <c r="I5987" i="10"/>
  <c r="I5986" i="10"/>
  <c r="I5985" i="10"/>
  <c r="I5984" i="10"/>
  <c r="I5983" i="10"/>
  <c r="I5982" i="10"/>
  <c r="I5981" i="10"/>
  <c r="I5980" i="10"/>
  <c r="I5979" i="10"/>
  <c r="I5978" i="10"/>
  <c r="I5977" i="10"/>
  <c r="I5976" i="10"/>
  <c r="I5975" i="10"/>
  <c r="I5974" i="10"/>
  <c r="I5973" i="10"/>
  <c r="I5972" i="10"/>
  <c r="I5971" i="10"/>
  <c r="I5970" i="10"/>
  <c r="I5969" i="10"/>
  <c r="I5968" i="10"/>
  <c r="I5967" i="10"/>
  <c r="I5966" i="10"/>
  <c r="I5965" i="10"/>
  <c r="I5964" i="10"/>
  <c r="I5963" i="10"/>
  <c r="I5962" i="10"/>
  <c r="I5961" i="10"/>
  <c r="I5960" i="10"/>
  <c r="I5959" i="10"/>
  <c r="I5958" i="10"/>
  <c r="I5957" i="10"/>
  <c r="I5956" i="10"/>
  <c r="I5955" i="10"/>
  <c r="I5954" i="10"/>
  <c r="I5953" i="10"/>
  <c r="I5952" i="10"/>
  <c r="I5951" i="10"/>
  <c r="I5950" i="10"/>
  <c r="I5949" i="10"/>
  <c r="I5948" i="10"/>
  <c r="I5947" i="10"/>
  <c r="I5946" i="10"/>
  <c r="I5945" i="10"/>
  <c r="I5944" i="10"/>
  <c r="I5943" i="10"/>
  <c r="I5942" i="10"/>
  <c r="I5941" i="10"/>
  <c r="I5940" i="10"/>
  <c r="I5939" i="10"/>
  <c r="I5938" i="10"/>
  <c r="I5937" i="10"/>
  <c r="I5936" i="10"/>
  <c r="I5935" i="10"/>
  <c r="I5934" i="10"/>
  <c r="I5933" i="10"/>
  <c r="I5932" i="10"/>
  <c r="I5931" i="10"/>
  <c r="I5930" i="10"/>
  <c r="I5929" i="10"/>
  <c r="I5928" i="10"/>
  <c r="I5927" i="10"/>
  <c r="I5926" i="10"/>
  <c r="I5925" i="10"/>
  <c r="I5924" i="10"/>
  <c r="I5923" i="10"/>
  <c r="I5922" i="10"/>
  <c r="I5921" i="10"/>
  <c r="I5920" i="10"/>
  <c r="I5919" i="10"/>
  <c r="I5918" i="10"/>
  <c r="I5917" i="10"/>
  <c r="I5916" i="10"/>
  <c r="I5915" i="10"/>
  <c r="I5914" i="10"/>
  <c r="I5913" i="10"/>
  <c r="I5912" i="10"/>
  <c r="I5911" i="10"/>
  <c r="I5910" i="10"/>
  <c r="I5909" i="10"/>
  <c r="I5908" i="10"/>
  <c r="I5907" i="10"/>
  <c r="I5906" i="10"/>
  <c r="I5905" i="10"/>
  <c r="I5904" i="10"/>
  <c r="I5903" i="10"/>
  <c r="I5902" i="10"/>
  <c r="I5901" i="10"/>
  <c r="I5900" i="10"/>
  <c r="I5899" i="10"/>
  <c r="I5898" i="10"/>
  <c r="I5897" i="10"/>
  <c r="I5896" i="10"/>
  <c r="I5895" i="10"/>
  <c r="I5894" i="10"/>
  <c r="I5893" i="10"/>
  <c r="I5892" i="10"/>
  <c r="I5891" i="10"/>
  <c r="I5890" i="10"/>
  <c r="I5889" i="10"/>
  <c r="I5888" i="10"/>
  <c r="I5887" i="10"/>
  <c r="I5886" i="10"/>
  <c r="I5885" i="10"/>
  <c r="I5884" i="10"/>
  <c r="I5883" i="10"/>
  <c r="I5882" i="10"/>
  <c r="I5881" i="10"/>
  <c r="I5880" i="10"/>
  <c r="I5879" i="10"/>
  <c r="I5878" i="10"/>
  <c r="I5877" i="10"/>
  <c r="I5876" i="10"/>
  <c r="I5875" i="10"/>
  <c r="I5874" i="10"/>
  <c r="I5873" i="10"/>
  <c r="I5872" i="10"/>
  <c r="I5871" i="10"/>
  <c r="I5870" i="10"/>
  <c r="I5869" i="10"/>
  <c r="I5868" i="10"/>
  <c r="I5867" i="10"/>
  <c r="I5866" i="10"/>
  <c r="I5865" i="10"/>
  <c r="I5864" i="10"/>
  <c r="I5863" i="10"/>
  <c r="I5862" i="10"/>
  <c r="I5861" i="10"/>
  <c r="I5860" i="10"/>
  <c r="I5859" i="10"/>
  <c r="I5858" i="10"/>
  <c r="I5857" i="10"/>
  <c r="I5856" i="10"/>
  <c r="I5855" i="10"/>
  <c r="I5854" i="10"/>
  <c r="I5853" i="10"/>
  <c r="I5852" i="10"/>
  <c r="I5851" i="10"/>
  <c r="I5850" i="10"/>
  <c r="I5849" i="10"/>
  <c r="I5848" i="10"/>
  <c r="I5847" i="10"/>
  <c r="I5846" i="10"/>
  <c r="I5845" i="10"/>
  <c r="I5844" i="10"/>
  <c r="I5843" i="10"/>
  <c r="I5842" i="10"/>
  <c r="I5841" i="10"/>
  <c r="I5840" i="10"/>
  <c r="I5839" i="10"/>
  <c r="I5838" i="10"/>
  <c r="I5837" i="10"/>
  <c r="I5836" i="10"/>
  <c r="I5835" i="10"/>
  <c r="I5834" i="10"/>
  <c r="I5833" i="10"/>
  <c r="I5832" i="10"/>
  <c r="I5831" i="10"/>
  <c r="I5830" i="10"/>
  <c r="I5829" i="10"/>
  <c r="I5828" i="10"/>
  <c r="I5827" i="10"/>
  <c r="I5826" i="10"/>
  <c r="I5825" i="10"/>
  <c r="I5824" i="10"/>
  <c r="I5823" i="10"/>
  <c r="I5822" i="10"/>
  <c r="I5821" i="10"/>
  <c r="I5820" i="10"/>
  <c r="I5819" i="10"/>
  <c r="I5818" i="10"/>
  <c r="I5817" i="10"/>
  <c r="I5816" i="10"/>
  <c r="I5815" i="10"/>
  <c r="I5814" i="10"/>
  <c r="I5813" i="10"/>
  <c r="I5812" i="10"/>
  <c r="I5811" i="10"/>
  <c r="I5810" i="10"/>
  <c r="I5809" i="10"/>
  <c r="I5808" i="10"/>
  <c r="I5807" i="10"/>
  <c r="I5806" i="10"/>
  <c r="I5805" i="10"/>
  <c r="I5804" i="10"/>
  <c r="I5803" i="10"/>
  <c r="I5802" i="10"/>
  <c r="I5801" i="10"/>
  <c r="I5800" i="10"/>
  <c r="I5799" i="10"/>
  <c r="I5798" i="10"/>
  <c r="I5797" i="10"/>
  <c r="I5796" i="10"/>
  <c r="I5795" i="10"/>
  <c r="I5794" i="10"/>
  <c r="I5793" i="10"/>
  <c r="I5792" i="10"/>
  <c r="I5791" i="10"/>
  <c r="I5790" i="10"/>
  <c r="I5789" i="10"/>
  <c r="I5788" i="10"/>
  <c r="I5787" i="10"/>
  <c r="I5786" i="10"/>
  <c r="I5785" i="10"/>
  <c r="I5784" i="10"/>
  <c r="I5783" i="10"/>
  <c r="I5782" i="10"/>
  <c r="I5781" i="10"/>
  <c r="I5780" i="10"/>
  <c r="I5779" i="10"/>
  <c r="I5778" i="10"/>
  <c r="I5777" i="10"/>
  <c r="I5776" i="10"/>
  <c r="I5775" i="10"/>
  <c r="I5774" i="10"/>
  <c r="I5773" i="10"/>
  <c r="I5772" i="10"/>
  <c r="I5771" i="10"/>
  <c r="I5770" i="10"/>
  <c r="I5769" i="10"/>
  <c r="I5768" i="10"/>
  <c r="I5767" i="10"/>
  <c r="I5766" i="10"/>
  <c r="I5765" i="10"/>
  <c r="I5764" i="10"/>
  <c r="I5763" i="10"/>
  <c r="I5762" i="10"/>
  <c r="I5761" i="10"/>
  <c r="I5760" i="10"/>
  <c r="I5759" i="10"/>
  <c r="I5758" i="10"/>
  <c r="I5757" i="10"/>
  <c r="I5756" i="10"/>
  <c r="I5755" i="10"/>
  <c r="I5754" i="10"/>
  <c r="I5753" i="10"/>
  <c r="I5752" i="10"/>
  <c r="I5751" i="10"/>
  <c r="I5750" i="10"/>
  <c r="I5749" i="10"/>
  <c r="I5748" i="10"/>
  <c r="I5747" i="10"/>
  <c r="I5746" i="10"/>
  <c r="I5745" i="10"/>
  <c r="I5744" i="10"/>
  <c r="I5743" i="10"/>
  <c r="I5742" i="10"/>
  <c r="I5741" i="10"/>
  <c r="I5740" i="10"/>
  <c r="I5739" i="10"/>
  <c r="I5738" i="10"/>
  <c r="I5737" i="10"/>
  <c r="I5736" i="10"/>
  <c r="I5735" i="10"/>
  <c r="I5734" i="10"/>
  <c r="I5733" i="10"/>
  <c r="I5732" i="10"/>
  <c r="I5731" i="10"/>
  <c r="I5730" i="10"/>
  <c r="I5729" i="10"/>
  <c r="I5728" i="10"/>
  <c r="I5727" i="10"/>
  <c r="I5726" i="10"/>
  <c r="I5725" i="10"/>
  <c r="I5724" i="10"/>
  <c r="I5723" i="10"/>
  <c r="I5722" i="10"/>
  <c r="I5721" i="10"/>
  <c r="I5720" i="10"/>
  <c r="I5719" i="10"/>
  <c r="I5718" i="10"/>
  <c r="I5717" i="10"/>
  <c r="I5716" i="10"/>
  <c r="I5715" i="10"/>
  <c r="I5714" i="10"/>
  <c r="I5713" i="10"/>
  <c r="I5712" i="10"/>
  <c r="I5711" i="10"/>
  <c r="I5710" i="10"/>
  <c r="I5709" i="10"/>
  <c r="I5708" i="10"/>
  <c r="I5707" i="10"/>
  <c r="I5706" i="10"/>
  <c r="I5705" i="10"/>
  <c r="I5704" i="10"/>
  <c r="I5703" i="10"/>
  <c r="I5702" i="10"/>
  <c r="I5701" i="10"/>
  <c r="I5700" i="10"/>
  <c r="I5699" i="10"/>
  <c r="I5698" i="10"/>
  <c r="I5697" i="10"/>
  <c r="I5696" i="10"/>
  <c r="I5695" i="10"/>
  <c r="I5694" i="10"/>
  <c r="I5693" i="10"/>
  <c r="I5692" i="10"/>
  <c r="I5691" i="10"/>
  <c r="I5690" i="10"/>
  <c r="I5689" i="10"/>
  <c r="I5688" i="10"/>
  <c r="I5687" i="10"/>
  <c r="I5686" i="10"/>
  <c r="I5685" i="10"/>
  <c r="I5684" i="10"/>
  <c r="I5683" i="10"/>
  <c r="I5682" i="10"/>
  <c r="I5681" i="10"/>
  <c r="I5680" i="10"/>
  <c r="I5679" i="10"/>
  <c r="I5678" i="10"/>
  <c r="I5677" i="10"/>
  <c r="I5676" i="10"/>
  <c r="I5675" i="10"/>
  <c r="I5674" i="10"/>
  <c r="I5673" i="10"/>
  <c r="I5672" i="10"/>
  <c r="I5671" i="10"/>
  <c r="I5670" i="10"/>
  <c r="I5669" i="10"/>
  <c r="I5668" i="10"/>
  <c r="I5667" i="10"/>
  <c r="I5666" i="10"/>
  <c r="I5665" i="10"/>
  <c r="I5664" i="10"/>
  <c r="I5663" i="10"/>
  <c r="I5662" i="10"/>
  <c r="I5661" i="10"/>
  <c r="I5660" i="10"/>
  <c r="I5659" i="10"/>
  <c r="I5658" i="10"/>
  <c r="I5657" i="10"/>
  <c r="I5656" i="10"/>
  <c r="I5655" i="10"/>
  <c r="I5654" i="10"/>
  <c r="I5653" i="10"/>
  <c r="I5652" i="10"/>
  <c r="I5651" i="10"/>
  <c r="I5650" i="10"/>
  <c r="I5649" i="10"/>
  <c r="I5648" i="10"/>
  <c r="I5647" i="10"/>
  <c r="I5646" i="10"/>
  <c r="I5645" i="10"/>
  <c r="I5644" i="10"/>
  <c r="I5643" i="10"/>
  <c r="I5642" i="10"/>
  <c r="I5641" i="10"/>
  <c r="I5640" i="10"/>
  <c r="I5639" i="10"/>
  <c r="I5638" i="10"/>
  <c r="I5637" i="10"/>
  <c r="I5636" i="10"/>
  <c r="I5635" i="10"/>
  <c r="I5634" i="10"/>
  <c r="I5633" i="10"/>
  <c r="I5632" i="10"/>
  <c r="I5631" i="10"/>
  <c r="I5630" i="10"/>
  <c r="I5629" i="10"/>
  <c r="I5628" i="10"/>
  <c r="I5627" i="10"/>
  <c r="I5626" i="10"/>
  <c r="I5625" i="10"/>
  <c r="I5624" i="10"/>
  <c r="I5623" i="10"/>
  <c r="I5622" i="10"/>
  <c r="I5621" i="10"/>
  <c r="I5620" i="10"/>
  <c r="I5619" i="10"/>
  <c r="I5618" i="10"/>
  <c r="I5617" i="10"/>
  <c r="I5616" i="10"/>
  <c r="I5615" i="10"/>
  <c r="I5614" i="10"/>
  <c r="I5613" i="10"/>
  <c r="I5612" i="10"/>
  <c r="I5611" i="10"/>
  <c r="I5610" i="10"/>
  <c r="I5609" i="10"/>
  <c r="I5608" i="10"/>
  <c r="I5607" i="10"/>
  <c r="I5606" i="10"/>
  <c r="I5605" i="10"/>
  <c r="I5604" i="10"/>
  <c r="I5603" i="10"/>
  <c r="I5602" i="10"/>
  <c r="I5601" i="10"/>
  <c r="I5600" i="10"/>
  <c r="I5599" i="10"/>
  <c r="I5598" i="10"/>
  <c r="I5597" i="10"/>
  <c r="I5596" i="10"/>
  <c r="I5595" i="10"/>
  <c r="I5594" i="10"/>
  <c r="I5593" i="10"/>
  <c r="I5592" i="10"/>
  <c r="I5591" i="10"/>
  <c r="I5590" i="10"/>
  <c r="I5589" i="10"/>
  <c r="I5588" i="10"/>
  <c r="I5587" i="10"/>
  <c r="I5586" i="10"/>
  <c r="I5585" i="10"/>
  <c r="I5584" i="10"/>
  <c r="I5583" i="10"/>
  <c r="I5582" i="10"/>
  <c r="I5581" i="10"/>
  <c r="I5580" i="10"/>
  <c r="I5579" i="10"/>
  <c r="I5578" i="10"/>
  <c r="I5577" i="10"/>
  <c r="I5576" i="10"/>
  <c r="I5575" i="10"/>
  <c r="I5574" i="10"/>
  <c r="I5573" i="10"/>
  <c r="I5572" i="10"/>
  <c r="I5571" i="10"/>
  <c r="I5570" i="10"/>
  <c r="I5569" i="10"/>
  <c r="I5568" i="10"/>
  <c r="I5567" i="10"/>
  <c r="I5566" i="10"/>
  <c r="I5565" i="10"/>
  <c r="I5564" i="10"/>
  <c r="I5563" i="10"/>
  <c r="I5562" i="10"/>
  <c r="I5561" i="10"/>
  <c r="I5560" i="10"/>
  <c r="I5559" i="10"/>
  <c r="I5558" i="10"/>
  <c r="I5557" i="10"/>
  <c r="I5556" i="10"/>
  <c r="I5555" i="10"/>
  <c r="I5554" i="10"/>
  <c r="I5553" i="10"/>
  <c r="I5552" i="10"/>
  <c r="I5551" i="10"/>
  <c r="I5550" i="10"/>
  <c r="I5549" i="10"/>
  <c r="I5548" i="10"/>
  <c r="I5547" i="10"/>
  <c r="I5546" i="10"/>
  <c r="I5545" i="10"/>
  <c r="I5544" i="10"/>
  <c r="I5543" i="10"/>
  <c r="I5542" i="10"/>
  <c r="I5541" i="10"/>
  <c r="I5540" i="10"/>
  <c r="I5539" i="10"/>
  <c r="I5538" i="10"/>
  <c r="I5537" i="10"/>
  <c r="I5536" i="10"/>
  <c r="I5535" i="10"/>
  <c r="I5534" i="10"/>
  <c r="I5533" i="10"/>
  <c r="I5532" i="10"/>
  <c r="I5531" i="10"/>
  <c r="I5530" i="10"/>
  <c r="I5529" i="10"/>
  <c r="I5528" i="10"/>
  <c r="I5527" i="10"/>
  <c r="I5526" i="10"/>
  <c r="I5525" i="10"/>
  <c r="I5524" i="10"/>
  <c r="I5523" i="10"/>
  <c r="I5522" i="10"/>
  <c r="I5521" i="10"/>
  <c r="I5520" i="10"/>
  <c r="I5519" i="10"/>
  <c r="I5518" i="10"/>
  <c r="I5517" i="10"/>
  <c r="I5516" i="10"/>
  <c r="I5515" i="10"/>
  <c r="I5514" i="10"/>
  <c r="I5513" i="10"/>
  <c r="I5512" i="10"/>
  <c r="I5511" i="10"/>
  <c r="I5510" i="10"/>
  <c r="I5509" i="10"/>
  <c r="I5508" i="10"/>
  <c r="I5507" i="10"/>
  <c r="I5506" i="10"/>
  <c r="I5505" i="10"/>
  <c r="I5504" i="10"/>
  <c r="I5503" i="10"/>
  <c r="I5502" i="10"/>
  <c r="I5501" i="10"/>
  <c r="I5500" i="10"/>
  <c r="I5499" i="10"/>
  <c r="I5498" i="10"/>
  <c r="I5497" i="10"/>
  <c r="I5496" i="10"/>
  <c r="I5495" i="10"/>
  <c r="I5494" i="10"/>
  <c r="I5493" i="10"/>
  <c r="I5492" i="10"/>
  <c r="I5491" i="10"/>
  <c r="I5490" i="10"/>
  <c r="I5489" i="10"/>
  <c r="I5488" i="10"/>
  <c r="I5487" i="10"/>
  <c r="I5486" i="10"/>
  <c r="I5485" i="10"/>
  <c r="I5484" i="10"/>
  <c r="I5483" i="10"/>
  <c r="I5482" i="10"/>
  <c r="I5481" i="10"/>
  <c r="I5480" i="10"/>
  <c r="I5479" i="10"/>
  <c r="I5478" i="10"/>
  <c r="I5477" i="10"/>
  <c r="I5476" i="10"/>
  <c r="I5475" i="10"/>
  <c r="I5474" i="10"/>
  <c r="I5473" i="10"/>
  <c r="I5472" i="10"/>
  <c r="I5471" i="10"/>
  <c r="I5470" i="10"/>
  <c r="I5469" i="10"/>
  <c r="I5468" i="10"/>
  <c r="I5467" i="10"/>
  <c r="I5466" i="10"/>
  <c r="I5465" i="10"/>
  <c r="I5464" i="10"/>
  <c r="I5463" i="10"/>
  <c r="I5462" i="10"/>
  <c r="I5461" i="10"/>
  <c r="I5460" i="10"/>
  <c r="I5459" i="10"/>
  <c r="I5458" i="10"/>
  <c r="I5457" i="10"/>
  <c r="I5456" i="10"/>
  <c r="I5455" i="10"/>
  <c r="I5454" i="10"/>
  <c r="I5453" i="10"/>
  <c r="I5452" i="10"/>
  <c r="I5451" i="10"/>
  <c r="I5450" i="10"/>
  <c r="I5449" i="10"/>
  <c r="I5448" i="10"/>
  <c r="I5447" i="10"/>
  <c r="I5446" i="10"/>
  <c r="I5445" i="10"/>
  <c r="I5444" i="10"/>
  <c r="I5443" i="10"/>
  <c r="I5442" i="10"/>
  <c r="I5441" i="10"/>
  <c r="I5440" i="10"/>
  <c r="I5439" i="10"/>
  <c r="I5438" i="10"/>
  <c r="I5437" i="10"/>
  <c r="I5436" i="10"/>
  <c r="I5435" i="10"/>
  <c r="I5434" i="10"/>
  <c r="I5433" i="10"/>
  <c r="I5432" i="10"/>
  <c r="I5431" i="10"/>
  <c r="I5430" i="10"/>
  <c r="I5429" i="10"/>
  <c r="I5428" i="10"/>
  <c r="I5427" i="10"/>
  <c r="I5426" i="10"/>
  <c r="I5425" i="10"/>
  <c r="I5424" i="10"/>
  <c r="I5423" i="10"/>
  <c r="I5422" i="10"/>
  <c r="I5421" i="10"/>
  <c r="I5420" i="10"/>
  <c r="I5419" i="10"/>
  <c r="I5418" i="10"/>
  <c r="I5417" i="10"/>
  <c r="I5416" i="10"/>
  <c r="I5415" i="10"/>
  <c r="I5414" i="10"/>
  <c r="I5413" i="10"/>
  <c r="I5412" i="10"/>
  <c r="I5411" i="10"/>
  <c r="I5410" i="10"/>
  <c r="I5409" i="10"/>
  <c r="I5408" i="10"/>
  <c r="I5407" i="10"/>
  <c r="I5406" i="10"/>
  <c r="I5405" i="10"/>
  <c r="I5404" i="10"/>
  <c r="I5403" i="10"/>
  <c r="I5402" i="10"/>
  <c r="I5401" i="10"/>
  <c r="I5400" i="10"/>
  <c r="I5399" i="10"/>
  <c r="I5398" i="10"/>
  <c r="I5397" i="10"/>
  <c r="I5396" i="10"/>
  <c r="I5395" i="10"/>
  <c r="I5394" i="10"/>
  <c r="I5393" i="10"/>
  <c r="I5392" i="10"/>
  <c r="I5391" i="10"/>
  <c r="I5390" i="10"/>
  <c r="I5389" i="10"/>
  <c r="I5388" i="10"/>
  <c r="I5387" i="10"/>
  <c r="I5386" i="10"/>
  <c r="I5385" i="10"/>
  <c r="I5384" i="10"/>
  <c r="I5383" i="10"/>
  <c r="I5382" i="10"/>
  <c r="I5381" i="10"/>
  <c r="I5380" i="10"/>
  <c r="I5379" i="10"/>
  <c r="I5378" i="10"/>
  <c r="I5377" i="10"/>
  <c r="I5376" i="10"/>
  <c r="I5375" i="10"/>
  <c r="I5374" i="10"/>
  <c r="I5373" i="10"/>
  <c r="I5372" i="10"/>
  <c r="I5371" i="10"/>
  <c r="I5370" i="10"/>
  <c r="I5369" i="10"/>
  <c r="I5368" i="10"/>
  <c r="I5367" i="10"/>
  <c r="I5366" i="10"/>
  <c r="I5365" i="10"/>
  <c r="I5364" i="10"/>
  <c r="I5363" i="10"/>
  <c r="I5362" i="10"/>
  <c r="I5361" i="10"/>
  <c r="I5360" i="10"/>
  <c r="I5359" i="10"/>
  <c r="I5358" i="10"/>
  <c r="I5357" i="10"/>
  <c r="I5356" i="10"/>
  <c r="I5355" i="10"/>
  <c r="I5354" i="10"/>
  <c r="I5353" i="10"/>
  <c r="I5352" i="10"/>
  <c r="I5351" i="10"/>
  <c r="I5350" i="10"/>
  <c r="I5349" i="10"/>
  <c r="I5348" i="10"/>
  <c r="I5347" i="10"/>
  <c r="I5346" i="10"/>
  <c r="I5345" i="10"/>
  <c r="I5344" i="10"/>
  <c r="I5343" i="10"/>
  <c r="I5342" i="10"/>
  <c r="I5341" i="10"/>
  <c r="I5340" i="10"/>
  <c r="I5339" i="10"/>
  <c r="I5338" i="10"/>
  <c r="I5337" i="10"/>
  <c r="I5336" i="10"/>
  <c r="I5335" i="10"/>
  <c r="I5334" i="10"/>
  <c r="I5333" i="10"/>
  <c r="I5332" i="10"/>
  <c r="I5331" i="10"/>
  <c r="I5330" i="10"/>
  <c r="I5329" i="10"/>
  <c r="I5328" i="10"/>
  <c r="I5327" i="10"/>
  <c r="I5326" i="10"/>
  <c r="I5325" i="10"/>
  <c r="I5324" i="10"/>
  <c r="I5323" i="10"/>
  <c r="I5322" i="10"/>
  <c r="I5321" i="10"/>
  <c r="I5320" i="10"/>
  <c r="I5319" i="10"/>
  <c r="I5318" i="10"/>
  <c r="I5317" i="10"/>
  <c r="I5316" i="10"/>
  <c r="I5315" i="10"/>
  <c r="I5314" i="10"/>
  <c r="I5313" i="10"/>
  <c r="I5312" i="10"/>
  <c r="I5311" i="10"/>
  <c r="I5310" i="10"/>
  <c r="I5309" i="10"/>
  <c r="I5308" i="10"/>
  <c r="I5307" i="10"/>
  <c r="I5306" i="10"/>
  <c r="I5305" i="10"/>
  <c r="I5304" i="10"/>
  <c r="I5303" i="10"/>
  <c r="I5302" i="10"/>
  <c r="I5301" i="10"/>
  <c r="I5300" i="10"/>
  <c r="I5299" i="10"/>
  <c r="I5298" i="10"/>
  <c r="I5297" i="10"/>
  <c r="I5296" i="10"/>
  <c r="I5295" i="10"/>
  <c r="I5294" i="10"/>
  <c r="I5293" i="10"/>
  <c r="I5292" i="10"/>
  <c r="I5291" i="10"/>
  <c r="I5290" i="10"/>
  <c r="I5289" i="10"/>
  <c r="I5288" i="10"/>
  <c r="I5287" i="10"/>
  <c r="I5286" i="10"/>
  <c r="I5285" i="10"/>
  <c r="I5284" i="10"/>
  <c r="I5283" i="10"/>
  <c r="I5282" i="10"/>
  <c r="I5281" i="10"/>
  <c r="I5280" i="10"/>
  <c r="I5279" i="10"/>
  <c r="I5278" i="10"/>
  <c r="I5277" i="10"/>
  <c r="I5276" i="10"/>
  <c r="I5275" i="10"/>
  <c r="I5274" i="10"/>
  <c r="I5273" i="10"/>
  <c r="I5272" i="10"/>
  <c r="I5271" i="10"/>
  <c r="I5270" i="10"/>
  <c r="I5269" i="10"/>
  <c r="I5268" i="10"/>
  <c r="I5267" i="10"/>
  <c r="I5266" i="10"/>
  <c r="I5265" i="10"/>
  <c r="I5264" i="10"/>
  <c r="I5263" i="10"/>
  <c r="I5262" i="10"/>
  <c r="I5261" i="10"/>
  <c r="I5260" i="10"/>
  <c r="I5259" i="10"/>
  <c r="I5258" i="10"/>
  <c r="I5257" i="10"/>
  <c r="I5256" i="10"/>
  <c r="I5255" i="10"/>
  <c r="I5254" i="10"/>
  <c r="I5253" i="10"/>
  <c r="I5252" i="10"/>
  <c r="I5251" i="10"/>
  <c r="I5250" i="10"/>
  <c r="I5249" i="10"/>
  <c r="I5248" i="10"/>
  <c r="I5247" i="10"/>
  <c r="I5246" i="10"/>
  <c r="I5245" i="10"/>
  <c r="I5244" i="10"/>
  <c r="I5243" i="10"/>
  <c r="I5242" i="10"/>
  <c r="I5241" i="10"/>
  <c r="I5240" i="10"/>
  <c r="I5239" i="10"/>
  <c r="I5238" i="10"/>
  <c r="I5237" i="10"/>
  <c r="I5236" i="10"/>
  <c r="I5235" i="10"/>
  <c r="I5234" i="10"/>
  <c r="I5233" i="10"/>
  <c r="I5232" i="10"/>
  <c r="I5231" i="10"/>
  <c r="I5230" i="10"/>
  <c r="I5229" i="10"/>
  <c r="I5228" i="10"/>
  <c r="I5227" i="10"/>
  <c r="I5226" i="10"/>
  <c r="I5225" i="10"/>
  <c r="I5224" i="10"/>
  <c r="I5223" i="10"/>
  <c r="I5222" i="10"/>
  <c r="I5221" i="10"/>
  <c r="I5220" i="10"/>
  <c r="I5219" i="10"/>
  <c r="I5218" i="10"/>
  <c r="I5217" i="10"/>
  <c r="I5216" i="10"/>
  <c r="I5215" i="10"/>
  <c r="I5214" i="10"/>
  <c r="I5213" i="10"/>
  <c r="I5212" i="10"/>
  <c r="I5211" i="10"/>
  <c r="I5210" i="10"/>
  <c r="I5209" i="10"/>
  <c r="I5208" i="10"/>
  <c r="I5207" i="10"/>
  <c r="I5206" i="10"/>
  <c r="I5205" i="10"/>
  <c r="I5204" i="10"/>
  <c r="I5203" i="10"/>
  <c r="I5202" i="10"/>
  <c r="I5201" i="10"/>
  <c r="I5200" i="10"/>
  <c r="I5199" i="10"/>
  <c r="I5198" i="10"/>
  <c r="I5197" i="10"/>
  <c r="I5196" i="10"/>
  <c r="I5195" i="10"/>
  <c r="I5194" i="10"/>
  <c r="I5193" i="10"/>
  <c r="I5192" i="10"/>
  <c r="I5191" i="10"/>
  <c r="I5190" i="10"/>
  <c r="I5189" i="10"/>
  <c r="I5188" i="10"/>
  <c r="I5187" i="10"/>
  <c r="I5186" i="10"/>
  <c r="I5185" i="10"/>
  <c r="I5184" i="10"/>
  <c r="I5183" i="10"/>
  <c r="I5182" i="10"/>
  <c r="I5181" i="10"/>
  <c r="I5180" i="10"/>
  <c r="I5179" i="10"/>
  <c r="I5178" i="10"/>
  <c r="I5177" i="10"/>
  <c r="I5176" i="10"/>
  <c r="I5175" i="10"/>
  <c r="I5174" i="10"/>
  <c r="I5173" i="10"/>
  <c r="I5172" i="10"/>
  <c r="I5171" i="10"/>
  <c r="I5170" i="10"/>
  <c r="I5169" i="10"/>
  <c r="I5168" i="10"/>
  <c r="I5167" i="10"/>
  <c r="I5166" i="10"/>
  <c r="I5165" i="10"/>
  <c r="I5164" i="10"/>
  <c r="I5163" i="10"/>
  <c r="I5162" i="10"/>
  <c r="I5161" i="10"/>
  <c r="I5160" i="10"/>
  <c r="I5159" i="10"/>
  <c r="I5158" i="10"/>
  <c r="I5157" i="10"/>
  <c r="I5156" i="10"/>
  <c r="I5155" i="10"/>
  <c r="I5154" i="10"/>
  <c r="I5153" i="10"/>
  <c r="I5152" i="10"/>
  <c r="I5151" i="10"/>
  <c r="I5150" i="10"/>
  <c r="I5149" i="10"/>
  <c r="I5148" i="10"/>
  <c r="I5147" i="10"/>
  <c r="I5146" i="10"/>
  <c r="I5145" i="10"/>
  <c r="I5144" i="10"/>
  <c r="I5143" i="10"/>
  <c r="I5142" i="10"/>
  <c r="I5141" i="10"/>
  <c r="I5140" i="10"/>
  <c r="I5139" i="10"/>
  <c r="I5138" i="10"/>
  <c r="I5137" i="10"/>
  <c r="I5136" i="10"/>
  <c r="I5135" i="10"/>
  <c r="I5134" i="10"/>
  <c r="I5133" i="10"/>
  <c r="I5132" i="10"/>
  <c r="I5131" i="10"/>
  <c r="I5130" i="10"/>
  <c r="I5129" i="10"/>
  <c r="I5128" i="10"/>
  <c r="I5127" i="10"/>
  <c r="I5126" i="10"/>
  <c r="I5125" i="10"/>
  <c r="I5124" i="10"/>
  <c r="I5123" i="10"/>
  <c r="I5122" i="10"/>
  <c r="I5121" i="10"/>
  <c r="I5120" i="10"/>
  <c r="I5119" i="10"/>
  <c r="I5118" i="10"/>
  <c r="I5117" i="10"/>
  <c r="I5116" i="10"/>
  <c r="I5115" i="10"/>
  <c r="I5114" i="10"/>
  <c r="I5113" i="10"/>
  <c r="I5112" i="10"/>
  <c r="I5111" i="10"/>
  <c r="I5110" i="10"/>
  <c r="I5109" i="10"/>
  <c r="I5108" i="10"/>
  <c r="I5107" i="10"/>
  <c r="I5106" i="10"/>
  <c r="I5105" i="10"/>
  <c r="I5104" i="10"/>
  <c r="I5103" i="10"/>
  <c r="I5102" i="10"/>
  <c r="I5101" i="10"/>
  <c r="I5100" i="10"/>
  <c r="I5099" i="10"/>
  <c r="I5098" i="10"/>
  <c r="I5097" i="10"/>
  <c r="I5096" i="10"/>
  <c r="I5095" i="10"/>
  <c r="I5094" i="10"/>
  <c r="I5093" i="10"/>
  <c r="I5092" i="10"/>
  <c r="I5091" i="10"/>
  <c r="I5090" i="10"/>
  <c r="I5089" i="10"/>
  <c r="I5088" i="10"/>
  <c r="I5087" i="10"/>
  <c r="I5086" i="10"/>
  <c r="I5085" i="10"/>
  <c r="I5084" i="10"/>
  <c r="I5083" i="10"/>
  <c r="I5082" i="10"/>
  <c r="I5081" i="10"/>
  <c r="I5080" i="10"/>
  <c r="I5079" i="10"/>
  <c r="I5078" i="10"/>
  <c r="I5077" i="10"/>
  <c r="I5076" i="10"/>
  <c r="I5075" i="10"/>
  <c r="I5074" i="10"/>
  <c r="I5073" i="10"/>
  <c r="I5072" i="10"/>
  <c r="I5071" i="10"/>
  <c r="I5070" i="10"/>
  <c r="I5069" i="10"/>
  <c r="I5068" i="10"/>
  <c r="I5067" i="10"/>
  <c r="I5066" i="10"/>
  <c r="I5065" i="10"/>
  <c r="I5064" i="10"/>
  <c r="I5063" i="10"/>
  <c r="I5062" i="10"/>
  <c r="I5061" i="10"/>
  <c r="I5060" i="10"/>
  <c r="I5059" i="10"/>
  <c r="I5058" i="10"/>
  <c r="I5057" i="10"/>
  <c r="I5056" i="10"/>
  <c r="I5055" i="10"/>
  <c r="I5054" i="10"/>
  <c r="I5053" i="10"/>
  <c r="I5052" i="10"/>
  <c r="I5051" i="10"/>
  <c r="I5050" i="10"/>
  <c r="I5049" i="10"/>
  <c r="I5048" i="10"/>
  <c r="I5047" i="10"/>
  <c r="I5046" i="10"/>
  <c r="I5045" i="10"/>
  <c r="I5044" i="10"/>
  <c r="I5043" i="10"/>
  <c r="I5042" i="10"/>
  <c r="I5041" i="10"/>
  <c r="I5040" i="10"/>
  <c r="I5039" i="10"/>
  <c r="I5038" i="10"/>
  <c r="I5037" i="10"/>
  <c r="I5036" i="10"/>
  <c r="I5035" i="10"/>
  <c r="I5034" i="10"/>
  <c r="I5033" i="10"/>
  <c r="I5032" i="10"/>
  <c r="I5031" i="10"/>
  <c r="I5030" i="10"/>
  <c r="I5029" i="10"/>
  <c r="I5028" i="10"/>
  <c r="I5027" i="10"/>
  <c r="I5026" i="10"/>
  <c r="I5025" i="10"/>
  <c r="I5024" i="10"/>
  <c r="I5023" i="10"/>
  <c r="I5022" i="10"/>
  <c r="I5021" i="10"/>
  <c r="I5020" i="10"/>
  <c r="I5019" i="10"/>
  <c r="I5018" i="10"/>
  <c r="I5017" i="10"/>
  <c r="I5016" i="10"/>
  <c r="I5015" i="10"/>
  <c r="I5014" i="10"/>
  <c r="I5013" i="10"/>
  <c r="I5012" i="10"/>
  <c r="I5011" i="10"/>
  <c r="I5010" i="10"/>
  <c r="I5009" i="10"/>
  <c r="I5008" i="10"/>
  <c r="I5007" i="10"/>
  <c r="I5006" i="10"/>
  <c r="I5005" i="10"/>
  <c r="I5004" i="10"/>
  <c r="I5003" i="10"/>
  <c r="I5002" i="10"/>
  <c r="I5001" i="10"/>
  <c r="I5000" i="10"/>
  <c r="I4999" i="10"/>
  <c r="I4998" i="10"/>
  <c r="I4997" i="10"/>
  <c r="I4996" i="10"/>
  <c r="I4995" i="10"/>
  <c r="I4994" i="10"/>
  <c r="I4993" i="10"/>
  <c r="I4992" i="10"/>
  <c r="I4991" i="10"/>
  <c r="I4990" i="10"/>
  <c r="I4989" i="10"/>
  <c r="I4988" i="10"/>
  <c r="I4987" i="10"/>
  <c r="I4986" i="10"/>
  <c r="I4985" i="10"/>
  <c r="I4984" i="10"/>
  <c r="I4983" i="10"/>
  <c r="I4982" i="10"/>
  <c r="I4981" i="10"/>
  <c r="I4980" i="10"/>
  <c r="I4979" i="10"/>
  <c r="I4978" i="10"/>
  <c r="I4977" i="10"/>
  <c r="I4976" i="10"/>
  <c r="I4975" i="10"/>
  <c r="I4974" i="10"/>
  <c r="I4973" i="10"/>
  <c r="I4972" i="10"/>
  <c r="I4971" i="10"/>
  <c r="I4970" i="10"/>
  <c r="I4969" i="10"/>
  <c r="I4968" i="10"/>
  <c r="I4967" i="10"/>
  <c r="I4966" i="10"/>
  <c r="I4965" i="10"/>
  <c r="I4964" i="10"/>
  <c r="I4963" i="10"/>
  <c r="I4962" i="10"/>
  <c r="I4961" i="10"/>
  <c r="I4960" i="10"/>
  <c r="I4959" i="10"/>
  <c r="I4958" i="10"/>
  <c r="I4957" i="10"/>
  <c r="I4956" i="10"/>
  <c r="I4955" i="10"/>
  <c r="I4954" i="10"/>
  <c r="I4953" i="10"/>
  <c r="I4952" i="10"/>
  <c r="I4951" i="10"/>
  <c r="I4950" i="10"/>
  <c r="I4949" i="10"/>
  <c r="I4948" i="10"/>
  <c r="I4947" i="10"/>
  <c r="I4946" i="10"/>
  <c r="I4945" i="10"/>
  <c r="I4944" i="10"/>
  <c r="I4943" i="10"/>
  <c r="I4942" i="10"/>
  <c r="I4941" i="10"/>
  <c r="I4940" i="10"/>
  <c r="I4939" i="10"/>
  <c r="I4938" i="10"/>
  <c r="I4937" i="10"/>
  <c r="I4936" i="10"/>
  <c r="I4935" i="10"/>
  <c r="I4934" i="10"/>
  <c r="I4933" i="10"/>
  <c r="I4932" i="10"/>
  <c r="I4931" i="10"/>
  <c r="I4930" i="10"/>
  <c r="I4929" i="10"/>
  <c r="I4928" i="10"/>
  <c r="I4927" i="10"/>
  <c r="I4926" i="10"/>
  <c r="I4925" i="10"/>
  <c r="I4924" i="10"/>
  <c r="I4923" i="10"/>
  <c r="I4922" i="10"/>
  <c r="I4921" i="10"/>
  <c r="I4920" i="10"/>
  <c r="I4919" i="10"/>
  <c r="I4918" i="10"/>
  <c r="I4917" i="10"/>
  <c r="I4916" i="10"/>
  <c r="I4915" i="10"/>
  <c r="I4914" i="10"/>
  <c r="I4913" i="10"/>
  <c r="I4912" i="10"/>
  <c r="I4911" i="10"/>
  <c r="I4910" i="10"/>
  <c r="I4909" i="10"/>
  <c r="I4908" i="10"/>
  <c r="I4907" i="10"/>
  <c r="I4906" i="10"/>
  <c r="I4905" i="10"/>
  <c r="I4904" i="10"/>
  <c r="I4903" i="10"/>
  <c r="I4902" i="10"/>
  <c r="I4901" i="10"/>
  <c r="I4900" i="10"/>
  <c r="I4899" i="10"/>
  <c r="I4898" i="10"/>
  <c r="I4897" i="10"/>
  <c r="I4896" i="10"/>
  <c r="I4895" i="10"/>
  <c r="I4894" i="10"/>
  <c r="I4893" i="10"/>
  <c r="I4892" i="10"/>
  <c r="I4891" i="10"/>
  <c r="I4890" i="10"/>
  <c r="I4889" i="10"/>
  <c r="I4888" i="10"/>
  <c r="I4887" i="10"/>
  <c r="I4886" i="10"/>
  <c r="I4885" i="10"/>
  <c r="I4884" i="10"/>
  <c r="I4883" i="10"/>
  <c r="I4882" i="10"/>
  <c r="I4881" i="10"/>
  <c r="I4880" i="10"/>
  <c r="I4879" i="10"/>
  <c r="I4878" i="10"/>
  <c r="I4877" i="10"/>
  <c r="I4876" i="10"/>
  <c r="I4875" i="10"/>
  <c r="I4874" i="10"/>
  <c r="I4873" i="10"/>
  <c r="I4872" i="10"/>
  <c r="I4871" i="10"/>
  <c r="I4870" i="10"/>
  <c r="I4869" i="10"/>
  <c r="I4868" i="10"/>
  <c r="I4867" i="10"/>
  <c r="I4866" i="10"/>
  <c r="I4865" i="10"/>
  <c r="I4864" i="10"/>
  <c r="I4863" i="10"/>
  <c r="I4862" i="10"/>
  <c r="I4861" i="10"/>
  <c r="I4860" i="10"/>
  <c r="I4859" i="10"/>
  <c r="I4858" i="10"/>
  <c r="I4857" i="10"/>
  <c r="I4856" i="10"/>
  <c r="I4855" i="10"/>
  <c r="I4854" i="10"/>
  <c r="I4853" i="10"/>
  <c r="I4852" i="10"/>
  <c r="I4851" i="10"/>
  <c r="I4850" i="10"/>
  <c r="I4849" i="10"/>
  <c r="I4848" i="10"/>
  <c r="I4847" i="10"/>
  <c r="I4846" i="10"/>
  <c r="I4845" i="10"/>
  <c r="I4844" i="10"/>
  <c r="I4843" i="10"/>
  <c r="I4842" i="10"/>
  <c r="I4841" i="10"/>
  <c r="I4840" i="10"/>
  <c r="I4839" i="10"/>
  <c r="I4838" i="10"/>
  <c r="I4837" i="10"/>
  <c r="I4836" i="10"/>
  <c r="I4835" i="10"/>
  <c r="I4834" i="10"/>
  <c r="I4833" i="10"/>
  <c r="I4832" i="10"/>
  <c r="I4831" i="10"/>
  <c r="I4830" i="10"/>
  <c r="I4829" i="10"/>
  <c r="I4828" i="10"/>
  <c r="I4827" i="10"/>
  <c r="I4826" i="10"/>
  <c r="I4825" i="10"/>
  <c r="I4824" i="10"/>
  <c r="I4823" i="10"/>
  <c r="I4822" i="10"/>
  <c r="I4821" i="10"/>
  <c r="I4820" i="10"/>
  <c r="I4819" i="10"/>
  <c r="I4818" i="10"/>
  <c r="I4817" i="10"/>
  <c r="I4816" i="10"/>
  <c r="I4815" i="10"/>
  <c r="I4814" i="10"/>
  <c r="I4813" i="10"/>
  <c r="I4812" i="10"/>
  <c r="I4811" i="10"/>
  <c r="I4810" i="10"/>
  <c r="I4809" i="10"/>
  <c r="I4808" i="10"/>
  <c r="I4807" i="10"/>
  <c r="I4806" i="10"/>
  <c r="I4805" i="10"/>
  <c r="I4804" i="10"/>
  <c r="I4803" i="10"/>
  <c r="I4802" i="10"/>
  <c r="I4801" i="10"/>
  <c r="I4800" i="10"/>
  <c r="I4799" i="10"/>
  <c r="I4798" i="10"/>
  <c r="I4797" i="10"/>
  <c r="I4796" i="10"/>
  <c r="I4795" i="10"/>
  <c r="I4794" i="10"/>
  <c r="I4793" i="10"/>
  <c r="I4792" i="10"/>
  <c r="I4791" i="10"/>
  <c r="I4790" i="10"/>
  <c r="I4789" i="10"/>
  <c r="I4788" i="10"/>
  <c r="I4787" i="10"/>
  <c r="I4786" i="10"/>
  <c r="I4785" i="10"/>
  <c r="I4784" i="10"/>
  <c r="I4783" i="10"/>
  <c r="I4782" i="10"/>
  <c r="I4781" i="10"/>
  <c r="I4780" i="10"/>
  <c r="I4779" i="10"/>
  <c r="I4778" i="10"/>
  <c r="I4777" i="10"/>
  <c r="I4776" i="10"/>
  <c r="I4775" i="10"/>
  <c r="I4774" i="10"/>
  <c r="I4773" i="10"/>
  <c r="I4772" i="10"/>
  <c r="I4771" i="10"/>
  <c r="I4770" i="10"/>
  <c r="I4769" i="10"/>
  <c r="I4768" i="10"/>
  <c r="I4767" i="10"/>
  <c r="I4766" i="10"/>
  <c r="I4765" i="10"/>
  <c r="I4764" i="10"/>
  <c r="I4763" i="10"/>
  <c r="I4762" i="10"/>
  <c r="I4761" i="10"/>
  <c r="I4760" i="10"/>
  <c r="I4759" i="10"/>
  <c r="I4758" i="10"/>
  <c r="I4757" i="10"/>
  <c r="I4756" i="10"/>
  <c r="I4755" i="10"/>
  <c r="I4754" i="10"/>
  <c r="I4753" i="10"/>
  <c r="I4752" i="10"/>
  <c r="I4751" i="10"/>
  <c r="I4750" i="10"/>
  <c r="I4749" i="10"/>
  <c r="I4748" i="10"/>
  <c r="I4747" i="10"/>
  <c r="I4746" i="10"/>
  <c r="I4745" i="10"/>
  <c r="I4744" i="10"/>
  <c r="I4743" i="10"/>
  <c r="I4742" i="10"/>
  <c r="I4741" i="10"/>
  <c r="I4740" i="10"/>
  <c r="I4739" i="10"/>
  <c r="I4738" i="10"/>
  <c r="I4737" i="10"/>
  <c r="I4736" i="10"/>
  <c r="I4735" i="10"/>
  <c r="I4734" i="10"/>
  <c r="I4733" i="10"/>
  <c r="I4732" i="10"/>
  <c r="I4731" i="10"/>
  <c r="I4730" i="10"/>
  <c r="I4729" i="10"/>
  <c r="I4728" i="10"/>
  <c r="I4727" i="10"/>
  <c r="I4726" i="10"/>
  <c r="I4725" i="10"/>
  <c r="I4724" i="10"/>
  <c r="I4723" i="10"/>
  <c r="I4722" i="10"/>
  <c r="I4721" i="10"/>
  <c r="I4720" i="10"/>
  <c r="I4719" i="10"/>
  <c r="I4718" i="10"/>
  <c r="I4717" i="10"/>
  <c r="I4716" i="10"/>
  <c r="I4715" i="10"/>
  <c r="I4714" i="10"/>
  <c r="I4713" i="10"/>
  <c r="I4712" i="10"/>
  <c r="I4711" i="10"/>
  <c r="I4710" i="10"/>
  <c r="I4709" i="10"/>
  <c r="I4708" i="10"/>
  <c r="I4707" i="10"/>
  <c r="I4706" i="10"/>
  <c r="I4705" i="10"/>
  <c r="I4704" i="10"/>
  <c r="I4703" i="10"/>
  <c r="I4702" i="10"/>
  <c r="I4701" i="10"/>
  <c r="I4700" i="10"/>
  <c r="I4699" i="10"/>
  <c r="I4698" i="10"/>
  <c r="I4697" i="10"/>
  <c r="I4696" i="10"/>
  <c r="I4695" i="10"/>
  <c r="I4694" i="10"/>
  <c r="I4693" i="10"/>
  <c r="I4692" i="10"/>
  <c r="I4691" i="10"/>
  <c r="I4690" i="10"/>
  <c r="I4689" i="10"/>
  <c r="I4688" i="10"/>
  <c r="I4687" i="10"/>
  <c r="I4686" i="10"/>
  <c r="I4685" i="10"/>
  <c r="I4684" i="10"/>
  <c r="I4683" i="10"/>
  <c r="I4682" i="10"/>
  <c r="I4681" i="10"/>
  <c r="I4680" i="10"/>
  <c r="I4679" i="10"/>
  <c r="I4678" i="10"/>
  <c r="I4677" i="10"/>
  <c r="I4676" i="10"/>
  <c r="I4675" i="10"/>
  <c r="I4674" i="10"/>
  <c r="I4673" i="10"/>
  <c r="I4672" i="10"/>
  <c r="I4671" i="10"/>
  <c r="I4670" i="10"/>
  <c r="I4669" i="10"/>
  <c r="I4668" i="10"/>
  <c r="I4667" i="10"/>
  <c r="I4666" i="10"/>
  <c r="I4665" i="10"/>
  <c r="I4664" i="10"/>
  <c r="I4663" i="10"/>
  <c r="I4662" i="10"/>
  <c r="I4661" i="10"/>
  <c r="I4660" i="10"/>
  <c r="I4659" i="10"/>
  <c r="I4658" i="10"/>
  <c r="I4657" i="10"/>
  <c r="I4656" i="10"/>
  <c r="I4655" i="10"/>
  <c r="I4654" i="10"/>
  <c r="I4653" i="10"/>
  <c r="I4652" i="10"/>
  <c r="I4651" i="10"/>
  <c r="I4650" i="10"/>
  <c r="I4649" i="10"/>
  <c r="I4648" i="10"/>
  <c r="I4647" i="10"/>
  <c r="I4646" i="10"/>
  <c r="I4645" i="10"/>
  <c r="I4644" i="10"/>
  <c r="I4643" i="10"/>
  <c r="I4642" i="10"/>
  <c r="I4641" i="10"/>
  <c r="I4640" i="10"/>
  <c r="I4639" i="10"/>
  <c r="I4638" i="10"/>
  <c r="I4637" i="10"/>
  <c r="I4636" i="10"/>
  <c r="I4635" i="10"/>
  <c r="I4634" i="10"/>
  <c r="I4633" i="10"/>
  <c r="I4632" i="10"/>
  <c r="I4631" i="10"/>
  <c r="I4630" i="10"/>
  <c r="I4629" i="10"/>
  <c r="I4628" i="10"/>
  <c r="I4627" i="10"/>
  <c r="I4626" i="10"/>
  <c r="I4625" i="10"/>
  <c r="I4624" i="10"/>
  <c r="I4623" i="10"/>
  <c r="I4622" i="10"/>
  <c r="I4621" i="10"/>
  <c r="I4620" i="10"/>
  <c r="I4619" i="10"/>
  <c r="I4618" i="10"/>
  <c r="I4617" i="10"/>
  <c r="I4616" i="10"/>
  <c r="I4615" i="10"/>
  <c r="I4614" i="10"/>
  <c r="I4613" i="10"/>
  <c r="I4612" i="10"/>
  <c r="I4611" i="10"/>
  <c r="I4610" i="10"/>
  <c r="I4609" i="10"/>
  <c r="I4608" i="10"/>
  <c r="I4607" i="10"/>
  <c r="I4606" i="10"/>
  <c r="I4605" i="10"/>
  <c r="I4604" i="10"/>
  <c r="I4603" i="10"/>
  <c r="I4602" i="10"/>
  <c r="I4601" i="10"/>
  <c r="I4600" i="10"/>
  <c r="I4599" i="10"/>
  <c r="I4598" i="10"/>
  <c r="I4597" i="10"/>
  <c r="I4596" i="10"/>
  <c r="I4595" i="10"/>
  <c r="I4594" i="10"/>
  <c r="I4593" i="10"/>
  <c r="I4592" i="10"/>
  <c r="I4591" i="10"/>
  <c r="I4590" i="10"/>
  <c r="I4589" i="10"/>
  <c r="I4588" i="10"/>
  <c r="I4587" i="10"/>
  <c r="I4586" i="10"/>
  <c r="I4585" i="10"/>
  <c r="I4584" i="10"/>
  <c r="I4583" i="10"/>
  <c r="I4582" i="10"/>
  <c r="I4581" i="10"/>
  <c r="I4580" i="10"/>
  <c r="I4579" i="10"/>
  <c r="I4578" i="10"/>
  <c r="I4577" i="10"/>
  <c r="I4576" i="10"/>
  <c r="I4575" i="10"/>
  <c r="I4574" i="10"/>
  <c r="I4573" i="10"/>
  <c r="I4572" i="10"/>
  <c r="I4571" i="10"/>
  <c r="I4570" i="10"/>
  <c r="I4569" i="10"/>
  <c r="I4568" i="10"/>
  <c r="I4567" i="10"/>
  <c r="I4566" i="10"/>
  <c r="I4565" i="10"/>
  <c r="I4564" i="10"/>
  <c r="I4563" i="10"/>
  <c r="I4562" i="10"/>
  <c r="I4561" i="10"/>
  <c r="I4560" i="10"/>
  <c r="I4559" i="10"/>
  <c r="I4558" i="10"/>
  <c r="I4557" i="10"/>
  <c r="I4556" i="10"/>
  <c r="I4555" i="10"/>
  <c r="I4554" i="10"/>
  <c r="I4553" i="10"/>
  <c r="I4552" i="10"/>
  <c r="I4551" i="10"/>
  <c r="I4550" i="10"/>
  <c r="I4549" i="10"/>
  <c r="I4548" i="10"/>
  <c r="I4547" i="10"/>
  <c r="I4546" i="10"/>
  <c r="I4545" i="10"/>
  <c r="I4544" i="10"/>
  <c r="I4543" i="10"/>
  <c r="I4542" i="10"/>
  <c r="I4541" i="10"/>
  <c r="I4540" i="10"/>
  <c r="I4539" i="10"/>
  <c r="I4538" i="10"/>
  <c r="I4537" i="10"/>
  <c r="I4536" i="10"/>
  <c r="I4535" i="10"/>
  <c r="I4534" i="10"/>
  <c r="I4533" i="10"/>
  <c r="I4532" i="10"/>
  <c r="I4531" i="10"/>
  <c r="I4530" i="10"/>
  <c r="I4529" i="10"/>
  <c r="I4528" i="10"/>
  <c r="I4527" i="10"/>
  <c r="I4526" i="10"/>
  <c r="I4525" i="10"/>
  <c r="I4524" i="10"/>
  <c r="I4523" i="10"/>
  <c r="I4522" i="10"/>
  <c r="I4521" i="10"/>
  <c r="I4520" i="10"/>
  <c r="I4519" i="10"/>
  <c r="I4518" i="10"/>
  <c r="I4517" i="10"/>
  <c r="I4516" i="10"/>
  <c r="I4515" i="10"/>
  <c r="I4514" i="10"/>
  <c r="I4513" i="10"/>
  <c r="I4512" i="10"/>
  <c r="I4511" i="10"/>
  <c r="I4510" i="10"/>
  <c r="I4509" i="10"/>
  <c r="I4508" i="10"/>
  <c r="I4507" i="10"/>
  <c r="I4506" i="10"/>
  <c r="I4505" i="10"/>
  <c r="I4504" i="10"/>
  <c r="I4503" i="10"/>
  <c r="I4502" i="10"/>
  <c r="I4501" i="10"/>
  <c r="I4500" i="10"/>
  <c r="I4499" i="10"/>
  <c r="I4498" i="10"/>
  <c r="I4497" i="10"/>
  <c r="I4496" i="10"/>
  <c r="I4495" i="10"/>
  <c r="I4494" i="10"/>
  <c r="I4493" i="10"/>
  <c r="I4492" i="10"/>
  <c r="I4491" i="10"/>
  <c r="I4490" i="10"/>
  <c r="I4489" i="10"/>
  <c r="I4488" i="10"/>
  <c r="I4487" i="10"/>
  <c r="I4486" i="10"/>
  <c r="I4485" i="10"/>
  <c r="I4484" i="10"/>
  <c r="I4483" i="10"/>
  <c r="I4482" i="10"/>
  <c r="I4481" i="10"/>
  <c r="I4480" i="10"/>
  <c r="I4479" i="10"/>
  <c r="I4478" i="10"/>
  <c r="I4477" i="10"/>
  <c r="I4476" i="10"/>
  <c r="I4475" i="10"/>
  <c r="I4474" i="10"/>
  <c r="I4473" i="10"/>
  <c r="I4472" i="10"/>
  <c r="I4471" i="10"/>
  <c r="I4470" i="10"/>
  <c r="I4469" i="10"/>
  <c r="I4468" i="10"/>
  <c r="I4467" i="10"/>
  <c r="I4466" i="10"/>
  <c r="I4465" i="10"/>
  <c r="I4464" i="10"/>
  <c r="I4463" i="10"/>
  <c r="I4462" i="10"/>
  <c r="I4461" i="10"/>
  <c r="I4460" i="10"/>
  <c r="I4459" i="10"/>
  <c r="I4458" i="10"/>
  <c r="I4457" i="10"/>
  <c r="I4456" i="10"/>
  <c r="I4455" i="10"/>
  <c r="I4454" i="10"/>
  <c r="I4453" i="10"/>
  <c r="I4452" i="10"/>
  <c r="I4451" i="10"/>
  <c r="I4450" i="10"/>
  <c r="I4449" i="10"/>
  <c r="I4448" i="10"/>
  <c r="I4447" i="10"/>
  <c r="I4446" i="10"/>
  <c r="I4445" i="10"/>
  <c r="I4444" i="10"/>
  <c r="I4443" i="10"/>
  <c r="I4442" i="10"/>
  <c r="I4441" i="10"/>
  <c r="I4440" i="10"/>
  <c r="I4439" i="10"/>
  <c r="I4438" i="10"/>
  <c r="I4437" i="10"/>
  <c r="I4436" i="10"/>
  <c r="I4435" i="10"/>
  <c r="I4434" i="10"/>
  <c r="I4433" i="10"/>
  <c r="I4432" i="10"/>
  <c r="I4431" i="10"/>
  <c r="I4430" i="10"/>
  <c r="I4429" i="10"/>
  <c r="I4428" i="10"/>
  <c r="I4427" i="10"/>
  <c r="I4426" i="10"/>
  <c r="I4425" i="10"/>
  <c r="I4424" i="10"/>
  <c r="I4423" i="10"/>
  <c r="I4422" i="10"/>
  <c r="I4421" i="10"/>
  <c r="I4420" i="10"/>
  <c r="I4419" i="10"/>
  <c r="I4418" i="10"/>
  <c r="I4417" i="10"/>
  <c r="I4416" i="10"/>
  <c r="I4415" i="10"/>
  <c r="I4414" i="10"/>
  <c r="I4413" i="10"/>
  <c r="I4412" i="10"/>
  <c r="I4411" i="10"/>
  <c r="I4410" i="10"/>
  <c r="I4409" i="10"/>
  <c r="I4408" i="10"/>
  <c r="I4407" i="10"/>
  <c r="I4406" i="10"/>
  <c r="I4405" i="10"/>
  <c r="I4404" i="10"/>
  <c r="I4403" i="10"/>
  <c r="I4402" i="10"/>
  <c r="I4401" i="10"/>
  <c r="I4400" i="10"/>
  <c r="I4399" i="10"/>
  <c r="I4398" i="10"/>
  <c r="I4397" i="10"/>
  <c r="I4396" i="10"/>
  <c r="I4395" i="10"/>
  <c r="I4394" i="10"/>
  <c r="I4393" i="10"/>
  <c r="I4392" i="10"/>
  <c r="I4391" i="10"/>
  <c r="I4390" i="10"/>
  <c r="I4389" i="10"/>
  <c r="I4388" i="10"/>
  <c r="I4387" i="10"/>
  <c r="I4386" i="10"/>
  <c r="I4385" i="10"/>
  <c r="I4384" i="10"/>
  <c r="I4383" i="10"/>
  <c r="I4382" i="10"/>
  <c r="I4381" i="10"/>
  <c r="I4380" i="10"/>
  <c r="I4379" i="10"/>
  <c r="I4378" i="10"/>
  <c r="I4377" i="10"/>
  <c r="I4376" i="10"/>
  <c r="I4375" i="10"/>
  <c r="I4374" i="10"/>
  <c r="I4373" i="10"/>
  <c r="I4372" i="10"/>
  <c r="I4371" i="10"/>
  <c r="I4370" i="10"/>
  <c r="I4369" i="10"/>
  <c r="I4368" i="10"/>
  <c r="I4367" i="10"/>
  <c r="I4366" i="10"/>
  <c r="I4365" i="10"/>
  <c r="I4364" i="10"/>
  <c r="I4363" i="10"/>
  <c r="I4362" i="10"/>
  <c r="I4361" i="10"/>
  <c r="I4360" i="10"/>
  <c r="I4359" i="10"/>
  <c r="I4358" i="10"/>
  <c r="I4357" i="10"/>
  <c r="I4356" i="10"/>
  <c r="I4355" i="10"/>
  <c r="I4354" i="10"/>
  <c r="I4353" i="10"/>
  <c r="I4352" i="10"/>
  <c r="I4351" i="10"/>
  <c r="I4350" i="10"/>
  <c r="I4349" i="10"/>
  <c r="I4348" i="10"/>
  <c r="I4347" i="10"/>
  <c r="I4346" i="10"/>
  <c r="I4345" i="10"/>
  <c r="I4344" i="10"/>
  <c r="I4343" i="10"/>
  <c r="I4342" i="10"/>
  <c r="I4341" i="10"/>
  <c r="I4340" i="10"/>
  <c r="I4339" i="10"/>
  <c r="I4338" i="10"/>
  <c r="I4337" i="10"/>
  <c r="I4336" i="10"/>
  <c r="I4335" i="10"/>
  <c r="I4334" i="10"/>
  <c r="I4333" i="10"/>
  <c r="I4332" i="10"/>
  <c r="I4331" i="10"/>
  <c r="I4330" i="10"/>
  <c r="I4329" i="10"/>
  <c r="I4328" i="10"/>
  <c r="I4327" i="10"/>
  <c r="I4326" i="10"/>
  <c r="I4325" i="10"/>
  <c r="I4324" i="10"/>
  <c r="I4323" i="10"/>
  <c r="I4322" i="10"/>
  <c r="I4321" i="10"/>
  <c r="I4320" i="10"/>
  <c r="I4319" i="10"/>
  <c r="I4318" i="10"/>
  <c r="I4317" i="10"/>
  <c r="I4316" i="10"/>
  <c r="I4315" i="10"/>
  <c r="I4314" i="10"/>
  <c r="I4313" i="10"/>
  <c r="I4312" i="10"/>
  <c r="I4311" i="10"/>
  <c r="I4310" i="10"/>
  <c r="I4309" i="10"/>
  <c r="I4308" i="10"/>
  <c r="I4307" i="10"/>
  <c r="I4306" i="10"/>
  <c r="I4305" i="10"/>
  <c r="I4304" i="10"/>
  <c r="I4303" i="10"/>
  <c r="I4302" i="10"/>
  <c r="I4301" i="10"/>
  <c r="I4300" i="10"/>
  <c r="I4299" i="10"/>
  <c r="I4298" i="10"/>
  <c r="I4297" i="10"/>
  <c r="I4296" i="10"/>
  <c r="I4295" i="10"/>
  <c r="I4294" i="10"/>
  <c r="I4293" i="10"/>
  <c r="I4292" i="10"/>
  <c r="I4291" i="10"/>
  <c r="I4290" i="10"/>
  <c r="I4289" i="10"/>
  <c r="I4288" i="10"/>
  <c r="I4287" i="10"/>
  <c r="I4286" i="10"/>
  <c r="I4285" i="10"/>
  <c r="I4284" i="10"/>
  <c r="I4283" i="10"/>
  <c r="I4282" i="10"/>
  <c r="I4281" i="10"/>
  <c r="I4280" i="10"/>
  <c r="I4279" i="10"/>
  <c r="I4278" i="10"/>
  <c r="I4277" i="10"/>
  <c r="I4276" i="10"/>
  <c r="I4275" i="10"/>
  <c r="I4274" i="10"/>
  <c r="I4273" i="10"/>
  <c r="I4272" i="10"/>
  <c r="I4271" i="10"/>
  <c r="I4270" i="10"/>
  <c r="I4269" i="10"/>
  <c r="I4268" i="10"/>
  <c r="I4267" i="10"/>
  <c r="I4266" i="10"/>
  <c r="I4265" i="10"/>
  <c r="I4264" i="10"/>
  <c r="I4263" i="10"/>
  <c r="I4262" i="10"/>
  <c r="I4261" i="10"/>
  <c r="I4260" i="10"/>
  <c r="I4259" i="10"/>
  <c r="I4258" i="10"/>
  <c r="I4257" i="10"/>
  <c r="I4256" i="10"/>
  <c r="I4255" i="10"/>
  <c r="I4254" i="10"/>
  <c r="I4253" i="10"/>
  <c r="I4252" i="10"/>
  <c r="I4251" i="10"/>
  <c r="I4250" i="10"/>
  <c r="I4249" i="10"/>
  <c r="I4248" i="10"/>
  <c r="I4247" i="10"/>
  <c r="I4246" i="10"/>
  <c r="I4245" i="10"/>
  <c r="I4244" i="10"/>
  <c r="I4243" i="10"/>
  <c r="I4242" i="10"/>
  <c r="I4241" i="10"/>
  <c r="I4240" i="10"/>
  <c r="I4239" i="10"/>
  <c r="I4238" i="10"/>
  <c r="I4237" i="10"/>
  <c r="I4236" i="10"/>
  <c r="I4235" i="10"/>
  <c r="I4234" i="10"/>
  <c r="I4233" i="10"/>
  <c r="I4232" i="10"/>
  <c r="I4231" i="10"/>
  <c r="I4230" i="10"/>
  <c r="I4229" i="10"/>
  <c r="I4228" i="10"/>
  <c r="I4227" i="10"/>
  <c r="I4226" i="10"/>
  <c r="I4225" i="10"/>
  <c r="I4224" i="10"/>
  <c r="I4223" i="10"/>
  <c r="I4222" i="10"/>
  <c r="I4221" i="10"/>
  <c r="I4220" i="10"/>
  <c r="I4219" i="10"/>
  <c r="I4218" i="10"/>
  <c r="I4217" i="10"/>
  <c r="I4216" i="10"/>
  <c r="I4215" i="10"/>
  <c r="I4214" i="10"/>
  <c r="I4213" i="10"/>
  <c r="I4212" i="10"/>
  <c r="I4211" i="10"/>
  <c r="I4210" i="10"/>
  <c r="I4209" i="10"/>
  <c r="I4208" i="10"/>
  <c r="I4207" i="10"/>
  <c r="I4206" i="10"/>
  <c r="I4205" i="10"/>
  <c r="I4204" i="10"/>
  <c r="I4203" i="10"/>
  <c r="I4202" i="10"/>
  <c r="I4201" i="10"/>
  <c r="I4200" i="10"/>
  <c r="I4199" i="10"/>
  <c r="I4198" i="10"/>
  <c r="I4197" i="10"/>
  <c r="I4196" i="10"/>
  <c r="I4195" i="10"/>
  <c r="I4194" i="10"/>
  <c r="I4193" i="10"/>
  <c r="I4192" i="10"/>
  <c r="I4191" i="10"/>
  <c r="I4190" i="10"/>
  <c r="I4189" i="10"/>
  <c r="I4188" i="10"/>
  <c r="I4187" i="10"/>
  <c r="I4186" i="10"/>
  <c r="I4185" i="10"/>
  <c r="I4184" i="10"/>
  <c r="I4183" i="10"/>
  <c r="I4182" i="10"/>
  <c r="I4181" i="10"/>
  <c r="I4180" i="10"/>
  <c r="I4179" i="10"/>
  <c r="I4178" i="10"/>
  <c r="I4177" i="10"/>
  <c r="I4176" i="10"/>
  <c r="I4175" i="10"/>
  <c r="I4174" i="10"/>
  <c r="I4173" i="10"/>
  <c r="I4172" i="10"/>
  <c r="I4171" i="10"/>
  <c r="I4170" i="10"/>
  <c r="I4169" i="10"/>
  <c r="I4168" i="10"/>
  <c r="I4167" i="10"/>
  <c r="I4166" i="10"/>
  <c r="I4165" i="10"/>
  <c r="I4164" i="10"/>
  <c r="I4163" i="10"/>
  <c r="I4162" i="10"/>
  <c r="I4161" i="10"/>
  <c r="I4160" i="10"/>
  <c r="I4159" i="10"/>
  <c r="I4158" i="10"/>
  <c r="I4157" i="10"/>
  <c r="I4156" i="10"/>
  <c r="I4155" i="10"/>
  <c r="I4154" i="10"/>
  <c r="I4153" i="10"/>
  <c r="I4152" i="10"/>
  <c r="I4151" i="10"/>
  <c r="I4150" i="10"/>
  <c r="I4149" i="10"/>
  <c r="I4148" i="10"/>
  <c r="I4147" i="10"/>
  <c r="I4146" i="10"/>
  <c r="I4145" i="10"/>
  <c r="I4144" i="10"/>
  <c r="I4143" i="10"/>
  <c r="I4142" i="10"/>
  <c r="I4141" i="10"/>
  <c r="I4140" i="10"/>
  <c r="I4139" i="10"/>
  <c r="I4138" i="10"/>
  <c r="I4137" i="10"/>
  <c r="I4136" i="10"/>
  <c r="I4135" i="10"/>
  <c r="I4134" i="10"/>
  <c r="I4133" i="10"/>
  <c r="I4132" i="10"/>
  <c r="I4131" i="10"/>
  <c r="I4130" i="10"/>
  <c r="I4129" i="10"/>
  <c r="I4128" i="10"/>
  <c r="I4127" i="10"/>
  <c r="I4126" i="10"/>
  <c r="I4125" i="10"/>
  <c r="I4124" i="10"/>
  <c r="I4123" i="10"/>
  <c r="I4122" i="10"/>
  <c r="I4121" i="10"/>
  <c r="I4120" i="10"/>
  <c r="I4119" i="10"/>
  <c r="I4118" i="10"/>
  <c r="I4117" i="10"/>
  <c r="I4116" i="10"/>
  <c r="I4115" i="10"/>
  <c r="I4114" i="10"/>
  <c r="I4113" i="10"/>
  <c r="I4112" i="10"/>
  <c r="I4111" i="10"/>
  <c r="I4110" i="10"/>
  <c r="I4109" i="10"/>
  <c r="I4108" i="10"/>
  <c r="I4107" i="10"/>
  <c r="I4106" i="10"/>
  <c r="I4105" i="10"/>
  <c r="I4104" i="10"/>
  <c r="I4103" i="10"/>
  <c r="I4102" i="10"/>
  <c r="I4101" i="10"/>
  <c r="I4100" i="10"/>
  <c r="I4099" i="10"/>
  <c r="I4098" i="10"/>
  <c r="I4097" i="10"/>
  <c r="I4096" i="10"/>
  <c r="I4095" i="10"/>
  <c r="I4094" i="10"/>
  <c r="I4093" i="10"/>
  <c r="I4092" i="10"/>
  <c r="I4091" i="10"/>
  <c r="I4090" i="10"/>
  <c r="I4089" i="10"/>
  <c r="I4088" i="10"/>
  <c r="I4087" i="10"/>
  <c r="I4086" i="10"/>
  <c r="I4085" i="10"/>
  <c r="I4084" i="10"/>
  <c r="I4083" i="10"/>
  <c r="I4082" i="10"/>
  <c r="I4081" i="10"/>
  <c r="I4080" i="10"/>
  <c r="I4079" i="10"/>
  <c r="I4078" i="10"/>
  <c r="I4077" i="10"/>
  <c r="I4076" i="10"/>
  <c r="I4075" i="10"/>
  <c r="I4074" i="10"/>
  <c r="I4073" i="10"/>
  <c r="I4072" i="10"/>
  <c r="I4071" i="10"/>
  <c r="I4070" i="10"/>
  <c r="I4069" i="10"/>
  <c r="I4068" i="10"/>
  <c r="I4067" i="10"/>
  <c r="I4066" i="10"/>
  <c r="I4065" i="10"/>
  <c r="I4064" i="10"/>
  <c r="I4063" i="10"/>
  <c r="I4062" i="10"/>
  <c r="I4061" i="10"/>
  <c r="I4060" i="10"/>
  <c r="I4059" i="10"/>
  <c r="I4058" i="10"/>
  <c r="I4057" i="10"/>
  <c r="I4056" i="10"/>
  <c r="I4055" i="10"/>
  <c r="I4054" i="10"/>
  <c r="I4053" i="10"/>
  <c r="I4052" i="10"/>
  <c r="I4051" i="10"/>
  <c r="I4050" i="10"/>
  <c r="I4049" i="10"/>
  <c r="I4048" i="10"/>
  <c r="I4047" i="10"/>
  <c r="I4046" i="10"/>
  <c r="I4045" i="10"/>
  <c r="I4044" i="10"/>
  <c r="I4043" i="10"/>
  <c r="I4042" i="10"/>
  <c r="I4041" i="10"/>
  <c r="I4040" i="10"/>
  <c r="I4039" i="10"/>
  <c r="I4038" i="10"/>
  <c r="I4037" i="10"/>
  <c r="I4036" i="10"/>
  <c r="I4035" i="10"/>
  <c r="I4034" i="10"/>
  <c r="I4033" i="10"/>
  <c r="I4032" i="10"/>
  <c r="I4031" i="10"/>
  <c r="I4030" i="10"/>
  <c r="I4029" i="10"/>
  <c r="I4028" i="10"/>
  <c r="I4027" i="10"/>
  <c r="I4026" i="10"/>
  <c r="I4025" i="10"/>
  <c r="I4024" i="10"/>
  <c r="I4023" i="10"/>
  <c r="I4022" i="10"/>
  <c r="I4021" i="10"/>
  <c r="I4020" i="10"/>
  <c r="I4019" i="10"/>
  <c r="I4018" i="10"/>
  <c r="I4017" i="10"/>
  <c r="I4016" i="10"/>
  <c r="I4015" i="10"/>
  <c r="I4014" i="10"/>
  <c r="I4013" i="10"/>
  <c r="I4012" i="10"/>
  <c r="I4011" i="10"/>
  <c r="I4010" i="10"/>
  <c r="I4009" i="10"/>
  <c r="I4008" i="10"/>
  <c r="I4007" i="10"/>
  <c r="I4006" i="10"/>
  <c r="I4005" i="10"/>
  <c r="I4004" i="10"/>
  <c r="I4003" i="10"/>
  <c r="I4002" i="10"/>
  <c r="I4001" i="10"/>
  <c r="I4000" i="10"/>
  <c r="I3999" i="10"/>
  <c r="I3998" i="10"/>
  <c r="I3997" i="10"/>
  <c r="I3996" i="10"/>
  <c r="I3995" i="10"/>
  <c r="I3994" i="10"/>
  <c r="I3993" i="10"/>
  <c r="I3992" i="10"/>
  <c r="I3991" i="10"/>
  <c r="I3990" i="10"/>
  <c r="I3989" i="10"/>
  <c r="I3988" i="10"/>
  <c r="I3987" i="10"/>
  <c r="I3986" i="10"/>
  <c r="I3985" i="10"/>
  <c r="I3984" i="10"/>
  <c r="I3983" i="10"/>
  <c r="I3982" i="10"/>
  <c r="I3981" i="10"/>
  <c r="I3980" i="10"/>
  <c r="I3979" i="10"/>
  <c r="I3978" i="10"/>
  <c r="I3977" i="10"/>
  <c r="I3976" i="10"/>
  <c r="I3975" i="10"/>
  <c r="I3974" i="10"/>
  <c r="I3973" i="10"/>
  <c r="I3972" i="10"/>
  <c r="I3971" i="10"/>
  <c r="I3970" i="10"/>
  <c r="I3969" i="10"/>
  <c r="I3968" i="10"/>
  <c r="I3967" i="10"/>
  <c r="I3966" i="10"/>
  <c r="I3965" i="10"/>
  <c r="I3964" i="10"/>
  <c r="I3963" i="10"/>
  <c r="I3962" i="10"/>
  <c r="I3961" i="10"/>
  <c r="I3960" i="10"/>
  <c r="I3959" i="10"/>
  <c r="I3958" i="10"/>
  <c r="I3957" i="10"/>
  <c r="I3956" i="10"/>
  <c r="I3955" i="10"/>
  <c r="I3954" i="10"/>
  <c r="I3953" i="10"/>
  <c r="I3952" i="10"/>
  <c r="I3951" i="10"/>
  <c r="I3950" i="10"/>
  <c r="I3949" i="10"/>
  <c r="I3948" i="10"/>
  <c r="I3947" i="10"/>
  <c r="I3946" i="10"/>
  <c r="I3945" i="10"/>
  <c r="I3944" i="10"/>
  <c r="I3943" i="10"/>
  <c r="I3942" i="10"/>
  <c r="I3941" i="10"/>
  <c r="I3940" i="10"/>
  <c r="I3939" i="10"/>
  <c r="I3938" i="10"/>
  <c r="I3937" i="10"/>
  <c r="I3936" i="10"/>
  <c r="I3935" i="10"/>
  <c r="I3934" i="10"/>
  <c r="I3933" i="10"/>
  <c r="I3932" i="10"/>
  <c r="I3931" i="10"/>
  <c r="I3930" i="10"/>
  <c r="I3929" i="10"/>
  <c r="I3928" i="10"/>
  <c r="I3927" i="10"/>
  <c r="I3926" i="10"/>
  <c r="I3925" i="10"/>
  <c r="I3924" i="10"/>
  <c r="I3923" i="10"/>
  <c r="I3922" i="10"/>
  <c r="I3921" i="10"/>
  <c r="I3920" i="10"/>
  <c r="I3919" i="10"/>
  <c r="I3918" i="10"/>
  <c r="I3917" i="10"/>
  <c r="I3916" i="10"/>
  <c r="I3915" i="10"/>
  <c r="I3914" i="10"/>
  <c r="I3913" i="10"/>
  <c r="I3912" i="10"/>
  <c r="I3911" i="10"/>
  <c r="I3910" i="10"/>
  <c r="I3909" i="10"/>
  <c r="I3908" i="10"/>
  <c r="I3907" i="10"/>
  <c r="I3906" i="10"/>
  <c r="I3905" i="10"/>
  <c r="I3904" i="10"/>
  <c r="I3903" i="10"/>
  <c r="I3902" i="10"/>
  <c r="I3901" i="10"/>
  <c r="I3900" i="10"/>
  <c r="I3899" i="10"/>
  <c r="I3898" i="10"/>
  <c r="I3897" i="10"/>
  <c r="I3896" i="10"/>
  <c r="I3895" i="10"/>
  <c r="I3894" i="10"/>
  <c r="I3893" i="10"/>
  <c r="I3892" i="10"/>
  <c r="I3891" i="10"/>
  <c r="I3890" i="10"/>
  <c r="I3889" i="10"/>
  <c r="I3888" i="10"/>
  <c r="I3887" i="10"/>
  <c r="I3886" i="10"/>
  <c r="I3885" i="10"/>
  <c r="I3884" i="10"/>
  <c r="I3883" i="10"/>
  <c r="I3882" i="10"/>
  <c r="I3881" i="10"/>
  <c r="I3880" i="10"/>
  <c r="I3879" i="10"/>
  <c r="I3878" i="10"/>
  <c r="I3877" i="10"/>
  <c r="I3876" i="10"/>
  <c r="I3875" i="10"/>
  <c r="I3874" i="10"/>
  <c r="I3873" i="10"/>
  <c r="I3872" i="10"/>
  <c r="I3871" i="10"/>
  <c r="I3870" i="10"/>
  <c r="I3869" i="10"/>
  <c r="I3868" i="10"/>
  <c r="I3867" i="10"/>
  <c r="I3866" i="10"/>
  <c r="I3865" i="10"/>
  <c r="I3864" i="10"/>
  <c r="I3863" i="10"/>
  <c r="I3862" i="10"/>
  <c r="I3861" i="10"/>
  <c r="I3860" i="10"/>
  <c r="I3859" i="10"/>
  <c r="I3858" i="10"/>
  <c r="I3857" i="10"/>
  <c r="I3856" i="10"/>
  <c r="I3855" i="10"/>
  <c r="I3854" i="10"/>
  <c r="I3853" i="10"/>
  <c r="I3852" i="10"/>
  <c r="I3851" i="10"/>
  <c r="I3850" i="10"/>
  <c r="I3849" i="10"/>
  <c r="I3848" i="10"/>
  <c r="I3847" i="10"/>
  <c r="I3846" i="10"/>
  <c r="I3845" i="10"/>
  <c r="I3844" i="10"/>
  <c r="I3843" i="10"/>
  <c r="I3842" i="10"/>
  <c r="I3841" i="10"/>
  <c r="I3840" i="10"/>
  <c r="I3839" i="10"/>
  <c r="I3838" i="10"/>
  <c r="I3837" i="10"/>
  <c r="I3836" i="10"/>
  <c r="I3835" i="10"/>
  <c r="I3834" i="10"/>
  <c r="I3833" i="10"/>
  <c r="I3832" i="10"/>
  <c r="I3831" i="10"/>
  <c r="I3830" i="10"/>
  <c r="I3829" i="10"/>
  <c r="I3828" i="10"/>
  <c r="I3827" i="10"/>
  <c r="I3826" i="10"/>
  <c r="I3825" i="10"/>
  <c r="I3824" i="10"/>
  <c r="I3823" i="10"/>
  <c r="I3822" i="10"/>
  <c r="I3821" i="10"/>
  <c r="I3820" i="10"/>
  <c r="I3819" i="10"/>
  <c r="I3818" i="10"/>
  <c r="I3817" i="10"/>
  <c r="I3816" i="10"/>
  <c r="I3815" i="10"/>
  <c r="I3814" i="10"/>
  <c r="I3813" i="10"/>
  <c r="I3812" i="10"/>
  <c r="I3811" i="10"/>
  <c r="I3810" i="10"/>
  <c r="I3809" i="10"/>
  <c r="I3808" i="10"/>
  <c r="I3807" i="10"/>
  <c r="I3806" i="10"/>
  <c r="I3805" i="10"/>
  <c r="I3804" i="10"/>
  <c r="I3803" i="10"/>
  <c r="I3802" i="10"/>
  <c r="I3801" i="10"/>
  <c r="I3800" i="10"/>
  <c r="I3799" i="10"/>
  <c r="I3798" i="10"/>
  <c r="I3797" i="10"/>
  <c r="I3796" i="10"/>
  <c r="I3795" i="10"/>
  <c r="I3794" i="10"/>
  <c r="I3793" i="10"/>
  <c r="I3792" i="10"/>
  <c r="I3791" i="10"/>
  <c r="I3790" i="10"/>
  <c r="I3789" i="10"/>
  <c r="I3788" i="10"/>
  <c r="I3787" i="10"/>
  <c r="I3786" i="10"/>
  <c r="I3785" i="10"/>
  <c r="I3784" i="10"/>
  <c r="I3783" i="10"/>
  <c r="I3782" i="10"/>
  <c r="I3781" i="10"/>
  <c r="I3780" i="10"/>
  <c r="I3779" i="10"/>
  <c r="I3778" i="10"/>
  <c r="I3777" i="10"/>
  <c r="I3776" i="10"/>
  <c r="I3775" i="10"/>
  <c r="I3774" i="10"/>
  <c r="I3773" i="10"/>
  <c r="I3772" i="10"/>
  <c r="I3771" i="10"/>
  <c r="I3770" i="10"/>
  <c r="I3769" i="10"/>
  <c r="I3768" i="10"/>
  <c r="I3767" i="10"/>
  <c r="I3766" i="10"/>
  <c r="I3765" i="10"/>
  <c r="I3764" i="10"/>
  <c r="I3763" i="10"/>
  <c r="I3762" i="10"/>
  <c r="I3761" i="10"/>
  <c r="I3760" i="10"/>
  <c r="I3759" i="10"/>
  <c r="I3758" i="10"/>
  <c r="I3757" i="10"/>
  <c r="I3756" i="10"/>
  <c r="I3755" i="10"/>
  <c r="I3754" i="10"/>
  <c r="I3753" i="10"/>
  <c r="I3752" i="10"/>
  <c r="I3751" i="10"/>
  <c r="I3750" i="10"/>
  <c r="I3749" i="10"/>
  <c r="I3748" i="10"/>
  <c r="I3747" i="10"/>
  <c r="I3746" i="10"/>
  <c r="I3745" i="10"/>
  <c r="I3744" i="10"/>
  <c r="I3743" i="10"/>
  <c r="I3742" i="10"/>
  <c r="I3741" i="10"/>
  <c r="I3740" i="10"/>
  <c r="I3739" i="10"/>
  <c r="I3738" i="10"/>
  <c r="I3737" i="10"/>
  <c r="I3736" i="10"/>
  <c r="I3735" i="10"/>
  <c r="I3734" i="10"/>
  <c r="I3733" i="10"/>
  <c r="I3732" i="10"/>
  <c r="I3731" i="10"/>
  <c r="I3730" i="10"/>
  <c r="I3729" i="10"/>
  <c r="I3728" i="10"/>
  <c r="I3727" i="10"/>
  <c r="I3726" i="10"/>
  <c r="I3725" i="10"/>
  <c r="I3724" i="10"/>
  <c r="I3723" i="10"/>
  <c r="I3722" i="10"/>
  <c r="I3721" i="10"/>
  <c r="I3720" i="10"/>
  <c r="I3719" i="10"/>
  <c r="I3718" i="10"/>
  <c r="I3717" i="10"/>
  <c r="I3716" i="10"/>
  <c r="I3715" i="10"/>
  <c r="I3714" i="10"/>
  <c r="I3713" i="10"/>
  <c r="I3712" i="10"/>
  <c r="I3711" i="10"/>
  <c r="I3710" i="10"/>
  <c r="I3709" i="10"/>
  <c r="I3708" i="10"/>
  <c r="I3707" i="10"/>
  <c r="I3706" i="10"/>
  <c r="I3705" i="10"/>
  <c r="I3704" i="10"/>
  <c r="I3703" i="10"/>
  <c r="I3702" i="10"/>
  <c r="I3701" i="10"/>
  <c r="I3700" i="10"/>
  <c r="I3699" i="10"/>
  <c r="I3698" i="10"/>
  <c r="I3697" i="10"/>
  <c r="I3696" i="10"/>
  <c r="I3695" i="10"/>
  <c r="I3694" i="10"/>
  <c r="I3693" i="10"/>
  <c r="I3692" i="10"/>
  <c r="I3691" i="10"/>
  <c r="I3690" i="10"/>
  <c r="I3689" i="10"/>
  <c r="I3688" i="10"/>
  <c r="I3687" i="10"/>
  <c r="I3686" i="10"/>
  <c r="I3685" i="10"/>
  <c r="I3684" i="10"/>
  <c r="I3683" i="10"/>
  <c r="I3682" i="10"/>
  <c r="I3681" i="10"/>
  <c r="I3680" i="10"/>
  <c r="I3679" i="10"/>
  <c r="I3678" i="10"/>
  <c r="I3677" i="10"/>
  <c r="I3676" i="10"/>
  <c r="I3675" i="10"/>
  <c r="I3674" i="10"/>
  <c r="I3673" i="10"/>
  <c r="I3672" i="10"/>
  <c r="I3671" i="10"/>
  <c r="I3670" i="10"/>
  <c r="I3669" i="10"/>
  <c r="I3668" i="10"/>
  <c r="I3667" i="10"/>
  <c r="I3666" i="10"/>
  <c r="I3665" i="10"/>
  <c r="I3664" i="10"/>
  <c r="I3663" i="10"/>
  <c r="I3662" i="10"/>
  <c r="I3661" i="10"/>
  <c r="I3660" i="10"/>
  <c r="I3659" i="10"/>
  <c r="I3658" i="10"/>
  <c r="I3657" i="10"/>
  <c r="I3656" i="10"/>
  <c r="I3655" i="10"/>
  <c r="I3654" i="10"/>
  <c r="I3653" i="10"/>
  <c r="I3652" i="10"/>
  <c r="I3651" i="10"/>
  <c r="I3650" i="10"/>
  <c r="I3649" i="10"/>
  <c r="I3648" i="10"/>
  <c r="I3647" i="10"/>
  <c r="I3646" i="10"/>
  <c r="I3645" i="10"/>
  <c r="I3644" i="10"/>
  <c r="I3643" i="10"/>
  <c r="I3642" i="10"/>
  <c r="I3641" i="10"/>
  <c r="I3640" i="10"/>
  <c r="I3639" i="10"/>
  <c r="I3638" i="10"/>
  <c r="I3637" i="10"/>
  <c r="I3636" i="10"/>
  <c r="I3635" i="10"/>
  <c r="I3634" i="10"/>
  <c r="I3633" i="10"/>
  <c r="I3632" i="10"/>
  <c r="I3631" i="10"/>
  <c r="I3630" i="10"/>
  <c r="I3629" i="10"/>
  <c r="I3628" i="10"/>
  <c r="I3627" i="10"/>
  <c r="I3626" i="10"/>
  <c r="I3625" i="10"/>
  <c r="I3624" i="10"/>
  <c r="I3623" i="10"/>
  <c r="I3622" i="10"/>
  <c r="I3621" i="10"/>
  <c r="I3620" i="10"/>
  <c r="I3619" i="10"/>
  <c r="I3618" i="10"/>
  <c r="I3617" i="10"/>
  <c r="I3616" i="10"/>
  <c r="I3615" i="10"/>
  <c r="I3614" i="10"/>
  <c r="I3613" i="10"/>
  <c r="I3612" i="10"/>
  <c r="I3611" i="10"/>
  <c r="I3610" i="10"/>
  <c r="I3609" i="10"/>
  <c r="I3608" i="10"/>
  <c r="I3607" i="10"/>
  <c r="I3606" i="10"/>
  <c r="I3605" i="10"/>
  <c r="I3604" i="10"/>
  <c r="I3603" i="10"/>
  <c r="I3602" i="10"/>
  <c r="I3601" i="10"/>
  <c r="I3600" i="10"/>
  <c r="I3599" i="10"/>
  <c r="I3598" i="10"/>
  <c r="I3597" i="10"/>
  <c r="I3596" i="10"/>
  <c r="I3595" i="10"/>
  <c r="I3594" i="10"/>
  <c r="I3593" i="10"/>
  <c r="I3592" i="10"/>
  <c r="I3591" i="10"/>
  <c r="I3590" i="10"/>
  <c r="I3589" i="10"/>
  <c r="I3588" i="10"/>
  <c r="I3587" i="10"/>
  <c r="I3586" i="10"/>
  <c r="I3585" i="10"/>
  <c r="I3584" i="10"/>
  <c r="I3583" i="10"/>
  <c r="I3582" i="10"/>
  <c r="I3581" i="10"/>
  <c r="I3580" i="10"/>
  <c r="I3579" i="10"/>
  <c r="I3578" i="10"/>
  <c r="I3577" i="10"/>
  <c r="I3576" i="10"/>
  <c r="I3575" i="10"/>
  <c r="I3574" i="10"/>
  <c r="I3573" i="10"/>
  <c r="I3572" i="10"/>
  <c r="I3571" i="10"/>
  <c r="I3570" i="10"/>
  <c r="I3569" i="10"/>
  <c r="I3568" i="10"/>
  <c r="I3567" i="10"/>
  <c r="I3566" i="10"/>
  <c r="I3565" i="10"/>
  <c r="I3564" i="10"/>
  <c r="I3563" i="10"/>
  <c r="I3562" i="10"/>
  <c r="I3561" i="10"/>
  <c r="I3560" i="10"/>
  <c r="I3559" i="10"/>
  <c r="I3558" i="10"/>
  <c r="I3557" i="10"/>
  <c r="I3556" i="10"/>
  <c r="I3555" i="10"/>
  <c r="I3554" i="10"/>
  <c r="I3553" i="10"/>
  <c r="I3552" i="10"/>
  <c r="I3551" i="10"/>
  <c r="I3550" i="10"/>
  <c r="I3549" i="10"/>
  <c r="I3548" i="10"/>
  <c r="I3547" i="10"/>
  <c r="I3546" i="10"/>
  <c r="I3545" i="10"/>
  <c r="I3544" i="10"/>
  <c r="I3543" i="10"/>
  <c r="I3542" i="10"/>
  <c r="I3541" i="10"/>
  <c r="I3540" i="10"/>
  <c r="I3539" i="10"/>
  <c r="I3538" i="10"/>
  <c r="I3537" i="10"/>
  <c r="I3536" i="10"/>
  <c r="I3535" i="10"/>
  <c r="I3534" i="10"/>
  <c r="I3533" i="10"/>
  <c r="I3532" i="10"/>
  <c r="I3531" i="10"/>
  <c r="I3530" i="10"/>
  <c r="I3529" i="10"/>
  <c r="I3528" i="10"/>
  <c r="I3527" i="10"/>
  <c r="I3526" i="10"/>
  <c r="I3525" i="10"/>
  <c r="I3524" i="10"/>
  <c r="I3523" i="10"/>
  <c r="I3522" i="10"/>
  <c r="I3521" i="10"/>
  <c r="I3520" i="10"/>
  <c r="I3519" i="10"/>
  <c r="I3518" i="10"/>
  <c r="I3517" i="10"/>
  <c r="I3516" i="10"/>
  <c r="I3515" i="10"/>
  <c r="I3514" i="10"/>
  <c r="I3513" i="10"/>
  <c r="I3512" i="10"/>
  <c r="I3511" i="10"/>
  <c r="I3510" i="10"/>
  <c r="I3509" i="10"/>
  <c r="I3508" i="10"/>
  <c r="I3507" i="10"/>
  <c r="I3506" i="10"/>
  <c r="I3505" i="10"/>
  <c r="I3504" i="10"/>
  <c r="I3503" i="10"/>
  <c r="I3502" i="10"/>
  <c r="I3501" i="10"/>
  <c r="I3500" i="10"/>
  <c r="I3499" i="10"/>
  <c r="I3498" i="10"/>
  <c r="I3497" i="10"/>
  <c r="I3496" i="10"/>
  <c r="I3495" i="10"/>
  <c r="I3494" i="10"/>
  <c r="I3493" i="10"/>
  <c r="I3492" i="10"/>
  <c r="I3491" i="10"/>
  <c r="I3490" i="10"/>
  <c r="I3489" i="10"/>
  <c r="I3488" i="10"/>
  <c r="I3487" i="10"/>
  <c r="I3486" i="10"/>
  <c r="I3485" i="10"/>
  <c r="I3484" i="10"/>
  <c r="I3483" i="10"/>
  <c r="I3482" i="10"/>
  <c r="I3481" i="10"/>
  <c r="I3480" i="10"/>
  <c r="I3479" i="10"/>
  <c r="I3478" i="10"/>
  <c r="I3477" i="10"/>
  <c r="I3476" i="10"/>
  <c r="I3475" i="10"/>
  <c r="I3474" i="10"/>
  <c r="I3473" i="10"/>
  <c r="I3472" i="10"/>
  <c r="I3471" i="10"/>
  <c r="I3470" i="10"/>
  <c r="I3469" i="10"/>
  <c r="I3468" i="10"/>
  <c r="I3467" i="10"/>
  <c r="I3466" i="10"/>
  <c r="I3465" i="10"/>
  <c r="I3464" i="10"/>
  <c r="I3463" i="10"/>
  <c r="I3462" i="10"/>
  <c r="I3461" i="10"/>
  <c r="I3460" i="10"/>
  <c r="I3459" i="10"/>
  <c r="I3458" i="10"/>
  <c r="I3457" i="10"/>
  <c r="I3456" i="10"/>
  <c r="I3455" i="10"/>
  <c r="I3454" i="10"/>
  <c r="I3453" i="10"/>
  <c r="I3452" i="10"/>
  <c r="I3451" i="10"/>
  <c r="I3450" i="10"/>
  <c r="I3449" i="10"/>
  <c r="I3448" i="10"/>
  <c r="I3447" i="10"/>
  <c r="I3446" i="10"/>
  <c r="I3445" i="10"/>
  <c r="I3444" i="10"/>
  <c r="I3443" i="10"/>
  <c r="I3442" i="10"/>
  <c r="I3441" i="10"/>
  <c r="I3440" i="10"/>
  <c r="I3439" i="10"/>
  <c r="I3438" i="10"/>
  <c r="I3437" i="10"/>
  <c r="I3436" i="10"/>
  <c r="I3435" i="10"/>
  <c r="I3434" i="10"/>
  <c r="I3433" i="10"/>
  <c r="I3432" i="10"/>
  <c r="I3431" i="10"/>
  <c r="I3430" i="10"/>
  <c r="I3429" i="10"/>
  <c r="I3428" i="10"/>
  <c r="I3427" i="10"/>
  <c r="I3426" i="10"/>
  <c r="I3425" i="10"/>
  <c r="I3424" i="10"/>
  <c r="I3423" i="10"/>
  <c r="I3422" i="10"/>
  <c r="I3421" i="10"/>
  <c r="I3420" i="10"/>
  <c r="I3419" i="10"/>
  <c r="I3418" i="10"/>
  <c r="I3417" i="10"/>
  <c r="I3416" i="10"/>
  <c r="I3415" i="10"/>
  <c r="I3414" i="10"/>
  <c r="I3413" i="10"/>
  <c r="I3412" i="10"/>
  <c r="I3411" i="10"/>
  <c r="I3410" i="10"/>
  <c r="I3409" i="10"/>
  <c r="I3408" i="10"/>
  <c r="I3407" i="10"/>
  <c r="I3406" i="10"/>
  <c r="I3405" i="10"/>
  <c r="I3404" i="10"/>
  <c r="I3403" i="10"/>
  <c r="I3402" i="10"/>
  <c r="I3401" i="10"/>
  <c r="I3400" i="10"/>
  <c r="I3399" i="10"/>
  <c r="I3398" i="10"/>
  <c r="I3397" i="10"/>
  <c r="I3396" i="10"/>
  <c r="I3395" i="10"/>
  <c r="I3394" i="10"/>
  <c r="I3393" i="10"/>
  <c r="I3392" i="10"/>
  <c r="I3391" i="10"/>
  <c r="I3390" i="10"/>
  <c r="I3389" i="10"/>
  <c r="I3388" i="10"/>
  <c r="I3387" i="10"/>
  <c r="I3386" i="10"/>
  <c r="I3385" i="10"/>
  <c r="I3384" i="10"/>
  <c r="I3383" i="10"/>
  <c r="I3382" i="10"/>
  <c r="I3381" i="10"/>
  <c r="I3380" i="10"/>
  <c r="I3379" i="10"/>
  <c r="I3378" i="10"/>
  <c r="I3377" i="10"/>
  <c r="I3376" i="10"/>
  <c r="I3375" i="10"/>
  <c r="I3374" i="10"/>
  <c r="I3373" i="10"/>
  <c r="I3372" i="10"/>
  <c r="I3371" i="10"/>
  <c r="I3370" i="10"/>
  <c r="I3369" i="10"/>
  <c r="I3368" i="10"/>
  <c r="I3367" i="10"/>
  <c r="I3366" i="10"/>
  <c r="I3365" i="10"/>
  <c r="I3364" i="10"/>
  <c r="I3363" i="10"/>
  <c r="I3362" i="10"/>
  <c r="I3361" i="10"/>
  <c r="I3360" i="10"/>
  <c r="I3359" i="10"/>
  <c r="I3358" i="10"/>
  <c r="I3357" i="10"/>
  <c r="I3356" i="10"/>
  <c r="I3355" i="10"/>
  <c r="I3354" i="10"/>
  <c r="I3353" i="10"/>
  <c r="I3352" i="10"/>
  <c r="I3351" i="10"/>
  <c r="I3350" i="10"/>
  <c r="I3349" i="10"/>
  <c r="I3348" i="10"/>
  <c r="I3347" i="10"/>
  <c r="I3346" i="10"/>
  <c r="I3345" i="10"/>
  <c r="I3344" i="10"/>
  <c r="I3343" i="10"/>
  <c r="I3342" i="10"/>
  <c r="I3341" i="10"/>
  <c r="I3340" i="10"/>
  <c r="I3339" i="10"/>
  <c r="I3338" i="10"/>
  <c r="I3337" i="10"/>
  <c r="I3336" i="10"/>
  <c r="I3335" i="10"/>
  <c r="I3334" i="10"/>
  <c r="I3333" i="10"/>
  <c r="I3332" i="10"/>
  <c r="I3331" i="10"/>
  <c r="I3330" i="10"/>
  <c r="I3329" i="10"/>
  <c r="I3328" i="10"/>
  <c r="I3327" i="10"/>
  <c r="I3326" i="10"/>
  <c r="I3325" i="10"/>
  <c r="I3324" i="10"/>
  <c r="I3323" i="10"/>
  <c r="I3322" i="10"/>
  <c r="I3321" i="10"/>
  <c r="I3320" i="10"/>
  <c r="I3319" i="10"/>
  <c r="I3318" i="10"/>
  <c r="I3317" i="10"/>
  <c r="I3316" i="10"/>
  <c r="I3315" i="10"/>
  <c r="I3314" i="10"/>
  <c r="I3313" i="10"/>
  <c r="I3312" i="10"/>
  <c r="I3311" i="10"/>
  <c r="I3310" i="10"/>
  <c r="I3309" i="10"/>
  <c r="I3308" i="10"/>
  <c r="I3307" i="10"/>
  <c r="I3306" i="10"/>
  <c r="I3305" i="10"/>
  <c r="I3304" i="10"/>
  <c r="I3303" i="10"/>
  <c r="I3302" i="10"/>
  <c r="I3301" i="10"/>
  <c r="I3300" i="10"/>
  <c r="I3299" i="10"/>
  <c r="I3298" i="10"/>
  <c r="I3297" i="10"/>
  <c r="I3296" i="10"/>
  <c r="I3295" i="10"/>
  <c r="I3294" i="10"/>
  <c r="I3293" i="10"/>
  <c r="I3292" i="10"/>
  <c r="I3291" i="10"/>
  <c r="I3290" i="10"/>
  <c r="I3289" i="10"/>
  <c r="I3288" i="10"/>
  <c r="I3287" i="10"/>
  <c r="I3286" i="10"/>
  <c r="I3285" i="10"/>
  <c r="I3284" i="10"/>
  <c r="I3283" i="10"/>
  <c r="I3282" i="10"/>
  <c r="I3281" i="10"/>
  <c r="I3280" i="10"/>
  <c r="I3279" i="10"/>
  <c r="I3278" i="10"/>
  <c r="I3277" i="10"/>
  <c r="I3276" i="10"/>
  <c r="I3275" i="10"/>
  <c r="I3274" i="10"/>
  <c r="I3273" i="10"/>
  <c r="I3272" i="10"/>
  <c r="I3271" i="10"/>
  <c r="I3270" i="10"/>
  <c r="I3269" i="10"/>
  <c r="I3268" i="10"/>
  <c r="I3267" i="10"/>
  <c r="I3266" i="10"/>
  <c r="I3265" i="10"/>
  <c r="I3264" i="10"/>
  <c r="I3263" i="10"/>
  <c r="I3262" i="10"/>
  <c r="I3261" i="10"/>
  <c r="I3260" i="10"/>
  <c r="I3259" i="10"/>
  <c r="I3258" i="10"/>
  <c r="I3257" i="10"/>
  <c r="I3256" i="10"/>
  <c r="I3255" i="10"/>
  <c r="I3254" i="10"/>
  <c r="I3253" i="10"/>
  <c r="I3252" i="10"/>
  <c r="I3251" i="10"/>
  <c r="I3250" i="10"/>
  <c r="I3249" i="10"/>
  <c r="I3248" i="10"/>
  <c r="I3247" i="10"/>
  <c r="I3246" i="10"/>
  <c r="I3245" i="10"/>
  <c r="I3244" i="10"/>
  <c r="I3243" i="10"/>
  <c r="I3242" i="10"/>
  <c r="I3241" i="10"/>
  <c r="I3240" i="10"/>
  <c r="I3239" i="10"/>
  <c r="I3238" i="10"/>
  <c r="I3237" i="10"/>
  <c r="I3236" i="10"/>
  <c r="I3235" i="10"/>
  <c r="I3234" i="10"/>
  <c r="I3233" i="10"/>
  <c r="I3232" i="10"/>
  <c r="I3231" i="10"/>
  <c r="I3230" i="10"/>
  <c r="I3229" i="10"/>
  <c r="I3228" i="10"/>
  <c r="I3227" i="10"/>
  <c r="I3226" i="10"/>
  <c r="I3225" i="10"/>
  <c r="I3224" i="10"/>
  <c r="I3223" i="10"/>
  <c r="I3222" i="10"/>
  <c r="I3221" i="10"/>
  <c r="I3220" i="10"/>
  <c r="I3219" i="10"/>
  <c r="I3218" i="10"/>
  <c r="I3217" i="10"/>
  <c r="I3216" i="10"/>
  <c r="I3215" i="10"/>
  <c r="I3214" i="10"/>
  <c r="I3213" i="10"/>
  <c r="I3212" i="10"/>
  <c r="I3211" i="10"/>
  <c r="I3210" i="10"/>
  <c r="I3209" i="10"/>
  <c r="I3208" i="10"/>
  <c r="I3207" i="10"/>
  <c r="I3206" i="10"/>
  <c r="I3205" i="10"/>
  <c r="I3204" i="10"/>
  <c r="I3203" i="10"/>
  <c r="I3202" i="10"/>
  <c r="I3201" i="10"/>
  <c r="I3200" i="10"/>
  <c r="I3199" i="10"/>
  <c r="I3198" i="10"/>
  <c r="I3197" i="10"/>
  <c r="I3196" i="10"/>
  <c r="I3195" i="10"/>
  <c r="I3194" i="10"/>
  <c r="I3193" i="10"/>
  <c r="I3192" i="10"/>
  <c r="I3191" i="10"/>
  <c r="I3190" i="10"/>
  <c r="I3189" i="10"/>
  <c r="I3188" i="10"/>
  <c r="I3187" i="10"/>
  <c r="I3186" i="10"/>
  <c r="I3185" i="10"/>
  <c r="I3184" i="10"/>
  <c r="I3183" i="10"/>
  <c r="I3182" i="10"/>
  <c r="I3181" i="10"/>
  <c r="I3180" i="10"/>
  <c r="I3179" i="10"/>
  <c r="I3178" i="10"/>
  <c r="I3177" i="10"/>
  <c r="I3176" i="10"/>
  <c r="I3175" i="10"/>
  <c r="I3174" i="10"/>
  <c r="I3173" i="10"/>
  <c r="I3172" i="10"/>
  <c r="I3171" i="10"/>
  <c r="I3170" i="10"/>
  <c r="I3169" i="10"/>
  <c r="I3168" i="10"/>
  <c r="I3167" i="10"/>
  <c r="I3166" i="10"/>
  <c r="I3165" i="10"/>
  <c r="I3164" i="10"/>
  <c r="I3163" i="10"/>
  <c r="I3162" i="10"/>
  <c r="I3161" i="10"/>
  <c r="I3160" i="10"/>
  <c r="I3159" i="10"/>
  <c r="I3158" i="10"/>
  <c r="I3157" i="10"/>
  <c r="I3156" i="10"/>
  <c r="I3155" i="10"/>
  <c r="I3154" i="10"/>
  <c r="I3153" i="10"/>
  <c r="I3152" i="10"/>
  <c r="I3151" i="10"/>
  <c r="I3150" i="10"/>
  <c r="I3149" i="10"/>
  <c r="I3148" i="10"/>
  <c r="I3147" i="10"/>
  <c r="I3146" i="10"/>
  <c r="I3145" i="10"/>
  <c r="I3144" i="10"/>
  <c r="I3143" i="10"/>
  <c r="I3142" i="10"/>
  <c r="I3141" i="10"/>
  <c r="I3140" i="10"/>
  <c r="I3139" i="10"/>
  <c r="I3138" i="10"/>
  <c r="I3137" i="10"/>
  <c r="I3136" i="10"/>
  <c r="I3135" i="10"/>
  <c r="I3134" i="10"/>
  <c r="I3133" i="10"/>
  <c r="I3132" i="10"/>
  <c r="I3131" i="10"/>
  <c r="I3130" i="10"/>
  <c r="I3129" i="10"/>
  <c r="I3128" i="10"/>
  <c r="I3127" i="10"/>
  <c r="I3126" i="10"/>
  <c r="I3125" i="10"/>
  <c r="I3124" i="10"/>
  <c r="I3123" i="10"/>
  <c r="I3122" i="10"/>
  <c r="I3121" i="10"/>
  <c r="I3120" i="10"/>
  <c r="I3119" i="10"/>
  <c r="I3118" i="10"/>
  <c r="I3117" i="10"/>
  <c r="I3116" i="10"/>
  <c r="I3115" i="10"/>
  <c r="I3114" i="10"/>
  <c r="I3113" i="10"/>
  <c r="I3112" i="10"/>
  <c r="I3111" i="10"/>
  <c r="I3110" i="10"/>
  <c r="I3109" i="10"/>
  <c r="I3108" i="10"/>
  <c r="I3107" i="10"/>
  <c r="I3106" i="10"/>
  <c r="I3105" i="10"/>
  <c r="I3104" i="10"/>
  <c r="I3103" i="10"/>
  <c r="I3102" i="10"/>
  <c r="I3101" i="10"/>
  <c r="I3100" i="10"/>
  <c r="I3099" i="10"/>
  <c r="I3098" i="10"/>
  <c r="I3097" i="10"/>
  <c r="I3096" i="10"/>
  <c r="I3095" i="10"/>
  <c r="I3094" i="10"/>
  <c r="I3093" i="10"/>
  <c r="I3092" i="10"/>
  <c r="I3091" i="10"/>
  <c r="I3090" i="10"/>
  <c r="I3089" i="10"/>
  <c r="I3088" i="10"/>
  <c r="I3087" i="10"/>
  <c r="I3086" i="10"/>
  <c r="I3085" i="10"/>
  <c r="I3084" i="10"/>
  <c r="I3083" i="10"/>
  <c r="I3082" i="10"/>
  <c r="I3081" i="10"/>
  <c r="I3080" i="10"/>
  <c r="I3079" i="10"/>
  <c r="I3078" i="10"/>
  <c r="I3077" i="10"/>
  <c r="I3076" i="10"/>
  <c r="I3075" i="10"/>
  <c r="I3074" i="10"/>
  <c r="I3073" i="10"/>
  <c r="I3072" i="10"/>
  <c r="I3071" i="10"/>
  <c r="I3070" i="10"/>
  <c r="I3069" i="10"/>
  <c r="I3068" i="10"/>
  <c r="I3067" i="10"/>
  <c r="I3066" i="10"/>
  <c r="I3065" i="10"/>
  <c r="I3064" i="10"/>
  <c r="I3063" i="10"/>
  <c r="I3062" i="10"/>
  <c r="I3061" i="10"/>
  <c r="I3060" i="10"/>
  <c r="I3059" i="10"/>
  <c r="I3058" i="10"/>
  <c r="I3057" i="10"/>
  <c r="I3056" i="10"/>
  <c r="I3055" i="10"/>
  <c r="I3054" i="10"/>
  <c r="I3053" i="10"/>
  <c r="I3052" i="10"/>
  <c r="I3051" i="10"/>
  <c r="I3050" i="10"/>
  <c r="I3049" i="10"/>
  <c r="I3048" i="10"/>
  <c r="I3047" i="10"/>
  <c r="I3046" i="10"/>
  <c r="I3045" i="10"/>
  <c r="I3044" i="10"/>
  <c r="I3043" i="10"/>
  <c r="I3042" i="10"/>
  <c r="I3041" i="10"/>
  <c r="I3040" i="10"/>
  <c r="I3039" i="10"/>
  <c r="I3038" i="10"/>
  <c r="I3037" i="10"/>
  <c r="I3036" i="10"/>
  <c r="I3035" i="10"/>
  <c r="I3034" i="10"/>
  <c r="I3033" i="10"/>
  <c r="I3032" i="10"/>
  <c r="I3031" i="10"/>
  <c r="I3030" i="10"/>
  <c r="I3029" i="10"/>
  <c r="I3028" i="10"/>
  <c r="I3027" i="10"/>
  <c r="I3026" i="10"/>
  <c r="I3025" i="10"/>
  <c r="I3024" i="10"/>
  <c r="I3023" i="10"/>
  <c r="I3022" i="10"/>
  <c r="I3021" i="10"/>
  <c r="I3020" i="10"/>
  <c r="I3019" i="10"/>
  <c r="I3018" i="10"/>
  <c r="I3017" i="10"/>
  <c r="I3016" i="10"/>
  <c r="I3015" i="10"/>
  <c r="I3014" i="10"/>
  <c r="I3013" i="10"/>
  <c r="I3012" i="10"/>
  <c r="I3011" i="10"/>
  <c r="I3010" i="10"/>
  <c r="I3009" i="10"/>
  <c r="I3008" i="10"/>
  <c r="I3007" i="10"/>
  <c r="I3006" i="10"/>
  <c r="I3005" i="10"/>
  <c r="I3004" i="10"/>
  <c r="I3003" i="10"/>
  <c r="I3002" i="10"/>
  <c r="I3001" i="10"/>
  <c r="I3000" i="10"/>
  <c r="I2999" i="10"/>
  <c r="I2998" i="10"/>
  <c r="I2997" i="10"/>
  <c r="I2996" i="10"/>
  <c r="I2995" i="10"/>
  <c r="I2994" i="10"/>
  <c r="I2993" i="10"/>
  <c r="I2992" i="10"/>
  <c r="I2991" i="10"/>
  <c r="I2990" i="10"/>
  <c r="I2989" i="10"/>
  <c r="I2988" i="10"/>
  <c r="I2987" i="10"/>
  <c r="I2986" i="10"/>
  <c r="I2985" i="10"/>
  <c r="I2984" i="10"/>
  <c r="I2983" i="10"/>
  <c r="I2982" i="10"/>
  <c r="I2981" i="10"/>
  <c r="I2980" i="10"/>
  <c r="I2979" i="10"/>
  <c r="I2978" i="10"/>
  <c r="I2977" i="10"/>
  <c r="I2976" i="10"/>
  <c r="I2975" i="10"/>
  <c r="I2974" i="10"/>
  <c r="I2973" i="10"/>
  <c r="I2972" i="10"/>
  <c r="I2971" i="10"/>
  <c r="I2970" i="10"/>
  <c r="I2969" i="10"/>
  <c r="I2968" i="10"/>
  <c r="I2967" i="10"/>
  <c r="I2966" i="10"/>
  <c r="I2965" i="10"/>
  <c r="I2964" i="10"/>
  <c r="I2963" i="10"/>
  <c r="I2962" i="10"/>
  <c r="I2961" i="10"/>
  <c r="I2960" i="10"/>
  <c r="I2959" i="10"/>
  <c r="I2958" i="10"/>
  <c r="I2957" i="10"/>
  <c r="I2956" i="10"/>
  <c r="I2955" i="10"/>
  <c r="I2954" i="10"/>
  <c r="I2953" i="10"/>
  <c r="I2952" i="10"/>
  <c r="I2951" i="10"/>
  <c r="I2950" i="10"/>
  <c r="I2949" i="10"/>
  <c r="I2948" i="10"/>
  <c r="I2947" i="10"/>
  <c r="I2946" i="10"/>
  <c r="I2945" i="10"/>
  <c r="I2944" i="10"/>
  <c r="I2943" i="10"/>
  <c r="I2942" i="10"/>
  <c r="I2941" i="10"/>
  <c r="I2940" i="10"/>
  <c r="I2939" i="10"/>
  <c r="I2938" i="10"/>
  <c r="I2937" i="10"/>
  <c r="I2936" i="10"/>
  <c r="I2935" i="10"/>
  <c r="I2934" i="10"/>
  <c r="I2933" i="10"/>
  <c r="I2932" i="10"/>
  <c r="I2931" i="10"/>
  <c r="I2930" i="10"/>
  <c r="I2929" i="10"/>
  <c r="I2928" i="10"/>
  <c r="I2927" i="10"/>
  <c r="I2926" i="10"/>
  <c r="I2925" i="10"/>
  <c r="I2924" i="10"/>
  <c r="I2923" i="10"/>
  <c r="I2922" i="10"/>
  <c r="I2921" i="10"/>
  <c r="I2920" i="10"/>
  <c r="I2919" i="10"/>
  <c r="I2918" i="10"/>
  <c r="I2917" i="10"/>
  <c r="I2916" i="10"/>
  <c r="I2915" i="10"/>
  <c r="I2914" i="10"/>
  <c r="I2913" i="10"/>
  <c r="I2912" i="10"/>
  <c r="I2911" i="10"/>
  <c r="I2910" i="10"/>
  <c r="I2909" i="10"/>
  <c r="I2908" i="10"/>
  <c r="I2907" i="10"/>
  <c r="I2906" i="10"/>
  <c r="I2905" i="10"/>
  <c r="I2904" i="10"/>
  <c r="I2903" i="10"/>
  <c r="I2902" i="10"/>
  <c r="I2901" i="10"/>
  <c r="I2900" i="10"/>
  <c r="I2899" i="10"/>
  <c r="I2898" i="10"/>
  <c r="I2897" i="10"/>
  <c r="I2896" i="10"/>
  <c r="I2895" i="10"/>
  <c r="I2894" i="10"/>
  <c r="I2893" i="10"/>
  <c r="I2892" i="10"/>
  <c r="I2891" i="10"/>
  <c r="I2890" i="10"/>
  <c r="I2889" i="10"/>
  <c r="I2888" i="10"/>
  <c r="I2887" i="10"/>
  <c r="I2886" i="10"/>
  <c r="I2885" i="10"/>
  <c r="I2884" i="10"/>
  <c r="I2883" i="10"/>
  <c r="I2882" i="10"/>
  <c r="I2881" i="10"/>
  <c r="I2880" i="10"/>
  <c r="I2879" i="10"/>
  <c r="I2878" i="10"/>
  <c r="I2877" i="10"/>
  <c r="I2876" i="10"/>
  <c r="I2875" i="10"/>
  <c r="I2874" i="10"/>
  <c r="I2873" i="10"/>
  <c r="I2872" i="10"/>
  <c r="I2871" i="10"/>
  <c r="I2870" i="10"/>
  <c r="I2869" i="10"/>
  <c r="I2868" i="10"/>
  <c r="I2867" i="10"/>
  <c r="I2866" i="10"/>
  <c r="I2865" i="10"/>
  <c r="I2864" i="10"/>
  <c r="I2863" i="10"/>
  <c r="I2862" i="10"/>
  <c r="I2861" i="10"/>
  <c r="I2860" i="10"/>
  <c r="I2859" i="10"/>
  <c r="I2858" i="10"/>
  <c r="I2857" i="10"/>
  <c r="I2856" i="10"/>
  <c r="I2855" i="10"/>
  <c r="I2854" i="10"/>
  <c r="I2853" i="10"/>
  <c r="I2852" i="10"/>
  <c r="I2851" i="10"/>
  <c r="I2850" i="10"/>
  <c r="I2849" i="10"/>
  <c r="I2848" i="10"/>
  <c r="I2847" i="10"/>
  <c r="I2846" i="10"/>
  <c r="I2845" i="10"/>
  <c r="I2844" i="10"/>
  <c r="I2843" i="10"/>
  <c r="I2842" i="10"/>
  <c r="I2841" i="10"/>
  <c r="I2840" i="10"/>
  <c r="I2839" i="10"/>
  <c r="I2838" i="10"/>
  <c r="I2837" i="10"/>
  <c r="I2836" i="10"/>
  <c r="I2835" i="10"/>
  <c r="I2834" i="10"/>
  <c r="I2833" i="10"/>
  <c r="I2832" i="10"/>
  <c r="I2831" i="10"/>
  <c r="I2830" i="10"/>
  <c r="I2829" i="10"/>
  <c r="I2828" i="10"/>
  <c r="I2827" i="10"/>
  <c r="I2826" i="10"/>
  <c r="I2825" i="10"/>
  <c r="I2824" i="10"/>
  <c r="I2823" i="10"/>
  <c r="I2822" i="10"/>
  <c r="I2821" i="10"/>
  <c r="I2820" i="10"/>
  <c r="I2819" i="10"/>
  <c r="I2818" i="10"/>
  <c r="I2817" i="10"/>
  <c r="I2816" i="10"/>
  <c r="I2815" i="10"/>
  <c r="I2814" i="10"/>
  <c r="I2813" i="10"/>
  <c r="I2812" i="10"/>
  <c r="I2811" i="10"/>
  <c r="I2810" i="10"/>
  <c r="I2809" i="10"/>
  <c r="I2808" i="10"/>
  <c r="I2807" i="10"/>
  <c r="I2806" i="10"/>
  <c r="I2805" i="10"/>
  <c r="I2804" i="10"/>
  <c r="I2803" i="10"/>
  <c r="I2802" i="10"/>
  <c r="I2801" i="10"/>
  <c r="I2800" i="10"/>
  <c r="I2799" i="10"/>
  <c r="I2798" i="10"/>
  <c r="I2797" i="10"/>
  <c r="I2796" i="10"/>
  <c r="I2795" i="10"/>
  <c r="I2794" i="10"/>
  <c r="I2793" i="10"/>
  <c r="I2792" i="10"/>
  <c r="I2791" i="10"/>
  <c r="I2790" i="10"/>
  <c r="I2789" i="10"/>
  <c r="I2788" i="10"/>
  <c r="I2787" i="10"/>
  <c r="I2786" i="10"/>
  <c r="I2785" i="10"/>
  <c r="I2784" i="10"/>
  <c r="I2783" i="10"/>
  <c r="I2782" i="10"/>
  <c r="I2781" i="10"/>
  <c r="I2780" i="10"/>
  <c r="I2779" i="10"/>
  <c r="I2778" i="10"/>
  <c r="I2777" i="10"/>
  <c r="I2776" i="10"/>
  <c r="I2775" i="10"/>
  <c r="I2774" i="10"/>
  <c r="I2773" i="10"/>
  <c r="I2772" i="10"/>
  <c r="I2771" i="10"/>
  <c r="I2770" i="10"/>
  <c r="I2769" i="10"/>
  <c r="I2768" i="10"/>
  <c r="I2767" i="10"/>
  <c r="I2766" i="10"/>
  <c r="I2765" i="10"/>
  <c r="I2764" i="10"/>
  <c r="I2763" i="10"/>
  <c r="I2762" i="10"/>
  <c r="I2761" i="10"/>
  <c r="I2760" i="10"/>
  <c r="I2759" i="10"/>
  <c r="I2758" i="10"/>
  <c r="I2757" i="10"/>
  <c r="I2756" i="10"/>
  <c r="I2755" i="10"/>
  <c r="I2754" i="10"/>
  <c r="I2753" i="10"/>
  <c r="I2752" i="10"/>
  <c r="I2751" i="10"/>
  <c r="I2750" i="10"/>
  <c r="I2749" i="10"/>
  <c r="I2748" i="10"/>
  <c r="I2747" i="10"/>
  <c r="I2746" i="10"/>
  <c r="I2745" i="10"/>
  <c r="I2744" i="10"/>
  <c r="I2743" i="10"/>
  <c r="I2742" i="10"/>
  <c r="I2741" i="10"/>
  <c r="I2740" i="10"/>
  <c r="I2739" i="10"/>
  <c r="I2738" i="10"/>
  <c r="I2737" i="10"/>
  <c r="I2736" i="10"/>
  <c r="I2735" i="10"/>
  <c r="I2734" i="10"/>
  <c r="I2733" i="10"/>
  <c r="I2732" i="10"/>
  <c r="I2731" i="10"/>
  <c r="I2730" i="10"/>
  <c r="I2729" i="10"/>
  <c r="I2728" i="10"/>
  <c r="I2727" i="10"/>
  <c r="I2726" i="10"/>
  <c r="I2725" i="10"/>
  <c r="I2724" i="10"/>
  <c r="I2723" i="10"/>
  <c r="I2722" i="10"/>
  <c r="I2721" i="10"/>
  <c r="I2720" i="10"/>
  <c r="I2719" i="10"/>
  <c r="I2718" i="10"/>
  <c r="I2717" i="10"/>
  <c r="I2716" i="10"/>
  <c r="I2715" i="10"/>
  <c r="I2714" i="10"/>
  <c r="I2713" i="10"/>
  <c r="I2712" i="10"/>
  <c r="I2711" i="10"/>
  <c r="I2710" i="10"/>
  <c r="I2709" i="10"/>
  <c r="I2708" i="10"/>
  <c r="I2707" i="10"/>
  <c r="I2706" i="10"/>
  <c r="I2705" i="10"/>
  <c r="I2704" i="10"/>
  <c r="I2703" i="10"/>
  <c r="I2702" i="10"/>
  <c r="I2701" i="10"/>
  <c r="I2700" i="10"/>
  <c r="I2699" i="10"/>
  <c r="I2698" i="10"/>
  <c r="I2697" i="10"/>
  <c r="I2696" i="10"/>
  <c r="I2695" i="10"/>
  <c r="I2694" i="10"/>
  <c r="I2693" i="10"/>
  <c r="I2692" i="10"/>
  <c r="I2691" i="10"/>
  <c r="I2690" i="10"/>
  <c r="I2689" i="10"/>
  <c r="I2688" i="10"/>
  <c r="I2687" i="10"/>
  <c r="I2686" i="10"/>
  <c r="I2685" i="10"/>
  <c r="I2684" i="10"/>
  <c r="I2683" i="10"/>
  <c r="I2682" i="10"/>
  <c r="I2681" i="10"/>
  <c r="I2680" i="10"/>
  <c r="I2679" i="10"/>
  <c r="I2678" i="10"/>
  <c r="I2677" i="10"/>
  <c r="I2676" i="10"/>
  <c r="I2675" i="10"/>
  <c r="I2674" i="10"/>
  <c r="I2673" i="10"/>
  <c r="I2672" i="10"/>
  <c r="I2671" i="10"/>
  <c r="I2670" i="10"/>
  <c r="I2669" i="10"/>
  <c r="I2668" i="10"/>
  <c r="I2667" i="10"/>
  <c r="I2666" i="10"/>
  <c r="I2665" i="10"/>
  <c r="I2664" i="10"/>
  <c r="I2663" i="10"/>
  <c r="I2662" i="10"/>
  <c r="I2661" i="10"/>
  <c r="I2660" i="10"/>
  <c r="I2659" i="10"/>
  <c r="I2658" i="10"/>
  <c r="I2657" i="10"/>
  <c r="I2656" i="10"/>
  <c r="I2655" i="10"/>
  <c r="I2654" i="10"/>
  <c r="I2653" i="10"/>
  <c r="I2652" i="10"/>
  <c r="I2651" i="10"/>
  <c r="I2650" i="10"/>
  <c r="I2649" i="10"/>
  <c r="I2648" i="10"/>
  <c r="I2647" i="10"/>
  <c r="I2646" i="10"/>
  <c r="I2645" i="10"/>
  <c r="I2644" i="10"/>
  <c r="I2643" i="10"/>
  <c r="I2642" i="10"/>
  <c r="I2641" i="10"/>
  <c r="I2640" i="10"/>
  <c r="I2639" i="10"/>
  <c r="I2638" i="10"/>
  <c r="I2637" i="10"/>
  <c r="I2636" i="10"/>
  <c r="I2635" i="10"/>
  <c r="I2634" i="10"/>
  <c r="I2633" i="10"/>
  <c r="I2632" i="10"/>
  <c r="I2631" i="10"/>
  <c r="I2630" i="10"/>
  <c r="I2629" i="10"/>
  <c r="I2628" i="10"/>
  <c r="I2627" i="10"/>
  <c r="I2626" i="10"/>
  <c r="I2625" i="10"/>
  <c r="I2624" i="10"/>
  <c r="I2623" i="10"/>
  <c r="I2622" i="10"/>
  <c r="I2621" i="10"/>
  <c r="I2620" i="10"/>
  <c r="I2619" i="10"/>
  <c r="I2618" i="10"/>
  <c r="I2617" i="10"/>
  <c r="I2616" i="10"/>
  <c r="I2615" i="10"/>
  <c r="I2614" i="10"/>
  <c r="I2613" i="10"/>
  <c r="I2612" i="10"/>
  <c r="I2611" i="10"/>
  <c r="I2610" i="10"/>
  <c r="I2609" i="10"/>
  <c r="I2608" i="10"/>
  <c r="I2607" i="10"/>
  <c r="I2606" i="10"/>
  <c r="I2605" i="10"/>
  <c r="I2604" i="10"/>
  <c r="I2603" i="10"/>
  <c r="I2602" i="10"/>
  <c r="I2601" i="10"/>
  <c r="I2600" i="10"/>
  <c r="I2599" i="10"/>
  <c r="I2598" i="10"/>
  <c r="I2597" i="10"/>
  <c r="I2596" i="10"/>
  <c r="I2595" i="10"/>
  <c r="I2594" i="10"/>
  <c r="I2593" i="10"/>
  <c r="I2592" i="10"/>
  <c r="I2591" i="10"/>
  <c r="I2590" i="10"/>
  <c r="I2589" i="10"/>
  <c r="I2588" i="10"/>
  <c r="I2587" i="10"/>
  <c r="I2586" i="10"/>
  <c r="I2585" i="10"/>
  <c r="I2584" i="10"/>
  <c r="I2583" i="10"/>
  <c r="I2582" i="10"/>
  <c r="I2581" i="10"/>
  <c r="I2580" i="10"/>
  <c r="I2579" i="10"/>
  <c r="I2578" i="10"/>
  <c r="I2577" i="10"/>
  <c r="I2576" i="10"/>
  <c r="I2575" i="10"/>
  <c r="I2574" i="10"/>
  <c r="I2573" i="10"/>
  <c r="I2572" i="10"/>
  <c r="I2571" i="10"/>
  <c r="I2570" i="10"/>
  <c r="I2569" i="10"/>
  <c r="I2568" i="10"/>
  <c r="I2567" i="10"/>
  <c r="I2566" i="10"/>
  <c r="I2565" i="10"/>
  <c r="I2564" i="10"/>
  <c r="I2563" i="10"/>
  <c r="I2562" i="10"/>
  <c r="I2561" i="10"/>
  <c r="I2560" i="10"/>
  <c r="I2559" i="10"/>
  <c r="I2558" i="10"/>
  <c r="I2557" i="10"/>
  <c r="I2556" i="10"/>
  <c r="I2555" i="10"/>
  <c r="I2554" i="10"/>
  <c r="I2553" i="10"/>
  <c r="I2552" i="10"/>
  <c r="I2551" i="10"/>
  <c r="I2550" i="10"/>
  <c r="I2549" i="10"/>
  <c r="I2548" i="10"/>
  <c r="I2547" i="10"/>
  <c r="I2546" i="10"/>
  <c r="I2545" i="10"/>
  <c r="I2544" i="10"/>
  <c r="I2543" i="10"/>
  <c r="I2542" i="10"/>
  <c r="I2541" i="10"/>
  <c r="I2540" i="10"/>
  <c r="I2539" i="10"/>
  <c r="I2538" i="10"/>
  <c r="I2537" i="10"/>
  <c r="I2536" i="10"/>
  <c r="I2535" i="10"/>
  <c r="I2534" i="10"/>
  <c r="I2533" i="10"/>
  <c r="I2532" i="10"/>
  <c r="I2531" i="10"/>
  <c r="I2530" i="10"/>
  <c r="I2529" i="10"/>
  <c r="I2528" i="10"/>
  <c r="I2527" i="10"/>
  <c r="I2526" i="10"/>
  <c r="I2525" i="10"/>
  <c r="I2524" i="10"/>
  <c r="I2523" i="10"/>
  <c r="I2522" i="10"/>
  <c r="I2521" i="10"/>
  <c r="I2520" i="10"/>
  <c r="I2519" i="10"/>
  <c r="I2518" i="10"/>
  <c r="I2517" i="10"/>
  <c r="I2516" i="10"/>
  <c r="I2515" i="10"/>
  <c r="I2514" i="10"/>
  <c r="I2513" i="10"/>
  <c r="I2512" i="10"/>
  <c r="I2511" i="10"/>
  <c r="I2510" i="10"/>
  <c r="I2509" i="10"/>
  <c r="I2508" i="10"/>
  <c r="I2507" i="10"/>
  <c r="I2506" i="10"/>
  <c r="I2505" i="10"/>
  <c r="I2504" i="10"/>
  <c r="I2503" i="10"/>
  <c r="I2502" i="10"/>
  <c r="I2501" i="10"/>
  <c r="I2500" i="10"/>
  <c r="I2499" i="10"/>
  <c r="I2498" i="10"/>
  <c r="I2497" i="10"/>
  <c r="I2496" i="10"/>
  <c r="I2495" i="10"/>
  <c r="I2494" i="10"/>
  <c r="I2493" i="10"/>
  <c r="I2492" i="10"/>
  <c r="I2491" i="10"/>
  <c r="I2490" i="10"/>
  <c r="I2489" i="10"/>
  <c r="I2488" i="10"/>
  <c r="I2487" i="10"/>
  <c r="I2486" i="10"/>
  <c r="I2485" i="10"/>
  <c r="I2484" i="10"/>
  <c r="I2483" i="10"/>
  <c r="I2482" i="10"/>
  <c r="I2481" i="10"/>
  <c r="I2480" i="10"/>
  <c r="I2479" i="10"/>
  <c r="I2478" i="10"/>
  <c r="I2477" i="10"/>
  <c r="I2476" i="10"/>
  <c r="I2475" i="10"/>
  <c r="I2474" i="10"/>
  <c r="I2473" i="10"/>
  <c r="I2472" i="10"/>
  <c r="I2471" i="10"/>
  <c r="I2470" i="10"/>
  <c r="I2469" i="10"/>
  <c r="I2468" i="10"/>
  <c r="I2467" i="10"/>
  <c r="I2466" i="10"/>
  <c r="I2465" i="10"/>
  <c r="I2464" i="10"/>
  <c r="I2463" i="10"/>
  <c r="I2462" i="10"/>
  <c r="I2461" i="10"/>
  <c r="I2460" i="10"/>
  <c r="I2459" i="10"/>
  <c r="I2458" i="10"/>
  <c r="I2457" i="10"/>
  <c r="I2456" i="10"/>
  <c r="I2455" i="10"/>
  <c r="I2454" i="10"/>
  <c r="I2453" i="10"/>
  <c r="I2452" i="10"/>
  <c r="I2451" i="10"/>
  <c r="I2450" i="10"/>
  <c r="I2449" i="10"/>
  <c r="I2448" i="10"/>
  <c r="I2447" i="10"/>
  <c r="I2446" i="10"/>
  <c r="I2445" i="10"/>
  <c r="I2444" i="10"/>
  <c r="I2443" i="10"/>
  <c r="I2442" i="10"/>
  <c r="I2441" i="10"/>
  <c r="I2440" i="10"/>
  <c r="I2439" i="10"/>
  <c r="I2438" i="10"/>
  <c r="I2437" i="10"/>
  <c r="I2436" i="10"/>
  <c r="I2435" i="10"/>
  <c r="I2434" i="10"/>
  <c r="I2433" i="10"/>
  <c r="I2432" i="10"/>
  <c r="I2431" i="10"/>
  <c r="I2430" i="10"/>
  <c r="I2429" i="10"/>
  <c r="I2428" i="10"/>
  <c r="I2427" i="10"/>
  <c r="I2426" i="10"/>
  <c r="I2425" i="10"/>
  <c r="I2424" i="10"/>
  <c r="I2423" i="10"/>
  <c r="I2422" i="10"/>
  <c r="I2421" i="10"/>
  <c r="I2420" i="10"/>
  <c r="I2419" i="10"/>
  <c r="I2418" i="10"/>
  <c r="I2417" i="10"/>
  <c r="I2416" i="10"/>
  <c r="I2415" i="10"/>
  <c r="I2414" i="10"/>
  <c r="I2413" i="10"/>
  <c r="I2412" i="10"/>
  <c r="I2411" i="10"/>
  <c r="I2410" i="10"/>
  <c r="I2409" i="10"/>
  <c r="I2408" i="10"/>
  <c r="I2407" i="10"/>
  <c r="I2406" i="10"/>
  <c r="I2405" i="10"/>
  <c r="I2404" i="10"/>
  <c r="I2403" i="10"/>
  <c r="I2402" i="10"/>
  <c r="I2401" i="10"/>
  <c r="I2400" i="10"/>
  <c r="I2399" i="10"/>
  <c r="I2398" i="10"/>
  <c r="I2397" i="10"/>
  <c r="I2396" i="10"/>
  <c r="I2395" i="10"/>
  <c r="I2394" i="10"/>
  <c r="I2393" i="10"/>
  <c r="I2392" i="10"/>
  <c r="I2391" i="10"/>
  <c r="I2390" i="10"/>
  <c r="I2389" i="10"/>
  <c r="I2388" i="10"/>
  <c r="I2387" i="10"/>
  <c r="I2386" i="10"/>
  <c r="I2385" i="10"/>
  <c r="I2384" i="10"/>
  <c r="I2383" i="10"/>
  <c r="I2382" i="10"/>
  <c r="I2381" i="10"/>
  <c r="I2380" i="10"/>
  <c r="I2379" i="10"/>
  <c r="I2378" i="10"/>
  <c r="I2377" i="10"/>
  <c r="I2376" i="10"/>
  <c r="I2375" i="10"/>
  <c r="I2374" i="10"/>
  <c r="I2373" i="10"/>
  <c r="I2372" i="10"/>
  <c r="I2371" i="10"/>
  <c r="I2370" i="10"/>
  <c r="I2369" i="10"/>
  <c r="I2368" i="10"/>
  <c r="I2367" i="10"/>
  <c r="I2366" i="10"/>
  <c r="I2365" i="10"/>
  <c r="I2364" i="10"/>
  <c r="I2363" i="10"/>
  <c r="I2362" i="10"/>
  <c r="I2361" i="10"/>
  <c r="I2360" i="10"/>
  <c r="I2359" i="10"/>
  <c r="I2358" i="10"/>
  <c r="I2357" i="10"/>
  <c r="I2356" i="10"/>
  <c r="I2355" i="10"/>
  <c r="I2354" i="10"/>
  <c r="I2353" i="10"/>
  <c r="I2352" i="10"/>
  <c r="I2351" i="10"/>
  <c r="I2350" i="10"/>
  <c r="I2349" i="10"/>
  <c r="I2348" i="10"/>
  <c r="I2347" i="10"/>
  <c r="I2346" i="10"/>
  <c r="I2345" i="10"/>
  <c r="I2344" i="10"/>
  <c r="I2343" i="10"/>
  <c r="I2342" i="10"/>
  <c r="I2341" i="10"/>
  <c r="I2340" i="10"/>
  <c r="I2339" i="10"/>
  <c r="I2338" i="10"/>
  <c r="I2337" i="10"/>
  <c r="I2336" i="10"/>
  <c r="I2335" i="10"/>
  <c r="I2334" i="10"/>
  <c r="I2333" i="10"/>
  <c r="I2332" i="10"/>
  <c r="I2331" i="10"/>
  <c r="I2330" i="10"/>
  <c r="I2329" i="10"/>
  <c r="I2328" i="10"/>
  <c r="I2327" i="10"/>
  <c r="I2326" i="10"/>
  <c r="I2325" i="10"/>
  <c r="I2324" i="10"/>
  <c r="I2323" i="10"/>
  <c r="I2322" i="10"/>
  <c r="I2321" i="10"/>
  <c r="I2320" i="10"/>
  <c r="I2319" i="10"/>
  <c r="I2318" i="10"/>
  <c r="I2317" i="10"/>
  <c r="I2316" i="10"/>
  <c r="I2315" i="10"/>
  <c r="I2314" i="10"/>
  <c r="I2313" i="10"/>
  <c r="I2312" i="10"/>
  <c r="I2311" i="10"/>
  <c r="I2310" i="10"/>
  <c r="I2309" i="10"/>
  <c r="I2308" i="10"/>
  <c r="I2307" i="10"/>
  <c r="I2306" i="10"/>
  <c r="I2305" i="10"/>
  <c r="I2304" i="10"/>
  <c r="I2303" i="10"/>
  <c r="I2302" i="10"/>
  <c r="I2301" i="10"/>
  <c r="I2300" i="10"/>
  <c r="I2299" i="10"/>
  <c r="I2298" i="10"/>
  <c r="I2297" i="10"/>
  <c r="I2296" i="10"/>
  <c r="I2295" i="10"/>
  <c r="I2294" i="10"/>
  <c r="I2293" i="10"/>
  <c r="I2292" i="10"/>
  <c r="I2291" i="10"/>
  <c r="I2290" i="10"/>
  <c r="I2289" i="10"/>
  <c r="I2288" i="10"/>
  <c r="I2287" i="10"/>
  <c r="I2286" i="10"/>
  <c r="I2285" i="10"/>
  <c r="I2284" i="10"/>
  <c r="I2283" i="10"/>
  <c r="I2282" i="10"/>
  <c r="I2281" i="10"/>
  <c r="I2280" i="10"/>
  <c r="I2279" i="10"/>
  <c r="I2278" i="10"/>
  <c r="I2277" i="10"/>
  <c r="I2276" i="10"/>
  <c r="I2275" i="10"/>
  <c r="I2274" i="10"/>
  <c r="I2273" i="10"/>
  <c r="I2272" i="10"/>
  <c r="I2271" i="10"/>
  <c r="I2270" i="10"/>
  <c r="I2269" i="10"/>
  <c r="I2268" i="10"/>
  <c r="I2267" i="10"/>
  <c r="I2266" i="10"/>
  <c r="I2265" i="10"/>
  <c r="I2264" i="10"/>
  <c r="I2263" i="10"/>
  <c r="I2262" i="10"/>
  <c r="I2261" i="10"/>
  <c r="I2260" i="10"/>
  <c r="I2259" i="10"/>
  <c r="I2258" i="10"/>
  <c r="I2257" i="10"/>
  <c r="I2256" i="10"/>
  <c r="I2255" i="10"/>
  <c r="I2254" i="10"/>
  <c r="I2253" i="10"/>
  <c r="I2252" i="10"/>
  <c r="I2251" i="10"/>
  <c r="I2250" i="10"/>
  <c r="I2249" i="10"/>
  <c r="I2248" i="10"/>
  <c r="I2247" i="10"/>
  <c r="I2246" i="10"/>
  <c r="I2245" i="10"/>
  <c r="I2244" i="10"/>
  <c r="I2243" i="10"/>
  <c r="I2242" i="10"/>
  <c r="I2241" i="10"/>
  <c r="I2240" i="10"/>
  <c r="I2239" i="10"/>
  <c r="I2238" i="10"/>
  <c r="I2237" i="10"/>
  <c r="I2236" i="10"/>
  <c r="I2235" i="10"/>
  <c r="I2234" i="10"/>
  <c r="I2233" i="10"/>
  <c r="I2232" i="10"/>
  <c r="I2231" i="10"/>
  <c r="I2230" i="10"/>
  <c r="I2229" i="10"/>
  <c r="I2228" i="10"/>
  <c r="I2227" i="10"/>
  <c r="I2226" i="10"/>
  <c r="I2225" i="10"/>
  <c r="I2224" i="10"/>
  <c r="I2223" i="10"/>
  <c r="I2222" i="10"/>
  <c r="I2221" i="10"/>
  <c r="I2220" i="10"/>
  <c r="I2219" i="10"/>
  <c r="I2218" i="10"/>
  <c r="I2217" i="10"/>
  <c r="I2216" i="10"/>
  <c r="I2215" i="10"/>
  <c r="I2214" i="10"/>
  <c r="I2213" i="10"/>
  <c r="I2212" i="10"/>
  <c r="I2211" i="10"/>
  <c r="I2210" i="10"/>
  <c r="I2209" i="10"/>
  <c r="I2208" i="10"/>
  <c r="I2207" i="10"/>
  <c r="I2206" i="10"/>
  <c r="I2205" i="10"/>
  <c r="I2204" i="10"/>
  <c r="I2203" i="10"/>
  <c r="I2202" i="10"/>
  <c r="I2201" i="10"/>
  <c r="I2200" i="10"/>
  <c r="I2199" i="10"/>
  <c r="I2198" i="10"/>
  <c r="I2197" i="10"/>
  <c r="I2196" i="10"/>
  <c r="I2195" i="10"/>
  <c r="I2194" i="10"/>
  <c r="I2193" i="10"/>
  <c r="I2192" i="10"/>
  <c r="I2191" i="10"/>
  <c r="I2190" i="10"/>
  <c r="I2189" i="10"/>
  <c r="I2188" i="10"/>
  <c r="I2187" i="10"/>
  <c r="I2186" i="10"/>
  <c r="I2185" i="10"/>
  <c r="I2184" i="10"/>
  <c r="I2183" i="10"/>
  <c r="I2182" i="10"/>
  <c r="I2181" i="10"/>
  <c r="I2180" i="10"/>
  <c r="I2179" i="10"/>
  <c r="I2178" i="10"/>
  <c r="I2177" i="10"/>
  <c r="I2176" i="10"/>
  <c r="I2175" i="10"/>
  <c r="I2174" i="10"/>
  <c r="I2173" i="10"/>
  <c r="I2172" i="10"/>
  <c r="I2171" i="10"/>
  <c r="I2170" i="10"/>
  <c r="I2169" i="10"/>
  <c r="I2168" i="10"/>
  <c r="I2167" i="10"/>
  <c r="I2166" i="10"/>
  <c r="I2165" i="10"/>
  <c r="I2164" i="10"/>
  <c r="I2163" i="10"/>
  <c r="I2162" i="10"/>
  <c r="I2161" i="10"/>
  <c r="I2160" i="10"/>
  <c r="I2159" i="10"/>
  <c r="I2158" i="10"/>
  <c r="I2157" i="10"/>
  <c r="I2156" i="10"/>
  <c r="I2155" i="10"/>
  <c r="I2154" i="10"/>
  <c r="I2153" i="10"/>
  <c r="I2152" i="10"/>
  <c r="I2151" i="10"/>
  <c r="I2150" i="10"/>
  <c r="I2149" i="10"/>
  <c r="I2148" i="10"/>
  <c r="I2147" i="10"/>
  <c r="I2146" i="10"/>
  <c r="I2145" i="10"/>
  <c r="I2144" i="10"/>
  <c r="I2143" i="10"/>
  <c r="I2142" i="10"/>
  <c r="I2141" i="10"/>
  <c r="I2140" i="10"/>
  <c r="I2139" i="10"/>
  <c r="I2138" i="10"/>
  <c r="I2137" i="10"/>
  <c r="I2136" i="10"/>
  <c r="I2135" i="10"/>
  <c r="I2134" i="10"/>
  <c r="I2133" i="10"/>
  <c r="I2132" i="10"/>
  <c r="I2131" i="10"/>
  <c r="I2130" i="10"/>
  <c r="I2129" i="10"/>
  <c r="I2128" i="10"/>
  <c r="I2127" i="10"/>
  <c r="I2126" i="10"/>
  <c r="I2125" i="10"/>
  <c r="I2124" i="10"/>
  <c r="I2123" i="10"/>
  <c r="I2122" i="10"/>
  <c r="I2121" i="10"/>
  <c r="I2120" i="10"/>
  <c r="I2119" i="10"/>
  <c r="I2118" i="10"/>
  <c r="I2117" i="10"/>
  <c r="I2116" i="10"/>
  <c r="I2115" i="10"/>
  <c r="I2114" i="10"/>
  <c r="I2113" i="10"/>
  <c r="I2112" i="10"/>
  <c r="I2111" i="10"/>
  <c r="I2110" i="10"/>
  <c r="I2109" i="10"/>
  <c r="I2108" i="10"/>
  <c r="I2107" i="10"/>
  <c r="I2106" i="10"/>
  <c r="I2105" i="10"/>
  <c r="I2104" i="10"/>
  <c r="I2103" i="10"/>
  <c r="I2102" i="10"/>
  <c r="I2101" i="10"/>
  <c r="I2100" i="10"/>
  <c r="I2099" i="10"/>
  <c r="I2098" i="10"/>
  <c r="I2097" i="10"/>
  <c r="I2096" i="10"/>
  <c r="I2095" i="10"/>
  <c r="I2094" i="10"/>
  <c r="I2093" i="10"/>
  <c r="I2092" i="10"/>
  <c r="I2091" i="10"/>
  <c r="I2090" i="10"/>
  <c r="I2089" i="10"/>
  <c r="I2088" i="10"/>
  <c r="I2087" i="10"/>
  <c r="I2086" i="10"/>
  <c r="I2085" i="10"/>
  <c r="I2084" i="10"/>
  <c r="I2083" i="10"/>
  <c r="I2082" i="10"/>
  <c r="I2081" i="10"/>
  <c r="I2080" i="10"/>
  <c r="I2079" i="10"/>
  <c r="I2078" i="10"/>
  <c r="I2077" i="10"/>
  <c r="I2076" i="10"/>
  <c r="I2075" i="10"/>
  <c r="I2074" i="10"/>
  <c r="I2073" i="10"/>
  <c r="I2072" i="10"/>
  <c r="I2071" i="10"/>
  <c r="I2070" i="10"/>
  <c r="I2069" i="10"/>
  <c r="I2068" i="10"/>
  <c r="I2067" i="10"/>
  <c r="I2066" i="10"/>
  <c r="I2065" i="10"/>
  <c r="I2064" i="10"/>
  <c r="I2063" i="10"/>
  <c r="I2062" i="10"/>
  <c r="I2061" i="10"/>
  <c r="I2060" i="10"/>
  <c r="I2059" i="10"/>
  <c r="I2058" i="10"/>
  <c r="I2057" i="10"/>
  <c r="I2056" i="10"/>
  <c r="I2055" i="10"/>
  <c r="I2054" i="10"/>
  <c r="I2053" i="10"/>
  <c r="I2052" i="10"/>
  <c r="I2051" i="10"/>
  <c r="I2050" i="10"/>
  <c r="I2049" i="10"/>
  <c r="I2048" i="10"/>
  <c r="I2047" i="10"/>
  <c r="I2046" i="10"/>
  <c r="I2045" i="10"/>
  <c r="I2044" i="10"/>
  <c r="I2043" i="10"/>
  <c r="I2042" i="10"/>
  <c r="I2041" i="10"/>
  <c r="I2040" i="10"/>
  <c r="I2039" i="10"/>
  <c r="I2038" i="10"/>
  <c r="I2037" i="10"/>
  <c r="I2036" i="10"/>
  <c r="I2035" i="10"/>
  <c r="I2034" i="10"/>
  <c r="I2033" i="10"/>
  <c r="I2032" i="10"/>
  <c r="I2031" i="10"/>
  <c r="I2030" i="10"/>
  <c r="I2029" i="10"/>
  <c r="I2028" i="10"/>
  <c r="I2027" i="10"/>
  <c r="I2026" i="10"/>
  <c r="I2025" i="10"/>
  <c r="I2024" i="10"/>
  <c r="I2023" i="10"/>
  <c r="I2022" i="10"/>
  <c r="I2021" i="10"/>
  <c r="I2020" i="10"/>
  <c r="I2019" i="10"/>
  <c r="I2018" i="10"/>
  <c r="I2017" i="10"/>
  <c r="I2016" i="10"/>
  <c r="I2015" i="10"/>
  <c r="I2014" i="10"/>
  <c r="I2013" i="10"/>
  <c r="I2012" i="10"/>
  <c r="I2011" i="10"/>
  <c r="I2010" i="10"/>
  <c r="I2009" i="10"/>
  <c r="I2008" i="10"/>
  <c r="I2007" i="10"/>
  <c r="I2006" i="10"/>
  <c r="I2005" i="10"/>
  <c r="I2004" i="10"/>
  <c r="I2003" i="10"/>
  <c r="I2002" i="10"/>
  <c r="I2001" i="10"/>
  <c r="I2000" i="10"/>
  <c r="I1999" i="10"/>
  <c r="I1998" i="10"/>
  <c r="I1997" i="10"/>
  <c r="I1996" i="10"/>
  <c r="I1995" i="10"/>
  <c r="I1994" i="10"/>
  <c r="I1993" i="10"/>
  <c r="I1992" i="10"/>
  <c r="I1991" i="10"/>
  <c r="I1990" i="10"/>
  <c r="I1989" i="10"/>
  <c r="I1988" i="10"/>
  <c r="I1987" i="10"/>
  <c r="I1986" i="10"/>
  <c r="I1985" i="10"/>
  <c r="I1984" i="10"/>
  <c r="I1983" i="10"/>
  <c r="I1982" i="10"/>
  <c r="I1981" i="10"/>
  <c r="I1980" i="10"/>
  <c r="I1979" i="10"/>
  <c r="I1978" i="10"/>
  <c r="I1977" i="10"/>
  <c r="I1976" i="10"/>
  <c r="I1975" i="10"/>
  <c r="I1974" i="10"/>
  <c r="I1973" i="10"/>
  <c r="I1972" i="10"/>
  <c r="I1971" i="10"/>
  <c r="I1970" i="10"/>
  <c r="I1969" i="10"/>
  <c r="I1968" i="10"/>
  <c r="I1967" i="10"/>
  <c r="I1966" i="10"/>
  <c r="I1965" i="10"/>
  <c r="I1964" i="10"/>
  <c r="I1963" i="10"/>
  <c r="I1962" i="10"/>
  <c r="I1961" i="10"/>
  <c r="I1960" i="10"/>
  <c r="I1959" i="10"/>
  <c r="I1958" i="10"/>
  <c r="I1957" i="10"/>
  <c r="I1956" i="10"/>
  <c r="I1955" i="10"/>
  <c r="I1954" i="10"/>
  <c r="I1953" i="10"/>
  <c r="I1952" i="10"/>
  <c r="I1951" i="10"/>
  <c r="I1950" i="10"/>
  <c r="I1949" i="10"/>
  <c r="I1948" i="10"/>
  <c r="I1947" i="10"/>
  <c r="I1946" i="10"/>
  <c r="I1945" i="10"/>
  <c r="I1944" i="10"/>
  <c r="I1943" i="10"/>
  <c r="I1942" i="10"/>
  <c r="I1941" i="10"/>
  <c r="I1940" i="10"/>
  <c r="I1939" i="10"/>
  <c r="I1938" i="10"/>
  <c r="I1937" i="10"/>
  <c r="I1936" i="10"/>
  <c r="I1935" i="10"/>
  <c r="I1934" i="10"/>
  <c r="I1933" i="10"/>
  <c r="I1932" i="10"/>
  <c r="I1931" i="10"/>
  <c r="I1930" i="10"/>
  <c r="I1929" i="10"/>
  <c r="I1928" i="10"/>
  <c r="I1927" i="10"/>
  <c r="I1926" i="10"/>
  <c r="I1925" i="10"/>
  <c r="I1924" i="10"/>
  <c r="I1923" i="10"/>
  <c r="I1922" i="10"/>
  <c r="I1921" i="10"/>
  <c r="I1920" i="10"/>
  <c r="I1919" i="10"/>
  <c r="I1918" i="10"/>
  <c r="I1917" i="10"/>
  <c r="I1916" i="10"/>
  <c r="I1915" i="10"/>
  <c r="I1914" i="10"/>
  <c r="I1913" i="10"/>
  <c r="I1912" i="10"/>
  <c r="I1911" i="10"/>
  <c r="I1910" i="10"/>
  <c r="I1909" i="10"/>
  <c r="I1908" i="10"/>
  <c r="I1907" i="10"/>
  <c r="I1901" i="10"/>
  <c r="I1902" i="10" s="1"/>
  <c r="I1903" i="10" s="1"/>
  <c r="I1904" i="10" s="1"/>
  <c r="I1905" i="10" s="1"/>
  <c r="I1906" i="10" s="1"/>
  <c r="I1900" i="10"/>
  <c r="I1887" i="10"/>
  <c r="I1888" i="10" s="1"/>
  <c r="I1889" i="10" s="1"/>
  <c r="I1890" i="10" s="1"/>
  <c r="I1891" i="10" s="1"/>
  <c r="I1892" i="10" s="1"/>
  <c r="I1893" i="10" s="1"/>
  <c r="I1894" i="10" s="1"/>
  <c r="I1895" i="10" s="1"/>
  <c r="I1896" i="10" s="1"/>
  <c r="I1897" i="10" s="1"/>
  <c r="I1898" i="10" s="1"/>
  <c r="I1899" i="10" s="1"/>
  <c r="I1877" i="10"/>
  <c r="I1878" i="10" s="1"/>
  <c r="I1879" i="10" s="1"/>
  <c r="I1880" i="10" s="1"/>
  <c r="I1881" i="10" s="1"/>
  <c r="I1882" i="10" s="1"/>
  <c r="I1883" i="10" s="1"/>
  <c r="I1884" i="10" s="1"/>
  <c r="I1885" i="10" s="1"/>
  <c r="I1886" i="10" s="1"/>
  <c r="I1876" i="10"/>
  <c r="I1872" i="10"/>
  <c r="I1873" i="10" s="1"/>
  <c r="I1874" i="10" s="1"/>
  <c r="I1875" i="10" s="1"/>
  <c r="I1871" i="10"/>
  <c r="I1865" i="10"/>
  <c r="I1866" i="10" s="1"/>
  <c r="I1867" i="10" s="1"/>
  <c r="I1868" i="10" s="1"/>
  <c r="I1869" i="10" s="1"/>
  <c r="I1870" i="10" s="1"/>
  <c r="I1863" i="10"/>
  <c r="I1862" i="10"/>
  <c r="I1853" i="10"/>
  <c r="I1854" i="10" s="1"/>
  <c r="I1855" i="10" s="1"/>
  <c r="I1856" i="10" s="1"/>
  <c r="I1857" i="10" s="1"/>
  <c r="I1858" i="10" s="1"/>
  <c r="I1859" i="10" s="1"/>
  <c r="I1860" i="10" s="1"/>
  <c r="I1861" i="10" s="1"/>
  <c r="I1852" i="10"/>
  <c r="I1842" i="10"/>
  <c r="I1843" i="10" s="1"/>
  <c r="I1844" i="10" s="1"/>
  <c r="I1845" i="10" s="1"/>
  <c r="I1846" i="10" s="1"/>
  <c r="I1847" i="10" s="1"/>
  <c r="I1848" i="10" s="1"/>
  <c r="I1849" i="10" s="1"/>
  <c r="I1850" i="10" s="1"/>
  <c r="I1851" i="10" s="1"/>
  <c r="I1841" i="10"/>
  <c r="I1840" i="10"/>
  <c r="I1839" i="10"/>
  <c r="I1838" i="10"/>
  <c r="I1837" i="10"/>
  <c r="I1836" i="10"/>
  <c r="I1756" i="10"/>
  <c r="I1757" i="10" s="1"/>
  <c r="I1758" i="10" s="1"/>
  <c r="I1759" i="10" s="1"/>
  <c r="I1760" i="10" s="1"/>
  <c r="I1761" i="10" s="1"/>
  <c r="I1762" i="10" s="1"/>
  <c r="I1763" i="10" s="1"/>
  <c r="I1764" i="10" s="1"/>
  <c r="I1765" i="10" s="1"/>
  <c r="I1766" i="10" s="1"/>
  <c r="I1768" i="10" s="1"/>
  <c r="I1769" i="10" s="1"/>
  <c r="I1770" i="10" s="1"/>
  <c r="I1771" i="10" s="1"/>
  <c r="I1772" i="10" s="1"/>
  <c r="I1773" i="10" s="1"/>
  <c r="I1774" i="10" s="1"/>
  <c r="I1775" i="10" s="1"/>
  <c r="I1776" i="10" s="1"/>
  <c r="I1777" i="10" s="1"/>
  <c r="I1778" i="10" s="1"/>
  <c r="I1779" i="10" s="1"/>
  <c r="I1780" i="10" s="1"/>
  <c r="I1781" i="10" s="1"/>
  <c r="I1782" i="10" s="1"/>
  <c r="I1783" i="10" s="1"/>
  <c r="I1784" i="10" s="1"/>
  <c r="I1786" i="10" s="1"/>
  <c r="I1787" i="10" s="1"/>
  <c r="I1788" i="10" s="1"/>
  <c r="I1789" i="10" s="1"/>
  <c r="I1790" i="10" s="1"/>
  <c r="I1791" i="10" s="1"/>
  <c r="I1793" i="10" s="1"/>
  <c r="I1794" i="10" s="1"/>
  <c r="I1795" i="10" s="1"/>
  <c r="I1796" i="10" s="1"/>
  <c r="I1797" i="10" s="1"/>
  <c r="I1798" i="10" s="1"/>
  <c r="I1799" i="10" s="1"/>
  <c r="I1800" i="10" s="1"/>
  <c r="I1801" i="10" s="1"/>
  <c r="I1802" i="10" s="1"/>
  <c r="I1803" i="10" s="1"/>
  <c r="I1804" i="10" s="1"/>
  <c r="I1805" i="10" s="1"/>
  <c r="I1806" i="10" s="1"/>
  <c r="I1807" i="10" s="1"/>
  <c r="I1808" i="10" s="1"/>
  <c r="I1809" i="10" s="1"/>
  <c r="I1810" i="10" s="1"/>
  <c r="I1811" i="10" s="1"/>
  <c r="I1812" i="10" s="1"/>
  <c r="I1813" i="10" s="1"/>
  <c r="I1814" i="10" s="1"/>
  <c r="I1815" i="10" s="1"/>
  <c r="I1816" i="10" s="1"/>
  <c r="I1817" i="10" s="1"/>
  <c r="I1818" i="10" s="1"/>
  <c r="I1819" i="10" s="1"/>
  <c r="I1820" i="10" s="1"/>
  <c r="I1821" i="10" s="1"/>
  <c r="I1822" i="10" s="1"/>
  <c r="I1823" i="10" s="1"/>
  <c r="I1824" i="10" s="1"/>
  <c r="I1825" i="10" s="1"/>
  <c r="I1826" i="10" s="1"/>
  <c r="I1827" i="10" s="1"/>
  <c r="I1828" i="10" s="1"/>
  <c r="I1829" i="10" s="1"/>
  <c r="I1830" i="10" s="1"/>
  <c r="I1831" i="10" s="1"/>
  <c r="I1834" i="10" s="1"/>
  <c r="I1835" i="10" s="1"/>
  <c r="I1687" i="10"/>
  <c r="I1688" i="10" s="1"/>
  <c r="I1690" i="10" s="1"/>
  <c r="I1691" i="10" s="1"/>
  <c r="I1692" i="10" s="1"/>
  <c r="I1693" i="10" s="1"/>
  <c r="I1694" i="10" s="1"/>
  <c r="I1695" i="10" s="1"/>
  <c r="I1696" i="10" s="1"/>
  <c r="I1697" i="10" s="1"/>
  <c r="I1698" i="10" s="1"/>
  <c r="I1699" i="10" s="1"/>
  <c r="I1700" i="10" s="1"/>
  <c r="I1701" i="10" s="1"/>
  <c r="I1702" i="10" s="1"/>
  <c r="I1703" i="10" s="1"/>
  <c r="I1704" i="10" s="1"/>
  <c r="I1705" i="10" s="1"/>
  <c r="I1706" i="10" s="1"/>
  <c r="I1707" i="10" s="1"/>
  <c r="I1708" i="10" s="1"/>
  <c r="I1709" i="10" s="1"/>
  <c r="I1710" i="10" s="1"/>
  <c r="I1711" i="10" s="1"/>
  <c r="I1712" i="10" s="1"/>
  <c r="I1713" i="10" s="1"/>
  <c r="I1714" i="10" s="1"/>
  <c r="I1715" i="10" s="1"/>
  <c r="I1716" i="10" s="1"/>
  <c r="I1717" i="10" s="1"/>
  <c r="I1718" i="10" s="1"/>
  <c r="I1719" i="10" s="1"/>
  <c r="I1720" i="10" s="1"/>
  <c r="I1721" i="10" s="1"/>
  <c r="I1722" i="10" s="1"/>
  <c r="I1723" i="10" s="1"/>
  <c r="I1724" i="10" s="1"/>
  <c r="I1725" i="10" s="1"/>
  <c r="I1726" i="10" s="1"/>
  <c r="I1727" i="10" s="1"/>
  <c r="I1728" i="10" s="1"/>
  <c r="I1729" i="10" s="1"/>
  <c r="I1730" i="10" s="1"/>
  <c r="I1731" i="10" s="1"/>
  <c r="I1732" i="10" s="1"/>
  <c r="I1733" i="10" s="1"/>
  <c r="I1734" i="10" s="1"/>
  <c r="I1735" i="10" s="1"/>
  <c r="I1736" i="10" s="1"/>
  <c r="I1737" i="10" s="1"/>
  <c r="I1738" i="10" s="1"/>
  <c r="I1739" i="10" s="1"/>
  <c r="I1740" i="10" s="1"/>
  <c r="I1741" i="10" s="1"/>
  <c r="I1742" i="10" s="1"/>
  <c r="I1743" i="10" s="1"/>
  <c r="I1744" i="10" s="1"/>
  <c r="I1745" i="10" s="1"/>
  <c r="I1746" i="10" s="1"/>
  <c r="I1747" i="10" s="1"/>
  <c r="I1748" i="10" s="1"/>
  <c r="I1749" i="10" s="1"/>
  <c r="I1750" i="10" s="1"/>
  <c r="I1751" i="10" s="1"/>
  <c r="I1752" i="10" s="1"/>
  <c r="I1753" i="10" s="1"/>
  <c r="I1754" i="10" s="1"/>
  <c r="I1755" i="10" s="1"/>
  <c r="I1684" i="10"/>
  <c r="I1685" i="10" s="1"/>
  <c r="I1686" i="10" s="1"/>
  <c r="I1670" i="10"/>
  <c r="I1671" i="10" s="1"/>
  <c r="I1672" i="10" s="1"/>
  <c r="I1673" i="10" s="1"/>
  <c r="I1674" i="10" s="1"/>
  <c r="I1675" i="10" s="1"/>
  <c r="I1676" i="10" s="1"/>
  <c r="I1677" i="10" s="1"/>
  <c r="I1678" i="10" s="1"/>
  <c r="I1679" i="10" s="1"/>
  <c r="I1680" i="10" s="1"/>
  <c r="I1681" i="10" s="1"/>
  <c r="I1682" i="10" s="1"/>
  <c r="I1683" i="10" s="1"/>
  <c r="I1667" i="10"/>
  <c r="I1668" i="10" s="1"/>
  <c r="I1669" i="10" s="1"/>
  <c r="I1659" i="10"/>
  <c r="I1660" i="10" s="1"/>
  <c r="I1661" i="10" s="1"/>
  <c r="I1662" i="10" s="1"/>
  <c r="I1663" i="10" s="1"/>
  <c r="I1664" i="10" s="1"/>
  <c r="I1665" i="10" s="1"/>
  <c r="I1666" i="10" s="1"/>
  <c r="I1648" i="10"/>
  <c r="I1649" i="10" s="1"/>
  <c r="I1650" i="10" s="1"/>
  <c r="I1651" i="10" s="1"/>
  <c r="I1652" i="10" s="1"/>
  <c r="I1653" i="10" s="1"/>
  <c r="I1654" i="10" s="1"/>
  <c r="I1655" i="10" s="1"/>
  <c r="I1656" i="10" s="1"/>
  <c r="I1657" i="10" s="1"/>
  <c r="I1658" i="10" s="1"/>
  <c r="I1632" i="10"/>
  <c r="I1633" i="10" s="1"/>
  <c r="I1634" i="10" s="1"/>
  <c r="I1635" i="10" s="1"/>
  <c r="I1636" i="10" s="1"/>
  <c r="I1637" i="10" s="1"/>
  <c r="I1638" i="10" s="1"/>
  <c r="I1639" i="10" s="1"/>
  <c r="I1640" i="10" s="1"/>
  <c r="I1641" i="10" s="1"/>
  <c r="I1642" i="10" s="1"/>
  <c r="I1643" i="10" s="1"/>
  <c r="I1644" i="10" s="1"/>
  <c r="I1645" i="10" s="1"/>
  <c r="I1646" i="10" s="1"/>
  <c r="I1647" i="10" s="1"/>
  <c r="I1621" i="10"/>
  <c r="I1622" i="10" s="1"/>
  <c r="I1623" i="10" s="1"/>
  <c r="I1624" i="10" s="1"/>
  <c r="I1625" i="10" s="1"/>
  <c r="I1626" i="10" s="1"/>
  <c r="I1627" i="10" s="1"/>
  <c r="I1628" i="10" s="1"/>
  <c r="I1629" i="10" s="1"/>
  <c r="I1630" i="10" s="1"/>
  <c r="I1631" i="10" s="1"/>
  <c r="I1617" i="10"/>
  <c r="I1618" i="10" s="1"/>
  <c r="I1619" i="10" s="1"/>
  <c r="I1620" i="10" s="1"/>
  <c r="I1610" i="10"/>
  <c r="I1611" i="10" s="1"/>
  <c r="I1612" i="10" s="1"/>
  <c r="I1613" i="10" s="1"/>
  <c r="I1614" i="10" s="1"/>
  <c r="I1615" i="10" s="1"/>
  <c r="I1616" i="10" s="1"/>
  <c r="I1603" i="10"/>
  <c r="I1597" i="10"/>
  <c r="I1598" i="10" s="1"/>
  <c r="I1599" i="10" s="1"/>
  <c r="I1600" i="10" s="1"/>
  <c r="I1601" i="10" s="1"/>
  <c r="I1602" i="10" s="1"/>
  <c r="I1582" i="10"/>
  <c r="I1584" i="10" s="1"/>
  <c r="I1585" i="10" s="1"/>
  <c r="I1586" i="10" s="1"/>
  <c r="I1587" i="10" s="1"/>
  <c r="I1588" i="10" s="1"/>
  <c r="I1589" i="10" s="1"/>
  <c r="I1590" i="10" s="1"/>
  <c r="I1591" i="10" s="1"/>
  <c r="I1592" i="10" s="1"/>
  <c r="I1593" i="10" s="1"/>
  <c r="I1594" i="10" s="1"/>
  <c r="I1595" i="10" s="1"/>
  <c r="I1596" i="10" s="1"/>
  <c r="I1568" i="10"/>
  <c r="I1569" i="10" s="1"/>
  <c r="I1570" i="10" s="1"/>
  <c r="I1571" i="10" s="1"/>
  <c r="I1573" i="10" s="1"/>
  <c r="I1574" i="10" s="1"/>
  <c r="I1575" i="10" s="1"/>
  <c r="I1576" i="10" s="1"/>
  <c r="I1577" i="10" s="1"/>
  <c r="I1578" i="10" s="1"/>
  <c r="I1579" i="10" s="1"/>
  <c r="I1580" i="10" s="1"/>
  <c r="I1581" i="10" s="1"/>
  <c r="I1555" i="10"/>
  <c r="I1556" i="10" s="1"/>
  <c r="I1557" i="10" s="1"/>
  <c r="I1558" i="10" s="1"/>
  <c r="I1559" i="10" s="1"/>
  <c r="I1560" i="10" s="1"/>
  <c r="I1561" i="10" s="1"/>
  <c r="I1562" i="10" s="1"/>
  <c r="I1563" i="10" s="1"/>
  <c r="I1564" i="10" s="1"/>
  <c r="I1565" i="10" s="1"/>
  <c r="I1566" i="10" s="1"/>
  <c r="I1567" i="10" s="1"/>
  <c r="I1542" i="10"/>
  <c r="I1543" i="10" s="1"/>
  <c r="I1544" i="10" s="1"/>
  <c r="I1545" i="10" s="1"/>
  <c r="I1546" i="10" s="1"/>
  <c r="I1547" i="10" s="1"/>
  <c r="I1548" i="10" s="1"/>
  <c r="I1549" i="10" s="1"/>
  <c r="I1550" i="10" s="1"/>
  <c r="I1551" i="10" s="1"/>
  <c r="I1552" i="10" s="1"/>
  <c r="I1553" i="10" s="1"/>
  <c r="I1554" i="10" s="1"/>
  <c r="I1541" i="10"/>
  <c r="I1535" i="10"/>
  <c r="I1536" i="10" s="1"/>
  <c r="I1537" i="10" s="1"/>
  <c r="I1538" i="10" s="1"/>
  <c r="I1539" i="10" s="1"/>
  <c r="I1540" i="10" s="1"/>
  <c r="I1533" i="10"/>
  <c r="I1534" i="10" s="1"/>
  <c r="C1534" i="10" s="1"/>
  <c r="I1532" i="10"/>
  <c r="I1529" i="10"/>
  <c r="I1530" i="10" s="1"/>
  <c r="I1531" i="10" s="1"/>
  <c r="I1520" i="10"/>
  <c r="I1521" i="10" s="1"/>
  <c r="I1522" i="10" s="1"/>
  <c r="I1523" i="10" s="1"/>
  <c r="I1524" i="10" s="1"/>
  <c r="I1525" i="10" s="1"/>
  <c r="I1526" i="10" s="1"/>
  <c r="I1527" i="10" s="1"/>
  <c r="I1528" i="10" s="1"/>
  <c r="I1511" i="10"/>
  <c r="I1512" i="10" s="1"/>
  <c r="I1513" i="10" s="1"/>
  <c r="I1514" i="10" s="1"/>
  <c r="I1515" i="10" s="1"/>
  <c r="I1516" i="10" s="1"/>
  <c r="I1517" i="10" s="1"/>
  <c r="I1518" i="10" s="1"/>
  <c r="I1519" i="10" s="1"/>
  <c r="I1501" i="10"/>
  <c r="I1502" i="10" s="1"/>
  <c r="I1503" i="10" s="1"/>
  <c r="I1504" i="10" s="1"/>
  <c r="I1505" i="10" s="1"/>
  <c r="I1506" i="10" s="1"/>
  <c r="I1507" i="10" s="1"/>
  <c r="I1508" i="10" s="1"/>
  <c r="I1509" i="10" s="1"/>
  <c r="I1510" i="10" s="1"/>
  <c r="I1480" i="10"/>
  <c r="I1481" i="10" s="1"/>
  <c r="I1482" i="10" s="1"/>
  <c r="I1483" i="10" s="1"/>
  <c r="I1484" i="10" s="1"/>
  <c r="I1485" i="10" s="1"/>
  <c r="I1486" i="10" s="1"/>
  <c r="I1487" i="10" s="1"/>
  <c r="I1488" i="10" s="1"/>
  <c r="I1489" i="10" s="1"/>
  <c r="I1490" i="10" s="1"/>
  <c r="I1491" i="10" s="1"/>
  <c r="I1492" i="10" s="1"/>
  <c r="I1493" i="10" s="1"/>
  <c r="I1494" i="10" s="1"/>
  <c r="I1495" i="10" s="1"/>
  <c r="I1496" i="10" s="1"/>
  <c r="I1497" i="10" s="1"/>
  <c r="I1498" i="10" s="1"/>
  <c r="I1499" i="10" s="1"/>
  <c r="I1500" i="10" s="1"/>
  <c r="I1478" i="10"/>
  <c r="I1479" i="10" s="1"/>
  <c r="I1474" i="10"/>
  <c r="I1475" i="10" s="1"/>
  <c r="I1476" i="10" s="1"/>
  <c r="I1477" i="10" s="1"/>
  <c r="I1473" i="10"/>
  <c r="I1471" i="10"/>
  <c r="I1472" i="10" s="1"/>
  <c r="I1468" i="10"/>
  <c r="I1469" i="10" s="1"/>
  <c r="I1470" i="10" s="1"/>
  <c r="I1462" i="10"/>
  <c r="I1463" i="10" s="1"/>
  <c r="I1464" i="10" s="1"/>
  <c r="I1465" i="10" s="1"/>
  <c r="I1466" i="10" s="1"/>
  <c r="I1467" i="10" s="1"/>
  <c r="I1460" i="10"/>
  <c r="I1461" i="10" s="1"/>
  <c r="I1454" i="10"/>
  <c r="I1455" i="10" s="1"/>
  <c r="I1456" i="10" s="1"/>
  <c r="I1457" i="10" s="1"/>
  <c r="I1458" i="10" s="1"/>
  <c r="I1459" i="10" s="1"/>
  <c r="I1440" i="10"/>
  <c r="I1441" i="10" s="1"/>
  <c r="I1442" i="10" s="1"/>
  <c r="I1443" i="10" s="1"/>
  <c r="I1444" i="10" s="1"/>
  <c r="I1445" i="10" s="1"/>
  <c r="I1446" i="10" s="1"/>
  <c r="I1447" i="10" s="1"/>
  <c r="I1448" i="10" s="1"/>
  <c r="I1449" i="10" s="1"/>
  <c r="I1450" i="10" s="1"/>
  <c r="I1451" i="10" s="1"/>
  <c r="I1452" i="10" s="1"/>
  <c r="I1453" i="10" s="1"/>
  <c r="I1439" i="10"/>
  <c r="I1434" i="10"/>
  <c r="I1435" i="10" s="1"/>
  <c r="I1436" i="10" s="1"/>
  <c r="I1437" i="10" s="1"/>
  <c r="I1438" i="10" s="1"/>
  <c r="I1429" i="10"/>
  <c r="I1430" i="10" s="1"/>
  <c r="I1431" i="10" s="1"/>
  <c r="I1432" i="10" s="1"/>
  <c r="I1433" i="10" s="1"/>
  <c r="I1421" i="10"/>
  <c r="I1422" i="10" s="1"/>
  <c r="I1423" i="10" s="1"/>
  <c r="I1424" i="10" s="1"/>
  <c r="I1425" i="10" s="1"/>
  <c r="I1426" i="10" s="1"/>
  <c r="I1427" i="10" s="1"/>
  <c r="I1428" i="10" s="1"/>
  <c r="I1417" i="10"/>
  <c r="I1418" i="10" s="1"/>
  <c r="I1419" i="10" s="1"/>
  <c r="I1420" i="10" s="1"/>
  <c r="I1414" i="10"/>
  <c r="I1407" i="10"/>
  <c r="I1408" i="10" s="1"/>
  <c r="I1409" i="10" s="1"/>
  <c r="I1410" i="10" s="1"/>
  <c r="I1411" i="10" s="1"/>
  <c r="I1412" i="10" s="1"/>
  <c r="I1413" i="10" s="1"/>
  <c r="I1395" i="10"/>
  <c r="I1396" i="10" s="1"/>
  <c r="I1397" i="10" s="1"/>
  <c r="I1398" i="10" s="1"/>
  <c r="I1399" i="10" s="1"/>
  <c r="I1400" i="10" s="1"/>
  <c r="I1401" i="10" s="1"/>
  <c r="I1402" i="10" s="1"/>
  <c r="I1403" i="10" s="1"/>
  <c r="I1404" i="10" s="1"/>
  <c r="I1405" i="10" s="1"/>
  <c r="I1406" i="10" s="1"/>
  <c r="I1394" i="10"/>
  <c r="I1387" i="10"/>
  <c r="I1388" i="10" s="1"/>
  <c r="I1389" i="10" s="1"/>
  <c r="I1390" i="10" s="1"/>
  <c r="I1391" i="10" s="1"/>
  <c r="I1392" i="10" s="1"/>
  <c r="I1393" i="10" s="1"/>
  <c r="I1383" i="10"/>
  <c r="I1384" i="10" s="1"/>
  <c r="I1385" i="10" s="1"/>
  <c r="I1386" i="10" s="1"/>
  <c r="I1379" i="10"/>
  <c r="I1380" i="10" s="1"/>
  <c r="I1381" i="10" s="1"/>
  <c r="I1382" i="10" s="1"/>
  <c r="I1365" i="10"/>
  <c r="I1366" i="10" s="1"/>
  <c r="I1367" i="10" s="1"/>
  <c r="I1368" i="10" s="1"/>
  <c r="I1369" i="10" s="1"/>
  <c r="I1370" i="10" s="1"/>
  <c r="I1371" i="10" s="1"/>
  <c r="I1372" i="10" s="1"/>
  <c r="I1373" i="10" s="1"/>
  <c r="I1374" i="10" s="1"/>
  <c r="I1375" i="10" s="1"/>
  <c r="I1376" i="10" s="1"/>
  <c r="I1377" i="10" s="1"/>
  <c r="I1378" i="10" s="1"/>
  <c r="I1360" i="10"/>
  <c r="I1361" i="10" s="1"/>
  <c r="I1362" i="10" s="1"/>
  <c r="I1363" i="10" s="1"/>
  <c r="I1364" i="10" s="1"/>
  <c r="I1359" i="10"/>
  <c r="I1358" i="10"/>
  <c r="I1345" i="10"/>
  <c r="I1346" i="10" s="1"/>
  <c r="I1347" i="10" s="1"/>
  <c r="I1348" i="10" s="1"/>
  <c r="I1349" i="10" s="1"/>
  <c r="I1350" i="10" s="1"/>
  <c r="I1351" i="10" s="1"/>
  <c r="I1352" i="10" s="1"/>
  <c r="I1353" i="10" s="1"/>
  <c r="I1354" i="10" s="1"/>
  <c r="I1355" i="10" s="1"/>
  <c r="I1356" i="10" s="1"/>
  <c r="I1357" i="10" s="1"/>
  <c r="I1344" i="10"/>
  <c r="I1337" i="10"/>
  <c r="I1338" i="10" s="1"/>
  <c r="I1339" i="10" s="1"/>
  <c r="I1340" i="10" s="1"/>
  <c r="I1341" i="10" s="1"/>
  <c r="I1342" i="10" s="1"/>
  <c r="I1343" i="10" s="1"/>
  <c r="I1333" i="10"/>
  <c r="I1334" i="10" s="1"/>
  <c r="I1335" i="10" s="1"/>
  <c r="I1336" i="10" s="1"/>
  <c r="I1321" i="10"/>
  <c r="I1322" i="10" s="1"/>
  <c r="I1323" i="10" s="1"/>
  <c r="I1324" i="10" s="1"/>
  <c r="I1325" i="10" s="1"/>
  <c r="I1326" i="10" s="1"/>
  <c r="I1327" i="10" s="1"/>
  <c r="I1328" i="10" s="1"/>
  <c r="I1329" i="10" s="1"/>
  <c r="I1330" i="10" s="1"/>
  <c r="I1331" i="10" s="1"/>
  <c r="I1332" i="10" s="1"/>
  <c r="I1306" i="10"/>
  <c r="I1307" i="10" s="1"/>
  <c r="I1308" i="10" s="1"/>
  <c r="I1309" i="10" s="1"/>
  <c r="I1310" i="10" s="1"/>
  <c r="I1311" i="10" s="1"/>
  <c r="I1312" i="10" s="1"/>
  <c r="I1313" i="10" s="1"/>
  <c r="I1314" i="10" s="1"/>
  <c r="I1315" i="10" s="1"/>
  <c r="I1316" i="10" s="1"/>
  <c r="I1317" i="10" s="1"/>
  <c r="I1318" i="10" s="1"/>
  <c r="I1319" i="10" s="1"/>
  <c r="I1320" i="10" s="1"/>
  <c r="I1299" i="10"/>
  <c r="I1300" i="10" s="1"/>
  <c r="I1301" i="10" s="1"/>
  <c r="I1302" i="10" s="1"/>
  <c r="I1303" i="10" s="1"/>
  <c r="I1304" i="10" s="1"/>
  <c r="I1305" i="10" s="1"/>
  <c r="I1298" i="10"/>
  <c r="I1291" i="10"/>
  <c r="I1292" i="10" s="1"/>
  <c r="I1293" i="10" s="1"/>
  <c r="I1294" i="10" s="1"/>
  <c r="I1295" i="10" s="1"/>
  <c r="I1296" i="10" s="1"/>
  <c r="I1297" i="10" s="1"/>
  <c r="I1283" i="10"/>
  <c r="I1284" i="10" s="1"/>
  <c r="I1285" i="10" s="1"/>
  <c r="I1286" i="10" s="1"/>
  <c r="I1287" i="10" s="1"/>
  <c r="I1288" i="10" s="1"/>
  <c r="I1289" i="10" s="1"/>
  <c r="I1290" i="10" s="1"/>
  <c r="I1278" i="10"/>
  <c r="I1279" i="10" s="1"/>
  <c r="I1280" i="10" s="1"/>
  <c r="I1281" i="10" s="1"/>
  <c r="I1282" i="10" s="1"/>
  <c r="I1268" i="10"/>
  <c r="I1269" i="10" s="1"/>
  <c r="I1270" i="10" s="1"/>
  <c r="I1271" i="10" s="1"/>
  <c r="I1272" i="10" s="1"/>
  <c r="I1273" i="10" s="1"/>
  <c r="I1274" i="10" s="1"/>
  <c r="I1275" i="10" s="1"/>
  <c r="I1276" i="10" s="1"/>
  <c r="I1277" i="10" s="1"/>
  <c r="I1261" i="10"/>
  <c r="I1262" i="10" s="1"/>
  <c r="I1263" i="10" s="1"/>
  <c r="I1264" i="10" s="1"/>
  <c r="I1265" i="10" s="1"/>
  <c r="I1266" i="10" s="1"/>
  <c r="I1267" i="10" s="1"/>
  <c r="I1251" i="10"/>
  <c r="I1252" i="10" s="1"/>
  <c r="I1253" i="10" s="1"/>
  <c r="I1254" i="10" s="1"/>
  <c r="I1255" i="10" s="1"/>
  <c r="I1256" i="10" s="1"/>
  <c r="I1257" i="10" s="1"/>
  <c r="I1258" i="10" s="1"/>
  <c r="I1259" i="10" s="1"/>
  <c r="I1260" i="10" s="1"/>
  <c r="I1243" i="10"/>
  <c r="I1244" i="10" s="1"/>
  <c r="I1245" i="10" s="1"/>
  <c r="I1246" i="10" s="1"/>
  <c r="I1247" i="10" s="1"/>
  <c r="I1248" i="10" s="1"/>
  <c r="I1249" i="10" s="1"/>
  <c r="I1250" i="10" s="1"/>
  <c r="I1234" i="10"/>
  <c r="I1235" i="10" s="1"/>
  <c r="I1236" i="10" s="1"/>
  <c r="I1237" i="10" s="1"/>
  <c r="I1238" i="10" s="1"/>
  <c r="I1239" i="10" s="1"/>
  <c r="I1240" i="10" s="1"/>
  <c r="I1241" i="10" s="1"/>
  <c r="I1242" i="10" s="1"/>
  <c r="I1220" i="10"/>
  <c r="I1221" i="10" s="1"/>
  <c r="I1222" i="10" s="1"/>
  <c r="I1223" i="10" s="1"/>
  <c r="I1224" i="10" s="1"/>
  <c r="I1225" i="10" s="1"/>
  <c r="I1226" i="10" s="1"/>
  <c r="I1227" i="10" s="1"/>
  <c r="I1228" i="10" s="1"/>
  <c r="I1229" i="10" s="1"/>
  <c r="I1230" i="10" s="1"/>
  <c r="I1231" i="10" s="1"/>
  <c r="I1232" i="10" s="1"/>
  <c r="I1233" i="10" s="1"/>
  <c r="I1208" i="10"/>
  <c r="I1209" i="10" s="1"/>
  <c r="I1210" i="10" s="1"/>
  <c r="I1211" i="10" s="1"/>
  <c r="I1212" i="10" s="1"/>
  <c r="I1213" i="10" s="1"/>
  <c r="I1214" i="10" s="1"/>
  <c r="I1215" i="10" s="1"/>
  <c r="I1216" i="10" s="1"/>
  <c r="I1217" i="10" s="1"/>
  <c r="I1218" i="10" s="1"/>
  <c r="I1219" i="10" s="1"/>
  <c r="I1197" i="10"/>
  <c r="I1198" i="10" s="1"/>
  <c r="I1199" i="10" s="1"/>
  <c r="I1200" i="10" s="1"/>
  <c r="I1201" i="10" s="1"/>
  <c r="I1202" i="10" s="1"/>
  <c r="I1203" i="10" s="1"/>
  <c r="I1204" i="10" s="1"/>
  <c r="I1205" i="10" s="1"/>
  <c r="I1206" i="10" s="1"/>
  <c r="I1207" i="10" s="1"/>
  <c r="I1188" i="10"/>
  <c r="I1189" i="10" s="1"/>
  <c r="I1190" i="10" s="1"/>
  <c r="I1191" i="10" s="1"/>
  <c r="I1192" i="10" s="1"/>
  <c r="I1193" i="10" s="1"/>
  <c r="I1194" i="10" s="1"/>
  <c r="I1195" i="10" s="1"/>
  <c r="I1196" i="10" s="1"/>
  <c r="I1178" i="10"/>
  <c r="I1179" i="10" s="1"/>
  <c r="I1180" i="10" s="1"/>
  <c r="I1181" i="10" s="1"/>
  <c r="I1182" i="10" s="1"/>
  <c r="I1183" i="10" s="1"/>
  <c r="I1184" i="10" s="1"/>
  <c r="I1185" i="10" s="1"/>
  <c r="I1186" i="10" s="1"/>
  <c r="I1187" i="10" s="1"/>
  <c r="I1176" i="10"/>
  <c r="I1177" i="10" s="1"/>
  <c r="I1168" i="10"/>
  <c r="I1169" i="10" s="1"/>
  <c r="I1170" i="10" s="1"/>
  <c r="I1171" i="10" s="1"/>
  <c r="I1172" i="10" s="1"/>
  <c r="I1173" i="10" s="1"/>
  <c r="I1174" i="10" s="1"/>
  <c r="I1175" i="10" s="1"/>
  <c r="I1157" i="10"/>
  <c r="I1158" i="10" s="1"/>
  <c r="I1159" i="10" s="1"/>
  <c r="I1160" i="10" s="1"/>
  <c r="I1161" i="10" s="1"/>
  <c r="I1162" i="10" s="1"/>
  <c r="I1163" i="10" s="1"/>
  <c r="I1164" i="10" s="1"/>
  <c r="I1165" i="10" s="1"/>
  <c r="I1166" i="10" s="1"/>
  <c r="I1167" i="10" s="1"/>
  <c r="I1154" i="10"/>
  <c r="I1155" i="10" s="1"/>
  <c r="I1156" i="10" s="1"/>
  <c r="I1139" i="10"/>
  <c r="I1140" i="10" s="1"/>
  <c r="I1141" i="10" s="1"/>
  <c r="I1142" i="10" s="1"/>
  <c r="I1143" i="10" s="1"/>
  <c r="I1144" i="10" s="1"/>
  <c r="I1145" i="10" s="1"/>
  <c r="I1146" i="10" s="1"/>
  <c r="I1147" i="10" s="1"/>
  <c r="I1148" i="10" s="1"/>
  <c r="I1149" i="10" s="1"/>
  <c r="I1150" i="10" s="1"/>
  <c r="I1151" i="10" s="1"/>
  <c r="I1152" i="10" s="1"/>
  <c r="I1153" i="10" s="1"/>
  <c r="I1135" i="10"/>
  <c r="I1136" i="10" s="1"/>
  <c r="I1137" i="10" s="1"/>
  <c r="I1138" i="10" s="1"/>
  <c r="I1129" i="10"/>
  <c r="I1130" i="10" s="1"/>
  <c r="I1131" i="10" s="1"/>
  <c r="I1132" i="10" s="1"/>
  <c r="I1133" i="10" s="1"/>
  <c r="I1134" i="10" s="1"/>
  <c r="I1121" i="10"/>
  <c r="I1122" i="10" s="1"/>
  <c r="I1123" i="10" s="1"/>
  <c r="I1124" i="10" s="1"/>
  <c r="I1125" i="10" s="1"/>
  <c r="I1126" i="10" s="1"/>
  <c r="I1127" i="10" s="1"/>
  <c r="I1128" i="10" s="1"/>
  <c r="I1120" i="10"/>
  <c r="I1107" i="10"/>
  <c r="I1108" i="10" s="1"/>
  <c r="I1109" i="10" s="1"/>
  <c r="I1110" i="10" s="1"/>
  <c r="I1111" i="10" s="1"/>
  <c r="I1112" i="10" s="1"/>
  <c r="I1113" i="10" s="1"/>
  <c r="I1114" i="10" s="1"/>
  <c r="I1115" i="10" s="1"/>
  <c r="I1116" i="10" s="1"/>
  <c r="I1117" i="10" s="1"/>
  <c r="I1118" i="10" s="1"/>
  <c r="I1119" i="10" s="1"/>
  <c r="I1101" i="10"/>
  <c r="I1102" i="10" s="1"/>
  <c r="I1103" i="10" s="1"/>
  <c r="I1104" i="10" s="1"/>
  <c r="I1105" i="10" s="1"/>
  <c r="I1106" i="10" s="1"/>
  <c r="I1099" i="10"/>
  <c r="I1100" i="10" s="1"/>
  <c r="I1092" i="10"/>
  <c r="I1093" i="10" s="1"/>
  <c r="I1094" i="10" s="1"/>
  <c r="I1095" i="10" s="1"/>
  <c r="I1096" i="10" s="1"/>
  <c r="I1097" i="10" s="1"/>
  <c r="I1098" i="10" s="1"/>
  <c r="I1086" i="10"/>
  <c r="I1087" i="10" s="1"/>
  <c r="I1088" i="10" s="1"/>
  <c r="I1089" i="10" s="1"/>
  <c r="I1090" i="10" s="1"/>
  <c r="I1091" i="10" s="1"/>
  <c r="I1080" i="10"/>
  <c r="I1081" i="10" s="1"/>
  <c r="I1082" i="10" s="1"/>
  <c r="I1083" i="10" s="1"/>
  <c r="I1084" i="10" s="1"/>
  <c r="I1085" i="10" s="1"/>
  <c r="I1076" i="10"/>
  <c r="I1077" i="10" s="1"/>
  <c r="I1078" i="10" s="1"/>
  <c r="I1079" i="10" s="1"/>
  <c r="I1071" i="10"/>
  <c r="I1072" i="10" s="1"/>
  <c r="I1073" i="10" s="1"/>
  <c r="I1074" i="10" s="1"/>
  <c r="I1075" i="10" s="1"/>
  <c r="I1056" i="10"/>
  <c r="I1057" i="10" s="1"/>
  <c r="I1058" i="10" s="1"/>
  <c r="I1059" i="10" s="1"/>
  <c r="I1060" i="10" s="1"/>
  <c r="I1061" i="10" s="1"/>
  <c r="I1062" i="10" s="1"/>
  <c r="I1063" i="10" s="1"/>
  <c r="I1064" i="10" s="1"/>
  <c r="I1065" i="10" s="1"/>
  <c r="I1066" i="10" s="1"/>
  <c r="I1067" i="10" s="1"/>
  <c r="I1068" i="10" s="1"/>
  <c r="I1069" i="10" s="1"/>
  <c r="I1070" i="10" s="1"/>
  <c r="I1041" i="10"/>
  <c r="I1042" i="10" s="1"/>
  <c r="I1043" i="10" s="1"/>
  <c r="I1044" i="10" s="1"/>
  <c r="I1045" i="10" s="1"/>
  <c r="I1046" i="10" s="1"/>
  <c r="I1047" i="10" s="1"/>
  <c r="I1048" i="10" s="1"/>
  <c r="I1049" i="10" s="1"/>
  <c r="I1050" i="10" s="1"/>
  <c r="I1051" i="10" s="1"/>
  <c r="I1052" i="10" s="1"/>
  <c r="I1053" i="10" s="1"/>
  <c r="I1054" i="10" s="1"/>
  <c r="I1055" i="10" s="1"/>
  <c r="I1040" i="10"/>
  <c r="I1039" i="10"/>
  <c r="I1037" i="10"/>
  <c r="I1038" i="10" s="1"/>
  <c r="I1034" i="10"/>
  <c r="I1035" i="10" s="1"/>
  <c r="I1036" i="10" s="1"/>
  <c r="I1028" i="10"/>
  <c r="I1029" i="10" s="1"/>
  <c r="I1030" i="10" s="1"/>
  <c r="I1031" i="10" s="1"/>
  <c r="I1032" i="10" s="1"/>
  <c r="I1033" i="10" s="1"/>
  <c r="I1023" i="10"/>
  <c r="I1024" i="10" s="1"/>
  <c r="I1025" i="10" s="1"/>
  <c r="I1026" i="10" s="1"/>
  <c r="I1027" i="10" s="1"/>
  <c r="I1010" i="10"/>
  <c r="I1011" i="10" s="1"/>
  <c r="I1012" i="10" s="1"/>
  <c r="I1013" i="10" s="1"/>
  <c r="I1014" i="10" s="1"/>
  <c r="I1015" i="10" s="1"/>
  <c r="I1016" i="10" s="1"/>
  <c r="I1017" i="10" s="1"/>
  <c r="I1018" i="10" s="1"/>
  <c r="I1019" i="10" s="1"/>
  <c r="I1020" i="10" s="1"/>
  <c r="I1021" i="10" s="1"/>
  <c r="I1022" i="10" s="1"/>
  <c r="I1001" i="10"/>
  <c r="I1002" i="10" s="1"/>
  <c r="I1003" i="10" s="1"/>
  <c r="I1004" i="10" s="1"/>
  <c r="I1005" i="10" s="1"/>
  <c r="I1006" i="10" s="1"/>
  <c r="I1007" i="10" s="1"/>
  <c r="I1008" i="10" s="1"/>
  <c r="I1009" i="10" s="1"/>
  <c r="I994" i="10"/>
  <c r="I995" i="10" s="1"/>
  <c r="I996" i="10" s="1"/>
  <c r="I997" i="10" s="1"/>
  <c r="I998" i="10" s="1"/>
  <c r="I999" i="10" s="1"/>
  <c r="I1000" i="10" s="1"/>
  <c r="I981" i="10"/>
  <c r="I982" i="10" s="1"/>
  <c r="I983" i="10" s="1"/>
  <c r="I984" i="10" s="1"/>
  <c r="I985" i="10" s="1"/>
  <c r="I986" i="10" s="1"/>
  <c r="I987" i="10" s="1"/>
  <c r="I988" i="10" s="1"/>
  <c r="I989" i="10" s="1"/>
  <c r="I990" i="10" s="1"/>
  <c r="I991" i="10" s="1"/>
  <c r="I992" i="10" s="1"/>
  <c r="I993" i="10" s="1"/>
  <c r="I970" i="10"/>
  <c r="I971" i="10" s="1"/>
  <c r="I972" i="10" s="1"/>
  <c r="I973" i="10" s="1"/>
  <c r="I974" i="10" s="1"/>
  <c r="I975" i="10" s="1"/>
  <c r="I976" i="10" s="1"/>
  <c r="I977" i="10" s="1"/>
  <c r="I978" i="10" s="1"/>
  <c r="I979" i="10" s="1"/>
  <c r="I980" i="10" s="1"/>
  <c r="I964" i="10"/>
  <c r="I965" i="10" s="1"/>
  <c r="I966" i="10" s="1"/>
  <c r="I967" i="10" s="1"/>
  <c r="I968" i="10" s="1"/>
  <c r="I969" i="10" s="1"/>
  <c r="I958" i="10"/>
  <c r="I959" i="10" s="1"/>
  <c r="I960" i="10" s="1"/>
  <c r="I961" i="10" s="1"/>
  <c r="I962" i="10" s="1"/>
  <c r="I963" i="10" s="1"/>
  <c r="I957" i="10"/>
  <c r="I945" i="10"/>
  <c r="I946" i="10" s="1"/>
  <c r="I947" i="10" s="1"/>
  <c r="I948" i="10" s="1"/>
  <c r="I949" i="10" s="1"/>
  <c r="I950" i="10" s="1"/>
  <c r="I951" i="10" s="1"/>
  <c r="I952" i="10" s="1"/>
  <c r="I953" i="10" s="1"/>
  <c r="I954" i="10" s="1"/>
  <c r="I955" i="10" s="1"/>
  <c r="I956" i="10" s="1"/>
  <c r="I944" i="10"/>
  <c r="I943" i="10"/>
  <c r="I941" i="10"/>
  <c r="I942" i="10" s="1"/>
  <c r="I940" i="10"/>
  <c r="I938" i="10"/>
  <c r="I939" i="10" s="1"/>
  <c r="I930" i="10"/>
  <c r="I931" i="10" s="1"/>
  <c r="I932" i="10" s="1"/>
  <c r="I933" i="10" s="1"/>
  <c r="I934" i="10" s="1"/>
  <c r="I935" i="10" s="1"/>
  <c r="I936" i="10" s="1"/>
  <c r="I937" i="10" s="1"/>
  <c r="I918" i="10"/>
  <c r="I919" i="10" s="1"/>
  <c r="I920" i="10" s="1"/>
  <c r="I921" i="10" s="1"/>
  <c r="I922" i="10" s="1"/>
  <c r="I923" i="10" s="1"/>
  <c r="I924" i="10" s="1"/>
  <c r="I925" i="10" s="1"/>
  <c r="I926" i="10" s="1"/>
  <c r="I927" i="10" s="1"/>
  <c r="I928" i="10" s="1"/>
  <c r="I929" i="10" s="1"/>
  <c r="I906" i="10"/>
  <c r="I907" i="10" s="1"/>
  <c r="I908" i="10" s="1"/>
  <c r="I909" i="10" s="1"/>
  <c r="I910" i="10" s="1"/>
  <c r="I911" i="10" s="1"/>
  <c r="I912" i="10" s="1"/>
  <c r="I913" i="10" s="1"/>
  <c r="I914" i="10" s="1"/>
  <c r="I915" i="10" s="1"/>
  <c r="I916" i="10" s="1"/>
  <c r="I917" i="10" s="1"/>
  <c r="I903" i="10"/>
  <c r="I904" i="10" s="1"/>
  <c r="I905" i="10" s="1"/>
  <c r="I901" i="10"/>
  <c r="I902" i="10" s="1"/>
  <c r="I895" i="10"/>
  <c r="I896" i="10" s="1"/>
  <c r="I897" i="10" s="1"/>
  <c r="I898" i="10" s="1"/>
  <c r="I899" i="10" s="1"/>
  <c r="I900" i="10" s="1"/>
  <c r="I884" i="10"/>
  <c r="I885" i="10" s="1"/>
  <c r="I886" i="10" s="1"/>
  <c r="I887" i="10" s="1"/>
  <c r="I888" i="10" s="1"/>
  <c r="I889" i="10" s="1"/>
  <c r="I890" i="10" s="1"/>
  <c r="I891" i="10" s="1"/>
  <c r="I892" i="10" s="1"/>
  <c r="I893" i="10" s="1"/>
  <c r="I894" i="10" s="1"/>
  <c r="I877" i="10"/>
  <c r="I878" i="10" s="1"/>
  <c r="I879" i="10" s="1"/>
  <c r="I880" i="10" s="1"/>
  <c r="I881" i="10" s="1"/>
  <c r="I882" i="10" s="1"/>
  <c r="I883" i="10" s="1"/>
  <c r="I862" i="10"/>
  <c r="I863" i="10" s="1"/>
  <c r="I864" i="10" s="1"/>
  <c r="I865" i="10" s="1"/>
  <c r="I866" i="10" s="1"/>
  <c r="I867" i="10" s="1"/>
  <c r="I868" i="10" s="1"/>
  <c r="I869" i="10" s="1"/>
  <c r="I870" i="10" s="1"/>
  <c r="I871" i="10" s="1"/>
  <c r="I872" i="10" s="1"/>
  <c r="I873" i="10" s="1"/>
  <c r="I874" i="10" s="1"/>
  <c r="I875" i="10" s="1"/>
  <c r="I876" i="10" s="1"/>
  <c r="I852" i="10"/>
  <c r="I853" i="10" s="1"/>
  <c r="I854" i="10" s="1"/>
  <c r="I855" i="10" s="1"/>
  <c r="I856" i="10" s="1"/>
  <c r="I857" i="10" s="1"/>
  <c r="I858" i="10" s="1"/>
  <c r="I859" i="10" s="1"/>
  <c r="I860" i="10" s="1"/>
  <c r="I861" i="10" s="1"/>
  <c r="I849" i="10"/>
  <c r="I850" i="10" s="1"/>
  <c r="I851" i="10" s="1"/>
  <c r="I846" i="10"/>
  <c r="I847" i="10" s="1"/>
  <c r="I848" i="10" s="1"/>
  <c r="I833" i="10"/>
  <c r="I834" i="10" s="1"/>
  <c r="I835" i="10" s="1"/>
  <c r="I836" i="10" s="1"/>
  <c r="I837" i="10" s="1"/>
  <c r="I838" i="10" s="1"/>
  <c r="I839" i="10" s="1"/>
  <c r="I840" i="10" s="1"/>
  <c r="I841" i="10" s="1"/>
  <c r="I842" i="10" s="1"/>
  <c r="I843" i="10" s="1"/>
  <c r="I844" i="10" s="1"/>
  <c r="I845" i="10" s="1"/>
  <c r="I821" i="10"/>
  <c r="I822" i="10" s="1"/>
  <c r="I823" i="10" s="1"/>
  <c r="I824" i="10" s="1"/>
  <c r="I825" i="10" s="1"/>
  <c r="I826" i="10" s="1"/>
  <c r="I827" i="10" s="1"/>
  <c r="I828" i="10" s="1"/>
  <c r="I829" i="10" s="1"/>
  <c r="I830" i="10" s="1"/>
  <c r="I831" i="10" s="1"/>
  <c r="I832" i="10" s="1"/>
  <c r="I812" i="10"/>
  <c r="I813" i="10" s="1"/>
  <c r="I814" i="10" s="1"/>
  <c r="I815" i="10" s="1"/>
  <c r="I816" i="10" s="1"/>
  <c r="I817" i="10" s="1"/>
  <c r="I818" i="10" s="1"/>
  <c r="I819" i="10" s="1"/>
  <c r="I820" i="10" s="1"/>
  <c r="I810" i="10"/>
  <c r="I811" i="10" s="1"/>
  <c r="I806" i="10"/>
  <c r="I807" i="10" s="1"/>
  <c r="I808" i="10" s="1"/>
  <c r="I809" i="10" s="1"/>
  <c r="I799" i="10"/>
  <c r="I800" i="10" s="1"/>
  <c r="I801" i="10" s="1"/>
  <c r="I802" i="10" s="1"/>
  <c r="I803" i="10" s="1"/>
  <c r="I804" i="10" s="1"/>
  <c r="I805" i="10" s="1"/>
  <c r="I798" i="10"/>
  <c r="I784" i="10"/>
  <c r="I785" i="10" s="1"/>
  <c r="I786" i="10" s="1"/>
  <c r="I787" i="10" s="1"/>
  <c r="I788" i="10" s="1"/>
  <c r="I789" i="10" s="1"/>
  <c r="I790" i="10" s="1"/>
  <c r="I791" i="10" s="1"/>
  <c r="I792" i="10" s="1"/>
  <c r="I793" i="10" s="1"/>
  <c r="I794" i="10" s="1"/>
  <c r="I795" i="10" s="1"/>
  <c r="I796" i="10" s="1"/>
  <c r="I797" i="10" s="1"/>
  <c r="I769" i="10"/>
  <c r="I770" i="10" s="1"/>
  <c r="I771" i="10" s="1"/>
  <c r="I772" i="10" s="1"/>
  <c r="I773" i="10" s="1"/>
  <c r="I774" i="10" s="1"/>
  <c r="I775" i="10" s="1"/>
  <c r="I776" i="10" s="1"/>
  <c r="I777" i="10" s="1"/>
  <c r="I778" i="10" s="1"/>
  <c r="I779" i="10" s="1"/>
  <c r="I780" i="10" s="1"/>
  <c r="I781" i="10" s="1"/>
  <c r="I782" i="10" s="1"/>
  <c r="I783" i="10" s="1"/>
  <c r="I763" i="10"/>
  <c r="I764" i="10" s="1"/>
  <c r="I765" i="10" s="1"/>
  <c r="I766" i="10" s="1"/>
  <c r="I767" i="10" s="1"/>
  <c r="I768" i="10" s="1"/>
  <c r="I758" i="10"/>
  <c r="I759" i="10" s="1"/>
  <c r="I760" i="10" s="1"/>
  <c r="I761" i="10" s="1"/>
  <c r="I762" i="10" s="1"/>
  <c r="I756" i="10"/>
  <c r="I757" i="10" s="1"/>
  <c r="I741" i="10"/>
  <c r="I742" i="10" s="1"/>
  <c r="I743" i="10" s="1"/>
  <c r="I744" i="10" s="1"/>
  <c r="I745" i="10" s="1"/>
  <c r="I746" i="10" s="1"/>
  <c r="I747" i="10" s="1"/>
  <c r="I748" i="10" s="1"/>
  <c r="I749" i="10" s="1"/>
  <c r="I750" i="10" s="1"/>
  <c r="I751" i="10" s="1"/>
  <c r="I752" i="10" s="1"/>
  <c r="I753" i="10" s="1"/>
  <c r="I754" i="10" s="1"/>
  <c r="I755" i="10" s="1"/>
  <c r="I733" i="10"/>
  <c r="I734" i="10" s="1"/>
  <c r="I735" i="10" s="1"/>
  <c r="I736" i="10" s="1"/>
  <c r="I737" i="10" s="1"/>
  <c r="I738" i="10" s="1"/>
  <c r="I739" i="10" s="1"/>
  <c r="I740" i="10" s="1"/>
  <c r="I721" i="10"/>
  <c r="I722" i="10" s="1"/>
  <c r="I723" i="10" s="1"/>
  <c r="I724" i="10" s="1"/>
  <c r="I725" i="10" s="1"/>
  <c r="I726" i="10" s="1"/>
  <c r="I727" i="10" s="1"/>
  <c r="I728" i="10" s="1"/>
  <c r="I729" i="10" s="1"/>
  <c r="I730" i="10" s="1"/>
  <c r="I731" i="10" s="1"/>
  <c r="I732" i="10" s="1"/>
  <c r="I718" i="10"/>
  <c r="I719" i="10" s="1"/>
  <c r="I720" i="10" s="1"/>
  <c r="I717" i="10"/>
  <c r="I711" i="10"/>
  <c r="I712" i="10" s="1"/>
  <c r="I713" i="10" s="1"/>
  <c r="I714" i="10" s="1"/>
  <c r="I715" i="10" s="1"/>
  <c r="I716" i="10" s="1"/>
  <c r="I708" i="10"/>
  <c r="I709" i="10" s="1"/>
  <c r="I710" i="10" s="1"/>
  <c r="I705" i="10"/>
  <c r="I706" i="10" s="1"/>
  <c r="I707" i="10" s="1"/>
  <c r="I701" i="10"/>
  <c r="I702" i="10" s="1"/>
  <c r="I703" i="10" s="1"/>
  <c r="I704" i="10" s="1"/>
  <c r="I699" i="10"/>
  <c r="I700" i="10" s="1"/>
  <c r="I690" i="10"/>
  <c r="I691" i="10" s="1"/>
  <c r="I692" i="10" s="1"/>
  <c r="I693" i="10" s="1"/>
  <c r="I694" i="10" s="1"/>
  <c r="I695" i="10" s="1"/>
  <c r="I696" i="10" s="1"/>
  <c r="I697" i="10" s="1"/>
  <c r="I698" i="10" s="1"/>
  <c r="I679" i="10"/>
  <c r="I680" i="10" s="1"/>
  <c r="I681" i="10" s="1"/>
  <c r="I682" i="10" s="1"/>
  <c r="I683" i="10" s="1"/>
  <c r="I684" i="10" s="1"/>
  <c r="I685" i="10" s="1"/>
  <c r="I686" i="10" s="1"/>
  <c r="I687" i="10" s="1"/>
  <c r="I688" i="10" s="1"/>
  <c r="I689" i="10" s="1"/>
  <c r="I675" i="10"/>
  <c r="I676" i="10" s="1"/>
  <c r="I677" i="10" s="1"/>
  <c r="I678" i="10" s="1"/>
  <c r="I668" i="10"/>
  <c r="I669" i="10" s="1"/>
  <c r="I670" i="10" s="1"/>
  <c r="I671" i="10" s="1"/>
  <c r="I672" i="10" s="1"/>
  <c r="I673" i="10" s="1"/>
  <c r="I674" i="10" s="1"/>
  <c r="I663" i="10"/>
  <c r="I664" i="10" s="1"/>
  <c r="I665" i="10" s="1"/>
  <c r="I666" i="10" s="1"/>
  <c r="I667" i="10" s="1"/>
  <c r="I659" i="10"/>
  <c r="I660" i="10" s="1"/>
  <c r="I661" i="10" s="1"/>
  <c r="I662" i="10" s="1"/>
  <c r="I653" i="10"/>
  <c r="I654" i="10" s="1"/>
  <c r="I655" i="10" s="1"/>
  <c r="I656" i="10" s="1"/>
  <c r="I657" i="10" s="1"/>
  <c r="I658" i="10" s="1"/>
  <c r="I649" i="10"/>
  <c r="I650" i="10" s="1"/>
  <c r="I651" i="10" s="1"/>
  <c r="I652" i="10" s="1"/>
  <c r="I644" i="10"/>
  <c r="I645" i="10" s="1"/>
  <c r="I646" i="10" s="1"/>
  <c r="I647" i="10" s="1"/>
  <c r="I648" i="10" s="1"/>
  <c r="I635" i="10"/>
  <c r="I636" i="10" s="1"/>
  <c r="I637" i="10" s="1"/>
  <c r="I638" i="10" s="1"/>
  <c r="I639" i="10" s="1"/>
  <c r="I640" i="10" s="1"/>
  <c r="I641" i="10" s="1"/>
  <c r="I642" i="10" s="1"/>
  <c r="I643" i="10" s="1"/>
  <c r="I628" i="10"/>
  <c r="I629" i="10" s="1"/>
  <c r="I630" i="10" s="1"/>
  <c r="I631" i="10" s="1"/>
  <c r="I632" i="10" s="1"/>
  <c r="I633" i="10" s="1"/>
  <c r="I634" i="10" s="1"/>
  <c r="I626" i="10"/>
  <c r="I627" i="10" s="1"/>
  <c r="I617" i="10"/>
  <c r="I618" i="10" s="1"/>
  <c r="I619" i="10" s="1"/>
  <c r="I620" i="10" s="1"/>
  <c r="I621" i="10" s="1"/>
  <c r="I622" i="10" s="1"/>
  <c r="I623" i="10" s="1"/>
  <c r="I624" i="10" s="1"/>
  <c r="I625" i="10" s="1"/>
  <c r="I607" i="10"/>
  <c r="I608" i="10" s="1"/>
  <c r="I609" i="10" s="1"/>
  <c r="I610" i="10" s="1"/>
  <c r="I611" i="10" s="1"/>
  <c r="I612" i="10" s="1"/>
  <c r="I613" i="10" s="1"/>
  <c r="I614" i="10" s="1"/>
  <c r="I615" i="10" s="1"/>
  <c r="I616" i="10" s="1"/>
  <c r="I592" i="10"/>
  <c r="I593" i="10" s="1"/>
  <c r="I594" i="10" s="1"/>
  <c r="I595" i="10" s="1"/>
  <c r="I596" i="10" s="1"/>
  <c r="I597" i="10" s="1"/>
  <c r="I598" i="10" s="1"/>
  <c r="I599" i="10" s="1"/>
  <c r="I600" i="10" s="1"/>
  <c r="I601" i="10" s="1"/>
  <c r="I602" i="10" s="1"/>
  <c r="I603" i="10" s="1"/>
  <c r="I604" i="10" s="1"/>
  <c r="I605" i="10" s="1"/>
  <c r="I606" i="10" s="1"/>
  <c r="I589" i="10"/>
  <c r="I590" i="10" s="1"/>
  <c r="I591" i="10" s="1"/>
  <c r="I581" i="10"/>
  <c r="I582" i="10" s="1"/>
  <c r="I583" i="10" s="1"/>
  <c r="I584" i="10" s="1"/>
  <c r="I585" i="10" s="1"/>
  <c r="I586" i="10" s="1"/>
  <c r="I587" i="10" s="1"/>
  <c r="I588" i="10" s="1"/>
  <c r="I580" i="10"/>
  <c r="I573" i="10"/>
  <c r="I574" i="10" s="1"/>
  <c r="I575" i="10" s="1"/>
  <c r="I576" i="10" s="1"/>
  <c r="I577" i="10" s="1"/>
  <c r="I578" i="10" s="1"/>
  <c r="I579" i="10" s="1"/>
  <c r="I565" i="10"/>
  <c r="I566" i="10" s="1"/>
  <c r="I567" i="10" s="1"/>
  <c r="I568" i="10" s="1"/>
  <c r="I569" i="10" s="1"/>
  <c r="I570" i="10" s="1"/>
  <c r="I571" i="10" s="1"/>
  <c r="I572" i="10" s="1"/>
  <c r="I549" i="10"/>
  <c r="I550" i="10" s="1"/>
  <c r="I551" i="10" s="1"/>
  <c r="I552" i="10" s="1"/>
  <c r="I553" i="10" s="1"/>
  <c r="I554" i="10" s="1"/>
  <c r="I555" i="10" s="1"/>
  <c r="I556" i="10" s="1"/>
  <c r="I557" i="10" s="1"/>
  <c r="I558" i="10" s="1"/>
  <c r="I559" i="10" s="1"/>
  <c r="I560" i="10" s="1"/>
  <c r="I561" i="10" s="1"/>
  <c r="I562" i="10" s="1"/>
  <c r="I563" i="10" s="1"/>
  <c r="I564" i="10" s="1"/>
  <c r="I547" i="10"/>
  <c r="I548" i="10" s="1"/>
  <c r="I543" i="10"/>
  <c r="I544" i="10" s="1"/>
  <c r="I545" i="10" s="1"/>
  <c r="I546" i="10" s="1"/>
  <c r="I538" i="10"/>
  <c r="I539" i="10" s="1"/>
  <c r="I540" i="10" s="1"/>
  <c r="I541" i="10" s="1"/>
  <c r="I542" i="10" s="1"/>
  <c r="I537" i="10"/>
  <c r="I536" i="10"/>
  <c r="I533" i="10"/>
  <c r="I534" i="10" s="1"/>
  <c r="I535" i="10" s="1"/>
  <c r="I518" i="10"/>
  <c r="I519" i="10" s="1"/>
  <c r="I520" i="10" s="1"/>
  <c r="I521" i="10" s="1"/>
  <c r="I522" i="10" s="1"/>
  <c r="I523" i="10" s="1"/>
  <c r="I524" i="10" s="1"/>
  <c r="I525" i="10" s="1"/>
  <c r="I526" i="10" s="1"/>
  <c r="I527" i="10" s="1"/>
  <c r="I528" i="10" s="1"/>
  <c r="I529" i="10" s="1"/>
  <c r="I530" i="10" s="1"/>
  <c r="I531" i="10" s="1"/>
  <c r="I532" i="10" s="1"/>
  <c r="I513" i="10"/>
  <c r="I514" i="10" s="1"/>
  <c r="I515" i="10" s="1"/>
  <c r="I516" i="10" s="1"/>
  <c r="I517" i="10" s="1"/>
  <c r="I501" i="10"/>
  <c r="I502" i="10" s="1"/>
  <c r="I503" i="10" s="1"/>
  <c r="I504" i="10" s="1"/>
  <c r="I505" i="10" s="1"/>
  <c r="I506" i="10" s="1"/>
  <c r="I507" i="10" s="1"/>
  <c r="I508" i="10" s="1"/>
  <c r="I509" i="10" s="1"/>
  <c r="I510" i="10" s="1"/>
  <c r="I511" i="10" s="1"/>
  <c r="I512" i="10" s="1"/>
  <c r="I500" i="10"/>
  <c r="I486" i="10"/>
  <c r="I487" i="10" s="1"/>
  <c r="I488" i="10" s="1"/>
  <c r="I489" i="10" s="1"/>
  <c r="I490" i="10" s="1"/>
  <c r="I491" i="10" s="1"/>
  <c r="I492" i="10" s="1"/>
  <c r="I493" i="10" s="1"/>
  <c r="I494" i="10" s="1"/>
  <c r="I495" i="10" s="1"/>
  <c r="I496" i="10" s="1"/>
  <c r="I497" i="10" s="1"/>
  <c r="I498" i="10" s="1"/>
  <c r="I499" i="10" s="1"/>
  <c r="I482" i="10"/>
  <c r="I483" i="10" s="1"/>
  <c r="I484" i="10" s="1"/>
  <c r="I485" i="10" s="1"/>
  <c r="I481" i="10"/>
  <c r="I480" i="10"/>
  <c r="I479" i="10"/>
  <c r="I478" i="10"/>
  <c r="I477" i="10"/>
  <c r="I476" i="10"/>
  <c r="I473" i="10"/>
  <c r="I474" i="10" s="1"/>
  <c r="I475" i="10" s="1"/>
  <c r="I465" i="10"/>
  <c r="I466" i="10" s="1"/>
  <c r="I467" i="10" s="1"/>
  <c r="I468" i="10" s="1"/>
  <c r="I469" i="10" s="1"/>
  <c r="I470" i="10" s="1"/>
  <c r="I471" i="10" s="1"/>
  <c r="I472" i="10" s="1"/>
  <c r="I464" i="10"/>
  <c r="I450" i="10"/>
  <c r="I451" i="10" s="1"/>
  <c r="I452" i="10" s="1"/>
  <c r="I453" i="10" s="1"/>
  <c r="I454" i="10" s="1"/>
  <c r="I455" i="10" s="1"/>
  <c r="I456" i="10" s="1"/>
  <c r="I457" i="10" s="1"/>
  <c r="I458" i="10" s="1"/>
  <c r="I459" i="10" s="1"/>
  <c r="I460" i="10" s="1"/>
  <c r="I461" i="10" s="1"/>
  <c r="I462" i="10" s="1"/>
  <c r="I463" i="10" s="1"/>
  <c r="I437" i="10"/>
  <c r="I438" i="10" s="1"/>
  <c r="I439" i="10" s="1"/>
  <c r="I440" i="10" s="1"/>
  <c r="I441" i="10" s="1"/>
  <c r="I442" i="10" s="1"/>
  <c r="I443" i="10" s="1"/>
  <c r="I444" i="10" s="1"/>
  <c r="I445" i="10" s="1"/>
  <c r="I446" i="10" s="1"/>
  <c r="I447" i="10" s="1"/>
  <c r="I448" i="10" s="1"/>
  <c r="I449" i="10" s="1"/>
  <c r="I432" i="10"/>
  <c r="I433" i="10" s="1"/>
  <c r="I434" i="10" s="1"/>
  <c r="I435" i="10" s="1"/>
  <c r="I436" i="10" s="1"/>
  <c r="I429" i="10"/>
  <c r="I430" i="10" s="1"/>
  <c r="I431" i="10" s="1"/>
  <c r="I424" i="10"/>
  <c r="I425" i="10" s="1"/>
  <c r="I426" i="10" s="1"/>
  <c r="I427" i="10" s="1"/>
  <c r="I428" i="10" s="1"/>
  <c r="I423" i="10"/>
  <c r="I411" i="10"/>
  <c r="I412" i="10" s="1"/>
  <c r="I413" i="10" s="1"/>
  <c r="I414" i="10" s="1"/>
  <c r="I415" i="10" s="1"/>
  <c r="I416" i="10" s="1"/>
  <c r="I417" i="10" s="1"/>
  <c r="I418" i="10" s="1"/>
  <c r="I419" i="10" s="1"/>
  <c r="I420" i="10" s="1"/>
  <c r="I421" i="10" s="1"/>
  <c r="I422" i="10" s="1"/>
  <c r="I406" i="10"/>
  <c r="I407" i="10" s="1"/>
  <c r="I408" i="10" s="1"/>
  <c r="I409" i="10" s="1"/>
  <c r="I410" i="10" s="1"/>
  <c r="I405" i="10"/>
  <c r="I395" i="10"/>
  <c r="I396" i="10" s="1"/>
  <c r="I397" i="10" s="1"/>
  <c r="I398" i="10" s="1"/>
  <c r="I399" i="10" s="1"/>
  <c r="I400" i="10" s="1"/>
  <c r="I401" i="10" s="1"/>
  <c r="I402" i="10" s="1"/>
  <c r="I403" i="10" s="1"/>
  <c r="I404" i="10" s="1"/>
  <c r="I388" i="10"/>
  <c r="I389" i="10" s="1"/>
  <c r="I390" i="10" s="1"/>
  <c r="I391" i="10" s="1"/>
  <c r="I392" i="10" s="1"/>
  <c r="I393" i="10" s="1"/>
  <c r="I394" i="10" s="1"/>
  <c r="I385" i="10"/>
  <c r="I386" i="10" s="1"/>
  <c r="I387" i="10" s="1"/>
  <c r="I381" i="10"/>
  <c r="I382" i="10" s="1"/>
  <c r="I383" i="10" s="1"/>
  <c r="I384" i="10" s="1"/>
  <c r="I379" i="10"/>
  <c r="I380" i="10" s="1"/>
  <c r="I369" i="10"/>
  <c r="I370" i="10" s="1"/>
  <c r="I371" i="10" s="1"/>
  <c r="I372" i="10" s="1"/>
  <c r="I373" i="10" s="1"/>
  <c r="I374" i="10" s="1"/>
  <c r="I375" i="10" s="1"/>
  <c r="I376" i="10" s="1"/>
  <c r="I377" i="10" s="1"/>
  <c r="I378" i="10" s="1"/>
  <c r="I357" i="10"/>
  <c r="I358" i="10" s="1"/>
  <c r="I359" i="10" s="1"/>
  <c r="I360" i="10" s="1"/>
  <c r="I361" i="10" s="1"/>
  <c r="I362" i="10" s="1"/>
  <c r="I363" i="10" s="1"/>
  <c r="I364" i="10" s="1"/>
  <c r="I365" i="10" s="1"/>
  <c r="I366" i="10" s="1"/>
  <c r="I367" i="10" s="1"/>
  <c r="I368" i="10" s="1"/>
  <c r="I344" i="10"/>
  <c r="I345" i="10" s="1"/>
  <c r="I346" i="10" s="1"/>
  <c r="I347" i="10" s="1"/>
  <c r="I348" i="10" s="1"/>
  <c r="I349" i="10" s="1"/>
  <c r="I350" i="10" s="1"/>
  <c r="I351" i="10" s="1"/>
  <c r="I352" i="10" s="1"/>
  <c r="I353" i="10" s="1"/>
  <c r="I354" i="10" s="1"/>
  <c r="I355" i="10" s="1"/>
  <c r="I356" i="10" s="1"/>
  <c r="I341" i="10"/>
  <c r="I342" i="10" s="1"/>
  <c r="I343" i="10" s="1"/>
  <c r="I340" i="10"/>
  <c r="I337" i="10"/>
  <c r="I338" i="10" s="1"/>
  <c r="I339" i="10" s="1"/>
  <c r="I333" i="10"/>
  <c r="I334" i="10" s="1"/>
  <c r="I335" i="10" s="1"/>
  <c r="I336" i="10" s="1"/>
  <c r="I324" i="10"/>
  <c r="I325" i="10" s="1"/>
  <c r="I326" i="10" s="1"/>
  <c r="I327" i="10" s="1"/>
  <c r="I328" i="10" s="1"/>
  <c r="I329" i="10" s="1"/>
  <c r="I330" i="10" s="1"/>
  <c r="I331" i="10" s="1"/>
  <c r="I332" i="10" s="1"/>
  <c r="I311" i="10"/>
  <c r="I312" i="10" s="1"/>
  <c r="I313" i="10" s="1"/>
  <c r="I314" i="10" s="1"/>
  <c r="I315" i="10" s="1"/>
  <c r="I316" i="10" s="1"/>
  <c r="I317" i="10" s="1"/>
  <c r="I318" i="10" s="1"/>
  <c r="I319" i="10" s="1"/>
  <c r="I320" i="10" s="1"/>
  <c r="I321" i="10" s="1"/>
  <c r="I322" i="10" s="1"/>
  <c r="I323" i="10" s="1"/>
  <c r="I304" i="10"/>
  <c r="I305" i="10" s="1"/>
  <c r="I306" i="10" s="1"/>
  <c r="I307" i="10" s="1"/>
  <c r="I308" i="10" s="1"/>
  <c r="I309" i="10" s="1"/>
  <c r="I310" i="10" s="1"/>
  <c r="I301" i="10"/>
  <c r="I302" i="10" s="1"/>
  <c r="I303" i="10" s="1"/>
  <c r="I295" i="10"/>
  <c r="I296" i="10" s="1"/>
  <c r="I297" i="10" s="1"/>
  <c r="I298" i="10" s="1"/>
  <c r="I299" i="10" s="1"/>
  <c r="I300" i="10" s="1"/>
  <c r="I291" i="10"/>
  <c r="I292" i="10" s="1"/>
  <c r="I293" i="10" s="1"/>
  <c r="I294" i="10" s="1"/>
  <c r="I284" i="10"/>
  <c r="I285" i="10" s="1"/>
  <c r="I286" i="10" s="1"/>
  <c r="I287" i="10" s="1"/>
  <c r="I288" i="10" s="1"/>
  <c r="I289" i="10" s="1"/>
  <c r="I290" i="10" s="1"/>
  <c r="I281" i="10"/>
  <c r="I282" i="10" s="1"/>
  <c r="I283" i="10" s="1"/>
  <c r="I280" i="10"/>
  <c r="I279" i="10"/>
  <c r="I267" i="10"/>
  <c r="I268" i="10" s="1"/>
  <c r="I269" i="10" s="1"/>
  <c r="I270" i="10" s="1"/>
  <c r="I271" i="10" s="1"/>
  <c r="I272" i="10" s="1"/>
  <c r="I273" i="10" s="1"/>
  <c r="I274" i="10" s="1"/>
  <c r="I275" i="10" s="1"/>
  <c r="I276" i="10" s="1"/>
  <c r="I277" i="10" s="1"/>
  <c r="I278" i="10" s="1"/>
  <c r="I253" i="10"/>
  <c r="I254" i="10" s="1"/>
  <c r="I255" i="10" s="1"/>
  <c r="I256" i="10" s="1"/>
  <c r="I257" i="10" s="1"/>
  <c r="I258" i="10" s="1"/>
  <c r="I259" i="10" s="1"/>
  <c r="I260" i="10" s="1"/>
  <c r="I261" i="10" s="1"/>
  <c r="I262" i="10" s="1"/>
  <c r="I263" i="10" s="1"/>
  <c r="I264" i="10" s="1"/>
  <c r="I265" i="10" s="1"/>
  <c r="I266" i="10" s="1"/>
  <c r="I246" i="10"/>
  <c r="I247" i="10" s="1"/>
  <c r="I248" i="10" s="1"/>
  <c r="I249" i="10" s="1"/>
  <c r="I250" i="10" s="1"/>
  <c r="I251" i="10" s="1"/>
  <c r="I252" i="10" s="1"/>
  <c r="I242" i="10"/>
  <c r="I243" i="10" s="1"/>
  <c r="I244" i="10" s="1"/>
  <c r="I245" i="10" s="1"/>
  <c r="I237" i="10"/>
  <c r="I238" i="10" s="1"/>
  <c r="I239" i="10" s="1"/>
  <c r="I240" i="10" s="1"/>
  <c r="I241" i="10" s="1"/>
  <c r="I231" i="10"/>
  <c r="I232" i="10" s="1"/>
  <c r="I233" i="10" s="1"/>
  <c r="I234" i="10" s="1"/>
  <c r="I235" i="10" s="1"/>
  <c r="I236" i="10" s="1"/>
  <c r="I219" i="10"/>
  <c r="I220" i="10" s="1"/>
  <c r="I221" i="10" s="1"/>
  <c r="I222" i="10" s="1"/>
  <c r="I223" i="10" s="1"/>
  <c r="I224" i="10" s="1"/>
  <c r="I225" i="10" s="1"/>
  <c r="I226" i="10" s="1"/>
  <c r="I227" i="10" s="1"/>
  <c r="I228" i="10" s="1"/>
  <c r="I229" i="10" s="1"/>
  <c r="I230" i="10" s="1"/>
  <c r="I214" i="10"/>
  <c r="I215" i="10" s="1"/>
  <c r="I216" i="10" s="1"/>
  <c r="I217" i="10" s="1"/>
  <c r="I218" i="10" s="1"/>
  <c r="I210" i="10"/>
  <c r="I211" i="10" s="1"/>
  <c r="I212" i="10" s="1"/>
  <c r="I213" i="10" s="1"/>
  <c r="I202" i="10"/>
  <c r="I203" i="10" s="1"/>
  <c r="I204" i="10" s="1"/>
  <c r="I205" i="10" s="1"/>
  <c r="I206" i="10" s="1"/>
  <c r="I207" i="10" s="1"/>
  <c r="I208" i="10" s="1"/>
  <c r="I209" i="10" s="1"/>
  <c r="I196" i="10"/>
  <c r="I197" i="10" s="1"/>
  <c r="I198" i="10" s="1"/>
  <c r="I199" i="10" s="1"/>
  <c r="I200" i="10" s="1"/>
  <c r="I201" i="10" s="1"/>
  <c r="I184" i="10"/>
  <c r="I185" i="10" s="1"/>
  <c r="I186" i="10" s="1"/>
  <c r="I187" i="10" s="1"/>
  <c r="I188" i="10" s="1"/>
  <c r="I189" i="10" s="1"/>
  <c r="I190" i="10" s="1"/>
  <c r="I191" i="10" s="1"/>
  <c r="I192" i="10" s="1"/>
  <c r="I193" i="10" s="1"/>
  <c r="I194" i="10" s="1"/>
  <c r="I195" i="10" s="1"/>
  <c r="I177" i="10"/>
  <c r="I178" i="10" s="1"/>
  <c r="I179" i="10" s="1"/>
  <c r="I180" i="10" s="1"/>
  <c r="I181" i="10" s="1"/>
  <c r="I182" i="10" s="1"/>
  <c r="I183" i="10" s="1"/>
  <c r="I166" i="10"/>
  <c r="I167" i="10" s="1"/>
  <c r="I168" i="10" s="1"/>
  <c r="I169" i="10" s="1"/>
  <c r="I170" i="10" s="1"/>
  <c r="I171" i="10" s="1"/>
  <c r="I172" i="10" s="1"/>
  <c r="I173" i="10" s="1"/>
  <c r="I174" i="10" s="1"/>
  <c r="I175" i="10" s="1"/>
  <c r="I176" i="10" s="1"/>
  <c r="I157" i="10"/>
  <c r="I158" i="10" s="1"/>
  <c r="I159" i="10" s="1"/>
  <c r="I160" i="10" s="1"/>
  <c r="I161" i="10" s="1"/>
  <c r="I162" i="10" s="1"/>
  <c r="I163" i="10" s="1"/>
  <c r="I164" i="10" s="1"/>
  <c r="I165" i="10" s="1"/>
  <c r="I144" i="10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40" i="10"/>
  <c r="I141" i="10" s="1"/>
  <c r="I142" i="10" s="1"/>
  <c r="I143" i="10" s="1"/>
  <c r="I139" i="10"/>
  <c r="I138" i="10"/>
  <c r="I136" i="10"/>
  <c r="I137" i="10" s="1"/>
  <c r="I120" i="10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I132" i="10" s="1"/>
  <c r="I133" i="10" s="1"/>
  <c r="I134" i="10" s="1"/>
  <c r="I135" i="10" s="1"/>
  <c r="I110" i="10"/>
  <c r="I111" i="10" s="1"/>
  <c r="I112" i="10" s="1"/>
  <c r="I113" i="10" s="1"/>
  <c r="I114" i="10" s="1"/>
  <c r="I115" i="10" s="1"/>
  <c r="I116" i="10" s="1"/>
  <c r="I117" i="10" s="1"/>
  <c r="I118" i="10" s="1"/>
  <c r="I119" i="10" s="1"/>
  <c r="I107" i="10"/>
  <c r="I108" i="10" s="1"/>
  <c r="I109" i="10" s="1"/>
  <c r="I105" i="10"/>
  <c r="I106" i="10" s="1"/>
  <c r="I102" i="10"/>
  <c r="I103" i="10" s="1"/>
  <c r="I104" i="10" s="1"/>
  <c r="I94" i="10"/>
  <c r="I95" i="10" s="1"/>
  <c r="I96" i="10" s="1"/>
  <c r="I97" i="10" s="1"/>
  <c r="I98" i="10" s="1"/>
  <c r="I99" i="10" s="1"/>
  <c r="I100" i="10" s="1"/>
  <c r="I101" i="10" s="1"/>
  <c r="I92" i="10"/>
  <c r="I93" i="10" s="1"/>
  <c r="I79" i="10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72" i="10"/>
  <c r="I73" i="10" s="1"/>
  <c r="I74" i="10" s="1"/>
  <c r="I75" i="10" s="1"/>
  <c r="I76" i="10" s="1"/>
  <c r="I77" i="10" s="1"/>
  <c r="I78" i="10" s="1"/>
  <c r="I66" i="10"/>
  <c r="I67" i="10" s="1"/>
  <c r="I68" i="10" s="1"/>
  <c r="I69" i="10" s="1"/>
  <c r="I70" i="10" s="1"/>
  <c r="I71" i="10" s="1"/>
  <c r="I63" i="10"/>
  <c r="I64" i="10" s="1"/>
  <c r="I65" i="10" s="1"/>
  <c r="I60" i="10"/>
  <c r="I61" i="10" s="1"/>
  <c r="I62" i="10" s="1"/>
  <c r="I54" i="10"/>
  <c r="I55" i="10" s="1"/>
  <c r="I56" i="10" s="1"/>
  <c r="I57" i="10" s="1"/>
  <c r="I58" i="10" s="1"/>
  <c r="I59" i="10" s="1"/>
  <c r="I45" i="10"/>
  <c r="I46" i="10" s="1"/>
  <c r="I47" i="10" s="1"/>
  <c r="I48" i="10" s="1"/>
  <c r="I49" i="10" s="1"/>
  <c r="I50" i="10" s="1"/>
  <c r="I51" i="10" s="1"/>
  <c r="I52" i="10" s="1"/>
  <c r="I53" i="10" s="1"/>
  <c r="I40" i="10"/>
  <c r="I41" i="10" s="1"/>
  <c r="I42" i="10" s="1"/>
  <c r="I43" i="10" s="1"/>
  <c r="I44" i="10" s="1"/>
  <c r="I26" i="10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14" i="10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5" i="10"/>
  <c r="I6" i="10" s="1"/>
  <c r="I7" i="10" s="1"/>
  <c r="I8" i="10" s="1"/>
  <c r="I9" i="10" s="1"/>
  <c r="I10" i="10" s="1"/>
  <c r="I11" i="10" s="1"/>
  <c r="I12" i="10" s="1"/>
  <c r="I13" i="10" s="1"/>
  <c r="S14" i="6"/>
  <c r="N18" i="12"/>
  <c r="H1358" i="10"/>
  <c r="F1358" i="10"/>
  <c r="F1361" i="10"/>
  <c r="F1360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90" i="10"/>
  <c r="F1389" i="10"/>
  <c r="F1388" i="10"/>
  <c r="F1387" i="10"/>
  <c r="F1386" i="10"/>
  <c r="F1385" i="10"/>
  <c r="F1384" i="10"/>
  <c r="F1383" i="10"/>
  <c r="F1393" i="10"/>
  <c r="F1392" i="10"/>
  <c r="F1391" i="10"/>
  <c r="H1378" i="10"/>
  <c r="H1394" i="10"/>
  <c r="F1394" i="10"/>
  <c r="F5993" i="10"/>
  <c r="F5992" i="10"/>
  <c r="F5991" i="10"/>
  <c r="F5990" i="10"/>
  <c r="F5989" i="10"/>
  <c r="F5988" i="10"/>
  <c r="F5987" i="10"/>
  <c r="F5986" i="10"/>
  <c r="F5985" i="10"/>
  <c r="F5984" i="10"/>
  <c r="F5983" i="10"/>
  <c r="F5982" i="10"/>
  <c r="F5981" i="10"/>
  <c r="F5980" i="10"/>
  <c r="F5979" i="10"/>
  <c r="F5978" i="10"/>
  <c r="F5977" i="10"/>
  <c r="F5976" i="10"/>
  <c r="F5975" i="10"/>
  <c r="F5974" i="10"/>
  <c r="F5973" i="10"/>
  <c r="F5972" i="10"/>
  <c r="F5971" i="10"/>
  <c r="F5970" i="10"/>
  <c r="F5969" i="10"/>
  <c r="F5968" i="10"/>
  <c r="F5967" i="10"/>
  <c r="F5966" i="10"/>
  <c r="F5965" i="10"/>
  <c r="F5964" i="10"/>
  <c r="F5963" i="10"/>
  <c r="F5962" i="10"/>
  <c r="F5961" i="10"/>
  <c r="F5960" i="10"/>
  <c r="F5959" i="10"/>
  <c r="F5958" i="10"/>
  <c r="F5957" i="10"/>
  <c r="F5956" i="10"/>
  <c r="F5955" i="10"/>
  <c r="F5954" i="10"/>
  <c r="F5953" i="10"/>
  <c r="F5952" i="10"/>
  <c r="F5951" i="10"/>
  <c r="F5950" i="10"/>
  <c r="F5949" i="10"/>
  <c r="F5948" i="10"/>
  <c r="F5947" i="10"/>
  <c r="F5946" i="10"/>
  <c r="F5945" i="10"/>
  <c r="F5944" i="10"/>
  <c r="F5943" i="10"/>
  <c r="F5942" i="10"/>
  <c r="F5941" i="10"/>
  <c r="F5940" i="10"/>
  <c r="F5939" i="10"/>
  <c r="F5938" i="10"/>
  <c r="F5937" i="10"/>
  <c r="F5936" i="10"/>
  <c r="F5935" i="10"/>
  <c r="F5934" i="10"/>
  <c r="F5933" i="10"/>
  <c r="F5932" i="10"/>
  <c r="F5931" i="10"/>
  <c r="F5930" i="10"/>
  <c r="F5929" i="10"/>
  <c r="F5928" i="10"/>
  <c r="F5927" i="10"/>
  <c r="F5926" i="10"/>
  <c r="F5925" i="10"/>
  <c r="F5924" i="10"/>
  <c r="F5923" i="10"/>
  <c r="F5922" i="10"/>
  <c r="F5921" i="10"/>
  <c r="F5920" i="10"/>
  <c r="F5919" i="10"/>
  <c r="F5918" i="10"/>
  <c r="F5917" i="10"/>
  <c r="F5916" i="10"/>
  <c r="F5915" i="10"/>
  <c r="F5914" i="10"/>
  <c r="F5913" i="10"/>
  <c r="F5912" i="10"/>
  <c r="F5911" i="10"/>
  <c r="F5910" i="10"/>
  <c r="F5909" i="10"/>
  <c r="F5908" i="10"/>
  <c r="F5907" i="10"/>
  <c r="F5906" i="10"/>
  <c r="F5905" i="10"/>
  <c r="F5904" i="10"/>
  <c r="F5903" i="10"/>
  <c r="F5902" i="10"/>
  <c r="F5901" i="10"/>
  <c r="F5900" i="10"/>
  <c r="F5899" i="10"/>
  <c r="F5898" i="10"/>
  <c r="F5897" i="10"/>
  <c r="F5896" i="10"/>
  <c r="F5895" i="10"/>
  <c r="F5894" i="10"/>
  <c r="F5893" i="10"/>
  <c r="F5892" i="10"/>
  <c r="F5891" i="10"/>
  <c r="F5890" i="10"/>
  <c r="F5889" i="10"/>
  <c r="F5888" i="10"/>
  <c r="F5887" i="10"/>
  <c r="F5886" i="10"/>
  <c r="F5885" i="10"/>
  <c r="F5884" i="10"/>
  <c r="F5883" i="10"/>
  <c r="F5882" i="10"/>
  <c r="F5881" i="10"/>
  <c r="F5880" i="10"/>
  <c r="F5879" i="10"/>
  <c r="F5878" i="10"/>
  <c r="F5877" i="10"/>
  <c r="F5876" i="10"/>
  <c r="F5875" i="10"/>
  <c r="F5874" i="10"/>
  <c r="F5873" i="10"/>
  <c r="F5872" i="10"/>
  <c r="F5871" i="10"/>
  <c r="F5870" i="10"/>
  <c r="F5869" i="10"/>
  <c r="F5868" i="10"/>
  <c r="F5867" i="10"/>
  <c r="F5866" i="10"/>
  <c r="F5865" i="10"/>
  <c r="F5864" i="10"/>
  <c r="F5863" i="10"/>
  <c r="F5862" i="10"/>
  <c r="F5861" i="10"/>
  <c r="F5860" i="10"/>
  <c r="F5859" i="10"/>
  <c r="F5858" i="10"/>
  <c r="F5857" i="10"/>
  <c r="F5856" i="10"/>
  <c r="F5855" i="10"/>
  <c r="F5854" i="10"/>
  <c r="F5853" i="10"/>
  <c r="F5852" i="10"/>
  <c r="F5851" i="10"/>
  <c r="F5850" i="10"/>
  <c r="F5849" i="10"/>
  <c r="F5848" i="10"/>
  <c r="F5847" i="10"/>
  <c r="F5846" i="10"/>
  <c r="F5845" i="10"/>
  <c r="F5844" i="10"/>
  <c r="F5843" i="10"/>
  <c r="F5842" i="10"/>
  <c r="F5841" i="10"/>
  <c r="F5840" i="10"/>
  <c r="F5839" i="10"/>
  <c r="F5838" i="10"/>
  <c r="F5837" i="10"/>
  <c r="F5836" i="10"/>
  <c r="F5835" i="10"/>
  <c r="F5834" i="10"/>
  <c r="F5833" i="10"/>
  <c r="F5832" i="10"/>
  <c r="F5831" i="10"/>
  <c r="F5830" i="10"/>
  <c r="F5829" i="10"/>
  <c r="F5828" i="10"/>
  <c r="F5827" i="10"/>
  <c r="F5826" i="10"/>
  <c r="F5825" i="10"/>
  <c r="F5824" i="10"/>
  <c r="F5823" i="10"/>
  <c r="F5822" i="10"/>
  <c r="F5821" i="10"/>
  <c r="F5820" i="10"/>
  <c r="F5819" i="10"/>
  <c r="F5818" i="10"/>
  <c r="F5817" i="10"/>
  <c r="F5816" i="10"/>
  <c r="F5815" i="10"/>
  <c r="F5814" i="10"/>
  <c r="F5813" i="10"/>
  <c r="F5812" i="10"/>
  <c r="F5811" i="10"/>
  <c r="F5810" i="10"/>
  <c r="F5809" i="10"/>
  <c r="F5808" i="10"/>
  <c r="F5807" i="10"/>
  <c r="F5806" i="10"/>
  <c r="F5805" i="10"/>
  <c r="F5804" i="10"/>
  <c r="F5803" i="10"/>
  <c r="F5802" i="10"/>
  <c r="F5801" i="10"/>
  <c r="F5800" i="10"/>
  <c r="F5799" i="10"/>
  <c r="F5798" i="10"/>
  <c r="F5797" i="10"/>
  <c r="F5796" i="10"/>
  <c r="F5795" i="10"/>
  <c r="F5794" i="10"/>
  <c r="F5793" i="10"/>
  <c r="F5792" i="10"/>
  <c r="F5791" i="10"/>
  <c r="F5790" i="10"/>
  <c r="F5789" i="10"/>
  <c r="F5788" i="10"/>
  <c r="F5787" i="10"/>
  <c r="F5786" i="10"/>
  <c r="F5785" i="10"/>
  <c r="F5784" i="10"/>
  <c r="F5783" i="10"/>
  <c r="F5782" i="10"/>
  <c r="F5781" i="10"/>
  <c r="F5780" i="10"/>
  <c r="F5779" i="10"/>
  <c r="F5778" i="10"/>
  <c r="F5777" i="10"/>
  <c r="F5776" i="10"/>
  <c r="F5775" i="10"/>
  <c r="F5774" i="10"/>
  <c r="F5773" i="10"/>
  <c r="F5772" i="10"/>
  <c r="F5771" i="10"/>
  <c r="F5770" i="10"/>
  <c r="F5769" i="10"/>
  <c r="F5768" i="10"/>
  <c r="F5767" i="10"/>
  <c r="F5766" i="10"/>
  <c r="F5765" i="10"/>
  <c r="F5764" i="10"/>
  <c r="F5763" i="10"/>
  <c r="F5762" i="10"/>
  <c r="F5761" i="10"/>
  <c r="F5760" i="10"/>
  <c r="F5759" i="10"/>
  <c r="F5758" i="10"/>
  <c r="F5757" i="10"/>
  <c r="F5756" i="10"/>
  <c r="F5755" i="10"/>
  <c r="F5754" i="10"/>
  <c r="F5753" i="10"/>
  <c r="F5752" i="10"/>
  <c r="F5751" i="10"/>
  <c r="F5750" i="10"/>
  <c r="F5749" i="10"/>
  <c r="F5748" i="10"/>
  <c r="F5747" i="10"/>
  <c r="F5746" i="10"/>
  <c r="F5745" i="10"/>
  <c r="F5744" i="10"/>
  <c r="F5743" i="10"/>
  <c r="F5742" i="10"/>
  <c r="F5741" i="10"/>
  <c r="F5740" i="10"/>
  <c r="F5739" i="10"/>
  <c r="F5738" i="10"/>
  <c r="F5737" i="10"/>
  <c r="F5736" i="10"/>
  <c r="F5735" i="10"/>
  <c r="F5734" i="10"/>
  <c r="F5733" i="10"/>
  <c r="F5732" i="10"/>
  <c r="F5731" i="10"/>
  <c r="F5730" i="10"/>
  <c r="F5729" i="10"/>
  <c r="F5728" i="10"/>
  <c r="F5727" i="10"/>
  <c r="F5726" i="10"/>
  <c r="F5725" i="10"/>
  <c r="F5724" i="10"/>
  <c r="F5723" i="10"/>
  <c r="F5722" i="10"/>
  <c r="F5721" i="10"/>
  <c r="F5720" i="10"/>
  <c r="F5719" i="10"/>
  <c r="F5718" i="10"/>
  <c r="F5717" i="10"/>
  <c r="F5716" i="10"/>
  <c r="F5715" i="10"/>
  <c r="F5714" i="10"/>
  <c r="F5713" i="10"/>
  <c r="F5712" i="10"/>
  <c r="F5711" i="10"/>
  <c r="F5710" i="10"/>
  <c r="F5709" i="10"/>
  <c r="F5708" i="10"/>
  <c r="F5707" i="10"/>
  <c r="F5706" i="10"/>
  <c r="F5705" i="10"/>
  <c r="F5704" i="10"/>
  <c r="F5703" i="10"/>
  <c r="F5702" i="10"/>
  <c r="F5701" i="10"/>
  <c r="F5700" i="10"/>
  <c r="F5699" i="10"/>
  <c r="F5698" i="10"/>
  <c r="F5697" i="10"/>
  <c r="F5696" i="10"/>
  <c r="F5695" i="10"/>
  <c r="F5694" i="10"/>
  <c r="F5693" i="10"/>
  <c r="F5692" i="10"/>
  <c r="F5691" i="10"/>
  <c r="F5690" i="10"/>
  <c r="F5689" i="10"/>
  <c r="F5688" i="10"/>
  <c r="F5687" i="10"/>
  <c r="F5686" i="10"/>
  <c r="F5685" i="10"/>
  <c r="F5684" i="10"/>
  <c r="F5683" i="10"/>
  <c r="F5682" i="10"/>
  <c r="F5681" i="10"/>
  <c r="F5680" i="10"/>
  <c r="F5679" i="10"/>
  <c r="F5678" i="10"/>
  <c r="F5677" i="10"/>
  <c r="F5676" i="10"/>
  <c r="F5675" i="10"/>
  <c r="F5674" i="10"/>
  <c r="F5673" i="10"/>
  <c r="F5672" i="10"/>
  <c r="F5671" i="10"/>
  <c r="F5670" i="10"/>
  <c r="F5669" i="10"/>
  <c r="F5668" i="10"/>
  <c r="F5667" i="10"/>
  <c r="F5666" i="10"/>
  <c r="F5665" i="10"/>
  <c r="F5664" i="10"/>
  <c r="F5663" i="10"/>
  <c r="F5662" i="10"/>
  <c r="F5661" i="10"/>
  <c r="F5660" i="10"/>
  <c r="F5659" i="10"/>
  <c r="F5658" i="10"/>
  <c r="F5657" i="10"/>
  <c r="F5656" i="10"/>
  <c r="F5655" i="10"/>
  <c r="F5654" i="10"/>
  <c r="F5653" i="10"/>
  <c r="F5652" i="10"/>
  <c r="F5651" i="10"/>
  <c r="F5650" i="10"/>
  <c r="F5649" i="10"/>
  <c r="F5648" i="10"/>
  <c r="F5647" i="10"/>
  <c r="F5646" i="10"/>
  <c r="F5645" i="10"/>
  <c r="F5644" i="10"/>
  <c r="F5643" i="10"/>
  <c r="F5642" i="10"/>
  <c r="F5641" i="10"/>
  <c r="F5640" i="10"/>
  <c r="F5639" i="10"/>
  <c r="F5638" i="10"/>
  <c r="F5637" i="10"/>
  <c r="F5636" i="10"/>
  <c r="F5635" i="10"/>
  <c r="F5634" i="10"/>
  <c r="F5633" i="10"/>
  <c r="F5632" i="10"/>
  <c r="F5631" i="10"/>
  <c r="F5630" i="10"/>
  <c r="F5629" i="10"/>
  <c r="F5628" i="10"/>
  <c r="F5627" i="10"/>
  <c r="F5626" i="10"/>
  <c r="F5625" i="10"/>
  <c r="F5624" i="10"/>
  <c r="F5623" i="10"/>
  <c r="F5622" i="10"/>
  <c r="F5621" i="10"/>
  <c r="F5620" i="10"/>
  <c r="F5619" i="10"/>
  <c r="F5618" i="10"/>
  <c r="F5617" i="10"/>
  <c r="F5616" i="10"/>
  <c r="F5615" i="10"/>
  <c r="F5614" i="10"/>
  <c r="F5613" i="10"/>
  <c r="F5612" i="10"/>
  <c r="F5611" i="10"/>
  <c r="F5610" i="10"/>
  <c r="F5609" i="10"/>
  <c r="F5608" i="10"/>
  <c r="F5607" i="10"/>
  <c r="F5606" i="10"/>
  <c r="F5605" i="10"/>
  <c r="F5604" i="10"/>
  <c r="F5603" i="10"/>
  <c r="F5602" i="10"/>
  <c r="F5601" i="10"/>
  <c r="F5600" i="10"/>
  <c r="F5599" i="10"/>
  <c r="F5598" i="10"/>
  <c r="F5597" i="10"/>
  <c r="F5596" i="10"/>
  <c r="F5595" i="10"/>
  <c r="F5594" i="10"/>
  <c r="F5593" i="10"/>
  <c r="F5592" i="10"/>
  <c r="F5591" i="10"/>
  <c r="F5590" i="10"/>
  <c r="F5589" i="10"/>
  <c r="F5588" i="10"/>
  <c r="F5587" i="10"/>
  <c r="F5586" i="10"/>
  <c r="F5585" i="10"/>
  <c r="F5584" i="10"/>
  <c r="F5583" i="10"/>
  <c r="F5582" i="10"/>
  <c r="F5581" i="10"/>
  <c r="F5580" i="10"/>
  <c r="F5579" i="10"/>
  <c r="F5578" i="10"/>
  <c r="F5577" i="10"/>
  <c r="F5576" i="10"/>
  <c r="F5575" i="10"/>
  <c r="F5574" i="10"/>
  <c r="F5573" i="10"/>
  <c r="F5572" i="10"/>
  <c r="F5571" i="10"/>
  <c r="F5570" i="10"/>
  <c r="F5569" i="10"/>
  <c r="F5568" i="10"/>
  <c r="F5567" i="10"/>
  <c r="F5566" i="10"/>
  <c r="F5565" i="10"/>
  <c r="F5564" i="10"/>
  <c r="F5563" i="10"/>
  <c r="F5562" i="10"/>
  <c r="F5561" i="10"/>
  <c r="F5560" i="10"/>
  <c r="F5559" i="10"/>
  <c r="F5558" i="10"/>
  <c r="F5557" i="10"/>
  <c r="F5556" i="10"/>
  <c r="F5555" i="10"/>
  <c r="F5554" i="10"/>
  <c r="F5553" i="10"/>
  <c r="F5552" i="10"/>
  <c r="F5551" i="10"/>
  <c r="F5550" i="10"/>
  <c r="F5549" i="10"/>
  <c r="F5548" i="10"/>
  <c r="F5547" i="10"/>
  <c r="F5546" i="10"/>
  <c r="F5545" i="10"/>
  <c r="F5544" i="10"/>
  <c r="F5543" i="10"/>
  <c r="F5542" i="10"/>
  <c r="F5541" i="10"/>
  <c r="F5540" i="10"/>
  <c r="F5539" i="10"/>
  <c r="F5538" i="10"/>
  <c r="F5537" i="10"/>
  <c r="F5536" i="10"/>
  <c r="F5535" i="10"/>
  <c r="F5534" i="10"/>
  <c r="F5533" i="10"/>
  <c r="F5532" i="10"/>
  <c r="F5531" i="10"/>
  <c r="F5530" i="10"/>
  <c r="F5529" i="10"/>
  <c r="F5528" i="10"/>
  <c r="F5527" i="10"/>
  <c r="F5526" i="10"/>
  <c r="F5525" i="10"/>
  <c r="F5524" i="10"/>
  <c r="F5523" i="10"/>
  <c r="F5522" i="10"/>
  <c r="F5521" i="10"/>
  <c r="F5520" i="10"/>
  <c r="F5519" i="10"/>
  <c r="F5518" i="10"/>
  <c r="F5517" i="10"/>
  <c r="F5516" i="10"/>
  <c r="F5515" i="10"/>
  <c r="F5514" i="10"/>
  <c r="F5513" i="10"/>
  <c r="F5512" i="10"/>
  <c r="F5511" i="10"/>
  <c r="F5510" i="10"/>
  <c r="F5509" i="10"/>
  <c r="F5508" i="10"/>
  <c r="F5507" i="10"/>
  <c r="F5506" i="10"/>
  <c r="F5505" i="10"/>
  <c r="F5504" i="10"/>
  <c r="F5503" i="10"/>
  <c r="F5502" i="10"/>
  <c r="F5501" i="10"/>
  <c r="F5500" i="10"/>
  <c r="F5499" i="10"/>
  <c r="F5498" i="10"/>
  <c r="F5497" i="10"/>
  <c r="F5496" i="10"/>
  <c r="F5495" i="10"/>
  <c r="F5494" i="10"/>
  <c r="F5493" i="10"/>
  <c r="F5492" i="10"/>
  <c r="F5491" i="10"/>
  <c r="F5490" i="10"/>
  <c r="F5489" i="10"/>
  <c r="F5488" i="10"/>
  <c r="F5487" i="10"/>
  <c r="F5486" i="10"/>
  <c r="F5485" i="10"/>
  <c r="F5484" i="10"/>
  <c r="F5483" i="10"/>
  <c r="F5482" i="10"/>
  <c r="F5481" i="10"/>
  <c r="F5480" i="10"/>
  <c r="F5479" i="10"/>
  <c r="F5478" i="10"/>
  <c r="F5477" i="10"/>
  <c r="F5476" i="10"/>
  <c r="F5475" i="10"/>
  <c r="F5474" i="10"/>
  <c r="F5473" i="10"/>
  <c r="F5472" i="10"/>
  <c r="F5471" i="10"/>
  <c r="F5470" i="10"/>
  <c r="F5469" i="10"/>
  <c r="F5468" i="10"/>
  <c r="F5467" i="10"/>
  <c r="F5466" i="10"/>
  <c r="F5465" i="10"/>
  <c r="F5464" i="10"/>
  <c r="F5463" i="10"/>
  <c r="F5462" i="10"/>
  <c r="F5461" i="10"/>
  <c r="F5460" i="10"/>
  <c r="F5459" i="10"/>
  <c r="F5458" i="10"/>
  <c r="F5457" i="10"/>
  <c r="F5456" i="10"/>
  <c r="F5455" i="10"/>
  <c r="F5454" i="10"/>
  <c r="F5453" i="10"/>
  <c r="F5452" i="10"/>
  <c r="F5451" i="10"/>
  <c r="F5450" i="10"/>
  <c r="F5449" i="10"/>
  <c r="F5448" i="10"/>
  <c r="F5447" i="10"/>
  <c r="F5446" i="10"/>
  <c r="F5445" i="10"/>
  <c r="F5444" i="10"/>
  <c r="F5443" i="10"/>
  <c r="F5442" i="10"/>
  <c r="F5441" i="10"/>
  <c r="F5440" i="10"/>
  <c r="F5439" i="10"/>
  <c r="F5438" i="10"/>
  <c r="F5437" i="10"/>
  <c r="F5436" i="10"/>
  <c r="F5435" i="10"/>
  <c r="F5434" i="10"/>
  <c r="F5433" i="10"/>
  <c r="F5432" i="10"/>
  <c r="F5431" i="10"/>
  <c r="F5430" i="10"/>
  <c r="F5429" i="10"/>
  <c r="F5428" i="10"/>
  <c r="F5427" i="10"/>
  <c r="F5426" i="10"/>
  <c r="F5425" i="10"/>
  <c r="F5424" i="10"/>
  <c r="F5423" i="10"/>
  <c r="F5422" i="10"/>
  <c r="F5421" i="10"/>
  <c r="F5420" i="10"/>
  <c r="F5419" i="10"/>
  <c r="F5418" i="10"/>
  <c r="F5417" i="10"/>
  <c r="F5416" i="10"/>
  <c r="F5415" i="10"/>
  <c r="F5414" i="10"/>
  <c r="F5413" i="10"/>
  <c r="F5412" i="10"/>
  <c r="F5411" i="10"/>
  <c r="F5410" i="10"/>
  <c r="F5409" i="10"/>
  <c r="F5408" i="10"/>
  <c r="F5407" i="10"/>
  <c r="F5406" i="10"/>
  <c r="F5405" i="10"/>
  <c r="F5404" i="10"/>
  <c r="F5403" i="10"/>
  <c r="F5402" i="10"/>
  <c r="F5401" i="10"/>
  <c r="F5400" i="10"/>
  <c r="F5399" i="10"/>
  <c r="F5398" i="10"/>
  <c r="F5397" i="10"/>
  <c r="F5396" i="10"/>
  <c r="F5395" i="10"/>
  <c r="F5394" i="10"/>
  <c r="F5393" i="10"/>
  <c r="F5392" i="10"/>
  <c r="F5391" i="10"/>
  <c r="F5390" i="10"/>
  <c r="F5389" i="10"/>
  <c r="F5388" i="10"/>
  <c r="F5387" i="10"/>
  <c r="F5386" i="10"/>
  <c r="F5385" i="10"/>
  <c r="F5384" i="10"/>
  <c r="F5383" i="10"/>
  <c r="F5382" i="10"/>
  <c r="F5381" i="10"/>
  <c r="F5380" i="10"/>
  <c r="F5379" i="10"/>
  <c r="F5378" i="10"/>
  <c r="F5377" i="10"/>
  <c r="F5376" i="10"/>
  <c r="F5375" i="10"/>
  <c r="F5374" i="10"/>
  <c r="F5373" i="10"/>
  <c r="F5372" i="10"/>
  <c r="F5371" i="10"/>
  <c r="F5370" i="10"/>
  <c r="F5369" i="10"/>
  <c r="F5368" i="10"/>
  <c r="F5367" i="10"/>
  <c r="F5366" i="10"/>
  <c r="F5365" i="10"/>
  <c r="F5364" i="10"/>
  <c r="F5363" i="10"/>
  <c r="F5362" i="10"/>
  <c r="F5361" i="10"/>
  <c r="F5360" i="10"/>
  <c r="F5359" i="10"/>
  <c r="F5358" i="10"/>
  <c r="F5357" i="10"/>
  <c r="F5356" i="10"/>
  <c r="F5355" i="10"/>
  <c r="F5354" i="10"/>
  <c r="F5353" i="10"/>
  <c r="F5352" i="10"/>
  <c r="F5351" i="10"/>
  <c r="F5350" i="10"/>
  <c r="F5349" i="10"/>
  <c r="F5348" i="10"/>
  <c r="F5347" i="10"/>
  <c r="F5346" i="10"/>
  <c r="F5345" i="10"/>
  <c r="F5344" i="10"/>
  <c r="F5343" i="10"/>
  <c r="F5342" i="10"/>
  <c r="F5341" i="10"/>
  <c r="F5340" i="10"/>
  <c r="F5339" i="10"/>
  <c r="F5338" i="10"/>
  <c r="F5337" i="10"/>
  <c r="F5336" i="10"/>
  <c r="F5335" i="10"/>
  <c r="F5334" i="10"/>
  <c r="F5333" i="10"/>
  <c r="F5332" i="10"/>
  <c r="F5331" i="10"/>
  <c r="F5330" i="10"/>
  <c r="F5329" i="10"/>
  <c r="F5328" i="10"/>
  <c r="F5327" i="10"/>
  <c r="F5326" i="10"/>
  <c r="F5325" i="10"/>
  <c r="F5324" i="10"/>
  <c r="F5323" i="10"/>
  <c r="F5322" i="10"/>
  <c r="F5321" i="10"/>
  <c r="F5320" i="10"/>
  <c r="F5319" i="10"/>
  <c r="F5318" i="10"/>
  <c r="F5317" i="10"/>
  <c r="F5316" i="10"/>
  <c r="F5315" i="10"/>
  <c r="F5314" i="10"/>
  <c r="F5313" i="10"/>
  <c r="F5312" i="10"/>
  <c r="F5311" i="10"/>
  <c r="F5310" i="10"/>
  <c r="F5309" i="10"/>
  <c r="F5308" i="10"/>
  <c r="F5307" i="10"/>
  <c r="F5306" i="10"/>
  <c r="F5305" i="10"/>
  <c r="F5304" i="10"/>
  <c r="F5303" i="10"/>
  <c r="F5302" i="10"/>
  <c r="F5301" i="10"/>
  <c r="F5300" i="10"/>
  <c r="F5299" i="10"/>
  <c r="F5298" i="10"/>
  <c r="F5297" i="10"/>
  <c r="F5296" i="10"/>
  <c r="F5295" i="10"/>
  <c r="F5294" i="10"/>
  <c r="F5293" i="10"/>
  <c r="F5292" i="10"/>
  <c r="F5291" i="10"/>
  <c r="F5290" i="10"/>
  <c r="F5289" i="10"/>
  <c r="F5288" i="10"/>
  <c r="F5287" i="10"/>
  <c r="F5286" i="10"/>
  <c r="F5285" i="10"/>
  <c r="F5284" i="10"/>
  <c r="F5283" i="10"/>
  <c r="F5282" i="10"/>
  <c r="F5281" i="10"/>
  <c r="F5280" i="10"/>
  <c r="F5279" i="10"/>
  <c r="F5278" i="10"/>
  <c r="F5277" i="10"/>
  <c r="F5276" i="10"/>
  <c r="F5275" i="10"/>
  <c r="F5274" i="10"/>
  <c r="F5273" i="10"/>
  <c r="F5272" i="10"/>
  <c r="F5271" i="10"/>
  <c r="F5270" i="10"/>
  <c r="F5269" i="10"/>
  <c r="F5268" i="10"/>
  <c r="F5267" i="10"/>
  <c r="F5266" i="10"/>
  <c r="F5265" i="10"/>
  <c r="F5264" i="10"/>
  <c r="F5263" i="10"/>
  <c r="F5262" i="10"/>
  <c r="F5261" i="10"/>
  <c r="F5260" i="10"/>
  <c r="F5259" i="10"/>
  <c r="F5258" i="10"/>
  <c r="F5257" i="10"/>
  <c r="F5256" i="10"/>
  <c r="F5255" i="10"/>
  <c r="F5254" i="10"/>
  <c r="F5253" i="10"/>
  <c r="F5252" i="10"/>
  <c r="F5251" i="10"/>
  <c r="F5250" i="10"/>
  <c r="F5249" i="10"/>
  <c r="F5248" i="10"/>
  <c r="F5247" i="10"/>
  <c r="F5246" i="10"/>
  <c r="F5245" i="10"/>
  <c r="F5244" i="10"/>
  <c r="F5243" i="10"/>
  <c r="F5242" i="10"/>
  <c r="F5241" i="10"/>
  <c r="F5240" i="10"/>
  <c r="F5239" i="10"/>
  <c r="F5238" i="10"/>
  <c r="F5237" i="10"/>
  <c r="F5236" i="10"/>
  <c r="F5235" i="10"/>
  <c r="F5234" i="10"/>
  <c r="F5233" i="10"/>
  <c r="F5232" i="10"/>
  <c r="F5231" i="10"/>
  <c r="F5230" i="10"/>
  <c r="F5229" i="10"/>
  <c r="F5228" i="10"/>
  <c r="F5227" i="10"/>
  <c r="F5226" i="10"/>
  <c r="F5225" i="10"/>
  <c r="F5224" i="10"/>
  <c r="F5223" i="10"/>
  <c r="F5222" i="10"/>
  <c r="F5221" i="10"/>
  <c r="F5220" i="10"/>
  <c r="F5219" i="10"/>
  <c r="F5218" i="10"/>
  <c r="F5217" i="10"/>
  <c r="F5216" i="10"/>
  <c r="F5215" i="10"/>
  <c r="F5214" i="10"/>
  <c r="F5213" i="10"/>
  <c r="F5212" i="10"/>
  <c r="F5211" i="10"/>
  <c r="F5210" i="10"/>
  <c r="F5209" i="10"/>
  <c r="F5208" i="10"/>
  <c r="F5207" i="10"/>
  <c r="F5206" i="10"/>
  <c r="F5205" i="10"/>
  <c r="F5204" i="10"/>
  <c r="F5203" i="10"/>
  <c r="F5202" i="10"/>
  <c r="F5201" i="10"/>
  <c r="F5200" i="10"/>
  <c r="F5199" i="10"/>
  <c r="F5198" i="10"/>
  <c r="F5197" i="10"/>
  <c r="F5196" i="10"/>
  <c r="F5195" i="10"/>
  <c r="F5194" i="10"/>
  <c r="F5193" i="10"/>
  <c r="F5192" i="10"/>
  <c r="F5191" i="10"/>
  <c r="F5190" i="10"/>
  <c r="F5189" i="10"/>
  <c r="F5188" i="10"/>
  <c r="F5187" i="10"/>
  <c r="F5186" i="10"/>
  <c r="F5185" i="10"/>
  <c r="F5184" i="10"/>
  <c r="F5183" i="10"/>
  <c r="F5182" i="10"/>
  <c r="F5181" i="10"/>
  <c r="F5180" i="10"/>
  <c r="F5179" i="10"/>
  <c r="F5178" i="10"/>
  <c r="F5177" i="10"/>
  <c r="F5176" i="10"/>
  <c r="F5175" i="10"/>
  <c r="F5174" i="10"/>
  <c r="F5173" i="10"/>
  <c r="F5172" i="10"/>
  <c r="F5171" i="10"/>
  <c r="F5170" i="10"/>
  <c r="F5169" i="10"/>
  <c r="F5168" i="10"/>
  <c r="F5167" i="10"/>
  <c r="F5166" i="10"/>
  <c r="F5165" i="10"/>
  <c r="F5164" i="10"/>
  <c r="F5163" i="10"/>
  <c r="F5162" i="10"/>
  <c r="F5161" i="10"/>
  <c r="F5160" i="10"/>
  <c r="F5159" i="10"/>
  <c r="F5158" i="10"/>
  <c r="F5157" i="10"/>
  <c r="F5156" i="10"/>
  <c r="F5155" i="10"/>
  <c r="F5154" i="10"/>
  <c r="F5153" i="10"/>
  <c r="F5152" i="10"/>
  <c r="F5151" i="10"/>
  <c r="F5150" i="10"/>
  <c r="F5149" i="10"/>
  <c r="F5148" i="10"/>
  <c r="F5147" i="10"/>
  <c r="F5146" i="10"/>
  <c r="F5145" i="10"/>
  <c r="F5144" i="10"/>
  <c r="F5143" i="10"/>
  <c r="F5142" i="10"/>
  <c r="F5141" i="10"/>
  <c r="F5140" i="10"/>
  <c r="F5139" i="10"/>
  <c r="F5138" i="10"/>
  <c r="F5137" i="10"/>
  <c r="F5136" i="10"/>
  <c r="F5135" i="10"/>
  <c r="F5134" i="10"/>
  <c r="F5133" i="10"/>
  <c r="F5132" i="10"/>
  <c r="F5131" i="10"/>
  <c r="F5130" i="10"/>
  <c r="F5129" i="10"/>
  <c r="F5128" i="10"/>
  <c r="F5127" i="10"/>
  <c r="F5126" i="10"/>
  <c r="F5125" i="10"/>
  <c r="F5124" i="10"/>
  <c r="F5123" i="10"/>
  <c r="F5122" i="10"/>
  <c r="F5121" i="10"/>
  <c r="F5120" i="10"/>
  <c r="F5119" i="10"/>
  <c r="F5118" i="10"/>
  <c r="F5117" i="10"/>
  <c r="F5116" i="10"/>
  <c r="F5115" i="10"/>
  <c r="F5114" i="10"/>
  <c r="F5113" i="10"/>
  <c r="F5112" i="10"/>
  <c r="F5111" i="10"/>
  <c r="F5110" i="10"/>
  <c r="F5109" i="10"/>
  <c r="F5108" i="10"/>
  <c r="F5107" i="10"/>
  <c r="F5106" i="10"/>
  <c r="F5105" i="10"/>
  <c r="F5104" i="10"/>
  <c r="F5103" i="10"/>
  <c r="F5102" i="10"/>
  <c r="F5101" i="10"/>
  <c r="F5100" i="10"/>
  <c r="F5099" i="10"/>
  <c r="F5098" i="10"/>
  <c r="F5097" i="10"/>
  <c r="F5096" i="10"/>
  <c r="F5095" i="10"/>
  <c r="F5094" i="10"/>
  <c r="F5093" i="10"/>
  <c r="F5092" i="10"/>
  <c r="F5091" i="10"/>
  <c r="F5090" i="10"/>
  <c r="F5089" i="10"/>
  <c r="F5088" i="10"/>
  <c r="F5087" i="10"/>
  <c r="F5086" i="10"/>
  <c r="F5085" i="10"/>
  <c r="F5084" i="10"/>
  <c r="F5083" i="10"/>
  <c r="F5082" i="10"/>
  <c r="F5081" i="10"/>
  <c r="F5080" i="10"/>
  <c r="F5079" i="10"/>
  <c r="F5078" i="10"/>
  <c r="F5077" i="10"/>
  <c r="F5076" i="10"/>
  <c r="F5075" i="10"/>
  <c r="F5074" i="10"/>
  <c r="F5073" i="10"/>
  <c r="F5072" i="10"/>
  <c r="F5071" i="10"/>
  <c r="F5070" i="10"/>
  <c r="F5069" i="10"/>
  <c r="F5068" i="10"/>
  <c r="F5067" i="10"/>
  <c r="F5066" i="10"/>
  <c r="F5065" i="10"/>
  <c r="F5064" i="10"/>
  <c r="F5063" i="10"/>
  <c r="F5062" i="10"/>
  <c r="F5061" i="10"/>
  <c r="F5060" i="10"/>
  <c r="F5059" i="10"/>
  <c r="F5058" i="10"/>
  <c r="F5057" i="10"/>
  <c r="F5056" i="10"/>
  <c r="F5055" i="10"/>
  <c r="F5054" i="10"/>
  <c r="F5053" i="10"/>
  <c r="F5052" i="10"/>
  <c r="F5051" i="10"/>
  <c r="F5050" i="10"/>
  <c r="F5049" i="10"/>
  <c r="F5048" i="10"/>
  <c r="F5047" i="10"/>
  <c r="F5046" i="10"/>
  <c r="F5045" i="10"/>
  <c r="F5044" i="10"/>
  <c r="F5043" i="10"/>
  <c r="F5042" i="10"/>
  <c r="F5041" i="10"/>
  <c r="F5040" i="10"/>
  <c r="F5039" i="10"/>
  <c r="F5038" i="10"/>
  <c r="F5037" i="10"/>
  <c r="F5036" i="10"/>
  <c r="F5035" i="10"/>
  <c r="F5034" i="10"/>
  <c r="F5033" i="10"/>
  <c r="F5032" i="10"/>
  <c r="F5031" i="10"/>
  <c r="F5030" i="10"/>
  <c r="F5029" i="10"/>
  <c r="F5028" i="10"/>
  <c r="F5027" i="10"/>
  <c r="F5026" i="10"/>
  <c r="F5025" i="10"/>
  <c r="F5024" i="10"/>
  <c r="F5023" i="10"/>
  <c r="F5022" i="10"/>
  <c r="F5021" i="10"/>
  <c r="F5020" i="10"/>
  <c r="F5019" i="10"/>
  <c r="F5018" i="10"/>
  <c r="F5017" i="10"/>
  <c r="F5016" i="10"/>
  <c r="F5015" i="10"/>
  <c r="F5014" i="10"/>
  <c r="F5013" i="10"/>
  <c r="F5012" i="10"/>
  <c r="F5011" i="10"/>
  <c r="F5010" i="10"/>
  <c r="F5009" i="10"/>
  <c r="F5008" i="10"/>
  <c r="F5007" i="10"/>
  <c r="F5006" i="10"/>
  <c r="F5005" i="10"/>
  <c r="F5004" i="10"/>
  <c r="F5003" i="10"/>
  <c r="F5002" i="10"/>
  <c r="F5001" i="10"/>
  <c r="F5000" i="10"/>
  <c r="F4999" i="10"/>
  <c r="F4998" i="10"/>
  <c r="F4997" i="10"/>
  <c r="F4996" i="10"/>
  <c r="F4995" i="10"/>
  <c r="F4994" i="10"/>
  <c r="F4993" i="10"/>
  <c r="F4992" i="10"/>
  <c r="F4991" i="10"/>
  <c r="F4990" i="10"/>
  <c r="F4989" i="10"/>
  <c r="F4988" i="10"/>
  <c r="F4987" i="10"/>
  <c r="F4986" i="10"/>
  <c r="F4985" i="10"/>
  <c r="F4984" i="10"/>
  <c r="F4983" i="10"/>
  <c r="F4982" i="10"/>
  <c r="F4981" i="10"/>
  <c r="F4980" i="10"/>
  <c r="F4979" i="10"/>
  <c r="F4978" i="10"/>
  <c r="F4977" i="10"/>
  <c r="F4976" i="10"/>
  <c r="F4975" i="10"/>
  <c r="F4974" i="10"/>
  <c r="F4973" i="10"/>
  <c r="F4972" i="10"/>
  <c r="F4971" i="10"/>
  <c r="F4970" i="10"/>
  <c r="F4969" i="10"/>
  <c r="F4968" i="10"/>
  <c r="F4967" i="10"/>
  <c r="F4966" i="10"/>
  <c r="F4965" i="10"/>
  <c r="F4964" i="10"/>
  <c r="F4963" i="10"/>
  <c r="F4962" i="10"/>
  <c r="F4961" i="10"/>
  <c r="F4960" i="10"/>
  <c r="F4959" i="10"/>
  <c r="F4958" i="10"/>
  <c r="F4957" i="10"/>
  <c r="F4956" i="10"/>
  <c r="F4955" i="10"/>
  <c r="F4954" i="10"/>
  <c r="F4953" i="10"/>
  <c r="F4952" i="10"/>
  <c r="F4951" i="10"/>
  <c r="F4950" i="10"/>
  <c r="F4949" i="10"/>
  <c r="F4948" i="10"/>
  <c r="F4947" i="10"/>
  <c r="F4946" i="10"/>
  <c r="F4945" i="10"/>
  <c r="F4944" i="10"/>
  <c r="F4943" i="10"/>
  <c r="F4942" i="10"/>
  <c r="F4941" i="10"/>
  <c r="F4940" i="10"/>
  <c r="F4939" i="10"/>
  <c r="F4938" i="10"/>
  <c r="F4937" i="10"/>
  <c r="F4936" i="10"/>
  <c r="F4935" i="10"/>
  <c r="F4934" i="10"/>
  <c r="F4933" i="10"/>
  <c r="F4932" i="10"/>
  <c r="F4931" i="10"/>
  <c r="F4930" i="10"/>
  <c r="F4929" i="10"/>
  <c r="F4928" i="10"/>
  <c r="F4927" i="10"/>
  <c r="F4926" i="10"/>
  <c r="F4925" i="10"/>
  <c r="F4924" i="10"/>
  <c r="F4923" i="10"/>
  <c r="F4922" i="10"/>
  <c r="F4921" i="10"/>
  <c r="F4920" i="10"/>
  <c r="F4919" i="10"/>
  <c r="F4918" i="10"/>
  <c r="F4917" i="10"/>
  <c r="F4916" i="10"/>
  <c r="F4915" i="10"/>
  <c r="F4914" i="10"/>
  <c r="F4913" i="10"/>
  <c r="F4912" i="10"/>
  <c r="F4911" i="10"/>
  <c r="F4910" i="10"/>
  <c r="F4909" i="10"/>
  <c r="F4908" i="10"/>
  <c r="F4907" i="10"/>
  <c r="F4906" i="10"/>
  <c r="F4905" i="10"/>
  <c r="F4904" i="10"/>
  <c r="F4903" i="10"/>
  <c r="F4902" i="10"/>
  <c r="F4901" i="10"/>
  <c r="F4900" i="10"/>
  <c r="F4899" i="10"/>
  <c r="F4898" i="10"/>
  <c r="F4897" i="10"/>
  <c r="F4896" i="10"/>
  <c r="F4895" i="10"/>
  <c r="F4894" i="10"/>
  <c r="F4893" i="10"/>
  <c r="F4892" i="10"/>
  <c r="F4891" i="10"/>
  <c r="F4890" i="10"/>
  <c r="F4889" i="10"/>
  <c r="F4888" i="10"/>
  <c r="F4887" i="10"/>
  <c r="F4886" i="10"/>
  <c r="F4885" i="10"/>
  <c r="F4884" i="10"/>
  <c r="F4883" i="10"/>
  <c r="F4882" i="10"/>
  <c r="F4881" i="10"/>
  <c r="F4880" i="10"/>
  <c r="F4879" i="10"/>
  <c r="F4878" i="10"/>
  <c r="F4877" i="10"/>
  <c r="F4876" i="10"/>
  <c r="F4875" i="10"/>
  <c r="F4874" i="10"/>
  <c r="F4873" i="10"/>
  <c r="F4872" i="10"/>
  <c r="F4871" i="10"/>
  <c r="F4870" i="10"/>
  <c r="F4869" i="10"/>
  <c r="F4868" i="10"/>
  <c r="F4867" i="10"/>
  <c r="F4866" i="10"/>
  <c r="F4865" i="10"/>
  <c r="F4864" i="10"/>
  <c r="F4863" i="10"/>
  <c r="F4862" i="10"/>
  <c r="F4861" i="10"/>
  <c r="F4860" i="10"/>
  <c r="F4859" i="10"/>
  <c r="F4858" i="10"/>
  <c r="F4857" i="10"/>
  <c r="F4856" i="10"/>
  <c r="F4855" i="10"/>
  <c r="F4854" i="10"/>
  <c r="F4853" i="10"/>
  <c r="F4852" i="10"/>
  <c r="F4851" i="10"/>
  <c r="F4850" i="10"/>
  <c r="F4849" i="10"/>
  <c r="F4848" i="10"/>
  <c r="F4847" i="10"/>
  <c r="F4846" i="10"/>
  <c r="F4845" i="10"/>
  <c r="F4844" i="10"/>
  <c r="F4843" i="10"/>
  <c r="F4842" i="10"/>
  <c r="F4841" i="10"/>
  <c r="F4840" i="10"/>
  <c r="F4839" i="10"/>
  <c r="F4838" i="10"/>
  <c r="F4837" i="10"/>
  <c r="F4836" i="10"/>
  <c r="F4835" i="10"/>
  <c r="F4834" i="10"/>
  <c r="F4833" i="10"/>
  <c r="F4832" i="10"/>
  <c r="F4831" i="10"/>
  <c r="F4830" i="10"/>
  <c r="F4829" i="10"/>
  <c r="F4828" i="10"/>
  <c r="F4827" i="10"/>
  <c r="F4826" i="10"/>
  <c r="F4825" i="10"/>
  <c r="F4824" i="10"/>
  <c r="F4823" i="10"/>
  <c r="F4822" i="10"/>
  <c r="F4821" i="10"/>
  <c r="F4820" i="10"/>
  <c r="F4819" i="10"/>
  <c r="F4818" i="10"/>
  <c r="F4817" i="10"/>
  <c r="F4816" i="10"/>
  <c r="F4815" i="10"/>
  <c r="F4814" i="10"/>
  <c r="F4813" i="10"/>
  <c r="F4812" i="10"/>
  <c r="F4811" i="10"/>
  <c r="F4810" i="10"/>
  <c r="F4809" i="10"/>
  <c r="F4808" i="10"/>
  <c r="F4807" i="10"/>
  <c r="F4806" i="10"/>
  <c r="F4805" i="10"/>
  <c r="F4804" i="10"/>
  <c r="F4803" i="10"/>
  <c r="F4802" i="10"/>
  <c r="F4801" i="10"/>
  <c r="F4800" i="10"/>
  <c r="F4799" i="10"/>
  <c r="F4798" i="10"/>
  <c r="F4797" i="10"/>
  <c r="F4796" i="10"/>
  <c r="F4795" i="10"/>
  <c r="F4794" i="10"/>
  <c r="F4793" i="10"/>
  <c r="F4792" i="10"/>
  <c r="F4791" i="10"/>
  <c r="F4790" i="10"/>
  <c r="F4789" i="10"/>
  <c r="F4788" i="10"/>
  <c r="F4787" i="10"/>
  <c r="F4786" i="10"/>
  <c r="F4785" i="10"/>
  <c r="F4784" i="10"/>
  <c r="F4783" i="10"/>
  <c r="F4782" i="10"/>
  <c r="F4781" i="10"/>
  <c r="F4780" i="10"/>
  <c r="F4779" i="10"/>
  <c r="F4778" i="10"/>
  <c r="F4777" i="10"/>
  <c r="F4776" i="10"/>
  <c r="F4775" i="10"/>
  <c r="F4774" i="10"/>
  <c r="F4773" i="10"/>
  <c r="F4772" i="10"/>
  <c r="F4771" i="10"/>
  <c r="F4770" i="10"/>
  <c r="F4769" i="10"/>
  <c r="F4768" i="10"/>
  <c r="F4767" i="10"/>
  <c r="F4766" i="10"/>
  <c r="F4765" i="10"/>
  <c r="F4764" i="10"/>
  <c r="F4763" i="10"/>
  <c r="F4762" i="10"/>
  <c r="F4761" i="10"/>
  <c r="F4760" i="10"/>
  <c r="F4759" i="10"/>
  <c r="F4758" i="10"/>
  <c r="F4757" i="10"/>
  <c r="F4756" i="10"/>
  <c r="F4755" i="10"/>
  <c r="F4754" i="10"/>
  <c r="F4753" i="10"/>
  <c r="F4752" i="10"/>
  <c r="F4751" i="10"/>
  <c r="F4750" i="10"/>
  <c r="F4749" i="10"/>
  <c r="F4748" i="10"/>
  <c r="F4747" i="10"/>
  <c r="F4746" i="10"/>
  <c r="F4745" i="10"/>
  <c r="F4744" i="10"/>
  <c r="F4743" i="10"/>
  <c r="F4742" i="10"/>
  <c r="F4741" i="10"/>
  <c r="F4740" i="10"/>
  <c r="F4739" i="10"/>
  <c r="F4738" i="10"/>
  <c r="F4737" i="10"/>
  <c r="F4736" i="10"/>
  <c r="F4735" i="10"/>
  <c r="F4734" i="10"/>
  <c r="F4733" i="10"/>
  <c r="F4732" i="10"/>
  <c r="F4731" i="10"/>
  <c r="F4730" i="10"/>
  <c r="F4729" i="10"/>
  <c r="F4728" i="10"/>
  <c r="F4727" i="10"/>
  <c r="F4726" i="10"/>
  <c r="F4725" i="10"/>
  <c r="F4724" i="10"/>
  <c r="F4723" i="10"/>
  <c r="F4722" i="10"/>
  <c r="F4721" i="10"/>
  <c r="F4720" i="10"/>
  <c r="F4719" i="10"/>
  <c r="F4718" i="10"/>
  <c r="F4717" i="10"/>
  <c r="F4716" i="10"/>
  <c r="F4715" i="10"/>
  <c r="F4714" i="10"/>
  <c r="F4713" i="10"/>
  <c r="F4712" i="10"/>
  <c r="F4711" i="10"/>
  <c r="F4710" i="10"/>
  <c r="F4709" i="10"/>
  <c r="F4708" i="10"/>
  <c r="F4707" i="10"/>
  <c r="F4706" i="10"/>
  <c r="F4705" i="10"/>
  <c r="F4704" i="10"/>
  <c r="F4703" i="10"/>
  <c r="F4702" i="10"/>
  <c r="F4701" i="10"/>
  <c r="F4700" i="10"/>
  <c r="F4699" i="10"/>
  <c r="F4698" i="10"/>
  <c r="F4697" i="10"/>
  <c r="F4696" i="10"/>
  <c r="F4695" i="10"/>
  <c r="F4694" i="10"/>
  <c r="F4693" i="10"/>
  <c r="F4692" i="10"/>
  <c r="F4691" i="10"/>
  <c r="F4690" i="10"/>
  <c r="F4689" i="10"/>
  <c r="F4688" i="10"/>
  <c r="F4687" i="10"/>
  <c r="F4686" i="10"/>
  <c r="F4685" i="10"/>
  <c r="F4684" i="10"/>
  <c r="F4683" i="10"/>
  <c r="F4682" i="10"/>
  <c r="F4681" i="10"/>
  <c r="F4680" i="10"/>
  <c r="F4679" i="10"/>
  <c r="F4678" i="10"/>
  <c r="F4677" i="10"/>
  <c r="F4676" i="10"/>
  <c r="F4675" i="10"/>
  <c r="F4674" i="10"/>
  <c r="F4673" i="10"/>
  <c r="F4672" i="10"/>
  <c r="F4671" i="10"/>
  <c r="F4670" i="10"/>
  <c r="F4669" i="10"/>
  <c r="F4668" i="10"/>
  <c r="F4667" i="10"/>
  <c r="F4666" i="10"/>
  <c r="F4665" i="10"/>
  <c r="F4664" i="10"/>
  <c r="F4663" i="10"/>
  <c r="F4662" i="10"/>
  <c r="F4661" i="10"/>
  <c r="F4660" i="10"/>
  <c r="F4659" i="10"/>
  <c r="F4658" i="10"/>
  <c r="F4657" i="10"/>
  <c r="F4656" i="10"/>
  <c r="F4655" i="10"/>
  <c r="F4654" i="10"/>
  <c r="F4653" i="10"/>
  <c r="F4652" i="10"/>
  <c r="F4651" i="10"/>
  <c r="F4650" i="10"/>
  <c r="F4649" i="10"/>
  <c r="F4648" i="10"/>
  <c r="F4647" i="10"/>
  <c r="F4646" i="10"/>
  <c r="F4645" i="10"/>
  <c r="F4644" i="10"/>
  <c r="F4643" i="10"/>
  <c r="F4642" i="10"/>
  <c r="F4641" i="10"/>
  <c r="F4640" i="10"/>
  <c r="F4639" i="10"/>
  <c r="F4638" i="10"/>
  <c r="F4637" i="10"/>
  <c r="F4636" i="10"/>
  <c r="F4635" i="10"/>
  <c r="F4634" i="10"/>
  <c r="F4633" i="10"/>
  <c r="F4632" i="10"/>
  <c r="F4631" i="10"/>
  <c r="F4630" i="10"/>
  <c r="F4629" i="10"/>
  <c r="F4628" i="10"/>
  <c r="F4627" i="10"/>
  <c r="F4626" i="10"/>
  <c r="F4625" i="10"/>
  <c r="F4624" i="10"/>
  <c r="F4623" i="10"/>
  <c r="F4622" i="10"/>
  <c r="F4621" i="10"/>
  <c r="F4620" i="10"/>
  <c r="F4619" i="10"/>
  <c r="F4618" i="10"/>
  <c r="F4617" i="10"/>
  <c r="F4616" i="10"/>
  <c r="F4615" i="10"/>
  <c r="F4614" i="10"/>
  <c r="F4613" i="10"/>
  <c r="F4612" i="10"/>
  <c r="F4611" i="10"/>
  <c r="F4610" i="10"/>
  <c r="F4609" i="10"/>
  <c r="F4608" i="10"/>
  <c r="F4607" i="10"/>
  <c r="F4606" i="10"/>
  <c r="F4605" i="10"/>
  <c r="F4604" i="10"/>
  <c r="F4603" i="10"/>
  <c r="F4602" i="10"/>
  <c r="F4601" i="10"/>
  <c r="F4600" i="10"/>
  <c r="F4599" i="10"/>
  <c r="F4598" i="10"/>
  <c r="F4597" i="10"/>
  <c r="F4596" i="10"/>
  <c r="F4595" i="10"/>
  <c r="F4594" i="10"/>
  <c r="F4593" i="10"/>
  <c r="F4592" i="10"/>
  <c r="F4591" i="10"/>
  <c r="F4590" i="10"/>
  <c r="F4589" i="10"/>
  <c r="F4588" i="10"/>
  <c r="F4587" i="10"/>
  <c r="F4586" i="10"/>
  <c r="F4585" i="10"/>
  <c r="F4584" i="10"/>
  <c r="F4583" i="10"/>
  <c r="F4582" i="10"/>
  <c r="F4581" i="10"/>
  <c r="F4580" i="10"/>
  <c r="F4579" i="10"/>
  <c r="F4578" i="10"/>
  <c r="F4577" i="10"/>
  <c r="F4576" i="10"/>
  <c r="F4575" i="10"/>
  <c r="F4574" i="10"/>
  <c r="F4573" i="10"/>
  <c r="F4572" i="10"/>
  <c r="F4571" i="10"/>
  <c r="F4570" i="10"/>
  <c r="F4569" i="10"/>
  <c r="F4568" i="10"/>
  <c r="F4567" i="10"/>
  <c r="F4566" i="10"/>
  <c r="F4565" i="10"/>
  <c r="F4564" i="10"/>
  <c r="F4563" i="10"/>
  <c r="F4562" i="10"/>
  <c r="F4561" i="10"/>
  <c r="F4560" i="10"/>
  <c r="F4559" i="10"/>
  <c r="F4558" i="10"/>
  <c r="F4557" i="10"/>
  <c r="F4556" i="10"/>
  <c r="F4555" i="10"/>
  <c r="F4554" i="10"/>
  <c r="F4553" i="10"/>
  <c r="F4552" i="10"/>
  <c r="F4551" i="10"/>
  <c r="F4550" i="10"/>
  <c r="F4549" i="10"/>
  <c r="F4548" i="10"/>
  <c r="F4547" i="10"/>
  <c r="F4546" i="10"/>
  <c r="F4545" i="10"/>
  <c r="F4544" i="10"/>
  <c r="F4543" i="10"/>
  <c r="F4542" i="10"/>
  <c r="F4541" i="10"/>
  <c r="F4540" i="10"/>
  <c r="F4539" i="10"/>
  <c r="F4538" i="10"/>
  <c r="F4537" i="10"/>
  <c r="F4536" i="10"/>
  <c r="F4535" i="10"/>
  <c r="F4534" i="10"/>
  <c r="F4533" i="10"/>
  <c r="F4532" i="10"/>
  <c r="F4531" i="10"/>
  <c r="F4530" i="10"/>
  <c r="F4529" i="10"/>
  <c r="F4528" i="10"/>
  <c r="F4527" i="10"/>
  <c r="F4526" i="10"/>
  <c r="F4525" i="10"/>
  <c r="F4524" i="10"/>
  <c r="F4523" i="10"/>
  <c r="F4522" i="10"/>
  <c r="F4521" i="10"/>
  <c r="F4520" i="10"/>
  <c r="F4519" i="10"/>
  <c r="F4518" i="10"/>
  <c r="F4517" i="10"/>
  <c r="F4516" i="10"/>
  <c r="F4515" i="10"/>
  <c r="F4514" i="10"/>
  <c r="F4513" i="10"/>
  <c r="F4512" i="10"/>
  <c r="F4511" i="10"/>
  <c r="F4510" i="10"/>
  <c r="F4509" i="10"/>
  <c r="F4508" i="10"/>
  <c r="F4507" i="10"/>
  <c r="F4506" i="10"/>
  <c r="F4505" i="10"/>
  <c r="F4504" i="10"/>
  <c r="F4503" i="10"/>
  <c r="F4502" i="10"/>
  <c r="F4501" i="10"/>
  <c r="F4500" i="10"/>
  <c r="F4499" i="10"/>
  <c r="F4498" i="10"/>
  <c r="F4497" i="10"/>
  <c r="F4496" i="10"/>
  <c r="F4495" i="10"/>
  <c r="F4494" i="10"/>
  <c r="F4493" i="10"/>
  <c r="F4492" i="10"/>
  <c r="F4491" i="10"/>
  <c r="F4490" i="10"/>
  <c r="F4489" i="10"/>
  <c r="F4488" i="10"/>
  <c r="F4487" i="10"/>
  <c r="F4486" i="10"/>
  <c r="F4485" i="10"/>
  <c r="F4484" i="10"/>
  <c r="F4483" i="10"/>
  <c r="F4482" i="10"/>
  <c r="F4481" i="10"/>
  <c r="F4480" i="10"/>
  <c r="F4479" i="10"/>
  <c r="F4478" i="10"/>
  <c r="F4477" i="10"/>
  <c r="F4476" i="10"/>
  <c r="F4475" i="10"/>
  <c r="F4474" i="10"/>
  <c r="F4473" i="10"/>
  <c r="F4472" i="10"/>
  <c r="F4471" i="10"/>
  <c r="F4470" i="10"/>
  <c r="F4469" i="10"/>
  <c r="F4468" i="10"/>
  <c r="F4467" i="10"/>
  <c r="F4466" i="10"/>
  <c r="F4465" i="10"/>
  <c r="F4464" i="10"/>
  <c r="F4463" i="10"/>
  <c r="F4462" i="10"/>
  <c r="F4461" i="10"/>
  <c r="F4460" i="10"/>
  <c r="F4459" i="10"/>
  <c r="F4458" i="10"/>
  <c r="F4457" i="10"/>
  <c r="F4456" i="10"/>
  <c r="F4455" i="10"/>
  <c r="F4454" i="10"/>
  <c r="F4453" i="10"/>
  <c r="F4452" i="10"/>
  <c r="F4451" i="10"/>
  <c r="F4450" i="10"/>
  <c r="F4449" i="10"/>
  <c r="F4448" i="10"/>
  <c r="F4447" i="10"/>
  <c r="F4446" i="10"/>
  <c r="F4445" i="10"/>
  <c r="F4444" i="10"/>
  <c r="F4443" i="10"/>
  <c r="F4442" i="10"/>
  <c r="F4441" i="10"/>
  <c r="F4440" i="10"/>
  <c r="F4439" i="10"/>
  <c r="F4438" i="10"/>
  <c r="F4437" i="10"/>
  <c r="F4436" i="10"/>
  <c r="F4435" i="10"/>
  <c r="F4434" i="10"/>
  <c r="F4433" i="10"/>
  <c r="F4432" i="10"/>
  <c r="F4431" i="10"/>
  <c r="F4430" i="10"/>
  <c r="F4429" i="10"/>
  <c r="F4428" i="10"/>
  <c r="F4427" i="10"/>
  <c r="F4426" i="10"/>
  <c r="F4425" i="10"/>
  <c r="F4424" i="10"/>
  <c r="F4423" i="10"/>
  <c r="F4422" i="10"/>
  <c r="F4421" i="10"/>
  <c r="F4420" i="10"/>
  <c r="F4419" i="10"/>
  <c r="F4418" i="10"/>
  <c r="F4417" i="10"/>
  <c r="F4416" i="10"/>
  <c r="F4415" i="10"/>
  <c r="F4414" i="10"/>
  <c r="F4413" i="10"/>
  <c r="F4412" i="10"/>
  <c r="F4411" i="10"/>
  <c r="F4410" i="10"/>
  <c r="F4409" i="10"/>
  <c r="F4408" i="10"/>
  <c r="F4407" i="10"/>
  <c r="F4406" i="10"/>
  <c r="F4405" i="10"/>
  <c r="F4404" i="10"/>
  <c r="F4403" i="10"/>
  <c r="F4402" i="10"/>
  <c r="F4401" i="10"/>
  <c r="F4400" i="10"/>
  <c r="F4399" i="10"/>
  <c r="F4398" i="10"/>
  <c r="F4397" i="10"/>
  <c r="F4396" i="10"/>
  <c r="F4395" i="10"/>
  <c r="F4394" i="10"/>
  <c r="F4393" i="10"/>
  <c r="F4392" i="10"/>
  <c r="F4391" i="10"/>
  <c r="F4390" i="10"/>
  <c r="F4389" i="10"/>
  <c r="F4388" i="10"/>
  <c r="F4387" i="10"/>
  <c r="F4386" i="10"/>
  <c r="F4385" i="10"/>
  <c r="F4384" i="10"/>
  <c r="F4383" i="10"/>
  <c r="F4382" i="10"/>
  <c r="F4381" i="10"/>
  <c r="F4380" i="10"/>
  <c r="F4379" i="10"/>
  <c r="F4378" i="10"/>
  <c r="F4377" i="10"/>
  <c r="F4376" i="10"/>
  <c r="F4375" i="10"/>
  <c r="F4374" i="10"/>
  <c r="F4373" i="10"/>
  <c r="F4372" i="10"/>
  <c r="F4371" i="10"/>
  <c r="F4370" i="10"/>
  <c r="F4369" i="10"/>
  <c r="F4368" i="10"/>
  <c r="F4367" i="10"/>
  <c r="F4366" i="10"/>
  <c r="F4365" i="10"/>
  <c r="F4364" i="10"/>
  <c r="F4363" i="10"/>
  <c r="F4362" i="10"/>
  <c r="F4361" i="10"/>
  <c r="F4360" i="10"/>
  <c r="F4359" i="10"/>
  <c r="F4358" i="10"/>
  <c r="F4357" i="10"/>
  <c r="F4356" i="10"/>
  <c r="F4355" i="10"/>
  <c r="F4354" i="10"/>
  <c r="F4353" i="10"/>
  <c r="F4352" i="10"/>
  <c r="F4351" i="10"/>
  <c r="F4350" i="10"/>
  <c r="F4349" i="10"/>
  <c r="F4348" i="10"/>
  <c r="F4347" i="10"/>
  <c r="F4346" i="10"/>
  <c r="F4345" i="10"/>
  <c r="F4344" i="10"/>
  <c r="F4343" i="10"/>
  <c r="F4342" i="10"/>
  <c r="F4341" i="10"/>
  <c r="F4340" i="10"/>
  <c r="F4339" i="10"/>
  <c r="F4338" i="10"/>
  <c r="F4337" i="10"/>
  <c r="F4336" i="10"/>
  <c r="F4335" i="10"/>
  <c r="F4334" i="10"/>
  <c r="F4333" i="10"/>
  <c r="F4332" i="10"/>
  <c r="F4331" i="10"/>
  <c r="F4330" i="10"/>
  <c r="F4329" i="10"/>
  <c r="F4328" i="10"/>
  <c r="F4327" i="10"/>
  <c r="F4326" i="10"/>
  <c r="F4325" i="10"/>
  <c r="F4324" i="10"/>
  <c r="F4323" i="10"/>
  <c r="F4322" i="10"/>
  <c r="F4321" i="10"/>
  <c r="F4320" i="10"/>
  <c r="F4319" i="10"/>
  <c r="F4318" i="10"/>
  <c r="F4317" i="10"/>
  <c r="F4316" i="10"/>
  <c r="F4315" i="10"/>
  <c r="F4314" i="10"/>
  <c r="F4313" i="10"/>
  <c r="F4312" i="10"/>
  <c r="F4311" i="10"/>
  <c r="F4310" i="10"/>
  <c r="F4309" i="10"/>
  <c r="F4308" i="10"/>
  <c r="F4307" i="10"/>
  <c r="F4306" i="10"/>
  <c r="F4305" i="10"/>
  <c r="F4304" i="10"/>
  <c r="F4303" i="10"/>
  <c r="F4302" i="10"/>
  <c r="F4301" i="10"/>
  <c r="F4300" i="10"/>
  <c r="F4299" i="10"/>
  <c r="F4298" i="10"/>
  <c r="F4297" i="10"/>
  <c r="F4296" i="10"/>
  <c r="F4295" i="10"/>
  <c r="F4294" i="10"/>
  <c r="F4293" i="10"/>
  <c r="F4292" i="10"/>
  <c r="F4291" i="10"/>
  <c r="F4290" i="10"/>
  <c r="F4289" i="10"/>
  <c r="F4288" i="10"/>
  <c r="F4287" i="10"/>
  <c r="F4286" i="10"/>
  <c r="F4285" i="10"/>
  <c r="F4284" i="10"/>
  <c r="F4283" i="10"/>
  <c r="F4282" i="10"/>
  <c r="F4281" i="10"/>
  <c r="F4280" i="10"/>
  <c r="F4279" i="10"/>
  <c r="F4278" i="10"/>
  <c r="F4277" i="10"/>
  <c r="F4276" i="10"/>
  <c r="F4275" i="10"/>
  <c r="F4274" i="10"/>
  <c r="F4273" i="10"/>
  <c r="F4272" i="10"/>
  <c r="F4271" i="10"/>
  <c r="F4270" i="10"/>
  <c r="F4269" i="10"/>
  <c r="F4268" i="10"/>
  <c r="F4267" i="10"/>
  <c r="F4266" i="10"/>
  <c r="F4265" i="10"/>
  <c r="F4264" i="10"/>
  <c r="F4263" i="10"/>
  <c r="F4262" i="10"/>
  <c r="F4261" i="10"/>
  <c r="F4260" i="10"/>
  <c r="F4259" i="10"/>
  <c r="F4258" i="10"/>
  <c r="F4257" i="10"/>
  <c r="F4256" i="10"/>
  <c r="F4255" i="10"/>
  <c r="F4254" i="10"/>
  <c r="F4253" i="10"/>
  <c r="F4252" i="10"/>
  <c r="F4251" i="10"/>
  <c r="F4250" i="10"/>
  <c r="F4249" i="10"/>
  <c r="F4248" i="10"/>
  <c r="F4247" i="10"/>
  <c r="F4246" i="10"/>
  <c r="F4245" i="10"/>
  <c r="F4244" i="10"/>
  <c r="F4243" i="10"/>
  <c r="F4242" i="10"/>
  <c r="F4241" i="10"/>
  <c r="F4240" i="10"/>
  <c r="F4239" i="10"/>
  <c r="F4238" i="10"/>
  <c r="F4237" i="10"/>
  <c r="F4236" i="10"/>
  <c r="F4235" i="10"/>
  <c r="F4234" i="10"/>
  <c r="F4233" i="10"/>
  <c r="F4232" i="10"/>
  <c r="F4231" i="10"/>
  <c r="F4230" i="10"/>
  <c r="F4229" i="10"/>
  <c r="F4228" i="10"/>
  <c r="F4227" i="10"/>
  <c r="F4226" i="10"/>
  <c r="F4225" i="10"/>
  <c r="F4224" i="10"/>
  <c r="F4223" i="10"/>
  <c r="F4222" i="10"/>
  <c r="F4221" i="10"/>
  <c r="F4220" i="10"/>
  <c r="F4219" i="10"/>
  <c r="F4218" i="10"/>
  <c r="F4217" i="10"/>
  <c r="F4216" i="10"/>
  <c r="F4215" i="10"/>
  <c r="F4214" i="10"/>
  <c r="F4213" i="10"/>
  <c r="F4212" i="10"/>
  <c r="F4211" i="10"/>
  <c r="F4210" i="10"/>
  <c r="F4209" i="10"/>
  <c r="F4208" i="10"/>
  <c r="F4207" i="10"/>
  <c r="F4206" i="10"/>
  <c r="F4205" i="10"/>
  <c r="F4204" i="10"/>
  <c r="F4203" i="10"/>
  <c r="F4202" i="10"/>
  <c r="F4201" i="10"/>
  <c r="F4200" i="10"/>
  <c r="F4199" i="10"/>
  <c r="F4198" i="10"/>
  <c r="F4197" i="10"/>
  <c r="F4196" i="10"/>
  <c r="F4195" i="10"/>
  <c r="F4194" i="10"/>
  <c r="F4193" i="10"/>
  <c r="F4192" i="10"/>
  <c r="F4191" i="10"/>
  <c r="F4190" i="10"/>
  <c r="F4189" i="10"/>
  <c r="F4188" i="10"/>
  <c r="F4187" i="10"/>
  <c r="F4186" i="10"/>
  <c r="F4185" i="10"/>
  <c r="F4184" i="10"/>
  <c r="F4183" i="10"/>
  <c r="F4182" i="10"/>
  <c r="F4181" i="10"/>
  <c r="F4180" i="10"/>
  <c r="F4179" i="10"/>
  <c r="F4178" i="10"/>
  <c r="F4177" i="10"/>
  <c r="F4176" i="10"/>
  <c r="F4175" i="10"/>
  <c r="F4174" i="10"/>
  <c r="F4173" i="10"/>
  <c r="F4172" i="10"/>
  <c r="F4171" i="10"/>
  <c r="F4170" i="10"/>
  <c r="F4169" i="10"/>
  <c r="F4168" i="10"/>
  <c r="F4167" i="10"/>
  <c r="F4166" i="10"/>
  <c r="F4165" i="10"/>
  <c r="F4164" i="10"/>
  <c r="F4163" i="10"/>
  <c r="F4162" i="10"/>
  <c r="F4161" i="10"/>
  <c r="F4160" i="10"/>
  <c r="F4159" i="10"/>
  <c r="F4158" i="10"/>
  <c r="F4157" i="10"/>
  <c r="F4156" i="10"/>
  <c r="F4155" i="10"/>
  <c r="F4154" i="10"/>
  <c r="F4153" i="10"/>
  <c r="F4152" i="10"/>
  <c r="F4151" i="10"/>
  <c r="F4150" i="10"/>
  <c r="F4149" i="10"/>
  <c r="F4148" i="10"/>
  <c r="F4147" i="10"/>
  <c r="F4146" i="10"/>
  <c r="F4145" i="10"/>
  <c r="F4144" i="10"/>
  <c r="F4143" i="10"/>
  <c r="F4142" i="10"/>
  <c r="F4141" i="10"/>
  <c r="F4140" i="10"/>
  <c r="F4139" i="10"/>
  <c r="F4138" i="10"/>
  <c r="F4137" i="10"/>
  <c r="F4136" i="10"/>
  <c r="F4135" i="10"/>
  <c r="F4134" i="10"/>
  <c r="F4133" i="10"/>
  <c r="F4132" i="10"/>
  <c r="F4131" i="10"/>
  <c r="F4130" i="10"/>
  <c r="F4129" i="10"/>
  <c r="F4128" i="10"/>
  <c r="F4127" i="10"/>
  <c r="F4126" i="10"/>
  <c r="F4125" i="10"/>
  <c r="F4124" i="10"/>
  <c r="F4123" i="10"/>
  <c r="F4122" i="10"/>
  <c r="F4121" i="10"/>
  <c r="F4120" i="10"/>
  <c r="F4119" i="10"/>
  <c r="F4118" i="10"/>
  <c r="F4117" i="10"/>
  <c r="F4116" i="10"/>
  <c r="F4115" i="10"/>
  <c r="F4114" i="10"/>
  <c r="F4113" i="10"/>
  <c r="F4112" i="10"/>
  <c r="F4111" i="10"/>
  <c r="F4110" i="10"/>
  <c r="F4109" i="10"/>
  <c r="F4108" i="10"/>
  <c r="F4107" i="10"/>
  <c r="F4106" i="10"/>
  <c r="F4105" i="10"/>
  <c r="F4104" i="10"/>
  <c r="F4103" i="10"/>
  <c r="F4102" i="10"/>
  <c r="F4101" i="10"/>
  <c r="F4100" i="10"/>
  <c r="F4099" i="10"/>
  <c r="F4098" i="10"/>
  <c r="F4097" i="10"/>
  <c r="F4096" i="10"/>
  <c r="F4095" i="10"/>
  <c r="F4094" i="10"/>
  <c r="F4093" i="10"/>
  <c r="F4092" i="10"/>
  <c r="F4091" i="10"/>
  <c r="F4090" i="10"/>
  <c r="F4089" i="10"/>
  <c r="F4088" i="10"/>
  <c r="F4087" i="10"/>
  <c r="F4086" i="10"/>
  <c r="F4085" i="10"/>
  <c r="F4084" i="10"/>
  <c r="F4083" i="10"/>
  <c r="F4082" i="10"/>
  <c r="F4081" i="10"/>
  <c r="F4080" i="10"/>
  <c r="F4079" i="10"/>
  <c r="F4078" i="10"/>
  <c r="F4077" i="10"/>
  <c r="F4076" i="10"/>
  <c r="F4075" i="10"/>
  <c r="F4074" i="10"/>
  <c r="F4073" i="10"/>
  <c r="F4072" i="10"/>
  <c r="F4071" i="10"/>
  <c r="F4070" i="10"/>
  <c r="F4069" i="10"/>
  <c r="F4068" i="10"/>
  <c r="F4067" i="10"/>
  <c r="F4066" i="10"/>
  <c r="F4065" i="10"/>
  <c r="F4064" i="10"/>
  <c r="F4063" i="10"/>
  <c r="F4062" i="10"/>
  <c r="F4061" i="10"/>
  <c r="F4060" i="10"/>
  <c r="F4059" i="10"/>
  <c r="F4058" i="10"/>
  <c r="F4057" i="10"/>
  <c r="F4056" i="10"/>
  <c r="F4055" i="10"/>
  <c r="F4054" i="10"/>
  <c r="F4053" i="10"/>
  <c r="F4052" i="10"/>
  <c r="F4051" i="10"/>
  <c r="F4050" i="10"/>
  <c r="F4049" i="10"/>
  <c r="F4048" i="10"/>
  <c r="F4047" i="10"/>
  <c r="F4046" i="10"/>
  <c r="F4045" i="10"/>
  <c r="F4044" i="10"/>
  <c r="F4043" i="10"/>
  <c r="F4042" i="10"/>
  <c r="F4041" i="10"/>
  <c r="F4040" i="10"/>
  <c r="F4039" i="10"/>
  <c r="F4038" i="10"/>
  <c r="F4037" i="10"/>
  <c r="F4036" i="10"/>
  <c r="F4035" i="10"/>
  <c r="F4034" i="10"/>
  <c r="F4033" i="10"/>
  <c r="F4032" i="10"/>
  <c r="F4031" i="10"/>
  <c r="F4030" i="10"/>
  <c r="F4029" i="10"/>
  <c r="F4028" i="10"/>
  <c r="F4027" i="10"/>
  <c r="F4026" i="10"/>
  <c r="F4025" i="10"/>
  <c r="F4024" i="10"/>
  <c r="F4023" i="10"/>
  <c r="F4022" i="10"/>
  <c r="F4021" i="10"/>
  <c r="F4020" i="10"/>
  <c r="F4019" i="10"/>
  <c r="F4018" i="10"/>
  <c r="F4017" i="10"/>
  <c r="F4016" i="10"/>
  <c r="F4015" i="10"/>
  <c r="F4014" i="10"/>
  <c r="F4013" i="10"/>
  <c r="F4012" i="10"/>
  <c r="F4011" i="10"/>
  <c r="F4010" i="10"/>
  <c r="F4009" i="10"/>
  <c r="F4008" i="10"/>
  <c r="F4007" i="10"/>
  <c r="F4006" i="10"/>
  <c r="F4005" i="10"/>
  <c r="F4004" i="10"/>
  <c r="F4003" i="10"/>
  <c r="F4002" i="10"/>
  <c r="F4001" i="10"/>
  <c r="F4000" i="10"/>
  <c r="F3999" i="10"/>
  <c r="F3998" i="10"/>
  <c r="F3997" i="10"/>
  <c r="F3996" i="10"/>
  <c r="F3995" i="10"/>
  <c r="F3994" i="10"/>
  <c r="F3993" i="10"/>
  <c r="F3992" i="10"/>
  <c r="F3991" i="10"/>
  <c r="F3990" i="10"/>
  <c r="F3989" i="10"/>
  <c r="F3988" i="10"/>
  <c r="F3987" i="10"/>
  <c r="F3986" i="10"/>
  <c r="F3985" i="10"/>
  <c r="F3984" i="10"/>
  <c r="F3983" i="10"/>
  <c r="F3982" i="10"/>
  <c r="F3981" i="10"/>
  <c r="F3980" i="10"/>
  <c r="F3979" i="10"/>
  <c r="F3978" i="10"/>
  <c r="F3977" i="10"/>
  <c r="F3976" i="10"/>
  <c r="F3975" i="10"/>
  <c r="F3974" i="10"/>
  <c r="F3973" i="10"/>
  <c r="F3972" i="10"/>
  <c r="F3971" i="10"/>
  <c r="F3970" i="10"/>
  <c r="F3969" i="10"/>
  <c r="F3968" i="10"/>
  <c r="F3967" i="10"/>
  <c r="F3966" i="10"/>
  <c r="F3965" i="10"/>
  <c r="F3964" i="10"/>
  <c r="F3963" i="10"/>
  <c r="F3962" i="10"/>
  <c r="F3961" i="10"/>
  <c r="F3960" i="10"/>
  <c r="F3959" i="10"/>
  <c r="F3958" i="10"/>
  <c r="F3957" i="10"/>
  <c r="F3956" i="10"/>
  <c r="F3955" i="10"/>
  <c r="F3954" i="10"/>
  <c r="F3953" i="10"/>
  <c r="F3952" i="10"/>
  <c r="F3951" i="10"/>
  <c r="F3950" i="10"/>
  <c r="F3949" i="10"/>
  <c r="F3948" i="10"/>
  <c r="F3947" i="10"/>
  <c r="F3946" i="10"/>
  <c r="F3945" i="10"/>
  <c r="F3944" i="10"/>
  <c r="F3943" i="10"/>
  <c r="F3942" i="10"/>
  <c r="F3941" i="10"/>
  <c r="F3940" i="10"/>
  <c r="F3939" i="10"/>
  <c r="F3938" i="10"/>
  <c r="F3937" i="10"/>
  <c r="F3936" i="10"/>
  <c r="F3935" i="10"/>
  <c r="F3934" i="10"/>
  <c r="F3933" i="10"/>
  <c r="F3932" i="10"/>
  <c r="F3931" i="10"/>
  <c r="F3930" i="10"/>
  <c r="F3929" i="10"/>
  <c r="F3928" i="10"/>
  <c r="F3927" i="10"/>
  <c r="F3926" i="10"/>
  <c r="F3925" i="10"/>
  <c r="F3924" i="10"/>
  <c r="F3923" i="10"/>
  <c r="F3922" i="10"/>
  <c r="F3921" i="10"/>
  <c r="F3920" i="10"/>
  <c r="F3919" i="10"/>
  <c r="F3918" i="10"/>
  <c r="F3917" i="10"/>
  <c r="F3916" i="10"/>
  <c r="F3915" i="10"/>
  <c r="F3914" i="10"/>
  <c r="F3913" i="10"/>
  <c r="F3912" i="10"/>
  <c r="F3911" i="10"/>
  <c r="F3910" i="10"/>
  <c r="F3909" i="10"/>
  <c r="F3908" i="10"/>
  <c r="F3907" i="10"/>
  <c r="F3906" i="10"/>
  <c r="F3905" i="10"/>
  <c r="F3904" i="10"/>
  <c r="F3903" i="10"/>
  <c r="F3902" i="10"/>
  <c r="F3901" i="10"/>
  <c r="F3900" i="10"/>
  <c r="F3899" i="10"/>
  <c r="F3898" i="10"/>
  <c r="F3897" i="10"/>
  <c r="F3896" i="10"/>
  <c r="F3895" i="10"/>
  <c r="F3894" i="10"/>
  <c r="F3893" i="10"/>
  <c r="F3892" i="10"/>
  <c r="F3891" i="10"/>
  <c r="F3890" i="10"/>
  <c r="F3889" i="10"/>
  <c r="F3888" i="10"/>
  <c r="F3887" i="10"/>
  <c r="F3886" i="10"/>
  <c r="F3885" i="10"/>
  <c r="F3884" i="10"/>
  <c r="F3883" i="10"/>
  <c r="F3882" i="10"/>
  <c r="F3881" i="10"/>
  <c r="F3880" i="10"/>
  <c r="F3879" i="10"/>
  <c r="F3878" i="10"/>
  <c r="F3877" i="10"/>
  <c r="F3876" i="10"/>
  <c r="F3875" i="10"/>
  <c r="F3874" i="10"/>
  <c r="F3873" i="10"/>
  <c r="F3872" i="10"/>
  <c r="F3871" i="10"/>
  <c r="F3870" i="10"/>
  <c r="F3869" i="10"/>
  <c r="F3868" i="10"/>
  <c r="F3867" i="10"/>
  <c r="F3866" i="10"/>
  <c r="F3865" i="10"/>
  <c r="F3864" i="10"/>
  <c r="F3863" i="10"/>
  <c r="F3862" i="10"/>
  <c r="F3861" i="10"/>
  <c r="F3860" i="10"/>
  <c r="F3859" i="10"/>
  <c r="F3858" i="10"/>
  <c r="F3857" i="10"/>
  <c r="F3856" i="10"/>
  <c r="F3855" i="10"/>
  <c r="F3854" i="10"/>
  <c r="F3853" i="10"/>
  <c r="F3852" i="10"/>
  <c r="F3851" i="10"/>
  <c r="F3850" i="10"/>
  <c r="F3849" i="10"/>
  <c r="F3848" i="10"/>
  <c r="F3847" i="10"/>
  <c r="F3846" i="10"/>
  <c r="F3845" i="10"/>
  <c r="F3844" i="10"/>
  <c r="F3843" i="10"/>
  <c r="F3842" i="10"/>
  <c r="F3841" i="10"/>
  <c r="F3840" i="10"/>
  <c r="F3839" i="10"/>
  <c r="F3838" i="10"/>
  <c r="F3837" i="10"/>
  <c r="F3836" i="10"/>
  <c r="F3835" i="10"/>
  <c r="F3834" i="10"/>
  <c r="F3833" i="10"/>
  <c r="F3832" i="10"/>
  <c r="F3831" i="10"/>
  <c r="F3830" i="10"/>
  <c r="F3829" i="10"/>
  <c r="F3828" i="10"/>
  <c r="F3827" i="10"/>
  <c r="F3826" i="10"/>
  <c r="F3825" i="10"/>
  <c r="F3824" i="10"/>
  <c r="F3823" i="10"/>
  <c r="F3822" i="10"/>
  <c r="F3821" i="10"/>
  <c r="F3820" i="10"/>
  <c r="F3819" i="10"/>
  <c r="F3818" i="10"/>
  <c r="F3817" i="10"/>
  <c r="F3816" i="10"/>
  <c r="F3815" i="10"/>
  <c r="F3814" i="10"/>
  <c r="F3813" i="10"/>
  <c r="F3812" i="10"/>
  <c r="F3811" i="10"/>
  <c r="F3810" i="10"/>
  <c r="F3809" i="10"/>
  <c r="F3808" i="10"/>
  <c r="F3807" i="10"/>
  <c r="F3806" i="10"/>
  <c r="F3805" i="10"/>
  <c r="F3804" i="10"/>
  <c r="F3803" i="10"/>
  <c r="F3802" i="10"/>
  <c r="F3801" i="10"/>
  <c r="F3800" i="10"/>
  <c r="F3799" i="10"/>
  <c r="F3798" i="10"/>
  <c r="F3797" i="10"/>
  <c r="F3796" i="10"/>
  <c r="F3795" i="10"/>
  <c r="F3794" i="10"/>
  <c r="F3793" i="10"/>
  <c r="F3792" i="10"/>
  <c r="F3791" i="10"/>
  <c r="F3790" i="10"/>
  <c r="F3789" i="10"/>
  <c r="F3788" i="10"/>
  <c r="F3787" i="10"/>
  <c r="F3786" i="10"/>
  <c r="F3785" i="10"/>
  <c r="F3784" i="10"/>
  <c r="F3783" i="10"/>
  <c r="F3782" i="10"/>
  <c r="F3781" i="10"/>
  <c r="F3780" i="10"/>
  <c r="F3779" i="10"/>
  <c r="F3778" i="10"/>
  <c r="F3777" i="10"/>
  <c r="F3776" i="10"/>
  <c r="F3775" i="10"/>
  <c r="F3774" i="10"/>
  <c r="F3773" i="10"/>
  <c r="F3772" i="10"/>
  <c r="F3771" i="10"/>
  <c r="F3770" i="10"/>
  <c r="F3769" i="10"/>
  <c r="F3768" i="10"/>
  <c r="F3767" i="10"/>
  <c r="F3766" i="10"/>
  <c r="F3765" i="10"/>
  <c r="F3764" i="10"/>
  <c r="F3763" i="10"/>
  <c r="F3762" i="10"/>
  <c r="F3761" i="10"/>
  <c r="F3760" i="10"/>
  <c r="F3759" i="10"/>
  <c r="F3758" i="10"/>
  <c r="F3757" i="10"/>
  <c r="F3756" i="10"/>
  <c r="F3755" i="10"/>
  <c r="F3754" i="10"/>
  <c r="F3753" i="10"/>
  <c r="F3752" i="10"/>
  <c r="F3751" i="10"/>
  <c r="F3750" i="10"/>
  <c r="F3749" i="10"/>
  <c r="F3748" i="10"/>
  <c r="F3747" i="10"/>
  <c r="F3746" i="10"/>
  <c r="F3745" i="10"/>
  <c r="F3744" i="10"/>
  <c r="F3743" i="10"/>
  <c r="F3742" i="10"/>
  <c r="F3741" i="10"/>
  <c r="F3740" i="10"/>
  <c r="F3739" i="10"/>
  <c r="F3738" i="10"/>
  <c r="F3737" i="10"/>
  <c r="F3736" i="10"/>
  <c r="F3735" i="10"/>
  <c r="F3734" i="10"/>
  <c r="F3733" i="10"/>
  <c r="F3732" i="10"/>
  <c r="F3731" i="10"/>
  <c r="F3730" i="10"/>
  <c r="F3729" i="10"/>
  <c r="F3728" i="10"/>
  <c r="F3727" i="10"/>
  <c r="F3726" i="10"/>
  <c r="F3725" i="10"/>
  <c r="F3724" i="10"/>
  <c r="F3723" i="10"/>
  <c r="F3722" i="10"/>
  <c r="F3721" i="10"/>
  <c r="F3720" i="10"/>
  <c r="F3719" i="10"/>
  <c r="F3718" i="10"/>
  <c r="F3717" i="10"/>
  <c r="F3716" i="10"/>
  <c r="F3715" i="10"/>
  <c r="F3714" i="10"/>
  <c r="F3713" i="10"/>
  <c r="F3712" i="10"/>
  <c r="F3711" i="10"/>
  <c r="F3710" i="10"/>
  <c r="F3709" i="10"/>
  <c r="F3708" i="10"/>
  <c r="F3707" i="10"/>
  <c r="F3706" i="10"/>
  <c r="F3705" i="10"/>
  <c r="F3704" i="10"/>
  <c r="F3703" i="10"/>
  <c r="F3702" i="10"/>
  <c r="F3701" i="10"/>
  <c r="F3700" i="10"/>
  <c r="F3699" i="10"/>
  <c r="F3698" i="10"/>
  <c r="F3697" i="10"/>
  <c r="F3696" i="10"/>
  <c r="F3695" i="10"/>
  <c r="F3694" i="10"/>
  <c r="F3693" i="10"/>
  <c r="F3692" i="10"/>
  <c r="F3691" i="10"/>
  <c r="F3690" i="10"/>
  <c r="F3689" i="10"/>
  <c r="F3688" i="10"/>
  <c r="F3687" i="10"/>
  <c r="F3686" i="10"/>
  <c r="F3685" i="10"/>
  <c r="F3684" i="10"/>
  <c r="F3683" i="10"/>
  <c r="F3682" i="10"/>
  <c r="F3681" i="10"/>
  <c r="F3680" i="10"/>
  <c r="F3679" i="10"/>
  <c r="F3678" i="10"/>
  <c r="F3677" i="10"/>
  <c r="F3676" i="10"/>
  <c r="F3675" i="10"/>
  <c r="F3674" i="10"/>
  <c r="F3673" i="10"/>
  <c r="F3672" i="10"/>
  <c r="F3671" i="10"/>
  <c r="F3670" i="10"/>
  <c r="F3669" i="10"/>
  <c r="F3668" i="10"/>
  <c r="F3667" i="10"/>
  <c r="F3666" i="10"/>
  <c r="F3665" i="10"/>
  <c r="F3664" i="10"/>
  <c r="F3663" i="10"/>
  <c r="F3662" i="10"/>
  <c r="F3661" i="10"/>
  <c r="F3660" i="10"/>
  <c r="F3659" i="10"/>
  <c r="F3658" i="10"/>
  <c r="F3657" i="10"/>
  <c r="F3656" i="10"/>
  <c r="F3655" i="10"/>
  <c r="F3654" i="10"/>
  <c r="F3653" i="10"/>
  <c r="F3652" i="10"/>
  <c r="F3651" i="10"/>
  <c r="F3650" i="10"/>
  <c r="F3649" i="10"/>
  <c r="F3648" i="10"/>
  <c r="F3647" i="10"/>
  <c r="F3646" i="10"/>
  <c r="F3645" i="10"/>
  <c r="F3644" i="10"/>
  <c r="F3643" i="10"/>
  <c r="F3642" i="10"/>
  <c r="F3641" i="10"/>
  <c r="F3640" i="10"/>
  <c r="F3639" i="10"/>
  <c r="F3638" i="10"/>
  <c r="F3637" i="10"/>
  <c r="F3636" i="10"/>
  <c r="F3635" i="10"/>
  <c r="F3634" i="10"/>
  <c r="F3633" i="10"/>
  <c r="F3632" i="10"/>
  <c r="F3631" i="10"/>
  <c r="F3630" i="10"/>
  <c r="F3629" i="10"/>
  <c r="F3628" i="10"/>
  <c r="F3627" i="10"/>
  <c r="F3626" i="10"/>
  <c r="F3625" i="10"/>
  <c r="F3624" i="10"/>
  <c r="F3623" i="10"/>
  <c r="F3622" i="10"/>
  <c r="F3621" i="10"/>
  <c r="F3620" i="10"/>
  <c r="F3619" i="10"/>
  <c r="F3618" i="10"/>
  <c r="F3617" i="10"/>
  <c r="F3616" i="10"/>
  <c r="F3615" i="10"/>
  <c r="F3614" i="10"/>
  <c r="F3613" i="10"/>
  <c r="F3612" i="10"/>
  <c r="F3611" i="10"/>
  <c r="F3610" i="10"/>
  <c r="F3609" i="10"/>
  <c r="F3608" i="10"/>
  <c r="F3607" i="10"/>
  <c r="F3606" i="10"/>
  <c r="F3605" i="10"/>
  <c r="F3604" i="10"/>
  <c r="F3603" i="10"/>
  <c r="F3602" i="10"/>
  <c r="F3601" i="10"/>
  <c r="F3600" i="10"/>
  <c r="F3599" i="10"/>
  <c r="F3598" i="10"/>
  <c r="F3597" i="10"/>
  <c r="F3596" i="10"/>
  <c r="F3595" i="10"/>
  <c r="F3594" i="10"/>
  <c r="F3593" i="10"/>
  <c r="F3592" i="10"/>
  <c r="F3591" i="10"/>
  <c r="F3590" i="10"/>
  <c r="F3589" i="10"/>
  <c r="F3588" i="10"/>
  <c r="F3587" i="10"/>
  <c r="F3586" i="10"/>
  <c r="F3585" i="10"/>
  <c r="F3584" i="10"/>
  <c r="F3583" i="10"/>
  <c r="F3582" i="10"/>
  <c r="F3581" i="10"/>
  <c r="F3580" i="10"/>
  <c r="F3579" i="10"/>
  <c r="F3578" i="10"/>
  <c r="F3577" i="10"/>
  <c r="F3576" i="10"/>
  <c r="F3575" i="10"/>
  <c r="F3574" i="10"/>
  <c r="F3573" i="10"/>
  <c r="F3572" i="10"/>
  <c r="F3571" i="10"/>
  <c r="F3570" i="10"/>
  <c r="F3569" i="10"/>
  <c r="F3568" i="10"/>
  <c r="F3567" i="10"/>
  <c r="F3566" i="10"/>
  <c r="F3565" i="10"/>
  <c r="F3564" i="10"/>
  <c r="F3563" i="10"/>
  <c r="F3562" i="10"/>
  <c r="F3561" i="10"/>
  <c r="F3560" i="10"/>
  <c r="F3559" i="10"/>
  <c r="F3558" i="10"/>
  <c r="F3557" i="10"/>
  <c r="F3556" i="10"/>
  <c r="F3555" i="10"/>
  <c r="F3554" i="10"/>
  <c r="F3553" i="10"/>
  <c r="F3552" i="10"/>
  <c r="F3551" i="10"/>
  <c r="F3550" i="10"/>
  <c r="F3549" i="10"/>
  <c r="F3548" i="10"/>
  <c r="F3547" i="10"/>
  <c r="F3546" i="10"/>
  <c r="F3545" i="10"/>
  <c r="F3544" i="10"/>
  <c r="F3543" i="10"/>
  <c r="F3542" i="10"/>
  <c r="F3541" i="10"/>
  <c r="F3540" i="10"/>
  <c r="F3539" i="10"/>
  <c r="F3538" i="10"/>
  <c r="F3537" i="10"/>
  <c r="F3536" i="10"/>
  <c r="F3535" i="10"/>
  <c r="F3534" i="10"/>
  <c r="F3533" i="10"/>
  <c r="F3532" i="10"/>
  <c r="F3531" i="10"/>
  <c r="F3530" i="10"/>
  <c r="F3529" i="10"/>
  <c r="F3528" i="10"/>
  <c r="F3527" i="10"/>
  <c r="F3526" i="10"/>
  <c r="F3525" i="10"/>
  <c r="F3524" i="10"/>
  <c r="F3523" i="10"/>
  <c r="F3522" i="10"/>
  <c r="F3521" i="10"/>
  <c r="F3520" i="10"/>
  <c r="F3519" i="10"/>
  <c r="F3518" i="10"/>
  <c r="F3517" i="10"/>
  <c r="F3516" i="10"/>
  <c r="F3515" i="10"/>
  <c r="F3514" i="10"/>
  <c r="F3513" i="10"/>
  <c r="F3512" i="10"/>
  <c r="F3511" i="10"/>
  <c r="F3510" i="10"/>
  <c r="F3509" i="10"/>
  <c r="F3508" i="10"/>
  <c r="F3507" i="10"/>
  <c r="F3506" i="10"/>
  <c r="F3505" i="10"/>
  <c r="F3504" i="10"/>
  <c r="F3503" i="10"/>
  <c r="F3502" i="10"/>
  <c r="F3501" i="10"/>
  <c r="F3500" i="10"/>
  <c r="F3499" i="10"/>
  <c r="F3498" i="10"/>
  <c r="F3497" i="10"/>
  <c r="F3496" i="10"/>
  <c r="F3495" i="10"/>
  <c r="F3494" i="10"/>
  <c r="F3493" i="10"/>
  <c r="F3492" i="10"/>
  <c r="F3491" i="10"/>
  <c r="F3490" i="10"/>
  <c r="F3489" i="10"/>
  <c r="F3488" i="10"/>
  <c r="F3487" i="10"/>
  <c r="F3486" i="10"/>
  <c r="F3485" i="10"/>
  <c r="F3484" i="10"/>
  <c r="F3483" i="10"/>
  <c r="F3482" i="10"/>
  <c r="F3481" i="10"/>
  <c r="F3480" i="10"/>
  <c r="F3479" i="10"/>
  <c r="F3478" i="10"/>
  <c r="F3477" i="10"/>
  <c r="F3476" i="10"/>
  <c r="F3475" i="10"/>
  <c r="F3474" i="10"/>
  <c r="F3473" i="10"/>
  <c r="F3472" i="10"/>
  <c r="F3471" i="10"/>
  <c r="F3470" i="10"/>
  <c r="F3469" i="10"/>
  <c r="F3468" i="10"/>
  <c r="F3467" i="10"/>
  <c r="F3466" i="10"/>
  <c r="F3465" i="10"/>
  <c r="F3464" i="10"/>
  <c r="F3463" i="10"/>
  <c r="F3462" i="10"/>
  <c r="F3461" i="10"/>
  <c r="F3460" i="10"/>
  <c r="F3459" i="10"/>
  <c r="F3458" i="10"/>
  <c r="F3457" i="10"/>
  <c r="F3456" i="10"/>
  <c r="F3455" i="10"/>
  <c r="F3454" i="10"/>
  <c r="F3453" i="10"/>
  <c r="F3452" i="10"/>
  <c r="F3451" i="10"/>
  <c r="F3450" i="10"/>
  <c r="F3449" i="10"/>
  <c r="F3448" i="10"/>
  <c r="F3447" i="10"/>
  <c r="F3446" i="10"/>
  <c r="F3445" i="10"/>
  <c r="F3444" i="10"/>
  <c r="F3443" i="10"/>
  <c r="F3442" i="10"/>
  <c r="F3441" i="10"/>
  <c r="F3440" i="10"/>
  <c r="F3439" i="10"/>
  <c r="F3438" i="10"/>
  <c r="F3437" i="10"/>
  <c r="F3436" i="10"/>
  <c r="F3435" i="10"/>
  <c r="F3434" i="10"/>
  <c r="F3433" i="10"/>
  <c r="F3432" i="10"/>
  <c r="F3431" i="10"/>
  <c r="F3430" i="10"/>
  <c r="F3429" i="10"/>
  <c r="F3428" i="10"/>
  <c r="F3427" i="10"/>
  <c r="F3426" i="10"/>
  <c r="F3425" i="10"/>
  <c r="F3424" i="10"/>
  <c r="F3423" i="10"/>
  <c r="F3422" i="10"/>
  <c r="F3421" i="10"/>
  <c r="F3420" i="10"/>
  <c r="F3419" i="10"/>
  <c r="F3418" i="10"/>
  <c r="F3417" i="10"/>
  <c r="F3416" i="10"/>
  <c r="F3415" i="10"/>
  <c r="F3414" i="10"/>
  <c r="F3413" i="10"/>
  <c r="F3412" i="10"/>
  <c r="F3411" i="10"/>
  <c r="F3410" i="10"/>
  <c r="F3409" i="10"/>
  <c r="F3408" i="10"/>
  <c r="F3407" i="10"/>
  <c r="F3406" i="10"/>
  <c r="F3405" i="10"/>
  <c r="F3404" i="10"/>
  <c r="F3403" i="10"/>
  <c r="F3402" i="10"/>
  <c r="F3401" i="10"/>
  <c r="F3400" i="10"/>
  <c r="F3399" i="10"/>
  <c r="F3398" i="10"/>
  <c r="F3397" i="10"/>
  <c r="F3396" i="10"/>
  <c r="F3395" i="10"/>
  <c r="F3394" i="10"/>
  <c r="F3393" i="10"/>
  <c r="F3392" i="10"/>
  <c r="F3391" i="10"/>
  <c r="F3390" i="10"/>
  <c r="F3389" i="10"/>
  <c r="F3388" i="10"/>
  <c r="F3387" i="10"/>
  <c r="F3386" i="10"/>
  <c r="F3385" i="10"/>
  <c r="F3384" i="10"/>
  <c r="F3383" i="10"/>
  <c r="F3382" i="10"/>
  <c r="F3381" i="10"/>
  <c r="F3380" i="10"/>
  <c r="F3379" i="10"/>
  <c r="F3378" i="10"/>
  <c r="F3377" i="10"/>
  <c r="F3376" i="10"/>
  <c r="F3375" i="10"/>
  <c r="F3374" i="10"/>
  <c r="F3373" i="10"/>
  <c r="F3372" i="10"/>
  <c r="F3371" i="10"/>
  <c r="F3370" i="10"/>
  <c r="F3369" i="10"/>
  <c r="F3368" i="10"/>
  <c r="F3367" i="10"/>
  <c r="F3366" i="10"/>
  <c r="F3365" i="10"/>
  <c r="F3364" i="10"/>
  <c r="F3363" i="10"/>
  <c r="F3362" i="10"/>
  <c r="F3361" i="10"/>
  <c r="F3360" i="10"/>
  <c r="F3359" i="10"/>
  <c r="F3358" i="10"/>
  <c r="F3357" i="10"/>
  <c r="F3356" i="10"/>
  <c r="F3355" i="10"/>
  <c r="F3354" i="10"/>
  <c r="F3353" i="10"/>
  <c r="F3352" i="10"/>
  <c r="F3351" i="10"/>
  <c r="F3350" i="10"/>
  <c r="F3349" i="10"/>
  <c r="F3348" i="10"/>
  <c r="F3347" i="10"/>
  <c r="F3346" i="10"/>
  <c r="F3345" i="10"/>
  <c r="F3344" i="10"/>
  <c r="F3343" i="10"/>
  <c r="F3342" i="10"/>
  <c r="F3341" i="10"/>
  <c r="F3340" i="10"/>
  <c r="F3339" i="10"/>
  <c r="F3338" i="10"/>
  <c r="F3337" i="10"/>
  <c r="F3336" i="10"/>
  <c r="F3335" i="10"/>
  <c r="F3334" i="10"/>
  <c r="F3333" i="10"/>
  <c r="F3332" i="10"/>
  <c r="F3331" i="10"/>
  <c r="F3330" i="10"/>
  <c r="F3329" i="10"/>
  <c r="F3328" i="10"/>
  <c r="F3327" i="10"/>
  <c r="F3326" i="10"/>
  <c r="F3325" i="10"/>
  <c r="F3324" i="10"/>
  <c r="F3323" i="10"/>
  <c r="F3322" i="10"/>
  <c r="F3321" i="10"/>
  <c r="F3320" i="10"/>
  <c r="F3319" i="10"/>
  <c r="F3318" i="10"/>
  <c r="F3317" i="10"/>
  <c r="F3316" i="10"/>
  <c r="F3315" i="10"/>
  <c r="F3314" i="10"/>
  <c r="F3313" i="10"/>
  <c r="F3312" i="10"/>
  <c r="F3311" i="10"/>
  <c r="F3310" i="10"/>
  <c r="F3309" i="10"/>
  <c r="F3308" i="10"/>
  <c r="F3307" i="10"/>
  <c r="F3306" i="10"/>
  <c r="F3305" i="10"/>
  <c r="F3304" i="10"/>
  <c r="F3303" i="10"/>
  <c r="F3302" i="10"/>
  <c r="F3301" i="10"/>
  <c r="F3300" i="10"/>
  <c r="F3299" i="10"/>
  <c r="F3298" i="10"/>
  <c r="F3297" i="10"/>
  <c r="F3296" i="10"/>
  <c r="F3295" i="10"/>
  <c r="F3294" i="10"/>
  <c r="F3293" i="10"/>
  <c r="F3292" i="10"/>
  <c r="F3291" i="10"/>
  <c r="F3290" i="10"/>
  <c r="F3289" i="10"/>
  <c r="F3288" i="10"/>
  <c r="F3287" i="10"/>
  <c r="F3286" i="10"/>
  <c r="F3285" i="10"/>
  <c r="F3284" i="10"/>
  <c r="F3283" i="10"/>
  <c r="F3282" i="10"/>
  <c r="F3281" i="10"/>
  <c r="F3280" i="10"/>
  <c r="F3279" i="10"/>
  <c r="F3278" i="10"/>
  <c r="F3277" i="10"/>
  <c r="F3276" i="10"/>
  <c r="F3275" i="10"/>
  <c r="F3274" i="10"/>
  <c r="F3273" i="10"/>
  <c r="F3272" i="10"/>
  <c r="F3271" i="10"/>
  <c r="F3270" i="10"/>
  <c r="F3269" i="10"/>
  <c r="F3268" i="10"/>
  <c r="F3267" i="10"/>
  <c r="F3266" i="10"/>
  <c r="F3265" i="10"/>
  <c r="F3264" i="10"/>
  <c r="F3263" i="10"/>
  <c r="F3262" i="10"/>
  <c r="F3261" i="10"/>
  <c r="F3260" i="10"/>
  <c r="F3259" i="10"/>
  <c r="F3258" i="10"/>
  <c r="F3257" i="10"/>
  <c r="F3256" i="10"/>
  <c r="F3255" i="10"/>
  <c r="F3254" i="10"/>
  <c r="F3253" i="10"/>
  <c r="F3252" i="10"/>
  <c r="F3251" i="10"/>
  <c r="F3250" i="10"/>
  <c r="F3249" i="10"/>
  <c r="F3248" i="10"/>
  <c r="F3247" i="10"/>
  <c r="F3246" i="10"/>
  <c r="F3245" i="10"/>
  <c r="F3244" i="10"/>
  <c r="F3243" i="10"/>
  <c r="F3242" i="10"/>
  <c r="F3241" i="10"/>
  <c r="F3240" i="10"/>
  <c r="F3239" i="10"/>
  <c r="F3238" i="10"/>
  <c r="F3237" i="10"/>
  <c r="F3236" i="10"/>
  <c r="F3235" i="10"/>
  <c r="F3234" i="10"/>
  <c r="F3233" i="10"/>
  <c r="F3232" i="10"/>
  <c r="F3231" i="10"/>
  <c r="F3230" i="10"/>
  <c r="F3229" i="10"/>
  <c r="F3228" i="10"/>
  <c r="F3227" i="10"/>
  <c r="F3226" i="10"/>
  <c r="F3225" i="10"/>
  <c r="F3224" i="10"/>
  <c r="F3223" i="10"/>
  <c r="F3222" i="10"/>
  <c r="F3221" i="10"/>
  <c r="F3220" i="10"/>
  <c r="F3219" i="10"/>
  <c r="F3218" i="10"/>
  <c r="F3217" i="10"/>
  <c r="F3216" i="10"/>
  <c r="F3215" i="10"/>
  <c r="F3214" i="10"/>
  <c r="F3213" i="10"/>
  <c r="F3212" i="10"/>
  <c r="F3211" i="10"/>
  <c r="F3210" i="10"/>
  <c r="F3209" i="10"/>
  <c r="F3208" i="10"/>
  <c r="F3207" i="10"/>
  <c r="F3206" i="10"/>
  <c r="F3205" i="10"/>
  <c r="F3204" i="10"/>
  <c r="F3203" i="10"/>
  <c r="F3202" i="10"/>
  <c r="F3201" i="10"/>
  <c r="F3200" i="10"/>
  <c r="F3199" i="10"/>
  <c r="F3198" i="10"/>
  <c r="F3197" i="10"/>
  <c r="F3196" i="10"/>
  <c r="F3195" i="10"/>
  <c r="F3194" i="10"/>
  <c r="F3193" i="10"/>
  <c r="F3192" i="10"/>
  <c r="F3191" i="10"/>
  <c r="F3190" i="10"/>
  <c r="F3189" i="10"/>
  <c r="F3188" i="10"/>
  <c r="F3187" i="10"/>
  <c r="F3186" i="10"/>
  <c r="F3185" i="10"/>
  <c r="F3184" i="10"/>
  <c r="F3183" i="10"/>
  <c r="F3182" i="10"/>
  <c r="F3181" i="10"/>
  <c r="F3180" i="10"/>
  <c r="F3179" i="10"/>
  <c r="F3178" i="10"/>
  <c r="F3177" i="10"/>
  <c r="F3176" i="10"/>
  <c r="F3175" i="10"/>
  <c r="F3174" i="10"/>
  <c r="F3173" i="10"/>
  <c r="F3172" i="10"/>
  <c r="F3171" i="10"/>
  <c r="F3170" i="10"/>
  <c r="F3169" i="10"/>
  <c r="F3168" i="10"/>
  <c r="F3167" i="10"/>
  <c r="F3166" i="10"/>
  <c r="F3165" i="10"/>
  <c r="F3164" i="10"/>
  <c r="F3163" i="10"/>
  <c r="F3162" i="10"/>
  <c r="F3161" i="10"/>
  <c r="F3160" i="10"/>
  <c r="F3159" i="10"/>
  <c r="F3158" i="10"/>
  <c r="F3157" i="10"/>
  <c r="F3156" i="10"/>
  <c r="F3155" i="10"/>
  <c r="F3154" i="10"/>
  <c r="F3153" i="10"/>
  <c r="F3152" i="10"/>
  <c r="F3151" i="10"/>
  <c r="F3150" i="10"/>
  <c r="F3149" i="10"/>
  <c r="F3148" i="10"/>
  <c r="F3147" i="10"/>
  <c r="F3146" i="10"/>
  <c r="F3145" i="10"/>
  <c r="F3144" i="10"/>
  <c r="F3143" i="10"/>
  <c r="F3142" i="10"/>
  <c r="F3141" i="10"/>
  <c r="F3140" i="10"/>
  <c r="F3139" i="10"/>
  <c r="F3138" i="10"/>
  <c r="F3137" i="10"/>
  <c r="F3136" i="10"/>
  <c r="F3135" i="10"/>
  <c r="F3134" i="10"/>
  <c r="F3133" i="10"/>
  <c r="F3132" i="10"/>
  <c r="F3131" i="10"/>
  <c r="F3130" i="10"/>
  <c r="F3129" i="10"/>
  <c r="F3128" i="10"/>
  <c r="F3127" i="10"/>
  <c r="F3126" i="10"/>
  <c r="F3125" i="10"/>
  <c r="F3124" i="10"/>
  <c r="F3123" i="10"/>
  <c r="F3122" i="10"/>
  <c r="F3121" i="10"/>
  <c r="F3120" i="10"/>
  <c r="F3119" i="10"/>
  <c r="F3118" i="10"/>
  <c r="F3117" i="10"/>
  <c r="F3116" i="10"/>
  <c r="F3115" i="10"/>
  <c r="F3114" i="10"/>
  <c r="F3113" i="10"/>
  <c r="F3112" i="10"/>
  <c r="F3111" i="10"/>
  <c r="F3110" i="10"/>
  <c r="F3109" i="10"/>
  <c r="F3108" i="10"/>
  <c r="F3107" i="10"/>
  <c r="F3106" i="10"/>
  <c r="F3105" i="10"/>
  <c r="F3104" i="10"/>
  <c r="F3103" i="10"/>
  <c r="F3102" i="10"/>
  <c r="F3101" i="10"/>
  <c r="F3100" i="10"/>
  <c r="F3099" i="10"/>
  <c r="F3098" i="10"/>
  <c r="F3097" i="10"/>
  <c r="F3096" i="10"/>
  <c r="F3095" i="10"/>
  <c r="F3094" i="10"/>
  <c r="F3093" i="10"/>
  <c r="F3092" i="10"/>
  <c r="F3091" i="10"/>
  <c r="F3090" i="10"/>
  <c r="F3089" i="10"/>
  <c r="F3088" i="10"/>
  <c r="F3087" i="10"/>
  <c r="F3086" i="10"/>
  <c r="F3085" i="10"/>
  <c r="F3084" i="10"/>
  <c r="F3083" i="10"/>
  <c r="F3082" i="10"/>
  <c r="F3081" i="10"/>
  <c r="F3080" i="10"/>
  <c r="F3079" i="10"/>
  <c r="F3078" i="10"/>
  <c r="F3077" i="10"/>
  <c r="F3076" i="10"/>
  <c r="F3075" i="10"/>
  <c r="F3074" i="10"/>
  <c r="F3073" i="10"/>
  <c r="F3072" i="10"/>
  <c r="F3071" i="10"/>
  <c r="F3070" i="10"/>
  <c r="F3069" i="10"/>
  <c r="F3068" i="10"/>
  <c r="F3067" i="10"/>
  <c r="F3066" i="10"/>
  <c r="F3065" i="10"/>
  <c r="F3064" i="10"/>
  <c r="F3063" i="10"/>
  <c r="F3062" i="10"/>
  <c r="F3061" i="10"/>
  <c r="F3060" i="10"/>
  <c r="F3059" i="10"/>
  <c r="F3058" i="10"/>
  <c r="F3057" i="10"/>
  <c r="F3056" i="10"/>
  <c r="F3055" i="10"/>
  <c r="F3054" i="10"/>
  <c r="F3053" i="10"/>
  <c r="F3052" i="10"/>
  <c r="F3051" i="10"/>
  <c r="F3050" i="10"/>
  <c r="F3049" i="10"/>
  <c r="F3048" i="10"/>
  <c r="F3047" i="10"/>
  <c r="F3046" i="10"/>
  <c r="F3045" i="10"/>
  <c r="F3044" i="10"/>
  <c r="F3043" i="10"/>
  <c r="F3042" i="10"/>
  <c r="F3041" i="10"/>
  <c r="F3040" i="10"/>
  <c r="F3039" i="10"/>
  <c r="F3038" i="10"/>
  <c r="F3037" i="10"/>
  <c r="F3036" i="10"/>
  <c r="F3035" i="10"/>
  <c r="F3034" i="10"/>
  <c r="F3033" i="10"/>
  <c r="F3032" i="10"/>
  <c r="F3031" i="10"/>
  <c r="F3030" i="10"/>
  <c r="F3029" i="10"/>
  <c r="F3028" i="10"/>
  <c r="F3027" i="10"/>
  <c r="F3026" i="10"/>
  <c r="F3025" i="10"/>
  <c r="F3024" i="10"/>
  <c r="F3023" i="10"/>
  <c r="F3022" i="10"/>
  <c r="F3021" i="10"/>
  <c r="F3020" i="10"/>
  <c r="F3019" i="10"/>
  <c r="F3018" i="10"/>
  <c r="F3017" i="10"/>
  <c r="F3016" i="10"/>
  <c r="F3015" i="10"/>
  <c r="F3014" i="10"/>
  <c r="F3013" i="10"/>
  <c r="F3012" i="10"/>
  <c r="F3011" i="10"/>
  <c r="F3010" i="10"/>
  <c r="F3009" i="10"/>
  <c r="F3008" i="10"/>
  <c r="F3007" i="10"/>
  <c r="F3006" i="10"/>
  <c r="F3005" i="10"/>
  <c r="F3004" i="10"/>
  <c r="F3003" i="10"/>
  <c r="F3002" i="10"/>
  <c r="F3001" i="10"/>
  <c r="F3000" i="10"/>
  <c r="F2999" i="10"/>
  <c r="F2998" i="10"/>
  <c r="F2997" i="10"/>
  <c r="F2996" i="10"/>
  <c r="F2995" i="10"/>
  <c r="F2994" i="10"/>
  <c r="F2993" i="10"/>
  <c r="F2992" i="10"/>
  <c r="F2991" i="10"/>
  <c r="F2990" i="10"/>
  <c r="F2989" i="10"/>
  <c r="F2988" i="10"/>
  <c r="F2987" i="10"/>
  <c r="F2986" i="10"/>
  <c r="F2985" i="10"/>
  <c r="F2984" i="10"/>
  <c r="F2983" i="10"/>
  <c r="F2982" i="10"/>
  <c r="F2981" i="10"/>
  <c r="F2980" i="10"/>
  <c r="F2979" i="10"/>
  <c r="F2978" i="10"/>
  <c r="F2977" i="10"/>
  <c r="F2976" i="10"/>
  <c r="F2975" i="10"/>
  <c r="F2974" i="10"/>
  <c r="F2973" i="10"/>
  <c r="F2972" i="10"/>
  <c r="F2971" i="10"/>
  <c r="F2970" i="10"/>
  <c r="F2969" i="10"/>
  <c r="F2968" i="10"/>
  <c r="F2967" i="10"/>
  <c r="F2966" i="10"/>
  <c r="F2965" i="10"/>
  <c r="F2964" i="10"/>
  <c r="F2963" i="10"/>
  <c r="F2962" i="10"/>
  <c r="F2961" i="10"/>
  <c r="F2960" i="10"/>
  <c r="F2959" i="10"/>
  <c r="F2958" i="10"/>
  <c r="F2957" i="10"/>
  <c r="F2956" i="10"/>
  <c r="F2955" i="10"/>
  <c r="F2954" i="10"/>
  <c r="F2953" i="10"/>
  <c r="F2952" i="10"/>
  <c r="F2951" i="10"/>
  <c r="F2950" i="10"/>
  <c r="F2949" i="10"/>
  <c r="F2948" i="10"/>
  <c r="F2947" i="10"/>
  <c r="F2946" i="10"/>
  <c r="F2945" i="10"/>
  <c r="F2944" i="10"/>
  <c r="F2943" i="10"/>
  <c r="F2942" i="10"/>
  <c r="F2941" i="10"/>
  <c r="F2940" i="10"/>
  <c r="F2939" i="10"/>
  <c r="F2938" i="10"/>
  <c r="F2937" i="10"/>
  <c r="F2936" i="10"/>
  <c r="F2935" i="10"/>
  <c r="F2934" i="10"/>
  <c r="F2933" i="10"/>
  <c r="F2932" i="10"/>
  <c r="F2931" i="10"/>
  <c r="F2930" i="10"/>
  <c r="F2929" i="10"/>
  <c r="F2928" i="10"/>
  <c r="F2927" i="10"/>
  <c r="F2926" i="10"/>
  <c r="F2925" i="10"/>
  <c r="F2924" i="10"/>
  <c r="F2923" i="10"/>
  <c r="F2922" i="10"/>
  <c r="F2921" i="10"/>
  <c r="F2920" i="10"/>
  <c r="F2919" i="10"/>
  <c r="F2918" i="10"/>
  <c r="F2917" i="10"/>
  <c r="F2916" i="10"/>
  <c r="F2915" i="10"/>
  <c r="F2914" i="10"/>
  <c r="F2913" i="10"/>
  <c r="F2912" i="10"/>
  <c r="F2911" i="10"/>
  <c r="F2910" i="10"/>
  <c r="F2909" i="10"/>
  <c r="F2908" i="10"/>
  <c r="F2907" i="10"/>
  <c r="F2906" i="10"/>
  <c r="F2905" i="10"/>
  <c r="F2904" i="10"/>
  <c r="F2903" i="10"/>
  <c r="F2902" i="10"/>
  <c r="F2901" i="10"/>
  <c r="F2900" i="10"/>
  <c r="F2899" i="10"/>
  <c r="F2898" i="10"/>
  <c r="F2897" i="10"/>
  <c r="F2896" i="10"/>
  <c r="F2895" i="10"/>
  <c r="F2894" i="10"/>
  <c r="F2893" i="10"/>
  <c r="F2892" i="10"/>
  <c r="F2891" i="10"/>
  <c r="F2890" i="10"/>
  <c r="F2889" i="10"/>
  <c r="F2888" i="10"/>
  <c r="F2887" i="10"/>
  <c r="F2886" i="10"/>
  <c r="F2885" i="10"/>
  <c r="F2884" i="10"/>
  <c r="F2883" i="10"/>
  <c r="F2882" i="10"/>
  <c r="F2881" i="10"/>
  <c r="F2880" i="10"/>
  <c r="F2879" i="10"/>
  <c r="F2878" i="10"/>
  <c r="F2877" i="10"/>
  <c r="F2876" i="10"/>
  <c r="F2875" i="10"/>
  <c r="F2874" i="10"/>
  <c r="F2873" i="10"/>
  <c r="F2872" i="10"/>
  <c r="F2871" i="10"/>
  <c r="F2870" i="10"/>
  <c r="F2869" i="10"/>
  <c r="F2868" i="10"/>
  <c r="F2867" i="10"/>
  <c r="F2866" i="10"/>
  <c r="F2865" i="10"/>
  <c r="F2864" i="10"/>
  <c r="F2863" i="10"/>
  <c r="F2862" i="10"/>
  <c r="F2861" i="10"/>
  <c r="F2860" i="10"/>
  <c r="F2859" i="10"/>
  <c r="F2858" i="10"/>
  <c r="F2857" i="10"/>
  <c r="F2856" i="10"/>
  <c r="F2855" i="10"/>
  <c r="F2854" i="10"/>
  <c r="F2853" i="10"/>
  <c r="F2852" i="10"/>
  <c r="F2851" i="10"/>
  <c r="F2850" i="10"/>
  <c r="F2849" i="10"/>
  <c r="F2848" i="10"/>
  <c r="F2847" i="10"/>
  <c r="F2846" i="10"/>
  <c r="F2845" i="10"/>
  <c r="F2844" i="10"/>
  <c r="F2843" i="10"/>
  <c r="F2842" i="10"/>
  <c r="F2841" i="10"/>
  <c r="F2840" i="10"/>
  <c r="F2839" i="10"/>
  <c r="F2838" i="10"/>
  <c r="F2837" i="10"/>
  <c r="F2836" i="10"/>
  <c r="F2835" i="10"/>
  <c r="F2834" i="10"/>
  <c r="F2833" i="10"/>
  <c r="F2832" i="10"/>
  <c r="F2831" i="10"/>
  <c r="F2830" i="10"/>
  <c r="F2829" i="10"/>
  <c r="F2828" i="10"/>
  <c r="F2827" i="10"/>
  <c r="F2826" i="10"/>
  <c r="F2825" i="10"/>
  <c r="F2824" i="10"/>
  <c r="F2823" i="10"/>
  <c r="F2822" i="10"/>
  <c r="F2821" i="10"/>
  <c r="F2820" i="10"/>
  <c r="F2819" i="10"/>
  <c r="F2818" i="10"/>
  <c r="F2817" i="10"/>
  <c r="F2816" i="10"/>
  <c r="F2815" i="10"/>
  <c r="F2814" i="10"/>
  <c r="F2813" i="10"/>
  <c r="F2812" i="10"/>
  <c r="F2811" i="10"/>
  <c r="F2810" i="10"/>
  <c r="F2809" i="10"/>
  <c r="F2808" i="10"/>
  <c r="F2807" i="10"/>
  <c r="F2806" i="10"/>
  <c r="F2805" i="10"/>
  <c r="F2804" i="10"/>
  <c r="F2803" i="10"/>
  <c r="F2802" i="10"/>
  <c r="F2801" i="10"/>
  <c r="F2800" i="10"/>
  <c r="F2799" i="10"/>
  <c r="F2798" i="10"/>
  <c r="F2797" i="10"/>
  <c r="F2796" i="10"/>
  <c r="F2795" i="10"/>
  <c r="F2794" i="10"/>
  <c r="F2793" i="10"/>
  <c r="F2792" i="10"/>
  <c r="F2791" i="10"/>
  <c r="F2790" i="10"/>
  <c r="F2789" i="10"/>
  <c r="F2788" i="10"/>
  <c r="F2787" i="10"/>
  <c r="F2786" i="10"/>
  <c r="F2785" i="10"/>
  <c r="F2784" i="10"/>
  <c r="F2783" i="10"/>
  <c r="F2782" i="10"/>
  <c r="F2781" i="10"/>
  <c r="F2780" i="10"/>
  <c r="F2779" i="10"/>
  <c r="F2778" i="10"/>
  <c r="F2777" i="10"/>
  <c r="F2776" i="10"/>
  <c r="F2775" i="10"/>
  <c r="F2774" i="10"/>
  <c r="F2773" i="10"/>
  <c r="F2772" i="10"/>
  <c r="F2771" i="10"/>
  <c r="F2770" i="10"/>
  <c r="F2769" i="10"/>
  <c r="F2768" i="10"/>
  <c r="F2767" i="10"/>
  <c r="F2766" i="10"/>
  <c r="F2765" i="10"/>
  <c r="F2764" i="10"/>
  <c r="F2763" i="10"/>
  <c r="F2762" i="10"/>
  <c r="F2761" i="10"/>
  <c r="F2760" i="10"/>
  <c r="F2759" i="10"/>
  <c r="F2758" i="10"/>
  <c r="F2757" i="10"/>
  <c r="F2756" i="10"/>
  <c r="F2755" i="10"/>
  <c r="F2754" i="10"/>
  <c r="F2753" i="10"/>
  <c r="F2752" i="10"/>
  <c r="F2751" i="10"/>
  <c r="F2750" i="10"/>
  <c r="F2749" i="10"/>
  <c r="F2748" i="10"/>
  <c r="F2747" i="10"/>
  <c r="F2746" i="10"/>
  <c r="F2745" i="10"/>
  <c r="F2744" i="10"/>
  <c r="F2743" i="10"/>
  <c r="F2742" i="10"/>
  <c r="F2741" i="10"/>
  <c r="F2740" i="10"/>
  <c r="F2739" i="10"/>
  <c r="F2738" i="10"/>
  <c r="F2737" i="10"/>
  <c r="F2736" i="10"/>
  <c r="F2735" i="10"/>
  <c r="F2734" i="10"/>
  <c r="F2733" i="10"/>
  <c r="F2732" i="10"/>
  <c r="F2731" i="10"/>
  <c r="F2730" i="10"/>
  <c r="F2729" i="10"/>
  <c r="F2728" i="10"/>
  <c r="F2727" i="10"/>
  <c r="F2726" i="10"/>
  <c r="F2725" i="10"/>
  <c r="F2724" i="10"/>
  <c r="F2723" i="10"/>
  <c r="F2722" i="10"/>
  <c r="F2721" i="10"/>
  <c r="F2720" i="10"/>
  <c r="F2719" i="10"/>
  <c r="F2718" i="10"/>
  <c r="F2717" i="10"/>
  <c r="F2716" i="10"/>
  <c r="F2715" i="10"/>
  <c r="F2714" i="10"/>
  <c r="F2713" i="10"/>
  <c r="F2712" i="10"/>
  <c r="F2711" i="10"/>
  <c r="F2710" i="10"/>
  <c r="F2709" i="10"/>
  <c r="F2708" i="10"/>
  <c r="F2707" i="10"/>
  <c r="F2706" i="10"/>
  <c r="F2705" i="10"/>
  <c r="F2704" i="10"/>
  <c r="F2703" i="10"/>
  <c r="F2702" i="10"/>
  <c r="F2701" i="10"/>
  <c r="F2700" i="10"/>
  <c r="F2699" i="10"/>
  <c r="F2698" i="10"/>
  <c r="F2697" i="10"/>
  <c r="F2696" i="10"/>
  <c r="F2695" i="10"/>
  <c r="F2694" i="10"/>
  <c r="F2693" i="10"/>
  <c r="F2692" i="10"/>
  <c r="F2691" i="10"/>
  <c r="F2690" i="10"/>
  <c r="F2689" i="10"/>
  <c r="F2688" i="10"/>
  <c r="F2687" i="10"/>
  <c r="F2686" i="10"/>
  <c r="F2685" i="10"/>
  <c r="F2684" i="10"/>
  <c r="F2683" i="10"/>
  <c r="F2682" i="10"/>
  <c r="F2681" i="10"/>
  <c r="F2680" i="10"/>
  <c r="F2679" i="10"/>
  <c r="F2678" i="10"/>
  <c r="F2677" i="10"/>
  <c r="F2676" i="10"/>
  <c r="F2675" i="10"/>
  <c r="F2674" i="10"/>
  <c r="F2673" i="10"/>
  <c r="F2672" i="10"/>
  <c r="F2671" i="10"/>
  <c r="F2670" i="10"/>
  <c r="F2669" i="10"/>
  <c r="F2668" i="10"/>
  <c r="F2667" i="10"/>
  <c r="F2666" i="10"/>
  <c r="F2665" i="10"/>
  <c r="F2664" i="10"/>
  <c r="F2663" i="10"/>
  <c r="F2662" i="10"/>
  <c r="F2661" i="10"/>
  <c r="F2660" i="10"/>
  <c r="F2659" i="10"/>
  <c r="F2658" i="10"/>
  <c r="F2657" i="10"/>
  <c r="F2656" i="10"/>
  <c r="F2655" i="10"/>
  <c r="F2654" i="10"/>
  <c r="F2653" i="10"/>
  <c r="F2652" i="10"/>
  <c r="F2651" i="10"/>
  <c r="F2650" i="10"/>
  <c r="F2649" i="10"/>
  <c r="F2648" i="10"/>
  <c r="F2647" i="10"/>
  <c r="F2646" i="10"/>
  <c r="F2645" i="10"/>
  <c r="F2644" i="10"/>
  <c r="F2643" i="10"/>
  <c r="F2642" i="10"/>
  <c r="F2641" i="10"/>
  <c r="F2640" i="10"/>
  <c r="F2639" i="10"/>
  <c r="F2638" i="10"/>
  <c r="F2637" i="10"/>
  <c r="F2636" i="10"/>
  <c r="F2635" i="10"/>
  <c r="F2634" i="10"/>
  <c r="F2633" i="10"/>
  <c r="F2632" i="10"/>
  <c r="F2631" i="10"/>
  <c r="F2630" i="10"/>
  <c r="F2629" i="10"/>
  <c r="F2628" i="10"/>
  <c r="F2627" i="10"/>
  <c r="F2626" i="10"/>
  <c r="F2625" i="10"/>
  <c r="F2624" i="10"/>
  <c r="F2623" i="10"/>
  <c r="F2622" i="10"/>
  <c r="F2621" i="10"/>
  <c r="F2620" i="10"/>
  <c r="F2619" i="10"/>
  <c r="F2618" i="10"/>
  <c r="F2617" i="10"/>
  <c r="F2616" i="10"/>
  <c r="F2615" i="10"/>
  <c r="F2614" i="10"/>
  <c r="F2613" i="10"/>
  <c r="F2612" i="10"/>
  <c r="F2611" i="10"/>
  <c r="F2610" i="10"/>
  <c r="F2609" i="10"/>
  <c r="F2608" i="10"/>
  <c r="F2607" i="10"/>
  <c r="F2606" i="10"/>
  <c r="F2605" i="10"/>
  <c r="F2604" i="10"/>
  <c r="F2603" i="10"/>
  <c r="F2602" i="10"/>
  <c r="F2601" i="10"/>
  <c r="F2600" i="10"/>
  <c r="F2599" i="10"/>
  <c r="F2598" i="10"/>
  <c r="F2597" i="10"/>
  <c r="F2596" i="10"/>
  <c r="F2595" i="10"/>
  <c r="F2594" i="10"/>
  <c r="F2593" i="10"/>
  <c r="F2592" i="10"/>
  <c r="F2591" i="10"/>
  <c r="F2590" i="10"/>
  <c r="F2589" i="10"/>
  <c r="F2588" i="10"/>
  <c r="F2587" i="10"/>
  <c r="F2586" i="10"/>
  <c r="F2585" i="10"/>
  <c r="F2584" i="10"/>
  <c r="F2583" i="10"/>
  <c r="F2582" i="10"/>
  <c r="F2581" i="10"/>
  <c r="F2580" i="10"/>
  <c r="F2579" i="10"/>
  <c r="F2578" i="10"/>
  <c r="F2577" i="10"/>
  <c r="F2576" i="10"/>
  <c r="F2575" i="10"/>
  <c r="F2574" i="10"/>
  <c r="F2573" i="10"/>
  <c r="F2572" i="10"/>
  <c r="F2571" i="10"/>
  <c r="F2570" i="10"/>
  <c r="F2569" i="10"/>
  <c r="F2568" i="10"/>
  <c r="F2567" i="10"/>
  <c r="F2566" i="10"/>
  <c r="F2565" i="10"/>
  <c r="F2564" i="10"/>
  <c r="F2563" i="10"/>
  <c r="F2562" i="10"/>
  <c r="F2561" i="10"/>
  <c r="F2560" i="10"/>
  <c r="F2559" i="10"/>
  <c r="F2558" i="10"/>
  <c r="F2557" i="10"/>
  <c r="F2556" i="10"/>
  <c r="F2555" i="10"/>
  <c r="F2554" i="10"/>
  <c r="F2553" i="10"/>
  <c r="F2552" i="10"/>
  <c r="F2551" i="10"/>
  <c r="F2550" i="10"/>
  <c r="F2549" i="10"/>
  <c r="F2548" i="10"/>
  <c r="F2547" i="10"/>
  <c r="F2546" i="10"/>
  <c r="F2545" i="10"/>
  <c r="F2544" i="10"/>
  <c r="F2543" i="10"/>
  <c r="F2542" i="10"/>
  <c r="F2541" i="10"/>
  <c r="F2540" i="10"/>
  <c r="F2539" i="10"/>
  <c r="F2538" i="10"/>
  <c r="F2537" i="10"/>
  <c r="F2536" i="10"/>
  <c r="F2535" i="10"/>
  <c r="F2534" i="10"/>
  <c r="F2533" i="10"/>
  <c r="F2532" i="10"/>
  <c r="F2531" i="10"/>
  <c r="F2530" i="10"/>
  <c r="F2529" i="10"/>
  <c r="F2528" i="10"/>
  <c r="F2527" i="10"/>
  <c r="F2526" i="10"/>
  <c r="F2525" i="10"/>
  <c r="F2524" i="10"/>
  <c r="F2523" i="10"/>
  <c r="F2522" i="10"/>
  <c r="F2521" i="10"/>
  <c r="F2520" i="10"/>
  <c r="F2519" i="10"/>
  <c r="F2518" i="10"/>
  <c r="F2517" i="10"/>
  <c r="F2516" i="10"/>
  <c r="F2515" i="10"/>
  <c r="F2514" i="10"/>
  <c r="F2513" i="10"/>
  <c r="F2512" i="10"/>
  <c r="F2511" i="10"/>
  <c r="F2510" i="10"/>
  <c r="F2509" i="10"/>
  <c r="F2508" i="10"/>
  <c r="F2507" i="10"/>
  <c r="F2506" i="10"/>
  <c r="F2505" i="10"/>
  <c r="F2504" i="10"/>
  <c r="F2503" i="10"/>
  <c r="F2502" i="10"/>
  <c r="F2501" i="10"/>
  <c r="F2500" i="10"/>
  <c r="F2499" i="10"/>
  <c r="F2498" i="10"/>
  <c r="F2497" i="10"/>
  <c r="F2496" i="10"/>
  <c r="F2495" i="10"/>
  <c r="F2494" i="10"/>
  <c r="F2493" i="10"/>
  <c r="F2492" i="10"/>
  <c r="F2491" i="10"/>
  <c r="F2490" i="10"/>
  <c r="F2489" i="10"/>
  <c r="F2488" i="10"/>
  <c r="F2487" i="10"/>
  <c r="F2486" i="10"/>
  <c r="F2485" i="10"/>
  <c r="F2484" i="10"/>
  <c r="F2483" i="10"/>
  <c r="F2482" i="10"/>
  <c r="F2481" i="10"/>
  <c r="F2480" i="10"/>
  <c r="F2479" i="10"/>
  <c r="F2478" i="10"/>
  <c r="F2477" i="10"/>
  <c r="F2476" i="10"/>
  <c r="F2475" i="10"/>
  <c r="F2474" i="10"/>
  <c r="F2473" i="10"/>
  <c r="F2472" i="10"/>
  <c r="F2471" i="10"/>
  <c r="F2470" i="10"/>
  <c r="F2469" i="10"/>
  <c r="F2468" i="10"/>
  <c r="F2467" i="10"/>
  <c r="F2466" i="10"/>
  <c r="F2465" i="10"/>
  <c r="F2464" i="10"/>
  <c r="F2463" i="10"/>
  <c r="F2462" i="10"/>
  <c r="F2461" i="10"/>
  <c r="F2460" i="10"/>
  <c r="F2459" i="10"/>
  <c r="F2458" i="10"/>
  <c r="F2457" i="10"/>
  <c r="F2456" i="10"/>
  <c r="F2455" i="10"/>
  <c r="F2454" i="10"/>
  <c r="F2453" i="10"/>
  <c r="F2452" i="10"/>
  <c r="F2451" i="10"/>
  <c r="F2450" i="10"/>
  <c r="F2449" i="10"/>
  <c r="F2448" i="10"/>
  <c r="F2447" i="10"/>
  <c r="F2446" i="10"/>
  <c r="F2445" i="10"/>
  <c r="F2444" i="10"/>
  <c r="F2443" i="10"/>
  <c r="F2442" i="10"/>
  <c r="F2441" i="10"/>
  <c r="F2440" i="10"/>
  <c r="F2439" i="10"/>
  <c r="F2438" i="10"/>
  <c r="F2437" i="10"/>
  <c r="F2436" i="10"/>
  <c r="F2435" i="10"/>
  <c r="F2434" i="10"/>
  <c r="F2433" i="10"/>
  <c r="F2432" i="10"/>
  <c r="F2431" i="10"/>
  <c r="F2430" i="10"/>
  <c r="F2429" i="10"/>
  <c r="F2428" i="10"/>
  <c r="F2427" i="10"/>
  <c r="F2426" i="10"/>
  <c r="F2425" i="10"/>
  <c r="F2424" i="10"/>
  <c r="F2423" i="10"/>
  <c r="F2422" i="10"/>
  <c r="F2421" i="10"/>
  <c r="F2420" i="10"/>
  <c r="F2419" i="10"/>
  <c r="F2418" i="10"/>
  <c r="F2417" i="10"/>
  <c r="F2416" i="10"/>
  <c r="F2415" i="10"/>
  <c r="F2414" i="10"/>
  <c r="F2413" i="10"/>
  <c r="F2412" i="10"/>
  <c r="F2411" i="10"/>
  <c r="F2410" i="10"/>
  <c r="F2409" i="10"/>
  <c r="F2408" i="10"/>
  <c r="F2407" i="10"/>
  <c r="F2406" i="10"/>
  <c r="F2405" i="10"/>
  <c r="F2404" i="10"/>
  <c r="F2403" i="10"/>
  <c r="F2402" i="10"/>
  <c r="F2401" i="10"/>
  <c r="F2400" i="10"/>
  <c r="F2399" i="10"/>
  <c r="F2398" i="10"/>
  <c r="F2397" i="10"/>
  <c r="F2396" i="10"/>
  <c r="F2395" i="10"/>
  <c r="F2394" i="10"/>
  <c r="F2393" i="10"/>
  <c r="F2392" i="10"/>
  <c r="F2391" i="10"/>
  <c r="F2390" i="10"/>
  <c r="F2389" i="10"/>
  <c r="F2388" i="10"/>
  <c r="F2387" i="10"/>
  <c r="F2386" i="10"/>
  <c r="F2385" i="10"/>
  <c r="F2384" i="10"/>
  <c r="F2383" i="10"/>
  <c r="F2382" i="10"/>
  <c r="F2381" i="10"/>
  <c r="F2380" i="10"/>
  <c r="F2379" i="10"/>
  <c r="F2378" i="10"/>
  <c r="F2377" i="10"/>
  <c r="F2376" i="10"/>
  <c r="F2375" i="10"/>
  <c r="F2374" i="10"/>
  <c r="F2373" i="10"/>
  <c r="F2372" i="10"/>
  <c r="F2371" i="10"/>
  <c r="F2370" i="10"/>
  <c r="F2369" i="10"/>
  <c r="F2368" i="10"/>
  <c r="F2367" i="10"/>
  <c r="F2366" i="10"/>
  <c r="F2365" i="10"/>
  <c r="F2364" i="10"/>
  <c r="F2363" i="10"/>
  <c r="F2362" i="10"/>
  <c r="F2361" i="10"/>
  <c r="F2360" i="10"/>
  <c r="F2359" i="10"/>
  <c r="F2358" i="10"/>
  <c r="F2357" i="10"/>
  <c r="F2356" i="10"/>
  <c r="F2355" i="10"/>
  <c r="F2354" i="10"/>
  <c r="F2353" i="10"/>
  <c r="F2352" i="10"/>
  <c r="F2351" i="10"/>
  <c r="F2350" i="10"/>
  <c r="F2349" i="10"/>
  <c r="F2348" i="10"/>
  <c r="F2347" i="10"/>
  <c r="F2346" i="10"/>
  <c r="F2345" i="10"/>
  <c r="F2344" i="10"/>
  <c r="F2343" i="10"/>
  <c r="F2342" i="10"/>
  <c r="F2341" i="10"/>
  <c r="F2340" i="10"/>
  <c r="F2339" i="10"/>
  <c r="F2338" i="10"/>
  <c r="F2337" i="10"/>
  <c r="F2336" i="10"/>
  <c r="F2335" i="10"/>
  <c r="F2334" i="10"/>
  <c r="F2333" i="10"/>
  <c r="F2332" i="10"/>
  <c r="F2331" i="10"/>
  <c r="F2330" i="10"/>
  <c r="F2329" i="10"/>
  <c r="F2328" i="10"/>
  <c r="F2327" i="10"/>
  <c r="F2326" i="10"/>
  <c r="F2325" i="10"/>
  <c r="F2324" i="10"/>
  <c r="F2323" i="10"/>
  <c r="F2322" i="10"/>
  <c r="F2321" i="10"/>
  <c r="F2320" i="10"/>
  <c r="F2319" i="10"/>
  <c r="F2318" i="10"/>
  <c r="F2317" i="10"/>
  <c r="F2316" i="10"/>
  <c r="F2315" i="10"/>
  <c r="F2314" i="10"/>
  <c r="F2313" i="10"/>
  <c r="F2312" i="10"/>
  <c r="F2311" i="10"/>
  <c r="F2310" i="10"/>
  <c r="F2309" i="10"/>
  <c r="F2308" i="10"/>
  <c r="F2307" i="10"/>
  <c r="F2306" i="10"/>
  <c r="F2305" i="10"/>
  <c r="F2304" i="10"/>
  <c r="F2303" i="10"/>
  <c r="F2302" i="10"/>
  <c r="F2301" i="10"/>
  <c r="F2300" i="10"/>
  <c r="F2299" i="10"/>
  <c r="F2298" i="10"/>
  <c r="F2297" i="10"/>
  <c r="F2296" i="10"/>
  <c r="F2295" i="10"/>
  <c r="F2294" i="10"/>
  <c r="F2293" i="10"/>
  <c r="F2292" i="10"/>
  <c r="F2291" i="10"/>
  <c r="F2290" i="10"/>
  <c r="F2289" i="10"/>
  <c r="F2288" i="10"/>
  <c r="F2287" i="10"/>
  <c r="F2286" i="10"/>
  <c r="F2285" i="10"/>
  <c r="F2284" i="10"/>
  <c r="F2283" i="10"/>
  <c r="F2282" i="10"/>
  <c r="F2281" i="10"/>
  <c r="F2280" i="10"/>
  <c r="F2279" i="10"/>
  <c r="F2278" i="10"/>
  <c r="F2277" i="10"/>
  <c r="F2276" i="10"/>
  <c r="F2275" i="10"/>
  <c r="F2274" i="10"/>
  <c r="F2273" i="10"/>
  <c r="F2272" i="10"/>
  <c r="F2271" i="10"/>
  <c r="F2270" i="10"/>
  <c r="F2269" i="10"/>
  <c r="F2268" i="10"/>
  <c r="F2267" i="10"/>
  <c r="F2266" i="10"/>
  <c r="F2265" i="10"/>
  <c r="F2264" i="10"/>
  <c r="F2263" i="10"/>
  <c r="F2262" i="10"/>
  <c r="F2261" i="10"/>
  <c r="F2260" i="10"/>
  <c r="F2259" i="10"/>
  <c r="F2258" i="10"/>
  <c r="F2257" i="10"/>
  <c r="F2256" i="10"/>
  <c r="F2255" i="10"/>
  <c r="F2254" i="10"/>
  <c r="F2253" i="10"/>
  <c r="F2252" i="10"/>
  <c r="F2251" i="10"/>
  <c r="F2250" i="10"/>
  <c r="F2249" i="10"/>
  <c r="F2248" i="10"/>
  <c r="F2247" i="10"/>
  <c r="F2246" i="10"/>
  <c r="F2245" i="10"/>
  <c r="F2244" i="10"/>
  <c r="F2243" i="10"/>
  <c r="F2242" i="10"/>
  <c r="F2241" i="10"/>
  <c r="F2240" i="10"/>
  <c r="F2239" i="10"/>
  <c r="F2238" i="10"/>
  <c r="F2237" i="10"/>
  <c r="F2236" i="10"/>
  <c r="F2235" i="10"/>
  <c r="F2234" i="10"/>
  <c r="F2233" i="10"/>
  <c r="F2232" i="10"/>
  <c r="F2231" i="10"/>
  <c r="F2230" i="10"/>
  <c r="F2229" i="10"/>
  <c r="F2228" i="10"/>
  <c r="F2227" i="10"/>
  <c r="F2226" i="10"/>
  <c r="F2225" i="10"/>
  <c r="F2224" i="10"/>
  <c r="F2223" i="10"/>
  <c r="F2222" i="10"/>
  <c r="F2221" i="10"/>
  <c r="F2220" i="10"/>
  <c r="F2219" i="10"/>
  <c r="F2218" i="10"/>
  <c r="F2217" i="10"/>
  <c r="F2216" i="10"/>
  <c r="F2215" i="10"/>
  <c r="F2214" i="10"/>
  <c r="F2213" i="10"/>
  <c r="F2212" i="10"/>
  <c r="F2211" i="10"/>
  <c r="F2210" i="10"/>
  <c r="F2209" i="10"/>
  <c r="F2208" i="10"/>
  <c r="F2207" i="10"/>
  <c r="F2206" i="10"/>
  <c r="F2205" i="10"/>
  <c r="F2204" i="10"/>
  <c r="F2203" i="10"/>
  <c r="F2202" i="10"/>
  <c r="F2201" i="10"/>
  <c r="F2200" i="10"/>
  <c r="F2199" i="10"/>
  <c r="F2198" i="10"/>
  <c r="F2197" i="10"/>
  <c r="F2196" i="10"/>
  <c r="F2195" i="10"/>
  <c r="F2194" i="10"/>
  <c r="F2193" i="10"/>
  <c r="F2192" i="10"/>
  <c r="F2191" i="10"/>
  <c r="F2190" i="10"/>
  <c r="F2189" i="10"/>
  <c r="F2188" i="10"/>
  <c r="F2187" i="10"/>
  <c r="F2186" i="10"/>
  <c r="F2185" i="10"/>
  <c r="F2184" i="10"/>
  <c r="F2183" i="10"/>
  <c r="F2182" i="10"/>
  <c r="F2181" i="10"/>
  <c r="F2180" i="10"/>
  <c r="F2179" i="10"/>
  <c r="F2178" i="10"/>
  <c r="F2177" i="10"/>
  <c r="F2176" i="10"/>
  <c r="F2175" i="10"/>
  <c r="F2174" i="10"/>
  <c r="F2173" i="10"/>
  <c r="F2172" i="10"/>
  <c r="F2171" i="10"/>
  <c r="F2170" i="10"/>
  <c r="F2169" i="10"/>
  <c r="F2168" i="10"/>
  <c r="F2167" i="10"/>
  <c r="F2166" i="10"/>
  <c r="F2165" i="10"/>
  <c r="F2164" i="10"/>
  <c r="F2163" i="10"/>
  <c r="F2162" i="10"/>
  <c r="F2161" i="10"/>
  <c r="F2160" i="10"/>
  <c r="F2159" i="10"/>
  <c r="F2158" i="10"/>
  <c r="F2157" i="10"/>
  <c r="F2156" i="10"/>
  <c r="F2155" i="10"/>
  <c r="F2154" i="10"/>
  <c r="F2153" i="10"/>
  <c r="F2152" i="10"/>
  <c r="F2151" i="10"/>
  <c r="F2150" i="10"/>
  <c r="F2149" i="10"/>
  <c r="F2148" i="10"/>
  <c r="F2147" i="10"/>
  <c r="F2146" i="10"/>
  <c r="F2145" i="10"/>
  <c r="F2144" i="10"/>
  <c r="F2143" i="10"/>
  <c r="F2142" i="10"/>
  <c r="F2141" i="10"/>
  <c r="F2140" i="10"/>
  <c r="F2139" i="10"/>
  <c r="F2138" i="10"/>
  <c r="F2137" i="10"/>
  <c r="F2136" i="10"/>
  <c r="F2135" i="10"/>
  <c r="F2134" i="10"/>
  <c r="F2133" i="10"/>
  <c r="F2132" i="10"/>
  <c r="F2131" i="10"/>
  <c r="F2130" i="10"/>
  <c r="F2129" i="10"/>
  <c r="F2128" i="10"/>
  <c r="F2127" i="10"/>
  <c r="F2126" i="10"/>
  <c r="F2125" i="10"/>
  <c r="F2124" i="10"/>
  <c r="F2123" i="10"/>
  <c r="F2122" i="10"/>
  <c r="F2121" i="10"/>
  <c r="F2120" i="10"/>
  <c r="F2119" i="10"/>
  <c r="F2118" i="10"/>
  <c r="F2117" i="10"/>
  <c r="F2116" i="10"/>
  <c r="F2115" i="10"/>
  <c r="F2114" i="10"/>
  <c r="F2113" i="10"/>
  <c r="F2112" i="10"/>
  <c r="F2111" i="10"/>
  <c r="F2110" i="10"/>
  <c r="F2109" i="10"/>
  <c r="F2108" i="10"/>
  <c r="F2107" i="10"/>
  <c r="F2106" i="10"/>
  <c r="F2105" i="10"/>
  <c r="F2104" i="10"/>
  <c r="F2103" i="10"/>
  <c r="F2102" i="10"/>
  <c r="F2101" i="10"/>
  <c r="F2100" i="10"/>
  <c r="F2099" i="10"/>
  <c r="F2098" i="10"/>
  <c r="F2097" i="10"/>
  <c r="F2096" i="10"/>
  <c r="F2095" i="10"/>
  <c r="F2094" i="10"/>
  <c r="F2093" i="10"/>
  <c r="F2092" i="10"/>
  <c r="F2091" i="10"/>
  <c r="F2090" i="10"/>
  <c r="F2089" i="10"/>
  <c r="F2088" i="10"/>
  <c r="F2087" i="10"/>
  <c r="F2086" i="10"/>
  <c r="F2085" i="10"/>
  <c r="F2084" i="10"/>
  <c r="F2083" i="10"/>
  <c r="F2082" i="10"/>
  <c r="F2081" i="10"/>
  <c r="F2080" i="10"/>
  <c r="F2079" i="10"/>
  <c r="F2078" i="10"/>
  <c r="F2077" i="10"/>
  <c r="F2076" i="10"/>
  <c r="F2075" i="10"/>
  <c r="F2074" i="10"/>
  <c r="F2073" i="10"/>
  <c r="F2072" i="10"/>
  <c r="F2071" i="10"/>
  <c r="F2070" i="10"/>
  <c r="F2069" i="10"/>
  <c r="F2068" i="10"/>
  <c r="F2067" i="10"/>
  <c r="F2066" i="10"/>
  <c r="F2065" i="10"/>
  <c r="F2064" i="10"/>
  <c r="F2063" i="10"/>
  <c r="F2062" i="10"/>
  <c r="F2061" i="10"/>
  <c r="F2060" i="10"/>
  <c r="F2059" i="10"/>
  <c r="F2058" i="10"/>
  <c r="F2057" i="10"/>
  <c r="F2056" i="10"/>
  <c r="F2055" i="10"/>
  <c r="F2054" i="10"/>
  <c r="F2053" i="10"/>
  <c r="F2052" i="10"/>
  <c r="F2051" i="10"/>
  <c r="F2050" i="10"/>
  <c r="F2049" i="10"/>
  <c r="F2048" i="10"/>
  <c r="F2047" i="10"/>
  <c r="F2046" i="10"/>
  <c r="F2045" i="10"/>
  <c r="F2044" i="10"/>
  <c r="F2043" i="10"/>
  <c r="F2042" i="10"/>
  <c r="F2041" i="10"/>
  <c r="F2040" i="10"/>
  <c r="F2039" i="10"/>
  <c r="F2038" i="10"/>
  <c r="F2037" i="10"/>
  <c r="F2036" i="10"/>
  <c r="F2035" i="10"/>
  <c r="F2034" i="10"/>
  <c r="F2033" i="10"/>
  <c r="F2032" i="10"/>
  <c r="F2031" i="10"/>
  <c r="F2030" i="10"/>
  <c r="F2029" i="10"/>
  <c r="F2028" i="10"/>
  <c r="F2027" i="10"/>
  <c r="F2026" i="10"/>
  <c r="F2025" i="10"/>
  <c r="F2024" i="10"/>
  <c r="F2023" i="10"/>
  <c r="F2022" i="10"/>
  <c r="F2021" i="10"/>
  <c r="F2020" i="10"/>
  <c r="F2019" i="10"/>
  <c r="F2018" i="10"/>
  <c r="F2017" i="10"/>
  <c r="F2016" i="10"/>
  <c r="F2015" i="10"/>
  <c r="F2014" i="10"/>
  <c r="F2013" i="10"/>
  <c r="F2012" i="10"/>
  <c r="F2011" i="10"/>
  <c r="F2010" i="10"/>
  <c r="F2009" i="10"/>
  <c r="F2008" i="10"/>
  <c r="F2007" i="10"/>
  <c r="F2006" i="10"/>
  <c r="F2005" i="10"/>
  <c r="F2004" i="10"/>
  <c r="F2003" i="10"/>
  <c r="F2002" i="10"/>
  <c r="F2001" i="10"/>
  <c r="F2000" i="10"/>
  <c r="F1999" i="10"/>
  <c r="F1998" i="10"/>
  <c r="F1997" i="10"/>
  <c r="F1996" i="10"/>
  <c r="F1995" i="10"/>
  <c r="F1994" i="10"/>
  <c r="F1993" i="10"/>
  <c r="F1992" i="10"/>
  <c r="F1991" i="10"/>
  <c r="F1990" i="10"/>
  <c r="F1989" i="10"/>
  <c r="F1988" i="10"/>
  <c r="F1987" i="10"/>
  <c r="F1986" i="10"/>
  <c r="F1985" i="10"/>
  <c r="F1984" i="10"/>
  <c r="F1983" i="10"/>
  <c r="F1982" i="10"/>
  <c r="F1981" i="10"/>
  <c r="F1980" i="10"/>
  <c r="F1979" i="10"/>
  <c r="F1978" i="10"/>
  <c r="F1977" i="10"/>
  <c r="F1976" i="10"/>
  <c r="F1975" i="10"/>
  <c r="F1974" i="10"/>
  <c r="F1973" i="10"/>
  <c r="F1972" i="10"/>
  <c r="F1971" i="10"/>
  <c r="F1970" i="10"/>
  <c r="F1969" i="10"/>
  <c r="F1968" i="10"/>
  <c r="F1967" i="10"/>
  <c r="F1966" i="10"/>
  <c r="F1965" i="10"/>
  <c r="F1964" i="10"/>
  <c r="F1963" i="10"/>
  <c r="F1962" i="10"/>
  <c r="F1961" i="10"/>
  <c r="F1960" i="10"/>
  <c r="F1959" i="10"/>
  <c r="F1958" i="10"/>
  <c r="F1957" i="10"/>
  <c r="F1956" i="10"/>
  <c r="F1955" i="10"/>
  <c r="F1954" i="10"/>
  <c r="F1953" i="10"/>
  <c r="F1952" i="10"/>
  <c r="F1951" i="10"/>
  <c r="F1950" i="10"/>
  <c r="F1949" i="10"/>
  <c r="F1948" i="10"/>
  <c r="F1947" i="10"/>
  <c r="F1946" i="10"/>
  <c r="F1945" i="10"/>
  <c r="F1944" i="10"/>
  <c r="F1943" i="10"/>
  <c r="F1942" i="10"/>
  <c r="F1941" i="10"/>
  <c r="F1940" i="10"/>
  <c r="F1939" i="10"/>
  <c r="F1938" i="10"/>
  <c r="F1937" i="10"/>
  <c r="F1936" i="10"/>
  <c r="F1935" i="10"/>
  <c r="F1934" i="10"/>
  <c r="F1933" i="10"/>
  <c r="F1932" i="10"/>
  <c r="F1931" i="10"/>
  <c r="F1930" i="10"/>
  <c r="F1929" i="10"/>
  <c r="F1928" i="10"/>
  <c r="F1927" i="10"/>
  <c r="F1926" i="10"/>
  <c r="F1925" i="10"/>
  <c r="F1924" i="10"/>
  <c r="F1923" i="10"/>
  <c r="F1922" i="10"/>
  <c r="F1921" i="10"/>
  <c r="F1920" i="10"/>
  <c r="F1919" i="10"/>
  <c r="F1918" i="10"/>
  <c r="F1917" i="10"/>
  <c r="F1916" i="10"/>
  <c r="F1915" i="10"/>
  <c r="F1914" i="10"/>
  <c r="F1913" i="10"/>
  <c r="F1912" i="10"/>
  <c r="F1911" i="10"/>
  <c r="F1910" i="10"/>
  <c r="F1909" i="10"/>
  <c r="F1908" i="10"/>
  <c r="F1906" i="10"/>
  <c r="F1905" i="10"/>
  <c r="F1904" i="10"/>
  <c r="F1903" i="10"/>
  <c r="F1902" i="10"/>
  <c r="F1901" i="10"/>
  <c r="F1900" i="10"/>
  <c r="F1899" i="10"/>
  <c r="F1898" i="10"/>
  <c r="F1897" i="10"/>
  <c r="F1896" i="10"/>
  <c r="F1895" i="10"/>
  <c r="F1894" i="10"/>
  <c r="F1893" i="10"/>
  <c r="F1892" i="10"/>
  <c r="F1891" i="10"/>
  <c r="F1890" i="10"/>
  <c r="F1889" i="10"/>
  <c r="F1888" i="10"/>
  <c r="F1887" i="10"/>
  <c r="F1886" i="10"/>
  <c r="F1885" i="10"/>
  <c r="F1884" i="10"/>
  <c r="F1883" i="10"/>
  <c r="F1882" i="10"/>
  <c r="F1881" i="10"/>
  <c r="F1880" i="10"/>
  <c r="F1879" i="10"/>
  <c r="F1878" i="10"/>
  <c r="F1877" i="10"/>
  <c r="F1876" i="10"/>
  <c r="F1875" i="10"/>
  <c r="F1874" i="10"/>
  <c r="F1873" i="10"/>
  <c r="F1872" i="10"/>
  <c r="F1871" i="10"/>
  <c r="F1870" i="10"/>
  <c r="F1869" i="10"/>
  <c r="F1868" i="10"/>
  <c r="F1867" i="10"/>
  <c r="F1866" i="10"/>
  <c r="F1865" i="10"/>
  <c r="F1863" i="10"/>
  <c r="F1862" i="10"/>
  <c r="F1861" i="10"/>
  <c r="F1860" i="10"/>
  <c r="F1859" i="10"/>
  <c r="F1858" i="10"/>
  <c r="F1857" i="10"/>
  <c r="F1856" i="10"/>
  <c r="F1855" i="10"/>
  <c r="F1854" i="10"/>
  <c r="F1853" i="10"/>
  <c r="F1852" i="10"/>
  <c r="F1851" i="10"/>
  <c r="F1850" i="10"/>
  <c r="F1849" i="10"/>
  <c r="F1848" i="10"/>
  <c r="F1847" i="10"/>
  <c r="F1846" i="10"/>
  <c r="F1845" i="10"/>
  <c r="F1844" i="10"/>
  <c r="F1843" i="10"/>
  <c r="F1842" i="10"/>
  <c r="F1841" i="10"/>
  <c r="F1840" i="10"/>
  <c r="F1839" i="10"/>
  <c r="F1835" i="10"/>
  <c r="F1834" i="10"/>
  <c r="F1833" i="10"/>
  <c r="F1832" i="10"/>
  <c r="F1831" i="10"/>
  <c r="F1830" i="10"/>
  <c r="F1829" i="10"/>
  <c r="F1828" i="10"/>
  <c r="F1827" i="10"/>
  <c r="F1826" i="10"/>
  <c r="F1825" i="10"/>
  <c r="F1824" i="10"/>
  <c r="F1823" i="10"/>
  <c r="F1822" i="10"/>
  <c r="F1821" i="10"/>
  <c r="F1820" i="10"/>
  <c r="F1819" i="10"/>
  <c r="F1818" i="10"/>
  <c r="F1817" i="10"/>
  <c r="F1816" i="10"/>
  <c r="F1815" i="10"/>
  <c r="F1814" i="10"/>
  <c r="F1813" i="10"/>
  <c r="F1812" i="10"/>
  <c r="F1811" i="10"/>
  <c r="F1810" i="10"/>
  <c r="F1809" i="10"/>
  <c r="F1808" i="10"/>
  <c r="F1807" i="10"/>
  <c r="F1806" i="10"/>
  <c r="F1805" i="10"/>
  <c r="F1804" i="10"/>
  <c r="F1803" i="10"/>
  <c r="F1802" i="10"/>
  <c r="F1801" i="10"/>
  <c r="F1800" i="10"/>
  <c r="F1799" i="10"/>
  <c r="F1798" i="10"/>
  <c r="F1797" i="10"/>
  <c r="F1796" i="10"/>
  <c r="F1795" i="10"/>
  <c r="F1794" i="10"/>
  <c r="F1793" i="10"/>
  <c r="F1792" i="10"/>
  <c r="F1791" i="10"/>
  <c r="F1790" i="10"/>
  <c r="F1789" i="10"/>
  <c r="F1788" i="10"/>
  <c r="F1787" i="10"/>
  <c r="F1786" i="10"/>
  <c r="F1785" i="10"/>
  <c r="F1784" i="10"/>
  <c r="F1783" i="10"/>
  <c r="F1782" i="10"/>
  <c r="F1781" i="10"/>
  <c r="F1780" i="10"/>
  <c r="F1779" i="10"/>
  <c r="F1778" i="10"/>
  <c r="F1777" i="10"/>
  <c r="F1776" i="10"/>
  <c r="F1775" i="10"/>
  <c r="F1774" i="10"/>
  <c r="F1773" i="10"/>
  <c r="F1772" i="10"/>
  <c r="F1771" i="10"/>
  <c r="F1770" i="10"/>
  <c r="F1769" i="10"/>
  <c r="F1768" i="10"/>
  <c r="F1767" i="10"/>
  <c r="F1766" i="10"/>
  <c r="F1765" i="10"/>
  <c r="F1764" i="10"/>
  <c r="F1763" i="10"/>
  <c r="F1762" i="10"/>
  <c r="F1761" i="10"/>
  <c r="F1760" i="10"/>
  <c r="F1759" i="10"/>
  <c r="F1758" i="10"/>
  <c r="F1757" i="10"/>
  <c r="F1756" i="10"/>
  <c r="F1755" i="10"/>
  <c r="F1754" i="10"/>
  <c r="F1753" i="10"/>
  <c r="F1752" i="10"/>
  <c r="F1751" i="10"/>
  <c r="F1750" i="10"/>
  <c r="F1749" i="10"/>
  <c r="F1748" i="10"/>
  <c r="F1747" i="10"/>
  <c r="F1746" i="10"/>
  <c r="F1745" i="10"/>
  <c r="F1744" i="10"/>
  <c r="F1743" i="10"/>
  <c r="F1742" i="10"/>
  <c r="F1741" i="10"/>
  <c r="F1740" i="10"/>
  <c r="F1739" i="10"/>
  <c r="F1738" i="10"/>
  <c r="F1737" i="10"/>
  <c r="F1736" i="10"/>
  <c r="F1735" i="10"/>
  <c r="F1734" i="10"/>
  <c r="F1733" i="10"/>
  <c r="F1732" i="10"/>
  <c r="F1731" i="10"/>
  <c r="F1730" i="10"/>
  <c r="F1729" i="10"/>
  <c r="F1728" i="10"/>
  <c r="F1727" i="10"/>
  <c r="F1726" i="10"/>
  <c r="F1725" i="10"/>
  <c r="F1724" i="10"/>
  <c r="F1723" i="10"/>
  <c r="F1722" i="10"/>
  <c r="F1721" i="10"/>
  <c r="F1720" i="10"/>
  <c r="F1719" i="10"/>
  <c r="F1718" i="10"/>
  <c r="F1717" i="10"/>
  <c r="F1716" i="10"/>
  <c r="F1715" i="10"/>
  <c r="F1714" i="10"/>
  <c r="F1713" i="10"/>
  <c r="F1712" i="10"/>
  <c r="F1711" i="10"/>
  <c r="F1710" i="10"/>
  <c r="F1709" i="10"/>
  <c r="F1708" i="10"/>
  <c r="F1707" i="10"/>
  <c r="F1706" i="10"/>
  <c r="F1705" i="10"/>
  <c r="F1704" i="10"/>
  <c r="F1703" i="10"/>
  <c r="F1702" i="10"/>
  <c r="F1701" i="10"/>
  <c r="F1700" i="10"/>
  <c r="F1699" i="10"/>
  <c r="F1698" i="10"/>
  <c r="F1697" i="10"/>
  <c r="F1696" i="10"/>
  <c r="F1695" i="10"/>
  <c r="F1694" i="10"/>
  <c r="F1693" i="10"/>
  <c r="F1692" i="10"/>
  <c r="F1691" i="10"/>
  <c r="F1690" i="10"/>
  <c r="F1689" i="10"/>
  <c r="F1688" i="10"/>
  <c r="F1687" i="10"/>
  <c r="F1686" i="10"/>
  <c r="F1685" i="10"/>
  <c r="F1684" i="10"/>
  <c r="F1683" i="10"/>
  <c r="F1682" i="10"/>
  <c r="F1681" i="10"/>
  <c r="F1680" i="10"/>
  <c r="F1679" i="10"/>
  <c r="F1678" i="10"/>
  <c r="F1677" i="10"/>
  <c r="F1676" i="10"/>
  <c r="F1675" i="10"/>
  <c r="F1674" i="10"/>
  <c r="F1673" i="10"/>
  <c r="F1672" i="10"/>
  <c r="F1671" i="10"/>
  <c r="F1670" i="10"/>
  <c r="F1669" i="10"/>
  <c r="F1668" i="10"/>
  <c r="F1667" i="10"/>
  <c r="F1666" i="10"/>
  <c r="F1665" i="10"/>
  <c r="F1664" i="10"/>
  <c r="F1663" i="10"/>
  <c r="F1662" i="10"/>
  <c r="F1661" i="10"/>
  <c r="F1660" i="10"/>
  <c r="F1659" i="10"/>
  <c r="F1658" i="10"/>
  <c r="F1657" i="10"/>
  <c r="F1656" i="10"/>
  <c r="F1655" i="10"/>
  <c r="F1654" i="10"/>
  <c r="F1653" i="10"/>
  <c r="F1652" i="10"/>
  <c r="F1651" i="10"/>
  <c r="F1650" i="10"/>
  <c r="F1649" i="10"/>
  <c r="F1648" i="10"/>
  <c r="F1647" i="10"/>
  <c r="F1646" i="10"/>
  <c r="F1645" i="10"/>
  <c r="F1644" i="10"/>
  <c r="F1643" i="10"/>
  <c r="F1642" i="10"/>
  <c r="F1641" i="10"/>
  <c r="F1640" i="10"/>
  <c r="F1639" i="10"/>
  <c r="F1638" i="10"/>
  <c r="F1637" i="10"/>
  <c r="F1636" i="10"/>
  <c r="F1635" i="10"/>
  <c r="F1634" i="10"/>
  <c r="F1633" i="10"/>
  <c r="F1632" i="10"/>
  <c r="F1631" i="10"/>
  <c r="F1630" i="10"/>
  <c r="F1629" i="10"/>
  <c r="F1628" i="10"/>
  <c r="F1627" i="10"/>
  <c r="F1626" i="10"/>
  <c r="F1625" i="10"/>
  <c r="F1624" i="10"/>
  <c r="F1623" i="10"/>
  <c r="F1622" i="10"/>
  <c r="F1621" i="10"/>
  <c r="F1620" i="10"/>
  <c r="F1619" i="10"/>
  <c r="F1618" i="10"/>
  <c r="F1617" i="10"/>
  <c r="F1616" i="10"/>
  <c r="F1615" i="10"/>
  <c r="F1614" i="10"/>
  <c r="F1613" i="10"/>
  <c r="F1612" i="10"/>
  <c r="F1611" i="10"/>
  <c r="F1610" i="10"/>
  <c r="F1609" i="10"/>
  <c r="F1608" i="10"/>
  <c r="F1607" i="10"/>
  <c r="F1603" i="10"/>
  <c r="F1602" i="10"/>
  <c r="F1601" i="10"/>
  <c r="F1600" i="10"/>
  <c r="F1599" i="10"/>
  <c r="F1598" i="10"/>
  <c r="F1597" i="10"/>
  <c r="F1596" i="10"/>
  <c r="F1595" i="10"/>
  <c r="F1594" i="10"/>
  <c r="F1593" i="10"/>
  <c r="F1592" i="10"/>
  <c r="F1591" i="10"/>
  <c r="F1590" i="10"/>
  <c r="F1589" i="10"/>
  <c r="F1588" i="10"/>
  <c r="F1587" i="10"/>
  <c r="F1586" i="10"/>
  <c r="F1585" i="10"/>
  <c r="F1584" i="10"/>
  <c r="F1583" i="10"/>
  <c r="F1582" i="10"/>
  <c r="F1581" i="10"/>
  <c r="F1580" i="10"/>
  <c r="F1579" i="10"/>
  <c r="F1578" i="10"/>
  <c r="F1577" i="10"/>
  <c r="F1576" i="10"/>
  <c r="F1575" i="10"/>
  <c r="F1574" i="10"/>
  <c r="F1573" i="10"/>
  <c r="F1572" i="10"/>
  <c r="F1571" i="10"/>
  <c r="F1570" i="10"/>
  <c r="F1569" i="10"/>
  <c r="F1568" i="10"/>
  <c r="F1567" i="10"/>
  <c r="F1566" i="10"/>
  <c r="F1565" i="10"/>
  <c r="F1564" i="10"/>
  <c r="F1563" i="10"/>
  <c r="F1562" i="10"/>
  <c r="F1561" i="10"/>
  <c r="F1560" i="10"/>
  <c r="F1559" i="10"/>
  <c r="F1558" i="10"/>
  <c r="F1557" i="10"/>
  <c r="F1556" i="10"/>
  <c r="F1555" i="10"/>
  <c r="F1554" i="10"/>
  <c r="F1553" i="10"/>
  <c r="F1552" i="10"/>
  <c r="F1551" i="10"/>
  <c r="F1550" i="10"/>
  <c r="F1549" i="10"/>
  <c r="F1548" i="10"/>
  <c r="F1547" i="10"/>
  <c r="F1546" i="10"/>
  <c r="F1545" i="10"/>
  <c r="F1544" i="10"/>
  <c r="F1543" i="10"/>
  <c r="F1542" i="10"/>
  <c r="F1541" i="10"/>
  <c r="F1540" i="10"/>
  <c r="F1539" i="10"/>
  <c r="F1538" i="10"/>
  <c r="F1537" i="10"/>
  <c r="F1531" i="10"/>
  <c r="F1530" i="10"/>
  <c r="F1529" i="10"/>
  <c r="F1528" i="10"/>
  <c r="F1527" i="10"/>
  <c r="F1526" i="10"/>
  <c r="F1525" i="10"/>
  <c r="F1524" i="10"/>
  <c r="F1523" i="10"/>
  <c r="F1522" i="10"/>
  <c r="F1521" i="10"/>
  <c r="F1520" i="10"/>
  <c r="F1519" i="10"/>
  <c r="F1518" i="10"/>
  <c r="F1517" i="10"/>
  <c r="F1516" i="10"/>
  <c r="F1515" i="10"/>
  <c r="F1514" i="10"/>
  <c r="F1513" i="10"/>
  <c r="F1512" i="10"/>
  <c r="F1511" i="10"/>
  <c r="F1510" i="10"/>
  <c r="F1509" i="10"/>
  <c r="F1507" i="10"/>
  <c r="F1506" i="10"/>
  <c r="F1505" i="10"/>
  <c r="F1504" i="10"/>
  <c r="F1503" i="10"/>
  <c r="F1502" i="10"/>
  <c r="F1501" i="10"/>
  <c r="F1500" i="10"/>
  <c r="F1499" i="10"/>
  <c r="F1497" i="10"/>
  <c r="F1496" i="10"/>
  <c r="F1495" i="10"/>
  <c r="F1494" i="10"/>
  <c r="F1493" i="10"/>
  <c r="F1492" i="10"/>
  <c r="F1491" i="10"/>
  <c r="F1490" i="10"/>
  <c r="F1489" i="10"/>
  <c r="F1488" i="10"/>
  <c r="F1487" i="10"/>
  <c r="F1486" i="10"/>
  <c r="F1485" i="10"/>
  <c r="F1484" i="10"/>
  <c r="F1483" i="10"/>
  <c r="F1482" i="10"/>
  <c r="F1481" i="10"/>
  <c r="F1480" i="10"/>
  <c r="F1479" i="10"/>
  <c r="F1478" i="10"/>
  <c r="F1477" i="10"/>
  <c r="F1476" i="10"/>
  <c r="F1475" i="10"/>
  <c r="F1474" i="10"/>
  <c r="F1473" i="10"/>
  <c r="F1472" i="10"/>
  <c r="F1471" i="10"/>
  <c r="F1470" i="10"/>
  <c r="F1469" i="10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H5993" i="10"/>
  <c r="H5992" i="10"/>
  <c r="H5991" i="10"/>
  <c r="H5990" i="10"/>
  <c r="H5989" i="10"/>
  <c r="H5988" i="10"/>
  <c r="H5987" i="10"/>
  <c r="H5986" i="10"/>
  <c r="H5985" i="10"/>
  <c r="H5984" i="10"/>
  <c r="H5983" i="10"/>
  <c r="H5982" i="10"/>
  <c r="H5981" i="10"/>
  <c r="H5980" i="10"/>
  <c r="H5979" i="10"/>
  <c r="H5978" i="10"/>
  <c r="H5977" i="10"/>
  <c r="H5976" i="10"/>
  <c r="H5975" i="10"/>
  <c r="H5974" i="10"/>
  <c r="H5973" i="10"/>
  <c r="H5972" i="10"/>
  <c r="H5971" i="10"/>
  <c r="H5970" i="10"/>
  <c r="H5969" i="10"/>
  <c r="H5968" i="10"/>
  <c r="H5967" i="10"/>
  <c r="H5966" i="10"/>
  <c r="H5965" i="10"/>
  <c r="H5964" i="10"/>
  <c r="H5963" i="10"/>
  <c r="H5962" i="10"/>
  <c r="H5961" i="10"/>
  <c r="H5960" i="10"/>
  <c r="H5959" i="10"/>
  <c r="H5958" i="10"/>
  <c r="H5957" i="10"/>
  <c r="H5956" i="10"/>
  <c r="H5955" i="10"/>
  <c r="H5954" i="10"/>
  <c r="H5953" i="10"/>
  <c r="H5952" i="10"/>
  <c r="H5951" i="10"/>
  <c r="H5950" i="10"/>
  <c r="H5949" i="10"/>
  <c r="H5948" i="10"/>
  <c r="H5947" i="10"/>
  <c r="H5946" i="10"/>
  <c r="H5945" i="10"/>
  <c r="H5944" i="10"/>
  <c r="H5943" i="10"/>
  <c r="H5942" i="10"/>
  <c r="H5941" i="10"/>
  <c r="H5940" i="10"/>
  <c r="H5939" i="10"/>
  <c r="H5938" i="10"/>
  <c r="H5937" i="10"/>
  <c r="H5936" i="10"/>
  <c r="H5935" i="10"/>
  <c r="H5934" i="10"/>
  <c r="H5933" i="10"/>
  <c r="H5932" i="10"/>
  <c r="H5931" i="10"/>
  <c r="H5930" i="10"/>
  <c r="H5929" i="10"/>
  <c r="H5928" i="10"/>
  <c r="H5927" i="10"/>
  <c r="H5926" i="10"/>
  <c r="H5925" i="10"/>
  <c r="H5924" i="10"/>
  <c r="H5923" i="10"/>
  <c r="H5922" i="10"/>
  <c r="H5921" i="10"/>
  <c r="H5920" i="10"/>
  <c r="H5919" i="10"/>
  <c r="H5918" i="10"/>
  <c r="H5917" i="10"/>
  <c r="H5916" i="10"/>
  <c r="H5915" i="10"/>
  <c r="H5914" i="10"/>
  <c r="H5913" i="10"/>
  <c r="H5912" i="10"/>
  <c r="H5911" i="10"/>
  <c r="H5910" i="10"/>
  <c r="H5909" i="10"/>
  <c r="H5908" i="10"/>
  <c r="H5907" i="10"/>
  <c r="H5906" i="10"/>
  <c r="H5905" i="10"/>
  <c r="H5904" i="10"/>
  <c r="H5903" i="10"/>
  <c r="H5902" i="10"/>
  <c r="H5901" i="10"/>
  <c r="H5900" i="10"/>
  <c r="H5899" i="10"/>
  <c r="H5898" i="10"/>
  <c r="H5897" i="10"/>
  <c r="H5896" i="10"/>
  <c r="H5895" i="10"/>
  <c r="H5894" i="10"/>
  <c r="H5893" i="10"/>
  <c r="H5892" i="10"/>
  <c r="H5891" i="10"/>
  <c r="H5890" i="10"/>
  <c r="H5889" i="10"/>
  <c r="H5888" i="10"/>
  <c r="H5887" i="10"/>
  <c r="H5886" i="10"/>
  <c r="H5885" i="10"/>
  <c r="H5884" i="10"/>
  <c r="H5883" i="10"/>
  <c r="H5882" i="10"/>
  <c r="H5881" i="10"/>
  <c r="H5880" i="10"/>
  <c r="H5879" i="10"/>
  <c r="H5878" i="10"/>
  <c r="H5877" i="10"/>
  <c r="H5876" i="10"/>
  <c r="H5875" i="10"/>
  <c r="H5874" i="10"/>
  <c r="H5873" i="10"/>
  <c r="H5872" i="10"/>
  <c r="H5871" i="10"/>
  <c r="H5870" i="10"/>
  <c r="H5869" i="10"/>
  <c r="H5868" i="10"/>
  <c r="H5867" i="10"/>
  <c r="H5866" i="10"/>
  <c r="H5865" i="10"/>
  <c r="H5864" i="10"/>
  <c r="H5863" i="10"/>
  <c r="H5862" i="10"/>
  <c r="H5861" i="10"/>
  <c r="H5860" i="10"/>
  <c r="H5859" i="10"/>
  <c r="H5858" i="10"/>
  <c r="H5857" i="10"/>
  <c r="H5856" i="10"/>
  <c r="H5855" i="10"/>
  <c r="H5854" i="10"/>
  <c r="H5853" i="10"/>
  <c r="H5852" i="10"/>
  <c r="H5851" i="10"/>
  <c r="H5850" i="10"/>
  <c r="H5849" i="10"/>
  <c r="H5848" i="10"/>
  <c r="H5847" i="10"/>
  <c r="H5846" i="10"/>
  <c r="H5845" i="10"/>
  <c r="H5844" i="10"/>
  <c r="H5843" i="10"/>
  <c r="H5842" i="10"/>
  <c r="H5841" i="10"/>
  <c r="H5840" i="10"/>
  <c r="H5839" i="10"/>
  <c r="H5838" i="10"/>
  <c r="H5837" i="10"/>
  <c r="H5836" i="10"/>
  <c r="H5835" i="10"/>
  <c r="H5834" i="10"/>
  <c r="H5833" i="10"/>
  <c r="H5832" i="10"/>
  <c r="H5831" i="10"/>
  <c r="H5830" i="10"/>
  <c r="H5829" i="10"/>
  <c r="H5828" i="10"/>
  <c r="H5827" i="10"/>
  <c r="H5826" i="10"/>
  <c r="H5825" i="10"/>
  <c r="H5824" i="10"/>
  <c r="H5823" i="10"/>
  <c r="H5822" i="10"/>
  <c r="H5821" i="10"/>
  <c r="H5820" i="10"/>
  <c r="H5819" i="10"/>
  <c r="H5818" i="10"/>
  <c r="H5817" i="10"/>
  <c r="H5816" i="10"/>
  <c r="H5815" i="10"/>
  <c r="H5814" i="10"/>
  <c r="H5813" i="10"/>
  <c r="H5812" i="10"/>
  <c r="H5811" i="10"/>
  <c r="H5810" i="10"/>
  <c r="H5809" i="10"/>
  <c r="H5808" i="10"/>
  <c r="H5807" i="10"/>
  <c r="H5806" i="10"/>
  <c r="H5805" i="10"/>
  <c r="H5804" i="10"/>
  <c r="H5803" i="10"/>
  <c r="H5802" i="10"/>
  <c r="H5801" i="10"/>
  <c r="H5800" i="10"/>
  <c r="H5799" i="10"/>
  <c r="H5798" i="10"/>
  <c r="H5797" i="10"/>
  <c r="H5796" i="10"/>
  <c r="H5795" i="10"/>
  <c r="H5794" i="10"/>
  <c r="H5793" i="10"/>
  <c r="H5792" i="10"/>
  <c r="H5791" i="10"/>
  <c r="H5790" i="10"/>
  <c r="H5789" i="10"/>
  <c r="H5788" i="10"/>
  <c r="H5787" i="10"/>
  <c r="H5786" i="10"/>
  <c r="H5785" i="10"/>
  <c r="H5784" i="10"/>
  <c r="H5783" i="10"/>
  <c r="H5782" i="10"/>
  <c r="H5781" i="10"/>
  <c r="H5780" i="10"/>
  <c r="H5779" i="10"/>
  <c r="H5778" i="10"/>
  <c r="H5777" i="10"/>
  <c r="H5776" i="10"/>
  <c r="H5775" i="10"/>
  <c r="H5774" i="10"/>
  <c r="H5773" i="10"/>
  <c r="H5772" i="10"/>
  <c r="H5771" i="10"/>
  <c r="H5770" i="10"/>
  <c r="H5769" i="10"/>
  <c r="H5768" i="10"/>
  <c r="H5767" i="10"/>
  <c r="H5766" i="10"/>
  <c r="H5765" i="10"/>
  <c r="H5764" i="10"/>
  <c r="H5763" i="10"/>
  <c r="H5762" i="10"/>
  <c r="H5761" i="10"/>
  <c r="H5760" i="10"/>
  <c r="H5759" i="10"/>
  <c r="H5758" i="10"/>
  <c r="H5757" i="10"/>
  <c r="H5756" i="10"/>
  <c r="H5755" i="10"/>
  <c r="H5754" i="10"/>
  <c r="H5753" i="10"/>
  <c r="H5752" i="10"/>
  <c r="H5751" i="10"/>
  <c r="H5750" i="10"/>
  <c r="H5749" i="10"/>
  <c r="H5748" i="10"/>
  <c r="H5747" i="10"/>
  <c r="H5746" i="10"/>
  <c r="H5745" i="10"/>
  <c r="H5744" i="10"/>
  <c r="H5743" i="10"/>
  <c r="H5742" i="10"/>
  <c r="H5741" i="10"/>
  <c r="H5740" i="10"/>
  <c r="H5739" i="10"/>
  <c r="H5738" i="10"/>
  <c r="H5737" i="10"/>
  <c r="H5736" i="10"/>
  <c r="H5735" i="10"/>
  <c r="H5734" i="10"/>
  <c r="H5733" i="10"/>
  <c r="H5732" i="10"/>
  <c r="H5731" i="10"/>
  <c r="H5730" i="10"/>
  <c r="H5729" i="10"/>
  <c r="H5728" i="10"/>
  <c r="H5727" i="10"/>
  <c r="H5726" i="10"/>
  <c r="H5725" i="10"/>
  <c r="H5724" i="10"/>
  <c r="H5723" i="10"/>
  <c r="H5722" i="10"/>
  <c r="H5721" i="10"/>
  <c r="H5720" i="10"/>
  <c r="H5719" i="10"/>
  <c r="H5718" i="10"/>
  <c r="H5717" i="10"/>
  <c r="H5716" i="10"/>
  <c r="H5715" i="10"/>
  <c r="H5714" i="10"/>
  <c r="H5713" i="10"/>
  <c r="H5712" i="10"/>
  <c r="H5711" i="10"/>
  <c r="H5710" i="10"/>
  <c r="H5709" i="10"/>
  <c r="H5708" i="10"/>
  <c r="H5707" i="10"/>
  <c r="H5706" i="10"/>
  <c r="H5705" i="10"/>
  <c r="H5704" i="10"/>
  <c r="H5703" i="10"/>
  <c r="H5702" i="10"/>
  <c r="H5701" i="10"/>
  <c r="H5700" i="10"/>
  <c r="H5699" i="10"/>
  <c r="H5698" i="10"/>
  <c r="H5697" i="10"/>
  <c r="H5696" i="10"/>
  <c r="H5695" i="10"/>
  <c r="H5694" i="10"/>
  <c r="H5693" i="10"/>
  <c r="H5692" i="10"/>
  <c r="H5691" i="10"/>
  <c r="H5690" i="10"/>
  <c r="H5689" i="10"/>
  <c r="H5688" i="10"/>
  <c r="H5687" i="10"/>
  <c r="H5686" i="10"/>
  <c r="H5685" i="10"/>
  <c r="H5684" i="10"/>
  <c r="H5683" i="10"/>
  <c r="H5682" i="10"/>
  <c r="H5681" i="10"/>
  <c r="H5680" i="10"/>
  <c r="H5679" i="10"/>
  <c r="H5678" i="10"/>
  <c r="H5677" i="10"/>
  <c r="H5676" i="10"/>
  <c r="H5675" i="10"/>
  <c r="H5674" i="10"/>
  <c r="H5673" i="10"/>
  <c r="H5672" i="10"/>
  <c r="H5671" i="10"/>
  <c r="H5670" i="10"/>
  <c r="H5669" i="10"/>
  <c r="H5668" i="10"/>
  <c r="H5667" i="10"/>
  <c r="H5666" i="10"/>
  <c r="H5665" i="10"/>
  <c r="H5664" i="10"/>
  <c r="H5663" i="10"/>
  <c r="H5662" i="10"/>
  <c r="H5661" i="10"/>
  <c r="H5660" i="10"/>
  <c r="H5659" i="10"/>
  <c r="H5658" i="10"/>
  <c r="H5657" i="10"/>
  <c r="H5656" i="10"/>
  <c r="H5655" i="10"/>
  <c r="H5654" i="10"/>
  <c r="H5653" i="10"/>
  <c r="H5652" i="10"/>
  <c r="H5651" i="10"/>
  <c r="H5650" i="10"/>
  <c r="H5649" i="10"/>
  <c r="H5648" i="10"/>
  <c r="H5647" i="10"/>
  <c r="H5646" i="10"/>
  <c r="H5645" i="10"/>
  <c r="H5644" i="10"/>
  <c r="H5643" i="10"/>
  <c r="H5642" i="10"/>
  <c r="H5641" i="10"/>
  <c r="H5640" i="10"/>
  <c r="H5639" i="10"/>
  <c r="H5638" i="10"/>
  <c r="H5637" i="10"/>
  <c r="H5636" i="10"/>
  <c r="H5635" i="10"/>
  <c r="H5634" i="10"/>
  <c r="H5633" i="10"/>
  <c r="H5632" i="10"/>
  <c r="H5631" i="10"/>
  <c r="H5630" i="10"/>
  <c r="H5629" i="10"/>
  <c r="H5628" i="10"/>
  <c r="H5627" i="10"/>
  <c r="H5626" i="10"/>
  <c r="H5625" i="10"/>
  <c r="H5624" i="10"/>
  <c r="H5623" i="10"/>
  <c r="H5622" i="10"/>
  <c r="H5621" i="10"/>
  <c r="H5620" i="10"/>
  <c r="H5619" i="10"/>
  <c r="H5618" i="10"/>
  <c r="H5617" i="10"/>
  <c r="H5616" i="10"/>
  <c r="H5615" i="10"/>
  <c r="H5614" i="10"/>
  <c r="H5613" i="10"/>
  <c r="H5612" i="10"/>
  <c r="H5611" i="10"/>
  <c r="H5610" i="10"/>
  <c r="H5609" i="10"/>
  <c r="H5608" i="10"/>
  <c r="H5607" i="10"/>
  <c r="H5606" i="10"/>
  <c r="H5605" i="10"/>
  <c r="H5604" i="10"/>
  <c r="H5603" i="10"/>
  <c r="H5602" i="10"/>
  <c r="H5601" i="10"/>
  <c r="H5600" i="10"/>
  <c r="H5599" i="10"/>
  <c r="H5598" i="10"/>
  <c r="H5597" i="10"/>
  <c r="H5596" i="10"/>
  <c r="H5595" i="10"/>
  <c r="H5594" i="10"/>
  <c r="H5593" i="10"/>
  <c r="H5592" i="10"/>
  <c r="H5591" i="10"/>
  <c r="H5590" i="10"/>
  <c r="H5589" i="10"/>
  <c r="H5588" i="10"/>
  <c r="H5587" i="10"/>
  <c r="H5586" i="10"/>
  <c r="H5585" i="10"/>
  <c r="H5584" i="10"/>
  <c r="H5583" i="10"/>
  <c r="H5582" i="10"/>
  <c r="H5581" i="10"/>
  <c r="H5580" i="10"/>
  <c r="H5579" i="10"/>
  <c r="H5578" i="10"/>
  <c r="H5577" i="10"/>
  <c r="H5576" i="10"/>
  <c r="H5575" i="10"/>
  <c r="H5574" i="10"/>
  <c r="H5573" i="10"/>
  <c r="H5572" i="10"/>
  <c r="H5571" i="10"/>
  <c r="H5570" i="10"/>
  <c r="H5569" i="10"/>
  <c r="H5568" i="10"/>
  <c r="H5567" i="10"/>
  <c r="H5566" i="10"/>
  <c r="H5565" i="10"/>
  <c r="H5564" i="10"/>
  <c r="H5563" i="10"/>
  <c r="H5562" i="10"/>
  <c r="H5561" i="10"/>
  <c r="H5560" i="10"/>
  <c r="H5559" i="10"/>
  <c r="H5558" i="10"/>
  <c r="H5557" i="10"/>
  <c r="H5556" i="10"/>
  <c r="H5555" i="10"/>
  <c r="H5554" i="10"/>
  <c r="H5553" i="10"/>
  <c r="H5552" i="10"/>
  <c r="H5551" i="10"/>
  <c r="H5550" i="10"/>
  <c r="H5549" i="10"/>
  <c r="H5548" i="10"/>
  <c r="H5547" i="10"/>
  <c r="H5546" i="10"/>
  <c r="H5545" i="10"/>
  <c r="H5544" i="10"/>
  <c r="H5543" i="10"/>
  <c r="H5542" i="10"/>
  <c r="H5541" i="10"/>
  <c r="H5540" i="10"/>
  <c r="H5539" i="10"/>
  <c r="H5538" i="10"/>
  <c r="H5537" i="10"/>
  <c r="H5536" i="10"/>
  <c r="H5535" i="10"/>
  <c r="H5534" i="10"/>
  <c r="H5533" i="10"/>
  <c r="H5532" i="10"/>
  <c r="H5531" i="10"/>
  <c r="H5530" i="10"/>
  <c r="H5529" i="10"/>
  <c r="H5528" i="10"/>
  <c r="H5527" i="10"/>
  <c r="H5526" i="10"/>
  <c r="H5525" i="10"/>
  <c r="H5524" i="10"/>
  <c r="H5523" i="10"/>
  <c r="H5522" i="10"/>
  <c r="H5521" i="10"/>
  <c r="H5520" i="10"/>
  <c r="H5519" i="10"/>
  <c r="H5518" i="10"/>
  <c r="H5517" i="10"/>
  <c r="H5516" i="10"/>
  <c r="H5515" i="10"/>
  <c r="H5514" i="10"/>
  <c r="H5513" i="10"/>
  <c r="H5512" i="10"/>
  <c r="H5511" i="10"/>
  <c r="H5510" i="10"/>
  <c r="H5509" i="10"/>
  <c r="H5508" i="10"/>
  <c r="H5507" i="10"/>
  <c r="H5506" i="10"/>
  <c r="H5505" i="10"/>
  <c r="H5504" i="10"/>
  <c r="H5503" i="10"/>
  <c r="H5502" i="10"/>
  <c r="H5501" i="10"/>
  <c r="H5500" i="10"/>
  <c r="H5499" i="10"/>
  <c r="H5498" i="10"/>
  <c r="H5497" i="10"/>
  <c r="H5496" i="10"/>
  <c r="H5495" i="10"/>
  <c r="H5494" i="10"/>
  <c r="H5493" i="10"/>
  <c r="H5492" i="10"/>
  <c r="H5491" i="10"/>
  <c r="H5490" i="10"/>
  <c r="H5489" i="10"/>
  <c r="H5488" i="10"/>
  <c r="H5487" i="10"/>
  <c r="H5486" i="10"/>
  <c r="H5485" i="10"/>
  <c r="H5484" i="10"/>
  <c r="H5483" i="10"/>
  <c r="H5482" i="10"/>
  <c r="H5481" i="10"/>
  <c r="H5480" i="10"/>
  <c r="H5479" i="10"/>
  <c r="H5478" i="10"/>
  <c r="H5477" i="10"/>
  <c r="H5476" i="10"/>
  <c r="H5475" i="10"/>
  <c r="H5474" i="10"/>
  <c r="H5473" i="10"/>
  <c r="H5472" i="10"/>
  <c r="H5471" i="10"/>
  <c r="H5470" i="10"/>
  <c r="H5469" i="10"/>
  <c r="H5468" i="10"/>
  <c r="H5467" i="10"/>
  <c r="H5466" i="10"/>
  <c r="H5465" i="10"/>
  <c r="H5464" i="10"/>
  <c r="H5463" i="10"/>
  <c r="H5462" i="10"/>
  <c r="H5461" i="10"/>
  <c r="H5460" i="10"/>
  <c r="H5459" i="10"/>
  <c r="H5458" i="10"/>
  <c r="H5457" i="10"/>
  <c r="H5456" i="10"/>
  <c r="H5455" i="10"/>
  <c r="H5454" i="10"/>
  <c r="H5453" i="10"/>
  <c r="H5452" i="10"/>
  <c r="H5451" i="10"/>
  <c r="H5450" i="10"/>
  <c r="H5449" i="10"/>
  <c r="H5448" i="10"/>
  <c r="H5447" i="10"/>
  <c r="H5446" i="10"/>
  <c r="H5445" i="10"/>
  <c r="H5444" i="10"/>
  <c r="H5443" i="10"/>
  <c r="H5442" i="10"/>
  <c r="H5441" i="10"/>
  <c r="H5440" i="10"/>
  <c r="H5439" i="10"/>
  <c r="H5438" i="10"/>
  <c r="H5437" i="10"/>
  <c r="H5436" i="10"/>
  <c r="H5435" i="10"/>
  <c r="H5434" i="10"/>
  <c r="H5433" i="10"/>
  <c r="H5432" i="10"/>
  <c r="H5431" i="10"/>
  <c r="H5430" i="10"/>
  <c r="H5429" i="10"/>
  <c r="H5428" i="10"/>
  <c r="H5427" i="10"/>
  <c r="H5426" i="10"/>
  <c r="H5425" i="10"/>
  <c r="H5424" i="10"/>
  <c r="H5423" i="10"/>
  <c r="H5422" i="10"/>
  <c r="H5421" i="10"/>
  <c r="H5420" i="10"/>
  <c r="H5419" i="10"/>
  <c r="H5418" i="10"/>
  <c r="H5417" i="10"/>
  <c r="H5416" i="10"/>
  <c r="H5415" i="10"/>
  <c r="H5414" i="10"/>
  <c r="H5413" i="10"/>
  <c r="H5412" i="10"/>
  <c r="H5411" i="10"/>
  <c r="H5410" i="10"/>
  <c r="H5409" i="10"/>
  <c r="H5408" i="10"/>
  <c r="H5407" i="10"/>
  <c r="H5406" i="10"/>
  <c r="H5405" i="10"/>
  <c r="H5404" i="10"/>
  <c r="H5403" i="10"/>
  <c r="H5402" i="10"/>
  <c r="H5401" i="10"/>
  <c r="H5400" i="10"/>
  <c r="H5399" i="10"/>
  <c r="H5398" i="10"/>
  <c r="H5397" i="10"/>
  <c r="H5396" i="10"/>
  <c r="H5395" i="10"/>
  <c r="H5394" i="10"/>
  <c r="H5393" i="10"/>
  <c r="H5392" i="10"/>
  <c r="H5391" i="10"/>
  <c r="H5390" i="10"/>
  <c r="H5389" i="10"/>
  <c r="H5388" i="10"/>
  <c r="H5387" i="10"/>
  <c r="H5386" i="10"/>
  <c r="H5385" i="10"/>
  <c r="H5384" i="10"/>
  <c r="H5383" i="10"/>
  <c r="H5382" i="10"/>
  <c r="H5381" i="10"/>
  <c r="H5380" i="10"/>
  <c r="H5379" i="10"/>
  <c r="H5378" i="10"/>
  <c r="H5377" i="10"/>
  <c r="H5376" i="10"/>
  <c r="H5375" i="10"/>
  <c r="H5374" i="10"/>
  <c r="H5373" i="10"/>
  <c r="H5372" i="10"/>
  <c r="H5371" i="10"/>
  <c r="H5370" i="10"/>
  <c r="H5369" i="10"/>
  <c r="H5368" i="10"/>
  <c r="H5367" i="10"/>
  <c r="H5366" i="10"/>
  <c r="H5365" i="10"/>
  <c r="H5364" i="10"/>
  <c r="H5363" i="10"/>
  <c r="H5362" i="10"/>
  <c r="H5361" i="10"/>
  <c r="H5360" i="10"/>
  <c r="H5359" i="10"/>
  <c r="H5358" i="10"/>
  <c r="H5357" i="10"/>
  <c r="H5356" i="10"/>
  <c r="H5355" i="10"/>
  <c r="H5354" i="10"/>
  <c r="H5353" i="10"/>
  <c r="H5352" i="10"/>
  <c r="H5351" i="10"/>
  <c r="H5350" i="10"/>
  <c r="H5349" i="10"/>
  <c r="H5348" i="10"/>
  <c r="H5347" i="10"/>
  <c r="H5346" i="10"/>
  <c r="H5345" i="10"/>
  <c r="H5344" i="10"/>
  <c r="H5343" i="10"/>
  <c r="H5342" i="10"/>
  <c r="H5341" i="10"/>
  <c r="H5340" i="10"/>
  <c r="H5339" i="10"/>
  <c r="H5338" i="10"/>
  <c r="H5337" i="10"/>
  <c r="H5336" i="10"/>
  <c r="H5335" i="10"/>
  <c r="H5334" i="10"/>
  <c r="H5333" i="10"/>
  <c r="H5332" i="10"/>
  <c r="H5331" i="10"/>
  <c r="H5330" i="10"/>
  <c r="H5329" i="10"/>
  <c r="H5328" i="10"/>
  <c r="H5327" i="10"/>
  <c r="H5326" i="10"/>
  <c r="H5325" i="10"/>
  <c r="H5324" i="10"/>
  <c r="H5323" i="10"/>
  <c r="H5322" i="10"/>
  <c r="H5321" i="10"/>
  <c r="H5320" i="10"/>
  <c r="H5319" i="10"/>
  <c r="H5318" i="10"/>
  <c r="H5317" i="10"/>
  <c r="H5316" i="10"/>
  <c r="H5315" i="10"/>
  <c r="H5314" i="10"/>
  <c r="H5313" i="10"/>
  <c r="H5312" i="10"/>
  <c r="H5311" i="10"/>
  <c r="H5310" i="10"/>
  <c r="H5309" i="10"/>
  <c r="H5308" i="10"/>
  <c r="H5307" i="10"/>
  <c r="H5306" i="10"/>
  <c r="H5305" i="10"/>
  <c r="H5304" i="10"/>
  <c r="H5303" i="10"/>
  <c r="H5302" i="10"/>
  <c r="H5301" i="10"/>
  <c r="H5300" i="10"/>
  <c r="H5299" i="10"/>
  <c r="H5298" i="10"/>
  <c r="H5297" i="10"/>
  <c r="H5296" i="10"/>
  <c r="H5295" i="10"/>
  <c r="H5294" i="10"/>
  <c r="H5293" i="10"/>
  <c r="H5292" i="10"/>
  <c r="H5291" i="10"/>
  <c r="H5290" i="10"/>
  <c r="H5289" i="10"/>
  <c r="H5288" i="10"/>
  <c r="H5287" i="10"/>
  <c r="H5286" i="10"/>
  <c r="H5285" i="10"/>
  <c r="H5284" i="10"/>
  <c r="H5283" i="10"/>
  <c r="H5282" i="10"/>
  <c r="H5281" i="10"/>
  <c r="H5280" i="10"/>
  <c r="H5279" i="10"/>
  <c r="H5278" i="10"/>
  <c r="H5277" i="10"/>
  <c r="H5276" i="10"/>
  <c r="H5275" i="10"/>
  <c r="H5274" i="10"/>
  <c r="H5273" i="10"/>
  <c r="H5272" i="10"/>
  <c r="H5271" i="10"/>
  <c r="H5270" i="10"/>
  <c r="H5269" i="10"/>
  <c r="H5268" i="10"/>
  <c r="H5267" i="10"/>
  <c r="H5266" i="10"/>
  <c r="H5265" i="10"/>
  <c r="H5264" i="10"/>
  <c r="H5263" i="10"/>
  <c r="H5262" i="10"/>
  <c r="H5261" i="10"/>
  <c r="H5260" i="10"/>
  <c r="H5259" i="10"/>
  <c r="H5258" i="10"/>
  <c r="H5257" i="10"/>
  <c r="H5256" i="10"/>
  <c r="H5255" i="10"/>
  <c r="H5254" i="10"/>
  <c r="H5253" i="10"/>
  <c r="H5252" i="10"/>
  <c r="H5251" i="10"/>
  <c r="H5250" i="10"/>
  <c r="H5249" i="10"/>
  <c r="H5248" i="10"/>
  <c r="H5247" i="10"/>
  <c r="H5246" i="10"/>
  <c r="H5245" i="10"/>
  <c r="H5244" i="10"/>
  <c r="H5243" i="10"/>
  <c r="H5242" i="10"/>
  <c r="H5241" i="10"/>
  <c r="H5240" i="10"/>
  <c r="H5239" i="10"/>
  <c r="H5238" i="10"/>
  <c r="H5237" i="10"/>
  <c r="H5236" i="10"/>
  <c r="H5235" i="10"/>
  <c r="H5234" i="10"/>
  <c r="H5233" i="10"/>
  <c r="H5232" i="10"/>
  <c r="H5231" i="10"/>
  <c r="H5230" i="10"/>
  <c r="H5229" i="10"/>
  <c r="H5228" i="10"/>
  <c r="H5227" i="10"/>
  <c r="H5226" i="10"/>
  <c r="H5225" i="10"/>
  <c r="H5224" i="10"/>
  <c r="H5223" i="10"/>
  <c r="H5222" i="10"/>
  <c r="H5221" i="10"/>
  <c r="H5220" i="10"/>
  <c r="H5219" i="10"/>
  <c r="H5218" i="10"/>
  <c r="H5217" i="10"/>
  <c r="H5216" i="10"/>
  <c r="H5215" i="10"/>
  <c r="H5214" i="10"/>
  <c r="H5213" i="10"/>
  <c r="H5212" i="10"/>
  <c r="H5211" i="10"/>
  <c r="H5210" i="10"/>
  <c r="H5209" i="10"/>
  <c r="H5208" i="10"/>
  <c r="H5207" i="10"/>
  <c r="H5206" i="10"/>
  <c r="H5205" i="10"/>
  <c r="H5204" i="10"/>
  <c r="H5203" i="10"/>
  <c r="H5202" i="10"/>
  <c r="H5201" i="10"/>
  <c r="H5200" i="10"/>
  <c r="H5199" i="10"/>
  <c r="H5198" i="10"/>
  <c r="H5197" i="10"/>
  <c r="H5196" i="10"/>
  <c r="H5195" i="10"/>
  <c r="H5194" i="10"/>
  <c r="H5193" i="10"/>
  <c r="H5192" i="10"/>
  <c r="H5191" i="10"/>
  <c r="H5190" i="10"/>
  <c r="H5189" i="10"/>
  <c r="H5188" i="10"/>
  <c r="H5187" i="10"/>
  <c r="H5186" i="10"/>
  <c r="H5185" i="10"/>
  <c r="H5184" i="10"/>
  <c r="H5183" i="10"/>
  <c r="H5182" i="10"/>
  <c r="H5181" i="10"/>
  <c r="H5180" i="10"/>
  <c r="H5179" i="10"/>
  <c r="H5178" i="10"/>
  <c r="H5177" i="10"/>
  <c r="H5176" i="10"/>
  <c r="H5175" i="10"/>
  <c r="H5174" i="10"/>
  <c r="H5173" i="10"/>
  <c r="H5172" i="10"/>
  <c r="H5171" i="10"/>
  <c r="H5170" i="10"/>
  <c r="H5169" i="10"/>
  <c r="H5168" i="10"/>
  <c r="H5167" i="10"/>
  <c r="H5166" i="10"/>
  <c r="H5165" i="10"/>
  <c r="H5164" i="10"/>
  <c r="H5163" i="10"/>
  <c r="H5162" i="10"/>
  <c r="H5161" i="10"/>
  <c r="H5160" i="10"/>
  <c r="H5159" i="10"/>
  <c r="H5158" i="10"/>
  <c r="H5157" i="10"/>
  <c r="H5156" i="10"/>
  <c r="H5155" i="10"/>
  <c r="H5154" i="10"/>
  <c r="H5153" i="10"/>
  <c r="H5152" i="10"/>
  <c r="H5151" i="10"/>
  <c r="H5150" i="10"/>
  <c r="H5149" i="10"/>
  <c r="H5148" i="10"/>
  <c r="H5147" i="10"/>
  <c r="H5146" i="10"/>
  <c r="H5145" i="10"/>
  <c r="H5144" i="10"/>
  <c r="H5143" i="10"/>
  <c r="H5142" i="10"/>
  <c r="H5141" i="10"/>
  <c r="H5140" i="10"/>
  <c r="H5139" i="10"/>
  <c r="H5138" i="10"/>
  <c r="H5137" i="10"/>
  <c r="H5136" i="10"/>
  <c r="H5135" i="10"/>
  <c r="H5134" i="10"/>
  <c r="H5133" i="10"/>
  <c r="H5132" i="10"/>
  <c r="H5131" i="10"/>
  <c r="H5130" i="10"/>
  <c r="H5129" i="10"/>
  <c r="H5128" i="10"/>
  <c r="H5127" i="10"/>
  <c r="H5126" i="10"/>
  <c r="H5125" i="10"/>
  <c r="H5124" i="10"/>
  <c r="H5123" i="10"/>
  <c r="H5122" i="10"/>
  <c r="H5121" i="10"/>
  <c r="H5120" i="10"/>
  <c r="H5119" i="10"/>
  <c r="H5118" i="10"/>
  <c r="H5117" i="10"/>
  <c r="H5116" i="10"/>
  <c r="H5115" i="10"/>
  <c r="H5114" i="10"/>
  <c r="H5113" i="10"/>
  <c r="H5112" i="10"/>
  <c r="H5111" i="10"/>
  <c r="H5110" i="10"/>
  <c r="H5109" i="10"/>
  <c r="H5108" i="10"/>
  <c r="H5107" i="10"/>
  <c r="H5106" i="10"/>
  <c r="H5105" i="10"/>
  <c r="H5104" i="10"/>
  <c r="H5103" i="10"/>
  <c r="H5102" i="10"/>
  <c r="H5101" i="10"/>
  <c r="H5100" i="10"/>
  <c r="H5099" i="10"/>
  <c r="H5098" i="10"/>
  <c r="H5097" i="10"/>
  <c r="H5096" i="10"/>
  <c r="H5095" i="10"/>
  <c r="H5094" i="10"/>
  <c r="H5093" i="10"/>
  <c r="H5092" i="10"/>
  <c r="H5091" i="10"/>
  <c r="H5090" i="10"/>
  <c r="H5089" i="10"/>
  <c r="H5088" i="10"/>
  <c r="H5087" i="10"/>
  <c r="H5086" i="10"/>
  <c r="H5085" i="10"/>
  <c r="H5084" i="10"/>
  <c r="H5083" i="10"/>
  <c r="H5082" i="10"/>
  <c r="H5081" i="10"/>
  <c r="H5080" i="10"/>
  <c r="H5079" i="10"/>
  <c r="H5078" i="10"/>
  <c r="H5077" i="10"/>
  <c r="H5076" i="10"/>
  <c r="H5075" i="10"/>
  <c r="H5074" i="10"/>
  <c r="H5073" i="10"/>
  <c r="H5072" i="10"/>
  <c r="H5071" i="10"/>
  <c r="H5070" i="10"/>
  <c r="H5069" i="10"/>
  <c r="H5068" i="10"/>
  <c r="H5067" i="10"/>
  <c r="H5066" i="10"/>
  <c r="H5065" i="10"/>
  <c r="H5064" i="10"/>
  <c r="H5063" i="10"/>
  <c r="H5062" i="10"/>
  <c r="H5061" i="10"/>
  <c r="H5060" i="10"/>
  <c r="H5059" i="10"/>
  <c r="H5058" i="10"/>
  <c r="H5057" i="10"/>
  <c r="H5056" i="10"/>
  <c r="H5055" i="10"/>
  <c r="H5054" i="10"/>
  <c r="H5053" i="10"/>
  <c r="H5052" i="10"/>
  <c r="H5051" i="10"/>
  <c r="H5050" i="10"/>
  <c r="H5049" i="10"/>
  <c r="H5048" i="10"/>
  <c r="H5047" i="10"/>
  <c r="H5046" i="10"/>
  <c r="H5045" i="10"/>
  <c r="H5044" i="10"/>
  <c r="H5043" i="10"/>
  <c r="H5042" i="10"/>
  <c r="H5041" i="10"/>
  <c r="H5040" i="10"/>
  <c r="H5039" i="10"/>
  <c r="H5038" i="10"/>
  <c r="H5037" i="10"/>
  <c r="H5036" i="10"/>
  <c r="H5035" i="10"/>
  <c r="H5034" i="10"/>
  <c r="H5033" i="10"/>
  <c r="H5032" i="10"/>
  <c r="H5031" i="10"/>
  <c r="H5030" i="10"/>
  <c r="H5029" i="10"/>
  <c r="H5028" i="10"/>
  <c r="H5027" i="10"/>
  <c r="H5026" i="10"/>
  <c r="H5025" i="10"/>
  <c r="H5024" i="10"/>
  <c r="H5023" i="10"/>
  <c r="H5022" i="10"/>
  <c r="H5021" i="10"/>
  <c r="H5020" i="10"/>
  <c r="H5019" i="10"/>
  <c r="H5018" i="10"/>
  <c r="H5017" i="10"/>
  <c r="H5016" i="10"/>
  <c r="H5015" i="10"/>
  <c r="H5014" i="10"/>
  <c r="H5013" i="10"/>
  <c r="H5012" i="10"/>
  <c r="H5011" i="10"/>
  <c r="H5010" i="10"/>
  <c r="H5009" i="10"/>
  <c r="H5008" i="10"/>
  <c r="H5007" i="10"/>
  <c r="H5006" i="10"/>
  <c r="H5005" i="10"/>
  <c r="H5004" i="10"/>
  <c r="H5003" i="10"/>
  <c r="H5002" i="10"/>
  <c r="H5001" i="10"/>
  <c r="H5000" i="10"/>
  <c r="H4999" i="10"/>
  <c r="H4998" i="10"/>
  <c r="H4997" i="10"/>
  <c r="H4996" i="10"/>
  <c r="H4995" i="10"/>
  <c r="H4994" i="10"/>
  <c r="H4993" i="10"/>
  <c r="H4992" i="10"/>
  <c r="H4991" i="10"/>
  <c r="H4990" i="10"/>
  <c r="H4989" i="10"/>
  <c r="H4988" i="10"/>
  <c r="H4987" i="10"/>
  <c r="H4986" i="10"/>
  <c r="H4985" i="10"/>
  <c r="H4984" i="10"/>
  <c r="H4983" i="10"/>
  <c r="H4982" i="10"/>
  <c r="H4981" i="10"/>
  <c r="H4980" i="10"/>
  <c r="H4979" i="10"/>
  <c r="H4978" i="10"/>
  <c r="H4977" i="10"/>
  <c r="H4976" i="10"/>
  <c r="H4975" i="10"/>
  <c r="H4974" i="10"/>
  <c r="H4973" i="10"/>
  <c r="H4972" i="10"/>
  <c r="H4971" i="10"/>
  <c r="H4970" i="10"/>
  <c r="H4969" i="10"/>
  <c r="H4968" i="10"/>
  <c r="H4967" i="10"/>
  <c r="H4966" i="10"/>
  <c r="H4965" i="10"/>
  <c r="H4964" i="10"/>
  <c r="H4963" i="10"/>
  <c r="H4962" i="10"/>
  <c r="H4961" i="10"/>
  <c r="H4960" i="10"/>
  <c r="H4959" i="10"/>
  <c r="H4958" i="10"/>
  <c r="H4957" i="10"/>
  <c r="H4956" i="10"/>
  <c r="H4955" i="10"/>
  <c r="H4954" i="10"/>
  <c r="H4953" i="10"/>
  <c r="H4952" i="10"/>
  <c r="H4951" i="10"/>
  <c r="H4950" i="10"/>
  <c r="H4949" i="10"/>
  <c r="H4948" i="10"/>
  <c r="H4947" i="10"/>
  <c r="H4946" i="10"/>
  <c r="H4945" i="10"/>
  <c r="H4944" i="10"/>
  <c r="H4943" i="10"/>
  <c r="H4942" i="10"/>
  <c r="H4941" i="10"/>
  <c r="H4940" i="10"/>
  <c r="H4939" i="10"/>
  <c r="H4938" i="10"/>
  <c r="H4937" i="10"/>
  <c r="H4936" i="10"/>
  <c r="H4935" i="10"/>
  <c r="H4934" i="10"/>
  <c r="H4933" i="10"/>
  <c r="H4932" i="10"/>
  <c r="H4931" i="10"/>
  <c r="H4930" i="10"/>
  <c r="H4929" i="10"/>
  <c r="H4928" i="10"/>
  <c r="H4927" i="10"/>
  <c r="H4926" i="10"/>
  <c r="H4925" i="10"/>
  <c r="H4924" i="10"/>
  <c r="H4923" i="10"/>
  <c r="H4922" i="10"/>
  <c r="H4921" i="10"/>
  <c r="H4920" i="10"/>
  <c r="H4919" i="10"/>
  <c r="H4918" i="10"/>
  <c r="H4917" i="10"/>
  <c r="H4916" i="10"/>
  <c r="H4915" i="10"/>
  <c r="H4914" i="10"/>
  <c r="H4913" i="10"/>
  <c r="H4912" i="10"/>
  <c r="H4911" i="10"/>
  <c r="H4910" i="10"/>
  <c r="H4909" i="10"/>
  <c r="H4908" i="10"/>
  <c r="H4907" i="10"/>
  <c r="H4906" i="10"/>
  <c r="H4905" i="10"/>
  <c r="H4904" i="10"/>
  <c r="H4903" i="10"/>
  <c r="H4902" i="10"/>
  <c r="H4901" i="10"/>
  <c r="H4900" i="10"/>
  <c r="H4899" i="10"/>
  <c r="H4898" i="10"/>
  <c r="H4897" i="10"/>
  <c r="H4896" i="10"/>
  <c r="H4895" i="10"/>
  <c r="H4894" i="10"/>
  <c r="H4893" i="10"/>
  <c r="H4892" i="10"/>
  <c r="H4891" i="10"/>
  <c r="H4890" i="10"/>
  <c r="H4889" i="10"/>
  <c r="H4888" i="10"/>
  <c r="H4887" i="10"/>
  <c r="H4886" i="10"/>
  <c r="H4885" i="10"/>
  <c r="H4884" i="10"/>
  <c r="H4883" i="10"/>
  <c r="H4882" i="10"/>
  <c r="H4881" i="10"/>
  <c r="H4880" i="10"/>
  <c r="H4879" i="10"/>
  <c r="H4878" i="10"/>
  <c r="H4877" i="10"/>
  <c r="H4876" i="10"/>
  <c r="H4875" i="10"/>
  <c r="H4874" i="10"/>
  <c r="H4873" i="10"/>
  <c r="H4872" i="10"/>
  <c r="H4871" i="10"/>
  <c r="H4870" i="10"/>
  <c r="H4869" i="10"/>
  <c r="H4868" i="10"/>
  <c r="H4867" i="10"/>
  <c r="H4866" i="10"/>
  <c r="H4865" i="10"/>
  <c r="H4864" i="10"/>
  <c r="H4863" i="10"/>
  <c r="H4862" i="10"/>
  <c r="H4861" i="10"/>
  <c r="H4860" i="10"/>
  <c r="H4859" i="10"/>
  <c r="H4858" i="10"/>
  <c r="H4857" i="10"/>
  <c r="H4856" i="10"/>
  <c r="H4855" i="10"/>
  <c r="H4854" i="10"/>
  <c r="H4853" i="10"/>
  <c r="H4852" i="10"/>
  <c r="H4851" i="10"/>
  <c r="H4850" i="10"/>
  <c r="H4849" i="10"/>
  <c r="H4848" i="10"/>
  <c r="H4847" i="10"/>
  <c r="H4846" i="10"/>
  <c r="H4845" i="10"/>
  <c r="H4844" i="10"/>
  <c r="H4843" i="10"/>
  <c r="H4842" i="10"/>
  <c r="H4841" i="10"/>
  <c r="H4840" i="10"/>
  <c r="H4839" i="10"/>
  <c r="H4838" i="10"/>
  <c r="H4837" i="10"/>
  <c r="H4836" i="10"/>
  <c r="H4835" i="10"/>
  <c r="H4834" i="10"/>
  <c r="H4833" i="10"/>
  <c r="H4832" i="10"/>
  <c r="H4831" i="10"/>
  <c r="H4830" i="10"/>
  <c r="H4829" i="10"/>
  <c r="H4828" i="10"/>
  <c r="H4827" i="10"/>
  <c r="H4826" i="10"/>
  <c r="H4825" i="10"/>
  <c r="H4824" i="10"/>
  <c r="H4823" i="10"/>
  <c r="H4822" i="10"/>
  <c r="H4821" i="10"/>
  <c r="H4820" i="10"/>
  <c r="H4819" i="10"/>
  <c r="H4818" i="10"/>
  <c r="H4817" i="10"/>
  <c r="H4816" i="10"/>
  <c r="H4815" i="10"/>
  <c r="H4814" i="10"/>
  <c r="H4813" i="10"/>
  <c r="H4812" i="10"/>
  <c r="H4811" i="10"/>
  <c r="H4810" i="10"/>
  <c r="H4809" i="10"/>
  <c r="H4808" i="10"/>
  <c r="H4807" i="10"/>
  <c r="H4806" i="10"/>
  <c r="H4805" i="10"/>
  <c r="H4804" i="10"/>
  <c r="H4803" i="10"/>
  <c r="H4802" i="10"/>
  <c r="H4801" i="10"/>
  <c r="H4800" i="10"/>
  <c r="H4799" i="10"/>
  <c r="H4798" i="10"/>
  <c r="H4797" i="10"/>
  <c r="H4796" i="10"/>
  <c r="H4795" i="10"/>
  <c r="H4794" i="10"/>
  <c r="H4793" i="10"/>
  <c r="H4792" i="10"/>
  <c r="H4791" i="10"/>
  <c r="H4790" i="10"/>
  <c r="H4789" i="10"/>
  <c r="H4788" i="10"/>
  <c r="H4787" i="10"/>
  <c r="H4786" i="10"/>
  <c r="H4785" i="10"/>
  <c r="H4784" i="10"/>
  <c r="H4783" i="10"/>
  <c r="H4782" i="10"/>
  <c r="H4781" i="10"/>
  <c r="H4780" i="10"/>
  <c r="H4779" i="10"/>
  <c r="H4778" i="10"/>
  <c r="H4777" i="10"/>
  <c r="H4776" i="10"/>
  <c r="H4775" i="10"/>
  <c r="H4774" i="10"/>
  <c r="H4773" i="10"/>
  <c r="H4772" i="10"/>
  <c r="H4771" i="10"/>
  <c r="H4770" i="10"/>
  <c r="H4769" i="10"/>
  <c r="H4768" i="10"/>
  <c r="H4767" i="10"/>
  <c r="H4766" i="10"/>
  <c r="H4765" i="10"/>
  <c r="H4764" i="10"/>
  <c r="H4763" i="10"/>
  <c r="H4762" i="10"/>
  <c r="H4761" i="10"/>
  <c r="H4760" i="10"/>
  <c r="H4759" i="10"/>
  <c r="H4758" i="10"/>
  <c r="H4757" i="10"/>
  <c r="H4756" i="10"/>
  <c r="H4755" i="10"/>
  <c r="H4754" i="10"/>
  <c r="H4753" i="10"/>
  <c r="H4752" i="10"/>
  <c r="H4751" i="10"/>
  <c r="H4750" i="10"/>
  <c r="H4749" i="10"/>
  <c r="H4748" i="10"/>
  <c r="H4747" i="10"/>
  <c r="H4746" i="10"/>
  <c r="H4745" i="10"/>
  <c r="H4744" i="10"/>
  <c r="H4743" i="10"/>
  <c r="H4742" i="10"/>
  <c r="H4741" i="10"/>
  <c r="H4740" i="10"/>
  <c r="H4739" i="10"/>
  <c r="H4738" i="10"/>
  <c r="H4737" i="10"/>
  <c r="H4736" i="10"/>
  <c r="H4735" i="10"/>
  <c r="H4734" i="10"/>
  <c r="H4733" i="10"/>
  <c r="H4732" i="10"/>
  <c r="H4731" i="10"/>
  <c r="H4730" i="10"/>
  <c r="H4729" i="10"/>
  <c r="H4728" i="10"/>
  <c r="H4727" i="10"/>
  <c r="H4726" i="10"/>
  <c r="H4725" i="10"/>
  <c r="H4724" i="10"/>
  <c r="H4723" i="10"/>
  <c r="H4722" i="10"/>
  <c r="H4721" i="10"/>
  <c r="H4720" i="10"/>
  <c r="H4719" i="10"/>
  <c r="H4718" i="10"/>
  <c r="H4717" i="10"/>
  <c r="H4716" i="10"/>
  <c r="H4715" i="10"/>
  <c r="H4714" i="10"/>
  <c r="H4713" i="10"/>
  <c r="H4712" i="10"/>
  <c r="H4711" i="10"/>
  <c r="H4710" i="10"/>
  <c r="H4709" i="10"/>
  <c r="H4708" i="10"/>
  <c r="H4707" i="10"/>
  <c r="H4706" i="10"/>
  <c r="H4705" i="10"/>
  <c r="H4704" i="10"/>
  <c r="H4703" i="10"/>
  <c r="H4702" i="10"/>
  <c r="H4701" i="10"/>
  <c r="H4700" i="10"/>
  <c r="H4699" i="10"/>
  <c r="H4698" i="10"/>
  <c r="H4697" i="10"/>
  <c r="H4696" i="10"/>
  <c r="H4695" i="10"/>
  <c r="H4694" i="10"/>
  <c r="H4693" i="10"/>
  <c r="H4692" i="10"/>
  <c r="H4691" i="10"/>
  <c r="H4690" i="10"/>
  <c r="H4689" i="10"/>
  <c r="H4688" i="10"/>
  <c r="H4687" i="10"/>
  <c r="H4686" i="10"/>
  <c r="H4685" i="10"/>
  <c r="H4684" i="10"/>
  <c r="H4683" i="10"/>
  <c r="H4682" i="10"/>
  <c r="H4681" i="10"/>
  <c r="H4680" i="10"/>
  <c r="H4679" i="10"/>
  <c r="H4678" i="10"/>
  <c r="H4677" i="10"/>
  <c r="H4676" i="10"/>
  <c r="H4675" i="10"/>
  <c r="H4674" i="10"/>
  <c r="H4673" i="10"/>
  <c r="H4672" i="10"/>
  <c r="H4671" i="10"/>
  <c r="H4670" i="10"/>
  <c r="H4669" i="10"/>
  <c r="H4668" i="10"/>
  <c r="H4667" i="10"/>
  <c r="H4666" i="10"/>
  <c r="H4665" i="10"/>
  <c r="H4664" i="10"/>
  <c r="H4663" i="10"/>
  <c r="H4662" i="10"/>
  <c r="H4661" i="10"/>
  <c r="H4660" i="10"/>
  <c r="H4659" i="10"/>
  <c r="H4658" i="10"/>
  <c r="H4657" i="10"/>
  <c r="H4656" i="10"/>
  <c r="H4655" i="10"/>
  <c r="H4654" i="10"/>
  <c r="H4653" i="10"/>
  <c r="H4652" i="10"/>
  <c r="H4651" i="10"/>
  <c r="H4650" i="10"/>
  <c r="H4649" i="10"/>
  <c r="H4648" i="10"/>
  <c r="H4647" i="10"/>
  <c r="H4646" i="10"/>
  <c r="H4645" i="10"/>
  <c r="H4644" i="10"/>
  <c r="H4643" i="10"/>
  <c r="H4642" i="10"/>
  <c r="H4641" i="10"/>
  <c r="H4640" i="10"/>
  <c r="H4639" i="10"/>
  <c r="H4638" i="10"/>
  <c r="H4637" i="10"/>
  <c r="H4636" i="10"/>
  <c r="H4635" i="10"/>
  <c r="H4634" i="10"/>
  <c r="H4633" i="10"/>
  <c r="H4632" i="10"/>
  <c r="H4631" i="10"/>
  <c r="H4630" i="10"/>
  <c r="H4629" i="10"/>
  <c r="H4628" i="10"/>
  <c r="H4627" i="10"/>
  <c r="H4626" i="10"/>
  <c r="H4625" i="10"/>
  <c r="H4624" i="10"/>
  <c r="H4623" i="10"/>
  <c r="H4622" i="10"/>
  <c r="H4621" i="10"/>
  <c r="H4620" i="10"/>
  <c r="H4619" i="10"/>
  <c r="H4618" i="10"/>
  <c r="H4617" i="10"/>
  <c r="H4616" i="10"/>
  <c r="H4615" i="10"/>
  <c r="H4614" i="10"/>
  <c r="H4613" i="10"/>
  <c r="H4612" i="10"/>
  <c r="H4611" i="10"/>
  <c r="H4610" i="10"/>
  <c r="H4609" i="10"/>
  <c r="H4608" i="10"/>
  <c r="H4607" i="10"/>
  <c r="H4606" i="10"/>
  <c r="H4605" i="10"/>
  <c r="H4604" i="10"/>
  <c r="H4603" i="10"/>
  <c r="H4602" i="10"/>
  <c r="H4601" i="10"/>
  <c r="H4600" i="10"/>
  <c r="H4599" i="10"/>
  <c r="H4598" i="10"/>
  <c r="H4597" i="10"/>
  <c r="H4596" i="10"/>
  <c r="H4595" i="10"/>
  <c r="H4594" i="10"/>
  <c r="H4593" i="10"/>
  <c r="H4592" i="10"/>
  <c r="H4591" i="10"/>
  <c r="H4590" i="10"/>
  <c r="H4589" i="10"/>
  <c r="H4588" i="10"/>
  <c r="H4587" i="10"/>
  <c r="H4586" i="10"/>
  <c r="H4585" i="10"/>
  <c r="H4584" i="10"/>
  <c r="H4583" i="10"/>
  <c r="H4582" i="10"/>
  <c r="H4581" i="10"/>
  <c r="H4580" i="10"/>
  <c r="H4579" i="10"/>
  <c r="H4578" i="10"/>
  <c r="H4577" i="10"/>
  <c r="H4576" i="10"/>
  <c r="H4575" i="10"/>
  <c r="H4574" i="10"/>
  <c r="H4573" i="10"/>
  <c r="H4572" i="10"/>
  <c r="H4571" i="10"/>
  <c r="H4570" i="10"/>
  <c r="H4569" i="10"/>
  <c r="H4568" i="10"/>
  <c r="H4567" i="10"/>
  <c r="H4566" i="10"/>
  <c r="H4565" i="10"/>
  <c r="H4564" i="10"/>
  <c r="H4563" i="10"/>
  <c r="H4562" i="10"/>
  <c r="H4561" i="10"/>
  <c r="H4560" i="10"/>
  <c r="H4559" i="10"/>
  <c r="H4558" i="10"/>
  <c r="H4557" i="10"/>
  <c r="H4556" i="10"/>
  <c r="H4555" i="10"/>
  <c r="H4554" i="10"/>
  <c r="H4553" i="10"/>
  <c r="H4552" i="10"/>
  <c r="H4551" i="10"/>
  <c r="H4550" i="10"/>
  <c r="H4549" i="10"/>
  <c r="H4548" i="10"/>
  <c r="H4547" i="10"/>
  <c r="H4546" i="10"/>
  <c r="H4545" i="10"/>
  <c r="H4544" i="10"/>
  <c r="H4543" i="10"/>
  <c r="H4542" i="10"/>
  <c r="H4541" i="10"/>
  <c r="H4540" i="10"/>
  <c r="H4539" i="10"/>
  <c r="H4538" i="10"/>
  <c r="H4537" i="10"/>
  <c r="H4536" i="10"/>
  <c r="H4535" i="10"/>
  <c r="H4534" i="10"/>
  <c r="H4533" i="10"/>
  <c r="H4532" i="10"/>
  <c r="H4531" i="10"/>
  <c r="H4530" i="10"/>
  <c r="H4529" i="10"/>
  <c r="H4528" i="10"/>
  <c r="H4527" i="10"/>
  <c r="H4526" i="10"/>
  <c r="H4525" i="10"/>
  <c r="H4524" i="10"/>
  <c r="H4523" i="10"/>
  <c r="H4522" i="10"/>
  <c r="H4521" i="10"/>
  <c r="H4520" i="10"/>
  <c r="H4519" i="10"/>
  <c r="H4518" i="10"/>
  <c r="H4517" i="10"/>
  <c r="H4516" i="10"/>
  <c r="H4515" i="10"/>
  <c r="H4514" i="10"/>
  <c r="H4513" i="10"/>
  <c r="H4512" i="10"/>
  <c r="H4511" i="10"/>
  <c r="H4510" i="10"/>
  <c r="H4509" i="10"/>
  <c r="H4508" i="10"/>
  <c r="H4507" i="10"/>
  <c r="H4506" i="10"/>
  <c r="H4505" i="10"/>
  <c r="H4504" i="10"/>
  <c r="H4503" i="10"/>
  <c r="H4502" i="10"/>
  <c r="H4501" i="10"/>
  <c r="H4500" i="10"/>
  <c r="H4499" i="10"/>
  <c r="H4498" i="10"/>
  <c r="H4497" i="10"/>
  <c r="H4496" i="10"/>
  <c r="H4495" i="10"/>
  <c r="H4494" i="10"/>
  <c r="H4493" i="10"/>
  <c r="H4492" i="10"/>
  <c r="H4491" i="10"/>
  <c r="H4490" i="10"/>
  <c r="H4489" i="10"/>
  <c r="H4488" i="10"/>
  <c r="H4487" i="10"/>
  <c r="H4486" i="10"/>
  <c r="H4485" i="10"/>
  <c r="H4484" i="10"/>
  <c r="H4483" i="10"/>
  <c r="H4482" i="10"/>
  <c r="H4481" i="10"/>
  <c r="H4480" i="10"/>
  <c r="H4479" i="10"/>
  <c r="H4478" i="10"/>
  <c r="H4477" i="10"/>
  <c r="H4476" i="10"/>
  <c r="H4475" i="10"/>
  <c r="H4474" i="10"/>
  <c r="H4473" i="10"/>
  <c r="H4472" i="10"/>
  <c r="H4471" i="10"/>
  <c r="H4470" i="10"/>
  <c r="H4469" i="10"/>
  <c r="H4468" i="10"/>
  <c r="H4467" i="10"/>
  <c r="H4466" i="10"/>
  <c r="H4465" i="10"/>
  <c r="H4464" i="10"/>
  <c r="H4463" i="10"/>
  <c r="H4462" i="10"/>
  <c r="H4461" i="10"/>
  <c r="H4460" i="10"/>
  <c r="H4459" i="10"/>
  <c r="H4458" i="10"/>
  <c r="H4457" i="10"/>
  <c r="H4456" i="10"/>
  <c r="H4455" i="10"/>
  <c r="H4454" i="10"/>
  <c r="H4453" i="10"/>
  <c r="H4452" i="10"/>
  <c r="H4451" i="10"/>
  <c r="H4450" i="10"/>
  <c r="H4449" i="10"/>
  <c r="H4448" i="10"/>
  <c r="H4447" i="10"/>
  <c r="H4446" i="10"/>
  <c r="H4445" i="10"/>
  <c r="H4444" i="10"/>
  <c r="H4443" i="10"/>
  <c r="H4442" i="10"/>
  <c r="H4441" i="10"/>
  <c r="H4440" i="10"/>
  <c r="H4439" i="10"/>
  <c r="H4438" i="10"/>
  <c r="H4437" i="10"/>
  <c r="H4436" i="10"/>
  <c r="H4435" i="10"/>
  <c r="H4434" i="10"/>
  <c r="H4433" i="10"/>
  <c r="H4432" i="10"/>
  <c r="H4431" i="10"/>
  <c r="H4430" i="10"/>
  <c r="H4429" i="10"/>
  <c r="H4428" i="10"/>
  <c r="H4427" i="10"/>
  <c r="H4426" i="10"/>
  <c r="H4425" i="10"/>
  <c r="H4424" i="10"/>
  <c r="H4423" i="10"/>
  <c r="H4422" i="10"/>
  <c r="H4421" i="10"/>
  <c r="H4420" i="10"/>
  <c r="H4419" i="10"/>
  <c r="H4418" i="10"/>
  <c r="H4417" i="10"/>
  <c r="H4416" i="10"/>
  <c r="H4415" i="10"/>
  <c r="H4414" i="10"/>
  <c r="H4413" i="10"/>
  <c r="H4412" i="10"/>
  <c r="H4411" i="10"/>
  <c r="H4410" i="10"/>
  <c r="H4409" i="10"/>
  <c r="H4408" i="10"/>
  <c r="H4407" i="10"/>
  <c r="H4406" i="10"/>
  <c r="H4405" i="10"/>
  <c r="H4404" i="10"/>
  <c r="H4403" i="10"/>
  <c r="H4402" i="10"/>
  <c r="H4401" i="10"/>
  <c r="H4400" i="10"/>
  <c r="H4399" i="10"/>
  <c r="H4398" i="10"/>
  <c r="H4397" i="10"/>
  <c r="H4396" i="10"/>
  <c r="H4395" i="10"/>
  <c r="H4394" i="10"/>
  <c r="H4393" i="10"/>
  <c r="H4392" i="10"/>
  <c r="H4391" i="10"/>
  <c r="H4390" i="10"/>
  <c r="H4389" i="10"/>
  <c r="H4388" i="10"/>
  <c r="H4387" i="10"/>
  <c r="H4386" i="10"/>
  <c r="H4385" i="10"/>
  <c r="H4384" i="10"/>
  <c r="H4383" i="10"/>
  <c r="H4382" i="10"/>
  <c r="H4381" i="10"/>
  <c r="H4380" i="10"/>
  <c r="H4379" i="10"/>
  <c r="H4378" i="10"/>
  <c r="H4377" i="10"/>
  <c r="H4376" i="10"/>
  <c r="H4375" i="10"/>
  <c r="H4374" i="10"/>
  <c r="H4373" i="10"/>
  <c r="H4372" i="10"/>
  <c r="H4371" i="10"/>
  <c r="H4370" i="10"/>
  <c r="H4369" i="10"/>
  <c r="H4368" i="10"/>
  <c r="H4367" i="10"/>
  <c r="H4366" i="10"/>
  <c r="H4365" i="10"/>
  <c r="H4364" i="10"/>
  <c r="H4363" i="10"/>
  <c r="H4362" i="10"/>
  <c r="H4361" i="10"/>
  <c r="H4360" i="10"/>
  <c r="H4359" i="10"/>
  <c r="H4358" i="10"/>
  <c r="H4357" i="10"/>
  <c r="H4356" i="10"/>
  <c r="H4355" i="10"/>
  <c r="H4354" i="10"/>
  <c r="H4353" i="10"/>
  <c r="H4352" i="10"/>
  <c r="H4351" i="10"/>
  <c r="H4350" i="10"/>
  <c r="H4349" i="10"/>
  <c r="H4348" i="10"/>
  <c r="H4347" i="10"/>
  <c r="H4346" i="10"/>
  <c r="H4345" i="10"/>
  <c r="H4344" i="10"/>
  <c r="H4343" i="10"/>
  <c r="H4342" i="10"/>
  <c r="H4341" i="10"/>
  <c r="H4340" i="10"/>
  <c r="H4339" i="10"/>
  <c r="H4338" i="10"/>
  <c r="H4337" i="10"/>
  <c r="H4336" i="10"/>
  <c r="H4335" i="10"/>
  <c r="H4334" i="10"/>
  <c r="H4333" i="10"/>
  <c r="H4332" i="10"/>
  <c r="H4331" i="10"/>
  <c r="H4330" i="10"/>
  <c r="H4329" i="10"/>
  <c r="H4328" i="10"/>
  <c r="H4327" i="10"/>
  <c r="H4326" i="10"/>
  <c r="H4325" i="10"/>
  <c r="H4324" i="10"/>
  <c r="H4323" i="10"/>
  <c r="H4322" i="10"/>
  <c r="H4321" i="10"/>
  <c r="H4320" i="10"/>
  <c r="H4319" i="10"/>
  <c r="H4318" i="10"/>
  <c r="H4317" i="10"/>
  <c r="H4316" i="10"/>
  <c r="H4315" i="10"/>
  <c r="H4314" i="10"/>
  <c r="H4313" i="10"/>
  <c r="H4312" i="10"/>
  <c r="H4311" i="10"/>
  <c r="H4310" i="10"/>
  <c r="H4309" i="10"/>
  <c r="H4308" i="10"/>
  <c r="H4307" i="10"/>
  <c r="H4306" i="10"/>
  <c r="H4305" i="10"/>
  <c r="H4304" i="10"/>
  <c r="H4303" i="10"/>
  <c r="H4302" i="10"/>
  <c r="H4301" i="10"/>
  <c r="H4300" i="10"/>
  <c r="H4299" i="10"/>
  <c r="H4298" i="10"/>
  <c r="H4297" i="10"/>
  <c r="H4296" i="10"/>
  <c r="H4295" i="10"/>
  <c r="H4294" i="10"/>
  <c r="H4293" i="10"/>
  <c r="H4292" i="10"/>
  <c r="H4291" i="10"/>
  <c r="H4290" i="10"/>
  <c r="H4289" i="10"/>
  <c r="H4288" i="10"/>
  <c r="H4287" i="10"/>
  <c r="H4286" i="10"/>
  <c r="H4285" i="10"/>
  <c r="H4284" i="10"/>
  <c r="H4283" i="10"/>
  <c r="H4282" i="10"/>
  <c r="H4281" i="10"/>
  <c r="H4280" i="10"/>
  <c r="H4279" i="10"/>
  <c r="H4278" i="10"/>
  <c r="H4277" i="10"/>
  <c r="H4276" i="10"/>
  <c r="H4275" i="10"/>
  <c r="H4274" i="10"/>
  <c r="H4273" i="10"/>
  <c r="H4272" i="10"/>
  <c r="H4271" i="10"/>
  <c r="H4270" i="10"/>
  <c r="H4269" i="10"/>
  <c r="H4268" i="10"/>
  <c r="H4267" i="10"/>
  <c r="H4266" i="10"/>
  <c r="H4265" i="10"/>
  <c r="H4264" i="10"/>
  <c r="H4263" i="10"/>
  <c r="H4262" i="10"/>
  <c r="H4261" i="10"/>
  <c r="H4260" i="10"/>
  <c r="H4259" i="10"/>
  <c r="H4258" i="10"/>
  <c r="H4257" i="10"/>
  <c r="H4256" i="10"/>
  <c r="H4255" i="10"/>
  <c r="H4254" i="10"/>
  <c r="H4253" i="10"/>
  <c r="H4252" i="10"/>
  <c r="H4251" i="10"/>
  <c r="H4250" i="10"/>
  <c r="H4249" i="10"/>
  <c r="H4248" i="10"/>
  <c r="H4247" i="10"/>
  <c r="H4246" i="10"/>
  <c r="H4245" i="10"/>
  <c r="H4244" i="10"/>
  <c r="H4243" i="10"/>
  <c r="H4242" i="10"/>
  <c r="H4241" i="10"/>
  <c r="H4240" i="10"/>
  <c r="H4239" i="10"/>
  <c r="H4238" i="10"/>
  <c r="H4237" i="10"/>
  <c r="H4236" i="10"/>
  <c r="H4235" i="10"/>
  <c r="H4234" i="10"/>
  <c r="H4233" i="10"/>
  <c r="H4232" i="10"/>
  <c r="H4231" i="10"/>
  <c r="H4230" i="10"/>
  <c r="H4229" i="10"/>
  <c r="H4228" i="10"/>
  <c r="H4227" i="10"/>
  <c r="H4226" i="10"/>
  <c r="H4225" i="10"/>
  <c r="H4224" i="10"/>
  <c r="H4223" i="10"/>
  <c r="H4222" i="10"/>
  <c r="H4221" i="10"/>
  <c r="H4220" i="10"/>
  <c r="H4219" i="10"/>
  <c r="H4218" i="10"/>
  <c r="H4217" i="10"/>
  <c r="H4216" i="10"/>
  <c r="H4215" i="10"/>
  <c r="H4214" i="10"/>
  <c r="H4213" i="10"/>
  <c r="H4212" i="10"/>
  <c r="H4211" i="10"/>
  <c r="H4210" i="10"/>
  <c r="H4209" i="10"/>
  <c r="H4208" i="10"/>
  <c r="H4207" i="10"/>
  <c r="H4206" i="10"/>
  <c r="H4205" i="10"/>
  <c r="H4204" i="10"/>
  <c r="H4203" i="10"/>
  <c r="H4202" i="10"/>
  <c r="H4201" i="10"/>
  <c r="H4200" i="10"/>
  <c r="H4199" i="10"/>
  <c r="H4198" i="10"/>
  <c r="H4197" i="10"/>
  <c r="H4196" i="10"/>
  <c r="H4195" i="10"/>
  <c r="H4194" i="10"/>
  <c r="H4193" i="10"/>
  <c r="H4192" i="10"/>
  <c r="H4191" i="10"/>
  <c r="H4190" i="10"/>
  <c r="H4189" i="10"/>
  <c r="H4188" i="10"/>
  <c r="H4187" i="10"/>
  <c r="H4186" i="10"/>
  <c r="H4185" i="10"/>
  <c r="H4184" i="10"/>
  <c r="H4183" i="10"/>
  <c r="H4182" i="10"/>
  <c r="H4181" i="10"/>
  <c r="H4180" i="10"/>
  <c r="H4179" i="10"/>
  <c r="H4178" i="10"/>
  <c r="H4177" i="10"/>
  <c r="H4176" i="10"/>
  <c r="H4175" i="10"/>
  <c r="H4174" i="10"/>
  <c r="H4173" i="10"/>
  <c r="H4172" i="10"/>
  <c r="H4171" i="10"/>
  <c r="H4170" i="10"/>
  <c r="H4169" i="10"/>
  <c r="H4168" i="10"/>
  <c r="H4167" i="10"/>
  <c r="H4166" i="10"/>
  <c r="H4165" i="10"/>
  <c r="H4164" i="10"/>
  <c r="H4163" i="10"/>
  <c r="H4162" i="10"/>
  <c r="H4161" i="10"/>
  <c r="H4160" i="10"/>
  <c r="H4159" i="10"/>
  <c r="H4158" i="10"/>
  <c r="H4157" i="10"/>
  <c r="H4156" i="10"/>
  <c r="H4155" i="10"/>
  <c r="H4154" i="10"/>
  <c r="H4153" i="10"/>
  <c r="H4152" i="10"/>
  <c r="H4151" i="10"/>
  <c r="H4150" i="10"/>
  <c r="H4149" i="10"/>
  <c r="H4148" i="10"/>
  <c r="H4147" i="10"/>
  <c r="H4146" i="10"/>
  <c r="H4145" i="10"/>
  <c r="H4144" i="10"/>
  <c r="H4143" i="10"/>
  <c r="H4142" i="10"/>
  <c r="H4141" i="10"/>
  <c r="H4140" i="10"/>
  <c r="H4139" i="10"/>
  <c r="H4138" i="10"/>
  <c r="H4137" i="10"/>
  <c r="H4136" i="10"/>
  <c r="H4135" i="10"/>
  <c r="H4134" i="10"/>
  <c r="H4133" i="10"/>
  <c r="H4132" i="10"/>
  <c r="H4131" i="10"/>
  <c r="H4130" i="10"/>
  <c r="H4129" i="10"/>
  <c r="H4128" i="10"/>
  <c r="H4127" i="10"/>
  <c r="H4126" i="10"/>
  <c r="H4125" i="10"/>
  <c r="H4124" i="10"/>
  <c r="H4123" i="10"/>
  <c r="H4122" i="10"/>
  <c r="H4121" i="10"/>
  <c r="H4120" i="10"/>
  <c r="H4119" i="10"/>
  <c r="H4118" i="10"/>
  <c r="H4117" i="10"/>
  <c r="H4116" i="10"/>
  <c r="H4115" i="10"/>
  <c r="H4114" i="10"/>
  <c r="H4113" i="10"/>
  <c r="H4112" i="10"/>
  <c r="H4111" i="10"/>
  <c r="H4110" i="10"/>
  <c r="H4109" i="10"/>
  <c r="H4108" i="10"/>
  <c r="H4107" i="10"/>
  <c r="H4106" i="10"/>
  <c r="H4105" i="10"/>
  <c r="H4104" i="10"/>
  <c r="H4103" i="10"/>
  <c r="H4102" i="10"/>
  <c r="H4101" i="10"/>
  <c r="H4100" i="10"/>
  <c r="H4099" i="10"/>
  <c r="H4098" i="10"/>
  <c r="H4097" i="10"/>
  <c r="H4096" i="10"/>
  <c r="H4095" i="10"/>
  <c r="H4094" i="10"/>
  <c r="H4093" i="10"/>
  <c r="H4092" i="10"/>
  <c r="H4091" i="10"/>
  <c r="H4090" i="10"/>
  <c r="H4089" i="10"/>
  <c r="H4088" i="10"/>
  <c r="H4087" i="10"/>
  <c r="H4086" i="10"/>
  <c r="H4085" i="10"/>
  <c r="H4084" i="10"/>
  <c r="H4083" i="10"/>
  <c r="H4082" i="10"/>
  <c r="H4081" i="10"/>
  <c r="H4080" i="10"/>
  <c r="H4079" i="10"/>
  <c r="H4078" i="10"/>
  <c r="H4077" i="10"/>
  <c r="H4076" i="10"/>
  <c r="H4075" i="10"/>
  <c r="H4074" i="10"/>
  <c r="H4073" i="10"/>
  <c r="H4072" i="10"/>
  <c r="H4071" i="10"/>
  <c r="H4070" i="10"/>
  <c r="H4069" i="10"/>
  <c r="H4068" i="10"/>
  <c r="H4067" i="10"/>
  <c r="H4066" i="10"/>
  <c r="H4065" i="10"/>
  <c r="H4064" i="10"/>
  <c r="H4063" i="10"/>
  <c r="H4062" i="10"/>
  <c r="H4061" i="10"/>
  <c r="H4060" i="10"/>
  <c r="H4059" i="10"/>
  <c r="H4058" i="10"/>
  <c r="H4057" i="10"/>
  <c r="H4056" i="10"/>
  <c r="H4055" i="10"/>
  <c r="H4054" i="10"/>
  <c r="H4053" i="10"/>
  <c r="H4052" i="10"/>
  <c r="H4051" i="10"/>
  <c r="H4050" i="10"/>
  <c r="H4049" i="10"/>
  <c r="H4048" i="10"/>
  <c r="H4047" i="10"/>
  <c r="H4046" i="10"/>
  <c r="H4045" i="10"/>
  <c r="H4044" i="10"/>
  <c r="H4043" i="10"/>
  <c r="H4042" i="10"/>
  <c r="H4041" i="10"/>
  <c r="H4040" i="10"/>
  <c r="H4039" i="10"/>
  <c r="H4038" i="10"/>
  <c r="H4037" i="10"/>
  <c r="H4036" i="10"/>
  <c r="H4035" i="10"/>
  <c r="H4034" i="10"/>
  <c r="H4033" i="10"/>
  <c r="H4032" i="10"/>
  <c r="H4031" i="10"/>
  <c r="H4030" i="10"/>
  <c r="H4029" i="10"/>
  <c r="H4028" i="10"/>
  <c r="H4027" i="10"/>
  <c r="H4026" i="10"/>
  <c r="H4025" i="10"/>
  <c r="H4024" i="10"/>
  <c r="H4023" i="10"/>
  <c r="H4022" i="10"/>
  <c r="H4021" i="10"/>
  <c r="H4020" i="10"/>
  <c r="H4019" i="10"/>
  <c r="H4018" i="10"/>
  <c r="H4017" i="10"/>
  <c r="H4016" i="10"/>
  <c r="H4015" i="10"/>
  <c r="H4014" i="10"/>
  <c r="H4013" i="10"/>
  <c r="H4012" i="10"/>
  <c r="H4011" i="10"/>
  <c r="H4010" i="10"/>
  <c r="H4009" i="10"/>
  <c r="H4008" i="10"/>
  <c r="H4007" i="10"/>
  <c r="H4006" i="10"/>
  <c r="H4005" i="10"/>
  <c r="H4004" i="10"/>
  <c r="H4003" i="10"/>
  <c r="H4002" i="10"/>
  <c r="H4001" i="10"/>
  <c r="H4000" i="10"/>
  <c r="H3999" i="10"/>
  <c r="H3998" i="10"/>
  <c r="H3997" i="10"/>
  <c r="H3996" i="10"/>
  <c r="H3995" i="10"/>
  <c r="H3994" i="10"/>
  <c r="H3993" i="10"/>
  <c r="H3992" i="10"/>
  <c r="H3991" i="10"/>
  <c r="H3990" i="10"/>
  <c r="H3989" i="10"/>
  <c r="H3988" i="10"/>
  <c r="H3987" i="10"/>
  <c r="H3986" i="10"/>
  <c r="H3985" i="10"/>
  <c r="H3984" i="10"/>
  <c r="H3983" i="10"/>
  <c r="H3982" i="10"/>
  <c r="H3981" i="10"/>
  <c r="H3980" i="10"/>
  <c r="H3979" i="10"/>
  <c r="H3978" i="10"/>
  <c r="H3977" i="10"/>
  <c r="H3976" i="10"/>
  <c r="H3975" i="10"/>
  <c r="H3974" i="10"/>
  <c r="H3973" i="10"/>
  <c r="H3972" i="10"/>
  <c r="H3971" i="10"/>
  <c r="H3970" i="10"/>
  <c r="H3969" i="10"/>
  <c r="H3968" i="10"/>
  <c r="H3967" i="10"/>
  <c r="H3966" i="10"/>
  <c r="H3965" i="10"/>
  <c r="H3964" i="10"/>
  <c r="H3963" i="10"/>
  <c r="H3962" i="10"/>
  <c r="H3961" i="10"/>
  <c r="H3960" i="10"/>
  <c r="H3959" i="10"/>
  <c r="H3958" i="10"/>
  <c r="H3957" i="10"/>
  <c r="H3956" i="10"/>
  <c r="H3955" i="10"/>
  <c r="H3954" i="10"/>
  <c r="H3953" i="10"/>
  <c r="H3952" i="10"/>
  <c r="H3951" i="10"/>
  <c r="H3950" i="10"/>
  <c r="H3949" i="10"/>
  <c r="H3948" i="10"/>
  <c r="H3947" i="10"/>
  <c r="H3946" i="10"/>
  <c r="H3945" i="10"/>
  <c r="H3944" i="10"/>
  <c r="H3943" i="10"/>
  <c r="H3942" i="10"/>
  <c r="H3941" i="10"/>
  <c r="H3940" i="10"/>
  <c r="H3939" i="10"/>
  <c r="H3938" i="10"/>
  <c r="H3937" i="10"/>
  <c r="H3936" i="10"/>
  <c r="H3935" i="10"/>
  <c r="H3934" i="10"/>
  <c r="H3933" i="10"/>
  <c r="H3932" i="10"/>
  <c r="H3931" i="10"/>
  <c r="H3930" i="10"/>
  <c r="H3929" i="10"/>
  <c r="H3928" i="10"/>
  <c r="H3927" i="10"/>
  <c r="H3926" i="10"/>
  <c r="H3925" i="10"/>
  <c r="H3924" i="10"/>
  <c r="H3923" i="10"/>
  <c r="H3922" i="10"/>
  <c r="H3921" i="10"/>
  <c r="H3920" i="10"/>
  <c r="H3919" i="10"/>
  <c r="H3918" i="10"/>
  <c r="H3917" i="10"/>
  <c r="H3916" i="10"/>
  <c r="H3915" i="10"/>
  <c r="H3914" i="10"/>
  <c r="H3913" i="10"/>
  <c r="H3912" i="10"/>
  <c r="H3911" i="10"/>
  <c r="H3910" i="10"/>
  <c r="H3909" i="10"/>
  <c r="H3908" i="10"/>
  <c r="H3907" i="10"/>
  <c r="H3906" i="10"/>
  <c r="H3905" i="10"/>
  <c r="H3904" i="10"/>
  <c r="H3903" i="10"/>
  <c r="H3902" i="10"/>
  <c r="H3901" i="10"/>
  <c r="H3900" i="10"/>
  <c r="H3899" i="10"/>
  <c r="H3898" i="10"/>
  <c r="H3897" i="10"/>
  <c r="H3896" i="10"/>
  <c r="H3895" i="10"/>
  <c r="H3894" i="10"/>
  <c r="H3893" i="10"/>
  <c r="H3892" i="10"/>
  <c r="H3891" i="10"/>
  <c r="H3890" i="10"/>
  <c r="H3889" i="10"/>
  <c r="H3888" i="10"/>
  <c r="H3887" i="10"/>
  <c r="H3886" i="10"/>
  <c r="H3885" i="10"/>
  <c r="H3884" i="10"/>
  <c r="H3883" i="10"/>
  <c r="H3882" i="10"/>
  <c r="H3881" i="10"/>
  <c r="H3880" i="10"/>
  <c r="H3879" i="10"/>
  <c r="H3878" i="10"/>
  <c r="H3877" i="10"/>
  <c r="H3876" i="10"/>
  <c r="H3875" i="10"/>
  <c r="H3874" i="10"/>
  <c r="H3873" i="10"/>
  <c r="H3872" i="10"/>
  <c r="H3871" i="10"/>
  <c r="H3870" i="10"/>
  <c r="H3869" i="10"/>
  <c r="H3868" i="10"/>
  <c r="H3867" i="10"/>
  <c r="H3866" i="10"/>
  <c r="H3865" i="10"/>
  <c r="H3864" i="10"/>
  <c r="H3863" i="10"/>
  <c r="H3862" i="10"/>
  <c r="H3861" i="10"/>
  <c r="H3860" i="10"/>
  <c r="H3859" i="10"/>
  <c r="H3858" i="10"/>
  <c r="H3857" i="10"/>
  <c r="H3856" i="10"/>
  <c r="H3855" i="10"/>
  <c r="H3854" i="10"/>
  <c r="H3853" i="10"/>
  <c r="H3852" i="10"/>
  <c r="H3851" i="10"/>
  <c r="H3850" i="10"/>
  <c r="H3849" i="10"/>
  <c r="H3848" i="10"/>
  <c r="H3847" i="10"/>
  <c r="H3846" i="10"/>
  <c r="H3845" i="10"/>
  <c r="H3844" i="10"/>
  <c r="H3843" i="10"/>
  <c r="H3842" i="10"/>
  <c r="H3841" i="10"/>
  <c r="H3840" i="10"/>
  <c r="H3839" i="10"/>
  <c r="H3838" i="10"/>
  <c r="H3837" i="10"/>
  <c r="H3836" i="10"/>
  <c r="H3835" i="10"/>
  <c r="H3834" i="10"/>
  <c r="H3833" i="10"/>
  <c r="H3832" i="10"/>
  <c r="H3831" i="10"/>
  <c r="H3830" i="10"/>
  <c r="H3829" i="10"/>
  <c r="H3828" i="10"/>
  <c r="H3827" i="10"/>
  <c r="H3826" i="10"/>
  <c r="H3825" i="10"/>
  <c r="H3824" i="10"/>
  <c r="H3823" i="10"/>
  <c r="H3822" i="10"/>
  <c r="H3821" i="10"/>
  <c r="H3820" i="10"/>
  <c r="H3819" i="10"/>
  <c r="H3818" i="10"/>
  <c r="H3817" i="10"/>
  <c r="H3816" i="10"/>
  <c r="H3815" i="10"/>
  <c r="H3814" i="10"/>
  <c r="H3813" i="10"/>
  <c r="H3812" i="10"/>
  <c r="H3811" i="10"/>
  <c r="H3810" i="10"/>
  <c r="H3809" i="10"/>
  <c r="H3808" i="10"/>
  <c r="H3807" i="10"/>
  <c r="H3806" i="10"/>
  <c r="H3805" i="10"/>
  <c r="H3804" i="10"/>
  <c r="H3803" i="10"/>
  <c r="H3802" i="10"/>
  <c r="H3801" i="10"/>
  <c r="H3800" i="10"/>
  <c r="H3799" i="10"/>
  <c r="H3798" i="10"/>
  <c r="H3797" i="10"/>
  <c r="H3796" i="10"/>
  <c r="H3795" i="10"/>
  <c r="H3794" i="10"/>
  <c r="H3793" i="10"/>
  <c r="H3792" i="10"/>
  <c r="H3791" i="10"/>
  <c r="H3790" i="10"/>
  <c r="H3789" i="10"/>
  <c r="H3788" i="10"/>
  <c r="H3787" i="10"/>
  <c r="H3786" i="10"/>
  <c r="H3785" i="10"/>
  <c r="H3784" i="10"/>
  <c r="H3783" i="10"/>
  <c r="H3782" i="10"/>
  <c r="H3781" i="10"/>
  <c r="H3780" i="10"/>
  <c r="H3779" i="10"/>
  <c r="H3778" i="10"/>
  <c r="H3777" i="10"/>
  <c r="H3776" i="10"/>
  <c r="H3775" i="10"/>
  <c r="H3774" i="10"/>
  <c r="H3773" i="10"/>
  <c r="H3772" i="10"/>
  <c r="H3771" i="10"/>
  <c r="H3770" i="10"/>
  <c r="H3769" i="10"/>
  <c r="H3768" i="10"/>
  <c r="H3767" i="10"/>
  <c r="H3766" i="10"/>
  <c r="H3765" i="10"/>
  <c r="H3764" i="10"/>
  <c r="H3763" i="10"/>
  <c r="H3762" i="10"/>
  <c r="H3761" i="10"/>
  <c r="H3760" i="10"/>
  <c r="H3759" i="10"/>
  <c r="H3758" i="10"/>
  <c r="H3757" i="10"/>
  <c r="H3756" i="10"/>
  <c r="H3755" i="10"/>
  <c r="H3754" i="10"/>
  <c r="H3753" i="10"/>
  <c r="H3752" i="10"/>
  <c r="H3751" i="10"/>
  <c r="H3750" i="10"/>
  <c r="H3749" i="10"/>
  <c r="H3748" i="10"/>
  <c r="H3747" i="10"/>
  <c r="H3746" i="10"/>
  <c r="H3745" i="10"/>
  <c r="H3744" i="10"/>
  <c r="H3743" i="10"/>
  <c r="H3742" i="10"/>
  <c r="H3741" i="10"/>
  <c r="H3740" i="10"/>
  <c r="H3739" i="10"/>
  <c r="H3738" i="10"/>
  <c r="H3737" i="10"/>
  <c r="H3736" i="10"/>
  <c r="H3735" i="10"/>
  <c r="H3734" i="10"/>
  <c r="H3733" i="10"/>
  <c r="H3732" i="10"/>
  <c r="H3731" i="10"/>
  <c r="H3730" i="10"/>
  <c r="H3729" i="10"/>
  <c r="H3728" i="10"/>
  <c r="H3727" i="10"/>
  <c r="H3726" i="10"/>
  <c r="H3725" i="10"/>
  <c r="H3724" i="10"/>
  <c r="H3723" i="10"/>
  <c r="H3722" i="10"/>
  <c r="H3721" i="10"/>
  <c r="H3720" i="10"/>
  <c r="H3719" i="10"/>
  <c r="H3718" i="10"/>
  <c r="H3717" i="10"/>
  <c r="H3716" i="10"/>
  <c r="H3715" i="10"/>
  <c r="H3714" i="10"/>
  <c r="H3713" i="10"/>
  <c r="H3712" i="10"/>
  <c r="H3711" i="10"/>
  <c r="H3710" i="10"/>
  <c r="H3709" i="10"/>
  <c r="H3708" i="10"/>
  <c r="H3707" i="10"/>
  <c r="H3706" i="10"/>
  <c r="H3705" i="10"/>
  <c r="H3704" i="10"/>
  <c r="H3703" i="10"/>
  <c r="H3702" i="10"/>
  <c r="H3701" i="10"/>
  <c r="H3700" i="10"/>
  <c r="H3699" i="10"/>
  <c r="H3698" i="10"/>
  <c r="H3697" i="10"/>
  <c r="H3696" i="10"/>
  <c r="H3695" i="10"/>
  <c r="H3694" i="10"/>
  <c r="H3693" i="10"/>
  <c r="H3692" i="10"/>
  <c r="H3691" i="10"/>
  <c r="H3690" i="10"/>
  <c r="H3689" i="10"/>
  <c r="H3688" i="10"/>
  <c r="H3687" i="10"/>
  <c r="H3686" i="10"/>
  <c r="H3685" i="10"/>
  <c r="H3684" i="10"/>
  <c r="H3683" i="10"/>
  <c r="H3682" i="10"/>
  <c r="H3681" i="10"/>
  <c r="H3680" i="10"/>
  <c r="H3679" i="10"/>
  <c r="H3678" i="10"/>
  <c r="H3677" i="10"/>
  <c r="H3676" i="10"/>
  <c r="H3675" i="10"/>
  <c r="H3674" i="10"/>
  <c r="H3673" i="10"/>
  <c r="H3672" i="10"/>
  <c r="H3671" i="10"/>
  <c r="H3670" i="10"/>
  <c r="H3669" i="10"/>
  <c r="H3668" i="10"/>
  <c r="H3667" i="10"/>
  <c r="H3666" i="10"/>
  <c r="H3665" i="10"/>
  <c r="H3664" i="10"/>
  <c r="H3663" i="10"/>
  <c r="H3662" i="10"/>
  <c r="H3661" i="10"/>
  <c r="H3660" i="10"/>
  <c r="H3659" i="10"/>
  <c r="H3658" i="10"/>
  <c r="H3657" i="10"/>
  <c r="H3656" i="10"/>
  <c r="H3655" i="10"/>
  <c r="H3654" i="10"/>
  <c r="H3653" i="10"/>
  <c r="H3652" i="10"/>
  <c r="H3651" i="10"/>
  <c r="H3650" i="10"/>
  <c r="H3649" i="10"/>
  <c r="H3648" i="10"/>
  <c r="H3647" i="10"/>
  <c r="H3646" i="10"/>
  <c r="H3645" i="10"/>
  <c r="H3644" i="10"/>
  <c r="H3643" i="10"/>
  <c r="H3642" i="10"/>
  <c r="H3641" i="10"/>
  <c r="H3640" i="10"/>
  <c r="H3639" i="10"/>
  <c r="H3638" i="10"/>
  <c r="H3637" i="10"/>
  <c r="H3636" i="10"/>
  <c r="H3635" i="10"/>
  <c r="H3634" i="10"/>
  <c r="H3633" i="10"/>
  <c r="H3632" i="10"/>
  <c r="H3631" i="10"/>
  <c r="H3630" i="10"/>
  <c r="H3629" i="10"/>
  <c r="H3628" i="10"/>
  <c r="H3627" i="10"/>
  <c r="H3626" i="10"/>
  <c r="H3625" i="10"/>
  <c r="H3624" i="10"/>
  <c r="H3623" i="10"/>
  <c r="H3622" i="10"/>
  <c r="H3621" i="10"/>
  <c r="H3620" i="10"/>
  <c r="H3619" i="10"/>
  <c r="H3618" i="10"/>
  <c r="H3617" i="10"/>
  <c r="H3616" i="10"/>
  <c r="H3615" i="10"/>
  <c r="H3614" i="10"/>
  <c r="H3613" i="10"/>
  <c r="H3612" i="10"/>
  <c r="H3611" i="10"/>
  <c r="H3610" i="10"/>
  <c r="H3609" i="10"/>
  <c r="H3608" i="10"/>
  <c r="H3607" i="10"/>
  <c r="H3606" i="10"/>
  <c r="H3605" i="10"/>
  <c r="H3604" i="10"/>
  <c r="H3603" i="10"/>
  <c r="H3602" i="10"/>
  <c r="H3601" i="10"/>
  <c r="H3600" i="10"/>
  <c r="H3599" i="10"/>
  <c r="H3598" i="10"/>
  <c r="H3597" i="10"/>
  <c r="H3596" i="10"/>
  <c r="H3595" i="10"/>
  <c r="H3594" i="10"/>
  <c r="H3593" i="10"/>
  <c r="H3592" i="10"/>
  <c r="H3591" i="10"/>
  <c r="H3590" i="10"/>
  <c r="H3589" i="10"/>
  <c r="H3588" i="10"/>
  <c r="H3587" i="10"/>
  <c r="H3586" i="10"/>
  <c r="H3585" i="10"/>
  <c r="H3584" i="10"/>
  <c r="H3583" i="10"/>
  <c r="H3582" i="10"/>
  <c r="H3581" i="10"/>
  <c r="H3580" i="10"/>
  <c r="H3579" i="10"/>
  <c r="H3578" i="10"/>
  <c r="H3577" i="10"/>
  <c r="H3576" i="10"/>
  <c r="H3575" i="10"/>
  <c r="H3574" i="10"/>
  <c r="H3573" i="10"/>
  <c r="H3572" i="10"/>
  <c r="H3571" i="10"/>
  <c r="H3570" i="10"/>
  <c r="H3569" i="10"/>
  <c r="H3568" i="10"/>
  <c r="H3567" i="10"/>
  <c r="H3566" i="10"/>
  <c r="H3565" i="10"/>
  <c r="H3564" i="10"/>
  <c r="H3563" i="10"/>
  <c r="H3562" i="10"/>
  <c r="H3561" i="10"/>
  <c r="H3560" i="10"/>
  <c r="H3559" i="10"/>
  <c r="H3558" i="10"/>
  <c r="H3557" i="10"/>
  <c r="H3556" i="10"/>
  <c r="H3555" i="10"/>
  <c r="H3554" i="10"/>
  <c r="H3553" i="10"/>
  <c r="H3552" i="10"/>
  <c r="H3551" i="10"/>
  <c r="H3550" i="10"/>
  <c r="H3549" i="10"/>
  <c r="H3548" i="10"/>
  <c r="H3547" i="10"/>
  <c r="H3546" i="10"/>
  <c r="H3545" i="10"/>
  <c r="H3544" i="10"/>
  <c r="H3543" i="10"/>
  <c r="H3542" i="10"/>
  <c r="H3541" i="10"/>
  <c r="H3540" i="10"/>
  <c r="H3539" i="10"/>
  <c r="H3538" i="10"/>
  <c r="H3537" i="10"/>
  <c r="H3536" i="10"/>
  <c r="H3535" i="10"/>
  <c r="H3534" i="10"/>
  <c r="H3533" i="10"/>
  <c r="H3532" i="10"/>
  <c r="H3531" i="10"/>
  <c r="H3530" i="10"/>
  <c r="H3529" i="10"/>
  <c r="H3528" i="10"/>
  <c r="H3527" i="10"/>
  <c r="H3526" i="10"/>
  <c r="H3525" i="10"/>
  <c r="H3524" i="10"/>
  <c r="H3523" i="10"/>
  <c r="H3522" i="10"/>
  <c r="H3521" i="10"/>
  <c r="H3520" i="10"/>
  <c r="H3519" i="10"/>
  <c r="H3518" i="10"/>
  <c r="H3517" i="10"/>
  <c r="H3516" i="10"/>
  <c r="H3515" i="10"/>
  <c r="H3514" i="10"/>
  <c r="H3513" i="10"/>
  <c r="H3512" i="10"/>
  <c r="H3511" i="10"/>
  <c r="H3510" i="10"/>
  <c r="H3509" i="10"/>
  <c r="H3508" i="10"/>
  <c r="H3507" i="10"/>
  <c r="H3506" i="10"/>
  <c r="H3505" i="10"/>
  <c r="H3504" i="10"/>
  <c r="H3503" i="10"/>
  <c r="H3502" i="10"/>
  <c r="H3501" i="10"/>
  <c r="H3500" i="10"/>
  <c r="H3499" i="10"/>
  <c r="H3498" i="10"/>
  <c r="H3497" i="10"/>
  <c r="H3496" i="10"/>
  <c r="H3495" i="10"/>
  <c r="H3494" i="10"/>
  <c r="H3493" i="10"/>
  <c r="H3492" i="10"/>
  <c r="H3491" i="10"/>
  <c r="H3490" i="10"/>
  <c r="H3489" i="10"/>
  <c r="H3488" i="10"/>
  <c r="H3487" i="10"/>
  <c r="H3486" i="10"/>
  <c r="H3485" i="10"/>
  <c r="H3484" i="10"/>
  <c r="H3483" i="10"/>
  <c r="H3482" i="10"/>
  <c r="H3481" i="10"/>
  <c r="H3480" i="10"/>
  <c r="H3479" i="10"/>
  <c r="H3478" i="10"/>
  <c r="H3477" i="10"/>
  <c r="H3476" i="10"/>
  <c r="H3475" i="10"/>
  <c r="H3474" i="10"/>
  <c r="H3473" i="10"/>
  <c r="H3472" i="10"/>
  <c r="H3471" i="10"/>
  <c r="H3470" i="10"/>
  <c r="H3469" i="10"/>
  <c r="H3468" i="10"/>
  <c r="H3467" i="10"/>
  <c r="H3466" i="10"/>
  <c r="H3465" i="10"/>
  <c r="H3464" i="10"/>
  <c r="H3463" i="10"/>
  <c r="H3462" i="10"/>
  <c r="H3461" i="10"/>
  <c r="H3460" i="10"/>
  <c r="H3459" i="10"/>
  <c r="H3458" i="10"/>
  <c r="H3457" i="10"/>
  <c r="H3456" i="10"/>
  <c r="H3455" i="10"/>
  <c r="H3454" i="10"/>
  <c r="H3453" i="10"/>
  <c r="H3452" i="10"/>
  <c r="H3451" i="10"/>
  <c r="H3450" i="10"/>
  <c r="H3449" i="10"/>
  <c r="H3448" i="10"/>
  <c r="H3447" i="10"/>
  <c r="H3446" i="10"/>
  <c r="H3445" i="10"/>
  <c r="H3444" i="10"/>
  <c r="H3443" i="10"/>
  <c r="H3442" i="10"/>
  <c r="H3441" i="10"/>
  <c r="H3440" i="10"/>
  <c r="H3439" i="10"/>
  <c r="H3438" i="10"/>
  <c r="H3437" i="10"/>
  <c r="H3436" i="10"/>
  <c r="H3435" i="10"/>
  <c r="H3434" i="10"/>
  <c r="H3433" i="10"/>
  <c r="H3432" i="10"/>
  <c r="H3431" i="10"/>
  <c r="H3430" i="10"/>
  <c r="H3429" i="10"/>
  <c r="H3428" i="10"/>
  <c r="H3427" i="10"/>
  <c r="H3426" i="10"/>
  <c r="H3425" i="10"/>
  <c r="H3424" i="10"/>
  <c r="H3423" i="10"/>
  <c r="H3422" i="10"/>
  <c r="H3421" i="10"/>
  <c r="H3420" i="10"/>
  <c r="H3419" i="10"/>
  <c r="H3418" i="10"/>
  <c r="H3417" i="10"/>
  <c r="H3416" i="10"/>
  <c r="H3415" i="10"/>
  <c r="H3414" i="10"/>
  <c r="H3413" i="10"/>
  <c r="H3412" i="10"/>
  <c r="H3411" i="10"/>
  <c r="H3410" i="10"/>
  <c r="H3409" i="10"/>
  <c r="H3408" i="10"/>
  <c r="H3407" i="10"/>
  <c r="H3406" i="10"/>
  <c r="H3405" i="10"/>
  <c r="H3404" i="10"/>
  <c r="H3403" i="10"/>
  <c r="H3402" i="10"/>
  <c r="H3401" i="10"/>
  <c r="H3400" i="10"/>
  <c r="H3399" i="10"/>
  <c r="H3398" i="10"/>
  <c r="H3397" i="10"/>
  <c r="H3396" i="10"/>
  <c r="H3395" i="10"/>
  <c r="H3394" i="10"/>
  <c r="H3393" i="10"/>
  <c r="H3392" i="10"/>
  <c r="H3391" i="10"/>
  <c r="H3390" i="10"/>
  <c r="H3389" i="10"/>
  <c r="H3388" i="10"/>
  <c r="H3387" i="10"/>
  <c r="H3386" i="10"/>
  <c r="H3385" i="10"/>
  <c r="H3384" i="10"/>
  <c r="H3383" i="10"/>
  <c r="H3382" i="10"/>
  <c r="H3381" i="10"/>
  <c r="H3380" i="10"/>
  <c r="H3379" i="10"/>
  <c r="H3378" i="10"/>
  <c r="H3377" i="10"/>
  <c r="H3376" i="10"/>
  <c r="H3375" i="10"/>
  <c r="H3374" i="10"/>
  <c r="H3373" i="10"/>
  <c r="H3372" i="10"/>
  <c r="H3371" i="10"/>
  <c r="H3370" i="10"/>
  <c r="H3369" i="10"/>
  <c r="H3368" i="10"/>
  <c r="H3367" i="10"/>
  <c r="H3366" i="10"/>
  <c r="H3365" i="10"/>
  <c r="H3364" i="10"/>
  <c r="H3363" i="10"/>
  <c r="H3362" i="10"/>
  <c r="H3361" i="10"/>
  <c r="H3360" i="10"/>
  <c r="H3359" i="10"/>
  <c r="H3358" i="10"/>
  <c r="H3357" i="10"/>
  <c r="H3356" i="10"/>
  <c r="H3355" i="10"/>
  <c r="H3354" i="10"/>
  <c r="H3353" i="10"/>
  <c r="H3352" i="10"/>
  <c r="H3351" i="10"/>
  <c r="H3350" i="10"/>
  <c r="H3349" i="10"/>
  <c r="H3348" i="10"/>
  <c r="H3347" i="10"/>
  <c r="H3346" i="10"/>
  <c r="H3345" i="10"/>
  <c r="H3344" i="10"/>
  <c r="H3343" i="10"/>
  <c r="H3342" i="10"/>
  <c r="H3341" i="10"/>
  <c r="H3340" i="10"/>
  <c r="H3339" i="10"/>
  <c r="H3338" i="10"/>
  <c r="H3337" i="10"/>
  <c r="H3336" i="10"/>
  <c r="H3335" i="10"/>
  <c r="H3334" i="10"/>
  <c r="H3333" i="10"/>
  <c r="H3332" i="10"/>
  <c r="H3331" i="10"/>
  <c r="H3330" i="10"/>
  <c r="H3329" i="10"/>
  <c r="H3328" i="10"/>
  <c r="H3327" i="10"/>
  <c r="H3326" i="10"/>
  <c r="H3325" i="10"/>
  <c r="H3324" i="10"/>
  <c r="H3323" i="10"/>
  <c r="H3322" i="10"/>
  <c r="H3321" i="10"/>
  <c r="H3320" i="10"/>
  <c r="H3319" i="10"/>
  <c r="H3318" i="10"/>
  <c r="H3317" i="10"/>
  <c r="H3316" i="10"/>
  <c r="H3315" i="10"/>
  <c r="H3314" i="10"/>
  <c r="H3313" i="10"/>
  <c r="H3312" i="10"/>
  <c r="H3311" i="10"/>
  <c r="H3310" i="10"/>
  <c r="H3309" i="10"/>
  <c r="H3308" i="10"/>
  <c r="H3307" i="10"/>
  <c r="H3306" i="10"/>
  <c r="H3305" i="10"/>
  <c r="H3304" i="10"/>
  <c r="H3303" i="10"/>
  <c r="H3302" i="10"/>
  <c r="H3301" i="10"/>
  <c r="H3300" i="10"/>
  <c r="H3299" i="10"/>
  <c r="H3298" i="10"/>
  <c r="H3297" i="10"/>
  <c r="H3296" i="10"/>
  <c r="H3295" i="10"/>
  <c r="H3294" i="10"/>
  <c r="H3293" i="10"/>
  <c r="H3292" i="10"/>
  <c r="H3291" i="10"/>
  <c r="H3290" i="10"/>
  <c r="H3289" i="10"/>
  <c r="H3288" i="10"/>
  <c r="H3287" i="10"/>
  <c r="H3286" i="10"/>
  <c r="H3285" i="10"/>
  <c r="H3284" i="10"/>
  <c r="H3283" i="10"/>
  <c r="H3282" i="10"/>
  <c r="H3281" i="10"/>
  <c r="H3280" i="10"/>
  <c r="H3279" i="10"/>
  <c r="H3278" i="10"/>
  <c r="H3277" i="10"/>
  <c r="H3276" i="10"/>
  <c r="H3275" i="10"/>
  <c r="H3274" i="10"/>
  <c r="H3273" i="10"/>
  <c r="H3272" i="10"/>
  <c r="H3271" i="10"/>
  <c r="H3270" i="10"/>
  <c r="H3269" i="10"/>
  <c r="H3268" i="10"/>
  <c r="H3267" i="10"/>
  <c r="H3266" i="10"/>
  <c r="H3265" i="10"/>
  <c r="H3264" i="10"/>
  <c r="H3263" i="10"/>
  <c r="H3262" i="10"/>
  <c r="H3261" i="10"/>
  <c r="H3260" i="10"/>
  <c r="H3259" i="10"/>
  <c r="H3258" i="10"/>
  <c r="H3257" i="10"/>
  <c r="H3256" i="10"/>
  <c r="H3255" i="10"/>
  <c r="H3254" i="10"/>
  <c r="H3253" i="10"/>
  <c r="H3252" i="10"/>
  <c r="H3251" i="10"/>
  <c r="H3250" i="10"/>
  <c r="H3249" i="10"/>
  <c r="H3248" i="10"/>
  <c r="H3247" i="10"/>
  <c r="H3246" i="10"/>
  <c r="H3245" i="10"/>
  <c r="H3244" i="10"/>
  <c r="H3243" i="10"/>
  <c r="H3242" i="10"/>
  <c r="H3241" i="10"/>
  <c r="H3240" i="10"/>
  <c r="H3239" i="10"/>
  <c r="H3238" i="10"/>
  <c r="H3237" i="10"/>
  <c r="H3236" i="10"/>
  <c r="H3235" i="10"/>
  <c r="H3234" i="10"/>
  <c r="H3233" i="10"/>
  <c r="H3232" i="10"/>
  <c r="H3231" i="10"/>
  <c r="H3230" i="10"/>
  <c r="H3229" i="10"/>
  <c r="H3228" i="10"/>
  <c r="H3227" i="10"/>
  <c r="H3226" i="10"/>
  <c r="H3225" i="10"/>
  <c r="H3224" i="10"/>
  <c r="H3223" i="10"/>
  <c r="H3222" i="10"/>
  <c r="H3221" i="10"/>
  <c r="H3220" i="10"/>
  <c r="H3219" i="10"/>
  <c r="H3218" i="10"/>
  <c r="H3217" i="10"/>
  <c r="H3216" i="10"/>
  <c r="H3215" i="10"/>
  <c r="H3214" i="10"/>
  <c r="H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7" i="10"/>
  <c r="H3026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H2888" i="10"/>
  <c r="H2887" i="10"/>
  <c r="H2886" i="10"/>
  <c r="H2885" i="10"/>
  <c r="H2884" i="10"/>
  <c r="H2883" i="10"/>
  <c r="H2882" i="10"/>
  <c r="H2881" i="10"/>
  <c r="H2880" i="10"/>
  <c r="H2879" i="10"/>
  <c r="H2878" i="10"/>
  <c r="H2877" i="10"/>
  <c r="H2876" i="10"/>
  <c r="H2875" i="10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H2776" i="10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H2763" i="10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H2744" i="10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H2658" i="10"/>
  <c r="H2657" i="10"/>
  <c r="H2656" i="10"/>
  <c r="H2655" i="10"/>
  <c r="H2654" i="10"/>
  <c r="H2653" i="10"/>
  <c r="H2652" i="10"/>
  <c r="H2651" i="10"/>
  <c r="H2650" i="10"/>
  <c r="H2649" i="10"/>
  <c r="H2648" i="10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B1413" i="10"/>
  <c r="B1412" i="10"/>
  <c r="B1411" i="10"/>
  <c r="B1410" i="10"/>
  <c r="B1409" i="10"/>
  <c r="B1408" i="10"/>
  <c r="H1408" i="10"/>
  <c r="H1409" i="10"/>
  <c r="H1410" i="10"/>
  <c r="H1411" i="10"/>
  <c r="H1412" i="10"/>
  <c r="H1407" i="10"/>
  <c r="I1607" i="10" l="1"/>
  <c r="I1608" i="10" s="1"/>
  <c r="I1609" i="10" s="1"/>
  <c r="I1604" i="10"/>
  <c r="AJ1407" i="10"/>
  <c r="AJ1414" i="10"/>
  <c r="AJ1409" i="10"/>
  <c r="AJ1417" i="10"/>
  <c r="I1415" i="10"/>
  <c r="I1416" i="10" s="1"/>
  <c r="AJ1412" i="10"/>
  <c r="AJ1408" i="10"/>
  <c r="AJ1416" i="10"/>
  <c r="AJ1411" i="10"/>
  <c r="AJ1419" i="10"/>
  <c r="AJ1415" i="10"/>
  <c r="AJ1410" i="10"/>
  <c r="AJ1418" i="10"/>
  <c r="AJ1413" i="10" l="1"/>
  <c r="I1605" i="10"/>
  <c r="C1604" i="10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C1605" i="10" l="1"/>
  <c r="I1606" i="10"/>
  <c r="C1606" i="10" s="1"/>
  <c r="B649" i="16"/>
  <c r="B648" i="16"/>
  <c r="B647" i="16"/>
  <c r="B646" i="16"/>
  <c r="B645" i="16"/>
  <c r="B644" i="16"/>
  <c r="B643" i="16"/>
  <c r="B642" i="16"/>
  <c r="B641" i="16"/>
  <c r="B640" i="16"/>
  <c r="B639" i="16"/>
  <c r="B638" i="16"/>
  <c r="B637" i="16"/>
  <c r="B636" i="16"/>
  <c r="B635" i="16"/>
  <c r="B634" i="16"/>
  <c r="B633" i="16"/>
  <c r="B632" i="16"/>
  <c r="B631" i="16"/>
  <c r="B630" i="16"/>
  <c r="B629" i="16"/>
  <c r="B628" i="16"/>
  <c r="B627" i="16"/>
  <c r="B626" i="16"/>
  <c r="B625" i="16"/>
  <c r="B624" i="16"/>
  <c r="B623" i="16"/>
  <c r="B622" i="16"/>
  <c r="B621" i="16"/>
  <c r="B620" i="16"/>
  <c r="B619" i="16"/>
  <c r="B618" i="16"/>
  <c r="B617" i="16"/>
  <c r="B616" i="16"/>
  <c r="B615" i="16"/>
  <c r="B614" i="16"/>
  <c r="B613" i="16"/>
  <c r="B612" i="16"/>
  <c r="B611" i="16"/>
  <c r="B610" i="16"/>
  <c r="B609" i="16"/>
  <c r="B608" i="16"/>
  <c r="B607" i="16"/>
  <c r="B606" i="16"/>
  <c r="B605" i="16"/>
  <c r="B604" i="16"/>
  <c r="B603" i="16"/>
  <c r="B602" i="16"/>
  <c r="B601" i="16"/>
  <c r="B600" i="16"/>
  <c r="B599" i="16"/>
  <c r="B598" i="16"/>
  <c r="B597" i="16"/>
  <c r="B596" i="16"/>
  <c r="B595" i="16"/>
  <c r="B594" i="16"/>
  <c r="B593" i="16"/>
  <c r="B592" i="16"/>
  <c r="B591" i="16"/>
  <c r="B590" i="16"/>
  <c r="B589" i="16"/>
  <c r="B588" i="16"/>
  <c r="B587" i="16"/>
  <c r="B586" i="16"/>
  <c r="B585" i="16"/>
  <c r="B584" i="16"/>
  <c r="B583" i="16"/>
  <c r="B582" i="16"/>
  <c r="B581" i="16"/>
  <c r="B580" i="16"/>
  <c r="B579" i="16"/>
  <c r="B578" i="16"/>
  <c r="B577" i="16"/>
  <c r="B576" i="16"/>
  <c r="B575" i="16"/>
  <c r="B574" i="16"/>
  <c r="B573" i="16"/>
  <c r="B572" i="16"/>
  <c r="B571" i="16"/>
  <c r="B570" i="16"/>
  <c r="B569" i="16"/>
  <c r="B568" i="16"/>
  <c r="B567" i="16"/>
  <c r="B566" i="16"/>
  <c r="B565" i="16"/>
  <c r="B564" i="16"/>
  <c r="B563" i="16"/>
  <c r="B562" i="16"/>
  <c r="B561" i="16"/>
  <c r="B560" i="16"/>
  <c r="B559" i="16"/>
  <c r="B558" i="16"/>
  <c r="B557" i="16"/>
  <c r="B556" i="16"/>
  <c r="B555" i="16"/>
  <c r="B554" i="16"/>
  <c r="B553" i="16"/>
  <c r="B552" i="16"/>
  <c r="B551" i="16"/>
  <c r="B550" i="16"/>
  <c r="B549" i="16"/>
  <c r="B548" i="16"/>
  <c r="B547" i="16"/>
  <c r="B546" i="16"/>
  <c r="B545" i="16"/>
  <c r="B544" i="16"/>
  <c r="B543" i="16"/>
  <c r="B542" i="16"/>
  <c r="B541" i="16"/>
  <c r="B540" i="16"/>
  <c r="B539" i="16"/>
  <c r="B538" i="16"/>
  <c r="B537" i="16"/>
  <c r="B536" i="16"/>
  <c r="B535" i="16"/>
  <c r="B534" i="16"/>
  <c r="B533" i="16"/>
  <c r="B532" i="16"/>
  <c r="B531" i="16"/>
  <c r="B530" i="16"/>
  <c r="B529" i="16"/>
  <c r="B528" i="16"/>
  <c r="B527" i="16"/>
  <c r="B526" i="16"/>
  <c r="B525" i="16"/>
  <c r="B524" i="16"/>
  <c r="B523" i="16"/>
  <c r="B522" i="16"/>
  <c r="B521" i="16"/>
  <c r="B520" i="16"/>
  <c r="B519" i="16"/>
  <c r="B518" i="16"/>
  <c r="B517" i="16"/>
  <c r="B516" i="16"/>
  <c r="B515" i="16"/>
  <c r="B514" i="16"/>
  <c r="B513" i="16"/>
  <c r="B512" i="16"/>
  <c r="B511" i="16"/>
  <c r="B510" i="16"/>
  <c r="B509" i="16"/>
  <c r="B508" i="16"/>
  <c r="B507" i="16"/>
  <c r="B506" i="16"/>
  <c r="B505" i="16"/>
  <c r="B504" i="16"/>
  <c r="B503" i="16"/>
  <c r="B502" i="16"/>
  <c r="B501" i="16"/>
  <c r="B500" i="16"/>
  <c r="B499" i="16"/>
  <c r="B498" i="16"/>
  <c r="B497" i="16"/>
  <c r="B496" i="16"/>
  <c r="B495" i="16"/>
  <c r="B494" i="16"/>
  <c r="B493" i="16"/>
  <c r="B492" i="16"/>
  <c r="B491" i="16"/>
  <c r="B490" i="16"/>
  <c r="B489" i="16"/>
  <c r="B488" i="16"/>
  <c r="B487" i="16"/>
  <c r="B486" i="16"/>
  <c r="B485" i="16"/>
  <c r="B484" i="16"/>
  <c r="B483" i="16"/>
  <c r="B482" i="16"/>
  <c r="B481" i="16"/>
  <c r="B480" i="16"/>
  <c r="B479" i="16"/>
  <c r="B478" i="16"/>
  <c r="B477" i="16"/>
  <c r="B476" i="16"/>
  <c r="B475" i="16"/>
  <c r="B474" i="16"/>
  <c r="B473" i="16"/>
  <c r="B472" i="16"/>
  <c r="B471" i="16"/>
  <c r="B470" i="16"/>
  <c r="B469" i="16"/>
  <c r="B468" i="16"/>
  <c r="B467" i="16"/>
  <c r="B466" i="16"/>
  <c r="B465" i="16"/>
  <c r="B464" i="16"/>
  <c r="B463" i="16"/>
  <c r="B462" i="16"/>
  <c r="B461" i="16"/>
  <c r="B460" i="16"/>
  <c r="B459" i="16"/>
  <c r="B458" i="16"/>
  <c r="B457" i="16"/>
  <c r="B456" i="16"/>
  <c r="B455" i="16"/>
  <c r="B454" i="16"/>
  <c r="B453" i="16"/>
  <c r="B452" i="16"/>
  <c r="B451" i="16"/>
  <c r="B450" i="16"/>
  <c r="B449" i="16"/>
  <c r="B448" i="16"/>
  <c r="B447" i="16"/>
  <c r="B446" i="16"/>
  <c r="B445" i="16"/>
  <c r="B444" i="16"/>
  <c r="B443" i="16"/>
  <c r="B442" i="16"/>
  <c r="B441" i="16"/>
  <c r="B440" i="16"/>
  <c r="B439" i="16"/>
  <c r="B438" i="16"/>
  <c r="B437" i="16"/>
  <c r="B436" i="16"/>
  <c r="B435" i="16"/>
  <c r="B434" i="16"/>
  <c r="B433" i="16"/>
  <c r="B432" i="16"/>
  <c r="B431" i="16"/>
  <c r="B430" i="16"/>
  <c r="B429" i="16"/>
  <c r="B428" i="16"/>
  <c r="B427" i="16"/>
  <c r="B426" i="16"/>
  <c r="B425" i="16"/>
  <c r="B424" i="16"/>
  <c r="B423" i="16"/>
  <c r="B422" i="16"/>
  <c r="B421" i="16"/>
  <c r="B420" i="16"/>
  <c r="B419" i="16"/>
  <c r="B418" i="16"/>
  <c r="B417" i="16"/>
  <c r="B416" i="16"/>
  <c r="B415" i="16"/>
  <c r="B414" i="16"/>
  <c r="B413" i="16"/>
  <c r="B412" i="16"/>
  <c r="B411" i="16"/>
  <c r="B410" i="16"/>
  <c r="B409" i="16"/>
  <c r="B408" i="16"/>
  <c r="B407" i="16"/>
  <c r="B406" i="16"/>
  <c r="B405" i="16"/>
  <c r="B404" i="16"/>
  <c r="B403" i="16"/>
  <c r="B402" i="16"/>
  <c r="B401" i="16"/>
  <c r="B400" i="16"/>
  <c r="B399" i="16"/>
  <c r="B398" i="16"/>
  <c r="B397" i="16"/>
  <c r="B396" i="16"/>
  <c r="B395" i="16"/>
  <c r="B394" i="16"/>
  <c r="B393" i="16"/>
  <c r="B392" i="16"/>
  <c r="B391" i="16"/>
  <c r="B390" i="16"/>
  <c r="B389" i="16"/>
  <c r="B388" i="16"/>
  <c r="B387" i="16"/>
  <c r="B386" i="16"/>
  <c r="B385" i="16"/>
  <c r="B384" i="16"/>
  <c r="B383" i="16"/>
  <c r="B382" i="16"/>
  <c r="B381" i="16"/>
  <c r="B380" i="16"/>
  <c r="B379" i="16"/>
  <c r="B378" i="16"/>
  <c r="B377" i="16"/>
  <c r="B376" i="16"/>
  <c r="B375" i="16"/>
  <c r="B374" i="16"/>
  <c r="B373" i="16"/>
  <c r="B372" i="16"/>
  <c r="B371" i="16"/>
  <c r="B370" i="16"/>
  <c r="B369" i="16"/>
  <c r="B368" i="16"/>
  <c r="B367" i="16"/>
  <c r="B366" i="16"/>
  <c r="B365" i="16"/>
  <c r="B364" i="16"/>
  <c r="B363" i="16"/>
  <c r="B362" i="16"/>
  <c r="B361" i="16"/>
  <c r="B360" i="16"/>
  <c r="B359" i="16"/>
  <c r="B358" i="16"/>
  <c r="B357" i="16"/>
  <c r="B356" i="16"/>
  <c r="B355" i="16"/>
  <c r="B354" i="16"/>
  <c r="B353" i="16"/>
  <c r="B352" i="16"/>
  <c r="B351" i="16"/>
  <c r="B350" i="16"/>
  <c r="B349" i="16"/>
  <c r="B348" i="16"/>
  <c r="B347" i="16"/>
  <c r="B346" i="16"/>
  <c r="B345" i="16"/>
  <c r="B344" i="16"/>
  <c r="B343" i="16"/>
  <c r="B342" i="16"/>
  <c r="B341" i="16"/>
  <c r="B340" i="16"/>
  <c r="B339" i="16"/>
  <c r="B338" i="16"/>
  <c r="B337" i="16"/>
  <c r="B336" i="16"/>
  <c r="B335" i="16"/>
  <c r="B334" i="16"/>
  <c r="B333" i="16"/>
  <c r="B332" i="16"/>
  <c r="B331" i="16"/>
  <c r="B330" i="16"/>
  <c r="B329" i="16"/>
  <c r="B328" i="16"/>
  <c r="B327" i="16"/>
  <c r="B326" i="16"/>
  <c r="B325" i="16"/>
  <c r="B324" i="16"/>
  <c r="B323" i="16"/>
  <c r="B322" i="16"/>
  <c r="B321" i="16"/>
  <c r="B320" i="16"/>
  <c r="B319" i="16"/>
  <c r="B318" i="16"/>
  <c r="B317" i="16"/>
  <c r="B316" i="16"/>
  <c r="B315" i="16"/>
  <c r="B314" i="16"/>
  <c r="B313" i="16"/>
  <c r="B312" i="16"/>
  <c r="B311" i="16"/>
  <c r="B310" i="16"/>
  <c r="B309" i="16"/>
  <c r="B308" i="16"/>
  <c r="B307" i="16"/>
  <c r="B306" i="16"/>
  <c r="B305" i="16"/>
  <c r="B304" i="16"/>
  <c r="B303" i="16"/>
  <c r="B302" i="16"/>
  <c r="B301" i="16"/>
  <c r="B300" i="16"/>
  <c r="B299" i="16"/>
  <c r="B298" i="16"/>
  <c r="B297" i="16"/>
  <c r="B296" i="16"/>
  <c r="B295" i="16"/>
  <c r="B294" i="16"/>
  <c r="B293" i="16"/>
  <c r="B292" i="16"/>
  <c r="B291" i="16"/>
  <c r="B290" i="16"/>
  <c r="B289" i="16"/>
  <c r="B288" i="16"/>
  <c r="B287" i="16"/>
  <c r="B286" i="16"/>
  <c r="B285" i="16"/>
  <c r="B284" i="16"/>
  <c r="B283" i="16"/>
  <c r="B282" i="16"/>
  <c r="B281" i="16"/>
  <c r="B280" i="16"/>
  <c r="B279" i="16"/>
  <c r="B278" i="16"/>
  <c r="B277" i="16"/>
  <c r="B276" i="16"/>
  <c r="B275" i="16"/>
  <c r="B274" i="16"/>
  <c r="B273" i="16"/>
  <c r="B272" i="16"/>
  <c r="B271" i="16"/>
  <c r="B270" i="16"/>
  <c r="B269" i="16"/>
  <c r="B268" i="16"/>
  <c r="B267" i="16"/>
  <c r="B266" i="16"/>
  <c r="B265" i="16"/>
  <c r="B264" i="16"/>
  <c r="B263" i="16"/>
  <c r="B262" i="16"/>
  <c r="B261" i="16"/>
  <c r="B260" i="16"/>
  <c r="B259" i="16"/>
  <c r="B258" i="16"/>
  <c r="B257" i="16"/>
  <c r="B256" i="16"/>
  <c r="B255" i="16"/>
  <c r="B254" i="16"/>
  <c r="B253" i="16"/>
  <c r="B252" i="16"/>
  <c r="B251" i="16"/>
  <c r="B250" i="16"/>
  <c r="B249" i="16"/>
  <c r="B248" i="16"/>
  <c r="B247" i="16"/>
  <c r="B246" i="16"/>
  <c r="B245" i="16"/>
  <c r="B244" i="16"/>
  <c r="B243" i="16"/>
  <c r="B242" i="16"/>
  <c r="B241" i="16"/>
  <c r="B240" i="16"/>
  <c r="B239" i="16"/>
  <c r="B238" i="16"/>
  <c r="B237" i="16"/>
  <c r="B236" i="16"/>
  <c r="B235" i="16"/>
  <c r="B234" i="16"/>
  <c r="B233" i="16"/>
  <c r="B232" i="16"/>
  <c r="B231" i="16"/>
  <c r="B230" i="16"/>
  <c r="B229" i="16"/>
  <c r="B228" i="16"/>
  <c r="B227" i="16"/>
  <c r="B226" i="16"/>
  <c r="B225" i="16"/>
  <c r="B224" i="16"/>
  <c r="B223" i="16"/>
  <c r="B222" i="16"/>
  <c r="B221" i="16"/>
  <c r="B220" i="16"/>
  <c r="B219" i="16"/>
  <c r="B218" i="16"/>
  <c r="B217" i="16"/>
  <c r="B216" i="16"/>
  <c r="B215" i="16"/>
  <c r="B214" i="16"/>
  <c r="B213" i="16"/>
  <c r="B212" i="16"/>
  <c r="B211" i="16"/>
  <c r="B210" i="16"/>
  <c r="B209" i="16"/>
  <c r="B208" i="16"/>
  <c r="B207" i="16"/>
  <c r="B206" i="16"/>
  <c r="B205" i="16"/>
  <c r="B204" i="16"/>
  <c r="B203" i="16"/>
  <c r="B202" i="16"/>
  <c r="B201" i="16"/>
  <c r="B200" i="16"/>
  <c r="B199" i="16"/>
  <c r="B198" i="16"/>
  <c r="B197" i="16"/>
  <c r="B196" i="16"/>
  <c r="B195" i="16"/>
  <c r="B194" i="16"/>
  <c r="B193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B176" i="16"/>
  <c r="B175" i="16"/>
  <c r="B174" i="16"/>
  <c r="B173" i="16"/>
  <c r="B172" i="16"/>
  <c r="B171" i="16"/>
  <c r="B170" i="16"/>
  <c r="B169" i="16"/>
  <c r="B168" i="16"/>
  <c r="B167" i="16"/>
  <c r="B166" i="16"/>
  <c r="B165" i="16"/>
  <c r="B164" i="16"/>
  <c r="B163" i="16"/>
  <c r="B162" i="16"/>
  <c r="B161" i="16"/>
  <c r="B160" i="16"/>
  <c r="B159" i="16"/>
  <c r="B158" i="16"/>
  <c r="B157" i="16"/>
  <c r="B156" i="16"/>
  <c r="B155" i="16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4" i="16"/>
  <c r="B3" i="16"/>
  <c r="B2" i="16"/>
  <c r="B1" i="16"/>
  <c r="A201" i="16"/>
  <c r="A202" i="16"/>
  <c r="A203" i="16" s="1"/>
  <c r="A204" i="16"/>
  <c r="A205" i="16" s="1"/>
  <c r="A206" i="16" s="1"/>
  <c r="A207" i="16" s="1"/>
  <c r="A208" i="16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3" i="16" s="1"/>
  <c r="A574" i="16" s="1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200" i="16"/>
  <c r="R1357" i="10" l="1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4" i="10" l="1"/>
  <c r="R1345" i="10"/>
  <c r="R1336" i="10" l="1"/>
  <c r="R1335" i="10"/>
  <c r="R1334" i="10"/>
  <c r="R1305" i="10" l="1"/>
  <c r="R1304" i="10"/>
  <c r="R1303" i="10"/>
  <c r="R1302" i="10"/>
  <c r="R1301" i="10"/>
  <c r="R1300" i="10"/>
  <c r="R1291" i="10"/>
  <c r="R1250" i="10"/>
  <c r="R1249" i="10"/>
  <c r="R1248" i="10"/>
  <c r="R1247" i="10"/>
  <c r="R1246" i="10"/>
  <c r="R1245" i="10"/>
  <c r="R1244" i="10"/>
  <c r="R1242" i="10"/>
  <c r="R1241" i="10"/>
  <c r="R1240" i="10"/>
  <c r="R1239" i="10"/>
  <c r="R1238" i="10"/>
  <c r="R1237" i="10"/>
  <c r="R1236" i="10"/>
  <c r="R1235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221" i="10"/>
  <c r="R1219" i="10"/>
  <c r="R1218" i="10"/>
  <c r="R1217" i="10"/>
  <c r="R1216" i="10"/>
  <c r="R1215" i="10"/>
  <c r="R1214" i="10"/>
  <c r="R1213" i="10"/>
  <c r="R1212" i="10"/>
  <c r="R1211" i="10"/>
  <c r="R1210" i="10"/>
  <c r="R1209" i="10"/>
  <c r="R1207" i="10" l="1"/>
  <c r="R1206" i="10"/>
  <c r="R1205" i="10"/>
  <c r="R1204" i="10"/>
  <c r="R1203" i="10"/>
  <c r="R1202" i="10"/>
  <c r="R1201" i="10"/>
  <c r="R1200" i="10"/>
  <c r="R1199" i="10"/>
  <c r="R1198" i="10"/>
  <c r="R1196" i="10"/>
  <c r="R1195" i="10"/>
  <c r="R1194" i="10"/>
  <c r="R1193" i="10"/>
  <c r="R1192" i="10"/>
  <c r="R1191" i="10"/>
  <c r="R1190" i="10"/>
  <c r="R1189" i="10"/>
  <c r="R1187" i="10"/>
  <c r="R1186" i="10"/>
  <c r="R1185" i="10"/>
  <c r="R1184" i="10"/>
  <c r="R1183" i="10"/>
  <c r="R1182" i="10"/>
  <c r="R1181" i="10"/>
  <c r="R1180" i="10"/>
  <c r="R1179" i="10"/>
  <c r="R1153" i="10" l="1"/>
  <c r="R1152" i="10"/>
  <c r="R1151" i="10"/>
  <c r="R1150" i="10"/>
  <c r="R1149" i="10"/>
  <c r="R1148" i="10"/>
  <c r="R1147" i="10"/>
  <c r="R1146" i="10"/>
  <c r="R1145" i="10"/>
  <c r="R1144" i="10"/>
  <c r="R1143" i="10"/>
  <c r="R1142" i="10"/>
  <c r="R1141" i="10"/>
  <c r="R1140" i="10"/>
  <c r="R1139" i="10"/>
  <c r="R1138" i="10" l="1"/>
  <c r="R1137" i="10"/>
  <c r="R1136" i="10"/>
  <c r="R1134" i="10"/>
  <c r="R1133" i="10"/>
  <c r="R1132" i="10"/>
  <c r="R1131" i="10"/>
  <c r="R1130" i="10"/>
  <c r="Z1756" i="10" l="1"/>
  <c r="Z1757" i="10"/>
  <c r="Z1758" i="10"/>
  <c r="Z1759" i="10"/>
  <c r="Z1760" i="10"/>
  <c r="Z1761" i="10"/>
  <c r="Z1762" i="10"/>
  <c r="Z1763" i="10"/>
  <c r="Z1764" i="10"/>
  <c r="Z1765" i="10"/>
  <c r="Z1766" i="10"/>
  <c r="Z1767" i="10"/>
  <c r="Z1768" i="10"/>
  <c r="Z1769" i="10"/>
  <c r="Z1770" i="10"/>
  <c r="Z1771" i="10"/>
  <c r="Z1772" i="10"/>
  <c r="Z1773" i="10"/>
  <c r="Z1774" i="10"/>
  <c r="Z1775" i="10"/>
  <c r="Z1776" i="10"/>
  <c r="Z1777" i="10"/>
  <c r="Z1778" i="10"/>
  <c r="Z1779" i="10"/>
  <c r="Z1780" i="10"/>
  <c r="Z1781" i="10"/>
  <c r="Z1782" i="10"/>
  <c r="Z1783" i="10"/>
  <c r="Z1784" i="10"/>
  <c r="Z1785" i="10"/>
  <c r="Z1786" i="10"/>
  <c r="Z1787" i="10"/>
  <c r="Z1788" i="10"/>
  <c r="Z1789" i="10"/>
  <c r="Z1790" i="10"/>
  <c r="Z1791" i="10"/>
  <c r="Z1792" i="10"/>
  <c r="Z1793" i="10"/>
  <c r="Z1794" i="10"/>
  <c r="Z1795" i="10"/>
  <c r="Z1796" i="10"/>
  <c r="Z1797" i="10"/>
  <c r="Z1798" i="10"/>
  <c r="Z1799" i="10"/>
  <c r="Z1800" i="10"/>
  <c r="Z1801" i="10"/>
  <c r="Z1802" i="10"/>
  <c r="Z1803" i="10"/>
  <c r="Z1804" i="10"/>
  <c r="Z1805" i="10"/>
  <c r="Z1806" i="10"/>
  <c r="Z1807" i="10"/>
  <c r="Z1808" i="10"/>
  <c r="Z1809" i="10"/>
  <c r="Z1810" i="10"/>
  <c r="Z1811" i="10"/>
  <c r="Z1812" i="10"/>
  <c r="Z1813" i="10"/>
  <c r="Z1814" i="10"/>
  <c r="Z1815" i="10"/>
  <c r="Z1816" i="10"/>
  <c r="Z1817" i="10"/>
  <c r="Z1818" i="10"/>
  <c r="Z1819" i="10"/>
  <c r="Z1820" i="10"/>
  <c r="Z1821" i="10"/>
  <c r="Z1822" i="10"/>
  <c r="Z1823" i="10"/>
  <c r="Z1824" i="10"/>
  <c r="Z1825" i="10"/>
  <c r="Z1826" i="10"/>
  <c r="Z1827" i="10"/>
  <c r="Z1828" i="10"/>
  <c r="Z1829" i="10"/>
  <c r="Z1830" i="10"/>
  <c r="Z1831" i="10"/>
  <c r="Z1832" i="10"/>
  <c r="Z1833" i="10"/>
  <c r="Z1834" i="10"/>
  <c r="Z1835" i="10"/>
  <c r="Z1836" i="10"/>
  <c r="Z1837" i="10"/>
  <c r="Z1838" i="10"/>
  <c r="Z1839" i="10"/>
  <c r="Z1840" i="10"/>
  <c r="Z1841" i="10"/>
  <c r="Z1842" i="10"/>
  <c r="Z1843" i="10"/>
  <c r="Z1844" i="10"/>
  <c r="Z1845" i="10"/>
  <c r="Z1846" i="10"/>
  <c r="Z1847" i="10"/>
  <c r="Z1848" i="10"/>
  <c r="Z1849" i="10"/>
  <c r="Z1850" i="10"/>
  <c r="Z1851" i="10"/>
  <c r="Z1852" i="10"/>
  <c r="Z1853" i="10"/>
  <c r="Z1854" i="10"/>
  <c r="Z1855" i="10"/>
  <c r="Z1856" i="10"/>
  <c r="Z1857" i="10"/>
  <c r="Z1858" i="10"/>
  <c r="Z1859" i="10"/>
  <c r="Z1860" i="10"/>
  <c r="Z1861" i="10"/>
  <c r="Z1862" i="10"/>
  <c r="Z1863" i="10"/>
  <c r="Z1865" i="10"/>
  <c r="Z1866" i="10"/>
  <c r="Z1867" i="10"/>
  <c r="Z1868" i="10"/>
  <c r="Z1869" i="10"/>
  <c r="Z1870" i="10"/>
  <c r="Z1871" i="10"/>
  <c r="Z1872" i="10"/>
  <c r="Z1873" i="10"/>
  <c r="Z1874" i="10"/>
  <c r="Z1875" i="10"/>
  <c r="Z1876" i="10"/>
  <c r="Z1877" i="10"/>
  <c r="Z1878" i="10"/>
  <c r="Z1879" i="10"/>
  <c r="Z1880" i="10"/>
  <c r="Z1881" i="10"/>
  <c r="Z1882" i="10"/>
  <c r="Z1883" i="10"/>
  <c r="Z1884" i="10"/>
  <c r="Z1885" i="10"/>
  <c r="Z1886" i="10"/>
  <c r="Z1887" i="10"/>
  <c r="Z1888" i="10"/>
  <c r="Z1889" i="10"/>
  <c r="Z1890" i="10"/>
  <c r="Z1891" i="10"/>
  <c r="Z1892" i="10"/>
  <c r="Z1893" i="10"/>
  <c r="Z1894" i="10"/>
  <c r="Z1895" i="10"/>
  <c r="Z1896" i="10"/>
  <c r="Z1897" i="10"/>
  <c r="Z1898" i="10"/>
  <c r="Z1899" i="10"/>
  <c r="Z1900" i="10"/>
  <c r="Z1901" i="10"/>
  <c r="Z1902" i="10"/>
  <c r="Z1903" i="10"/>
  <c r="Z1904" i="10"/>
  <c r="Z1905" i="10"/>
  <c r="Z1906" i="10"/>
  <c r="Z1907" i="10"/>
  <c r="Z1908" i="10"/>
  <c r="Z1909" i="10"/>
  <c r="Z1910" i="10"/>
  <c r="Z1911" i="10"/>
  <c r="Z1912" i="10"/>
  <c r="Z1913" i="10"/>
  <c r="Z1914" i="10"/>
  <c r="Z1915" i="10"/>
  <c r="Z1916" i="10"/>
  <c r="Z1917" i="10"/>
  <c r="Z1918" i="10"/>
  <c r="Z1919" i="10"/>
  <c r="Z1920" i="10"/>
  <c r="Z1921" i="10"/>
  <c r="Z1922" i="10"/>
  <c r="Z1923" i="10"/>
  <c r="Z1924" i="10"/>
  <c r="Z1925" i="10"/>
  <c r="Z1926" i="10"/>
  <c r="Z1927" i="10"/>
  <c r="Z1928" i="10"/>
  <c r="Z1929" i="10"/>
  <c r="Z1930" i="10"/>
  <c r="Z1931" i="10"/>
  <c r="Z1932" i="10"/>
  <c r="Z1933" i="10"/>
  <c r="Z1934" i="10"/>
  <c r="Z1935" i="10"/>
  <c r="Z1936" i="10"/>
  <c r="Z1937" i="10"/>
  <c r="Z1938" i="10"/>
  <c r="Z1939" i="10"/>
  <c r="Z1940" i="10"/>
  <c r="Z1941" i="10"/>
  <c r="Z1942" i="10"/>
  <c r="Z1943" i="10"/>
  <c r="Z1944" i="10"/>
  <c r="Z1945" i="10"/>
  <c r="Z1946" i="10"/>
  <c r="Z1947" i="10"/>
  <c r="Z1948" i="10"/>
  <c r="Z1949" i="10"/>
  <c r="Z1950" i="10"/>
  <c r="Z1951" i="10"/>
  <c r="Z1952" i="10"/>
  <c r="Z1953" i="10"/>
  <c r="Z1954" i="10"/>
  <c r="Z1955" i="10"/>
  <c r="Z1956" i="10"/>
  <c r="Z1957" i="10"/>
  <c r="Z1958" i="10"/>
  <c r="Z1959" i="10"/>
  <c r="Z1960" i="10"/>
  <c r="Z1961" i="10"/>
  <c r="Z1962" i="10"/>
  <c r="Z1963" i="10"/>
  <c r="Z1964" i="10"/>
  <c r="Z1965" i="10"/>
  <c r="Z1966" i="10"/>
  <c r="Z1967" i="10"/>
  <c r="Z1968" i="10"/>
  <c r="Z1969" i="10"/>
  <c r="Z1970" i="10"/>
  <c r="Z1971" i="10"/>
  <c r="Z1972" i="10"/>
  <c r="Z1973" i="10"/>
  <c r="Z1974" i="10"/>
  <c r="Z1975" i="10"/>
  <c r="Z1976" i="10"/>
  <c r="Z1977" i="10"/>
  <c r="Z1978" i="10"/>
  <c r="Z1979" i="10"/>
  <c r="Z1980" i="10"/>
  <c r="Z1981" i="10"/>
  <c r="Z1982" i="10"/>
  <c r="Z1983" i="10"/>
  <c r="Z1984" i="10"/>
  <c r="Z1985" i="10"/>
  <c r="Z1986" i="10"/>
  <c r="Z1987" i="10"/>
  <c r="Z1988" i="10"/>
  <c r="Z1989" i="10"/>
  <c r="Z1990" i="10"/>
  <c r="Z1991" i="10"/>
  <c r="Z1992" i="10"/>
  <c r="Z1993" i="10"/>
  <c r="Z1994" i="10"/>
  <c r="Z1995" i="10"/>
  <c r="Z1996" i="10"/>
  <c r="Z1997" i="10"/>
  <c r="Z1998" i="10"/>
  <c r="Z1999" i="10"/>
  <c r="Z2000" i="10"/>
  <c r="Z2001" i="10"/>
  <c r="Z2002" i="10"/>
  <c r="Z2003" i="10"/>
  <c r="Z2004" i="10"/>
  <c r="Z2005" i="10"/>
  <c r="Z2006" i="10"/>
  <c r="Z2007" i="10"/>
  <c r="Z2008" i="10"/>
  <c r="Z2009" i="10"/>
  <c r="Z2010" i="10"/>
  <c r="Z2011" i="10"/>
  <c r="Z2012" i="10"/>
  <c r="Z2013" i="10"/>
  <c r="Z2014" i="10"/>
  <c r="Z2015" i="10"/>
  <c r="Z2016" i="10"/>
  <c r="Z2017" i="10"/>
  <c r="Z2018" i="10"/>
  <c r="Z2019" i="10"/>
  <c r="Z2020" i="10"/>
  <c r="Z2021" i="10"/>
  <c r="Z2022" i="10"/>
  <c r="Z2023" i="10"/>
  <c r="Z2024" i="10"/>
  <c r="Z2025" i="10"/>
  <c r="Z2026" i="10"/>
  <c r="Z2027" i="10"/>
  <c r="Z2028" i="10"/>
  <c r="Z2029" i="10"/>
  <c r="Z2030" i="10"/>
  <c r="Z2031" i="10"/>
  <c r="Z2032" i="10"/>
  <c r="Z2033" i="10"/>
  <c r="Z2034" i="10"/>
  <c r="Z2035" i="10"/>
  <c r="Z2036" i="10"/>
  <c r="Z2037" i="10"/>
  <c r="Z2038" i="10"/>
  <c r="Z2039" i="10"/>
  <c r="Z2040" i="10"/>
  <c r="Z2041" i="10"/>
  <c r="Z2042" i="10"/>
  <c r="Z2043" i="10"/>
  <c r="Z2044" i="10"/>
  <c r="Z2045" i="10"/>
  <c r="Z2046" i="10"/>
  <c r="Z2047" i="10"/>
  <c r="Z2048" i="10"/>
  <c r="Z2049" i="10"/>
  <c r="Z2050" i="10"/>
  <c r="Z2051" i="10"/>
  <c r="Z2052" i="10"/>
  <c r="Z2053" i="10"/>
  <c r="Z2054" i="10"/>
  <c r="Z2055" i="10"/>
  <c r="Z2056" i="10"/>
  <c r="Z2057" i="10"/>
  <c r="Z2058" i="10"/>
  <c r="Z2059" i="10"/>
  <c r="Z2060" i="10"/>
  <c r="Z2061" i="10"/>
  <c r="Z2062" i="10"/>
  <c r="Z2063" i="10"/>
  <c r="Z2064" i="10"/>
  <c r="Z2065" i="10"/>
  <c r="Z2066" i="10"/>
  <c r="Z2067" i="10"/>
  <c r="Z2068" i="10"/>
  <c r="Z2069" i="10"/>
  <c r="Z2070" i="10"/>
  <c r="Z2071" i="10"/>
  <c r="Z2072" i="10"/>
  <c r="Z2073" i="10"/>
  <c r="Z2074" i="10"/>
  <c r="Z2075" i="10"/>
  <c r="Z2076" i="10"/>
  <c r="Z2077" i="10"/>
  <c r="Z2078" i="10"/>
  <c r="Z2079" i="10"/>
  <c r="Z2080" i="10"/>
  <c r="Z2081" i="10"/>
  <c r="Z2082" i="10"/>
  <c r="Z2083" i="10"/>
  <c r="Z2084" i="10"/>
  <c r="Z2085" i="10"/>
  <c r="Z2086" i="10"/>
  <c r="Z2087" i="10"/>
  <c r="Z2088" i="10"/>
  <c r="Z2089" i="10"/>
  <c r="Z2090" i="10"/>
  <c r="Z2091" i="10"/>
  <c r="Z2092" i="10"/>
  <c r="Z2093" i="10"/>
  <c r="Z2094" i="10"/>
  <c r="Z2095" i="10"/>
  <c r="Z2096" i="10"/>
  <c r="Z2097" i="10"/>
  <c r="Z2098" i="10"/>
  <c r="Z2099" i="10"/>
  <c r="Z2100" i="10"/>
  <c r="Z2101" i="10"/>
  <c r="Z2102" i="10"/>
  <c r="Z2103" i="10"/>
  <c r="Z2104" i="10"/>
  <c r="Z2105" i="10"/>
  <c r="Z2106" i="10"/>
  <c r="Z2107" i="10"/>
  <c r="Z2108" i="10"/>
  <c r="Z2109" i="10"/>
  <c r="Z2110" i="10"/>
  <c r="Z2111" i="10"/>
  <c r="Z2112" i="10"/>
  <c r="Z2113" i="10"/>
  <c r="Z2114" i="10"/>
  <c r="Z2115" i="10"/>
  <c r="Z2116" i="10"/>
  <c r="Z2117" i="10"/>
  <c r="Z2118" i="10"/>
  <c r="Z2119" i="10"/>
  <c r="Z2120" i="10"/>
  <c r="Z2121" i="10"/>
  <c r="Z2122" i="10"/>
  <c r="Z2123" i="10"/>
  <c r="Z2124" i="10"/>
  <c r="Z2125" i="10"/>
  <c r="Z2126" i="10"/>
  <c r="Z2127" i="10"/>
  <c r="Z2128" i="10"/>
  <c r="Z2129" i="10"/>
  <c r="Z2130" i="10"/>
  <c r="Z2131" i="10"/>
  <c r="Z2132" i="10"/>
  <c r="Z2133" i="10"/>
  <c r="Z2134" i="10"/>
  <c r="Z2135" i="10"/>
  <c r="Z2136" i="10"/>
  <c r="Z2137" i="10"/>
  <c r="Z2138" i="10"/>
  <c r="Z2139" i="10"/>
  <c r="Z2140" i="10"/>
  <c r="Z2141" i="10"/>
  <c r="Z2142" i="10"/>
  <c r="Z2143" i="10"/>
  <c r="Z2144" i="10"/>
  <c r="Z2145" i="10"/>
  <c r="Z2146" i="10"/>
  <c r="Z2147" i="10"/>
  <c r="Z2148" i="10"/>
  <c r="Z2149" i="10"/>
  <c r="Z2150" i="10"/>
  <c r="Z2151" i="10"/>
  <c r="Z2152" i="10"/>
  <c r="Z2153" i="10"/>
  <c r="Z2154" i="10"/>
  <c r="Z2155" i="10"/>
  <c r="Z2156" i="10"/>
  <c r="Z2157" i="10"/>
  <c r="Z2158" i="10"/>
  <c r="Z2159" i="10"/>
  <c r="Z2160" i="10"/>
  <c r="Z2161" i="10"/>
  <c r="Z2162" i="10"/>
  <c r="Z2163" i="10"/>
  <c r="Z2164" i="10"/>
  <c r="Z2165" i="10"/>
  <c r="Z2166" i="10"/>
  <c r="Z2167" i="10"/>
  <c r="Z2168" i="10"/>
  <c r="Z2169" i="10"/>
  <c r="Z2170" i="10"/>
  <c r="Z2171" i="10"/>
  <c r="Z2172" i="10"/>
  <c r="Z2173" i="10"/>
  <c r="Z2174" i="10"/>
  <c r="Z2175" i="10"/>
  <c r="Z2176" i="10"/>
  <c r="Z2177" i="10"/>
  <c r="Z2178" i="10"/>
  <c r="Z2179" i="10"/>
  <c r="Z2180" i="10"/>
  <c r="Z2181" i="10"/>
  <c r="Z2182" i="10"/>
  <c r="Z2183" i="10"/>
  <c r="Z2184" i="10"/>
  <c r="Z2185" i="10"/>
  <c r="Z2186" i="10"/>
  <c r="Z2187" i="10"/>
  <c r="Z2188" i="10"/>
  <c r="Z2189" i="10"/>
  <c r="Z2190" i="10"/>
  <c r="Z2191" i="10"/>
  <c r="Z2192" i="10"/>
  <c r="Z2193" i="10"/>
  <c r="Z2194" i="10"/>
  <c r="Z2195" i="10"/>
  <c r="Z2196" i="10"/>
  <c r="Z2197" i="10"/>
  <c r="Z2198" i="10"/>
  <c r="Z2199" i="10"/>
  <c r="Z2200" i="10"/>
  <c r="Z2201" i="10"/>
  <c r="Z2202" i="10"/>
  <c r="Z2203" i="10"/>
  <c r="Z2204" i="10"/>
  <c r="Z2205" i="10"/>
  <c r="Z2206" i="10"/>
  <c r="Z2207" i="10"/>
  <c r="Z2208" i="10"/>
  <c r="Z2209" i="10"/>
  <c r="Z2210" i="10"/>
  <c r="Z2211" i="10"/>
  <c r="Z2212" i="10"/>
  <c r="Z2213" i="10"/>
  <c r="Z2214" i="10"/>
  <c r="Z2215" i="10"/>
  <c r="Z2216" i="10"/>
  <c r="Z2217" i="10"/>
  <c r="Z2218" i="10"/>
  <c r="Z2219" i="10"/>
  <c r="Z2220" i="10"/>
  <c r="Z2221" i="10"/>
  <c r="Z2222" i="10"/>
  <c r="Z2223" i="10"/>
  <c r="Z2224" i="10"/>
  <c r="Z2225" i="10"/>
  <c r="Z2226" i="10"/>
  <c r="Z2227" i="10"/>
  <c r="Z2228" i="10"/>
  <c r="Z2229" i="10"/>
  <c r="Z2230" i="10"/>
  <c r="Z2231" i="10"/>
  <c r="Z2232" i="10"/>
  <c r="Z2233" i="10"/>
  <c r="Z2234" i="10"/>
  <c r="Z2235" i="10"/>
  <c r="Z2236" i="10"/>
  <c r="Z2237" i="10"/>
  <c r="Z2238" i="10"/>
  <c r="Z2239" i="10"/>
  <c r="Z2240" i="10"/>
  <c r="Z2241" i="10"/>
  <c r="Z2242" i="10"/>
  <c r="Z2243" i="10"/>
  <c r="Z2244" i="10"/>
  <c r="Z2245" i="10"/>
  <c r="Z2246" i="10"/>
  <c r="Z2247" i="10"/>
  <c r="Z2248" i="10"/>
  <c r="Z2249" i="10"/>
  <c r="Z2250" i="10"/>
  <c r="Z2251" i="10"/>
  <c r="Z2252" i="10"/>
  <c r="Z2253" i="10"/>
  <c r="Z2254" i="10"/>
  <c r="Z2255" i="10"/>
  <c r="Z2256" i="10"/>
  <c r="Z2257" i="10"/>
  <c r="Z2258" i="10"/>
  <c r="Z2259" i="10"/>
  <c r="Z2260" i="10"/>
  <c r="Z2261" i="10"/>
  <c r="Z2262" i="10"/>
  <c r="Z2263" i="10"/>
  <c r="Z2264" i="10"/>
  <c r="Z2265" i="10"/>
  <c r="Z2266" i="10"/>
  <c r="Z2267" i="10"/>
  <c r="Z2268" i="10"/>
  <c r="Z2269" i="10"/>
  <c r="Z2270" i="10"/>
  <c r="Z2271" i="10"/>
  <c r="Z2272" i="10"/>
  <c r="Z2273" i="10"/>
  <c r="Z2274" i="10"/>
  <c r="Z2275" i="10"/>
  <c r="Z2276" i="10"/>
  <c r="Z2277" i="10"/>
  <c r="Z2278" i="10"/>
  <c r="Z2279" i="10"/>
  <c r="Z2280" i="10"/>
  <c r="Z2281" i="10"/>
  <c r="Z2282" i="10"/>
  <c r="Z2283" i="10"/>
  <c r="Z2284" i="10"/>
  <c r="Z2285" i="10"/>
  <c r="Z2286" i="10"/>
  <c r="Z2287" i="10"/>
  <c r="Z2288" i="10"/>
  <c r="Z2289" i="10"/>
  <c r="Z2290" i="10"/>
  <c r="Z2291" i="10"/>
  <c r="Z2292" i="10"/>
  <c r="Z2293" i="10"/>
  <c r="Z2294" i="10"/>
  <c r="Z2295" i="10"/>
  <c r="Z2296" i="10"/>
  <c r="Z2297" i="10"/>
  <c r="Z2298" i="10"/>
  <c r="Z2299" i="10"/>
  <c r="Z2300" i="10"/>
  <c r="Z2301" i="10"/>
  <c r="Z2302" i="10"/>
  <c r="Z2303" i="10"/>
  <c r="Z2304" i="10"/>
  <c r="Z2305" i="10"/>
  <c r="Z2306" i="10"/>
  <c r="Z2307" i="10"/>
  <c r="Z2308" i="10"/>
  <c r="Z2309" i="10"/>
  <c r="Z2310" i="10"/>
  <c r="Z2311" i="10"/>
  <c r="Z2312" i="10"/>
  <c r="Z2313" i="10"/>
  <c r="Z2314" i="10"/>
  <c r="Z2315" i="10"/>
  <c r="Z2316" i="10"/>
  <c r="Z2317" i="10"/>
  <c r="Z2318" i="10"/>
  <c r="Z2319" i="10"/>
  <c r="Z2320" i="10"/>
  <c r="Z2321" i="10"/>
  <c r="Z2322" i="10"/>
  <c r="Z2323" i="10"/>
  <c r="Z2324" i="10"/>
  <c r="Z2325" i="10"/>
  <c r="Z2326" i="10"/>
  <c r="Z2327" i="10"/>
  <c r="Z2328" i="10"/>
  <c r="Z2329" i="10"/>
  <c r="Z2330" i="10"/>
  <c r="Z2331" i="10"/>
  <c r="Z2332" i="10"/>
  <c r="Z2333" i="10"/>
  <c r="Z2334" i="10"/>
  <c r="Z2335" i="10"/>
  <c r="Z2336" i="10"/>
  <c r="Z2337" i="10"/>
  <c r="Z2338" i="10"/>
  <c r="Z2339" i="10"/>
  <c r="Z2340" i="10"/>
  <c r="Z2341" i="10"/>
  <c r="Z2342" i="10"/>
  <c r="Z2343" i="10"/>
  <c r="Z2344" i="10"/>
  <c r="Z2345" i="10"/>
  <c r="Z2346" i="10"/>
  <c r="Z2347" i="10"/>
  <c r="Z2348" i="10"/>
  <c r="Z2349" i="10"/>
  <c r="Z2350" i="10"/>
  <c r="Z2351" i="10"/>
  <c r="Z2352" i="10"/>
  <c r="Z2353" i="10"/>
  <c r="Z2354" i="10"/>
  <c r="Z2355" i="10"/>
  <c r="Z2356" i="10"/>
  <c r="Z2357" i="10"/>
  <c r="Z2358" i="10"/>
  <c r="Z2359" i="10"/>
  <c r="Z2360" i="10"/>
  <c r="Z2361" i="10"/>
  <c r="Z2362" i="10"/>
  <c r="Z2363" i="10"/>
  <c r="Z2364" i="10"/>
  <c r="Z2365" i="10"/>
  <c r="Z2366" i="10"/>
  <c r="Z2367" i="10"/>
  <c r="Z2368" i="10"/>
  <c r="Z2369" i="10"/>
  <c r="Z2370" i="10"/>
  <c r="Z2371" i="10"/>
  <c r="Z2372" i="10"/>
  <c r="Z2373" i="10"/>
  <c r="Z2374" i="10"/>
  <c r="Z2375" i="10"/>
  <c r="Z2376" i="10"/>
  <c r="Z2377" i="10"/>
  <c r="Z2378" i="10"/>
  <c r="Z2379" i="10"/>
  <c r="Z2380" i="10"/>
  <c r="Z2381" i="10"/>
  <c r="Z2382" i="10"/>
  <c r="Z2383" i="10"/>
  <c r="Z2384" i="10"/>
  <c r="Z2385" i="10"/>
  <c r="Z2386" i="10"/>
  <c r="Z2387" i="10"/>
  <c r="Z2388" i="10"/>
  <c r="Z2389" i="10"/>
  <c r="Z2390" i="10"/>
  <c r="Z2391" i="10"/>
  <c r="Z2392" i="10"/>
  <c r="Z2393" i="10"/>
  <c r="Z2394" i="10"/>
  <c r="Z2395" i="10"/>
  <c r="Z2396" i="10"/>
  <c r="Z2397" i="10"/>
  <c r="Z2398" i="10"/>
  <c r="Z2399" i="10"/>
  <c r="Z2400" i="10"/>
  <c r="Z2401" i="10"/>
  <c r="Z2402" i="10"/>
  <c r="Z2403" i="10"/>
  <c r="Z2404" i="10"/>
  <c r="Z2405" i="10"/>
  <c r="Z2406" i="10"/>
  <c r="Z2407" i="10"/>
  <c r="Z2408" i="10"/>
  <c r="Z2409" i="10"/>
  <c r="Z2410" i="10"/>
  <c r="Z2411" i="10"/>
  <c r="Z2412" i="10"/>
  <c r="Z2413" i="10"/>
  <c r="Z2414" i="10"/>
  <c r="Z2415" i="10"/>
  <c r="Z2416" i="10"/>
  <c r="Z2417" i="10"/>
  <c r="Z2418" i="10"/>
  <c r="Z2419" i="10"/>
  <c r="Z2420" i="10"/>
  <c r="Z2421" i="10"/>
  <c r="Z2422" i="10"/>
  <c r="Z2423" i="10"/>
  <c r="Z2424" i="10"/>
  <c r="Z2425" i="10"/>
  <c r="Z2426" i="10"/>
  <c r="Z2427" i="10"/>
  <c r="Z2428" i="10"/>
  <c r="Z2429" i="10"/>
  <c r="Z2430" i="10"/>
  <c r="Z2431" i="10"/>
  <c r="Z2432" i="10"/>
  <c r="Z2433" i="10"/>
  <c r="Z2434" i="10"/>
  <c r="Z2435" i="10"/>
  <c r="Z2436" i="10"/>
  <c r="Z2437" i="10"/>
  <c r="Z2438" i="10"/>
  <c r="Z2439" i="10"/>
  <c r="Z2440" i="10"/>
  <c r="Z2441" i="10"/>
  <c r="Z2442" i="10"/>
  <c r="Z2443" i="10"/>
  <c r="Z2444" i="10"/>
  <c r="Z2445" i="10"/>
  <c r="Z2446" i="10"/>
  <c r="Z2447" i="10"/>
  <c r="Z2448" i="10"/>
  <c r="Z2449" i="10"/>
  <c r="Z2450" i="10"/>
  <c r="Z2451" i="10"/>
  <c r="Z2452" i="10"/>
  <c r="Z2453" i="10"/>
  <c r="Z2454" i="10"/>
  <c r="Z2455" i="10"/>
  <c r="Z2456" i="10"/>
  <c r="Z2457" i="10"/>
  <c r="Z2458" i="10"/>
  <c r="Z2459" i="10"/>
  <c r="Z2460" i="10"/>
  <c r="Z2461" i="10"/>
  <c r="Z2462" i="10"/>
  <c r="Z2463" i="10"/>
  <c r="Z2464" i="10"/>
  <c r="Z2465" i="10"/>
  <c r="Z2466" i="10"/>
  <c r="Z2467" i="10"/>
  <c r="Z2468" i="10"/>
  <c r="Z2469" i="10"/>
  <c r="Z2470" i="10"/>
  <c r="Z2471" i="10"/>
  <c r="Z2472" i="10"/>
  <c r="Z2473" i="10"/>
  <c r="Z2474" i="10"/>
  <c r="Z2475" i="10"/>
  <c r="Z2476" i="10"/>
  <c r="Z2477" i="10"/>
  <c r="Z2478" i="10"/>
  <c r="Z2479" i="10"/>
  <c r="Z2480" i="10"/>
  <c r="Z2481" i="10"/>
  <c r="Z2482" i="10"/>
  <c r="Z2483" i="10"/>
  <c r="Z2484" i="10"/>
  <c r="Z2485" i="10"/>
  <c r="Z2486" i="10"/>
  <c r="Z2487" i="10"/>
  <c r="Z2488" i="10"/>
  <c r="Z2489" i="10"/>
  <c r="Z2490" i="10"/>
  <c r="Z2491" i="10"/>
  <c r="Z2492" i="10"/>
  <c r="Z2493" i="10"/>
  <c r="Z2494" i="10"/>
  <c r="Z2495" i="10"/>
  <c r="Z2496" i="10"/>
  <c r="Z2497" i="10"/>
  <c r="Z2498" i="10"/>
  <c r="Z2499" i="10"/>
  <c r="Z2500" i="10"/>
  <c r="Z2501" i="10"/>
  <c r="Z2502" i="10"/>
  <c r="Z2503" i="10"/>
  <c r="Z2504" i="10"/>
  <c r="Z2505" i="10"/>
  <c r="Z2506" i="10"/>
  <c r="Z2507" i="10"/>
  <c r="Z2508" i="10"/>
  <c r="Z2509" i="10"/>
  <c r="Z2510" i="10"/>
  <c r="Z2511" i="10"/>
  <c r="Z2512" i="10"/>
  <c r="Z2513" i="10"/>
  <c r="Z2514" i="10"/>
  <c r="Z2515" i="10"/>
  <c r="Z2516" i="10"/>
  <c r="Z2517" i="10"/>
  <c r="Z2518" i="10"/>
  <c r="Z2519" i="10"/>
  <c r="Z2520" i="10"/>
  <c r="Z2521" i="10"/>
  <c r="Z2522" i="10"/>
  <c r="Z2523" i="10"/>
  <c r="Z2524" i="10"/>
  <c r="Z2525" i="10"/>
  <c r="Z2526" i="10"/>
  <c r="Z2527" i="10"/>
  <c r="Z2528" i="10"/>
  <c r="Z2529" i="10"/>
  <c r="Z2530" i="10"/>
  <c r="Z2531" i="10"/>
  <c r="Z2532" i="10"/>
  <c r="Z2533" i="10"/>
  <c r="Z2534" i="10"/>
  <c r="Z2535" i="10"/>
  <c r="Z2536" i="10"/>
  <c r="Z2537" i="10"/>
  <c r="Z2538" i="10"/>
  <c r="Z2539" i="10"/>
  <c r="Z2540" i="10"/>
  <c r="Z2541" i="10"/>
  <c r="Z2542" i="10"/>
  <c r="Z2543" i="10"/>
  <c r="Z2544" i="10"/>
  <c r="Z2545" i="10"/>
  <c r="Z2546" i="10"/>
  <c r="Z2547" i="10"/>
  <c r="Z2548" i="10"/>
  <c r="Z2549" i="10"/>
  <c r="Z2550" i="10"/>
  <c r="Z2551" i="10"/>
  <c r="Z2552" i="10"/>
  <c r="Z2553" i="10"/>
  <c r="Z2554" i="10"/>
  <c r="Z2555" i="10"/>
  <c r="Z2556" i="10"/>
  <c r="Z2557" i="10"/>
  <c r="Z2558" i="10"/>
  <c r="Z2559" i="10"/>
  <c r="Z2560" i="10"/>
  <c r="Z2561" i="10"/>
  <c r="Z2562" i="10"/>
  <c r="Z2563" i="10"/>
  <c r="Z2564" i="10"/>
  <c r="Z2565" i="10"/>
  <c r="Z2566" i="10"/>
  <c r="Z2567" i="10"/>
  <c r="Z2568" i="10"/>
  <c r="Z2569" i="10"/>
  <c r="Z2570" i="10"/>
  <c r="Z2571" i="10"/>
  <c r="Z2572" i="10"/>
  <c r="Z2573" i="10"/>
  <c r="Z2574" i="10"/>
  <c r="Z2575" i="10"/>
  <c r="Z2576" i="10"/>
  <c r="Z2577" i="10"/>
  <c r="Z2578" i="10"/>
  <c r="Z2579" i="10"/>
  <c r="Z2580" i="10"/>
  <c r="Z2581" i="10"/>
  <c r="Z2582" i="10"/>
  <c r="Z2583" i="10"/>
  <c r="Z2584" i="10"/>
  <c r="Z2585" i="10"/>
  <c r="Z2586" i="10"/>
  <c r="Z2587" i="10"/>
  <c r="Z2588" i="10"/>
  <c r="Z2589" i="10"/>
  <c r="Z2590" i="10"/>
  <c r="Z2591" i="10"/>
  <c r="Z2592" i="10"/>
  <c r="Z2593" i="10"/>
  <c r="Z2594" i="10"/>
  <c r="Z2595" i="10"/>
  <c r="Z2596" i="10"/>
  <c r="Z2597" i="10"/>
  <c r="Z2598" i="10"/>
  <c r="Z2599" i="10"/>
  <c r="Z2600" i="10"/>
  <c r="Z2601" i="10"/>
  <c r="Z2602" i="10"/>
  <c r="Z2603" i="10"/>
  <c r="Z2604" i="10"/>
  <c r="Z2605" i="10"/>
  <c r="Z2606" i="10"/>
  <c r="Z2607" i="10"/>
  <c r="Z2608" i="10"/>
  <c r="Z2609" i="10"/>
  <c r="Z2610" i="10"/>
  <c r="Z2611" i="10"/>
  <c r="Z2612" i="10"/>
  <c r="Z2613" i="10"/>
  <c r="Z2614" i="10"/>
  <c r="Z2615" i="10"/>
  <c r="Z2616" i="10"/>
  <c r="Z2617" i="10"/>
  <c r="Z2618" i="10"/>
  <c r="Z2619" i="10"/>
  <c r="Z2620" i="10"/>
  <c r="Z2621" i="10"/>
  <c r="Z2622" i="10"/>
  <c r="Z2623" i="10"/>
  <c r="Z2624" i="10"/>
  <c r="Z2625" i="10"/>
  <c r="Z2626" i="10"/>
  <c r="Z2627" i="10"/>
  <c r="Z2628" i="10"/>
  <c r="Z2629" i="10"/>
  <c r="Z2630" i="10"/>
  <c r="Z2631" i="10"/>
  <c r="Z2632" i="10"/>
  <c r="Z2633" i="10"/>
  <c r="Z2634" i="10"/>
  <c r="Z2635" i="10"/>
  <c r="Z2636" i="10"/>
  <c r="Z2637" i="10"/>
  <c r="Z2638" i="10"/>
  <c r="Z2639" i="10"/>
  <c r="Z2640" i="10"/>
  <c r="Z2641" i="10"/>
  <c r="Z2642" i="10"/>
  <c r="Z2643" i="10"/>
  <c r="Z2644" i="10"/>
  <c r="Z2645" i="10"/>
  <c r="Z2646" i="10"/>
  <c r="Z2647" i="10"/>
  <c r="Z2648" i="10"/>
  <c r="Z2649" i="10"/>
  <c r="Z2650" i="10"/>
  <c r="Z2651" i="10"/>
  <c r="Z2652" i="10"/>
  <c r="Z2653" i="10"/>
  <c r="Z2654" i="10"/>
  <c r="Z2655" i="10"/>
  <c r="Z2656" i="10"/>
  <c r="Z2657" i="10"/>
  <c r="Z2658" i="10"/>
  <c r="Z2659" i="10"/>
  <c r="Z2660" i="10"/>
  <c r="Z2661" i="10"/>
  <c r="Z2662" i="10"/>
  <c r="Z2663" i="10"/>
  <c r="Z2664" i="10"/>
  <c r="Z2665" i="10"/>
  <c r="Z2666" i="10"/>
  <c r="Z2667" i="10"/>
  <c r="Z2668" i="10"/>
  <c r="Z2669" i="10"/>
  <c r="Z2670" i="10"/>
  <c r="Z2671" i="10"/>
  <c r="Z2672" i="10"/>
  <c r="Z2673" i="10"/>
  <c r="Z2674" i="10"/>
  <c r="Z2675" i="10"/>
  <c r="Z2676" i="10"/>
  <c r="Z2677" i="10"/>
  <c r="Z2678" i="10"/>
  <c r="Z2679" i="10"/>
  <c r="Z2680" i="10"/>
  <c r="Z2681" i="10"/>
  <c r="Z2682" i="10"/>
  <c r="Z2683" i="10"/>
  <c r="Z2684" i="10"/>
  <c r="Z2685" i="10"/>
  <c r="Z2686" i="10"/>
  <c r="Z2687" i="10"/>
  <c r="Z2688" i="10"/>
  <c r="Z2689" i="10"/>
  <c r="Z2690" i="10"/>
  <c r="Z2691" i="10"/>
  <c r="Z2692" i="10"/>
  <c r="Z2693" i="10"/>
  <c r="Z2694" i="10"/>
  <c r="Z2695" i="10"/>
  <c r="Z2696" i="10"/>
  <c r="Z2697" i="10"/>
  <c r="Z2698" i="10"/>
  <c r="Z2699" i="10"/>
  <c r="Z2700" i="10"/>
  <c r="Z2701" i="10"/>
  <c r="Z2702" i="10"/>
  <c r="Z2703" i="10"/>
  <c r="Z2704" i="10"/>
  <c r="Z2705" i="10"/>
  <c r="Z2706" i="10"/>
  <c r="Z2707" i="10"/>
  <c r="Z2708" i="10"/>
  <c r="Z2709" i="10"/>
  <c r="Z2710" i="10"/>
  <c r="Z2711" i="10"/>
  <c r="Z2712" i="10"/>
  <c r="Z2713" i="10"/>
  <c r="Z2714" i="10"/>
  <c r="Z2715" i="10"/>
  <c r="Z2716" i="10"/>
  <c r="Z2717" i="10"/>
  <c r="Z2718" i="10"/>
  <c r="Z2719" i="10"/>
  <c r="Z2720" i="10"/>
  <c r="Z2721" i="10"/>
  <c r="Z2722" i="10"/>
  <c r="Z2723" i="10"/>
  <c r="Z2724" i="10"/>
  <c r="Z2725" i="10"/>
  <c r="Z2726" i="10"/>
  <c r="Z2727" i="10"/>
  <c r="Z2728" i="10"/>
  <c r="Z2729" i="10"/>
  <c r="Z2730" i="10"/>
  <c r="Z2731" i="10"/>
  <c r="Z2732" i="10"/>
  <c r="Z2733" i="10"/>
  <c r="Z2734" i="10"/>
  <c r="Z2735" i="10"/>
  <c r="Z2736" i="10"/>
  <c r="Z2737" i="10"/>
  <c r="Z2738" i="10"/>
  <c r="Z2739" i="10"/>
  <c r="Z2740" i="10"/>
  <c r="Z2741" i="10"/>
  <c r="Z2742" i="10"/>
  <c r="Z2743" i="10"/>
  <c r="Z2744" i="10"/>
  <c r="Z2745" i="10"/>
  <c r="Z2746" i="10"/>
  <c r="Z2747" i="10"/>
  <c r="Z2748" i="10"/>
  <c r="Z2749" i="10"/>
  <c r="Z2750" i="10"/>
  <c r="Z2751" i="10"/>
  <c r="Z2752" i="10"/>
  <c r="Z2753" i="10"/>
  <c r="Z2754" i="10"/>
  <c r="Z2755" i="10"/>
  <c r="Z2756" i="10"/>
  <c r="Z2757" i="10"/>
  <c r="Z2758" i="10"/>
  <c r="Z2759" i="10"/>
  <c r="Z2760" i="10"/>
  <c r="Z2761" i="10"/>
  <c r="Z2762" i="10"/>
  <c r="Z2763" i="10"/>
  <c r="Z2764" i="10"/>
  <c r="Z2765" i="10"/>
  <c r="Z2766" i="10"/>
  <c r="Z2767" i="10"/>
  <c r="Z2768" i="10"/>
  <c r="Z2769" i="10"/>
  <c r="Z2770" i="10"/>
  <c r="Z2771" i="10"/>
  <c r="Z2772" i="10"/>
  <c r="Z2773" i="10"/>
  <c r="Z2774" i="10"/>
  <c r="Z2775" i="10"/>
  <c r="Z2776" i="10"/>
  <c r="Z2777" i="10"/>
  <c r="Z2778" i="10"/>
  <c r="Z2779" i="10"/>
  <c r="Z2780" i="10"/>
  <c r="Z2781" i="10"/>
  <c r="Z2782" i="10"/>
  <c r="Z2783" i="10"/>
  <c r="Z2784" i="10"/>
  <c r="Z2785" i="10"/>
  <c r="Z2786" i="10"/>
  <c r="Z2787" i="10"/>
  <c r="Z2788" i="10"/>
  <c r="Z2789" i="10"/>
  <c r="Z2790" i="10"/>
  <c r="Z2791" i="10"/>
  <c r="Z2792" i="10"/>
  <c r="Z2793" i="10"/>
  <c r="Z2794" i="10"/>
  <c r="Z2795" i="10"/>
  <c r="Z2796" i="10"/>
  <c r="Z2797" i="10"/>
  <c r="Z2798" i="10"/>
  <c r="Z2799" i="10"/>
  <c r="Z2800" i="10"/>
  <c r="Z2801" i="10"/>
  <c r="Z2802" i="10"/>
  <c r="Z2803" i="10"/>
  <c r="Z2804" i="10"/>
  <c r="Z2805" i="10"/>
  <c r="Z2806" i="10"/>
  <c r="Z2807" i="10"/>
  <c r="Z2808" i="10"/>
  <c r="Z2809" i="10"/>
  <c r="Z2810" i="10"/>
  <c r="Z2811" i="10"/>
  <c r="Z2812" i="10"/>
  <c r="Z2813" i="10"/>
  <c r="Z2814" i="10"/>
  <c r="Z2815" i="10"/>
  <c r="Z2816" i="10"/>
  <c r="Z2817" i="10"/>
  <c r="Z2818" i="10"/>
  <c r="Z2819" i="10"/>
  <c r="Z2820" i="10"/>
  <c r="Z2821" i="10"/>
  <c r="Z2822" i="10"/>
  <c r="Z2823" i="10"/>
  <c r="Z2824" i="10"/>
  <c r="Z2825" i="10"/>
  <c r="Z2826" i="10"/>
  <c r="Z2827" i="10"/>
  <c r="Z2828" i="10"/>
  <c r="Z2829" i="10"/>
  <c r="Z2830" i="10"/>
  <c r="Z2831" i="10"/>
  <c r="Z2832" i="10"/>
  <c r="Z2833" i="10"/>
  <c r="Z2834" i="10"/>
  <c r="Z2835" i="10"/>
  <c r="Z2836" i="10"/>
  <c r="Z2837" i="10"/>
  <c r="Z2838" i="10"/>
  <c r="Z2839" i="10"/>
  <c r="Z2840" i="10"/>
  <c r="Z2841" i="10"/>
  <c r="Z2842" i="10"/>
  <c r="Z2843" i="10"/>
  <c r="Z2844" i="10"/>
  <c r="Z2845" i="10"/>
  <c r="Z2846" i="10"/>
  <c r="Z2847" i="10"/>
  <c r="Z2848" i="10"/>
  <c r="Z2849" i="10"/>
  <c r="Z2850" i="10"/>
  <c r="Z2851" i="10"/>
  <c r="Z2852" i="10"/>
  <c r="Z2853" i="10"/>
  <c r="Z2854" i="10"/>
  <c r="Z2855" i="10"/>
  <c r="Z2856" i="10"/>
  <c r="Z2857" i="10"/>
  <c r="Z2858" i="10"/>
  <c r="Z2859" i="10"/>
  <c r="Z2860" i="10"/>
  <c r="Z2861" i="10"/>
  <c r="Z2862" i="10"/>
  <c r="Z2863" i="10"/>
  <c r="Z2864" i="10"/>
  <c r="Z2865" i="10"/>
  <c r="Z2866" i="10"/>
  <c r="Z2867" i="10"/>
  <c r="Z2868" i="10"/>
  <c r="Z2869" i="10"/>
  <c r="Z2870" i="10"/>
  <c r="Z2871" i="10"/>
  <c r="Z2872" i="10"/>
  <c r="Z2873" i="10"/>
  <c r="Z2874" i="10"/>
  <c r="Z2875" i="10"/>
  <c r="Z2876" i="10"/>
  <c r="Z2877" i="10"/>
  <c r="Z2878" i="10"/>
  <c r="Z2879" i="10"/>
  <c r="Z2880" i="10"/>
  <c r="Z2881" i="10"/>
  <c r="Z2882" i="10"/>
  <c r="Z2883" i="10"/>
  <c r="Z2884" i="10"/>
  <c r="Z2885" i="10"/>
  <c r="Z2886" i="10"/>
  <c r="Z2887" i="10"/>
  <c r="Z2888" i="10"/>
  <c r="Z2889" i="10"/>
  <c r="Z2890" i="10"/>
  <c r="Z2891" i="10"/>
  <c r="Z2892" i="10"/>
  <c r="Z2893" i="10"/>
  <c r="Z2894" i="10"/>
  <c r="Z2895" i="10"/>
  <c r="Z2896" i="10"/>
  <c r="Z2897" i="10"/>
  <c r="Z2898" i="10"/>
  <c r="Z2899" i="10"/>
  <c r="Z2900" i="10"/>
  <c r="Z2901" i="10"/>
  <c r="Z2902" i="10"/>
  <c r="Z2903" i="10"/>
  <c r="Z2904" i="10"/>
  <c r="Z2905" i="10"/>
  <c r="Z2906" i="10"/>
  <c r="Z2907" i="10"/>
  <c r="Z2908" i="10"/>
  <c r="Z2909" i="10"/>
  <c r="Z2910" i="10"/>
  <c r="Z2911" i="10"/>
  <c r="Z2912" i="10"/>
  <c r="Z2913" i="10"/>
  <c r="Z2914" i="10"/>
  <c r="Z2915" i="10"/>
  <c r="Z2916" i="10"/>
  <c r="Z2917" i="10"/>
  <c r="Z2918" i="10"/>
  <c r="Z2919" i="10"/>
  <c r="Z2920" i="10"/>
  <c r="Z2921" i="10"/>
  <c r="Z2922" i="10"/>
  <c r="Z2923" i="10"/>
  <c r="Z2924" i="10"/>
  <c r="Z2925" i="10"/>
  <c r="Z2926" i="10"/>
  <c r="Z2927" i="10"/>
  <c r="Z2928" i="10"/>
  <c r="Z2929" i="10"/>
  <c r="Z2930" i="10"/>
  <c r="Z2931" i="10"/>
  <c r="Z2932" i="10"/>
  <c r="Z2933" i="10"/>
  <c r="Z2934" i="10"/>
  <c r="Z2935" i="10"/>
  <c r="Z2936" i="10"/>
  <c r="Z2937" i="10"/>
  <c r="Z2938" i="10"/>
  <c r="Z2939" i="10"/>
  <c r="Z2940" i="10"/>
  <c r="Z2941" i="10"/>
  <c r="Z2942" i="10"/>
  <c r="Z2943" i="10"/>
  <c r="Z2944" i="10"/>
  <c r="Z2945" i="10"/>
  <c r="Z2946" i="10"/>
  <c r="Z2947" i="10"/>
  <c r="Z2948" i="10"/>
  <c r="Z2949" i="10"/>
  <c r="Z2950" i="10"/>
  <c r="Z2951" i="10"/>
  <c r="Z2952" i="10"/>
  <c r="Z2953" i="10"/>
  <c r="Z2954" i="10"/>
  <c r="Z2955" i="10"/>
  <c r="Z2956" i="10"/>
  <c r="Z2957" i="10"/>
  <c r="Z2958" i="10"/>
  <c r="Z2959" i="10"/>
  <c r="Z2960" i="10"/>
  <c r="Z2961" i="10"/>
  <c r="Z2962" i="10"/>
  <c r="Z2963" i="10"/>
  <c r="Z2964" i="10"/>
  <c r="Z2965" i="10"/>
  <c r="Z2966" i="10"/>
  <c r="Z2967" i="10"/>
  <c r="Z2968" i="10"/>
  <c r="Z2969" i="10"/>
  <c r="Z2970" i="10"/>
  <c r="Z2971" i="10"/>
  <c r="Z2972" i="10"/>
  <c r="Z2973" i="10"/>
  <c r="Z2974" i="10"/>
  <c r="Z2975" i="10"/>
  <c r="Z2976" i="10"/>
  <c r="Z2977" i="10"/>
  <c r="Z2978" i="10"/>
  <c r="Z2979" i="10"/>
  <c r="Z2980" i="10"/>
  <c r="Z2981" i="10"/>
  <c r="Z2982" i="10"/>
  <c r="Z2983" i="10"/>
  <c r="Z2984" i="10"/>
  <c r="Z2985" i="10"/>
  <c r="Z2986" i="10"/>
  <c r="Z2987" i="10"/>
  <c r="Z2988" i="10"/>
  <c r="Z2989" i="10"/>
  <c r="Z2990" i="10"/>
  <c r="Z2991" i="10"/>
  <c r="Z2992" i="10"/>
  <c r="Z2993" i="10"/>
  <c r="Z2994" i="10"/>
  <c r="Z2995" i="10"/>
  <c r="Z2996" i="10"/>
  <c r="Z2997" i="10"/>
  <c r="Z2998" i="10"/>
  <c r="Z2999" i="10"/>
  <c r="Z3000" i="10"/>
  <c r="Z3001" i="10"/>
  <c r="Z3002" i="10"/>
  <c r="Z3003" i="10"/>
  <c r="Z3004" i="10"/>
  <c r="Z3005" i="10"/>
  <c r="Z3006" i="10"/>
  <c r="Z3007" i="10"/>
  <c r="Z3008" i="10"/>
  <c r="Z3009" i="10"/>
  <c r="Z3010" i="10"/>
  <c r="Z3011" i="10"/>
  <c r="Z3012" i="10"/>
  <c r="Z3013" i="10"/>
  <c r="Z3014" i="10"/>
  <c r="Z3015" i="10"/>
  <c r="Z3016" i="10"/>
  <c r="Z3017" i="10"/>
  <c r="Z3018" i="10"/>
  <c r="Z3019" i="10"/>
  <c r="Z3020" i="10"/>
  <c r="Z3021" i="10"/>
  <c r="Z3022" i="10"/>
  <c r="Z3023" i="10"/>
  <c r="Z3024" i="10"/>
  <c r="Z3025" i="10"/>
  <c r="Z3026" i="10"/>
  <c r="Z3027" i="10"/>
  <c r="Z3028" i="10"/>
  <c r="Z3029" i="10"/>
  <c r="Z3030" i="10"/>
  <c r="Z3031" i="10"/>
  <c r="Z3032" i="10"/>
  <c r="Z3033" i="10"/>
  <c r="Z3034" i="10"/>
  <c r="Z3035" i="10"/>
  <c r="Z3036" i="10"/>
  <c r="Z3037" i="10"/>
  <c r="Z3038" i="10"/>
  <c r="Z3039" i="10"/>
  <c r="Z3040" i="10"/>
  <c r="Z3041" i="10"/>
  <c r="Z3042" i="10"/>
  <c r="Z3043" i="10"/>
  <c r="Z3044" i="10"/>
  <c r="Z3045" i="10"/>
  <c r="Z3046" i="10"/>
  <c r="Z3047" i="10"/>
  <c r="Z3048" i="10"/>
  <c r="Z3049" i="10"/>
  <c r="Z3050" i="10"/>
  <c r="Z3051" i="10"/>
  <c r="Z3052" i="10"/>
  <c r="Z3053" i="10"/>
  <c r="Z3054" i="10"/>
  <c r="Z3055" i="10"/>
  <c r="Z3056" i="10"/>
  <c r="Z3057" i="10"/>
  <c r="Z3058" i="10"/>
  <c r="Z3059" i="10"/>
  <c r="Z3060" i="10"/>
  <c r="Z3061" i="10"/>
  <c r="Z3062" i="10"/>
  <c r="Z3063" i="10"/>
  <c r="Z3064" i="10"/>
  <c r="Z3065" i="10"/>
  <c r="Z3066" i="10"/>
  <c r="Z3067" i="10"/>
  <c r="Z3068" i="10"/>
  <c r="Z3069" i="10"/>
  <c r="Z3070" i="10"/>
  <c r="Z3071" i="10"/>
  <c r="Z3072" i="10"/>
  <c r="Z3073" i="10"/>
  <c r="Z3074" i="10"/>
  <c r="Z3075" i="10"/>
  <c r="Z3076" i="10"/>
  <c r="Z3077" i="10"/>
  <c r="Z3078" i="10"/>
  <c r="Z3079" i="10"/>
  <c r="Z3080" i="10"/>
  <c r="Z3081" i="10"/>
  <c r="Z3082" i="10"/>
  <c r="Z3083" i="10"/>
  <c r="Z3084" i="10"/>
  <c r="Z3085" i="10"/>
  <c r="Z3086" i="10"/>
  <c r="Z3087" i="10"/>
  <c r="Z3088" i="10"/>
  <c r="Z3089" i="10"/>
  <c r="Z3090" i="10"/>
  <c r="Z3091" i="10"/>
  <c r="Z3092" i="10"/>
  <c r="Z3093" i="10"/>
  <c r="Z3094" i="10"/>
  <c r="Z3095" i="10"/>
  <c r="Z3096" i="10"/>
  <c r="Z3097" i="10"/>
  <c r="Z3098" i="10"/>
  <c r="Z3099" i="10"/>
  <c r="Z3100" i="10"/>
  <c r="Z3101" i="10"/>
  <c r="Z3102" i="10"/>
  <c r="Z3103" i="10"/>
  <c r="Z3104" i="10"/>
  <c r="Z3105" i="10"/>
  <c r="Z3106" i="10"/>
  <c r="Z3107" i="10"/>
  <c r="Z3108" i="10"/>
  <c r="Z3109" i="10"/>
  <c r="Z3110" i="10"/>
  <c r="Z3111" i="10"/>
  <c r="Z3112" i="10"/>
  <c r="Z3113" i="10"/>
  <c r="Z3114" i="10"/>
  <c r="Z3115" i="10"/>
  <c r="Z3116" i="10"/>
  <c r="Z3117" i="10"/>
  <c r="Z3118" i="10"/>
  <c r="Z3119" i="10"/>
  <c r="Z3120" i="10"/>
  <c r="Z3121" i="10"/>
  <c r="Z3122" i="10"/>
  <c r="Z3123" i="10"/>
  <c r="Z3124" i="10"/>
  <c r="Z3125" i="10"/>
  <c r="Z3126" i="10"/>
  <c r="Z3127" i="10"/>
  <c r="Z3128" i="10"/>
  <c r="Z3129" i="10"/>
  <c r="Z3130" i="10"/>
  <c r="Z3131" i="10"/>
  <c r="Z3132" i="10"/>
  <c r="Z3133" i="10"/>
  <c r="Z3134" i="10"/>
  <c r="Z3135" i="10"/>
  <c r="Z3136" i="10"/>
  <c r="Z3137" i="10"/>
  <c r="Z3138" i="10"/>
  <c r="Z3139" i="10"/>
  <c r="Z3140" i="10"/>
  <c r="Z3141" i="10"/>
  <c r="Z3142" i="10"/>
  <c r="Z3143" i="10"/>
  <c r="Z3144" i="10"/>
  <c r="Z3145" i="10"/>
  <c r="Z3146" i="10"/>
  <c r="Z3147" i="10"/>
  <c r="Z3148" i="10"/>
  <c r="Z3149" i="10"/>
  <c r="Z3150" i="10"/>
  <c r="Z3151" i="10"/>
  <c r="Z3152" i="10"/>
  <c r="Z3153" i="10"/>
  <c r="Z3154" i="10"/>
  <c r="Z3155" i="10"/>
  <c r="Z3156" i="10"/>
  <c r="Z3157" i="10"/>
  <c r="Z3158" i="10"/>
  <c r="Z3159" i="10"/>
  <c r="Z3160" i="10"/>
  <c r="Z3161" i="10"/>
  <c r="Z3162" i="10"/>
  <c r="Z3163" i="10"/>
  <c r="Z3164" i="10"/>
  <c r="Z3165" i="10"/>
  <c r="Z3166" i="10"/>
  <c r="Z3167" i="10"/>
  <c r="Z3168" i="10"/>
  <c r="Z3169" i="10"/>
  <c r="Z3170" i="10"/>
  <c r="Z3171" i="10"/>
  <c r="Z3172" i="10"/>
  <c r="Z3173" i="10"/>
  <c r="Z3174" i="10"/>
  <c r="Z3175" i="10"/>
  <c r="Z3176" i="10"/>
  <c r="Z3177" i="10"/>
  <c r="Z3178" i="10"/>
  <c r="Z3179" i="10"/>
  <c r="Z3180" i="10"/>
  <c r="Z3181" i="10"/>
  <c r="Z3182" i="10"/>
  <c r="Z3183" i="10"/>
  <c r="Z3184" i="10"/>
  <c r="Z3185" i="10"/>
  <c r="Z3186" i="10"/>
  <c r="Z3187" i="10"/>
  <c r="Z3188" i="10"/>
  <c r="Z3189" i="10"/>
  <c r="Z3190" i="10"/>
  <c r="Z3191" i="10"/>
  <c r="Z3192" i="10"/>
  <c r="Z3193" i="10"/>
  <c r="Z3194" i="10"/>
  <c r="Z3195" i="10"/>
  <c r="Z3196" i="10"/>
  <c r="Z3197" i="10"/>
  <c r="Z3198" i="10"/>
  <c r="Z3199" i="10"/>
  <c r="Z3200" i="10"/>
  <c r="Z3201" i="10"/>
  <c r="Z3202" i="10"/>
  <c r="Z3203" i="10"/>
  <c r="Z3204" i="10"/>
  <c r="Z3205" i="10"/>
  <c r="Z3206" i="10"/>
  <c r="Z3207" i="10"/>
  <c r="Z3208" i="10"/>
  <c r="Z3209" i="10"/>
  <c r="Z3210" i="10"/>
  <c r="Z3211" i="10"/>
  <c r="Z3212" i="10"/>
  <c r="Z3213" i="10"/>
  <c r="Z3214" i="10"/>
  <c r="Z3215" i="10"/>
  <c r="Z3216" i="10"/>
  <c r="Z3217" i="10"/>
  <c r="Z3218" i="10"/>
  <c r="Z3219" i="10"/>
  <c r="Z3220" i="10"/>
  <c r="Z3221" i="10"/>
  <c r="Z3222" i="10"/>
  <c r="Z3223" i="10"/>
  <c r="Z3224" i="10"/>
  <c r="Z3225" i="10"/>
  <c r="Z3226" i="10"/>
  <c r="Z3227" i="10"/>
  <c r="Z3228" i="10"/>
  <c r="Z3229" i="10"/>
  <c r="Z3230" i="10"/>
  <c r="Z3231" i="10"/>
  <c r="Z3232" i="10"/>
  <c r="Z3233" i="10"/>
  <c r="Z3234" i="10"/>
  <c r="Z3235" i="10"/>
  <c r="Z3236" i="10"/>
  <c r="Z3237" i="10"/>
  <c r="Z3238" i="10"/>
  <c r="Z3239" i="10"/>
  <c r="Z3240" i="10"/>
  <c r="Z3241" i="10"/>
  <c r="Z3242" i="10"/>
  <c r="Z3243" i="10"/>
  <c r="Z3244" i="10"/>
  <c r="Z3245" i="10"/>
  <c r="Z3246" i="10"/>
  <c r="Z3247" i="10"/>
  <c r="Z3248" i="10"/>
  <c r="Z3249" i="10"/>
  <c r="Z3250" i="10"/>
  <c r="Z3251" i="10"/>
  <c r="Z3252" i="10"/>
  <c r="Z3253" i="10"/>
  <c r="Z3254" i="10"/>
  <c r="Z3255" i="10"/>
  <c r="Z3256" i="10"/>
  <c r="Z3257" i="10"/>
  <c r="Z3258" i="10"/>
  <c r="Z3259" i="10"/>
  <c r="Z3260" i="10"/>
  <c r="Z3261" i="10"/>
  <c r="Z3262" i="10"/>
  <c r="Z3263" i="10"/>
  <c r="Z3264" i="10"/>
  <c r="Z3265" i="10"/>
  <c r="Z3266" i="10"/>
  <c r="Z3267" i="10"/>
  <c r="Z3268" i="10"/>
  <c r="Z3269" i="10"/>
  <c r="Z3270" i="10"/>
  <c r="Z3271" i="10"/>
  <c r="Z3272" i="10"/>
  <c r="Z3273" i="10"/>
  <c r="Z3274" i="10"/>
  <c r="Z3275" i="10"/>
  <c r="Z3276" i="10"/>
  <c r="Z3277" i="10"/>
  <c r="Z3278" i="10"/>
  <c r="Z3279" i="10"/>
  <c r="Z3280" i="10"/>
  <c r="Z3281" i="10"/>
  <c r="Z3282" i="10"/>
  <c r="Z3283" i="10"/>
  <c r="Z3284" i="10"/>
  <c r="Z3285" i="10"/>
  <c r="Z3286" i="10"/>
  <c r="Z3287" i="10"/>
  <c r="Z3288" i="10"/>
  <c r="Z3289" i="10"/>
  <c r="Z3290" i="10"/>
  <c r="Z3291" i="10"/>
  <c r="Z3292" i="10"/>
  <c r="Z3293" i="10"/>
  <c r="Z3294" i="10"/>
  <c r="Z3295" i="10"/>
  <c r="Z3296" i="10"/>
  <c r="Z3297" i="10"/>
  <c r="Z3298" i="10"/>
  <c r="Z3299" i="10"/>
  <c r="Z3300" i="10"/>
  <c r="Z3301" i="10"/>
  <c r="Z3302" i="10"/>
  <c r="Z3303" i="10"/>
  <c r="Z3304" i="10"/>
  <c r="Z3305" i="10"/>
  <c r="Z3306" i="10"/>
  <c r="Z3307" i="10"/>
  <c r="Z3308" i="10"/>
  <c r="Z3309" i="10"/>
  <c r="Z3310" i="10"/>
  <c r="Z3311" i="10"/>
  <c r="Z3312" i="10"/>
  <c r="Z3313" i="10"/>
  <c r="Z3314" i="10"/>
  <c r="Z3315" i="10"/>
  <c r="Z3316" i="10"/>
  <c r="Z3317" i="10"/>
  <c r="Z3318" i="10"/>
  <c r="Z3319" i="10"/>
  <c r="Z3320" i="10"/>
  <c r="Z3321" i="10"/>
  <c r="Z3322" i="10"/>
  <c r="Z3323" i="10"/>
  <c r="Z3324" i="10"/>
  <c r="Z3325" i="10"/>
  <c r="Z3326" i="10"/>
  <c r="Z3327" i="10"/>
  <c r="Z3328" i="10"/>
  <c r="Z3329" i="10"/>
  <c r="Z3330" i="10"/>
  <c r="Z3331" i="10"/>
  <c r="Z3332" i="10"/>
  <c r="Z3333" i="10"/>
  <c r="Z3334" i="10"/>
  <c r="Z3335" i="10"/>
  <c r="Z3336" i="10"/>
  <c r="Z3337" i="10"/>
  <c r="Z3338" i="10"/>
  <c r="Z3339" i="10"/>
  <c r="Z3340" i="10"/>
  <c r="Z3341" i="10"/>
  <c r="Z3342" i="10"/>
  <c r="Z3343" i="10"/>
  <c r="Z3344" i="10"/>
  <c r="Z3345" i="10"/>
  <c r="Z3346" i="10"/>
  <c r="Z3347" i="10"/>
  <c r="Z3348" i="10"/>
  <c r="Z3349" i="10"/>
  <c r="Z3350" i="10"/>
  <c r="Z3351" i="10"/>
  <c r="Z3352" i="10"/>
  <c r="Z3353" i="10"/>
  <c r="Z3354" i="10"/>
  <c r="Z3355" i="10"/>
  <c r="Z3356" i="10"/>
  <c r="Z3357" i="10"/>
  <c r="Z3358" i="10"/>
  <c r="Z3359" i="10"/>
  <c r="Z3360" i="10"/>
  <c r="Z3361" i="10"/>
  <c r="Z3362" i="10"/>
  <c r="Z3363" i="10"/>
  <c r="Z3364" i="10"/>
  <c r="Z3365" i="10"/>
  <c r="Z3366" i="10"/>
  <c r="Z3367" i="10"/>
  <c r="Z3368" i="10"/>
  <c r="Z3369" i="10"/>
  <c r="Z3370" i="10"/>
  <c r="Z3371" i="10"/>
  <c r="Z3372" i="10"/>
  <c r="Z3373" i="10"/>
  <c r="Z3374" i="10"/>
  <c r="Z3375" i="10"/>
  <c r="Z3376" i="10"/>
  <c r="Z3377" i="10"/>
  <c r="Z3378" i="10"/>
  <c r="Z3379" i="10"/>
  <c r="Z3380" i="10"/>
  <c r="Z3381" i="10"/>
  <c r="Z3382" i="10"/>
  <c r="Z3383" i="10"/>
  <c r="Z3384" i="10"/>
  <c r="Z3385" i="10"/>
  <c r="Z3386" i="10"/>
  <c r="Z3387" i="10"/>
  <c r="Z3388" i="10"/>
  <c r="Z3389" i="10"/>
  <c r="Z3390" i="10"/>
  <c r="Z3391" i="10"/>
  <c r="Z3392" i="10"/>
  <c r="Z3393" i="10"/>
  <c r="Z3394" i="10"/>
  <c r="Z3395" i="10"/>
  <c r="Z3396" i="10"/>
  <c r="Z3397" i="10"/>
  <c r="Z3398" i="10"/>
  <c r="Z3399" i="10"/>
  <c r="Z3400" i="10"/>
  <c r="Z3401" i="10"/>
  <c r="Z3402" i="10"/>
  <c r="Z3403" i="10"/>
  <c r="Z3404" i="10"/>
  <c r="Z3405" i="10"/>
  <c r="Z3406" i="10"/>
  <c r="Z3407" i="10"/>
  <c r="Z3408" i="10"/>
  <c r="Z3409" i="10"/>
  <c r="Z3410" i="10"/>
  <c r="Z3411" i="10"/>
  <c r="Z3412" i="10"/>
  <c r="Z3413" i="10"/>
  <c r="Z3414" i="10"/>
  <c r="Z3415" i="10"/>
  <c r="Z3416" i="10"/>
  <c r="Z3417" i="10"/>
  <c r="Z3418" i="10"/>
  <c r="Z3419" i="10"/>
  <c r="Z3420" i="10"/>
  <c r="Z3421" i="10"/>
  <c r="Z3422" i="10"/>
  <c r="Z3423" i="10"/>
  <c r="Z3424" i="10"/>
  <c r="Z3425" i="10"/>
  <c r="Z3426" i="10"/>
  <c r="Z3427" i="10"/>
  <c r="Z3428" i="10"/>
  <c r="Z3429" i="10"/>
  <c r="Z3430" i="10"/>
  <c r="Z3431" i="10"/>
  <c r="Z3432" i="10"/>
  <c r="Z3433" i="10"/>
  <c r="Z3434" i="10"/>
  <c r="Z3435" i="10"/>
  <c r="Z3436" i="10"/>
  <c r="Z3437" i="10"/>
  <c r="Z3438" i="10"/>
  <c r="Z3439" i="10"/>
  <c r="Z3440" i="10"/>
  <c r="Z3441" i="10"/>
  <c r="Z3442" i="10"/>
  <c r="Z3443" i="10"/>
  <c r="Z3444" i="10"/>
  <c r="Z3445" i="10"/>
  <c r="Z3446" i="10"/>
  <c r="Z3447" i="10"/>
  <c r="Z3448" i="10"/>
  <c r="Z3449" i="10"/>
  <c r="Z3450" i="10"/>
  <c r="Z3451" i="10"/>
  <c r="Z3452" i="10"/>
  <c r="Z3453" i="10"/>
  <c r="Z3454" i="10"/>
  <c r="Z3455" i="10"/>
  <c r="Z3456" i="10"/>
  <c r="Z3457" i="10"/>
  <c r="Z3458" i="10"/>
  <c r="Z3459" i="10"/>
  <c r="Z3460" i="10"/>
  <c r="Z3461" i="10"/>
  <c r="Z3462" i="10"/>
  <c r="Z3463" i="10"/>
  <c r="Z3464" i="10"/>
  <c r="Z3465" i="10"/>
  <c r="Z3466" i="10"/>
  <c r="Z3467" i="10"/>
  <c r="Z3468" i="10"/>
  <c r="Z3469" i="10"/>
  <c r="Z3470" i="10"/>
  <c r="Z3471" i="10"/>
  <c r="Z3472" i="10"/>
  <c r="Z3473" i="10"/>
  <c r="Z3474" i="10"/>
  <c r="Z3475" i="10"/>
  <c r="Z3476" i="10"/>
  <c r="Z3477" i="10"/>
  <c r="Z3478" i="10"/>
  <c r="Z3479" i="10"/>
  <c r="Z3480" i="10"/>
  <c r="Z3481" i="10"/>
  <c r="Z3482" i="10"/>
  <c r="Z3483" i="10"/>
  <c r="Z3484" i="10"/>
  <c r="Z3485" i="10"/>
  <c r="Z3486" i="10"/>
  <c r="Z3487" i="10"/>
  <c r="Z3488" i="10"/>
  <c r="Z3489" i="10"/>
  <c r="Z3490" i="10"/>
  <c r="Z3491" i="10"/>
  <c r="Z3492" i="10"/>
  <c r="Z3493" i="10"/>
  <c r="Z3494" i="10"/>
  <c r="Z3495" i="10"/>
  <c r="Z3496" i="10"/>
  <c r="Z3497" i="10"/>
  <c r="Z3498" i="10"/>
  <c r="Z3499" i="10"/>
  <c r="Z3500" i="10"/>
  <c r="Z3501" i="10"/>
  <c r="Z3502" i="10"/>
  <c r="Z3503" i="10"/>
  <c r="Z3504" i="10"/>
  <c r="Z3505" i="10"/>
  <c r="Z3506" i="10"/>
  <c r="Z3507" i="10"/>
  <c r="Z3508" i="10"/>
  <c r="Z3509" i="10"/>
  <c r="Z3510" i="10"/>
  <c r="Z3511" i="10"/>
  <c r="Z3512" i="10"/>
  <c r="Z3513" i="10"/>
  <c r="Z3514" i="10"/>
  <c r="Z3515" i="10"/>
  <c r="Z3516" i="10"/>
  <c r="Z3517" i="10"/>
  <c r="Z3518" i="10"/>
  <c r="Z3519" i="10"/>
  <c r="Z3520" i="10"/>
  <c r="Z3521" i="10"/>
  <c r="Z3522" i="10"/>
  <c r="Z3523" i="10"/>
  <c r="Z3524" i="10"/>
  <c r="Z3525" i="10"/>
  <c r="Z3526" i="10"/>
  <c r="Z3527" i="10"/>
  <c r="Z3528" i="10"/>
  <c r="Z3529" i="10"/>
  <c r="Z3530" i="10"/>
  <c r="Z3531" i="10"/>
  <c r="Z3532" i="10"/>
  <c r="Z3533" i="10"/>
  <c r="Z3534" i="10"/>
  <c r="Z3535" i="10"/>
  <c r="Z3536" i="10"/>
  <c r="Z3537" i="10"/>
  <c r="Z3538" i="10"/>
  <c r="Z3539" i="10"/>
  <c r="Z3540" i="10"/>
  <c r="Z3541" i="10"/>
  <c r="Z3542" i="10"/>
  <c r="Z3543" i="10"/>
  <c r="Z3544" i="10"/>
  <c r="Z3545" i="10"/>
  <c r="Z3546" i="10"/>
  <c r="Z3547" i="10"/>
  <c r="Z3548" i="10"/>
  <c r="Z3549" i="10"/>
  <c r="Z3550" i="10"/>
  <c r="Z3551" i="10"/>
  <c r="Z3552" i="10"/>
  <c r="Z3553" i="10"/>
  <c r="Z3554" i="10"/>
  <c r="Z3555" i="10"/>
  <c r="Z3556" i="10"/>
  <c r="Z3557" i="10"/>
  <c r="Z3558" i="10"/>
  <c r="Z3559" i="10"/>
  <c r="Z3560" i="10"/>
  <c r="Z3561" i="10"/>
  <c r="Z3562" i="10"/>
  <c r="Z3563" i="10"/>
  <c r="Z3564" i="10"/>
  <c r="Z3565" i="10"/>
  <c r="Z3566" i="10"/>
  <c r="Z3567" i="10"/>
  <c r="Z3568" i="10"/>
  <c r="Z3569" i="10"/>
  <c r="Z3570" i="10"/>
  <c r="Z3571" i="10"/>
  <c r="Z3572" i="10"/>
  <c r="Z3573" i="10"/>
  <c r="Z3574" i="10"/>
  <c r="Z3575" i="10"/>
  <c r="Z3576" i="10"/>
  <c r="Z3577" i="10"/>
  <c r="Z3578" i="10"/>
  <c r="Z3579" i="10"/>
  <c r="Z3580" i="10"/>
  <c r="Z3581" i="10"/>
  <c r="Z3582" i="10"/>
  <c r="Z3583" i="10"/>
  <c r="Z3584" i="10"/>
  <c r="Z3585" i="10"/>
  <c r="Z3586" i="10"/>
  <c r="Z3587" i="10"/>
  <c r="Z3588" i="10"/>
  <c r="Z3589" i="10"/>
  <c r="Z3590" i="10"/>
  <c r="Z3591" i="10"/>
  <c r="Z3592" i="10"/>
  <c r="Z3593" i="10"/>
  <c r="Z3594" i="10"/>
  <c r="Z3595" i="10"/>
  <c r="Z3596" i="10"/>
  <c r="Z3597" i="10"/>
  <c r="Z3598" i="10"/>
  <c r="Z3599" i="10"/>
  <c r="Z3600" i="10"/>
  <c r="Z3601" i="10"/>
  <c r="Z3602" i="10"/>
  <c r="Z3603" i="10"/>
  <c r="Z3604" i="10"/>
  <c r="Z3605" i="10"/>
  <c r="Z3606" i="10"/>
  <c r="Z3607" i="10"/>
  <c r="Z3608" i="10"/>
  <c r="Z3609" i="10"/>
  <c r="Z3610" i="10"/>
  <c r="Z3611" i="10"/>
  <c r="Z3612" i="10"/>
  <c r="Z3613" i="10"/>
  <c r="Z3614" i="10"/>
  <c r="Z3615" i="10"/>
  <c r="Z3616" i="10"/>
  <c r="Z3617" i="10"/>
  <c r="Z3618" i="10"/>
  <c r="Z3619" i="10"/>
  <c r="Z3620" i="10"/>
  <c r="Z3621" i="10"/>
  <c r="Z3622" i="10"/>
  <c r="Z3623" i="10"/>
  <c r="Z3624" i="10"/>
  <c r="Z3625" i="10"/>
  <c r="Z3626" i="10"/>
  <c r="Z3627" i="10"/>
  <c r="Z3628" i="10"/>
  <c r="Z3629" i="10"/>
  <c r="Z3630" i="10"/>
  <c r="Z3631" i="10"/>
  <c r="Z3632" i="10"/>
  <c r="Z3633" i="10"/>
  <c r="Z3634" i="10"/>
  <c r="Z3635" i="10"/>
  <c r="Z3636" i="10"/>
  <c r="Z3637" i="10"/>
  <c r="Z3638" i="10"/>
  <c r="Z3639" i="10"/>
  <c r="Z3640" i="10"/>
  <c r="Z3641" i="10"/>
  <c r="Z3642" i="10"/>
  <c r="Z3643" i="10"/>
  <c r="Z3644" i="10"/>
  <c r="Z3645" i="10"/>
  <c r="Z3646" i="10"/>
  <c r="Z3647" i="10"/>
  <c r="Z3648" i="10"/>
  <c r="Z3649" i="10"/>
  <c r="Z3650" i="10"/>
  <c r="Z3651" i="10"/>
  <c r="Z3652" i="10"/>
  <c r="Z3653" i="10"/>
  <c r="Z3654" i="10"/>
  <c r="Z3655" i="10"/>
  <c r="Z3656" i="10"/>
  <c r="Z3657" i="10"/>
  <c r="Z3658" i="10"/>
  <c r="Z3659" i="10"/>
  <c r="Z3660" i="10"/>
  <c r="Z3661" i="10"/>
  <c r="Z3662" i="10"/>
  <c r="Z3663" i="10"/>
  <c r="Z3664" i="10"/>
  <c r="Z3665" i="10"/>
  <c r="Z3666" i="10"/>
  <c r="Z3667" i="10"/>
  <c r="Z3668" i="10"/>
  <c r="Z3669" i="10"/>
  <c r="Z3670" i="10"/>
  <c r="Z3671" i="10"/>
  <c r="Z3672" i="10"/>
  <c r="Z3673" i="10"/>
  <c r="Z3674" i="10"/>
  <c r="Z3675" i="10"/>
  <c r="Z3676" i="10"/>
  <c r="Z3677" i="10"/>
  <c r="Z3678" i="10"/>
  <c r="Z3679" i="10"/>
  <c r="Z3680" i="10"/>
  <c r="Z3681" i="10"/>
  <c r="Z3682" i="10"/>
  <c r="Z3683" i="10"/>
  <c r="Z3684" i="10"/>
  <c r="Z3685" i="10"/>
  <c r="Z3686" i="10"/>
  <c r="Z3687" i="10"/>
  <c r="Z3688" i="10"/>
  <c r="Z3689" i="10"/>
  <c r="Z3690" i="10"/>
  <c r="Z3691" i="10"/>
  <c r="Z3692" i="10"/>
  <c r="Z3693" i="10"/>
  <c r="Z3694" i="10"/>
  <c r="Z3695" i="10"/>
  <c r="Z3696" i="10"/>
  <c r="Z3697" i="10"/>
  <c r="Z3698" i="10"/>
  <c r="Z3699" i="10"/>
  <c r="Z3700" i="10"/>
  <c r="Z3701" i="10"/>
  <c r="Z3702" i="10"/>
  <c r="Z3703" i="10"/>
  <c r="Z3704" i="10"/>
  <c r="Z3705" i="10"/>
  <c r="Z3706" i="10"/>
  <c r="Z3707" i="10"/>
  <c r="Z3708" i="10"/>
  <c r="Z3709" i="10"/>
  <c r="Z3710" i="10"/>
  <c r="Z3711" i="10"/>
  <c r="Z3712" i="10"/>
  <c r="Z3713" i="10"/>
  <c r="Z3714" i="10"/>
  <c r="Z3715" i="10"/>
  <c r="Z3716" i="10"/>
  <c r="Z3717" i="10"/>
  <c r="Z3718" i="10"/>
  <c r="Z3719" i="10"/>
  <c r="Z3720" i="10"/>
  <c r="Z3721" i="10"/>
  <c r="Z3722" i="10"/>
  <c r="Z3723" i="10"/>
  <c r="Z3724" i="10"/>
  <c r="Z3725" i="10"/>
  <c r="Z3726" i="10"/>
  <c r="Z3727" i="10"/>
  <c r="Z3728" i="10"/>
  <c r="Z3729" i="10"/>
  <c r="Z3730" i="10"/>
  <c r="Z3731" i="10"/>
  <c r="Z3732" i="10"/>
  <c r="Z3733" i="10"/>
  <c r="Z3734" i="10"/>
  <c r="Z3735" i="10"/>
  <c r="Z3736" i="10"/>
  <c r="Z3737" i="10"/>
  <c r="Z3738" i="10"/>
  <c r="Z3739" i="10"/>
  <c r="Z3740" i="10"/>
  <c r="Z3741" i="10"/>
  <c r="Z3742" i="10"/>
  <c r="Z3743" i="10"/>
  <c r="Z3744" i="10"/>
  <c r="Z3745" i="10"/>
  <c r="Z3746" i="10"/>
  <c r="Z3747" i="10"/>
  <c r="Z3748" i="10"/>
  <c r="Z3749" i="10"/>
  <c r="Z3750" i="10"/>
  <c r="Z3751" i="10"/>
  <c r="Z3752" i="10"/>
  <c r="Z3753" i="10"/>
  <c r="Z3754" i="10"/>
  <c r="Z3755" i="10"/>
  <c r="Z3756" i="10"/>
  <c r="Z3757" i="10"/>
  <c r="Z3758" i="10"/>
  <c r="Z3759" i="10"/>
  <c r="Z3760" i="10"/>
  <c r="Z3761" i="10"/>
  <c r="Z3762" i="10"/>
  <c r="Z3763" i="10"/>
  <c r="Z3764" i="10"/>
  <c r="Z3765" i="10"/>
  <c r="Z3766" i="10"/>
  <c r="Z3767" i="10"/>
  <c r="Z3768" i="10"/>
  <c r="Z3769" i="10"/>
  <c r="Z3770" i="10"/>
  <c r="Z3771" i="10"/>
  <c r="Z3772" i="10"/>
  <c r="Z3773" i="10"/>
  <c r="Z3774" i="10"/>
  <c r="Z3775" i="10"/>
  <c r="Z3776" i="10"/>
  <c r="Z3777" i="10"/>
  <c r="Z3778" i="10"/>
  <c r="Z3779" i="10"/>
  <c r="Z3780" i="10"/>
  <c r="Z3781" i="10"/>
  <c r="Z3782" i="10"/>
  <c r="Z3783" i="10"/>
  <c r="Z3784" i="10"/>
  <c r="Z3785" i="10"/>
  <c r="Z3786" i="10"/>
  <c r="Z3787" i="10"/>
  <c r="Z3788" i="10"/>
  <c r="Z3789" i="10"/>
  <c r="Z3790" i="10"/>
  <c r="Z3791" i="10"/>
  <c r="Z3792" i="10"/>
  <c r="Z3793" i="10"/>
  <c r="Z3794" i="10"/>
  <c r="Z3795" i="10"/>
  <c r="Z3796" i="10"/>
  <c r="Z3797" i="10"/>
  <c r="Z3798" i="10"/>
  <c r="Z3799" i="10"/>
  <c r="Z3800" i="10"/>
  <c r="Z3801" i="10"/>
  <c r="Z3802" i="10"/>
  <c r="Z3803" i="10"/>
  <c r="Z3804" i="10"/>
  <c r="Z3805" i="10"/>
  <c r="Z3806" i="10"/>
  <c r="Z3807" i="10"/>
  <c r="Z3808" i="10"/>
  <c r="Z3809" i="10"/>
  <c r="Z3810" i="10"/>
  <c r="Z3811" i="10"/>
  <c r="Z3812" i="10"/>
  <c r="Z3813" i="10"/>
  <c r="Z3814" i="10"/>
  <c r="Z3815" i="10"/>
  <c r="Z3816" i="10"/>
  <c r="Z3817" i="10"/>
  <c r="Z3818" i="10"/>
  <c r="Z3819" i="10"/>
  <c r="Z3820" i="10"/>
  <c r="Z3821" i="10"/>
  <c r="Z3822" i="10"/>
  <c r="Z3823" i="10"/>
  <c r="Z3824" i="10"/>
  <c r="Z3825" i="10"/>
  <c r="Z3826" i="10"/>
  <c r="Z3827" i="10"/>
  <c r="Z3828" i="10"/>
  <c r="Z3829" i="10"/>
  <c r="Z3830" i="10"/>
  <c r="Z3831" i="10"/>
  <c r="Z3832" i="10"/>
  <c r="Z3833" i="10"/>
  <c r="Z3834" i="10"/>
  <c r="Z3835" i="10"/>
  <c r="Z3836" i="10"/>
  <c r="Z3837" i="10"/>
  <c r="Z3838" i="10"/>
  <c r="Z3839" i="10"/>
  <c r="Z3840" i="10"/>
  <c r="Z3841" i="10"/>
  <c r="Z3842" i="10"/>
  <c r="Z3843" i="10"/>
  <c r="Z3844" i="10"/>
  <c r="Z3845" i="10"/>
  <c r="Z3846" i="10"/>
  <c r="Z3847" i="10"/>
  <c r="Z3848" i="10"/>
  <c r="Z3849" i="10"/>
  <c r="Z3850" i="10"/>
  <c r="Z3851" i="10"/>
  <c r="Z3852" i="10"/>
  <c r="Z3853" i="10"/>
  <c r="Z3854" i="10"/>
  <c r="Z3855" i="10"/>
  <c r="Z3856" i="10"/>
  <c r="Z3857" i="10"/>
  <c r="Z3858" i="10"/>
  <c r="Z3859" i="10"/>
  <c r="Z3860" i="10"/>
  <c r="Z3861" i="10"/>
  <c r="Z3862" i="10"/>
  <c r="Z3863" i="10"/>
  <c r="Z3864" i="10"/>
  <c r="Z3865" i="10"/>
  <c r="Z3866" i="10"/>
  <c r="Z3867" i="10"/>
  <c r="Z3868" i="10"/>
  <c r="Z3869" i="10"/>
  <c r="Z3870" i="10"/>
  <c r="Z3871" i="10"/>
  <c r="Z3872" i="10"/>
  <c r="Z3873" i="10"/>
  <c r="Z3874" i="10"/>
  <c r="Z3875" i="10"/>
  <c r="Z3876" i="10"/>
  <c r="Z3877" i="10"/>
  <c r="Z3878" i="10"/>
  <c r="Z3879" i="10"/>
  <c r="Z3880" i="10"/>
  <c r="Z3881" i="10"/>
  <c r="Z3882" i="10"/>
  <c r="Z3883" i="10"/>
  <c r="Z3884" i="10"/>
  <c r="Z3885" i="10"/>
  <c r="Z3886" i="10"/>
  <c r="Z3887" i="10"/>
  <c r="Z3888" i="10"/>
  <c r="Z3889" i="10"/>
  <c r="Z3890" i="10"/>
  <c r="Z3891" i="10"/>
  <c r="Z3892" i="10"/>
  <c r="Z3893" i="10"/>
  <c r="Z3894" i="10"/>
  <c r="Z3895" i="10"/>
  <c r="Z3896" i="10"/>
  <c r="Z3897" i="10"/>
  <c r="Z3898" i="10"/>
  <c r="Z3899" i="10"/>
  <c r="Z3900" i="10"/>
  <c r="Z3901" i="10"/>
  <c r="Z3902" i="10"/>
  <c r="Z3903" i="10"/>
  <c r="Z3904" i="10"/>
  <c r="Z3905" i="10"/>
  <c r="Z3906" i="10"/>
  <c r="Z3907" i="10"/>
  <c r="Z3908" i="10"/>
  <c r="Z3909" i="10"/>
  <c r="Z3910" i="10"/>
  <c r="Z3911" i="10"/>
  <c r="Z3912" i="10"/>
  <c r="Z3913" i="10"/>
  <c r="Z3914" i="10"/>
  <c r="Z3915" i="10"/>
  <c r="Z3916" i="10"/>
  <c r="Z3917" i="10"/>
  <c r="Z3918" i="10"/>
  <c r="Z3919" i="10"/>
  <c r="Z3920" i="10"/>
  <c r="Z3921" i="10"/>
  <c r="Z3922" i="10"/>
  <c r="Z3923" i="10"/>
  <c r="Z3924" i="10"/>
  <c r="Z3925" i="10"/>
  <c r="Z3926" i="10"/>
  <c r="Z3927" i="10"/>
  <c r="Z3928" i="10"/>
  <c r="Z3929" i="10"/>
  <c r="Z3930" i="10"/>
  <c r="Z3931" i="10"/>
  <c r="Z3932" i="10"/>
  <c r="Z3933" i="10"/>
  <c r="Z3934" i="10"/>
  <c r="Z3935" i="10"/>
  <c r="Z3936" i="10"/>
  <c r="Z3937" i="10"/>
  <c r="Z3938" i="10"/>
  <c r="Z3939" i="10"/>
  <c r="Z3940" i="10"/>
  <c r="Z3941" i="10"/>
  <c r="Z3942" i="10"/>
  <c r="Z3943" i="10"/>
  <c r="Z3944" i="10"/>
  <c r="Z3945" i="10"/>
  <c r="Z3946" i="10"/>
  <c r="Z3947" i="10"/>
  <c r="Z3948" i="10"/>
  <c r="Z3949" i="10"/>
  <c r="Z3950" i="10"/>
  <c r="Z3951" i="10"/>
  <c r="Z3952" i="10"/>
  <c r="Z3953" i="10"/>
  <c r="Z3954" i="10"/>
  <c r="Z3955" i="10"/>
  <c r="Z3956" i="10"/>
  <c r="Z3957" i="10"/>
  <c r="Z3958" i="10"/>
  <c r="Z3959" i="10"/>
  <c r="Z3960" i="10"/>
  <c r="Z3961" i="10"/>
  <c r="Z3962" i="10"/>
  <c r="Z3963" i="10"/>
  <c r="Z3964" i="10"/>
  <c r="Z3965" i="10"/>
  <c r="Z3966" i="10"/>
  <c r="Z3967" i="10"/>
  <c r="Z3968" i="10"/>
  <c r="Z3969" i="10"/>
  <c r="Z3970" i="10"/>
  <c r="Z3971" i="10"/>
  <c r="Z3972" i="10"/>
  <c r="Z3973" i="10"/>
  <c r="Z3974" i="10"/>
  <c r="Z3975" i="10"/>
  <c r="Z3976" i="10"/>
  <c r="Z3977" i="10"/>
  <c r="Z3978" i="10"/>
  <c r="Z3979" i="10"/>
  <c r="Z3980" i="10"/>
  <c r="Z3981" i="10"/>
  <c r="Z3982" i="10"/>
  <c r="Z3983" i="10"/>
  <c r="Z3984" i="10"/>
  <c r="Z3985" i="10"/>
  <c r="Z3986" i="10"/>
  <c r="Z3987" i="10"/>
  <c r="Z3988" i="10"/>
  <c r="Z3989" i="10"/>
  <c r="Z3990" i="10"/>
  <c r="Z3991" i="10"/>
  <c r="Z3992" i="10"/>
  <c r="Z3993" i="10"/>
  <c r="Z3994" i="10"/>
  <c r="Z3995" i="10"/>
  <c r="Z3996" i="10"/>
  <c r="Z3997" i="10"/>
  <c r="Z3998" i="10"/>
  <c r="Z3999" i="10"/>
  <c r="Z4000" i="10"/>
  <c r="Z4001" i="10"/>
  <c r="Z4002" i="10"/>
  <c r="Z4003" i="10"/>
  <c r="Z4004" i="10"/>
  <c r="Z4005" i="10"/>
  <c r="Z4006" i="10"/>
  <c r="Z4007" i="10"/>
  <c r="Z4008" i="10"/>
  <c r="Z4009" i="10"/>
  <c r="Z4010" i="10"/>
  <c r="Z4011" i="10"/>
  <c r="Z4012" i="10"/>
  <c r="Z4013" i="10"/>
  <c r="Z4014" i="10"/>
  <c r="Z4015" i="10"/>
  <c r="Z4016" i="10"/>
  <c r="Z4017" i="10"/>
  <c r="Z4018" i="10"/>
  <c r="Z4019" i="10"/>
  <c r="Z4020" i="10"/>
  <c r="Z4021" i="10"/>
  <c r="Z4022" i="10"/>
  <c r="Z4023" i="10"/>
  <c r="Z4024" i="10"/>
  <c r="Z4025" i="10"/>
  <c r="Z4026" i="10"/>
  <c r="Z4027" i="10"/>
  <c r="Z4028" i="10"/>
  <c r="Z4029" i="10"/>
  <c r="Z4030" i="10"/>
  <c r="Z4031" i="10"/>
  <c r="Z4032" i="10"/>
  <c r="Z4033" i="10"/>
  <c r="Z4034" i="10"/>
  <c r="Z4035" i="10"/>
  <c r="Z4036" i="10"/>
  <c r="Z4037" i="10"/>
  <c r="Z4038" i="10"/>
  <c r="Z4039" i="10"/>
  <c r="Z4040" i="10"/>
  <c r="Z4041" i="10"/>
  <c r="Z4042" i="10"/>
  <c r="Z4043" i="10"/>
  <c r="Z4044" i="10"/>
  <c r="Z4045" i="10"/>
  <c r="Z4046" i="10"/>
  <c r="Z4047" i="10"/>
  <c r="Z4048" i="10"/>
  <c r="Z4049" i="10"/>
  <c r="Z4050" i="10"/>
  <c r="Z4051" i="10"/>
  <c r="Z4052" i="10"/>
  <c r="Z4053" i="10"/>
  <c r="Z4054" i="10"/>
  <c r="Z4055" i="10"/>
  <c r="Z4056" i="10"/>
  <c r="Z4057" i="10"/>
  <c r="Z4058" i="10"/>
  <c r="Z4059" i="10"/>
  <c r="Z4060" i="10"/>
  <c r="Z4061" i="10"/>
  <c r="Z4062" i="10"/>
  <c r="Z4063" i="10"/>
  <c r="Z4064" i="10"/>
  <c r="Z4065" i="10"/>
  <c r="Z4066" i="10"/>
  <c r="Z4067" i="10"/>
  <c r="Z4068" i="10"/>
  <c r="Z4069" i="10"/>
  <c r="Z4070" i="10"/>
  <c r="Z4071" i="10"/>
  <c r="Z4072" i="10"/>
  <c r="Z4073" i="10"/>
  <c r="Z4074" i="10"/>
  <c r="Z4075" i="10"/>
  <c r="Z4076" i="10"/>
  <c r="Z4077" i="10"/>
  <c r="Z4078" i="10"/>
  <c r="Z4079" i="10"/>
  <c r="Z4080" i="10"/>
  <c r="Z4081" i="10"/>
  <c r="Z4082" i="10"/>
  <c r="Z4083" i="10"/>
  <c r="Z4084" i="10"/>
  <c r="Z4085" i="10"/>
  <c r="Z4086" i="10"/>
  <c r="Z4087" i="10"/>
  <c r="Z4088" i="10"/>
  <c r="Z4089" i="10"/>
  <c r="Z4090" i="10"/>
  <c r="Z4091" i="10"/>
  <c r="Z4092" i="10"/>
  <c r="Z4093" i="10"/>
  <c r="Z4094" i="10"/>
  <c r="Z4095" i="10"/>
  <c r="Z4096" i="10"/>
  <c r="Z4097" i="10"/>
  <c r="Z4098" i="10"/>
  <c r="Z4099" i="10"/>
  <c r="Z4100" i="10"/>
  <c r="Z4101" i="10"/>
  <c r="Z4102" i="10"/>
  <c r="Z4103" i="10"/>
  <c r="Z4104" i="10"/>
  <c r="Z4105" i="10"/>
  <c r="Z4106" i="10"/>
  <c r="Z4107" i="10"/>
  <c r="Z4108" i="10"/>
  <c r="Z4109" i="10"/>
  <c r="Z4110" i="10"/>
  <c r="Z4111" i="10"/>
  <c r="Z4112" i="10"/>
  <c r="Z4113" i="10"/>
  <c r="Z4114" i="10"/>
  <c r="Z4115" i="10"/>
  <c r="Z4116" i="10"/>
  <c r="Z4117" i="10"/>
  <c r="Z4118" i="10"/>
  <c r="Z4119" i="10"/>
  <c r="Z4120" i="10"/>
  <c r="Z4121" i="10"/>
  <c r="Z4122" i="10"/>
  <c r="Z4123" i="10"/>
  <c r="Z4124" i="10"/>
  <c r="Z4125" i="10"/>
  <c r="Z4126" i="10"/>
  <c r="Z4127" i="10"/>
  <c r="Z4128" i="10"/>
  <c r="Z4129" i="10"/>
  <c r="Z4130" i="10"/>
  <c r="Z4131" i="10"/>
  <c r="Z4132" i="10"/>
  <c r="Z4133" i="10"/>
  <c r="Z4134" i="10"/>
  <c r="Z4135" i="10"/>
  <c r="Z4136" i="10"/>
  <c r="Z4137" i="10"/>
  <c r="Z4138" i="10"/>
  <c r="Z4139" i="10"/>
  <c r="Z4140" i="10"/>
  <c r="Z4141" i="10"/>
  <c r="Z4142" i="10"/>
  <c r="Z4143" i="10"/>
  <c r="Z4144" i="10"/>
  <c r="Z4145" i="10"/>
  <c r="Z4146" i="10"/>
  <c r="Z4147" i="10"/>
  <c r="Z4148" i="10"/>
  <c r="Z4149" i="10"/>
  <c r="Z4150" i="10"/>
  <c r="Z4151" i="10"/>
  <c r="Z4152" i="10"/>
  <c r="Z4153" i="10"/>
  <c r="Z4154" i="10"/>
  <c r="Z4155" i="10"/>
  <c r="Z4156" i="10"/>
  <c r="Z4157" i="10"/>
  <c r="Z4158" i="10"/>
  <c r="Z4159" i="10"/>
  <c r="Z4160" i="10"/>
  <c r="Z4161" i="10"/>
  <c r="Z4162" i="10"/>
  <c r="Z4163" i="10"/>
  <c r="Z4164" i="10"/>
  <c r="Z4165" i="10"/>
  <c r="Z4166" i="10"/>
  <c r="Z4167" i="10"/>
  <c r="Z4168" i="10"/>
  <c r="Z4169" i="10"/>
  <c r="Z4170" i="10"/>
  <c r="Z4171" i="10"/>
  <c r="Z4172" i="10"/>
  <c r="Z4173" i="10"/>
  <c r="Z4174" i="10"/>
  <c r="Z4175" i="10"/>
  <c r="Z4176" i="10"/>
  <c r="Z4177" i="10"/>
  <c r="Z4178" i="10"/>
  <c r="Z4179" i="10"/>
  <c r="Z4180" i="10"/>
  <c r="Z4181" i="10"/>
  <c r="Z4182" i="10"/>
  <c r="Z4183" i="10"/>
  <c r="Z4184" i="10"/>
  <c r="Z4185" i="10"/>
  <c r="Z4186" i="10"/>
  <c r="Z4187" i="10"/>
  <c r="Z4188" i="10"/>
  <c r="Z4189" i="10"/>
  <c r="Z4190" i="10"/>
  <c r="Z4191" i="10"/>
  <c r="Z4192" i="10"/>
  <c r="Z4193" i="10"/>
  <c r="Z4194" i="10"/>
  <c r="Z4195" i="10"/>
  <c r="Z4196" i="10"/>
  <c r="Z4197" i="10"/>
  <c r="Z4198" i="10"/>
  <c r="Z4199" i="10"/>
  <c r="Z4200" i="10"/>
  <c r="Z4201" i="10"/>
  <c r="Z4202" i="10"/>
  <c r="Z4203" i="10"/>
  <c r="Z4204" i="10"/>
  <c r="Z4205" i="10"/>
  <c r="Z4206" i="10"/>
  <c r="Z4207" i="10"/>
  <c r="Z4208" i="10"/>
  <c r="Z4209" i="10"/>
  <c r="Z4210" i="10"/>
  <c r="Z4211" i="10"/>
  <c r="Z4212" i="10"/>
  <c r="Z4213" i="10"/>
  <c r="Z4214" i="10"/>
  <c r="Z4215" i="10"/>
  <c r="Z4216" i="10"/>
  <c r="Z4217" i="10"/>
  <c r="Z4218" i="10"/>
  <c r="Z4219" i="10"/>
  <c r="Z4220" i="10"/>
  <c r="Z4221" i="10"/>
  <c r="Z4222" i="10"/>
  <c r="Z4223" i="10"/>
  <c r="Z4224" i="10"/>
  <c r="Z4225" i="10"/>
  <c r="Z4226" i="10"/>
  <c r="Z4227" i="10"/>
  <c r="Z4228" i="10"/>
  <c r="Z4229" i="10"/>
  <c r="Z4230" i="10"/>
  <c r="Z4231" i="10"/>
  <c r="Z4232" i="10"/>
  <c r="Z4233" i="10"/>
  <c r="Z4234" i="10"/>
  <c r="Z4235" i="10"/>
  <c r="Z4236" i="10"/>
  <c r="Z4237" i="10"/>
  <c r="Z4238" i="10"/>
  <c r="Z4239" i="10"/>
  <c r="Z4240" i="10"/>
  <c r="Z4241" i="10"/>
  <c r="Z4242" i="10"/>
  <c r="Z4243" i="10"/>
  <c r="Z4244" i="10"/>
  <c r="Z4245" i="10"/>
  <c r="Z4246" i="10"/>
  <c r="Z4247" i="10"/>
  <c r="Z4248" i="10"/>
  <c r="Z4249" i="10"/>
  <c r="Z4250" i="10"/>
  <c r="Z4251" i="10"/>
  <c r="Z4252" i="10"/>
  <c r="Z4253" i="10"/>
  <c r="Z4254" i="10"/>
  <c r="Z4255" i="10"/>
  <c r="Z4256" i="10"/>
  <c r="Z4257" i="10"/>
  <c r="Z4258" i="10"/>
  <c r="Z4259" i="10"/>
  <c r="Z4260" i="10"/>
  <c r="Z4261" i="10"/>
  <c r="Z4262" i="10"/>
  <c r="Z4263" i="10"/>
  <c r="Z4264" i="10"/>
  <c r="Z4265" i="10"/>
  <c r="Z4266" i="10"/>
  <c r="Z4267" i="10"/>
  <c r="Z4268" i="10"/>
  <c r="Z4269" i="10"/>
  <c r="Z4270" i="10"/>
  <c r="Z4271" i="10"/>
  <c r="Z4272" i="10"/>
  <c r="Z4273" i="10"/>
  <c r="Z4274" i="10"/>
  <c r="Z4275" i="10"/>
  <c r="Z4276" i="10"/>
  <c r="Z4277" i="10"/>
  <c r="Z4278" i="10"/>
  <c r="Z4279" i="10"/>
  <c r="Z4280" i="10"/>
  <c r="Z4281" i="10"/>
  <c r="Z4282" i="10"/>
  <c r="Z4283" i="10"/>
  <c r="Z4284" i="10"/>
  <c r="Z4285" i="10"/>
  <c r="Z4286" i="10"/>
  <c r="Z4287" i="10"/>
  <c r="Z4288" i="10"/>
  <c r="Z4289" i="10"/>
  <c r="Z4290" i="10"/>
  <c r="Z4291" i="10"/>
  <c r="Z4292" i="10"/>
  <c r="Z4293" i="10"/>
  <c r="Z4294" i="10"/>
  <c r="Z4295" i="10"/>
  <c r="Z4296" i="10"/>
  <c r="Z4297" i="10"/>
  <c r="Z4298" i="10"/>
  <c r="Z4299" i="10"/>
  <c r="Z4300" i="10"/>
  <c r="Z4301" i="10"/>
  <c r="Z4302" i="10"/>
  <c r="Z4303" i="10"/>
  <c r="Z4304" i="10"/>
  <c r="Z4305" i="10"/>
  <c r="Z4306" i="10"/>
  <c r="Z4307" i="10"/>
  <c r="Z4308" i="10"/>
  <c r="Z4309" i="10"/>
  <c r="Z4310" i="10"/>
  <c r="Z4311" i="10"/>
  <c r="Z4312" i="10"/>
  <c r="Z4313" i="10"/>
  <c r="Z4314" i="10"/>
  <c r="Z4315" i="10"/>
  <c r="Z4316" i="10"/>
  <c r="Z4317" i="10"/>
  <c r="Z4318" i="10"/>
  <c r="Z4319" i="10"/>
  <c r="Z4320" i="10"/>
  <c r="Z4321" i="10"/>
  <c r="Z4322" i="10"/>
  <c r="Z4323" i="10"/>
  <c r="Z4324" i="10"/>
  <c r="Z4325" i="10"/>
  <c r="Z4326" i="10"/>
  <c r="Z4327" i="10"/>
  <c r="Z4328" i="10"/>
  <c r="Z4329" i="10"/>
  <c r="Z4330" i="10"/>
  <c r="Z4331" i="10"/>
  <c r="Z4332" i="10"/>
  <c r="Z4333" i="10"/>
  <c r="Z4334" i="10"/>
  <c r="Z4335" i="10"/>
  <c r="Z4336" i="10"/>
  <c r="Z4337" i="10"/>
  <c r="Z4338" i="10"/>
  <c r="Z4339" i="10"/>
  <c r="Z4340" i="10"/>
  <c r="Z4341" i="10"/>
  <c r="Z4342" i="10"/>
  <c r="Z4343" i="10"/>
  <c r="Z4344" i="10"/>
  <c r="Z4345" i="10"/>
  <c r="Z4346" i="10"/>
  <c r="Z4347" i="10"/>
  <c r="Z4348" i="10"/>
  <c r="Z4349" i="10"/>
  <c r="Z4350" i="10"/>
  <c r="Z4351" i="10"/>
  <c r="Z4352" i="10"/>
  <c r="Z4353" i="10"/>
  <c r="Z4354" i="10"/>
  <c r="Z4355" i="10"/>
  <c r="Z4356" i="10"/>
  <c r="Z4357" i="10"/>
  <c r="Z4358" i="10"/>
  <c r="Z4359" i="10"/>
  <c r="Z4360" i="10"/>
  <c r="Z4361" i="10"/>
  <c r="Z4362" i="10"/>
  <c r="Z4363" i="10"/>
  <c r="Z4364" i="10"/>
  <c r="Z4365" i="10"/>
  <c r="Z4366" i="10"/>
  <c r="Z4367" i="10"/>
  <c r="Z4368" i="10"/>
  <c r="Z4369" i="10"/>
  <c r="Z4370" i="10"/>
  <c r="Z4371" i="10"/>
  <c r="Z4372" i="10"/>
  <c r="Z4373" i="10"/>
  <c r="Z4374" i="10"/>
  <c r="Z4375" i="10"/>
  <c r="Z4376" i="10"/>
  <c r="Z4377" i="10"/>
  <c r="Z4378" i="10"/>
  <c r="Z4379" i="10"/>
  <c r="Z4380" i="10"/>
  <c r="Z4381" i="10"/>
  <c r="Z4382" i="10"/>
  <c r="Z4383" i="10"/>
  <c r="Z4384" i="10"/>
  <c r="Z4385" i="10"/>
  <c r="Z4386" i="10"/>
  <c r="Z4387" i="10"/>
  <c r="Z4388" i="10"/>
  <c r="Z4389" i="10"/>
  <c r="Z4390" i="10"/>
  <c r="Z4391" i="10"/>
  <c r="Z4392" i="10"/>
  <c r="Z4393" i="10"/>
  <c r="Z4394" i="10"/>
  <c r="Z4395" i="10"/>
  <c r="Z4396" i="10"/>
  <c r="Z4397" i="10"/>
  <c r="Z4398" i="10"/>
  <c r="Z4399" i="10"/>
  <c r="Z4400" i="10"/>
  <c r="Z4401" i="10"/>
  <c r="Z4402" i="10"/>
  <c r="Z4403" i="10"/>
  <c r="Z4404" i="10"/>
  <c r="Z4405" i="10"/>
  <c r="Z4406" i="10"/>
  <c r="Z4407" i="10"/>
  <c r="Z4408" i="10"/>
  <c r="Z4409" i="10"/>
  <c r="Z4410" i="10"/>
  <c r="Z4411" i="10"/>
  <c r="Z4412" i="10"/>
  <c r="Z4413" i="10"/>
  <c r="Z4414" i="10"/>
  <c r="Z4415" i="10"/>
  <c r="Z4416" i="10"/>
  <c r="Z4417" i="10"/>
  <c r="Z4418" i="10"/>
  <c r="Z4419" i="10"/>
  <c r="Z4420" i="10"/>
  <c r="Z4421" i="10"/>
  <c r="Z4422" i="10"/>
  <c r="Z4423" i="10"/>
  <c r="Z4424" i="10"/>
  <c r="Z4425" i="10"/>
  <c r="Z4426" i="10"/>
  <c r="Z4427" i="10"/>
  <c r="Z4428" i="10"/>
  <c r="Z4429" i="10"/>
  <c r="Z4430" i="10"/>
  <c r="Z4431" i="10"/>
  <c r="Z4432" i="10"/>
  <c r="Z4433" i="10"/>
  <c r="Z4434" i="10"/>
  <c r="Z4435" i="10"/>
  <c r="Z4436" i="10"/>
  <c r="Z4437" i="10"/>
  <c r="Z4438" i="10"/>
  <c r="Z4439" i="10"/>
  <c r="Z4440" i="10"/>
  <c r="Z4441" i="10"/>
  <c r="Z4442" i="10"/>
  <c r="Z4443" i="10"/>
  <c r="Z4444" i="10"/>
  <c r="Z4445" i="10"/>
  <c r="Z4446" i="10"/>
  <c r="Z4447" i="10"/>
  <c r="Z4448" i="10"/>
  <c r="Z4449" i="10"/>
  <c r="Z4450" i="10"/>
  <c r="Z4451" i="10"/>
  <c r="Z4452" i="10"/>
  <c r="Z4453" i="10"/>
  <c r="Z4454" i="10"/>
  <c r="Z4455" i="10"/>
  <c r="Z4456" i="10"/>
  <c r="Z4457" i="10"/>
  <c r="Z4458" i="10"/>
  <c r="Z4459" i="10"/>
  <c r="Z4460" i="10"/>
  <c r="Z4461" i="10"/>
  <c r="Z4462" i="10"/>
  <c r="Z4463" i="10"/>
  <c r="Z4464" i="10"/>
  <c r="Z4465" i="10"/>
  <c r="Z4466" i="10"/>
  <c r="Z4467" i="10"/>
  <c r="Z4468" i="10"/>
  <c r="Z4469" i="10"/>
  <c r="Z4470" i="10"/>
  <c r="Z4471" i="10"/>
  <c r="Z4472" i="10"/>
  <c r="Z4473" i="10"/>
  <c r="Z4474" i="10"/>
  <c r="Z4475" i="10"/>
  <c r="Z4476" i="10"/>
  <c r="Z4477" i="10"/>
  <c r="Z4478" i="10"/>
  <c r="Z4479" i="10"/>
  <c r="Z4480" i="10"/>
  <c r="Z4481" i="10"/>
  <c r="Z4482" i="10"/>
  <c r="Z4483" i="10"/>
  <c r="Z4484" i="10"/>
  <c r="Z4485" i="10"/>
  <c r="Z4486" i="10"/>
  <c r="Z4487" i="10"/>
  <c r="Z4488" i="10"/>
  <c r="Z4489" i="10"/>
  <c r="Z4490" i="10"/>
  <c r="Z4491" i="10"/>
  <c r="Z4492" i="10"/>
  <c r="Z4493" i="10"/>
  <c r="Z4494" i="10"/>
  <c r="Z4495" i="10"/>
  <c r="Z4496" i="10"/>
  <c r="Z4497" i="10"/>
  <c r="Z4498" i="10"/>
  <c r="Z4499" i="10"/>
  <c r="Z4500" i="10"/>
  <c r="Z4501" i="10"/>
  <c r="Z4502" i="10"/>
  <c r="Z4503" i="10"/>
  <c r="Z4504" i="10"/>
  <c r="Z4505" i="10"/>
  <c r="Z4506" i="10"/>
  <c r="Z4507" i="10"/>
  <c r="Z4508" i="10"/>
  <c r="Z4509" i="10"/>
  <c r="Z4510" i="10"/>
  <c r="Z4511" i="10"/>
  <c r="Z4512" i="10"/>
  <c r="Z4513" i="10"/>
  <c r="Z4514" i="10"/>
  <c r="Z4515" i="10"/>
  <c r="Z4516" i="10"/>
  <c r="Z4517" i="10"/>
  <c r="Z4518" i="10"/>
  <c r="Z4519" i="10"/>
  <c r="Z4520" i="10"/>
  <c r="Z4521" i="10"/>
  <c r="Z4522" i="10"/>
  <c r="Z4523" i="10"/>
  <c r="Z4524" i="10"/>
  <c r="Z4525" i="10"/>
  <c r="Z4526" i="10"/>
  <c r="Z4527" i="10"/>
  <c r="Z4528" i="10"/>
  <c r="Z4529" i="10"/>
  <c r="Z4530" i="10"/>
  <c r="Z4531" i="10"/>
  <c r="Z4532" i="10"/>
  <c r="Z4533" i="10"/>
  <c r="Z4534" i="10"/>
  <c r="Z4535" i="10"/>
  <c r="Z4536" i="10"/>
  <c r="Z4537" i="10"/>
  <c r="Z4538" i="10"/>
  <c r="Z4539" i="10"/>
  <c r="Z4540" i="10"/>
  <c r="Z4541" i="10"/>
  <c r="Z4542" i="10"/>
  <c r="Z4543" i="10"/>
  <c r="Z4544" i="10"/>
  <c r="Z4545" i="10"/>
  <c r="Z4546" i="10"/>
  <c r="Z4547" i="10"/>
  <c r="Z4548" i="10"/>
  <c r="Z4549" i="10"/>
  <c r="Z4550" i="10"/>
  <c r="Z4551" i="10"/>
  <c r="Z4552" i="10"/>
  <c r="Z4553" i="10"/>
  <c r="Z4554" i="10"/>
  <c r="Z4555" i="10"/>
  <c r="Z4556" i="10"/>
  <c r="Z4557" i="10"/>
  <c r="Z4558" i="10"/>
  <c r="Z4559" i="10"/>
  <c r="Z4560" i="10"/>
  <c r="Z4561" i="10"/>
  <c r="Z4562" i="10"/>
  <c r="Z4563" i="10"/>
  <c r="Z4564" i="10"/>
  <c r="Z4565" i="10"/>
  <c r="Z4566" i="10"/>
  <c r="Z4567" i="10"/>
  <c r="Z4568" i="10"/>
  <c r="Z4569" i="10"/>
  <c r="Z4570" i="10"/>
  <c r="Z4571" i="10"/>
  <c r="Z4572" i="10"/>
  <c r="Z4573" i="10"/>
  <c r="Z4574" i="10"/>
  <c r="Z4575" i="10"/>
  <c r="Z4576" i="10"/>
  <c r="Z4577" i="10"/>
  <c r="Z4578" i="10"/>
  <c r="Z4579" i="10"/>
  <c r="Z4580" i="10"/>
  <c r="Z4581" i="10"/>
  <c r="Z4582" i="10"/>
  <c r="Z4583" i="10"/>
  <c r="Z4584" i="10"/>
  <c r="Z4585" i="10"/>
  <c r="Z4586" i="10"/>
  <c r="Z4587" i="10"/>
  <c r="Z4588" i="10"/>
  <c r="Z4589" i="10"/>
  <c r="Z4590" i="10"/>
  <c r="Z4591" i="10"/>
  <c r="Z4592" i="10"/>
  <c r="Z4593" i="10"/>
  <c r="Z4594" i="10"/>
  <c r="Z4595" i="10"/>
  <c r="Z4596" i="10"/>
  <c r="Z4597" i="10"/>
  <c r="Z4598" i="10"/>
  <c r="Z4599" i="10"/>
  <c r="Z4600" i="10"/>
  <c r="Z4601" i="10"/>
  <c r="Z4602" i="10"/>
  <c r="Z4603" i="10"/>
  <c r="Z4604" i="10"/>
  <c r="Z4605" i="10"/>
  <c r="Z4606" i="10"/>
  <c r="Z4607" i="10"/>
  <c r="Z4608" i="10"/>
  <c r="Z4609" i="10"/>
  <c r="Z4610" i="10"/>
  <c r="Z4611" i="10"/>
  <c r="Z4612" i="10"/>
  <c r="Z4613" i="10"/>
  <c r="Z4614" i="10"/>
  <c r="Z4615" i="10"/>
  <c r="Z4616" i="10"/>
  <c r="Z4617" i="10"/>
  <c r="Z4618" i="10"/>
  <c r="Z4619" i="10"/>
  <c r="Z4620" i="10"/>
  <c r="Z4621" i="10"/>
  <c r="Z4622" i="10"/>
  <c r="Z4623" i="10"/>
  <c r="Z4624" i="10"/>
  <c r="Z4625" i="10"/>
  <c r="Z4626" i="10"/>
  <c r="Z4627" i="10"/>
  <c r="Z4628" i="10"/>
  <c r="Z4629" i="10"/>
  <c r="Z4630" i="10"/>
  <c r="Z4631" i="10"/>
  <c r="Z4632" i="10"/>
  <c r="Z4633" i="10"/>
  <c r="Z4634" i="10"/>
  <c r="Z4635" i="10"/>
  <c r="Z4636" i="10"/>
  <c r="Z4637" i="10"/>
  <c r="Z4638" i="10"/>
  <c r="Z4639" i="10"/>
  <c r="Z4640" i="10"/>
  <c r="Z4641" i="10"/>
  <c r="Z4642" i="10"/>
  <c r="Z4643" i="10"/>
  <c r="Z4644" i="10"/>
  <c r="Z4645" i="10"/>
  <c r="Z4646" i="10"/>
  <c r="Z4647" i="10"/>
  <c r="Z4648" i="10"/>
  <c r="Z4649" i="10"/>
  <c r="Z4650" i="10"/>
  <c r="Z4651" i="10"/>
  <c r="Z4652" i="10"/>
  <c r="Z4653" i="10"/>
  <c r="Z4654" i="10"/>
  <c r="Z4655" i="10"/>
  <c r="Z4656" i="10"/>
  <c r="Z4657" i="10"/>
  <c r="Z4658" i="10"/>
  <c r="Z4659" i="10"/>
  <c r="Z4660" i="10"/>
  <c r="Z4661" i="10"/>
  <c r="Z4662" i="10"/>
  <c r="Z4663" i="10"/>
  <c r="Z4664" i="10"/>
  <c r="Z4665" i="10"/>
  <c r="Z4666" i="10"/>
  <c r="Z4667" i="10"/>
  <c r="Z4668" i="10"/>
  <c r="Z4669" i="10"/>
  <c r="Z4670" i="10"/>
  <c r="Z4671" i="10"/>
  <c r="Z4672" i="10"/>
  <c r="Z4673" i="10"/>
  <c r="Z4674" i="10"/>
  <c r="Z4675" i="10"/>
  <c r="Z4676" i="10"/>
  <c r="Z4677" i="10"/>
  <c r="Z4678" i="10"/>
  <c r="Z4679" i="10"/>
  <c r="Z4680" i="10"/>
  <c r="Z4681" i="10"/>
  <c r="Z4682" i="10"/>
  <c r="Z4683" i="10"/>
  <c r="Z4684" i="10"/>
  <c r="Z4685" i="10"/>
  <c r="Z4686" i="10"/>
  <c r="Z4687" i="10"/>
  <c r="Z4688" i="10"/>
  <c r="Z4689" i="10"/>
  <c r="Z4690" i="10"/>
  <c r="Z4691" i="10"/>
  <c r="Z4692" i="10"/>
  <c r="Z4693" i="10"/>
  <c r="Z4694" i="10"/>
  <c r="Z4695" i="10"/>
  <c r="Z4696" i="10"/>
  <c r="Z4697" i="10"/>
  <c r="Z4698" i="10"/>
  <c r="Z4699" i="10"/>
  <c r="Z4700" i="10"/>
  <c r="Z4701" i="10"/>
  <c r="Z4702" i="10"/>
  <c r="Z4703" i="10"/>
  <c r="Z4704" i="10"/>
  <c r="Z4705" i="10"/>
  <c r="Z4706" i="10"/>
  <c r="Z4707" i="10"/>
  <c r="Z4708" i="10"/>
  <c r="Z4709" i="10"/>
  <c r="Z4710" i="10"/>
  <c r="Z4711" i="10"/>
  <c r="Z4712" i="10"/>
  <c r="Z4713" i="10"/>
  <c r="Z4714" i="10"/>
  <c r="Z4715" i="10"/>
  <c r="Z4716" i="10"/>
  <c r="Z4717" i="10"/>
  <c r="Z4718" i="10"/>
  <c r="Z4719" i="10"/>
  <c r="Z4720" i="10"/>
  <c r="Z4721" i="10"/>
  <c r="Z4722" i="10"/>
  <c r="Z4723" i="10"/>
  <c r="Z4724" i="10"/>
  <c r="Z4725" i="10"/>
  <c r="Z4726" i="10"/>
  <c r="Z4727" i="10"/>
  <c r="Z4728" i="10"/>
  <c r="Z4729" i="10"/>
  <c r="Z4730" i="10"/>
  <c r="Z4731" i="10"/>
  <c r="Z4732" i="10"/>
  <c r="Z4733" i="10"/>
  <c r="Z4734" i="10"/>
  <c r="Z4735" i="10"/>
  <c r="Z4736" i="10"/>
  <c r="Z4737" i="10"/>
  <c r="Z4738" i="10"/>
  <c r="Z4739" i="10"/>
  <c r="Z4740" i="10"/>
  <c r="Z4741" i="10"/>
  <c r="Z4742" i="10"/>
  <c r="Z4743" i="10"/>
  <c r="Z4744" i="10"/>
  <c r="Z4745" i="10"/>
  <c r="Z4746" i="10"/>
  <c r="Z4747" i="10"/>
  <c r="Z4748" i="10"/>
  <c r="Z4749" i="10"/>
  <c r="Z4750" i="10"/>
  <c r="Z4751" i="10"/>
  <c r="Z4752" i="10"/>
  <c r="Z4753" i="10"/>
  <c r="Z4754" i="10"/>
  <c r="Z4755" i="10"/>
  <c r="Z4756" i="10"/>
  <c r="Z4757" i="10"/>
  <c r="Z4758" i="10"/>
  <c r="Z4759" i="10"/>
  <c r="Z4760" i="10"/>
  <c r="Z4761" i="10"/>
  <c r="Z4762" i="10"/>
  <c r="Z4763" i="10"/>
  <c r="Z4764" i="10"/>
  <c r="Z4765" i="10"/>
  <c r="Z4766" i="10"/>
  <c r="Z4767" i="10"/>
  <c r="Z4768" i="10"/>
  <c r="Z4769" i="10"/>
  <c r="Z4770" i="10"/>
  <c r="Z4771" i="10"/>
  <c r="Z4772" i="10"/>
  <c r="Z4773" i="10"/>
  <c r="Z4774" i="10"/>
  <c r="Z4775" i="10"/>
  <c r="Z4776" i="10"/>
  <c r="Z4777" i="10"/>
  <c r="Z4778" i="10"/>
  <c r="Z4779" i="10"/>
  <c r="Z4780" i="10"/>
  <c r="Z4781" i="10"/>
  <c r="Z4782" i="10"/>
  <c r="Z4783" i="10"/>
  <c r="Z4784" i="10"/>
  <c r="Z4785" i="10"/>
  <c r="Z4786" i="10"/>
  <c r="Z4787" i="10"/>
  <c r="Z4788" i="10"/>
  <c r="Z4789" i="10"/>
  <c r="Z4790" i="10"/>
  <c r="Z4791" i="10"/>
  <c r="Z4792" i="10"/>
  <c r="Z4793" i="10"/>
  <c r="Z4794" i="10"/>
  <c r="Z4795" i="10"/>
  <c r="Z4796" i="10"/>
  <c r="Z4797" i="10"/>
  <c r="Z4798" i="10"/>
  <c r="Z4799" i="10"/>
  <c r="Z4800" i="10"/>
  <c r="Z4801" i="10"/>
  <c r="Z4802" i="10"/>
  <c r="Z4803" i="10"/>
  <c r="Z4804" i="10"/>
  <c r="Z4805" i="10"/>
  <c r="Z4806" i="10"/>
  <c r="Z4807" i="10"/>
  <c r="Z4808" i="10"/>
  <c r="Z4809" i="10"/>
  <c r="Z4810" i="10"/>
  <c r="Z4811" i="10"/>
  <c r="Z4812" i="10"/>
  <c r="Z4813" i="10"/>
  <c r="Z4814" i="10"/>
  <c r="Z4815" i="10"/>
  <c r="Z4816" i="10"/>
  <c r="Z4817" i="10"/>
  <c r="Z4818" i="10"/>
  <c r="Z4819" i="10"/>
  <c r="Z4820" i="10"/>
  <c r="Z4821" i="10"/>
  <c r="Z4822" i="10"/>
  <c r="Z4823" i="10"/>
  <c r="Z4824" i="10"/>
  <c r="Z4825" i="10"/>
  <c r="Z4826" i="10"/>
  <c r="Z4827" i="10"/>
  <c r="Z4828" i="10"/>
  <c r="Z4829" i="10"/>
  <c r="Z4830" i="10"/>
  <c r="Z4831" i="10"/>
  <c r="Z4832" i="10"/>
  <c r="Z4833" i="10"/>
  <c r="Z4834" i="10"/>
  <c r="Z4835" i="10"/>
  <c r="Z4836" i="10"/>
  <c r="Z4837" i="10"/>
  <c r="Z4838" i="10"/>
  <c r="Z4839" i="10"/>
  <c r="Z4840" i="10"/>
  <c r="Z4841" i="10"/>
  <c r="Z4842" i="10"/>
  <c r="Z4843" i="10"/>
  <c r="Z4844" i="10"/>
  <c r="Z4845" i="10"/>
  <c r="Z4846" i="10"/>
  <c r="Z4847" i="10"/>
  <c r="Z4848" i="10"/>
  <c r="Z4849" i="10"/>
  <c r="Z4850" i="10"/>
  <c r="Z4851" i="10"/>
  <c r="Z4852" i="10"/>
  <c r="Z4853" i="10"/>
  <c r="Z4854" i="10"/>
  <c r="Z4855" i="10"/>
  <c r="Z4856" i="10"/>
  <c r="Z4857" i="10"/>
  <c r="Z4858" i="10"/>
  <c r="Z4859" i="10"/>
  <c r="Z4860" i="10"/>
  <c r="Z4861" i="10"/>
  <c r="Z4862" i="10"/>
  <c r="Z4863" i="10"/>
  <c r="Z4864" i="10"/>
  <c r="Z4865" i="10"/>
  <c r="Z4866" i="10"/>
  <c r="Z4867" i="10"/>
  <c r="Z4868" i="10"/>
  <c r="Z4869" i="10"/>
  <c r="Z4870" i="10"/>
  <c r="Z4871" i="10"/>
  <c r="Z4872" i="10"/>
  <c r="Z4873" i="10"/>
  <c r="Z4874" i="10"/>
  <c r="Z4875" i="10"/>
  <c r="Z4876" i="10"/>
  <c r="Z4877" i="10"/>
  <c r="Z4878" i="10"/>
  <c r="Z4879" i="10"/>
  <c r="Z4880" i="10"/>
  <c r="Z4881" i="10"/>
  <c r="Z4882" i="10"/>
  <c r="Z4883" i="10"/>
  <c r="Z4884" i="10"/>
  <c r="Z4885" i="10"/>
  <c r="Z4886" i="10"/>
  <c r="Z4887" i="10"/>
  <c r="Z4888" i="10"/>
  <c r="Z4889" i="10"/>
  <c r="Z4890" i="10"/>
  <c r="Z4891" i="10"/>
  <c r="Z4892" i="10"/>
  <c r="Z4893" i="10"/>
  <c r="Z4894" i="10"/>
  <c r="Z4895" i="10"/>
  <c r="Z4896" i="10"/>
  <c r="Z4897" i="10"/>
  <c r="Z4898" i="10"/>
  <c r="Z4899" i="10"/>
  <c r="Z4900" i="10"/>
  <c r="Z4901" i="10"/>
  <c r="Z4902" i="10"/>
  <c r="Z4903" i="10"/>
  <c r="Z4904" i="10"/>
  <c r="Z4905" i="10"/>
  <c r="Z4906" i="10"/>
  <c r="Z4907" i="10"/>
  <c r="Z4908" i="10"/>
  <c r="Z4909" i="10"/>
  <c r="Z4910" i="10"/>
  <c r="Z4911" i="10"/>
  <c r="Z4912" i="10"/>
  <c r="Z4913" i="10"/>
  <c r="Z4914" i="10"/>
  <c r="Z4915" i="10"/>
  <c r="Z4916" i="10"/>
  <c r="Z4917" i="10"/>
  <c r="Z4918" i="10"/>
  <c r="Z4919" i="10"/>
  <c r="Z4920" i="10"/>
  <c r="Z4921" i="10"/>
  <c r="Z4922" i="10"/>
  <c r="Z4923" i="10"/>
  <c r="Z4924" i="10"/>
  <c r="Z4925" i="10"/>
  <c r="Z4926" i="10"/>
  <c r="Z4927" i="10"/>
  <c r="Z4928" i="10"/>
  <c r="Z4929" i="10"/>
  <c r="Z4930" i="10"/>
  <c r="Z4931" i="10"/>
  <c r="Z4932" i="10"/>
  <c r="Z4933" i="10"/>
  <c r="Z4934" i="10"/>
  <c r="Z4935" i="10"/>
  <c r="Z4936" i="10"/>
  <c r="Z4937" i="10"/>
  <c r="Z4938" i="10"/>
  <c r="Z4939" i="10"/>
  <c r="Z4940" i="10"/>
  <c r="Z4941" i="10"/>
  <c r="Z4942" i="10"/>
  <c r="Z4943" i="10"/>
  <c r="Z4944" i="10"/>
  <c r="Z4945" i="10"/>
  <c r="Z4946" i="10"/>
  <c r="Z4947" i="10"/>
  <c r="Z4948" i="10"/>
  <c r="Z4949" i="10"/>
  <c r="Z4950" i="10"/>
  <c r="Z4951" i="10"/>
  <c r="Z4952" i="10"/>
  <c r="Z4953" i="10"/>
  <c r="Z4954" i="10"/>
  <c r="Z4955" i="10"/>
  <c r="Z4956" i="10"/>
  <c r="Z4957" i="10"/>
  <c r="Z4958" i="10"/>
  <c r="Z4959" i="10"/>
  <c r="Z4960" i="10"/>
  <c r="Z4961" i="10"/>
  <c r="Z4962" i="10"/>
  <c r="Z4963" i="10"/>
  <c r="Z4964" i="10"/>
  <c r="Z4965" i="10"/>
  <c r="Z4966" i="10"/>
  <c r="Z4967" i="10"/>
  <c r="Z4968" i="10"/>
  <c r="Z4969" i="10"/>
  <c r="Z4970" i="10"/>
  <c r="Z4971" i="10"/>
  <c r="Z4972" i="10"/>
  <c r="Z4973" i="10"/>
  <c r="Z4974" i="10"/>
  <c r="Z4975" i="10"/>
  <c r="Z4976" i="10"/>
  <c r="Z4977" i="10"/>
  <c r="Z4978" i="10"/>
  <c r="Z4979" i="10"/>
  <c r="Z4980" i="10"/>
  <c r="Z4981" i="10"/>
  <c r="Z4982" i="10"/>
  <c r="Z4983" i="10"/>
  <c r="Z4984" i="10"/>
  <c r="Z4985" i="10"/>
  <c r="Z4986" i="10"/>
  <c r="Z4987" i="10"/>
  <c r="Z4988" i="10"/>
  <c r="Z4989" i="10"/>
  <c r="Z4990" i="10"/>
  <c r="Z4991" i="10"/>
  <c r="Z4992" i="10"/>
  <c r="Z4993" i="10"/>
  <c r="Z4994" i="10"/>
  <c r="Z4995" i="10"/>
  <c r="Z4996" i="10"/>
  <c r="Z4997" i="10"/>
  <c r="Z4998" i="10"/>
  <c r="Z4999" i="10"/>
  <c r="Z5000" i="10"/>
  <c r="Z5001" i="10"/>
  <c r="Z5002" i="10"/>
  <c r="Z5003" i="10"/>
  <c r="Z5004" i="10"/>
  <c r="Z5005" i="10"/>
  <c r="Z5006" i="10"/>
  <c r="Z5007" i="10"/>
  <c r="Z5008" i="10"/>
  <c r="Z5009" i="10"/>
  <c r="Z5010" i="10"/>
  <c r="Z5011" i="10"/>
  <c r="Z5012" i="10"/>
  <c r="Z5013" i="10"/>
  <c r="Z5014" i="10"/>
  <c r="Z5015" i="10"/>
  <c r="Z5016" i="10"/>
  <c r="Z5017" i="10"/>
  <c r="Z5018" i="10"/>
  <c r="Z5019" i="10"/>
  <c r="Z5020" i="10"/>
  <c r="Z5021" i="10"/>
  <c r="Z5022" i="10"/>
  <c r="Z5023" i="10"/>
  <c r="Z5024" i="10"/>
  <c r="Z5025" i="10"/>
  <c r="Z5026" i="10"/>
  <c r="Z5027" i="10"/>
  <c r="Z5028" i="10"/>
  <c r="Z5029" i="10"/>
  <c r="Z5030" i="10"/>
  <c r="Z5031" i="10"/>
  <c r="Z5032" i="10"/>
  <c r="Z5033" i="10"/>
  <c r="Z5034" i="10"/>
  <c r="Z5035" i="10"/>
  <c r="Z5036" i="10"/>
  <c r="Z5037" i="10"/>
  <c r="Z5038" i="10"/>
  <c r="Z5039" i="10"/>
  <c r="Z5040" i="10"/>
  <c r="Z5041" i="10"/>
  <c r="Z5042" i="10"/>
  <c r="Z5043" i="10"/>
  <c r="Z5044" i="10"/>
  <c r="Z5045" i="10"/>
  <c r="Z5046" i="10"/>
  <c r="Z5047" i="10"/>
  <c r="Z5048" i="10"/>
  <c r="Z5049" i="10"/>
  <c r="Z5050" i="10"/>
  <c r="Z5051" i="10"/>
  <c r="Z5052" i="10"/>
  <c r="Z5053" i="10"/>
  <c r="Z5054" i="10"/>
  <c r="Z5055" i="10"/>
  <c r="Z5056" i="10"/>
  <c r="Z5057" i="10"/>
  <c r="Z5058" i="10"/>
  <c r="Z5059" i="10"/>
  <c r="Z5060" i="10"/>
  <c r="Z5061" i="10"/>
  <c r="Z5062" i="10"/>
  <c r="Z5063" i="10"/>
  <c r="Z5064" i="10"/>
  <c r="Z5065" i="10"/>
  <c r="Z5066" i="10"/>
  <c r="Z5067" i="10"/>
  <c r="Z5068" i="10"/>
  <c r="Z5069" i="10"/>
  <c r="Z5070" i="10"/>
  <c r="Z5071" i="10"/>
  <c r="Z5072" i="10"/>
  <c r="Z5073" i="10"/>
  <c r="Z5074" i="10"/>
  <c r="Z5075" i="10"/>
  <c r="Z5076" i="10"/>
  <c r="Z5077" i="10"/>
  <c r="Z5078" i="10"/>
  <c r="Z5079" i="10"/>
  <c r="Z5080" i="10"/>
  <c r="Z5081" i="10"/>
  <c r="Z5082" i="10"/>
  <c r="Z5083" i="10"/>
  <c r="Z5084" i="10"/>
  <c r="Z5085" i="10"/>
  <c r="Z5086" i="10"/>
  <c r="Z5087" i="10"/>
  <c r="Z5088" i="10"/>
  <c r="Z5089" i="10"/>
  <c r="Z5090" i="10"/>
  <c r="Z5091" i="10"/>
  <c r="Z5092" i="10"/>
  <c r="Z5093" i="10"/>
  <c r="Z5094" i="10"/>
  <c r="Z5095" i="10"/>
  <c r="Z5096" i="10"/>
  <c r="Z5097" i="10"/>
  <c r="Z5098" i="10"/>
  <c r="Z5099" i="10"/>
  <c r="Z5100" i="10"/>
  <c r="Z5101" i="10"/>
  <c r="Z5102" i="10"/>
  <c r="Z5103" i="10"/>
  <c r="Z5104" i="10"/>
  <c r="Z5105" i="10"/>
  <c r="Z5106" i="10"/>
  <c r="Z5107" i="10"/>
  <c r="Z5108" i="10"/>
  <c r="Z5109" i="10"/>
  <c r="Z5110" i="10"/>
  <c r="Z5111" i="10"/>
  <c r="Z5112" i="10"/>
  <c r="Z5113" i="10"/>
  <c r="Z5114" i="10"/>
  <c r="Z5115" i="10"/>
  <c r="Z5116" i="10"/>
  <c r="Z5117" i="10"/>
  <c r="Z5118" i="10"/>
  <c r="Z5119" i="10"/>
  <c r="Z5120" i="10"/>
  <c r="Z5121" i="10"/>
  <c r="Z5122" i="10"/>
  <c r="Z5123" i="10"/>
  <c r="Z5124" i="10"/>
  <c r="Z5125" i="10"/>
  <c r="Z5126" i="10"/>
  <c r="Z5127" i="10"/>
  <c r="Z5128" i="10"/>
  <c r="Z5129" i="10"/>
  <c r="Z5130" i="10"/>
  <c r="Z5131" i="10"/>
  <c r="Z5132" i="10"/>
  <c r="Z5133" i="10"/>
  <c r="Z5134" i="10"/>
  <c r="Z5135" i="10"/>
  <c r="Z5136" i="10"/>
  <c r="Z5137" i="10"/>
  <c r="Z5138" i="10"/>
  <c r="Z5139" i="10"/>
  <c r="Z5140" i="10"/>
  <c r="Z5141" i="10"/>
  <c r="Z5142" i="10"/>
  <c r="Z5143" i="10"/>
  <c r="Z5144" i="10"/>
  <c r="Z5145" i="10"/>
  <c r="Z5146" i="10"/>
  <c r="Z5147" i="10"/>
  <c r="Z5148" i="10"/>
  <c r="Z5149" i="10"/>
  <c r="Z5150" i="10"/>
  <c r="Z5151" i="10"/>
  <c r="Z5152" i="10"/>
  <c r="Z5153" i="10"/>
  <c r="Z5154" i="10"/>
  <c r="Z5155" i="10"/>
  <c r="Z5156" i="10"/>
  <c r="Z5157" i="10"/>
  <c r="Z5158" i="10"/>
  <c r="Z5159" i="10"/>
  <c r="Z5160" i="10"/>
  <c r="Z5161" i="10"/>
  <c r="Z5162" i="10"/>
  <c r="Z5163" i="10"/>
  <c r="Z5164" i="10"/>
  <c r="Z5165" i="10"/>
  <c r="Z5166" i="10"/>
  <c r="Z5167" i="10"/>
  <c r="Z5168" i="10"/>
  <c r="Z5169" i="10"/>
  <c r="Z5170" i="10"/>
  <c r="Z5171" i="10"/>
  <c r="Z5172" i="10"/>
  <c r="Z5173" i="10"/>
  <c r="Z5174" i="10"/>
  <c r="Z5175" i="10"/>
  <c r="Z5176" i="10"/>
  <c r="Z5177" i="10"/>
  <c r="Z5178" i="10"/>
  <c r="Z5179" i="10"/>
  <c r="Z5180" i="10"/>
  <c r="Z5181" i="10"/>
  <c r="Z5182" i="10"/>
  <c r="Z5183" i="10"/>
  <c r="Z5184" i="10"/>
  <c r="Z5185" i="10"/>
  <c r="Z5186" i="10"/>
  <c r="Z5187" i="10"/>
  <c r="Z5188" i="10"/>
  <c r="Z5189" i="10"/>
  <c r="Z5190" i="10"/>
  <c r="Z5191" i="10"/>
  <c r="Z5192" i="10"/>
  <c r="Z5193" i="10"/>
  <c r="Z5194" i="10"/>
  <c r="Z5195" i="10"/>
  <c r="Z5196" i="10"/>
  <c r="Z5197" i="10"/>
  <c r="Z5198" i="10"/>
  <c r="Z5199" i="10"/>
  <c r="Z5200" i="10"/>
  <c r="Z5201" i="10"/>
  <c r="Z5202" i="10"/>
  <c r="Z5203" i="10"/>
  <c r="Z5204" i="10"/>
  <c r="Z5205" i="10"/>
  <c r="Z5206" i="10"/>
  <c r="Z5207" i="10"/>
  <c r="Z5208" i="10"/>
  <c r="Z5209" i="10"/>
  <c r="Z5210" i="10"/>
  <c r="Z5211" i="10"/>
  <c r="Z5212" i="10"/>
  <c r="Z5213" i="10"/>
  <c r="Z5214" i="10"/>
  <c r="Z5215" i="10"/>
  <c r="Z5216" i="10"/>
  <c r="Z5217" i="10"/>
  <c r="Z5218" i="10"/>
  <c r="Z5219" i="10"/>
  <c r="Z5220" i="10"/>
  <c r="Z5221" i="10"/>
  <c r="Z5222" i="10"/>
  <c r="Z5223" i="10"/>
  <c r="Z5224" i="10"/>
  <c r="Z5225" i="10"/>
  <c r="Z5226" i="10"/>
  <c r="Z5227" i="10"/>
  <c r="Z5228" i="10"/>
  <c r="Z5229" i="10"/>
  <c r="Z5230" i="10"/>
  <c r="Z5231" i="10"/>
  <c r="Z5232" i="10"/>
  <c r="Z5233" i="10"/>
  <c r="Z5234" i="10"/>
  <c r="Z5235" i="10"/>
  <c r="Z5236" i="10"/>
  <c r="Z5237" i="10"/>
  <c r="Z5238" i="10"/>
  <c r="Z5239" i="10"/>
  <c r="Z5240" i="10"/>
  <c r="Z5241" i="10"/>
  <c r="Z5242" i="10"/>
  <c r="Z5243" i="10"/>
  <c r="Z5244" i="10"/>
  <c r="Z5245" i="10"/>
  <c r="Z5246" i="10"/>
  <c r="Z5247" i="10"/>
  <c r="Z5248" i="10"/>
  <c r="Z5249" i="10"/>
  <c r="Z5250" i="10"/>
  <c r="Z5251" i="10"/>
  <c r="Z5252" i="10"/>
  <c r="Z5253" i="10"/>
  <c r="Z5254" i="10"/>
  <c r="Z5255" i="10"/>
  <c r="Z5256" i="10"/>
  <c r="Z5257" i="10"/>
  <c r="Z5258" i="10"/>
  <c r="Z5259" i="10"/>
  <c r="Z5260" i="10"/>
  <c r="Z5261" i="10"/>
  <c r="Z5262" i="10"/>
  <c r="Z5263" i="10"/>
  <c r="Z5264" i="10"/>
  <c r="Z5265" i="10"/>
  <c r="Z5266" i="10"/>
  <c r="Z5267" i="10"/>
  <c r="Z5268" i="10"/>
  <c r="Z5269" i="10"/>
  <c r="Z5270" i="10"/>
  <c r="Z5271" i="10"/>
  <c r="Z5272" i="10"/>
  <c r="Z5273" i="10"/>
  <c r="Z5274" i="10"/>
  <c r="Z5275" i="10"/>
  <c r="Z5276" i="10"/>
  <c r="Z5277" i="10"/>
  <c r="Z5278" i="10"/>
  <c r="Z5279" i="10"/>
  <c r="Z5280" i="10"/>
  <c r="Z5281" i="10"/>
  <c r="Z5282" i="10"/>
  <c r="Z5283" i="10"/>
  <c r="Z5284" i="10"/>
  <c r="Z5285" i="10"/>
  <c r="Z5286" i="10"/>
  <c r="Z5287" i="10"/>
  <c r="Z5288" i="10"/>
  <c r="Z5289" i="10"/>
  <c r="Z5290" i="10"/>
  <c r="Z5291" i="10"/>
  <c r="Z5292" i="10"/>
  <c r="Z5293" i="10"/>
  <c r="Z5294" i="10"/>
  <c r="Z5295" i="10"/>
  <c r="Z5296" i="10"/>
  <c r="Z5297" i="10"/>
  <c r="Z5298" i="10"/>
  <c r="Z5299" i="10"/>
  <c r="Z5300" i="10"/>
  <c r="Z5301" i="10"/>
  <c r="Z5302" i="10"/>
  <c r="Z5303" i="10"/>
  <c r="Z5304" i="10"/>
  <c r="Z5305" i="10"/>
  <c r="Z5306" i="10"/>
  <c r="Z5307" i="10"/>
  <c r="Z5308" i="10"/>
  <c r="Z5309" i="10"/>
  <c r="Z5310" i="10"/>
  <c r="Z5311" i="10"/>
  <c r="Z5312" i="10"/>
  <c r="Z5313" i="10"/>
  <c r="Z5314" i="10"/>
  <c r="Z5315" i="10"/>
  <c r="Z5316" i="10"/>
  <c r="Z5317" i="10"/>
  <c r="Z5318" i="10"/>
  <c r="Z5319" i="10"/>
  <c r="Z5320" i="10"/>
  <c r="Z5321" i="10"/>
  <c r="Z5322" i="10"/>
  <c r="Z5323" i="10"/>
  <c r="Z5324" i="10"/>
  <c r="Z5325" i="10"/>
  <c r="Z5326" i="10"/>
  <c r="Z5327" i="10"/>
  <c r="Z5328" i="10"/>
  <c r="Z5329" i="10"/>
  <c r="Z5330" i="10"/>
  <c r="Z5331" i="10"/>
  <c r="Z5332" i="10"/>
  <c r="Z5333" i="10"/>
  <c r="Z5334" i="10"/>
  <c r="Z5335" i="10"/>
  <c r="Z5336" i="10"/>
  <c r="Z5337" i="10"/>
  <c r="Z5338" i="10"/>
  <c r="Z5339" i="10"/>
  <c r="Z5340" i="10"/>
  <c r="Z5341" i="10"/>
  <c r="Z5342" i="10"/>
  <c r="Z5343" i="10"/>
  <c r="Z5344" i="10"/>
  <c r="Z5345" i="10"/>
  <c r="Z5346" i="10"/>
  <c r="Z5347" i="10"/>
  <c r="Z5348" i="10"/>
  <c r="Z5349" i="10"/>
  <c r="Z5350" i="10"/>
  <c r="Z5351" i="10"/>
  <c r="Z5352" i="10"/>
  <c r="Z5353" i="10"/>
  <c r="Z5354" i="10"/>
  <c r="Z5355" i="10"/>
  <c r="Z5356" i="10"/>
  <c r="Z5357" i="10"/>
  <c r="Z5358" i="10"/>
  <c r="Z5359" i="10"/>
  <c r="Z5360" i="10"/>
  <c r="Z5361" i="10"/>
  <c r="Z5362" i="10"/>
  <c r="Z5363" i="10"/>
  <c r="Z5364" i="10"/>
  <c r="Z5365" i="10"/>
  <c r="Z5366" i="10"/>
  <c r="Z5367" i="10"/>
  <c r="Z5368" i="10"/>
  <c r="Z5369" i="10"/>
  <c r="Z5370" i="10"/>
  <c r="Z5371" i="10"/>
  <c r="Z5372" i="10"/>
  <c r="Z5373" i="10"/>
  <c r="Z5374" i="10"/>
  <c r="Z5375" i="10"/>
  <c r="Z5376" i="10"/>
  <c r="Z5377" i="10"/>
  <c r="Z5378" i="10"/>
  <c r="Z5379" i="10"/>
  <c r="Z5380" i="10"/>
  <c r="Z5381" i="10"/>
  <c r="Z5382" i="10"/>
  <c r="Z5383" i="10"/>
  <c r="Z5384" i="10"/>
  <c r="Z5385" i="10"/>
  <c r="Z5386" i="10"/>
  <c r="Z5387" i="10"/>
  <c r="Z5388" i="10"/>
  <c r="Z5389" i="10"/>
  <c r="Z5390" i="10"/>
  <c r="Z5391" i="10"/>
  <c r="Z5392" i="10"/>
  <c r="Z5393" i="10"/>
  <c r="Z5394" i="10"/>
  <c r="Z5395" i="10"/>
  <c r="Z5396" i="10"/>
  <c r="Z5397" i="10"/>
  <c r="Z5398" i="10"/>
  <c r="Z5399" i="10"/>
  <c r="Z5400" i="10"/>
  <c r="Z5401" i="10"/>
  <c r="Z5402" i="10"/>
  <c r="Z5403" i="10"/>
  <c r="Z5404" i="10"/>
  <c r="Z5405" i="10"/>
  <c r="Z5406" i="10"/>
  <c r="Z5407" i="10"/>
  <c r="Z5408" i="10"/>
  <c r="Z5409" i="10"/>
  <c r="Z5410" i="10"/>
  <c r="Z5411" i="10"/>
  <c r="Z5412" i="10"/>
  <c r="Z5413" i="10"/>
  <c r="Z5414" i="10"/>
  <c r="Z5415" i="10"/>
  <c r="Z5416" i="10"/>
  <c r="Z5417" i="10"/>
  <c r="Z5418" i="10"/>
  <c r="Z5419" i="10"/>
  <c r="Z5420" i="10"/>
  <c r="Z5421" i="10"/>
  <c r="Z5422" i="10"/>
  <c r="Z5423" i="10"/>
  <c r="Z5424" i="10"/>
  <c r="Z5425" i="10"/>
  <c r="Z5426" i="10"/>
  <c r="Z5427" i="10"/>
  <c r="Z5428" i="10"/>
  <c r="Z5429" i="10"/>
  <c r="Z5430" i="10"/>
  <c r="Z5431" i="10"/>
  <c r="Z5432" i="10"/>
  <c r="Z5433" i="10"/>
  <c r="Z5434" i="10"/>
  <c r="Z5435" i="10"/>
  <c r="Z5436" i="10"/>
  <c r="Z5437" i="10"/>
  <c r="Z5438" i="10"/>
  <c r="Z5439" i="10"/>
  <c r="Z5440" i="10"/>
  <c r="Z5441" i="10"/>
  <c r="Z5442" i="10"/>
  <c r="Z5443" i="10"/>
  <c r="Z5444" i="10"/>
  <c r="Z5445" i="10"/>
  <c r="Z5446" i="10"/>
  <c r="Z5447" i="10"/>
  <c r="Z5448" i="10"/>
  <c r="Z5449" i="10"/>
  <c r="Z5450" i="10"/>
  <c r="Z5451" i="10"/>
  <c r="Z5452" i="10"/>
  <c r="Z5453" i="10"/>
  <c r="Z5454" i="10"/>
  <c r="Z5455" i="10"/>
  <c r="Z5456" i="10"/>
  <c r="Z5457" i="10"/>
  <c r="Z5458" i="10"/>
  <c r="Z5459" i="10"/>
  <c r="Z5460" i="10"/>
  <c r="Z5461" i="10"/>
  <c r="Z5462" i="10"/>
  <c r="Z5463" i="10"/>
  <c r="Z5464" i="10"/>
  <c r="Z5465" i="10"/>
  <c r="Z5466" i="10"/>
  <c r="Z5467" i="10"/>
  <c r="Z5468" i="10"/>
  <c r="Z5469" i="10"/>
  <c r="Z5470" i="10"/>
  <c r="Z5471" i="10"/>
  <c r="Z5472" i="10"/>
  <c r="Z5473" i="10"/>
  <c r="Z5474" i="10"/>
  <c r="Z5475" i="10"/>
  <c r="Z5476" i="10"/>
  <c r="Z5477" i="10"/>
  <c r="Z5478" i="10"/>
  <c r="Z5479" i="10"/>
  <c r="Z5480" i="10"/>
  <c r="Z5481" i="10"/>
  <c r="Z5482" i="10"/>
  <c r="Z5483" i="10"/>
  <c r="Z5484" i="10"/>
  <c r="Z5485" i="10"/>
  <c r="Z5486" i="10"/>
  <c r="Z5487" i="10"/>
  <c r="Z5488" i="10"/>
  <c r="Z5489" i="10"/>
  <c r="Z5490" i="10"/>
  <c r="Z5491" i="10"/>
  <c r="Z5492" i="10"/>
  <c r="Z5493" i="10"/>
  <c r="Z5494" i="10"/>
  <c r="Z5495" i="10"/>
  <c r="Z5496" i="10"/>
  <c r="Z5497" i="10"/>
  <c r="Z5498" i="10"/>
  <c r="Z5499" i="10"/>
  <c r="Z5500" i="10"/>
  <c r="Z5501" i="10"/>
  <c r="Z5502" i="10"/>
  <c r="Z5503" i="10"/>
  <c r="Z5504" i="10"/>
  <c r="Z5505" i="10"/>
  <c r="Z5506" i="10"/>
  <c r="Z5507" i="10"/>
  <c r="Z5508" i="10"/>
  <c r="Z5509" i="10"/>
  <c r="Z5510" i="10"/>
  <c r="Z5511" i="10"/>
  <c r="Z5512" i="10"/>
  <c r="Z5513" i="10"/>
  <c r="Z5514" i="10"/>
  <c r="Z5515" i="10"/>
  <c r="Z5516" i="10"/>
  <c r="Z5517" i="10"/>
  <c r="Z5518" i="10"/>
  <c r="Z5519" i="10"/>
  <c r="Z5520" i="10"/>
  <c r="Z5521" i="10"/>
  <c r="Z5522" i="10"/>
  <c r="Z5523" i="10"/>
  <c r="Z5524" i="10"/>
  <c r="Z5525" i="10"/>
  <c r="Z5526" i="10"/>
  <c r="Z5527" i="10"/>
  <c r="Z5528" i="10"/>
  <c r="Z5529" i="10"/>
  <c r="Z5530" i="10"/>
  <c r="Z5531" i="10"/>
  <c r="Z5532" i="10"/>
  <c r="Z5533" i="10"/>
  <c r="Z5534" i="10"/>
  <c r="Z5535" i="10"/>
  <c r="Z5536" i="10"/>
  <c r="Z5537" i="10"/>
  <c r="Z5538" i="10"/>
  <c r="Z5539" i="10"/>
  <c r="Z5540" i="10"/>
  <c r="Z5541" i="10"/>
  <c r="Z5542" i="10"/>
  <c r="Z5543" i="10"/>
  <c r="Z5544" i="10"/>
  <c r="Z5545" i="10"/>
  <c r="Z5546" i="10"/>
  <c r="Z5547" i="10"/>
  <c r="Z5548" i="10"/>
  <c r="Z5549" i="10"/>
  <c r="Z5550" i="10"/>
  <c r="Z5551" i="10"/>
  <c r="Z5552" i="10"/>
  <c r="Z5553" i="10"/>
  <c r="Z5554" i="10"/>
  <c r="Z5555" i="10"/>
  <c r="Z5556" i="10"/>
  <c r="Z5557" i="10"/>
  <c r="Z5558" i="10"/>
  <c r="Z5559" i="10"/>
  <c r="Z5560" i="10"/>
  <c r="Z5561" i="10"/>
  <c r="Z5562" i="10"/>
  <c r="Z5563" i="10"/>
  <c r="Z5564" i="10"/>
  <c r="Z5565" i="10"/>
  <c r="Z5566" i="10"/>
  <c r="Z5567" i="10"/>
  <c r="Z5568" i="10"/>
  <c r="Z5569" i="10"/>
  <c r="Z5570" i="10"/>
  <c r="Z5571" i="10"/>
  <c r="Z5572" i="10"/>
  <c r="Z5573" i="10"/>
  <c r="Z5574" i="10"/>
  <c r="Z5575" i="10"/>
  <c r="Z5576" i="10"/>
  <c r="Z5577" i="10"/>
  <c r="Z5578" i="10"/>
  <c r="Z5579" i="10"/>
  <c r="Z5580" i="10"/>
  <c r="Z5581" i="10"/>
  <c r="Z5582" i="10"/>
  <c r="Z5583" i="10"/>
  <c r="Z5584" i="10"/>
  <c r="Z5585" i="10"/>
  <c r="Z5586" i="10"/>
  <c r="Z5587" i="10"/>
  <c r="Z5588" i="10"/>
  <c r="Z5589" i="10"/>
  <c r="Z5590" i="10"/>
  <c r="Z5591" i="10"/>
  <c r="Z5592" i="10"/>
  <c r="Z5593" i="10"/>
  <c r="Z5594" i="10"/>
  <c r="Z5595" i="10"/>
  <c r="Z5596" i="10"/>
  <c r="Z5597" i="10"/>
  <c r="Z5598" i="10"/>
  <c r="Z5599" i="10"/>
  <c r="Z5600" i="10"/>
  <c r="Z5601" i="10"/>
  <c r="Z5602" i="10"/>
  <c r="Z5603" i="10"/>
  <c r="Z5604" i="10"/>
  <c r="Z5605" i="10"/>
  <c r="Z5606" i="10"/>
  <c r="Z5607" i="10"/>
  <c r="Z5608" i="10"/>
  <c r="Z5609" i="10"/>
  <c r="Z5610" i="10"/>
  <c r="Z5611" i="10"/>
  <c r="Z5612" i="10"/>
  <c r="Z5613" i="10"/>
  <c r="Z5614" i="10"/>
  <c r="Z5615" i="10"/>
  <c r="Z5616" i="10"/>
  <c r="Z5617" i="10"/>
  <c r="Z5618" i="10"/>
  <c r="Z5619" i="10"/>
  <c r="Z5620" i="10"/>
  <c r="Z5621" i="10"/>
  <c r="Z5622" i="10"/>
  <c r="Z5623" i="10"/>
  <c r="Z5624" i="10"/>
  <c r="Z5625" i="10"/>
  <c r="Z5626" i="10"/>
  <c r="Z5627" i="10"/>
  <c r="Z5628" i="10"/>
  <c r="Z5629" i="10"/>
  <c r="Z5630" i="10"/>
  <c r="Z5631" i="10"/>
  <c r="Z5632" i="10"/>
  <c r="Z5633" i="10"/>
  <c r="Z5634" i="10"/>
  <c r="Z5635" i="10"/>
  <c r="Z5636" i="10"/>
  <c r="Z5637" i="10"/>
  <c r="Z5638" i="10"/>
  <c r="Z5639" i="10"/>
  <c r="Z5640" i="10"/>
  <c r="Z5641" i="10"/>
  <c r="Z5642" i="10"/>
  <c r="Z5643" i="10"/>
  <c r="Z5644" i="10"/>
  <c r="Z5645" i="10"/>
  <c r="Z5646" i="10"/>
  <c r="Z5647" i="10"/>
  <c r="Z5648" i="10"/>
  <c r="Z5649" i="10"/>
  <c r="Z5650" i="10"/>
  <c r="Z5651" i="10"/>
  <c r="Z5652" i="10"/>
  <c r="Z5653" i="10"/>
  <c r="Z5654" i="10"/>
  <c r="Z5655" i="10"/>
  <c r="Z5656" i="10"/>
  <c r="Z5657" i="10"/>
  <c r="Z5658" i="10"/>
  <c r="Z5659" i="10"/>
  <c r="Z5660" i="10"/>
  <c r="Z5661" i="10"/>
  <c r="Z5662" i="10"/>
  <c r="Z5663" i="10"/>
  <c r="Z5664" i="10"/>
  <c r="Z5665" i="10"/>
  <c r="Z5666" i="10"/>
  <c r="Z5667" i="10"/>
  <c r="Z5668" i="10"/>
  <c r="Z5669" i="10"/>
  <c r="Z5670" i="10"/>
  <c r="Z5671" i="10"/>
  <c r="Z5672" i="10"/>
  <c r="Z5673" i="10"/>
  <c r="Z5674" i="10"/>
  <c r="Z5675" i="10"/>
  <c r="Z5676" i="10"/>
  <c r="Z5677" i="10"/>
  <c r="Z5678" i="10"/>
  <c r="Z5679" i="10"/>
  <c r="Z5680" i="10"/>
  <c r="Z5681" i="10"/>
  <c r="Z5682" i="10"/>
  <c r="Z5683" i="10"/>
  <c r="Z5684" i="10"/>
  <c r="Z5685" i="10"/>
  <c r="Z5686" i="10"/>
  <c r="Z5687" i="10"/>
  <c r="Z5688" i="10"/>
  <c r="Z5689" i="10"/>
  <c r="Z5690" i="10"/>
  <c r="Z5691" i="10"/>
  <c r="Z5692" i="10"/>
  <c r="Z5693" i="10"/>
  <c r="Z5694" i="10"/>
  <c r="Z5695" i="10"/>
  <c r="Z5696" i="10"/>
  <c r="Z5697" i="10"/>
  <c r="Z5698" i="10"/>
  <c r="Z5699" i="10"/>
  <c r="Z5700" i="10"/>
  <c r="Z5701" i="10"/>
  <c r="Z5702" i="10"/>
  <c r="Z5703" i="10"/>
  <c r="Z5704" i="10"/>
  <c r="Z5705" i="10"/>
  <c r="Z5706" i="10"/>
  <c r="Z5707" i="10"/>
  <c r="Z5708" i="10"/>
  <c r="Z5709" i="10"/>
  <c r="Z5710" i="10"/>
  <c r="Z5711" i="10"/>
  <c r="Z5712" i="10"/>
  <c r="Z5713" i="10"/>
  <c r="Z5714" i="10"/>
  <c r="Z5715" i="10"/>
  <c r="Z5716" i="10"/>
  <c r="Z5717" i="10"/>
  <c r="Z5718" i="10"/>
  <c r="Z5719" i="10"/>
  <c r="Z5720" i="10"/>
  <c r="Z5721" i="10"/>
  <c r="Z5722" i="10"/>
  <c r="Z5723" i="10"/>
  <c r="Z5724" i="10"/>
  <c r="Z5725" i="10"/>
  <c r="Z5726" i="10"/>
  <c r="Z5727" i="10"/>
  <c r="Z5728" i="10"/>
  <c r="Z5729" i="10"/>
  <c r="Z5730" i="10"/>
  <c r="Z5731" i="10"/>
  <c r="Z5732" i="10"/>
  <c r="Z5733" i="10"/>
  <c r="Z5734" i="10"/>
  <c r="Z5735" i="10"/>
  <c r="Z5736" i="10"/>
  <c r="Z5737" i="10"/>
  <c r="Z5738" i="10"/>
  <c r="Z5739" i="10"/>
  <c r="Z5740" i="10"/>
  <c r="Z5741" i="10"/>
  <c r="Z5742" i="10"/>
  <c r="Z5743" i="10"/>
  <c r="Z5744" i="10"/>
  <c r="Z5745" i="10"/>
  <c r="Z5746" i="10"/>
  <c r="Z5747" i="10"/>
  <c r="Z5748" i="10"/>
  <c r="Z5749" i="10"/>
  <c r="Z5750" i="10"/>
  <c r="Z5751" i="10"/>
  <c r="Z5752" i="10"/>
  <c r="Z5753" i="10"/>
  <c r="Z5754" i="10"/>
  <c r="Z5755" i="10"/>
  <c r="Z5756" i="10"/>
  <c r="Z5757" i="10"/>
  <c r="Z5758" i="10"/>
  <c r="Z5759" i="10"/>
  <c r="Z5760" i="10"/>
  <c r="Z5761" i="10"/>
  <c r="Z5762" i="10"/>
  <c r="Z5763" i="10"/>
  <c r="Z5764" i="10"/>
  <c r="Z5765" i="10"/>
  <c r="Z5766" i="10"/>
  <c r="Z5767" i="10"/>
  <c r="Z5768" i="10"/>
  <c r="Z5769" i="10"/>
  <c r="Z5770" i="10"/>
  <c r="Z5771" i="10"/>
  <c r="Z5772" i="10"/>
  <c r="Z5773" i="10"/>
  <c r="Z5774" i="10"/>
  <c r="Z5775" i="10"/>
  <c r="Z5776" i="10"/>
  <c r="Z5777" i="10"/>
  <c r="Z5778" i="10"/>
  <c r="Z5779" i="10"/>
  <c r="Z5780" i="10"/>
  <c r="Z5781" i="10"/>
  <c r="Z5782" i="10"/>
  <c r="Z5783" i="10"/>
  <c r="Z5784" i="10"/>
  <c r="Z5785" i="10"/>
  <c r="Z5786" i="10"/>
  <c r="Z5787" i="10"/>
  <c r="Z5788" i="10"/>
  <c r="Z5789" i="10"/>
  <c r="Z5790" i="10"/>
  <c r="Z5791" i="10"/>
  <c r="Z5792" i="10"/>
  <c r="Z5793" i="10"/>
  <c r="Z5794" i="10"/>
  <c r="Z5795" i="10"/>
  <c r="Z5796" i="10"/>
  <c r="Z5797" i="10"/>
  <c r="Z5798" i="10"/>
  <c r="Z5799" i="10"/>
  <c r="Z5800" i="10"/>
  <c r="Z5801" i="10"/>
  <c r="Z5802" i="10"/>
  <c r="Z5803" i="10"/>
  <c r="Z5804" i="10"/>
  <c r="Z5805" i="10"/>
  <c r="Z5806" i="10"/>
  <c r="Z5807" i="10"/>
  <c r="Z5808" i="10"/>
  <c r="Z5809" i="10"/>
  <c r="Z5810" i="10"/>
  <c r="Z5811" i="10"/>
  <c r="Z5812" i="10"/>
  <c r="Z5813" i="10"/>
  <c r="Z5814" i="10"/>
  <c r="Z5815" i="10"/>
  <c r="Z5816" i="10"/>
  <c r="Z5817" i="10"/>
  <c r="Z5818" i="10"/>
  <c r="Z5819" i="10"/>
  <c r="Z5820" i="10"/>
  <c r="Z5821" i="10"/>
  <c r="Z5822" i="10"/>
  <c r="Z5823" i="10"/>
  <c r="Z5824" i="10"/>
  <c r="Z5825" i="10"/>
  <c r="Z5826" i="10"/>
  <c r="Z5827" i="10"/>
  <c r="Z5828" i="10"/>
  <c r="Z5829" i="10"/>
  <c r="Z5830" i="10"/>
  <c r="Z5831" i="10"/>
  <c r="Z5832" i="10"/>
  <c r="Z5833" i="10"/>
  <c r="Z5834" i="10"/>
  <c r="Z5835" i="10"/>
  <c r="Z5836" i="10"/>
  <c r="Z5837" i="10"/>
  <c r="Z5838" i="10"/>
  <c r="Z5839" i="10"/>
  <c r="Z5840" i="10"/>
  <c r="Z5841" i="10"/>
  <c r="Z5842" i="10"/>
  <c r="Z5843" i="10"/>
  <c r="Z5844" i="10"/>
  <c r="Z5845" i="10"/>
  <c r="Z5846" i="10"/>
  <c r="Z5847" i="10"/>
  <c r="Z5848" i="10"/>
  <c r="Z5849" i="10"/>
  <c r="Z5850" i="10"/>
  <c r="Z5851" i="10"/>
  <c r="Z5852" i="10"/>
  <c r="Z5853" i="10"/>
  <c r="Z5854" i="10"/>
  <c r="Z5855" i="10"/>
  <c r="Z5856" i="10"/>
  <c r="Z5857" i="10"/>
  <c r="Z5858" i="10"/>
  <c r="Z5859" i="10"/>
  <c r="Z5860" i="10"/>
  <c r="Z5861" i="10"/>
  <c r="Z5862" i="10"/>
  <c r="Z5863" i="10"/>
  <c r="Z5864" i="10"/>
  <c r="Z5865" i="10"/>
  <c r="Z5866" i="10"/>
  <c r="Z5867" i="10"/>
  <c r="Z5868" i="10"/>
  <c r="Z5869" i="10"/>
  <c r="Z5870" i="10"/>
  <c r="Z5871" i="10"/>
  <c r="Z5872" i="10"/>
  <c r="Z5873" i="10"/>
  <c r="Z5874" i="10"/>
  <c r="Z5875" i="10"/>
  <c r="Z5876" i="10"/>
  <c r="Z5877" i="10"/>
  <c r="Z5878" i="10"/>
  <c r="Z5879" i="10"/>
  <c r="Z5880" i="10"/>
  <c r="Z5881" i="10"/>
  <c r="Z5882" i="10"/>
  <c r="Z5883" i="10"/>
  <c r="Z5884" i="10"/>
  <c r="Z5885" i="10"/>
  <c r="Z5886" i="10"/>
  <c r="Z5887" i="10"/>
  <c r="Z5888" i="10"/>
  <c r="Z5889" i="10"/>
  <c r="Z5890" i="10"/>
  <c r="Z5891" i="10"/>
  <c r="Z5892" i="10"/>
  <c r="Z5893" i="10"/>
  <c r="Z5894" i="10"/>
  <c r="Z5895" i="10"/>
  <c r="Z5896" i="10"/>
  <c r="Z5897" i="10"/>
  <c r="Z5898" i="10"/>
  <c r="Z5899" i="10"/>
  <c r="Z5900" i="10"/>
  <c r="Z5901" i="10"/>
  <c r="Z5902" i="10"/>
  <c r="Z5903" i="10"/>
  <c r="Z5904" i="10"/>
  <c r="Z5905" i="10"/>
  <c r="Z5906" i="10"/>
  <c r="Z5907" i="10"/>
  <c r="Z5908" i="10"/>
  <c r="Z5909" i="10"/>
  <c r="Z5910" i="10"/>
  <c r="Z5911" i="10"/>
  <c r="Z5912" i="10"/>
  <c r="Z5913" i="10"/>
  <c r="Z5914" i="10"/>
  <c r="Z5915" i="10"/>
  <c r="Z5916" i="10"/>
  <c r="Z5917" i="10"/>
  <c r="Z5918" i="10"/>
  <c r="Z5919" i="10"/>
  <c r="Z5920" i="10"/>
  <c r="Z5921" i="10"/>
  <c r="Z5922" i="10"/>
  <c r="Z5923" i="10"/>
  <c r="Z5924" i="10"/>
  <c r="Z5925" i="10"/>
  <c r="Z5926" i="10"/>
  <c r="Z5927" i="10"/>
  <c r="Z5928" i="10"/>
  <c r="Z5929" i="10"/>
  <c r="Z5930" i="10"/>
  <c r="Z5931" i="10"/>
  <c r="Z5932" i="10"/>
  <c r="Z5933" i="10"/>
  <c r="Z5934" i="10"/>
  <c r="Z5935" i="10"/>
  <c r="Z5936" i="10"/>
  <c r="Z5937" i="10"/>
  <c r="Z5938" i="10"/>
  <c r="Z5939" i="10"/>
  <c r="Z5940" i="10"/>
  <c r="Z5941" i="10"/>
  <c r="Z5942" i="10"/>
  <c r="Z5943" i="10"/>
  <c r="Z5944" i="10"/>
  <c r="Z5945" i="10"/>
  <c r="Z5946" i="10"/>
  <c r="Z5947" i="10"/>
  <c r="Z5948" i="10"/>
  <c r="Z5949" i="10"/>
  <c r="Z5950" i="10"/>
  <c r="Z5951" i="10"/>
  <c r="Z5952" i="10"/>
  <c r="Z5953" i="10"/>
  <c r="Z5954" i="10"/>
  <c r="Z5955" i="10"/>
  <c r="Z5956" i="10"/>
  <c r="Z5957" i="10"/>
  <c r="Z5958" i="10"/>
  <c r="Z5959" i="10"/>
  <c r="Z5960" i="10"/>
  <c r="Z5961" i="10"/>
  <c r="Z5962" i="10"/>
  <c r="Z5963" i="10"/>
  <c r="Z5964" i="10"/>
  <c r="Z5965" i="10"/>
  <c r="Z5966" i="10"/>
  <c r="Z5967" i="10"/>
  <c r="Z5968" i="10"/>
  <c r="Z5969" i="10"/>
  <c r="Z5970" i="10"/>
  <c r="Z5971" i="10"/>
  <c r="Z5972" i="10"/>
  <c r="Z5973" i="10"/>
  <c r="Z5974" i="10"/>
  <c r="Z5975" i="10"/>
  <c r="Z5976" i="10"/>
  <c r="Z5977" i="10"/>
  <c r="Z5978" i="10"/>
  <c r="Z5979" i="10"/>
  <c r="Z5980" i="10"/>
  <c r="Z5981" i="10"/>
  <c r="Z5982" i="10"/>
  <c r="Z5983" i="10"/>
  <c r="Z5984" i="10"/>
  <c r="Z5985" i="10"/>
  <c r="Z5986" i="10"/>
  <c r="Z5987" i="10"/>
  <c r="Z5988" i="10"/>
  <c r="Z5989" i="10"/>
  <c r="Z5990" i="10"/>
  <c r="Z5991" i="10"/>
  <c r="Z5992" i="10"/>
  <c r="Z5993" i="10"/>
  <c r="R5993" i="10" l="1"/>
  <c r="R5992" i="10"/>
  <c r="R5991" i="10"/>
  <c r="R5990" i="10"/>
  <c r="R5989" i="10"/>
  <c r="R5988" i="10"/>
  <c r="R5987" i="10"/>
  <c r="R5986" i="10"/>
  <c r="R5985" i="10"/>
  <c r="R5984" i="10"/>
  <c r="R5983" i="10"/>
  <c r="R5982" i="10"/>
  <c r="R5981" i="10"/>
  <c r="R5980" i="10"/>
  <c r="R5979" i="10"/>
  <c r="R5978" i="10"/>
  <c r="R5977" i="10"/>
  <c r="R5976" i="10"/>
  <c r="R5975" i="10"/>
  <c r="R5974" i="10"/>
  <c r="R5973" i="10"/>
  <c r="R5972" i="10"/>
  <c r="R5971" i="10"/>
  <c r="R5970" i="10"/>
  <c r="R5969" i="10"/>
  <c r="R5968" i="10"/>
  <c r="R5967" i="10"/>
  <c r="R5966" i="10"/>
  <c r="R5965" i="10"/>
  <c r="R5964" i="10"/>
  <c r="R5963" i="10"/>
  <c r="R5962" i="10"/>
  <c r="R5961" i="10"/>
  <c r="R5960" i="10"/>
  <c r="R5959" i="10"/>
  <c r="R5958" i="10"/>
  <c r="R5957" i="10"/>
  <c r="R5956" i="10"/>
  <c r="R5955" i="10"/>
  <c r="R5954" i="10"/>
  <c r="R5953" i="10"/>
  <c r="R5952" i="10"/>
  <c r="R5951" i="10"/>
  <c r="R5950" i="10"/>
  <c r="R5949" i="10"/>
  <c r="R5948" i="10"/>
  <c r="R5947" i="10"/>
  <c r="R5946" i="10"/>
  <c r="R5945" i="10"/>
  <c r="R5944" i="10"/>
  <c r="R5943" i="10"/>
  <c r="R5942" i="10"/>
  <c r="R5941" i="10"/>
  <c r="R5940" i="10"/>
  <c r="R5939" i="10"/>
  <c r="R5938" i="10"/>
  <c r="R5937" i="10"/>
  <c r="R5936" i="10"/>
  <c r="R5935" i="10"/>
  <c r="R5934" i="10"/>
  <c r="R5933" i="10"/>
  <c r="R5932" i="10"/>
  <c r="R5931" i="10"/>
  <c r="R5930" i="10"/>
  <c r="R5929" i="10"/>
  <c r="R5928" i="10"/>
  <c r="R5927" i="10"/>
  <c r="R5926" i="10"/>
  <c r="R5925" i="10"/>
  <c r="R5924" i="10"/>
  <c r="R5923" i="10"/>
  <c r="R5922" i="10"/>
  <c r="R5921" i="10"/>
  <c r="R5920" i="10"/>
  <c r="R5919" i="10"/>
  <c r="R5918" i="10"/>
  <c r="R5917" i="10"/>
  <c r="R5916" i="10"/>
  <c r="R5915" i="10"/>
  <c r="R5914" i="10"/>
  <c r="R5913" i="10"/>
  <c r="R5912" i="10"/>
  <c r="R5911" i="10"/>
  <c r="R5910" i="10"/>
  <c r="R5909" i="10"/>
  <c r="R5908" i="10"/>
  <c r="R5907" i="10"/>
  <c r="R5906" i="10"/>
  <c r="R5905" i="10"/>
  <c r="R5904" i="10"/>
  <c r="R5903" i="10"/>
  <c r="R5902" i="10"/>
  <c r="R5901" i="10"/>
  <c r="R5900" i="10"/>
  <c r="R5899" i="10"/>
  <c r="R5898" i="10"/>
  <c r="R5897" i="10"/>
  <c r="R5896" i="10"/>
  <c r="R5895" i="10"/>
  <c r="R5894" i="10"/>
  <c r="R5893" i="10"/>
  <c r="R5892" i="10"/>
  <c r="R5891" i="10"/>
  <c r="R5890" i="10"/>
  <c r="R5889" i="10"/>
  <c r="R5888" i="10"/>
  <c r="R5887" i="10"/>
  <c r="R5886" i="10"/>
  <c r="R5885" i="10"/>
  <c r="R5884" i="10"/>
  <c r="R5883" i="10"/>
  <c r="R5882" i="10"/>
  <c r="R5881" i="10"/>
  <c r="R5880" i="10"/>
  <c r="R5879" i="10"/>
  <c r="R5878" i="10"/>
  <c r="R5877" i="10"/>
  <c r="R5876" i="10"/>
  <c r="R5875" i="10"/>
  <c r="R5874" i="10"/>
  <c r="R5873" i="10"/>
  <c r="R5872" i="10"/>
  <c r="R5871" i="10"/>
  <c r="R5870" i="10"/>
  <c r="R5869" i="10"/>
  <c r="R5868" i="10"/>
  <c r="R5867" i="10"/>
  <c r="R5866" i="10"/>
  <c r="R5865" i="10"/>
  <c r="R5864" i="10"/>
  <c r="R5863" i="10"/>
  <c r="R5862" i="10"/>
  <c r="R5861" i="10"/>
  <c r="R5860" i="10"/>
  <c r="R5859" i="10"/>
  <c r="R5858" i="10"/>
  <c r="R5857" i="10"/>
  <c r="R5856" i="10"/>
  <c r="R5855" i="10"/>
  <c r="R5854" i="10"/>
  <c r="R5853" i="10"/>
  <c r="R5852" i="10"/>
  <c r="R5851" i="10"/>
  <c r="R5850" i="10"/>
  <c r="R5849" i="10"/>
  <c r="R5848" i="10"/>
  <c r="R5847" i="10"/>
  <c r="R5846" i="10"/>
  <c r="R5845" i="10"/>
  <c r="R5844" i="10"/>
  <c r="R5843" i="10"/>
  <c r="R5842" i="10"/>
  <c r="R5841" i="10"/>
  <c r="R5840" i="10"/>
  <c r="R5839" i="10"/>
  <c r="R5838" i="10"/>
  <c r="R5837" i="10"/>
  <c r="R5836" i="10"/>
  <c r="R5835" i="10"/>
  <c r="R5834" i="10"/>
  <c r="R5833" i="10"/>
  <c r="R5832" i="10"/>
  <c r="R5831" i="10"/>
  <c r="R5830" i="10"/>
  <c r="R5829" i="10"/>
  <c r="R5828" i="10"/>
  <c r="R5827" i="10"/>
  <c r="R5826" i="10"/>
  <c r="R5825" i="10"/>
  <c r="R5824" i="10"/>
  <c r="R5823" i="10"/>
  <c r="R5822" i="10"/>
  <c r="R5821" i="10"/>
  <c r="R5820" i="10"/>
  <c r="R5819" i="10"/>
  <c r="R5818" i="10"/>
  <c r="R5817" i="10"/>
  <c r="R5816" i="10"/>
  <c r="R5815" i="10"/>
  <c r="R5814" i="10"/>
  <c r="R5813" i="10"/>
  <c r="R5812" i="10"/>
  <c r="R5811" i="10"/>
  <c r="R5810" i="10"/>
  <c r="R5809" i="10"/>
  <c r="R5808" i="10"/>
  <c r="R5807" i="10"/>
  <c r="R5806" i="10"/>
  <c r="R5805" i="10"/>
  <c r="R5804" i="10"/>
  <c r="R5803" i="10"/>
  <c r="R5802" i="10"/>
  <c r="R5801" i="10"/>
  <c r="R5800" i="10"/>
  <c r="R5799" i="10"/>
  <c r="R5798" i="10"/>
  <c r="R5797" i="10"/>
  <c r="R5796" i="10"/>
  <c r="R5795" i="10"/>
  <c r="R5794" i="10"/>
  <c r="R5793" i="10"/>
  <c r="R5792" i="10"/>
  <c r="R5791" i="10"/>
  <c r="R5790" i="10"/>
  <c r="R5789" i="10"/>
  <c r="R5788" i="10"/>
  <c r="R5787" i="10"/>
  <c r="R5786" i="10"/>
  <c r="R5785" i="10"/>
  <c r="R5784" i="10"/>
  <c r="R5783" i="10"/>
  <c r="R5782" i="10"/>
  <c r="R5781" i="10"/>
  <c r="R5780" i="10"/>
  <c r="R5779" i="10"/>
  <c r="R5778" i="10"/>
  <c r="R5777" i="10"/>
  <c r="R5776" i="10"/>
  <c r="R5775" i="10"/>
  <c r="R5774" i="10"/>
  <c r="R5773" i="10"/>
  <c r="R5772" i="10"/>
  <c r="R5771" i="10"/>
  <c r="R5770" i="10"/>
  <c r="R5769" i="10"/>
  <c r="R5768" i="10"/>
  <c r="R5767" i="10"/>
  <c r="R5766" i="10"/>
  <c r="R5765" i="10"/>
  <c r="R5764" i="10"/>
  <c r="R5763" i="10"/>
  <c r="R5762" i="10"/>
  <c r="R5761" i="10"/>
  <c r="R5760" i="10"/>
  <c r="R5759" i="10"/>
  <c r="R5758" i="10"/>
  <c r="R5757" i="10"/>
  <c r="R5756" i="10"/>
  <c r="R5755" i="10"/>
  <c r="R5754" i="10"/>
  <c r="R5753" i="10"/>
  <c r="R5752" i="10"/>
  <c r="R5751" i="10"/>
  <c r="R5750" i="10"/>
  <c r="R5749" i="10"/>
  <c r="R5748" i="10"/>
  <c r="R5747" i="10"/>
  <c r="R5746" i="10"/>
  <c r="R5745" i="10"/>
  <c r="R5744" i="10"/>
  <c r="R5743" i="10"/>
  <c r="R5742" i="10"/>
  <c r="R5741" i="10"/>
  <c r="R5740" i="10"/>
  <c r="R5739" i="10"/>
  <c r="R5738" i="10"/>
  <c r="R5737" i="10"/>
  <c r="R5736" i="10"/>
  <c r="R5735" i="10"/>
  <c r="R5734" i="10"/>
  <c r="R5733" i="10"/>
  <c r="R5732" i="10"/>
  <c r="R5731" i="10"/>
  <c r="R5730" i="10"/>
  <c r="R5729" i="10"/>
  <c r="R5728" i="10"/>
  <c r="R5727" i="10"/>
  <c r="R5726" i="10"/>
  <c r="R5725" i="10"/>
  <c r="R5724" i="10"/>
  <c r="R5723" i="10"/>
  <c r="R5722" i="10"/>
  <c r="R5721" i="10"/>
  <c r="R5720" i="10"/>
  <c r="R5719" i="10"/>
  <c r="R5718" i="10"/>
  <c r="R5717" i="10"/>
  <c r="R5716" i="10"/>
  <c r="R5715" i="10"/>
  <c r="R5714" i="10"/>
  <c r="R5713" i="10"/>
  <c r="R5712" i="10"/>
  <c r="R5711" i="10"/>
  <c r="R5710" i="10"/>
  <c r="R5709" i="10"/>
  <c r="R5708" i="10"/>
  <c r="R5707" i="10"/>
  <c r="R5706" i="10"/>
  <c r="R5705" i="10"/>
  <c r="R5704" i="10"/>
  <c r="R5703" i="10"/>
  <c r="R5702" i="10"/>
  <c r="R5701" i="10"/>
  <c r="R5700" i="10"/>
  <c r="R5699" i="10"/>
  <c r="R5698" i="10"/>
  <c r="R5697" i="10"/>
  <c r="R5696" i="10"/>
  <c r="R5695" i="10"/>
  <c r="R5694" i="10"/>
  <c r="R5693" i="10"/>
  <c r="R5692" i="10"/>
  <c r="R5691" i="10"/>
  <c r="R5690" i="10"/>
  <c r="R5689" i="10"/>
  <c r="R5688" i="10"/>
  <c r="R5687" i="10"/>
  <c r="R5686" i="10"/>
  <c r="R5685" i="10"/>
  <c r="R5684" i="10"/>
  <c r="R5683" i="10"/>
  <c r="R5682" i="10"/>
  <c r="R5681" i="10"/>
  <c r="R5680" i="10"/>
  <c r="R5679" i="10"/>
  <c r="R5678" i="10"/>
  <c r="R5677" i="10"/>
  <c r="R5676" i="10"/>
  <c r="R5675" i="10"/>
  <c r="R5674" i="10"/>
  <c r="R5673" i="10"/>
  <c r="R5672" i="10"/>
  <c r="R5671" i="10"/>
  <c r="R5670" i="10"/>
  <c r="R5669" i="10"/>
  <c r="R5668" i="10"/>
  <c r="R5667" i="10"/>
  <c r="R5666" i="10"/>
  <c r="R5665" i="10"/>
  <c r="R5664" i="10"/>
  <c r="R5663" i="10"/>
  <c r="R5662" i="10"/>
  <c r="R5661" i="10"/>
  <c r="R5660" i="10"/>
  <c r="R5659" i="10"/>
  <c r="R5658" i="10"/>
  <c r="R5657" i="10"/>
  <c r="R5656" i="10"/>
  <c r="R5655" i="10"/>
  <c r="R5654" i="10"/>
  <c r="R5653" i="10"/>
  <c r="R5652" i="10"/>
  <c r="R5651" i="10"/>
  <c r="R5650" i="10"/>
  <c r="R5649" i="10"/>
  <c r="R5648" i="10"/>
  <c r="R5647" i="10"/>
  <c r="R5646" i="10"/>
  <c r="R5645" i="10"/>
  <c r="R5644" i="10"/>
  <c r="R5643" i="10"/>
  <c r="R5642" i="10"/>
  <c r="R5641" i="10"/>
  <c r="R5640" i="10"/>
  <c r="R5639" i="10"/>
  <c r="R5638" i="10"/>
  <c r="R5637" i="10"/>
  <c r="R5636" i="10"/>
  <c r="R5635" i="10"/>
  <c r="R5634" i="10"/>
  <c r="R5633" i="10"/>
  <c r="R5632" i="10"/>
  <c r="R5631" i="10"/>
  <c r="R5630" i="10"/>
  <c r="R5629" i="10"/>
  <c r="R5628" i="10"/>
  <c r="R5627" i="10"/>
  <c r="R5626" i="10"/>
  <c r="R5625" i="10"/>
  <c r="R5624" i="10"/>
  <c r="R5623" i="10"/>
  <c r="R5622" i="10"/>
  <c r="R5621" i="10"/>
  <c r="R5620" i="10"/>
  <c r="R5619" i="10"/>
  <c r="R5618" i="10"/>
  <c r="R5617" i="10"/>
  <c r="R5616" i="10"/>
  <c r="R5615" i="10"/>
  <c r="R5614" i="10"/>
  <c r="R5613" i="10"/>
  <c r="R5612" i="10"/>
  <c r="R5611" i="10"/>
  <c r="R5610" i="10"/>
  <c r="R5609" i="10"/>
  <c r="R5608" i="10"/>
  <c r="R5607" i="10"/>
  <c r="R5606" i="10"/>
  <c r="R5605" i="10"/>
  <c r="R5604" i="10"/>
  <c r="R5603" i="10"/>
  <c r="R5602" i="10"/>
  <c r="R5601" i="10"/>
  <c r="R5600" i="10"/>
  <c r="R5599" i="10"/>
  <c r="R5598" i="10"/>
  <c r="R5597" i="10"/>
  <c r="R5596" i="10"/>
  <c r="R5595" i="10"/>
  <c r="R5594" i="10"/>
  <c r="R5593" i="10"/>
  <c r="R5592" i="10"/>
  <c r="R5591" i="10"/>
  <c r="R5590" i="10"/>
  <c r="R5589" i="10"/>
  <c r="R5588" i="10"/>
  <c r="R5587" i="10"/>
  <c r="R5586" i="10"/>
  <c r="R5585" i="10"/>
  <c r="R5584" i="10"/>
  <c r="R5583" i="10"/>
  <c r="R5582" i="10"/>
  <c r="R5581" i="10"/>
  <c r="R5580" i="10"/>
  <c r="R5579" i="10"/>
  <c r="R5578" i="10"/>
  <c r="R5577" i="10"/>
  <c r="R5576" i="10"/>
  <c r="R5575" i="10"/>
  <c r="R5574" i="10"/>
  <c r="R5573" i="10"/>
  <c r="R5572" i="10"/>
  <c r="R5571" i="10"/>
  <c r="R5570" i="10"/>
  <c r="R5569" i="10"/>
  <c r="R5568" i="10"/>
  <c r="R5567" i="10"/>
  <c r="R5566" i="10"/>
  <c r="R5565" i="10"/>
  <c r="R5564" i="10"/>
  <c r="R5563" i="10"/>
  <c r="R5562" i="10"/>
  <c r="R5561" i="10"/>
  <c r="R5560" i="10"/>
  <c r="R5559" i="10"/>
  <c r="R5558" i="10"/>
  <c r="R5557" i="10"/>
  <c r="R5556" i="10"/>
  <c r="R5555" i="10"/>
  <c r="R5554" i="10"/>
  <c r="R5553" i="10"/>
  <c r="R5552" i="10"/>
  <c r="R5551" i="10"/>
  <c r="R5550" i="10"/>
  <c r="R5549" i="10"/>
  <c r="R5548" i="10"/>
  <c r="R5547" i="10"/>
  <c r="R5546" i="10"/>
  <c r="R5545" i="10"/>
  <c r="R5544" i="10"/>
  <c r="R5543" i="10"/>
  <c r="R5542" i="10"/>
  <c r="R5541" i="10"/>
  <c r="R5540" i="10"/>
  <c r="R5539" i="10"/>
  <c r="R5538" i="10"/>
  <c r="R5537" i="10"/>
  <c r="R5536" i="10"/>
  <c r="R5535" i="10"/>
  <c r="R5534" i="10"/>
  <c r="R5533" i="10"/>
  <c r="R5532" i="10"/>
  <c r="R5531" i="10"/>
  <c r="R5530" i="10"/>
  <c r="R5529" i="10"/>
  <c r="R5528" i="10"/>
  <c r="R5527" i="10"/>
  <c r="R5526" i="10"/>
  <c r="R5525" i="10"/>
  <c r="R5524" i="10"/>
  <c r="R5523" i="10"/>
  <c r="R5522" i="10"/>
  <c r="R5521" i="10"/>
  <c r="R5520" i="10"/>
  <c r="R5519" i="10"/>
  <c r="R5518" i="10"/>
  <c r="R5517" i="10"/>
  <c r="R5516" i="10"/>
  <c r="R5515" i="10"/>
  <c r="R5514" i="10"/>
  <c r="R5513" i="10"/>
  <c r="R5512" i="10"/>
  <c r="R5511" i="10"/>
  <c r="R5510" i="10"/>
  <c r="R5509" i="10"/>
  <c r="R5508" i="10"/>
  <c r="R5507" i="10"/>
  <c r="R5506" i="10"/>
  <c r="R5505" i="10"/>
  <c r="R5504" i="10"/>
  <c r="R5503" i="10"/>
  <c r="R5502" i="10"/>
  <c r="R5501" i="10"/>
  <c r="R5500" i="10"/>
  <c r="R5499" i="10"/>
  <c r="R5498" i="10"/>
  <c r="R5497" i="10"/>
  <c r="R5496" i="10"/>
  <c r="R5495" i="10"/>
  <c r="R5494" i="10"/>
  <c r="R5493" i="10"/>
  <c r="R5492" i="10"/>
  <c r="R5491" i="10"/>
  <c r="R5490" i="10"/>
  <c r="R5489" i="10"/>
  <c r="R5488" i="10"/>
  <c r="R5487" i="10"/>
  <c r="R5486" i="10"/>
  <c r="R5485" i="10"/>
  <c r="R5484" i="10"/>
  <c r="R5483" i="10"/>
  <c r="R5482" i="10"/>
  <c r="R5481" i="10"/>
  <c r="R5480" i="10"/>
  <c r="R5479" i="10"/>
  <c r="R5478" i="10"/>
  <c r="R5477" i="10"/>
  <c r="R5476" i="10"/>
  <c r="R5475" i="10"/>
  <c r="R5474" i="10"/>
  <c r="R5473" i="10"/>
  <c r="R5472" i="10"/>
  <c r="R5471" i="10"/>
  <c r="R5470" i="10"/>
  <c r="R5469" i="10"/>
  <c r="R5468" i="10"/>
  <c r="R5467" i="10"/>
  <c r="R5466" i="10"/>
  <c r="R5465" i="10"/>
  <c r="R5464" i="10"/>
  <c r="R5463" i="10"/>
  <c r="R5462" i="10"/>
  <c r="R5461" i="10"/>
  <c r="R5460" i="10"/>
  <c r="R5459" i="10"/>
  <c r="R5458" i="10"/>
  <c r="R5457" i="10"/>
  <c r="R5456" i="10"/>
  <c r="R5455" i="10"/>
  <c r="R5454" i="10"/>
  <c r="R5453" i="10"/>
  <c r="R5452" i="10"/>
  <c r="R5451" i="10"/>
  <c r="R5450" i="10"/>
  <c r="R5449" i="10"/>
  <c r="R5448" i="10"/>
  <c r="R5447" i="10"/>
  <c r="R5446" i="10"/>
  <c r="R5445" i="10"/>
  <c r="R5444" i="10"/>
  <c r="R5443" i="10"/>
  <c r="R5442" i="10"/>
  <c r="R5441" i="10"/>
  <c r="R5440" i="10"/>
  <c r="R5439" i="10"/>
  <c r="R5438" i="10"/>
  <c r="R5437" i="10"/>
  <c r="R5436" i="10"/>
  <c r="R5435" i="10"/>
  <c r="R5434" i="10"/>
  <c r="R5433" i="10"/>
  <c r="R5432" i="10"/>
  <c r="R5431" i="10"/>
  <c r="R5430" i="10"/>
  <c r="R5429" i="10"/>
  <c r="R5428" i="10"/>
  <c r="R5427" i="10"/>
  <c r="R5426" i="10"/>
  <c r="R5425" i="10"/>
  <c r="R5424" i="10"/>
  <c r="R5423" i="10"/>
  <c r="R5422" i="10"/>
  <c r="R5421" i="10"/>
  <c r="R5420" i="10"/>
  <c r="R5419" i="10"/>
  <c r="R5418" i="10"/>
  <c r="R5417" i="10"/>
  <c r="R5416" i="10"/>
  <c r="R5415" i="10"/>
  <c r="R5414" i="10"/>
  <c r="R5413" i="10"/>
  <c r="R5412" i="10"/>
  <c r="R5411" i="10"/>
  <c r="R5410" i="10"/>
  <c r="R5409" i="10"/>
  <c r="R5408" i="10"/>
  <c r="R5407" i="10"/>
  <c r="R5406" i="10"/>
  <c r="R5405" i="10"/>
  <c r="R5404" i="10"/>
  <c r="R5403" i="10"/>
  <c r="R5402" i="10"/>
  <c r="R5401" i="10"/>
  <c r="R5400" i="10"/>
  <c r="R5399" i="10"/>
  <c r="R5398" i="10"/>
  <c r="R5397" i="10"/>
  <c r="R5396" i="10"/>
  <c r="R5395" i="10"/>
  <c r="R5394" i="10"/>
  <c r="R5393" i="10"/>
  <c r="R5392" i="10"/>
  <c r="R5391" i="10"/>
  <c r="R5390" i="10"/>
  <c r="R5389" i="10"/>
  <c r="R5388" i="10"/>
  <c r="R5387" i="10"/>
  <c r="R5386" i="10"/>
  <c r="R5385" i="10"/>
  <c r="R5384" i="10"/>
  <c r="R5383" i="10"/>
  <c r="R5382" i="10"/>
  <c r="R5381" i="10"/>
  <c r="R5380" i="10"/>
  <c r="R5379" i="10"/>
  <c r="R5378" i="10"/>
  <c r="R5377" i="10"/>
  <c r="R5376" i="10"/>
  <c r="R5375" i="10"/>
  <c r="R5374" i="10"/>
  <c r="R5373" i="10"/>
  <c r="R5372" i="10"/>
  <c r="R5371" i="10"/>
  <c r="R5370" i="10"/>
  <c r="R5369" i="10"/>
  <c r="R5368" i="10"/>
  <c r="R5367" i="10"/>
  <c r="R5366" i="10"/>
  <c r="R5365" i="10"/>
  <c r="R5364" i="10"/>
  <c r="R5363" i="10"/>
  <c r="R5362" i="10"/>
  <c r="R5361" i="10"/>
  <c r="R5360" i="10"/>
  <c r="R5359" i="10"/>
  <c r="R5358" i="10"/>
  <c r="R5357" i="10"/>
  <c r="R5356" i="10"/>
  <c r="R5355" i="10"/>
  <c r="R5354" i="10"/>
  <c r="R5353" i="10"/>
  <c r="R5352" i="10"/>
  <c r="R5351" i="10"/>
  <c r="R5350" i="10"/>
  <c r="R5349" i="10"/>
  <c r="R5348" i="10"/>
  <c r="R5347" i="10"/>
  <c r="R5346" i="10"/>
  <c r="R5345" i="10"/>
  <c r="R5344" i="10"/>
  <c r="R5343" i="10"/>
  <c r="R5342" i="10"/>
  <c r="R5341" i="10"/>
  <c r="R5340" i="10"/>
  <c r="R5339" i="10"/>
  <c r="R5338" i="10"/>
  <c r="R5337" i="10"/>
  <c r="R5336" i="10"/>
  <c r="R5335" i="10"/>
  <c r="R5334" i="10"/>
  <c r="R5333" i="10"/>
  <c r="R5332" i="10"/>
  <c r="R5331" i="10"/>
  <c r="R5330" i="10"/>
  <c r="R5329" i="10"/>
  <c r="R5328" i="10"/>
  <c r="R5327" i="10"/>
  <c r="R5326" i="10"/>
  <c r="R5325" i="10"/>
  <c r="R5324" i="10"/>
  <c r="R5323" i="10"/>
  <c r="R5322" i="10"/>
  <c r="R5321" i="10"/>
  <c r="R5320" i="10"/>
  <c r="R5319" i="10"/>
  <c r="R5318" i="10"/>
  <c r="R5317" i="10"/>
  <c r="R5316" i="10"/>
  <c r="R5315" i="10"/>
  <c r="R5314" i="10"/>
  <c r="R5313" i="10"/>
  <c r="R5312" i="10"/>
  <c r="R5311" i="10"/>
  <c r="R5310" i="10"/>
  <c r="R5309" i="10"/>
  <c r="R5308" i="10"/>
  <c r="R5307" i="10"/>
  <c r="R5306" i="10"/>
  <c r="R5305" i="10"/>
  <c r="R5304" i="10"/>
  <c r="R5303" i="10"/>
  <c r="R5302" i="10"/>
  <c r="R5301" i="10"/>
  <c r="R5300" i="10"/>
  <c r="R5299" i="10"/>
  <c r="R5298" i="10"/>
  <c r="R5297" i="10"/>
  <c r="R5296" i="10"/>
  <c r="R5295" i="10"/>
  <c r="R5294" i="10"/>
  <c r="R5293" i="10"/>
  <c r="R5292" i="10"/>
  <c r="R5291" i="10"/>
  <c r="R5290" i="10"/>
  <c r="R5289" i="10"/>
  <c r="R5288" i="10"/>
  <c r="R5287" i="10"/>
  <c r="R5286" i="10"/>
  <c r="R5285" i="10"/>
  <c r="R5284" i="10"/>
  <c r="R5283" i="10"/>
  <c r="R5282" i="10"/>
  <c r="R5281" i="10"/>
  <c r="R5280" i="10"/>
  <c r="R5279" i="10"/>
  <c r="R5278" i="10"/>
  <c r="R5277" i="10"/>
  <c r="R5276" i="10"/>
  <c r="R5275" i="10"/>
  <c r="R5274" i="10"/>
  <c r="R5273" i="10"/>
  <c r="R5272" i="10"/>
  <c r="R5271" i="10"/>
  <c r="R5270" i="10"/>
  <c r="R5269" i="10"/>
  <c r="R5268" i="10"/>
  <c r="R5267" i="10"/>
  <c r="R5266" i="10"/>
  <c r="R5265" i="10"/>
  <c r="R5264" i="10"/>
  <c r="R5263" i="10"/>
  <c r="R5262" i="10"/>
  <c r="R5261" i="10"/>
  <c r="R5260" i="10"/>
  <c r="R5259" i="10"/>
  <c r="R5258" i="10"/>
  <c r="R5257" i="10"/>
  <c r="R5256" i="10"/>
  <c r="R5255" i="10"/>
  <c r="R5254" i="10"/>
  <c r="R5253" i="10"/>
  <c r="R5252" i="10"/>
  <c r="R5251" i="10"/>
  <c r="R5250" i="10"/>
  <c r="R5249" i="10"/>
  <c r="R5248" i="10"/>
  <c r="R5247" i="10"/>
  <c r="R5246" i="10"/>
  <c r="R5245" i="10"/>
  <c r="R5244" i="10"/>
  <c r="R5243" i="10"/>
  <c r="R5242" i="10"/>
  <c r="R5241" i="10"/>
  <c r="R5240" i="10"/>
  <c r="R5239" i="10"/>
  <c r="R5238" i="10"/>
  <c r="R5237" i="10"/>
  <c r="R5236" i="10"/>
  <c r="R5235" i="10"/>
  <c r="R5234" i="10"/>
  <c r="R5233" i="10"/>
  <c r="R5232" i="10"/>
  <c r="R5231" i="10"/>
  <c r="R5230" i="10"/>
  <c r="R5229" i="10"/>
  <c r="R5228" i="10"/>
  <c r="R5227" i="10"/>
  <c r="R5226" i="10"/>
  <c r="R5225" i="10"/>
  <c r="R5224" i="10"/>
  <c r="R5223" i="10"/>
  <c r="R5222" i="10"/>
  <c r="R5221" i="10"/>
  <c r="R5220" i="10"/>
  <c r="R5219" i="10"/>
  <c r="R5218" i="10"/>
  <c r="R5217" i="10"/>
  <c r="R5216" i="10"/>
  <c r="R5215" i="10"/>
  <c r="R5214" i="10"/>
  <c r="R5213" i="10"/>
  <c r="R5212" i="10"/>
  <c r="R5211" i="10"/>
  <c r="R5210" i="10"/>
  <c r="R5209" i="10"/>
  <c r="R5208" i="10"/>
  <c r="R5207" i="10"/>
  <c r="R5206" i="10"/>
  <c r="R5205" i="10"/>
  <c r="R5204" i="10"/>
  <c r="R5203" i="10"/>
  <c r="R5202" i="10"/>
  <c r="R5201" i="10"/>
  <c r="R5200" i="10"/>
  <c r="R5199" i="10"/>
  <c r="R5198" i="10"/>
  <c r="R5197" i="10"/>
  <c r="R5196" i="10"/>
  <c r="R5195" i="10"/>
  <c r="R5194" i="10"/>
  <c r="R5193" i="10"/>
  <c r="R5192" i="10"/>
  <c r="R5191" i="10"/>
  <c r="R5190" i="10"/>
  <c r="R5189" i="10"/>
  <c r="R5188" i="10"/>
  <c r="R5187" i="10"/>
  <c r="R5186" i="10"/>
  <c r="R5185" i="10"/>
  <c r="R5184" i="10"/>
  <c r="R5183" i="10"/>
  <c r="R5182" i="10"/>
  <c r="R5181" i="10"/>
  <c r="R5180" i="10"/>
  <c r="R5179" i="10"/>
  <c r="R5178" i="10"/>
  <c r="R5177" i="10"/>
  <c r="R5176" i="10"/>
  <c r="R5175" i="10"/>
  <c r="R5174" i="10"/>
  <c r="R5173" i="10"/>
  <c r="R5172" i="10"/>
  <c r="R5171" i="10"/>
  <c r="R5170" i="10"/>
  <c r="R5169" i="10"/>
  <c r="R5168" i="10"/>
  <c r="R5167" i="10"/>
  <c r="R5166" i="10"/>
  <c r="R5165" i="10"/>
  <c r="R5164" i="10"/>
  <c r="R5163" i="10"/>
  <c r="R5162" i="10"/>
  <c r="R5161" i="10"/>
  <c r="R5160" i="10"/>
  <c r="R5159" i="10"/>
  <c r="R5158" i="10"/>
  <c r="R5157" i="10"/>
  <c r="R5156" i="10"/>
  <c r="R5155" i="10"/>
  <c r="R5154" i="10"/>
  <c r="R5153" i="10"/>
  <c r="R5152" i="10"/>
  <c r="R5151" i="10"/>
  <c r="R5150" i="10"/>
  <c r="R5149" i="10"/>
  <c r="R5148" i="10"/>
  <c r="R5147" i="10"/>
  <c r="R5146" i="10"/>
  <c r="R5145" i="10"/>
  <c r="R5144" i="10"/>
  <c r="R5143" i="10"/>
  <c r="R5142" i="10"/>
  <c r="R5141" i="10"/>
  <c r="R5140" i="10"/>
  <c r="R5139" i="10"/>
  <c r="R5138" i="10"/>
  <c r="R5137" i="10"/>
  <c r="R5136" i="10"/>
  <c r="R5135" i="10"/>
  <c r="R5134" i="10"/>
  <c r="R5133" i="10"/>
  <c r="R5132" i="10"/>
  <c r="R5131" i="10"/>
  <c r="R5130" i="10"/>
  <c r="R5129" i="10"/>
  <c r="R5128" i="10"/>
  <c r="R5127" i="10"/>
  <c r="R5126" i="10"/>
  <c r="R5125" i="10"/>
  <c r="R5124" i="10"/>
  <c r="R5123" i="10"/>
  <c r="R5122" i="10"/>
  <c r="R5121" i="10"/>
  <c r="R5120" i="10"/>
  <c r="R5119" i="10"/>
  <c r="R5118" i="10"/>
  <c r="R5117" i="10"/>
  <c r="R5116" i="10"/>
  <c r="R5115" i="10"/>
  <c r="R5114" i="10"/>
  <c r="R5113" i="10"/>
  <c r="R5112" i="10"/>
  <c r="R5111" i="10"/>
  <c r="R5110" i="10"/>
  <c r="R5109" i="10"/>
  <c r="R5108" i="10"/>
  <c r="R5107" i="10"/>
  <c r="R5106" i="10"/>
  <c r="R5105" i="10"/>
  <c r="R5104" i="10"/>
  <c r="R5103" i="10"/>
  <c r="R5102" i="10"/>
  <c r="R5101" i="10"/>
  <c r="R5100" i="10"/>
  <c r="R5099" i="10"/>
  <c r="R5098" i="10"/>
  <c r="R5097" i="10"/>
  <c r="R5096" i="10"/>
  <c r="R5095" i="10"/>
  <c r="R5094" i="10"/>
  <c r="R5093" i="10"/>
  <c r="R5092" i="10"/>
  <c r="R5091" i="10"/>
  <c r="R5090" i="10"/>
  <c r="R5089" i="10"/>
  <c r="R5088" i="10"/>
  <c r="R5087" i="10"/>
  <c r="R5086" i="10"/>
  <c r="R5085" i="10"/>
  <c r="R5084" i="10"/>
  <c r="R5083" i="10"/>
  <c r="R5082" i="10"/>
  <c r="R5081" i="10"/>
  <c r="R5080" i="10"/>
  <c r="R5079" i="10"/>
  <c r="R5078" i="10"/>
  <c r="R5077" i="10"/>
  <c r="R5076" i="10"/>
  <c r="R5075" i="10"/>
  <c r="R5074" i="10"/>
  <c r="R5073" i="10"/>
  <c r="R5072" i="10"/>
  <c r="R5071" i="10"/>
  <c r="R5070" i="10"/>
  <c r="R5069" i="10"/>
  <c r="R5068" i="10"/>
  <c r="R5067" i="10"/>
  <c r="R5066" i="10"/>
  <c r="R5065" i="10"/>
  <c r="R5064" i="10"/>
  <c r="R5063" i="10"/>
  <c r="R5062" i="10"/>
  <c r="R5061" i="10"/>
  <c r="R5060" i="10"/>
  <c r="R5059" i="10"/>
  <c r="R5058" i="10"/>
  <c r="R5057" i="10"/>
  <c r="R5056" i="10"/>
  <c r="R5055" i="10"/>
  <c r="R5054" i="10"/>
  <c r="R5053" i="10"/>
  <c r="R5052" i="10"/>
  <c r="R5051" i="10"/>
  <c r="R5050" i="10"/>
  <c r="R5049" i="10"/>
  <c r="R5048" i="10"/>
  <c r="R5047" i="10"/>
  <c r="R5046" i="10"/>
  <c r="R5045" i="10"/>
  <c r="R5044" i="10"/>
  <c r="R5043" i="10"/>
  <c r="R5042" i="10"/>
  <c r="R5041" i="10"/>
  <c r="R5040" i="10"/>
  <c r="R5039" i="10"/>
  <c r="R5038" i="10"/>
  <c r="R5037" i="10"/>
  <c r="R5036" i="10"/>
  <c r="R5035" i="10"/>
  <c r="R5034" i="10"/>
  <c r="R5033" i="10"/>
  <c r="R5032" i="10"/>
  <c r="R5031" i="10"/>
  <c r="R5030" i="10"/>
  <c r="R5029" i="10"/>
  <c r="R5028" i="10"/>
  <c r="R5027" i="10"/>
  <c r="R5026" i="10"/>
  <c r="R5025" i="10"/>
  <c r="R5024" i="10"/>
  <c r="R5023" i="10"/>
  <c r="R5022" i="10"/>
  <c r="R5021" i="10"/>
  <c r="R5020" i="10"/>
  <c r="R5019" i="10"/>
  <c r="R5018" i="10"/>
  <c r="R5017" i="10"/>
  <c r="R5016" i="10"/>
  <c r="R5015" i="10"/>
  <c r="R5014" i="10"/>
  <c r="R5013" i="10"/>
  <c r="R5012" i="10"/>
  <c r="R5011" i="10"/>
  <c r="R5010" i="10"/>
  <c r="R5009" i="10"/>
  <c r="R5008" i="10"/>
  <c r="R5007" i="10"/>
  <c r="R5006" i="10"/>
  <c r="R5005" i="10"/>
  <c r="R5004" i="10"/>
  <c r="R5003" i="10"/>
  <c r="R5002" i="10"/>
  <c r="R5001" i="10"/>
  <c r="R5000" i="10"/>
  <c r="R4999" i="10"/>
  <c r="R4998" i="10"/>
  <c r="R4997" i="10"/>
  <c r="R4996" i="10"/>
  <c r="R4995" i="10"/>
  <c r="R4994" i="10"/>
  <c r="R4993" i="10"/>
  <c r="R4992" i="10"/>
  <c r="R4991" i="10"/>
  <c r="R4990" i="10"/>
  <c r="R4989" i="10"/>
  <c r="R4988" i="10"/>
  <c r="R4987" i="10"/>
  <c r="R4986" i="10"/>
  <c r="R4985" i="10"/>
  <c r="R4984" i="10"/>
  <c r="R4983" i="10"/>
  <c r="R4982" i="10"/>
  <c r="R4981" i="10"/>
  <c r="R4980" i="10"/>
  <c r="R4979" i="10"/>
  <c r="R4978" i="10"/>
  <c r="R4977" i="10"/>
  <c r="R4976" i="10"/>
  <c r="R4975" i="10"/>
  <c r="R4974" i="10"/>
  <c r="R4973" i="10"/>
  <c r="R4972" i="10"/>
  <c r="R4971" i="10"/>
  <c r="R4970" i="10"/>
  <c r="R4969" i="10"/>
  <c r="R4968" i="10"/>
  <c r="R4967" i="10"/>
  <c r="R4966" i="10"/>
  <c r="R4965" i="10"/>
  <c r="R4964" i="10"/>
  <c r="R4963" i="10"/>
  <c r="R4962" i="10"/>
  <c r="R4961" i="10"/>
  <c r="R4960" i="10"/>
  <c r="R4959" i="10"/>
  <c r="R4958" i="10"/>
  <c r="R4957" i="10"/>
  <c r="R4956" i="10"/>
  <c r="R4955" i="10"/>
  <c r="R4954" i="10"/>
  <c r="R4953" i="10"/>
  <c r="R4952" i="10"/>
  <c r="R4951" i="10"/>
  <c r="R4950" i="10"/>
  <c r="R4949" i="10"/>
  <c r="R4948" i="10"/>
  <c r="R4947" i="10"/>
  <c r="R4946" i="10"/>
  <c r="R4945" i="10"/>
  <c r="R4944" i="10"/>
  <c r="R4943" i="10"/>
  <c r="R4942" i="10"/>
  <c r="R4941" i="10"/>
  <c r="R4940" i="10"/>
  <c r="R4939" i="10"/>
  <c r="R4938" i="10"/>
  <c r="R4937" i="10"/>
  <c r="R4936" i="10"/>
  <c r="R4935" i="10"/>
  <c r="R4934" i="10"/>
  <c r="R4933" i="10"/>
  <c r="R4932" i="10"/>
  <c r="R4931" i="10"/>
  <c r="R4930" i="10"/>
  <c r="R4929" i="10"/>
  <c r="R4928" i="10"/>
  <c r="R4927" i="10"/>
  <c r="R4926" i="10"/>
  <c r="R4925" i="10"/>
  <c r="R4924" i="10"/>
  <c r="R4923" i="10"/>
  <c r="R4922" i="10"/>
  <c r="R4921" i="10"/>
  <c r="R4920" i="10"/>
  <c r="R4919" i="10"/>
  <c r="R4918" i="10"/>
  <c r="R4917" i="10"/>
  <c r="R4916" i="10"/>
  <c r="R4915" i="10"/>
  <c r="R4914" i="10"/>
  <c r="R4913" i="10"/>
  <c r="R4912" i="10"/>
  <c r="R4911" i="10"/>
  <c r="R4910" i="10"/>
  <c r="R4909" i="10"/>
  <c r="R4908" i="10"/>
  <c r="R4907" i="10"/>
  <c r="R4906" i="10"/>
  <c r="R4905" i="10"/>
  <c r="R4904" i="10"/>
  <c r="R4903" i="10"/>
  <c r="R4902" i="10"/>
  <c r="R4901" i="10"/>
  <c r="R4900" i="10"/>
  <c r="R4899" i="10"/>
  <c r="R4898" i="10"/>
  <c r="R4897" i="10"/>
  <c r="R4896" i="10"/>
  <c r="R4895" i="10"/>
  <c r="R4894" i="10"/>
  <c r="R4893" i="10"/>
  <c r="R4892" i="10"/>
  <c r="R4891" i="10"/>
  <c r="R4890" i="10"/>
  <c r="R4889" i="10"/>
  <c r="R4888" i="10"/>
  <c r="R4887" i="10"/>
  <c r="R4886" i="10"/>
  <c r="R4885" i="10"/>
  <c r="R4884" i="10"/>
  <c r="R4883" i="10"/>
  <c r="R4882" i="10"/>
  <c r="R4881" i="10"/>
  <c r="R4880" i="10"/>
  <c r="R4879" i="10"/>
  <c r="R4878" i="10"/>
  <c r="R4877" i="10"/>
  <c r="R4876" i="10"/>
  <c r="R4875" i="10"/>
  <c r="R4874" i="10"/>
  <c r="R4873" i="10"/>
  <c r="R4872" i="10"/>
  <c r="R4871" i="10"/>
  <c r="R4870" i="10"/>
  <c r="R4869" i="10"/>
  <c r="R4868" i="10"/>
  <c r="R4867" i="10"/>
  <c r="R4866" i="10"/>
  <c r="R4865" i="10"/>
  <c r="R4864" i="10"/>
  <c r="R4863" i="10"/>
  <c r="R4862" i="10"/>
  <c r="R4861" i="10"/>
  <c r="R4860" i="10"/>
  <c r="R4859" i="10"/>
  <c r="R4858" i="10"/>
  <c r="R4857" i="10"/>
  <c r="R4856" i="10"/>
  <c r="R4855" i="10"/>
  <c r="R4854" i="10"/>
  <c r="R4853" i="10"/>
  <c r="R4852" i="10"/>
  <c r="R4851" i="10"/>
  <c r="R4850" i="10"/>
  <c r="R4849" i="10"/>
  <c r="R4848" i="10"/>
  <c r="R4847" i="10"/>
  <c r="R4846" i="10"/>
  <c r="R4845" i="10"/>
  <c r="R4844" i="10"/>
  <c r="R4843" i="10"/>
  <c r="R4842" i="10"/>
  <c r="R4841" i="10"/>
  <c r="R4840" i="10"/>
  <c r="R4839" i="10"/>
  <c r="R4838" i="10"/>
  <c r="R4837" i="10"/>
  <c r="R4836" i="10"/>
  <c r="R4835" i="10"/>
  <c r="R4834" i="10"/>
  <c r="R4833" i="10"/>
  <c r="R4832" i="10"/>
  <c r="R4831" i="10"/>
  <c r="R4830" i="10"/>
  <c r="R4829" i="10"/>
  <c r="R4828" i="10"/>
  <c r="R4827" i="10"/>
  <c r="R4826" i="10"/>
  <c r="R4825" i="10"/>
  <c r="R4824" i="10"/>
  <c r="R4823" i="10"/>
  <c r="R4822" i="10"/>
  <c r="R4821" i="10"/>
  <c r="R4820" i="10"/>
  <c r="R4819" i="10"/>
  <c r="R4818" i="10"/>
  <c r="R4817" i="10"/>
  <c r="R4816" i="10"/>
  <c r="R4815" i="10"/>
  <c r="R4814" i="10"/>
  <c r="R4813" i="10"/>
  <c r="R4812" i="10"/>
  <c r="R4811" i="10"/>
  <c r="R4810" i="10"/>
  <c r="R4809" i="10"/>
  <c r="R4808" i="10"/>
  <c r="R4807" i="10"/>
  <c r="R4806" i="10"/>
  <c r="R4805" i="10"/>
  <c r="R4804" i="10"/>
  <c r="R4803" i="10"/>
  <c r="R4802" i="10"/>
  <c r="R4801" i="10"/>
  <c r="R4800" i="10"/>
  <c r="R4799" i="10"/>
  <c r="R4798" i="10"/>
  <c r="R4797" i="10"/>
  <c r="R4796" i="10"/>
  <c r="R4795" i="10"/>
  <c r="R4794" i="10"/>
  <c r="R4793" i="10"/>
  <c r="R4792" i="10"/>
  <c r="R4791" i="10"/>
  <c r="R4790" i="10"/>
  <c r="R4789" i="10"/>
  <c r="R4788" i="10"/>
  <c r="R4787" i="10"/>
  <c r="R4786" i="10"/>
  <c r="R4785" i="10"/>
  <c r="R4784" i="10"/>
  <c r="R4783" i="10"/>
  <c r="R4782" i="10"/>
  <c r="R4781" i="10"/>
  <c r="R4780" i="10"/>
  <c r="R4779" i="10"/>
  <c r="R4778" i="10"/>
  <c r="R4777" i="10"/>
  <c r="R4776" i="10"/>
  <c r="R4775" i="10"/>
  <c r="R4774" i="10"/>
  <c r="R4773" i="10"/>
  <c r="R4772" i="10"/>
  <c r="R4771" i="10"/>
  <c r="R4770" i="10"/>
  <c r="R4769" i="10"/>
  <c r="R4768" i="10"/>
  <c r="R4767" i="10"/>
  <c r="R4766" i="10"/>
  <c r="R4765" i="10"/>
  <c r="R4764" i="10"/>
  <c r="R4763" i="10"/>
  <c r="R4762" i="10"/>
  <c r="R4761" i="10"/>
  <c r="R4760" i="10"/>
  <c r="R4759" i="10"/>
  <c r="R4758" i="10"/>
  <c r="R4757" i="10"/>
  <c r="R4756" i="10"/>
  <c r="R4755" i="10"/>
  <c r="R4754" i="10"/>
  <c r="R4753" i="10"/>
  <c r="R4752" i="10"/>
  <c r="R4751" i="10"/>
  <c r="R4750" i="10"/>
  <c r="R4749" i="10"/>
  <c r="R4748" i="10"/>
  <c r="R4747" i="10"/>
  <c r="R4746" i="10"/>
  <c r="R4745" i="10"/>
  <c r="R4744" i="10"/>
  <c r="R4743" i="10"/>
  <c r="R4742" i="10"/>
  <c r="R4741" i="10"/>
  <c r="R4740" i="10"/>
  <c r="R4739" i="10"/>
  <c r="R4738" i="10"/>
  <c r="R4737" i="10"/>
  <c r="R4736" i="10"/>
  <c r="R4735" i="10"/>
  <c r="R4734" i="10"/>
  <c r="R4733" i="10"/>
  <c r="R4732" i="10"/>
  <c r="R4731" i="10"/>
  <c r="R4730" i="10"/>
  <c r="R4729" i="10"/>
  <c r="R4728" i="10"/>
  <c r="R4727" i="10"/>
  <c r="R4726" i="10"/>
  <c r="R4725" i="10"/>
  <c r="R4724" i="10"/>
  <c r="R4723" i="10"/>
  <c r="R4722" i="10"/>
  <c r="R4721" i="10"/>
  <c r="R4720" i="10"/>
  <c r="R4719" i="10"/>
  <c r="R4718" i="10"/>
  <c r="R4717" i="10"/>
  <c r="R4716" i="10"/>
  <c r="R4715" i="10"/>
  <c r="R4714" i="10"/>
  <c r="R4713" i="10"/>
  <c r="R4712" i="10"/>
  <c r="R4711" i="10"/>
  <c r="R4710" i="10"/>
  <c r="R4709" i="10"/>
  <c r="R4708" i="10"/>
  <c r="R4707" i="10"/>
  <c r="R4706" i="10"/>
  <c r="R4705" i="10"/>
  <c r="R4704" i="10"/>
  <c r="R4703" i="10"/>
  <c r="R4702" i="10"/>
  <c r="R4701" i="10"/>
  <c r="R4700" i="10"/>
  <c r="R4699" i="10"/>
  <c r="R4698" i="10"/>
  <c r="R4697" i="10"/>
  <c r="R4696" i="10"/>
  <c r="R4695" i="10"/>
  <c r="R4694" i="10"/>
  <c r="R4693" i="10"/>
  <c r="R4692" i="10"/>
  <c r="R4691" i="10"/>
  <c r="R4690" i="10"/>
  <c r="R4689" i="10"/>
  <c r="R4688" i="10"/>
  <c r="R4687" i="10"/>
  <c r="R4686" i="10"/>
  <c r="R4685" i="10"/>
  <c r="R4684" i="10"/>
  <c r="R4683" i="10"/>
  <c r="R4682" i="10"/>
  <c r="R4681" i="10"/>
  <c r="R4680" i="10"/>
  <c r="R4679" i="10"/>
  <c r="R4678" i="10"/>
  <c r="R4677" i="10"/>
  <c r="R4676" i="10"/>
  <c r="R4675" i="10"/>
  <c r="R4674" i="10"/>
  <c r="R4673" i="10"/>
  <c r="R4672" i="10"/>
  <c r="R4671" i="10"/>
  <c r="R4670" i="10"/>
  <c r="R4669" i="10"/>
  <c r="R4668" i="10"/>
  <c r="R4667" i="10"/>
  <c r="R4666" i="10"/>
  <c r="R4665" i="10"/>
  <c r="R4664" i="10"/>
  <c r="R4663" i="10"/>
  <c r="R4662" i="10"/>
  <c r="R4661" i="10"/>
  <c r="R4660" i="10"/>
  <c r="R4659" i="10"/>
  <c r="R4658" i="10"/>
  <c r="R4657" i="10"/>
  <c r="R4656" i="10"/>
  <c r="R4655" i="10"/>
  <c r="R4654" i="10"/>
  <c r="R4653" i="10"/>
  <c r="R4652" i="10"/>
  <c r="R4651" i="10"/>
  <c r="R4650" i="10"/>
  <c r="R4649" i="10"/>
  <c r="R4648" i="10"/>
  <c r="R4647" i="10"/>
  <c r="R4646" i="10"/>
  <c r="R4645" i="10"/>
  <c r="R4644" i="10"/>
  <c r="R4643" i="10"/>
  <c r="R4642" i="10"/>
  <c r="R4641" i="10"/>
  <c r="R4640" i="10"/>
  <c r="R4639" i="10"/>
  <c r="R4638" i="10"/>
  <c r="R4637" i="10"/>
  <c r="R4636" i="10"/>
  <c r="R4635" i="10"/>
  <c r="R4634" i="10"/>
  <c r="R4633" i="10"/>
  <c r="R4632" i="10"/>
  <c r="R4631" i="10"/>
  <c r="R4630" i="10"/>
  <c r="R4629" i="10"/>
  <c r="R4628" i="10"/>
  <c r="R4627" i="10"/>
  <c r="R4626" i="10"/>
  <c r="R4625" i="10"/>
  <c r="R4624" i="10"/>
  <c r="R4623" i="10"/>
  <c r="R4622" i="10"/>
  <c r="R4621" i="10"/>
  <c r="R4620" i="10"/>
  <c r="R4619" i="10"/>
  <c r="R4618" i="10"/>
  <c r="R4617" i="10"/>
  <c r="R4616" i="10"/>
  <c r="R4615" i="10"/>
  <c r="R4614" i="10"/>
  <c r="R4613" i="10"/>
  <c r="R4612" i="10"/>
  <c r="R4611" i="10"/>
  <c r="R4610" i="10"/>
  <c r="R4609" i="10"/>
  <c r="R4608" i="10"/>
  <c r="R4607" i="10"/>
  <c r="R4606" i="10"/>
  <c r="R4605" i="10"/>
  <c r="R4604" i="10"/>
  <c r="R4603" i="10"/>
  <c r="R4602" i="10"/>
  <c r="R4601" i="10"/>
  <c r="R4600" i="10"/>
  <c r="R4599" i="10"/>
  <c r="R4598" i="10"/>
  <c r="R4597" i="10"/>
  <c r="R4596" i="10"/>
  <c r="R4595" i="10"/>
  <c r="R4594" i="10"/>
  <c r="R4593" i="10"/>
  <c r="R4592" i="10"/>
  <c r="R4591" i="10"/>
  <c r="R4590" i="10"/>
  <c r="R4589" i="10"/>
  <c r="R4588" i="10"/>
  <c r="R4587" i="10"/>
  <c r="R4586" i="10"/>
  <c r="R4585" i="10"/>
  <c r="R4584" i="10"/>
  <c r="R4583" i="10"/>
  <c r="R4582" i="10"/>
  <c r="R4581" i="10"/>
  <c r="R4580" i="10"/>
  <c r="R4579" i="10"/>
  <c r="R4578" i="10"/>
  <c r="R4577" i="10"/>
  <c r="R4576" i="10"/>
  <c r="R4575" i="10"/>
  <c r="R4574" i="10"/>
  <c r="R4573" i="10"/>
  <c r="R4572" i="10"/>
  <c r="R4571" i="10"/>
  <c r="R4570" i="10"/>
  <c r="R4569" i="10"/>
  <c r="R4568" i="10"/>
  <c r="R4567" i="10"/>
  <c r="R4566" i="10"/>
  <c r="R4565" i="10"/>
  <c r="R4564" i="10"/>
  <c r="R4563" i="10"/>
  <c r="R4562" i="10"/>
  <c r="R4561" i="10"/>
  <c r="R4560" i="10"/>
  <c r="R4559" i="10"/>
  <c r="R4558" i="10"/>
  <c r="R4557" i="10"/>
  <c r="R4556" i="10"/>
  <c r="R4555" i="10"/>
  <c r="R4554" i="10"/>
  <c r="R4553" i="10"/>
  <c r="R4552" i="10"/>
  <c r="R4551" i="10"/>
  <c r="R4550" i="10"/>
  <c r="R4549" i="10"/>
  <c r="R4548" i="10"/>
  <c r="R4547" i="10"/>
  <c r="R4546" i="10"/>
  <c r="R4545" i="10"/>
  <c r="R4544" i="10"/>
  <c r="R4543" i="10"/>
  <c r="R4542" i="10"/>
  <c r="R4541" i="10"/>
  <c r="R4540" i="10"/>
  <c r="R4539" i="10"/>
  <c r="R4538" i="10"/>
  <c r="R4537" i="10"/>
  <c r="R4536" i="10"/>
  <c r="R4535" i="10"/>
  <c r="R4534" i="10"/>
  <c r="R4533" i="10"/>
  <c r="R4532" i="10"/>
  <c r="R4531" i="10"/>
  <c r="R4530" i="10"/>
  <c r="R4529" i="10"/>
  <c r="R4528" i="10"/>
  <c r="R4527" i="10"/>
  <c r="R4526" i="10"/>
  <c r="R4525" i="10"/>
  <c r="R4524" i="10"/>
  <c r="R4523" i="10"/>
  <c r="R4522" i="10"/>
  <c r="R4521" i="10"/>
  <c r="R4520" i="10"/>
  <c r="R4519" i="10"/>
  <c r="R4518" i="10"/>
  <c r="R4517" i="10"/>
  <c r="R4516" i="10"/>
  <c r="R4515" i="10"/>
  <c r="R4514" i="10"/>
  <c r="R4513" i="10"/>
  <c r="R4512" i="10"/>
  <c r="R4511" i="10"/>
  <c r="R4510" i="10"/>
  <c r="R4509" i="10"/>
  <c r="R4508" i="10"/>
  <c r="R4507" i="10"/>
  <c r="R4506" i="10"/>
  <c r="R4505" i="10"/>
  <c r="R4504" i="10"/>
  <c r="R4503" i="10"/>
  <c r="R4502" i="10"/>
  <c r="R4501" i="10"/>
  <c r="R4500" i="10"/>
  <c r="R4499" i="10"/>
  <c r="R4498" i="10"/>
  <c r="R4497" i="10"/>
  <c r="R4496" i="10"/>
  <c r="R4495" i="10"/>
  <c r="R4494" i="10"/>
  <c r="R4493" i="10"/>
  <c r="R4492" i="10"/>
  <c r="R4491" i="10"/>
  <c r="R4490" i="10"/>
  <c r="R4489" i="10"/>
  <c r="R4488" i="10"/>
  <c r="R4487" i="10"/>
  <c r="R4486" i="10"/>
  <c r="R4485" i="10"/>
  <c r="R4484" i="10"/>
  <c r="R4483" i="10"/>
  <c r="R4482" i="10"/>
  <c r="R4481" i="10"/>
  <c r="R4480" i="10"/>
  <c r="R4479" i="10"/>
  <c r="R4478" i="10"/>
  <c r="R4477" i="10"/>
  <c r="R4476" i="10"/>
  <c r="R4475" i="10"/>
  <c r="R4474" i="10"/>
  <c r="R4473" i="10"/>
  <c r="R4472" i="10"/>
  <c r="R4471" i="10"/>
  <c r="R4470" i="10"/>
  <c r="R4469" i="10"/>
  <c r="R4468" i="10"/>
  <c r="R4467" i="10"/>
  <c r="R4466" i="10"/>
  <c r="R4465" i="10"/>
  <c r="R4464" i="10"/>
  <c r="R4463" i="10"/>
  <c r="R4462" i="10"/>
  <c r="R4461" i="10"/>
  <c r="R4460" i="10"/>
  <c r="R4459" i="10"/>
  <c r="R4458" i="10"/>
  <c r="R4457" i="10"/>
  <c r="R4456" i="10"/>
  <c r="R4455" i="10"/>
  <c r="R4454" i="10"/>
  <c r="R4453" i="10"/>
  <c r="R4452" i="10"/>
  <c r="R4451" i="10"/>
  <c r="R4450" i="10"/>
  <c r="R4449" i="10"/>
  <c r="R4448" i="10"/>
  <c r="R4447" i="10"/>
  <c r="R4446" i="10"/>
  <c r="R4445" i="10"/>
  <c r="R4444" i="10"/>
  <c r="R4443" i="10"/>
  <c r="R4442" i="10"/>
  <c r="R4441" i="10"/>
  <c r="R4440" i="10"/>
  <c r="R4439" i="10"/>
  <c r="R4438" i="10"/>
  <c r="R4437" i="10"/>
  <c r="R4436" i="10"/>
  <c r="R4435" i="10"/>
  <c r="R4434" i="10"/>
  <c r="R4433" i="10"/>
  <c r="R4432" i="10"/>
  <c r="R4431" i="10"/>
  <c r="R4430" i="10"/>
  <c r="R4429" i="10"/>
  <c r="R4428" i="10"/>
  <c r="R4427" i="10"/>
  <c r="R4426" i="10"/>
  <c r="R4425" i="10"/>
  <c r="R4424" i="10"/>
  <c r="R4423" i="10"/>
  <c r="R4422" i="10"/>
  <c r="R4421" i="10"/>
  <c r="R4420" i="10"/>
  <c r="R4419" i="10"/>
  <c r="R4418" i="10"/>
  <c r="R4417" i="10"/>
  <c r="R4416" i="10"/>
  <c r="R4415" i="10"/>
  <c r="R4414" i="10"/>
  <c r="R4413" i="10"/>
  <c r="R4412" i="10"/>
  <c r="R4411" i="10"/>
  <c r="R4410" i="10"/>
  <c r="R4409" i="10"/>
  <c r="R4408" i="10"/>
  <c r="R4407" i="10"/>
  <c r="R4406" i="10"/>
  <c r="R4405" i="10"/>
  <c r="R4404" i="10"/>
  <c r="R4403" i="10"/>
  <c r="R4402" i="10"/>
  <c r="R4401" i="10"/>
  <c r="R4400" i="10"/>
  <c r="R4399" i="10"/>
  <c r="R4398" i="10"/>
  <c r="R4397" i="10"/>
  <c r="R4396" i="10"/>
  <c r="R4395" i="10"/>
  <c r="R4394" i="10"/>
  <c r="R4393" i="10"/>
  <c r="R4392" i="10"/>
  <c r="R4391" i="10"/>
  <c r="R4390" i="10"/>
  <c r="R4389" i="10"/>
  <c r="R4388" i="10"/>
  <c r="R4387" i="10"/>
  <c r="R4386" i="10"/>
  <c r="R4385" i="10"/>
  <c r="R4384" i="10"/>
  <c r="R4383" i="10"/>
  <c r="R4382" i="10"/>
  <c r="R4381" i="10"/>
  <c r="R4380" i="10"/>
  <c r="R4379" i="10"/>
  <c r="R4378" i="10"/>
  <c r="R4377" i="10"/>
  <c r="R4376" i="10"/>
  <c r="R4375" i="10"/>
  <c r="R4374" i="10"/>
  <c r="R4373" i="10"/>
  <c r="R4372" i="10"/>
  <c r="R4371" i="10"/>
  <c r="R4370" i="10"/>
  <c r="R4369" i="10"/>
  <c r="R4368" i="10"/>
  <c r="R4367" i="10"/>
  <c r="R4366" i="10"/>
  <c r="R4365" i="10"/>
  <c r="R4364" i="10"/>
  <c r="R4363" i="10"/>
  <c r="R4362" i="10"/>
  <c r="R4361" i="10"/>
  <c r="R4360" i="10"/>
  <c r="R4359" i="10"/>
  <c r="R4358" i="10"/>
  <c r="R4357" i="10"/>
  <c r="R4356" i="10"/>
  <c r="R4355" i="10"/>
  <c r="R4354" i="10"/>
  <c r="R4353" i="10"/>
  <c r="R4352" i="10"/>
  <c r="R4351" i="10"/>
  <c r="R4350" i="10"/>
  <c r="R4349" i="10"/>
  <c r="R4348" i="10"/>
  <c r="R4347" i="10"/>
  <c r="R4346" i="10"/>
  <c r="R4345" i="10"/>
  <c r="R4344" i="10"/>
  <c r="R4343" i="10"/>
  <c r="R4342" i="10"/>
  <c r="R4341" i="10"/>
  <c r="R4340" i="10"/>
  <c r="R4339" i="10"/>
  <c r="R4338" i="10"/>
  <c r="R4337" i="10"/>
  <c r="R4336" i="10"/>
  <c r="R4335" i="10"/>
  <c r="R4334" i="10"/>
  <c r="R4333" i="10"/>
  <c r="R4332" i="10"/>
  <c r="R4331" i="10"/>
  <c r="R4330" i="10"/>
  <c r="R4329" i="10"/>
  <c r="R4328" i="10"/>
  <c r="R4327" i="10"/>
  <c r="R4326" i="10"/>
  <c r="R4325" i="10"/>
  <c r="R4324" i="10"/>
  <c r="R4323" i="10"/>
  <c r="R4322" i="10"/>
  <c r="R4321" i="10"/>
  <c r="R4320" i="10"/>
  <c r="R4319" i="10"/>
  <c r="R4318" i="10"/>
  <c r="R4317" i="10"/>
  <c r="R4316" i="10"/>
  <c r="R4315" i="10"/>
  <c r="R4314" i="10"/>
  <c r="R4313" i="10"/>
  <c r="R4312" i="10"/>
  <c r="R4311" i="10"/>
  <c r="R4310" i="10"/>
  <c r="R4309" i="10"/>
  <c r="R4308" i="10"/>
  <c r="R4307" i="10"/>
  <c r="R4306" i="10"/>
  <c r="R4305" i="10"/>
  <c r="R4304" i="10"/>
  <c r="R4303" i="10"/>
  <c r="R4302" i="10"/>
  <c r="R4301" i="10"/>
  <c r="R4300" i="10"/>
  <c r="R4299" i="10"/>
  <c r="R4298" i="10"/>
  <c r="R4297" i="10"/>
  <c r="R4296" i="10"/>
  <c r="R4295" i="10"/>
  <c r="R4294" i="10"/>
  <c r="R4293" i="10"/>
  <c r="R4292" i="10"/>
  <c r="R4291" i="10"/>
  <c r="R4290" i="10"/>
  <c r="R4289" i="10"/>
  <c r="R4288" i="10"/>
  <c r="R4287" i="10"/>
  <c r="R4286" i="10"/>
  <c r="R4285" i="10"/>
  <c r="R4284" i="10"/>
  <c r="R4283" i="10"/>
  <c r="R4282" i="10"/>
  <c r="R4281" i="10"/>
  <c r="R4280" i="10"/>
  <c r="R4279" i="10"/>
  <c r="R4278" i="10"/>
  <c r="R4277" i="10"/>
  <c r="R4276" i="10"/>
  <c r="R4275" i="10"/>
  <c r="R4274" i="10"/>
  <c r="R4273" i="10"/>
  <c r="R4272" i="10"/>
  <c r="R4271" i="10"/>
  <c r="R4270" i="10"/>
  <c r="R4269" i="10"/>
  <c r="R4268" i="10"/>
  <c r="R4267" i="10"/>
  <c r="R4266" i="10"/>
  <c r="R4265" i="10"/>
  <c r="R4264" i="10"/>
  <c r="R4263" i="10"/>
  <c r="R4262" i="10"/>
  <c r="R4261" i="10"/>
  <c r="R4260" i="10"/>
  <c r="R4259" i="10"/>
  <c r="R4258" i="10"/>
  <c r="R4257" i="10"/>
  <c r="R4256" i="10"/>
  <c r="R4255" i="10"/>
  <c r="R4254" i="10"/>
  <c r="R4253" i="10"/>
  <c r="R4252" i="10"/>
  <c r="R4251" i="10"/>
  <c r="R4250" i="10"/>
  <c r="R4249" i="10"/>
  <c r="R4248" i="10"/>
  <c r="R4247" i="10"/>
  <c r="R4246" i="10"/>
  <c r="R4245" i="10"/>
  <c r="R4244" i="10"/>
  <c r="R4243" i="10"/>
  <c r="R4242" i="10"/>
  <c r="R4241" i="10"/>
  <c r="R4240" i="10"/>
  <c r="R4239" i="10"/>
  <c r="R4238" i="10"/>
  <c r="R4237" i="10"/>
  <c r="R4236" i="10"/>
  <c r="R4235" i="10"/>
  <c r="R4234" i="10"/>
  <c r="R4233" i="10"/>
  <c r="R4232" i="10"/>
  <c r="R4231" i="10"/>
  <c r="R4230" i="10"/>
  <c r="R4229" i="10"/>
  <c r="R4228" i="10"/>
  <c r="R4227" i="10"/>
  <c r="R4226" i="10"/>
  <c r="R4225" i="10"/>
  <c r="R4224" i="10"/>
  <c r="R4223" i="10"/>
  <c r="R4222" i="10"/>
  <c r="R4221" i="10"/>
  <c r="R4220" i="10"/>
  <c r="R4219" i="10"/>
  <c r="R4218" i="10"/>
  <c r="R4217" i="10"/>
  <c r="R4216" i="10"/>
  <c r="R4215" i="10"/>
  <c r="R4214" i="10"/>
  <c r="R4213" i="10"/>
  <c r="R4212" i="10"/>
  <c r="R4211" i="10"/>
  <c r="R4210" i="10"/>
  <c r="R4209" i="10"/>
  <c r="R4208" i="10"/>
  <c r="R4207" i="10"/>
  <c r="R4206" i="10"/>
  <c r="R4205" i="10"/>
  <c r="R4204" i="10"/>
  <c r="R4203" i="10"/>
  <c r="R4202" i="10"/>
  <c r="R4201" i="10"/>
  <c r="R4200" i="10"/>
  <c r="R4199" i="10"/>
  <c r="R4198" i="10"/>
  <c r="R4197" i="10"/>
  <c r="R4196" i="10"/>
  <c r="R4195" i="10"/>
  <c r="R4194" i="10"/>
  <c r="R4193" i="10"/>
  <c r="R4192" i="10"/>
  <c r="R4191" i="10"/>
  <c r="R4190" i="10"/>
  <c r="R4189" i="10"/>
  <c r="R4188" i="10"/>
  <c r="R4187" i="10"/>
  <c r="R4186" i="10"/>
  <c r="R4185" i="10"/>
  <c r="R4184" i="10"/>
  <c r="R4183" i="10"/>
  <c r="R4182" i="10"/>
  <c r="R4181" i="10"/>
  <c r="R4180" i="10"/>
  <c r="R4179" i="10"/>
  <c r="R4178" i="10"/>
  <c r="R4177" i="10"/>
  <c r="R4176" i="10"/>
  <c r="R4175" i="10"/>
  <c r="R4174" i="10"/>
  <c r="R4173" i="10"/>
  <c r="R4172" i="10"/>
  <c r="R4171" i="10"/>
  <c r="R4170" i="10"/>
  <c r="R4169" i="10"/>
  <c r="R4168" i="10"/>
  <c r="R4167" i="10"/>
  <c r="R4166" i="10"/>
  <c r="R4165" i="10"/>
  <c r="R4164" i="10"/>
  <c r="R4163" i="10"/>
  <c r="R4162" i="10"/>
  <c r="R4161" i="10"/>
  <c r="R4160" i="10"/>
  <c r="R4159" i="10"/>
  <c r="R4158" i="10"/>
  <c r="R4157" i="10"/>
  <c r="R4156" i="10"/>
  <c r="R4155" i="10"/>
  <c r="R4154" i="10"/>
  <c r="R4153" i="10"/>
  <c r="R4152" i="10"/>
  <c r="R4151" i="10"/>
  <c r="R4150" i="10"/>
  <c r="R4149" i="10"/>
  <c r="R4148" i="10"/>
  <c r="R4147" i="10"/>
  <c r="R4146" i="10"/>
  <c r="R4145" i="10"/>
  <c r="R4144" i="10"/>
  <c r="R4143" i="10"/>
  <c r="R4142" i="10"/>
  <c r="R4141" i="10"/>
  <c r="R4140" i="10"/>
  <c r="R4139" i="10"/>
  <c r="R4138" i="10"/>
  <c r="R4137" i="10"/>
  <c r="R4136" i="10"/>
  <c r="R4135" i="10"/>
  <c r="R4134" i="10"/>
  <c r="R4133" i="10"/>
  <c r="R4132" i="10"/>
  <c r="R4131" i="10"/>
  <c r="R4130" i="10"/>
  <c r="R4129" i="10"/>
  <c r="R4128" i="10"/>
  <c r="R4127" i="10"/>
  <c r="R4126" i="10"/>
  <c r="R4125" i="10"/>
  <c r="R4124" i="10"/>
  <c r="R4123" i="10"/>
  <c r="R4122" i="10"/>
  <c r="R4121" i="10"/>
  <c r="R4120" i="10"/>
  <c r="R4119" i="10"/>
  <c r="R4118" i="10"/>
  <c r="R4117" i="10"/>
  <c r="R4116" i="10"/>
  <c r="R4115" i="10"/>
  <c r="R4114" i="10"/>
  <c r="R4113" i="10"/>
  <c r="R4112" i="10"/>
  <c r="R4111" i="10"/>
  <c r="R4110" i="10"/>
  <c r="R4109" i="10"/>
  <c r="R4108" i="10"/>
  <c r="R4107" i="10"/>
  <c r="R4106" i="10"/>
  <c r="R4105" i="10"/>
  <c r="R4104" i="10"/>
  <c r="R4103" i="10"/>
  <c r="R4102" i="10"/>
  <c r="R4101" i="10"/>
  <c r="R4100" i="10"/>
  <c r="R4099" i="10"/>
  <c r="R4098" i="10"/>
  <c r="R4097" i="10"/>
  <c r="R4096" i="10"/>
  <c r="R4095" i="10"/>
  <c r="R4094" i="10"/>
  <c r="R4093" i="10"/>
  <c r="R4092" i="10"/>
  <c r="R4091" i="10"/>
  <c r="R4090" i="10"/>
  <c r="R4089" i="10"/>
  <c r="R4088" i="10"/>
  <c r="R4087" i="10"/>
  <c r="R4086" i="10"/>
  <c r="R4085" i="10"/>
  <c r="R4084" i="10"/>
  <c r="R4083" i="10"/>
  <c r="R4082" i="10"/>
  <c r="R4081" i="10"/>
  <c r="R4080" i="10"/>
  <c r="R4079" i="10"/>
  <c r="R4078" i="10"/>
  <c r="R4077" i="10"/>
  <c r="R4076" i="10"/>
  <c r="R4075" i="10"/>
  <c r="R4074" i="10"/>
  <c r="R4073" i="10"/>
  <c r="R4072" i="10"/>
  <c r="R4071" i="10"/>
  <c r="R4070" i="10"/>
  <c r="R4069" i="10"/>
  <c r="R4068" i="10"/>
  <c r="R4067" i="10"/>
  <c r="R4066" i="10"/>
  <c r="R4065" i="10"/>
  <c r="R4064" i="10"/>
  <c r="R4063" i="10"/>
  <c r="R4062" i="10"/>
  <c r="R4061" i="10"/>
  <c r="R4060" i="10"/>
  <c r="R4059" i="10"/>
  <c r="R4058" i="10"/>
  <c r="R4057" i="10"/>
  <c r="R4056" i="10"/>
  <c r="R4055" i="10"/>
  <c r="R4054" i="10"/>
  <c r="R4053" i="10"/>
  <c r="R4052" i="10"/>
  <c r="R4051" i="10"/>
  <c r="R4050" i="10"/>
  <c r="R4049" i="10"/>
  <c r="R4048" i="10"/>
  <c r="R4047" i="10"/>
  <c r="R4046" i="10"/>
  <c r="R4045" i="10"/>
  <c r="R4044" i="10"/>
  <c r="R4043" i="10"/>
  <c r="R4042" i="10"/>
  <c r="R4041" i="10"/>
  <c r="R4040" i="10"/>
  <c r="R4039" i="10"/>
  <c r="R4038" i="10"/>
  <c r="R4037" i="10"/>
  <c r="R4036" i="10"/>
  <c r="R4035" i="10"/>
  <c r="R4034" i="10"/>
  <c r="R4033" i="10"/>
  <c r="R4032" i="10"/>
  <c r="R4031" i="10"/>
  <c r="R4030" i="10"/>
  <c r="R4029" i="10"/>
  <c r="R4028" i="10"/>
  <c r="R4027" i="10"/>
  <c r="R4026" i="10"/>
  <c r="R4025" i="10"/>
  <c r="R4024" i="10"/>
  <c r="R4023" i="10"/>
  <c r="R4022" i="10"/>
  <c r="R4021" i="10"/>
  <c r="R4020" i="10"/>
  <c r="R4019" i="10"/>
  <c r="R4018" i="10"/>
  <c r="R4017" i="10"/>
  <c r="R4016" i="10"/>
  <c r="R4015" i="10"/>
  <c r="R4014" i="10"/>
  <c r="R4013" i="10"/>
  <c r="R4012" i="10"/>
  <c r="R4011" i="10"/>
  <c r="R4010" i="10"/>
  <c r="R4009" i="10"/>
  <c r="R4008" i="10"/>
  <c r="R4007" i="10"/>
  <c r="R4006" i="10"/>
  <c r="R4005" i="10"/>
  <c r="R4004" i="10"/>
  <c r="R4003" i="10"/>
  <c r="R4002" i="10"/>
  <c r="R4001" i="10"/>
  <c r="R4000" i="10"/>
  <c r="R3999" i="10"/>
  <c r="R3998" i="10"/>
  <c r="R3997" i="10"/>
  <c r="R3996" i="10"/>
  <c r="R3995" i="10"/>
  <c r="R3994" i="10"/>
  <c r="R3993" i="10"/>
  <c r="R3992" i="10"/>
  <c r="R3991" i="10"/>
  <c r="R3990" i="10"/>
  <c r="R3989" i="10"/>
  <c r="R3988" i="10"/>
  <c r="R3987" i="10"/>
  <c r="R3986" i="10"/>
  <c r="R3985" i="10"/>
  <c r="R3984" i="10"/>
  <c r="R3983" i="10"/>
  <c r="R3982" i="10"/>
  <c r="R3981" i="10"/>
  <c r="R3980" i="10"/>
  <c r="R3979" i="10"/>
  <c r="R3978" i="10"/>
  <c r="R3977" i="10"/>
  <c r="R3976" i="10"/>
  <c r="R3975" i="10"/>
  <c r="R3974" i="10"/>
  <c r="R3973" i="10"/>
  <c r="R3972" i="10"/>
  <c r="R3971" i="10"/>
  <c r="R3970" i="10"/>
  <c r="R3969" i="10"/>
  <c r="R3968" i="10"/>
  <c r="R3967" i="10"/>
  <c r="R3966" i="10"/>
  <c r="R3965" i="10"/>
  <c r="R3964" i="10"/>
  <c r="R3963" i="10"/>
  <c r="R3962" i="10"/>
  <c r="R3961" i="10"/>
  <c r="R3960" i="10"/>
  <c r="R3959" i="10"/>
  <c r="R3958" i="10"/>
  <c r="R3957" i="10"/>
  <c r="R3956" i="10"/>
  <c r="R3955" i="10"/>
  <c r="R3954" i="10"/>
  <c r="R3953" i="10"/>
  <c r="R3952" i="10"/>
  <c r="R3951" i="10"/>
  <c r="R3950" i="10"/>
  <c r="R3949" i="10"/>
  <c r="R3948" i="10"/>
  <c r="R3947" i="10"/>
  <c r="R3946" i="10"/>
  <c r="R3945" i="10"/>
  <c r="R3944" i="10"/>
  <c r="R3943" i="10"/>
  <c r="R3942" i="10"/>
  <c r="R3941" i="10"/>
  <c r="R3940" i="10"/>
  <c r="R3939" i="10"/>
  <c r="R3938" i="10"/>
  <c r="R3937" i="10"/>
  <c r="R3936" i="10"/>
  <c r="R3935" i="10"/>
  <c r="R3934" i="10"/>
  <c r="R3933" i="10"/>
  <c r="R3932" i="10"/>
  <c r="R3931" i="10"/>
  <c r="R3930" i="10"/>
  <c r="R3929" i="10"/>
  <c r="R3928" i="10"/>
  <c r="R3927" i="10"/>
  <c r="R3926" i="10"/>
  <c r="R3925" i="10"/>
  <c r="R3924" i="10"/>
  <c r="R3923" i="10"/>
  <c r="R3922" i="10"/>
  <c r="R3921" i="10"/>
  <c r="R3920" i="10"/>
  <c r="R3919" i="10"/>
  <c r="R3918" i="10"/>
  <c r="R3917" i="10"/>
  <c r="R3916" i="10"/>
  <c r="R3915" i="10"/>
  <c r="R3914" i="10"/>
  <c r="R3913" i="10"/>
  <c r="R3912" i="10"/>
  <c r="R3911" i="10"/>
  <c r="R3910" i="10"/>
  <c r="R3909" i="10"/>
  <c r="R3908" i="10"/>
  <c r="R3907" i="10"/>
  <c r="R3906" i="10"/>
  <c r="R3905" i="10"/>
  <c r="R3904" i="10"/>
  <c r="R3903" i="10"/>
  <c r="R3902" i="10"/>
  <c r="R3901" i="10"/>
  <c r="R3900" i="10"/>
  <c r="R3899" i="10"/>
  <c r="R3898" i="10"/>
  <c r="R3897" i="10"/>
  <c r="R3896" i="10"/>
  <c r="R3895" i="10"/>
  <c r="R3894" i="10"/>
  <c r="R3893" i="10"/>
  <c r="R3892" i="10"/>
  <c r="R3891" i="10"/>
  <c r="R3890" i="10"/>
  <c r="R3889" i="10"/>
  <c r="R3888" i="10"/>
  <c r="R3887" i="10"/>
  <c r="R3886" i="10"/>
  <c r="R3885" i="10"/>
  <c r="R3884" i="10"/>
  <c r="R3883" i="10"/>
  <c r="R3882" i="10"/>
  <c r="R3881" i="10"/>
  <c r="R3880" i="10"/>
  <c r="R3879" i="10"/>
  <c r="R3878" i="10"/>
  <c r="R3877" i="10"/>
  <c r="R3876" i="10"/>
  <c r="R3875" i="10"/>
  <c r="R3874" i="10"/>
  <c r="R3873" i="10"/>
  <c r="R3872" i="10"/>
  <c r="R3871" i="10"/>
  <c r="R3870" i="10"/>
  <c r="R3869" i="10"/>
  <c r="R3868" i="10"/>
  <c r="R3867" i="10"/>
  <c r="R3866" i="10"/>
  <c r="R3865" i="10"/>
  <c r="R3864" i="10"/>
  <c r="R3863" i="10"/>
  <c r="R3862" i="10"/>
  <c r="R3861" i="10"/>
  <c r="R3860" i="10"/>
  <c r="R3859" i="10"/>
  <c r="R3858" i="10"/>
  <c r="R3857" i="10"/>
  <c r="R3856" i="10"/>
  <c r="R3855" i="10"/>
  <c r="R3854" i="10"/>
  <c r="R3853" i="10"/>
  <c r="R3852" i="10"/>
  <c r="R3851" i="10"/>
  <c r="R3850" i="10"/>
  <c r="R3849" i="10"/>
  <c r="R3848" i="10"/>
  <c r="R3847" i="10"/>
  <c r="R3846" i="10"/>
  <c r="R3845" i="10"/>
  <c r="R3844" i="10"/>
  <c r="R3843" i="10"/>
  <c r="R3842" i="10"/>
  <c r="R3841" i="10"/>
  <c r="R3840" i="10"/>
  <c r="R3839" i="10"/>
  <c r="R3838" i="10"/>
  <c r="R3837" i="10"/>
  <c r="R3836" i="10"/>
  <c r="R3835" i="10"/>
  <c r="R3834" i="10"/>
  <c r="R3833" i="10"/>
  <c r="R3832" i="10"/>
  <c r="R3831" i="10"/>
  <c r="R3830" i="10"/>
  <c r="R3829" i="10"/>
  <c r="R3828" i="10"/>
  <c r="R3827" i="10"/>
  <c r="R3826" i="10"/>
  <c r="R3825" i="10"/>
  <c r="R3824" i="10"/>
  <c r="R3823" i="10"/>
  <c r="R3822" i="10"/>
  <c r="R3821" i="10"/>
  <c r="R3820" i="10"/>
  <c r="R3819" i="10"/>
  <c r="R3818" i="10"/>
  <c r="R3817" i="10"/>
  <c r="R3816" i="10"/>
  <c r="R3815" i="10"/>
  <c r="R3814" i="10"/>
  <c r="R3813" i="10"/>
  <c r="R3812" i="10"/>
  <c r="R3811" i="10"/>
  <c r="R3810" i="10"/>
  <c r="R3809" i="10"/>
  <c r="R3808" i="10"/>
  <c r="R3807" i="10"/>
  <c r="R3806" i="10"/>
  <c r="R3805" i="10"/>
  <c r="R3804" i="10"/>
  <c r="R3803" i="10"/>
  <c r="R3802" i="10"/>
  <c r="R3801" i="10"/>
  <c r="R3800" i="10"/>
  <c r="R3799" i="10"/>
  <c r="R3798" i="10"/>
  <c r="R3797" i="10"/>
  <c r="R3796" i="10"/>
  <c r="R3795" i="10"/>
  <c r="R3794" i="10"/>
  <c r="R3793" i="10"/>
  <c r="R3792" i="10"/>
  <c r="R3791" i="10"/>
  <c r="R3790" i="10"/>
  <c r="R3789" i="10"/>
  <c r="R3788" i="10"/>
  <c r="R3787" i="10"/>
  <c r="R3786" i="10"/>
  <c r="R3785" i="10"/>
  <c r="R3784" i="10"/>
  <c r="R3783" i="10"/>
  <c r="R3782" i="10"/>
  <c r="R3781" i="10"/>
  <c r="R3780" i="10"/>
  <c r="R3779" i="10"/>
  <c r="R3778" i="10"/>
  <c r="R3777" i="10"/>
  <c r="R3776" i="10"/>
  <c r="R3775" i="10"/>
  <c r="R3774" i="10"/>
  <c r="R3773" i="10"/>
  <c r="R3772" i="10"/>
  <c r="R3771" i="10"/>
  <c r="R3770" i="10"/>
  <c r="R3769" i="10"/>
  <c r="R3768" i="10"/>
  <c r="R3767" i="10"/>
  <c r="R3766" i="10"/>
  <c r="R3765" i="10"/>
  <c r="R3764" i="10"/>
  <c r="R3763" i="10"/>
  <c r="R3762" i="10"/>
  <c r="R3761" i="10"/>
  <c r="R3760" i="10"/>
  <c r="R3759" i="10"/>
  <c r="R3758" i="10"/>
  <c r="R3757" i="10"/>
  <c r="R3756" i="10"/>
  <c r="R3755" i="10"/>
  <c r="R3754" i="10"/>
  <c r="R3753" i="10"/>
  <c r="R3752" i="10"/>
  <c r="R3751" i="10"/>
  <c r="R3750" i="10"/>
  <c r="R3749" i="10"/>
  <c r="R3748" i="10"/>
  <c r="R3747" i="10"/>
  <c r="R3746" i="10"/>
  <c r="R3745" i="10"/>
  <c r="R3744" i="10"/>
  <c r="R3743" i="10"/>
  <c r="R3742" i="10"/>
  <c r="R3741" i="10"/>
  <c r="R3740" i="10"/>
  <c r="R3739" i="10"/>
  <c r="R3738" i="10"/>
  <c r="R3737" i="10"/>
  <c r="R3736" i="10"/>
  <c r="R3735" i="10"/>
  <c r="R3734" i="10"/>
  <c r="R3733" i="10"/>
  <c r="R3732" i="10"/>
  <c r="R3731" i="10"/>
  <c r="R3730" i="10"/>
  <c r="R3729" i="10"/>
  <c r="R3728" i="10"/>
  <c r="R3727" i="10"/>
  <c r="R3726" i="10"/>
  <c r="R3725" i="10"/>
  <c r="R3724" i="10"/>
  <c r="R3723" i="10"/>
  <c r="R3722" i="10"/>
  <c r="R3721" i="10"/>
  <c r="R3720" i="10"/>
  <c r="R3719" i="10"/>
  <c r="R3718" i="10"/>
  <c r="R3717" i="10"/>
  <c r="R3716" i="10"/>
  <c r="R3715" i="10"/>
  <c r="R3714" i="10"/>
  <c r="R3713" i="10"/>
  <c r="R3712" i="10"/>
  <c r="R3711" i="10"/>
  <c r="R3710" i="10"/>
  <c r="R3709" i="10"/>
  <c r="R3708" i="10"/>
  <c r="R3707" i="10"/>
  <c r="R3706" i="10"/>
  <c r="R3705" i="10"/>
  <c r="R3704" i="10"/>
  <c r="R3703" i="10"/>
  <c r="R3702" i="10"/>
  <c r="R3701" i="10"/>
  <c r="R3700" i="10"/>
  <c r="R3699" i="10"/>
  <c r="R3698" i="10"/>
  <c r="R3697" i="10"/>
  <c r="R3696" i="10"/>
  <c r="R3695" i="10"/>
  <c r="R3694" i="10"/>
  <c r="R3693" i="10"/>
  <c r="R3692" i="10"/>
  <c r="R3691" i="10"/>
  <c r="R3690" i="10"/>
  <c r="R3689" i="10"/>
  <c r="R3688" i="10"/>
  <c r="R3687" i="10"/>
  <c r="R3686" i="10"/>
  <c r="R3685" i="10"/>
  <c r="R3684" i="10"/>
  <c r="R3683" i="10"/>
  <c r="R3682" i="10"/>
  <c r="R3681" i="10"/>
  <c r="R3680" i="10"/>
  <c r="R3679" i="10"/>
  <c r="R3678" i="10"/>
  <c r="R3677" i="10"/>
  <c r="R3676" i="10"/>
  <c r="R3675" i="10"/>
  <c r="R3674" i="10"/>
  <c r="R3673" i="10"/>
  <c r="R3672" i="10"/>
  <c r="R3671" i="10"/>
  <c r="R3670" i="10"/>
  <c r="R3669" i="10"/>
  <c r="R3668" i="10"/>
  <c r="R3667" i="10"/>
  <c r="R3666" i="10"/>
  <c r="R3665" i="10"/>
  <c r="R3664" i="10"/>
  <c r="R3663" i="10"/>
  <c r="R3662" i="10"/>
  <c r="R3661" i="10"/>
  <c r="R3660" i="10"/>
  <c r="R3659" i="10"/>
  <c r="R3658" i="10"/>
  <c r="R3657" i="10"/>
  <c r="R3656" i="10"/>
  <c r="R3655" i="10"/>
  <c r="R3654" i="10"/>
  <c r="R3653" i="10"/>
  <c r="R3652" i="10"/>
  <c r="R3651" i="10"/>
  <c r="R3650" i="10"/>
  <c r="R3649" i="10"/>
  <c r="R3648" i="10"/>
  <c r="R3647" i="10"/>
  <c r="R3646" i="10"/>
  <c r="R3645" i="10"/>
  <c r="R3644" i="10"/>
  <c r="R3643" i="10"/>
  <c r="R3642" i="10"/>
  <c r="R3641" i="10"/>
  <c r="R3640" i="10"/>
  <c r="R3639" i="10"/>
  <c r="R3638" i="10"/>
  <c r="R3637" i="10"/>
  <c r="R3636" i="10"/>
  <c r="R3635" i="10"/>
  <c r="R3634" i="10"/>
  <c r="R3633" i="10"/>
  <c r="R3632" i="10"/>
  <c r="R3631" i="10"/>
  <c r="R3630" i="10"/>
  <c r="R3629" i="10"/>
  <c r="R3628" i="10"/>
  <c r="R3627" i="10"/>
  <c r="R3626" i="10"/>
  <c r="R3625" i="10"/>
  <c r="R3624" i="10"/>
  <c r="R3623" i="10"/>
  <c r="R3622" i="10"/>
  <c r="R3621" i="10"/>
  <c r="R3620" i="10"/>
  <c r="R3619" i="10"/>
  <c r="R3618" i="10"/>
  <c r="R3617" i="10"/>
  <c r="R3616" i="10"/>
  <c r="R3615" i="10"/>
  <c r="R3614" i="10"/>
  <c r="R3613" i="10"/>
  <c r="R3612" i="10"/>
  <c r="R3611" i="10"/>
  <c r="R3610" i="10"/>
  <c r="R3609" i="10"/>
  <c r="R3608" i="10"/>
  <c r="R3607" i="10"/>
  <c r="R3606" i="10"/>
  <c r="R3605" i="10"/>
  <c r="R3604" i="10"/>
  <c r="R3603" i="10"/>
  <c r="R3602" i="10"/>
  <c r="R3601" i="10"/>
  <c r="R3600" i="10"/>
  <c r="R3599" i="10"/>
  <c r="R3598" i="10"/>
  <c r="R3597" i="10"/>
  <c r="R3596" i="10"/>
  <c r="R3595" i="10"/>
  <c r="R3594" i="10"/>
  <c r="R3593" i="10"/>
  <c r="R3592" i="10"/>
  <c r="R3591" i="10"/>
  <c r="R3590" i="10"/>
  <c r="R3589" i="10"/>
  <c r="R3588" i="10"/>
  <c r="R3587" i="10"/>
  <c r="R3586" i="10"/>
  <c r="R3585" i="10"/>
  <c r="R3584" i="10"/>
  <c r="R3583" i="10"/>
  <c r="R3582" i="10"/>
  <c r="R3581" i="10"/>
  <c r="R3580" i="10"/>
  <c r="R3579" i="10"/>
  <c r="R3578" i="10"/>
  <c r="R3577" i="10"/>
  <c r="R3576" i="10"/>
  <c r="R3575" i="10"/>
  <c r="R3574" i="10"/>
  <c r="R3573" i="10"/>
  <c r="R3572" i="10"/>
  <c r="R3571" i="10"/>
  <c r="R3570" i="10"/>
  <c r="R3569" i="10"/>
  <c r="R3568" i="10"/>
  <c r="R3567" i="10"/>
  <c r="R3566" i="10"/>
  <c r="R3565" i="10"/>
  <c r="R3564" i="10"/>
  <c r="R3563" i="10"/>
  <c r="R3562" i="10"/>
  <c r="R3561" i="10"/>
  <c r="R3560" i="10"/>
  <c r="R3559" i="10"/>
  <c r="R3558" i="10"/>
  <c r="R3557" i="10"/>
  <c r="R3556" i="10"/>
  <c r="R3555" i="10"/>
  <c r="R3554" i="10"/>
  <c r="R3553" i="10"/>
  <c r="R3552" i="10"/>
  <c r="R3551" i="10"/>
  <c r="R3550" i="10"/>
  <c r="R3549" i="10"/>
  <c r="R3548" i="10"/>
  <c r="R3547" i="10"/>
  <c r="R3546" i="10"/>
  <c r="R3545" i="10"/>
  <c r="R3544" i="10"/>
  <c r="R3543" i="10"/>
  <c r="R3542" i="10"/>
  <c r="R3541" i="10"/>
  <c r="R3540" i="10"/>
  <c r="R3539" i="10"/>
  <c r="R3538" i="10"/>
  <c r="R3537" i="10"/>
  <c r="R3536" i="10"/>
  <c r="R3535" i="10"/>
  <c r="R3534" i="10"/>
  <c r="R3533" i="10"/>
  <c r="R3532" i="10"/>
  <c r="R3531" i="10"/>
  <c r="R3530" i="10"/>
  <c r="R3529" i="10"/>
  <c r="R3528" i="10"/>
  <c r="R3527" i="10"/>
  <c r="R3526" i="10"/>
  <c r="R3525" i="10"/>
  <c r="R3524" i="10"/>
  <c r="R3523" i="10"/>
  <c r="R3522" i="10"/>
  <c r="R3521" i="10"/>
  <c r="R3520" i="10"/>
  <c r="R3519" i="10"/>
  <c r="R3518" i="10"/>
  <c r="R3517" i="10"/>
  <c r="R3516" i="10"/>
  <c r="R3515" i="10"/>
  <c r="R3514" i="10"/>
  <c r="R3513" i="10"/>
  <c r="R3512" i="10"/>
  <c r="R3511" i="10"/>
  <c r="R3510" i="10"/>
  <c r="R3509" i="10"/>
  <c r="R3508" i="10"/>
  <c r="R3507" i="10"/>
  <c r="R3506" i="10"/>
  <c r="R3505" i="10"/>
  <c r="R3504" i="10"/>
  <c r="R3503" i="10"/>
  <c r="R3502" i="10"/>
  <c r="R3501" i="10"/>
  <c r="R3500" i="10"/>
  <c r="R3499" i="10"/>
  <c r="R3498" i="10"/>
  <c r="R3497" i="10"/>
  <c r="R3496" i="10"/>
  <c r="R3495" i="10"/>
  <c r="R3494" i="10"/>
  <c r="R3493" i="10"/>
  <c r="R3492" i="10"/>
  <c r="R3491" i="10"/>
  <c r="R3490" i="10"/>
  <c r="R3489" i="10"/>
  <c r="R3488" i="10"/>
  <c r="R3487" i="10"/>
  <c r="R3486" i="10"/>
  <c r="R3485" i="10"/>
  <c r="R3484" i="10"/>
  <c r="R3483" i="10"/>
  <c r="R3482" i="10"/>
  <c r="R3481" i="10"/>
  <c r="R3480" i="10"/>
  <c r="R3479" i="10"/>
  <c r="R3478" i="10"/>
  <c r="R3477" i="10"/>
  <c r="R3476" i="10"/>
  <c r="R3475" i="10"/>
  <c r="R3474" i="10"/>
  <c r="R3473" i="10"/>
  <c r="R3472" i="10"/>
  <c r="R3471" i="10"/>
  <c r="R3470" i="10"/>
  <c r="R3469" i="10"/>
  <c r="R3468" i="10"/>
  <c r="R3467" i="10"/>
  <c r="R3466" i="10"/>
  <c r="R3465" i="10"/>
  <c r="R3464" i="10"/>
  <c r="R3463" i="10"/>
  <c r="R3462" i="10"/>
  <c r="R3461" i="10"/>
  <c r="R3460" i="10"/>
  <c r="R3459" i="10"/>
  <c r="R3458" i="10"/>
  <c r="R3457" i="10"/>
  <c r="R3456" i="10"/>
  <c r="R3455" i="10"/>
  <c r="R3454" i="10"/>
  <c r="R3453" i="10"/>
  <c r="R3452" i="10"/>
  <c r="R3451" i="10"/>
  <c r="R3450" i="10"/>
  <c r="R3449" i="10"/>
  <c r="R3448" i="10"/>
  <c r="R3447" i="10"/>
  <c r="R3446" i="10"/>
  <c r="R3445" i="10"/>
  <c r="R3444" i="10"/>
  <c r="R3443" i="10"/>
  <c r="R3442" i="10"/>
  <c r="R3441" i="10"/>
  <c r="R3440" i="10"/>
  <c r="R3439" i="10"/>
  <c r="R3438" i="10"/>
  <c r="R3437" i="10"/>
  <c r="R3436" i="10"/>
  <c r="R3435" i="10"/>
  <c r="R3434" i="10"/>
  <c r="R3433" i="10"/>
  <c r="R3432" i="10"/>
  <c r="R3431" i="10"/>
  <c r="R3430" i="10"/>
  <c r="R3429" i="10"/>
  <c r="R3428" i="10"/>
  <c r="R3427" i="10"/>
  <c r="R3426" i="10"/>
  <c r="R3425" i="10"/>
  <c r="R3424" i="10"/>
  <c r="R3423" i="10"/>
  <c r="R3422" i="10"/>
  <c r="R3421" i="10"/>
  <c r="R3420" i="10"/>
  <c r="R3419" i="10"/>
  <c r="R3418" i="10"/>
  <c r="R3417" i="10"/>
  <c r="R3416" i="10"/>
  <c r="R3415" i="10"/>
  <c r="R3414" i="10"/>
  <c r="R3413" i="10"/>
  <c r="R3412" i="10"/>
  <c r="R3411" i="10"/>
  <c r="R3410" i="10"/>
  <c r="R3409" i="10"/>
  <c r="R3408" i="10"/>
  <c r="R3407" i="10"/>
  <c r="R3406" i="10"/>
  <c r="R3405" i="10"/>
  <c r="R3404" i="10"/>
  <c r="R3403" i="10"/>
  <c r="R3402" i="10"/>
  <c r="R3401" i="10"/>
  <c r="R3400" i="10"/>
  <c r="R3399" i="10"/>
  <c r="R3398" i="10"/>
  <c r="R3397" i="10"/>
  <c r="R3396" i="10"/>
  <c r="R3395" i="10"/>
  <c r="R3394" i="10"/>
  <c r="R3393" i="10"/>
  <c r="R3392" i="10"/>
  <c r="R3391" i="10"/>
  <c r="R3390" i="10"/>
  <c r="R3389" i="10"/>
  <c r="R3388" i="10"/>
  <c r="R3387" i="10"/>
  <c r="R3386" i="10"/>
  <c r="R3385" i="10"/>
  <c r="R3384" i="10"/>
  <c r="R3383" i="10"/>
  <c r="R3382" i="10"/>
  <c r="R3381" i="10"/>
  <c r="R3380" i="10"/>
  <c r="R3379" i="10"/>
  <c r="R3378" i="10"/>
  <c r="R3377" i="10"/>
  <c r="R3376" i="10"/>
  <c r="R3375" i="10"/>
  <c r="R3374" i="10"/>
  <c r="R3373" i="10"/>
  <c r="R3372" i="10"/>
  <c r="R3371" i="10"/>
  <c r="R3370" i="10"/>
  <c r="R3369" i="10"/>
  <c r="R3368" i="10"/>
  <c r="R3367" i="10"/>
  <c r="R3366" i="10"/>
  <c r="R3365" i="10"/>
  <c r="R3364" i="10"/>
  <c r="R3363" i="10"/>
  <c r="R3362" i="10"/>
  <c r="R3361" i="10"/>
  <c r="R3360" i="10"/>
  <c r="R3359" i="10"/>
  <c r="R3358" i="10"/>
  <c r="R3357" i="10"/>
  <c r="R3356" i="10"/>
  <c r="R3355" i="10"/>
  <c r="R3354" i="10"/>
  <c r="R3353" i="10"/>
  <c r="R3352" i="10"/>
  <c r="R3351" i="10"/>
  <c r="R3350" i="10"/>
  <c r="R3349" i="10"/>
  <c r="R3348" i="10"/>
  <c r="R3347" i="10"/>
  <c r="R3346" i="10"/>
  <c r="R3345" i="10"/>
  <c r="R3344" i="10"/>
  <c r="R3343" i="10"/>
  <c r="R3342" i="10"/>
  <c r="R3341" i="10"/>
  <c r="R3340" i="10"/>
  <c r="R3339" i="10"/>
  <c r="R3338" i="10"/>
  <c r="R3337" i="10"/>
  <c r="R3336" i="10"/>
  <c r="R3335" i="10"/>
  <c r="R3334" i="10"/>
  <c r="R3333" i="10"/>
  <c r="R3332" i="10"/>
  <c r="R3331" i="10"/>
  <c r="R3330" i="10"/>
  <c r="R3329" i="10"/>
  <c r="R3328" i="10"/>
  <c r="R3327" i="10"/>
  <c r="R3326" i="10"/>
  <c r="R3325" i="10"/>
  <c r="R3324" i="10"/>
  <c r="R3323" i="10"/>
  <c r="R3322" i="10"/>
  <c r="R3321" i="10"/>
  <c r="R3320" i="10"/>
  <c r="R3319" i="10"/>
  <c r="R3318" i="10"/>
  <c r="R3317" i="10"/>
  <c r="R3316" i="10"/>
  <c r="R3315" i="10"/>
  <c r="R3314" i="10"/>
  <c r="R3313" i="10"/>
  <c r="R3312" i="10"/>
  <c r="R3311" i="10"/>
  <c r="R3310" i="10"/>
  <c r="R3309" i="10"/>
  <c r="R3308" i="10"/>
  <c r="R3307" i="10"/>
  <c r="R3306" i="10"/>
  <c r="R3305" i="10"/>
  <c r="R3304" i="10"/>
  <c r="R3303" i="10"/>
  <c r="R3302" i="10"/>
  <c r="R3301" i="10"/>
  <c r="R3300" i="10"/>
  <c r="R3299" i="10"/>
  <c r="R3298" i="10"/>
  <c r="R3297" i="10"/>
  <c r="R3296" i="10"/>
  <c r="R3295" i="10"/>
  <c r="R3294" i="10"/>
  <c r="R3293" i="10"/>
  <c r="R3292" i="10"/>
  <c r="R3291" i="10"/>
  <c r="R3290" i="10"/>
  <c r="R3289" i="10"/>
  <c r="R3288" i="10"/>
  <c r="R3287" i="10"/>
  <c r="R3286" i="10"/>
  <c r="R3285" i="10"/>
  <c r="R3284" i="10"/>
  <c r="R3283" i="10"/>
  <c r="R3282" i="10"/>
  <c r="R3281" i="10"/>
  <c r="R3280" i="10"/>
  <c r="R3279" i="10"/>
  <c r="R3278" i="10"/>
  <c r="R3277" i="10"/>
  <c r="R3276" i="10"/>
  <c r="R3275" i="10"/>
  <c r="R3274" i="10"/>
  <c r="R3273" i="10"/>
  <c r="R3272" i="10"/>
  <c r="R3271" i="10"/>
  <c r="R3270" i="10"/>
  <c r="R3269" i="10"/>
  <c r="R3268" i="10"/>
  <c r="R3267" i="10"/>
  <c r="R3266" i="10"/>
  <c r="R3265" i="10"/>
  <c r="R3264" i="10"/>
  <c r="R3263" i="10"/>
  <c r="R3262" i="10"/>
  <c r="R3261" i="10"/>
  <c r="R3260" i="10"/>
  <c r="R3259" i="10"/>
  <c r="R3258" i="10"/>
  <c r="R3257" i="10"/>
  <c r="R3256" i="10"/>
  <c r="R3255" i="10"/>
  <c r="R3254" i="10"/>
  <c r="R3253" i="10"/>
  <c r="R3252" i="10"/>
  <c r="R3251" i="10"/>
  <c r="R3250" i="10"/>
  <c r="R3249" i="10"/>
  <c r="R3248" i="10"/>
  <c r="R3247" i="10"/>
  <c r="R3246" i="10"/>
  <c r="R3245" i="10"/>
  <c r="R3244" i="10"/>
  <c r="R3243" i="10"/>
  <c r="R3242" i="10"/>
  <c r="R3241" i="10"/>
  <c r="R3240" i="10"/>
  <c r="R3239" i="10"/>
  <c r="R3238" i="10"/>
  <c r="R3237" i="10"/>
  <c r="R3236" i="10"/>
  <c r="R3235" i="10"/>
  <c r="R3234" i="10"/>
  <c r="R3233" i="10"/>
  <c r="R3232" i="10"/>
  <c r="R3231" i="10"/>
  <c r="R3230" i="10"/>
  <c r="R3229" i="10"/>
  <c r="R3228" i="10"/>
  <c r="R3227" i="10"/>
  <c r="R3226" i="10"/>
  <c r="R3225" i="10"/>
  <c r="R3224" i="10"/>
  <c r="R3223" i="10"/>
  <c r="R3222" i="10"/>
  <c r="R3221" i="10"/>
  <c r="R3220" i="10"/>
  <c r="R3219" i="10"/>
  <c r="R3218" i="10"/>
  <c r="R3217" i="10"/>
  <c r="R3216" i="10"/>
  <c r="R3215" i="10"/>
  <c r="R3214" i="10"/>
  <c r="R3213" i="10"/>
  <c r="R3212" i="10"/>
  <c r="R3211" i="10"/>
  <c r="R3210" i="10"/>
  <c r="R3209" i="10"/>
  <c r="R3208" i="10"/>
  <c r="R3207" i="10"/>
  <c r="R3206" i="10"/>
  <c r="R3205" i="10"/>
  <c r="R3204" i="10"/>
  <c r="R3203" i="10"/>
  <c r="R3202" i="10"/>
  <c r="R3201" i="10"/>
  <c r="R3200" i="10"/>
  <c r="R3199" i="10"/>
  <c r="R3198" i="10"/>
  <c r="R3197" i="10"/>
  <c r="R3196" i="10"/>
  <c r="R3195" i="10"/>
  <c r="R3194" i="10"/>
  <c r="R3193" i="10"/>
  <c r="R3192" i="10"/>
  <c r="R3191" i="10"/>
  <c r="R3190" i="10"/>
  <c r="R3189" i="10"/>
  <c r="R3188" i="10"/>
  <c r="R3187" i="10"/>
  <c r="R3186" i="10"/>
  <c r="R3185" i="10"/>
  <c r="R3184" i="10"/>
  <c r="R3183" i="10"/>
  <c r="R3182" i="10"/>
  <c r="R3181" i="10"/>
  <c r="R3180" i="10"/>
  <c r="R3179" i="10"/>
  <c r="R3178" i="10"/>
  <c r="R3177" i="10"/>
  <c r="R3176" i="10"/>
  <c r="R3175" i="10"/>
  <c r="R3174" i="10"/>
  <c r="R3173" i="10"/>
  <c r="R3172" i="10"/>
  <c r="R3171" i="10"/>
  <c r="R3170" i="10"/>
  <c r="R3169" i="10"/>
  <c r="R3168" i="10"/>
  <c r="R3167" i="10"/>
  <c r="R3166" i="10"/>
  <c r="R3165" i="10"/>
  <c r="R3164" i="10"/>
  <c r="R3163" i="10"/>
  <c r="R3162" i="10"/>
  <c r="R3161" i="10"/>
  <c r="R3160" i="10"/>
  <c r="R3159" i="10"/>
  <c r="R3158" i="10"/>
  <c r="R3157" i="10"/>
  <c r="R3156" i="10"/>
  <c r="R3155" i="10"/>
  <c r="R3154" i="10"/>
  <c r="R3153" i="10"/>
  <c r="R3152" i="10"/>
  <c r="R3151" i="10"/>
  <c r="R3150" i="10"/>
  <c r="R3149" i="10"/>
  <c r="R3148" i="10"/>
  <c r="R3147" i="10"/>
  <c r="R3146" i="10"/>
  <c r="R3145" i="10"/>
  <c r="R3144" i="10"/>
  <c r="R3143" i="10"/>
  <c r="R3142" i="10"/>
  <c r="R3141" i="10"/>
  <c r="R3140" i="10"/>
  <c r="R3139" i="10"/>
  <c r="R3138" i="10"/>
  <c r="R3137" i="10"/>
  <c r="R3136" i="10"/>
  <c r="R3135" i="10"/>
  <c r="R3134" i="10"/>
  <c r="R3133" i="10"/>
  <c r="R3132" i="10"/>
  <c r="R3131" i="10"/>
  <c r="R3130" i="10"/>
  <c r="R3129" i="10"/>
  <c r="R3128" i="10"/>
  <c r="R3127" i="10"/>
  <c r="R3126" i="10"/>
  <c r="R3125" i="10"/>
  <c r="R3124" i="10"/>
  <c r="R3123" i="10"/>
  <c r="R3122" i="10"/>
  <c r="R3121" i="10"/>
  <c r="R3120" i="10"/>
  <c r="R3119" i="10"/>
  <c r="R3118" i="10"/>
  <c r="R3117" i="10"/>
  <c r="R3116" i="10"/>
  <c r="R3115" i="10"/>
  <c r="R3114" i="10"/>
  <c r="R3113" i="10"/>
  <c r="R3112" i="10"/>
  <c r="R3111" i="10"/>
  <c r="R3110" i="10"/>
  <c r="R3109" i="10"/>
  <c r="R3108" i="10"/>
  <c r="R3107" i="10"/>
  <c r="R3106" i="10"/>
  <c r="R3105" i="10"/>
  <c r="R3104" i="10"/>
  <c r="R3103" i="10"/>
  <c r="R3102" i="10"/>
  <c r="R3101" i="10"/>
  <c r="R3100" i="10"/>
  <c r="R3099" i="10"/>
  <c r="R3098" i="10"/>
  <c r="R3097" i="10"/>
  <c r="R3096" i="10"/>
  <c r="R3095" i="10"/>
  <c r="R3094" i="10"/>
  <c r="R3093" i="10"/>
  <c r="R3092" i="10"/>
  <c r="R3091" i="10"/>
  <c r="R3090" i="10"/>
  <c r="R3089" i="10"/>
  <c r="R3088" i="10"/>
  <c r="R3087" i="10"/>
  <c r="R3086" i="10"/>
  <c r="R3085" i="10"/>
  <c r="R3084" i="10"/>
  <c r="R3083" i="10"/>
  <c r="R3082" i="10"/>
  <c r="R3081" i="10"/>
  <c r="R3080" i="10"/>
  <c r="R3079" i="10"/>
  <c r="R3078" i="10"/>
  <c r="R3077" i="10"/>
  <c r="R3076" i="10"/>
  <c r="R3075" i="10"/>
  <c r="R3074" i="10"/>
  <c r="R3073" i="10"/>
  <c r="R3072" i="10"/>
  <c r="R3071" i="10"/>
  <c r="R3070" i="10"/>
  <c r="R3069" i="10"/>
  <c r="R3068" i="10"/>
  <c r="R3067" i="10"/>
  <c r="R3066" i="10"/>
  <c r="R3065" i="10"/>
  <c r="R3064" i="10"/>
  <c r="R3063" i="10"/>
  <c r="R3062" i="10"/>
  <c r="R3061" i="10"/>
  <c r="R3060" i="10"/>
  <c r="R3059" i="10"/>
  <c r="R3058" i="10"/>
  <c r="R3057" i="10"/>
  <c r="R3056" i="10"/>
  <c r="R3055" i="10"/>
  <c r="R3054" i="10"/>
  <c r="R3053" i="10"/>
  <c r="R3052" i="10"/>
  <c r="R3051" i="10"/>
  <c r="R3050" i="10"/>
  <c r="R3049" i="10"/>
  <c r="R3048" i="10"/>
  <c r="R3047" i="10"/>
  <c r="R3046" i="10"/>
  <c r="R3045" i="10"/>
  <c r="R3044" i="10"/>
  <c r="R3043" i="10"/>
  <c r="R3042" i="10"/>
  <c r="R3041" i="10"/>
  <c r="R3040" i="10"/>
  <c r="R3039" i="10"/>
  <c r="R3038" i="10"/>
  <c r="R3037" i="10"/>
  <c r="R3036" i="10"/>
  <c r="R3035" i="10"/>
  <c r="R3034" i="10"/>
  <c r="R3033" i="10"/>
  <c r="R3032" i="10"/>
  <c r="R3031" i="10"/>
  <c r="R3030" i="10"/>
  <c r="R3029" i="10"/>
  <c r="R3028" i="10"/>
  <c r="R3027" i="10"/>
  <c r="R3026" i="10"/>
  <c r="R3025" i="10"/>
  <c r="R3024" i="10"/>
  <c r="R3023" i="10"/>
  <c r="R3022" i="10"/>
  <c r="R3021" i="10"/>
  <c r="R3020" i="10"/>
  <c r="R3019" i="10"/>
  <c r="R3018" i="10"/>
  <c r="R3017" i="10"/>
  <c r="R3016" i="10"/>
  <c r="R3015" i="10"/>
  <c r="R3014" i="10"/>
  <c r="R3013" i="10"/>
  <c r="R3012" i="10"/>
  <c r="R3011" i="10"/>
  <c r="R3010" i="10"/>
  <c r="R3009" i="10"/>
  <c r="R3008" i="10"/>
  <c r="R3007" i="10"/>
  <c r="R3006" i="10"/>
  <c r="R3005" i="10"/>
  <c r="R3004" i="10"/>
  <c r="R3003" i="10"/>
  <c r="R3002" i="10"/>
  <c r="R3001" i="10"/>
  <c r="R3000" i="10"/>
  <c r="R2999" i="10"/>
  <c r="R2998" i="10"/>
  <c r="R2997" i="10"/>
  <c r="R2996" i="10"/>
  <c r="R2995" i="10"/>
  <c r="R2994" i="10"/>
  <c r="R2993" i="10"/>
  <c r="R2992" i="10"/>
  <c r="R2991" i="10"/>
  <c r="R2990" i="10"/>
  <c r="R2989" i="10"/>
  <c r="R2988" i="10"/>
  <c r="R2987" i="10"/>
  <c r="R2986" i="10"/>
  <c r="R2985" i="10"/>
  <c r="R2984" i="10"/>
  <c r="R2983" i="10"/>
  <c r="R2982" i="10"/>
  <c r="R2981" i="10"/>
  <c r="R2980" i="10"/>
  <c r="R2979" i="10"/>
  <c r="R2978" i="10"/>
  <c r="R2977" i="10"/>
  <c r="R2976" i="10"/>
  <c r="R2975" i="10"/>
  <c r="R2974" i="10"/>
  <c r="R2973" i="10"/>
  <c r="R2972" i="10"/>
  <c r="R2971" i="10"/>
  <c r="R2970" i="10"/>
  <c r="R2969" i="10"/>
  <c r="R2968" i="10"/>
  <c r="R2967" i="10"/>
  <c r="R2966" i="10"/>
  <c r="R2965" i="10"/>
  <c r="R2964" i="10"/>
  <c r="R2963" i="10"/>
  <c r="R2962" i="10"/>
  <c r="R2961" i="10"/>
  <c r="R2960" i="10"/>
  <c r="R2959" i="10"/>
  <c r="R2958" i="10"/>
  <c r="R2957" i="10"/>
  <c r="R2956" i="10"/>
  <c r="R2955" i="10"/>
  <c r="R2954" i="10"/>
  <c r="R2953" i="10"/>
  <c r="R2952" i="10"/>
  <c r="R2951" i="10"/>
  <c r="R2950" i="10"/>
  <c r="R2949" i="10"/>
  <c r="R2948" i="10"/>
  <c r="R2947" i="10"/>
  <c r="R2946" i="10"/>
  <c r="R2945" i="10"/>
  <c r="R2944" i="10"/>
  <c r="R2943" i="10"/>
  <c r="R2942" i="10"/>
  <c r="R2941" i="10"/>
  <c r="R2940" i="10"/>
  <c r="R2939" i="10"/>
  <c r="R2938" i="10"/>
  <c r="R2937" i="10"/>
  <c r="R2936" i="10"/>
  <c r="R2935" i="10"/>
  <c r="R2934" i="10"/>
  <c r="R2933" i="10"/>
  <c r="R2932" i="10"/>
  <c r="R2931" i="10"/>
  <c r="R2930" i="10"/>
  <c r="R2929" i="10"/>
  <c r="R2928" i="10"/>
  <c r="R2927" i="10"/>
  <c r="R2926" i="10"/>
  <c r="R2925" i="10"/>
  <c r="R2924" i="10"/>
  <c r="R2923" i="10"/>
  <c r="R2922" i="10"/>
  <c r="R2921" i="10"/>
  <c r="R2920" i="10"/>
  <c r="R2919" i="10"/>
  <c r="R2918" i="10"/>
  <c r="R2917" i="10"/>
  <c r="R2916" i="10"/>
  <c r="R2915" i="10"/>
  <c r="R2914" i="10"/>
  <c r="R2913" i="10"/>
  <c r="R2912" i="10"/>
  <c r="R2911" i="10"/>
  <c r="R2910" i="10"/>
  <c r="R2909" i="10"/>
  <c r="R2908" i="10"/>
  <c r="R2907" i="10"/>
  <c r="R2906" i="10"/>
  <c r="R2905" i="10"/>
  <c r="R2904" i="10"/>
  <c r="R2903" i="10"/>
  <c r="R2902" i="10"/>
  <c r="R2901" i="10"/>
  <c r="R2900" i="10"/>
  <c r="R2899" i="10"/>
  <c r="R2898" i="10"/>
  <c r="R2897" i="10"/>
  <c r="R2896" i="10"/>
  <c r="R2895" i="10"/>
  <c r="R2894" i="10"/>
  <c r="R2893" i="10"/>
  <c r="R2892" i="10"/>
  <c r="R2891" i="10"/>
  <c r="R2890" i="10"/>
  <c r="R2889" i="10"/>
  <c r="R2888" i="10"/>
  <c r="R2887" i="10"/>
  <c r="R2886" i="10"/>
  <c r="R2885" i="10"/>
  <c r="R2884" i="10"/>
  <c r="R2883" i="10"/>
  <c r="R2882" i="10"/>
  <c r="R2881" i="10"/>
  <c r="R2880" i="10"/>
  <c r="R2879" i="10"/>
  <c r="R2878" i="10"/>
  <c r="R2877" i="10"/>
  <c r="R2876" i="10"/>
  <c r="R2875" i="10"/>
  <c r="R2874" i="10"/>
  <c r="R2873" i="10"/>
  <c r="R2872" i="10"/>
  <c r="R2871" i="10"/>
  <c r="R2870" i="10"/>
  <c r="R2869" i="10"/>
  <c r="R2868" i="10"/>
  <c r="R2867" i="10"/>
  <c r="R2866" i="10"/>
  <c r="R2865" i="10"/>
  <c r="R2864" i="10"/>
  <c r="R2863" i="10"/>
  <c r="R2862" i="10"/>
  <c r="R2861" i="10"/>
  <c r="R2860" i="10"/>
  <c r="R2859" i="10"/>
  <c r="R2858" i="10"/>
  <c r="R2857" i="10"/>
  <c r="R2856" i="10"/>
  <c r="R2855" i="10"/>
  <c r="R2854" i="10"/>
  <c r="R2853" i="10"/>
  <c r="R2852" i="10"/>
  <c r="R2851" i="10"/>
  <c r="R2850" i="10"/>
  <c r="R2849" i="10"/>
  <c r="R2848" i="10"/>
  <c r="R2847" i="10"/>
  <c r="R2846" i="10"/>
  <c r="R2845" i="10"/>
  <c r="R2844" i="10"/>
  <c r="R2843" i="10"/>
  <c r="R2842" i="10"/>
  <c r="R2841" i="10"/>
  <c r="R2840" i="10"/>
  <c r="R2839" i="10"/>
  <c r="R2838" i="10"/>
  <c r="R2837" i="10"/>
  <c r="R2836" i="10"/>
  <c r="R2835" i="10"/>
  <c r="R2834" i="10"/>
  <c r="R2833" i="10"/>
  <c r="R2832" i="10"/>
  <c r="R2831" i="10"/>
  <c r="R2830" i="10"/>
  <c r="R2829" i="10"/>
  <c r="R2828" i="10"/>
  <c r="R2827" i="10"/>
  <c r="R2826" i="10"/>
  <c r="R2825" i="10"/>
  <c r="R2824" i="10"/>
  <c r="R2823" i="10"/>
  <c r="R2822" i="10"/>
  <c r="R2821" i="10"/>
  <c r="R2820" i="10"/>
  <c r="R2819" i="10"/>
  <c r="R2818" i="10"/>
  <c r="R2817" i="10"/>
  <c r="R2816" i="10"/>
  <c r="R2815" i="10"/>
  <c r="R2814" i="10"/>
  <c r="R2813" i="10"/>
  <c r="R2812" i="10"/>
  <c r="R2811" i="10"/>
  <c r="R2810" i="10"/>
  <c r="R2809" i="10"/>
  <c r="R2808" i="10"/>
  <c r="R2807" i="10"/>
  <c r="R2806" i="10"/>
  <c r="R2805" i="10"/>
  <c r="R2804" i="10"/>
  <c r="R2803" i="10"/>
  <c r="R2802" i="10"/>
  <c r="R2801" i="10"/>
  <c r="R2800" i="10"/>
  <c r="R2799" i="10"/>
  <c r="R2798" i="10"/>
  <c r="R2797" i="10"/>
  <c r="R2796" i="10"/>
  <c r="R2795" i="10"/>
  <c r="R2794" i="10"/>
  <c r="R2793" i="10"/>
  <c r="R2792" i="10"/>
  <c r="R2791" i="10"/>
  <c r="R2790" i="10"/>
  <c r="R2789" i="10"/>
  <c r="R2788" i="10"/>
  <c r="R2787" i="10"/>
  <c r="R2786" i="10"/>
  <c r="R2785" i="10"/>
  <c r="R2784" i="10"/>
  <c r="R2783" i="10"/>
  <c r="R2782" i="10"/>
  <c r="R2781" i="10"/>
  <c r="R2780" i="10"/>
  <c r="R2779" i="10"/>
  <c r="R2778" i="10"/>
  <c r="R2777" i="10"/>
  <c r="R2776" i="10"/>
  <c r="R2775" i="10"/>
  <c r="R2774" i="10"/>
  <c r="R2773" i="10"/>
  <c r="R2772" i="10"/>
  <c r="R2771" i="10"/>
  <c r="R2770" i="10"/>
  <c r="R2769" i="10"/>
  <c r="R2768" i="10"/>
  <c r="R2767" i="10"/>
  <c r="R2766" i="10"/>
  <c r="R2765" i="10"/>
  <c r="R2764" i="10"/>
  <c r="R2763" i="10"/>
  <c r="R2762" i="10"/>
  <c r="R2761" i="10"/>
  <c r="R2760" i="10"/>
  <c r="R2759" i="10"/>
  <c r="R2758" i="10"/>
  <c r="R2757" i="10"/>
  <c r="R2756" i="10"/>
  <c r="R2755" i="10"/>
  <c r="R2754" i="10"/>
  <c r="R2753" i="10"/>
  <c r="R2752" i="10"/>
  <c r="R2751" i="10"/>
  <c r="R2750" i="10"/>
  <c r="R2749" i="10"/>
  <c r="R2748" i="10"/>
  <c r="R2747" i="10"/>
  <c r="R2746" i="10"/>
  <c r="R2745" i="10"/>
  <c r="R2744" i="10"/>
  <c r="R2743" i="10"/>
  <c r="R2742" i="10"/>
  <c r="R2741" i="10"/>
  <c r="R2740" i="10"/>
  <c r="R2739" i="10"/>
  <c r="R2738" i="10"/>
  <c r="R2737" i="10"/>
  <c r="R2736" i="10"/>
  <c r="R2735" i="10"/>
  <c r="R2734" i="10"/>
  <c r="R2733" i="10"/>
  <c r="R2732" i="10"/>
  <c r="R2731" i="10"/>
  <c r="R2730" i="10"/>
  <c r="R2729" i="10"/>
  <c r="R2728" i="10"/>
  <c r="R2727" i="10"/>
  <c r="R2726" i="10"/>
  <c r="R2725" i="10"/>
  <c r="R2724" i="10"/>
  <c r="R2723" i="10"/>
  <c r="R2722" i="10"/>
  <c r="R2721" i="10"/>
  <c r="R2720" i="10"/>
  <c r="R2719" i="10"/>
  <c r="R2718" i="10"/>
  <c r="R2717" i="10"/>
  <c r="R2716" i="10"/>
  <c r="R2715" i="10"/>
  <c r="R2714" i="10"/>
  <c r="R2713" i="10"/>
  <c r="R2712" i="10"/>
  <c r="R2711" i="10"/>
  <c r="R2710" i="10"/>
  <c r="R2709" i="10"/>
  <c r="R2708" i="10"/>
  <c r="R2707" i="10"/>
  <c r="R2706" i="10"/>
  <c r="R2705" i="10"/>
  <c r="R2704" i="10"/>
  <c r="R2703" i="10"/>
  <c r="R2702" i="10"/>
  <c r="R2701" i="10"/>
  <c r="R2700" i="10"/>
  <c r="R2699" i="10"/>
  <c r="R2698" i="10"/>
  <c r="R2697" i="10"/>
  <c r="R2696" i="10"/>
  <c r="R2695" i="10"/>
  <c r="R2694" i="10"/>
  <c r="R2693" i="10"/>
  <c r="R2692" i="10"/>
  <c r="R2691" i="10"/>
  <c r="R2690" i="10"/>
  <c r="R2689" i="10"/>
  <c r="R2688" i="10"/>
  <c r="R2687" i="10"/>
  <c r="R2686" i="10"/>
  <c r="R2685" i="10"/>
  <c r="R2684" i="10"/>
  <c r="R2683" i="10"/>
  <c r="R2682" i="10"/>
  <c r="R2681" i="10"/>
  <c r="R2680" i="10"/>
  <c r="R2679" i="10"/>
  <c r="R2678" i="10"/>
  <c r="R2677" i="10"/>
  <c r="R2676" i="10"/>
  <c r="R2675" i="10"/>
  <c r="R2674" i="10"/>
  <c r="R2673" i="10"/>
  <c r="R2672" i="10"/>
  <c r="R2671" i="10"/>
  <c r="R2670" i="10"/>
  <c r="R2669" i="10"/>
  <c r="R2668" i="10"/>
  <c r="R2667" i="10"/>
  <c r="R2666" i="10"/>
  <c r="R2665" i="10"/>
  <c r="R2664" i="10"/>
  <c r="R2663" i="10"/>
  <c r="R2662" i="10"/>
  <c r="R2661" i="10"/>
  <c r="R2660" i="10"/>
  <c r="R2659" i="10"/>
  <c r="R2658" i="10"/>
  <c r="R2657" i="10"/>
  <c r="R2656" i="10"/>
  <c r="R2655" i="10"/>
  <c r="R2654" i="10"/>
  <c r="R2653" i="10"/>
  <c r="R2652" i="10"/>
  <c r="R2651" i="10"/>
  <c r="R2650" i="10"/>
  <c r="R2649" i="10"/>
  <c r="R2648" i="10"/>
  <c r="R2647" i="10"/>
  <c r="R2646" i="10"/>
  <c r="R2645" i="10"/>
  <c r="R2644" i="10"/>
  <c r="R2643" i="10"/>
  <c r="R2642" i="10"/>
  <c r="R2641" i="10"/>
  <c r="R2640" i="10"/>
  <c r="R2639" i="10"/>
  <c r="R2638" i="10"/>
  <c r="R2637" i="10"/>
  <c r="R2636" i="10"/>
  <c r="R2635" i="10"/>
  <c r="R2634" i="10"/>
  <c r="R2633" i="10"/>
  <c r="R2632" i="10"/>
  <c r="R2631" i="10"/>
  <c r="R2630" i="10"/>
  <c r="R2629" i="10"/>
  <c r="R2628" i="10"/>
  <c r="R2627" i="10"/>
  <c r="R2626" i="10"/>
  <c r="R2625" i="10"/>
  <c r="R2624" i="10"/>
  <c r="R2623" i="10"/>
  <c r="R2622" i="10"/>
  <c r="R2621" i="10"/>
  <c r="R2620" i="10"/>
  <c r="R2619" i="10"/>
  <c r="R2618" i="10"/>
  <c r="R2617" i="10"/>
  <c r="R2616" i="10"/>
  <c r="R2615" i="10"/>
  <c r="R2614" i="10"/>
  <c r="R2613" i="10"/>
  <c r="R2612" i="10"/>
  <c r="R2611" i="10"/>
  <c r="R2610" i="10"/>
  <c r="R2609" i="10"/>
  <c r="R2608" i="10"/>
  <c r="R2607" i="10"/>
  <c r="R2606" i="10"/>
  <c r="R2605" i="10"/>
  <c r="R2604" i="10"/>
  <c r="R2603" i="10"/>
  <c r="R2602" i="10"/>
  <c r="R2601" i="10"/>
  <c r="R2600" i="10"/>
  <c r="R2599" i="10"/>
  <c r="R2598" i="10"/>
  <c r="R2597" i="10"/>
  <c r="R2596" i="10"/>
  <c r="R2595" i="10"/>
  <c r="R2594" i="10"/>
  <c r="R2593" i="10"/>
  <c r="R2592" i="10"/>
  <c r="R2591" i="10"/>
  <c r="R2590" i="10"/>
  <c r="R2589" i="10"/>
  <c r="R2588" i="10"/>
  <c r="R2587" i="10"/>
  <c r="R2586" i="10"/>
  <c r="R2585" i="10"/>
  <c r="R2584" i="10"/>
  <c r="R2583" i="10"/>
  <c r="R2582" i="10"/>
  <c r="R2581" i="10"/>
  <c r="R2580" i="10"/>
  <c r="R2579" i="10"/>
  <c r="R2578" i="10"/>
  <c r="R2577" i="10"/>
  <c r="R2576" i="10"/>
  <c r="R2575" i="10"/>
  <c r="R2574" i="10"/>
  <c r="R2573" i="10"/>
  <c r="R2572" i="10"/>
  <c r="R2571" i="10"/>
  <c r="R2570" i="10"/>
  <c r="R2569" i="10"/>
  <c r="R2568" i="10"/>
  <c r="R2567" i="10"/>
  <c r="R2566" i="10"/>
  <c r="R2565" i="10"/>
  <c r="R2564" i="10"/>
  <c r="R2563" i="10"/>
  <c r="R2562" i="10"/>
  <c r="R2561" i="10"/>
  <c r="R2560" i="10"/>
  <c r="R2559" i="10"/>
  <c r="R2558" i="10"/>
  <c r="R2557" i="10"/>
  <c r="R2556" i="10"/>
  <c r="R2555" i="10"/>
  <c r="R2554" i="10"/>
  <c r="R2553" i="10"/>
  <c r="R2552" i="10"/>
  <c r="R2551" i="10"/>
  <c r="R2550" i="10"/>
  <c r="R2549" i="10"/>
  <c r="R2548" i="10"/>
  <c r="R2547" i="10"/>
  <c r="R2546" i="10"/>
  <c r="R2545" i="10"/>
  <c r="R2544" i="10"/>
  <c r="R2543" i="10"/>
  <c r="R2542" i="10"/>
  <c r="R2541" i="10"/>
  <c r="R2540" i="10"/>
  <c r="R2539" i="10"/>
  <c r="R2538" i="10"/>
  <c r="R2537" i="10"/>
  <c r="R2536" i="10"/>
  <c r="R2535" i="10"/>
  <c r="R2534" i="10"/>
  <c r="R2533" i="10"/>
  <c r="R2532" i="10"/>
  <c r="R2531" i="10"/>
  <c r="R2530" i="10"/>
  <c r="R2529" i="10"/>
  <c r="R2528" i="10"/>
  <c r="R2527" i="10"/>
  <c r="R2526" i="10"/>
  <c r="R2525" i="10"/>
  <c r="R2524" i="10"/>
  <c r="R2523" i="10"/>
  <c r="R2522" i="10"/>
  <c r="R2521" i="10"/>
  <c r="R2520" i="10"/>
  <c r="R2519" i="10"/>
  <c r="R2518" i="10"/>
  <c r="R2517" i="10"/>
  <c r="R2516" i="10"/>
  <c r="R2515" i="10"/>
  <c r="R2514" i="10"/>
  <c r="R2513" i="10"/>
  <c r="R2512" i="10"/>
  <c r="R2511" i="10"/>
  <c r="R2510" i="10"/>
  <c r="R2509" i="10"/>
  <c r="R2508" i="10"/>
  <c r="R2507" i="10"/>
  <c r="R2506" i="10"/>
  <c r="R2505" i="10"/>
  <c r="R2504" i="10"/>
  <c r="R2503" i="10"/>
  <c r="R2502" i="10"/>
  <c r="R2501" i="10"/>
  <c r="R2500" i="10"/>
  <c r="R2499" i="10"/>
  <c r="R2498" i="10"/>
  <c r="R2497" i="10"/>
  <c r="R2496" i="10"/>
  <c r="R2495" i="10"/>
  <c r="R2494" i="10"/>
  <c r="R2493" i="10"/>
  <c r="R2492" i="10"/>
  <c r="R2491" i="10"/>
  <c r="R2490" i="10"/>
  <c r="R2489" i="10"/>
  <c r="R2488" i="10"/>
  <c r="R2487" i="10"/>
  <c r="R2486" i="10"/>
  <c r="R2485" i="10"/>
  <c r="R2484" i="10"/>
  <c r="R2483" i="10"/>
  <c r="R2482" i="10"/>
  <c r="R2481" i="10"/>
  <c r="R2480" i="10"/>
  <c r="R2479" i="10"/>
  <c r="R2478" i="10"/>
  <c r="R2477" i="10"/>
  <c r="R2476" i="10"/>
  <c r="R2475" i="10"/>
  <c r="R2474" i="10"/>
  <c r="R2473" i="10"/>
  <c r="R2472" i="10"/>
  <c r="R2471" i="10"/>
  <c r="R2470" i="10"/>
  <c r="R2469" i="10"/>
  <c r="R2468" i="10"/>
  <c r="R2467" i="10"/>
  <c r="R2466" i="10"/>
  <c r="R2465" i="10"/>
  <c r="R2464" i="10"/>
  <c r="R2463" i="10"/>
  <c r="R2462" i="10"/>
  <c r="R2461" i="10"/>
  <c r="R2460" i="10"/>
  <c r="R2459" i="10"/>
  <c r="R2458" i="10"/>
  <c r="R2457" i="10"/>
  <c r="R2456" i="10"/>
  <c r="R2455" i="10"/>
  <c r="R2454" i="10"/>
  <c r="R2453" i="10"/>
  <c r="R2452" i="10"/>
  <c r="R2451" i="10"/>
  <c r="R2450" i="10"/>
  <c r="R2449" i="10"/>
  <c r="R2448" i="10"/>
  <c r="R2447" i="10"/>
  <c r="R2446" i="10"/>
  <c r="R2445" i="10"/>
  <c r="R2444" i="10"/>
  <c r="R2443" i="10"/>
  <c r="R2442" i="10"/>
  <c r="R2441" i="10"/>
  <c r="R2440" i="10"/>
  <c r="R2439" i="10"/>
  <c r="R2438" i="10"/>
  <c r="R2437" i="10"/>
  <c r="R2436" i="10"/>
  <c r="R2435" i="10"/>
  <c r="R2434" i="10"/>
  <c r="R2433" i="10"/>
  <c r="R2432" i="10"/>
  <c r="R2431" i="10"/>
  <c r="R2430" i="10"/>
  <c r="R2429" i="10"/>
  <c r="R2428" i="10"/>
  <c r="R2427" i="10"/>
  <c r="R2426" i="10"/>
  <c r="R2425" i="10"/>
  <c r="R2424" i="10"/>
  <c r="R2423" i="10"/>
  <c r="R2422" i="10"/>
  <c r="R2421" i="10"/>
  <c r="R2420" i="10"/>
  <c r="R2419" i="10"/>
  <c r="R2418" i="10"/>
  <c r="R2417" i="10"/>
  <c r="R2416" i="10"/>
  <c r="R2415" i="10"/>
  <c r="R2414" i="10"/>
  <c r="R2413" i="10"/>
  <c r="R2412" i="10"/>
  <c r="R2411" i="10"/>
  <c r="R2410" i="10"/>
  <c r="R2409" i="10"/>
  <c r="R2408" i="10"/>
  <c r="R2407" i="10"/>
  <c r="R2406" i="10"/>
  <c r="R2405" i="10"/>
  <c r="R2404" i="10"/>
  <c r="R2403" i="10"/>
  <c r="R2402" i="10"/>
  <c r="R2401" i="10"/>
  <c r="R2400" i="10"/>
  <c r="R2399" i="10"/>
  <c r="R2398" i="10"/>
  <c r="R2397" i="10"/>
  <c r="R2396" i="10"/>
  <c r="R2395" i="10"/>
  <c r="R2394" i="10"/>
  <c r="R2393" i="10"/>
  <c r="R2392" i="10"/>
  <c r="R2391" i="10"/>
  <c r="R2390" i="10"/>
  <c r="R2389" i="10"/>
  <c r="R2388" i="10"/>
  <c r="R2387" i="10"/>
  <c r="R2386" i="10"/>
  <c r="R2385" i="10"/>
  <c r="R2384" i="10"/>
  <c r="R2383" i="10"/>
  <c r="R2382" i="10"/>
  <c r="R2381" i="10"/>
  <c r="R2380" i="10"/>
  <c r="R2379" i="10"/>
  <c r="R2378" i="10"/>
  <c r="R2377" i="10"/>
  <c r="R2376" i="10"/>
  <c r="R2375" i="10"/>
  <c r="R2374" i="10"/>
  <c r="R2373" i="10"/>
  <c r="R2372" i="10"/>
  <c r="R2371" i="10"/>
  <c r="R2370" i="10"/>
  <c r="R2369" i="10"/>
  <c r="R2368" i="10"/>
  <c r="R2367" i="10"/>
  <c r="R2366" i="10"/>
  <c r="R2365" i="10"/>
  <c r="R2364" i="10"/>
  <c r="R2363" i="10"/>
  <c r="R2362" i="10"/>
  <c r="R2361" i="10"/>
  <c r="R2360" i="10"/>
  <c r="R2359" i="10"/>
  <c r="R2358" i="10"/>
  <c r="R2357" i="10"/>
  <c r="R2356" i="10"/>
  <c r="R2355" i="10"/>
  <c r="R2354" i="10"/>
  <c r="R2353" i="10"/>
  <c r="R2352" i="10"/>
  <c r="R2351" i="10"/>
  <c r="R2350" i="10"/>
  <c r="R2349" i="10"/>
  <c r="R2348" i="10"/>
  <c r="R2347" i="10"/>
  <c r="R2346" i="10"/>
  <c r="R2345" i="10"/>
  <c r="R2344" i="10"/>
  <c r="R2343" i="10"/>
  <c r="R2342" i="10"/>
  <c r="R2341" i="10"/>
  <c r="R2340" i="10"/>
  <c r="R2339" i="10"/>
  <c r="R2338" i="10"/>
  <c r="R2337" i="10"/>
  <c r="R2336" i="10"/>
  <c r="R2335" i="10"/>
  <c r="R2334" i="10"/>
  <c r="R2333" i="10"/>
  <c r="R2332" i="10"/>
  <c r="R2331" i="10"/>
  <c r="R2330" i="10"/>
  <c r="R2329" i="10"/>
  <c r="R2328" i="10"/>
  <c r="R2327" i="10"/>
  <c r="R2326" i="10"/>
  <c r="R2325" i="10"/>
  <c r="R2324" i="10"/>
  <c r="R2323" i="10"/>
  <c r="R2322" i="10"/>
  <c r="R2321" i="10"/>
  <c r="R2320" i="10"/>
  <c r="R2319" i="10"/>
  <c r="R2318" i="10"/>
  <c r="R2317" i="10"/>
  <c r="R2316" i="10"/>
  <c r="R2315" i="10"/>
  <c r="R2314" i="10"/>
  <c r="R2313" i="10"/>
  <c r="R2312" i="10"/>
  <c r="R2311" i="10"/>
  <c r="R2310" i="10"/>
  <c r="R2309" i="10"/>
  <c r="R2308" i="10"/>
  <c r="R2307" i="10"/>
  <c r="R2306" i="10"/>
  <c r="R2305" i="10"/>
  <c r="R2304" i="10"/>
  <c r="R2303" i="10"/>
  <c r="R2302" i="10"/>
  <c r="R2301" i="10"/>
  <c r="R2300" i="10"/>
  <c r="R2299" i="10"/>
  <c r="R2298" i="10"/>
  <c r="R2297" i="10"/>
  <c r="R2296" i="10"/>
  <c r="R2295" i="10"/>
  <c r="R2294" i="10"/>
  <c r="R2293" i="10"/>
  <c r="R2292" i="10"/>
  <c r="R2291" i="10"/>
  <c r="R2290" i="10"/>
  <c r="R2289" i="10"/>
  <c r="R2288" i="10"/>
  <c r="R2287" i="10"/>
  <c r="R2286" i="10"/>
  <c r="R2285" i="10"/>
  <c r="R2284" i="10"/>
  <c r="R2283" i="10"/>
  <c r="R2282" i="10"/>
  <c r="R2281" i="10"/>
  <c r="R2280" i="10"/>
  <c r="R2279" i="10"/>
  <c r="R2278" i="10"/>
  <c r="R2277" i="10"/>
  <c r="R2276" i="10"/>
  <c r="R2275" i="10"/>
  <c r="R2274" i="10"/>
  <c r="R2273" i="10"/>
  <c r="R2272" i="10"/>
  <c r="R2271" i="10"/>
  <c r="R2270" i="10"/>
  <c r="R2269" i="10"/>
  <c r="R2268" i="10"/>
  <c r="R2267" i="10"/>
  <c r="R2266" i="10"/>
  <c r="R2265" i="10"/>
  <c r="R2264" i="10"/>
  <c r="R2263" i="10"/>
  <c r="R2262" i="10"/>
  <c r="R2261" i="10"/>
  <c r="R2260" i="10"/>
  <c r="R2259" i="10"/>
  <c r="R2258" i="10"/>
  <c r="R2257" i="10"/>
  <c r="R2256" i="10"/>
  <c r="R2255" i="10"/>
  <c r="R2254" i="10"/>
  <c r="R2253" i="10"/>
  <c r="R2252" i="10"/>
  <c r="R2251" i="10"/>
  <c r="R2250" i="10"/>
  <c r="R2249" i="10"/>
  <c r="R2248" i="10"/>
  <c r="R2247" i="10"/>
  <c r="R2246" i="10"/>
  <c r="R2245" i="10"/>
  <c r="R2244" i="10"/>
  <c r="R2243" i="10"/>
  <c r="R2242" i="10"/>
  <c r="R2241" i="10"/>
  <c r="R2240" i="10"/>
  <c r="R2239" i="10"/>
  <c r="R2238" i="10"/>
  <c r="R2237" i="10"/>
  <c r="R2236" i="10"/>
  <c r="R2235" i="10"/>
  <c r="R2234" i="10"/>
  <c r="R2233" i="10"/>
  <c r="R2232" i="10"/>
  <c r="R2231" i="10"/>
  <c r="R2230" i="10"/>
  <c r="R2229" i="10"/>
  <c r="R2228" i="10"/>
  <c r="R2227" i="10"/>
  <c r="R2226" i="10"/>
  <c r="R2225" i="10"/>
  <c r="R2224" i="10"/>
  <c r="R2223" i="10"/>
  <c r="R2222" i="10"/>
  <c r="R2221" i="10"/>
  <c r="R2220" i="10"/>
  <c r="R2219" i="10"/>
  <c r="R2218" i="10"/>
  <c r="R2217" i="10"/>
  <c r="R2216" i="10"/>
  <c r="R2215" i="10"/>
  <c r="R2214" i="10"/>
  <c r="R2213" i="10"/>
  <c r="R2212" i="10"/>
  <c r="R2211" i="10"/>
  <c r="R2210" i="10"/>
  <c r="R2209" i="10"/>
  <c r="R2208" i="10"/>
  <c r="R2207" i="10"/>
  <c r="R2206" i="10"/>
  <c r="R2205" i="10"/>
  <c r="R2204" i="10"/>
  <c r="R2203" i="10"/>
  <c r="R2202" i="10"/>
  <c r="R2201" i="10"/>
  <c r="R2200" i="10"/>
  <c r="R2199" i="10"/>
  <c r="R2198" i="10"/>
  <c r="R2197" i="10"/>
  <c r="R2196" i="10"/>
  <c r="R2195" i="10"/>
  <c r="R2194" i="10"/>
  <c r="R2193" i="10"/>
  <c r="R2192" i="10"/>
  <c r="R2191" i="10"/>
  <c r="R2190" i="10"/>
  <c r="R2189" i="10"/>
  <c r="R2188" i="10"/>
  <c r="R2187" i="10"/>
  <c r="R2186" i="10"/>
  <c r="R2185" i="10"/>
  <c r="R2184" i="10"/>
  <c r="R2183" i="10"/>
  <c r="R2182" i="10"/>
  <c r="R2181" i="10"/>
  <c r="R2180" i="10"/>
  <c r="R2179" i="10"/>
  <c r="R2178" i="10"/>
  <c r="R2177" i="10"/>
  <c r="R2176" i="10"/>
  <c r="R2175" i="10"/>
  <c r="R2174" i="10"/>
  <c r="R2173" i="10"/>
  <c r="R2172" i="10"/>
  <c r="R2171" i="10"/>
  <c r="R2170" i="10"/>
  <c r="R2169" i="10"/>
  <c r="R2168" i="10"/>
  <c r="R2167" i="10"/>
  <c r="R2166" i="10"/>
  <c r="R2165" i="10"/>
  <c r="R2164" i="10"/>
  <c r="R2163" i="10"/>
  <c r="R2162" i="10"/>
  <c r="R2161" i="10"/>
  <c r="R2160" i="10"/>
  <c r="R2159" i="10"/>
  <c r="R2158" i="10"/>
  <c r="R2157" i="10"/>
  <c r="R2156" i="10"/>
  <c r="R2155" i="10"/>
  <c r="R2154" i="10"/>
  <c r="R2153" i="10"/>
  <c r="R2152" i="10"/>
  <c r="R2151" i="10"/>
  <c r="R2150" i="10"/>
  <c r="R2149" i="10"/>
  <c r="R2148" i="10"/>
  <c r="R2147" i="10"/>
  <c r="R2146" i="10"/>
  <c r="R2145" i="10"/>
  <c r="R2144" i="10"/>
  <c r="R2143" i="10"/>
  <c r="R2142" i="10"/>
  <c r="R2141" i="10"/>
  <c r="R2140" i="10"/>
  <c r="R2139" i="10"/>
  <c r="R2138" i="10"/>
  <c r="R2137" i="10"/>
  <c r="R2136" i="10"/>
  <c r="R2135" i="10"/>
  <c r="R2134" i="10"/>
  <c r="R2133" i="10"/>
  <c r="R2132" i="10"/>
  <c r="R2131" i="10"/>
  <c r="R2130" i="10"/>
  <c r="R2129" i="10"/>
  <c r="R2128" i="10"/>
  <c r="R2127" i="10"/>
  <c r="R2126" i="10"/>
  <c r="R2125" i="10"/>
  <c r="R2124" i="10"/>
  <c r="R2123" i="10"/>
  <c r="R2122" i="10"/>
  <c r="R2121" i="10"/>
  <c r="R2120" i="10"/>
  <c r="R2119" i="10"/>
  <c r="R2118" i="10"/>
  <c r="R2117" i="10"/>
  <c r="R2116" i="10"/>
  <c r="R2115" i="10"/>
  <c r="R2114" i="10"/>
  <c r="R2113" i="10"/>
  <c r="R2112" i="10"/>
  <c r="R2111" i="10"/>
  <c r="R2110" i="10"/>
  <c r="R2109" i="10"/>
  <c r="R2108" i="10"/>
  <c r="R2107" i="10"/>
  <c r="R2106" i="10"/>
  <c r="R2105" i="10"/>
  <c r="R2104" i="10"/>
  <c r="R2103" i="10"/>
  <c r="R2102" i="10"/>
  <c r="R2101" i="10"/>
  <c r="R2100" i="10"/>
  <c r="R2099" i="10"/>
  <c r="R2098" i="10"/>
  <c r="R2097" i="10"/>
  <c r="R2096" i="10"/>
  <c r="R2095" i="10"/>
  <c r="R2094" i="10"/>
  <c r="R2093" i="10"/>
  <c r="R2092" i="10"/>
  <c r="R2091" i="10"/>
  <c r="R2090" i="10"/>
  <c r="R2089" i="10"/>
  <c r="R2088" i="10"/>
  <c r="R2087" i="10"/>
  <c r="R2086" i="10"/>
  <c r="R2085" i="10"/>
  <c r="R2084" i="10"/>
  <c r="R2083" i="10"/>
  <c r="R2082" i="10"/>
  <c r="R2081" i="10"/>
  <c r="R2080" i="10"/>
  <c r="R2079" i="10"/>
  <c r="R2078" i="10"/>
  <c r="R2077" i="10"/>
  <c r="R2076" i="10"/>
  <c r="R2075" i="10"/>
  <c r="R2074" i="10"/>
  <c r="R2073" i="10"/>
  <c r="R2072" i="10"/>
  <c r="R2071" i="10"/>
  <c r="R2070" i="10"/>
  <c r="R2069" i="10"/>
  <c r="R2068" i="10"/>
  <c r="R2067" i="10"/>
  <c r="R2066" i="10"/>
  <c r="R2065" i="10"/>
  <c r="R2064" i="10"/>
  <c r="R2063" i="10"/>
  <c r="R2062" i="10"/>
  <c r="R2061" i="10"/>
  <c r="R2060" i="10"/>
  <c r="R2059" i="10"/>
  <c r="R2058" i="10"/>
  <c r="R2057" i="10"/>
  <c r="R2056" i="10"/>
  <c r="R2055" i="10"/>
  <c r="R2054" i="10"/>
  <c r="R2053" i="10"/>
  <c r="R2052" i="10"/>
  <c r="R2051" i="10"/>
  <c r="R2050" i="10"/>
  <c r="R2049" i="10"/>
  <c r="R2048" i="10"/>
  <c r="R2047" i="10"/>
  <c r="R2046" i="10"/>
  <c r="R2045" i="10"/>
  <c r="R2044" i="10"/>
  <c r="R2043" i="10"/>
  <c r="R2042" i="10"/>
  <c r="R2041" i="10"/>
  <c r="R2040" i="10"/>
  <c r="R2039" i="10"/>
  <c r="R2038" i="10"/>
  <c r="R2037" i="10"/>
  <c r="R2036" i="10"/>
  <c r="R2035" i="10"/>
  <c r="R2034" i="10"/>
  <c r="R2033" i="10"/>
  <c r="R2032" i="10"/>
  <c r="R2031" i="10"/>
  <c r="R2030" i="10"/>
  <c r="R2029" i="10"/>
  <c r="R2028" i="10"/>
  <c r="R2027" i="10"/>
  <c r="R2026" i="10"/>
  <c r="R2025" i="10"/>
  <c r="R2024" i="10"/>
  <c r="R2023" i="10"/>
  <c r="R2022" i="10"/>
  <c r="R2021" i="10"/>
  <c r="R2020" i="10"/>
  <c r="R2019" i="10"/>
  <c r="R2018" i="10"/>
  <c r="R2017" i="10"/>
  <c r="R2016" i="10"/>
  <c r="R2015" i="10"/>
  <c r="R2014" i="10"/>
  <c r="R2013" i="10"/>
  <c r="R2012" i="10"/>
  <c r="R2011" i="10"/>
  <c r="R2010" i="10"/>
  <c r="R2009" i="10"/>
  <c r="R2008" i="10"/>
  <c r="R2007" i="10"/>
  <c r="R2006" i="10"/>
  <c r="R2005" i="10"/>
  <c r="R2004" i="10"/>
  <c r="R2003" i="10"/>
  <c r="R2002" i="10"/>
  <c r="R2001" i="10"/>
  <c r="R2000" i="10"/>
  <c r="R1999" i="10"/>
  <c r="R1998" i="10"/>
  <c r="R1997" i="10"/>
  <c r="R1996" i="10"/>
  <c r="R1995" i="10"/>
  <c r="R1994" i="10"/>
  <c r="R1993" i="10"/>
  <c r="R1992" i="10"/>
  <c r="R1991" i="10"/>
  <c r="R1990" i="10"/>
  <c r="R1989" i="10"/>
  <c r="R1988" i="10"/>
  <c r="R1987" i="10"/>
  <c r="R1986" i="10"/>
  <c r="R1985" i="10"/>
  <c r="R1984" i="10"/>
  <c r="R1983" i="10"/>
  <c r="R1982" i="10"/>
  <c r="R1981" i="10"/>
  <c r="R1980" i="10"/>
  <c r="R1979" i="10"/>
  <c r="R1978" i="10"/>
  <c r="R1977" i="10"/>
  <c r="R1976" i="10"/>
  <c r="R1975" i="10"/>
  <c r="R1974" i="10"/>
  <c r="R1973" i="10"/>
  <c r="R1972" i="10"/>
  <c r="R1971" i="10"/>
  <c r="R1970" i="10"/>
  <c r="R1969" i="10"/>
  <c r="R1968" i="10"/>
  <c r="R1967" i="10"/>
  <c r="R1966" i="10"/>
  <c r="R1965" i="10"/>
  <c r="R1964" i="10"/>
  <c r="R1963" i="10"/>
  <c r="R1962" i="10"/>
  <c r="R1961" i="10"/>
  <c r="R1960" i="10"/>
  <c r="R1959" i="10"/>
  <c r="R1958" i="10"/>
  <c r="R1957" i="10"/>
  <c r="R1956" i="10"/>
  <c r="R1955" i="10"/>
  <c r="R1954" i="10"/>
  <c r="R1953" i="10"/>
  <c r="R1952" i="10"/>
  <c r="R1951" i="10"/>
  <c r="R1950" i="10"/>
  <c r="R1949" i="10"/>
  <c r="R1948" i="10"/>
  <c r="R1947" i="10"/>
  <c r="R1946" i="10"/>
  <c r="R1945" i="10"/>
  <c r="R1944" i="10"/>
  <c r="R1943" i="10"/>
  <c r="R1942" i="10"/>
  <c r="R1941" i="10"/>
  <c r="R1940" i="10"/>
  <c r="R1939" i="10"/>
  <c r="R1938" i="10"/>
  <c r="R1937" i="10"/>
  <c r="R1936" i="10"/>
  <c r="R1935" i="10"/>
  <c r="R1934" i="10"/>
  <c r="R1933" i="10"/>
  <c r="R1932" i="10"/>
  <c r="R1931" i="10"/>
  <c r="R1930" i="10"/>
  <c r="R1929" i="10"/>
  <c r="R1928" i="10"/>
  <c r="R1927" i="10"/>
  <c r="R1926" i="10"/>
  <c r="R1925" i="10"/>
  <c r="R1924" i="10"/>
  <c r="R1923" i="10"/>
  <c r="R1922" i="10"/>
  <c r="R1921" i="10"/>
  <c r="R1920" i="10"/>
  <c r="R1919" i="10"/>
  <c r="R1918" i="10"/>
  <c r="R1917" i="10"/>
  <c r="R1916" i="10"/>
  <c r="R1915" i="10"/>
  <c r="R1914" i="10"/>
  <c r="R1913" i="10"/>
  <c r="R1912" i="10"/>
  <c r="R1911" i="10"/>
  <c r="R1910" i="10"/>
  <c r="R1909" i="10"/>
  <c r="R1908" i="10"/>
  <c r="R1907" i="10"/>
  <c r="R1901" i="10"/>
  <c r="R1900" i="10"/>
  <c r="R1899" i="10"/>
  <c r="R1898" i="10"/>
  <c r="R1897" i="10"/>
  <c r="R1896" i="10"/>
  <c r="R1895" i="10"/>
  <c r="R1894" i="10"/>
  <c r="R1893" i="10"/>
  <c r="R1892" i="10"/>
  <c r="R1891" i="10"/>
  <c r="R1890" i="10"/>
  <c r="R1889" i="10"/>
  <c r="R1888" i="10"/>
  <c r="R1887" i="10"/>
  <c r="R1886" i="10"/>
  <c r="R1885" i="10"/>
  <c r="R1884" i="10"/>
  <c r="R1883" i="10"/>
  <c r="R1882" i="10"/>
  <c r="R1881" i="10"/>
  <c r="R1880" i="10"/>
  <c r="R1879" i="10"/>
  <c r="R1878" i="10"/>
  <c r="R1877" i="10"/>
  <c r="R1876" i="10"/>
  <c r="R1871" i="10"/>
  <c r="R1870" i="10"/>
  <c r="R1869" i="10"/>
  <c r="R1868" i="10"/>
  <c r="R1867" i="10"/>
  <c r="R1866" i="10"/>
  <c r="R1865" i="10"/>
  <c r="R1863" i="10"/>
  <c r="R1862" i="10"/>
  <c r="R1852" i="10"/>
  <c r="R1842" i="10"/>
  <c r="R1841" i="10"/>
  <c r="R1840" i="10"/>
  <c r="R1839" i="10"/>
  <c r="R1838" i="10"/>
  <c r="R1837" i="10"/>
  <c r="R1836" i="10"/>
  <c r="R1835" i="10"/>
  <c r="R1834" i="10"/>
  <c r="R1833" i="10"/>
  <c r="R1832" i="10"/>
  <c r="R1831" i="10"/>
  <c r="R1830" i="10"/>
  <c r="R1829" i="10"/>
  <c r="R1828" i="10"/>
  <c r="R1827" i="10"/>
  <c r="R1826" i="10"/>
  <c r="R1825" i="10"/>
  <c r="R1824" i="10"/>
  <c r="R1823" i="10"/>
  <c r="R1822" i="10"/>
  <c r="R1821" i="10"/>
  <c r="R1820" i="10"/>
  <c r="R1819" i="10"/>
  <c r="R1818" i="10"/>
  <c r="R1817" i="10"/>
  <c r="R1816" i="10"/>
  <c r="R1815" i="10"/>
  <c r="R1814" i="10"/>
  <c r="R1813" i="10"/>
  <c r="R1812" i="10"/>
  <c r="R1811" i="10"/>
  <c r="R1810" i="10"/>
  <c r="R1809" i="10"/>
  <c r="R1808" i="10"/>
  <c r="R1807" i="10"/>
  <c r="R1806" i="10"/>
  <c r="R1805" i="10"/>
  <c r="R1804" i="10"/>
  <c r="R1803" i="10"/>
  <c r="R1802" i="10"/>
  <c r="R1801" i="10"/>
  <c r="R1800" i="10"/>
  <c r="R1799" i="10"/>
  <c r="R1798" i="10"/>
  <c r="R1797" i="10"/>
  <c r="R1796" i="10"/>
  <c r="R1795" i="10"/>
  <c r="R1794" i="10"/>
  <c r="R1793" i="10"/>
  <c r="R1792" i="10"/>
  <c r="R1791" i="10"/>
  <c r="R1790" i="10"/>
  <c r="R1789" i="10"/>
  <c r="R1788" i="10"/>
  <c r="R1787" i="10"/>
  <c r="R1786" i="10"/>
  <c r="R1785" i="10"/>
  <c r="R1784" i="10"/>
  <c r="R1783" i="10"/>
  <c r="R1782" i="10"/>
  <c r="R1781" i="10"/>
  <c r="R1780" i="10"/>
  <c r="R1779" i="10"/>
  <c r="R1778" i="10"/>
  <c r="R1777" i="10"/>
  <c r="R1776" i="10"/>
  <c r="R1775" i="10"/>
  <c r="R1774" i="10"/>
  <c r="R1773" i="10"/>
  <c r="R1772" i="10"/>
  <c r="R1771" i="10"/>
  <c r="R1770" i="10"/>
  <c r="R1769" i="10"/>
  <c r="R1768" i="10"/>
  <c r="R1767" i="10"/>
  <c r="R1766" i="10"/>
  <c r="R1765" i="10"/>
  <c r="R1764" i="10"/>
  <c r="R1763" i="10"/>
  <c r="R1762" i="10"/>
  <c r="R1761" i="10"/>
  <c r="R1760" i="10"/>
  <c r="R1759" i="10"/>
  <c r="R1758" i="10"/>
  <c r="R1757" i="10"/>
  <c r="R1756" i="10"/>
  <c r="R1755" i="10"/>
  <c r="R1754" i="10"/>
  <c r="R1753" i="10"/>
  <c r="R1752" i="10"/>
  <c r="R1751" i="10"/>
  <c r="R1750" i="10"/>
  <c r="R1749" i="10"/>
  <c r="R1748" i="10"/>
  <c r="R1747" i="10"/>
  <c r="R1746" i="10"/>
  <c r="R1745" i="10"/>
  <c r="R1744" i="10"/>
  <c r="R1743" i="10"/>
  <c r="R1742" i="10"/>
  <c r="R1741" i="10"/>
  <c r="R1740" i="10"/>
  <c r="R1739" i="10"/>
  <c r="R1738" i="10"/>
  <c r="R1737" i="10"/>
  <c r="R1736" i="10"/>
  <c r="R1735" i="10"/>
  <c r="R1734" i="10"/>
  <c r="R1733" i="10"/>
  <c r="R1732" i="10"/>
  <c r="R1731" i="10"/>
  <c r="R1730" i="10"/>
  <c r="R1729" i="10"/>
  <c r="R1728" i="10"/>
  <c r="R1727" i="10"/>
  <c r="R1726" i="10"/>
  <c r="R1725" i="10"/>
  <c r="R1724" i="10"/>
  <c r="R1723" i="10"/>
  <c r="R1722" i="10"/>
  <c r="R1721" i="10"/>
  <c r="R1720" i="10"/>
  <c r="R1719" i="10"/>
  <c r="R1718" i="10"/>
  <c r="R1717" i="10"/>
  <c r="R1716" i="10"/>
  <c r="R1715" i="10"/>
  <c r="R1714" i="10"/>
  <c r="R1713" i="10"/>
  <c r="R1712" i="10"/>
  <c r="R1711" i="10"/>
  <c r="R1710" i="10"/>
  <c r="R1709" i="10"/>
  <c r="R1708" i="10"/>
  <c r="R1707" i="10"/>
  <c r="R1706" i="10"/>
  <c r="R1705" i="10"/>
  <c r="R1704" i="10"/>
  <c r="R1703" i="10"/>
  <c r="R1702" i="10"/>
  <c r="R1701" i="10"/>
  <c r="R1700" i="10"/>
  <c r="R1699" i="10"/>
  <c r="R1698" i="10"/>
  <c r="R1697" i="10"/>
  <c r="R1696" i="10"/>
  <c r="R1695" i="10"/>
  <c r="R1694" i="10"/>
  <c r="R1693" i="10"/>
  <c r="R1692" i="10"/>
  <c r="R1691" i="10"/>
  <c r="R1690" i="10"/>
  <c r="R1689" i="10"/>
  <c r="R1688" i="10"/>
  <c r="R1687" i="10"/>
  <c r="R1686" i="10"/>
  <c r="R1685" i="10"/>
  <c r="R1684" i="10"/>
  <c r="R1675" i="10"/>
  <c r="R1674" i="10"/>
  <c r="R1673" i="10"/>
  <c r="R1672" i="10"/>
  <c r="R1671" i="10"/>
  <c r="R1670" i="10"/>
  <c r="R1669" i="10"/>
  <c r="R1668" i="10"/>
  <c r="R1667" i="10"/>
  <c r="R1666" i="10"/>
  <c r="R1665" i="10"/>
  <c r="R1664" i="10"/>
  <c r="R1663" i="10"/>
  <c r="R1662" i="10"/>
  <c r="R1661" i="10"/>
  <c r="R1660" i="10"/>
  <c r="R1659" i="10"/>
  <c r="R1658" i="10"/>
  <c r="R1657" i="10"/>
  <c r="R1656" i="10"/>
  <c r="R1655" i="10"/>
  <c r="R1654" i="10"/>
  <c r="R1653" i="10"/>
  <c r="R1652" i="10"/>
  <c r="R1651" i="10"/>
  <c r="R1650" i="10"/>
  <c r="R1649" i="10"/>
  <c r="R1648" i="10"/>
  <c r="R1647" i="10"/>
  <c r="R1646" i="10"/>
  <c r="R1645" i="10"/>
  <c r="R1644" i="10"/>
  <c r="R1643" i="10"/>
  <c r="R1642" i="10"/>
  <c r="R1641" i="10"/>
  <c r="R1640" i="10"/>
  <c r="R1639" i="10"/>
  <c r="R1638" i="10"/>
  <c r="R1637" i="10"/>
  <c r="R1636" i="10"/>
  <c r="R1635" i="10"/>
  <c r="R1634" i="10"/>
  <c r="R1633" i="10"/>
  <c r="R1632" i="10"/>
  <c r="R1631" i="10"/>
  <c r="R1630" i="10"/>
  <c r="R1629" i="10"/>
  <c r="R1628" i="10"/>
  <c r="R1627" i="10"/>
  <c r="R1626" i="10"/>
  <c r="R1625" i="10"/>
  <c r="R1624" i="10"/>
  <c r="R1623" i="10"/>
  <c r="R1622" i="10"/>
  <c r="R1621" i="10"/>
  <c r="R1620" i="10"/>
  <c r="R1619" i="10"/>
  <c r="R1618" i="10"/>
  <c r="R1617" i="10"/>
  <c r="R1616" i="10"/>
  <c r="R1615" i="10"/>
  <c r="R1614" i="10"/>
  <c r="R1613" i="10"/>
  <c r="R1612" i="10"/>
  <c r="R1611" i="10"/>
  <c r="R1610" i="10"/>
  <c r="R1609" i="10"/>
  <c r="R1608" i="10"/>
  <c r="R1607" i="10"/>
  <c r="R1603" i="10"/>
  <c r="R1602" i="10"/>
  <c r="R1601" i="10"/>
  <c r="R1600" i="10"/>
  <c r="R1599" i="10"/>
  <c r="R1598" i="10"/>
  <c r="R1597" i="10"/>
  <c r="R1596" i="10"/>
  <c r="R1595" i="10"/>
  <c r="R1594" i="10"/>
  <c r="R1593" i="10"/>
  <c r="R1592" i="10"/>
  <c r="R1591" i="10"/>
  <c r="R1590" i="10"/>
  <c r="R1589" i="10"/>
  <c r="R1588" i="10"/>
  <c r="R1587" i="10"/>
  <c r="R1586" i="10"/>
  <c r="R1585" i="10"/>
  <c r="R1584" i="10"/>
  <c r="R1583" i="10"/>
  <c r="R1582" i="10"/>
  <c r="R1568" i="10"/>
  <c r="R1555" i="10"/>
  <c r="R1554" i="10"/>
  <c r="R1553" i="10"/>
  <c r="R1552" i="10"/>
  <c r="R1551" i="10"/>
  <c r="R1550" i="10"/>
  <c r="R1549" i="10"/>
  <c r="R1548" i="10"/>
  <c r="R1547" i="10"/>
  <c r="R1546" i="10"/>
  <c r="R1545" i="10"/>
  <c r="R1544" i="10"/>
  <c r="R1543" i="10"/>
  <c r="R1542" i="10"/>
  <c r="R1541" i="10"/>
  <c r="R1540" i="10"/>
  <c r="R1539" i="10"/>
  <c r="R1538" i="10"/>
  <c r="R1537" i="10"/>
  <c r="R1536" i="10"/>
  <c r="R1535" i="10"/>
  <c r="R1533" i="10"/>
  <c r="R1532" i="10"/>
  <c r="R1531" i="10"/>
  <c r="R1530" i="10"/>
  <c r="R1529" i="10"/>
  <c r="R1528" i="10"/>
  <c r="R1527" i="10"/>
  <c r="R1526" i="10"/>
  <c r="R1525" i="10"/>
  <c r="R1524" i="10"/>
  <c r="R1523" i="10"/>
  <c r="R1522" i="10"/>
  <c r="R1521" i="10"/>
  <c r="R1520" i="10"/>
  <c r="R1519" i="10"/>
  <c r="R1518" i="10"/>
  <c r="R1517" i="10"/>
  <c r="R1516" i="10"/>
  <c r="R1515" i="10"/>
  <c r="R1514" i="10"/>
  <c r="R1513" i="10"/>
  <c r="R1512" i="10"/>
  <c r="R1511" i="10"/>
  <c r="R1510" i="10"/>
  <c r="R1509" i="10"/>
  <c r="R1508" i="10"/>
  <c r="R1507" i="10"/>
  <c r="R1506" i="10"/>
  <c r="R1505" i="10"/>
  <c r="R1504" i="10"/>
  <c r="R1503" i="10"/>
  <c r="R1502" i="10"/>
  <c r="R1501" i="10"/>
  <c r="R1500" i="10"/>
  <c r="R1499" i="10"/>
  <c r="R1498" i="10"/>
  <c r="R1497" i="10"/>
  <c r="R1496" i="10"/>
  <c r="R1495" i="10"/>
  <c r="R1494" i="10"/>
  <c r="R1493" i="10"/>
  <c r="R1492" i="10"/>
  <c r="R1491" i="10"/>
  <c r="R1490" i="10"/>
  <c r="R1489" i="10"/>
  <c r="R1488" i="10"/>
  <c r="R1487" i="10"/>
  <c r="R1486" i="10"/>
  <c r="R1485" i="10"/>
  <c r="R1484" i="10"/>
  <c r="R1483" i="10"/>
  <c r="R1482" i="10"/>
  <c r="R1481" i="10"/>
  <c r="R1480" i="10"/>
  <c r="R1479" i="10"/>
  <c r="R1478" i="10"/>
  <c r="R1477" i="10"/>
  <c r="R1476" i="10"/>
  <c r="R1475" i="10"/>
  <c r="R1474" i="10"/>
  <c r="R1473" i="10"/>
  <c r="R1472" i="10"/>
  <c r="R1471" i="10"/>
  <c r="R1470" i="10"/>
  <c r="R1469" i="10"/>
  <c r="R1468" i="10"/>
  <c r="R1467" i="10"/>
  <c r="R1466" i="10"/>
  <c r="R1465" i="10"/>
  <c r="R1464" i="10"/>
  <c r="R1463" i="10"/>
  <c r="R1462" i="10"/>
  <c r="R1461" i="10"/>
  <c r="R1460" i="10"/>
  <c r="R1459" i="10"/>
  <c r="R1458" i="10"/>
  <c r="R1457" i="10"/>
  <c r="R1456" i="10"/>
  <c r="R1455" i="10"/>
  <c r="R1454" i="10"/>
  <c r="R1453" i="10"/>
  <c r="R1452" i="10"/>
  <c r="R1451" i="10"/>
  <c r="R1450" i="10"/>
  <c r="R1449" i="10"/>
  <c r="R1448" i="10"/>
  <c r="R1447" i="10"/>
  <c r="R1446" i="10"/>
  <c r="R1445" i="10"/>
  <c r="R1444" i="10"/>
  <c r="R1443" i="10"/>
  <c r="R1442" i="10"/>
  <c r="R1441" i="10"/>
  <c r="R1440" i="10"/>
  <c r="R1439" i="10"/>
  <c r="R1438" i="10"/>
  <c r="R1437" i="10"/>
  <c r="R1436" i="10"/>
  <c r="R1435" i="10"/>
  <c r="R1434" i="10"/>
  <c r="R1433" i="10"/>
  <c r="R1432" i="10"/>
  <c r="R1431" i="10"/>
  <c r="R1430" i="10"/>
  <c r="R1429" i="10"/>
  <c r="R1428" i="10"/>
  <c r="R1427" i="10"/>
  <c r="R1426" i="10"/>
  <c r="R1425" i="10"/>
  <c r="R1424" i="10"/>
  <c r="R1423" i="10"/>
  <c r="R1422" i="10"/>
  <c r="R1421" i="10"/>
  <c r="R1420" i="10"/>
  <c r="R1419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43" i="10"/>
  <c r="R1342" i="10"/>
  <c r="R1341" i="10"/>
  <c r="R1340" i="10"/>
  <c r="R1339" i="10"/>
  <c r="R1338" i="10"/>
  <c r="R1337" i="10"/>
  <c r="R1333" i="10"/>
  <c r="R1332" i="10"/>
  <c r="R1331" i="10"/>
  <c r="R1330" i="10"/>
  <c r="R1329" i="10"/>
  <c r="R1328" i="10"/>
  <c r="R1327" i="10"/>
  <c r="R1326" i="10"/>
  <c r="R1325" i="10"/>
  <c r="R1324" i="10"/>
  <c r="R1323" i="10"/>
  <c r="R1322" i="10"/>
  <c r="R1321" i="10"/>
  <c r="R1320" i="10"/>
  <c r="R1319" i="10"/>
  <c r="R1318" i="10"/>
  <c r="R1317" i="10"/>
  <c r="R1316" i="10"/>
  <c r="R1315" i="10"/>
  <c r="R1314" i="10"/>
  <c r="R1313" i="10"/>
  <c r="R1312" i="10"/>
  <c r="R1311" i="10"/>
  <c r="R1310" i="10"/>
  <c r="R1309" i="10"/>
  <c r="R1308" i="10"/>
  <c r="R1307" i="10"/>
  <c r="R1306" i="10"/>
  <c r="R1299" i="10"/>
  <c r="R1298" i="10"/>
  <c r="R1297" i="10"/>
  <c r="R1296" i="10"/>
  <c r="R1295" i="10"/>
  <c r="R1294" i="10"/>
  <c r="R1293" i="10"/>
  <c r="R1292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43" i="10"/>
  <c r="R1234" i="10"/>
  <c r="R1220" i="10"/>
  <c r="R1208" i="10"/>
  <c r="R1197" i="10"/>
  <c r="R1188" i="10"/>
  <c r="R1178" i="10"/>
  <c r="R1177" i="10"/>
  <c r="R1176" i="10"/>
  <c r="R1175" i="10"/>
  <c r="R1174" i="10"/>
  <c r="R1173" i="10"/>
  <c r="R1172" i="10"/>
  <c r="R1171" i="10"/>
  <c r="R1170" i="10"/>
  <c r="R1169" i="10"/>
  <c r="R1168" i="10"/>
  <c r="R1167" i="10"/>
  <c r="R1166" i="10"/>
  <c r="R1165" i="10"/>
  <c r="R1164" i="10"/>
  <c r="R1163" i="10"/>
  <c r="R1162" i="10"/>
  <c r="R1161" i="10"/>
  <c r="R1160" i="10"/>
  <c r="R1159" i="10"/>
  <c r="R1158" i="10"/>
  <c r="R1157" i="10"/>
  <c r="R1156" i="10"/>
  <c r="R1155" i="10"/>
  <c r="R1154" i="10"/>
  <c r="R1135" i="10"/>
  <c r="R1129" i="10"/>
  <c r="R1128" i="10"/>
  <c r="R1127" i="10"/>
  <c r="R1126" i="10"/>
  <c r="R1125" i="10"/>
  <c r="R1124" i="10"/>
  <c r="R1123" i="10"/>
  <c r="R1122" i="10"/>
  <c r="R1121" i="10"/>
  <c r="R1120" i="10"/>
  <c r="R1119" i="10"/>
  <c r="R1118" i="10"/>
  <c r="R1117" i="10"/>
  <c r="R1116" i="10"/>
  <c r="R1115" i="10"/>
  <c r="R1114" i="10"/>
  <c r="R1113" i="10"/>
  <c r="R1112" i="10"/>
  <c r="R1111" i="10"/>
  <c r="R1110" i="10"/>
  <c r="R1109" i="10"/>
  <c r="R1108" i="10"/>
  <c r="R1107" i="10"/>
  <c r="R1106" i="10"/>
  <c r="R1105" i="10"/>
  <c r="R1104" i="10"/>
  <c r="R1103" i="10"/>
  <c r="R1102" i="10"/>
  <c r="R1101" i="10"/>
  <c r="R1100" i="10"/>
  <c r="R1099" i="10"/>
  <c r="R1098" i="10"/>
  <c r="R1097" i="10"/>
  <c r="R1096" i="10"/>
  <c r="R1095" i="10"/>
  <c r="R1094" i="10"/>
  <c r="R1093" i="10"/>
  <c r="R1092" i="10"/>
  <c r="R1091" i="10"/>
  <c r="R1090" i="10"/>
  <c r="R1089" i="10"/>
  <c r="R1088" i="10"/>
  <c r="R1087" i="10"/>
  <c r="R1086" i="10"/>
  <c r="R1085" i="10"/>
  <c r="R1084" i="10"/>
  <c r="R1083" i="10"/>
  <c r="R1082" i="10"/>
  <c r="R1081" i="10"/>
  <c r="R1080" i="10"/>
  <c r="R1079" i="10"/>
  <c r="R1078" i="10"/>
  <c r="R1077" i="10"/>
  <c r="R1076" i="10"/>
  <c r="R1075" i="10"/>
  <c r="R1074" i="10"/>
  <c r="R1073" i="10"/>
  <c r="R1072" i="10"/>
  <c r="R1071" i="10"/>
  <c r="R1070" i="10"/>
  <c r="R1069" i="10"/>
  <c r="R1068" i="10"/>
  <c r="R1067" i="10"/>
  <c r="R1066" i="10"/>
  <c r="R1065" i="10"/>
  <c r="R1064" i="10"/>
  <c r="R1063" i="10"/>
  <c r="R1062" i="10"/>
  <c r="R1061" i="10"/>
  <c r="R1060" i="10"/>
  <c r="R1059" i="10"/>
  <c r="R1058" i="10"/>
  <c r="R1057" i="10"/>
  <c r="R1056" i="10"/>
  <c r="R1055" i="10"/>
  <c r="R1054" i="10"/>
  <c r="R1053" i="10"/>
  <c r="R1052" i="10"/>
  <c r="R1051" i="10"/>
  <c r="R1050" i="10"/>
  <c r="R1049" i="10"/>
  <c r="R1048" i="10"/>
  <c r="R1047" i="10"/>
  <c r="R1046" i="10"/>
  <c r="R1045" i="10"/>
  <c r="R1044" i="10"/>
  <c r="R1043" i="10"/>
  <c r="R1042" i="10"/>
  <c r="R1041" i="10"/>
  <c r="R1040" i="10"/>
  <c r="R1039" i="10"/>
  <c r="R1038" i="10"/>
  <c r="R1037" i="10"/>
  <c r="R1036" i="10"/>
  <c r="R1035" i="10"/>
  <c r="R1034" i="10"/>
  <c r="C1120" i="10"/>
  <c r="C1121" i="10"/>
  <c r="F5" i="12"/>
  <c r="F4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B9" i="12" l="1"/>
  <c r="C1122" i="10" l="1"/>
  <c r="C1123" i="10"/>
  <c r="AC1037" i="10"/>
  <c r="AC1038" i="10"/>
  <c r="AC1039" i="10"/>
  <c r="AC1040" i="10"/>
  <c r="AC1041" i="10"/>
  <c r="AC1042" i="10"/>
  <c r="AC1043" i="10"/>
  <c r="AC1044" i="10"/>
  <c r="AC1045" i="10"/>
  <c r="AC1046" i="10"/>
  <c r="AC1047" i="10"/>
  <c r="AC1048" i="10"/>
  <c r="AC1049" i="10"/>
  <c r="AC1050" i="10"/>
  <c r="AC1051" i="10"/>
  <c r="AC1052" i="10"/>
  <c r="AC1053" i="10"/>
  <c r="AC1054" i="10"/>
  <c r="AC1055" i="10"/>
  <c r="AC1056" i="10"/>
  <c r="AC1057" i="10"/>
  <c r="AC1058" i="10"/>
  <c r="AC1059" i="10"/>
  <c r="AC1060" i="10"/>
  <c r="AC1061" i="10"/>
  <c r="AC1062" i="10"/>
  <c r="AC1063" i="10"/>
  <c r="AC1064" i="10"/>
  <c r="AC1065" i="10"/>
  <c r="AC1066" i="10"/>
  <c r="AC1067" i="10"/>
  <c r="AC1068" i="10"/>
  <c r="AC1069" i="10"/>
  <c r="AC1070" i="10"/>
  <c r="AC1071" i="10"/>
  <c r="AC1072" i="10"/>
  <c r="AC1073" i="10"/>
  <c r="AC1074" i="10"/>
  <c r="AC1075" i="10"/>
  <c r="AC1076" i="10"/>
  <c r="AC1077" i="10"/>
  <c r="AC1078" i="10"/>
  <c r="AC1079" i="10"/>
  <c r="AC1080" i="10"/>
  <c r="AC1081" i="10"/>
  <c r="AC1082" i="10"/>
  <c r="AC1083" i="10"/>
  <c r="AC1084" i="10"/>
  <c r="AC1085" i="10"/>
  <c r="AC1086" i="10"/>
  <c r="AC1087" i="10"/>
  <c r="AC1088" i="10"/>
  <c r="AC1089" i="10"/>
  <c r="AC1090" i="10"/>
  <c r="AC1091" i="10"/>
  <c r="AC1092" i="10"/>
  <c r="AC1093" i="10"/>
  <c r="AC1094" i="10"/>
  <c r="AC1095" i="10"/>
  <c r="AC1096" i="10"/>
  <c r="AC1097" i="10"/>
  <c r="AC1098" i="10"/>
  <c r="AC1099" i="10"/>
  <c r="AC1100" i="10"/>
  <c r="AC1101" i="10"/>
  <c r="AC1102" i="10"/>
  <c r="AC1103" i="10"/>
  <c r="AC1104" i="10"/>
  <c r="AC1105" i="10"/>
  <c r="AC1106" i="10"/>
  <c r="AC1107" i="10"/>
  <c r="AC1108" i="10"/>
  <c r="AC1109" i="10"/>
  <c r="AC1110" i="10"/>
  <c r="AC1111" i="10"/>
  <c r="AC1112" i="10"/>
  <c r="AC1113" i="10"/>
  <c r="AC1114" i="10"/>
  <c r="AC1115" i="10"/>
  <c r="AC1116" i="10"/>
  <c r="AC1117" i="10"/>
  <c r="AC1118" i="10"/>
  <c r="AC1119" i="10"/>
  <c r="AC1121" i="10"/>
  <c r="AC1122" i="10"/>
  <c r="AC1123" i="10"/>
  <c r="AC1124" i="10"/>
  <c r="AC1125" i="10"/>
  <c r="AC1126" i="10"/>
  <c r="AC1127" i="10"/>
  <c r="AC1128" i="10"/>
  <c r="AC1129" i="10"/>
  <c r="AC1130" i="10"/>
  <c r="AC1131" i="10"/>
  <c r="AC1132" i="10"/>
  <c r="AC1133" i="10"/>
  <c r="AC1134" i="10"/>
  <c r="AC1135" i="10"/>
  <c r="AC1136" i="10"/>
  <c r="AC1137" i="10"/>
  <c r="AC1138" i="10"/>
  <c r="AC1139" i="10"/>
  <c r="AC1140" i="10"/>
  <c r="AC1141" i="10"/>
  <c r="AC1142" i="10"/>
  <c r="AC1143" i="10"/>
  <c r="AC1144" i="10"/>
  <c r="AC1145" i="10"/>
  <c r="AC1146" i="10"/>
  <c r="AC1147" i="10"/>
  <c r="AC1148" i="10"/>
  <c r="AC1149" i="10"/>
  <c r="AC1150" i="10"/>
  <c r="AC1151" i="10"/>
  <c r="AC1152" i="10"/>
  <c r="AC1153" i="10"/>
  <c r="AC1154" i="10"/>
  <c r="AC1155" i="10"/>
  <c r="AC1156" i="10"/>
  <c r="AC1157" i="10"/>
  <c r="AC1158" i="10"/>
  <c r="AC1159" i="10"/>
  <c r="AC1160" i="10"/>
  <c r="AC1161" i="10"/>
  <c r="AC1162" i="10"/>
  <c r="AC1163" i="10"/>
  <c r="AC1164" i="10"/>
  <c r="AC1165" i="10"/>
  <c r="AC1166" i="10"/>
  <c r="AC1167" i="10"/>
  <c r="AC1168" i="10"/>
  <c r="AC1169" i="10"/>
  <c r="AC1170" i="10"/>
  <c r="AC1171" i="10"/>
  <c r="AC1172" i="10"/>
  <c r="AC1173" i="10"/>
  <c r="AC1174" i="10"/>
  <c r="AC1175" i="10"/>
  <c r="AC1176" i="10"/>
  <c r="AC1177" i="10"/>
  <c r="AC1178" i="10"/>
  <c r="AC1179" i="10"/>
  <c r="AC1180" i="10"/>
  <c r="AC1181" i="10"/>
  <c r="AC1182" i="10"/>
  <c r="AC1183" i="10"/>
  <c r="AC1184" i="10"/>
  <c r="AC1185" i="10"/>
  <c r="AC1186" i="10"/>
  <c r="AC1187" i="10"/>
  <c r="AC1188" i="10"/>
  <c r="AC1189" i="10"/>
  <c r="AC1190" i="10"/>
  <c r="AC1191" i="10"/>
  <c r="AC1192" i="10"/>
  <c r="AC1193" i="10"/>
  <c r="AC1194" i="10"/>
  <c r="AC1195" i="10"/>
  <c r="AC1196" i="10"/>
  <c r="AC1197" i="10"/>
  <c r="AC1198" i="10"/>
  <c r="AC1199" i="10"/>
  <c r="AC1200" i="10"/>
  <c r="AC1201" i="10"/>
  <c r="AC1202" i="10"/>
  <c r="AC1203" i="10"/>
  <c r="AC1204" i="10"/>
  <c r="AC1205" i="10"/>
  <c r="AC1206" i="10"/>
  <c r="AC1207" i="10"/>
  <c r="AC1208" i="10"/>
  <c r="AC1209" i="10"/>
  <c r="AC1210" i="10"/>
  <c r="AC1211" i="10"/>
  <c r="AC1212" i="10"/>
  <c r="AC1213" i="10"/>
  <c r="AC1214" i="10"/>
  <c r="AC1215" i="10"/>
  <c r="AC1216" i="10"/>
  <c r="AC1217" i="10"/>
  <c r="AC1218" i="10"/>
  <c r="AC1219" i="10"/>
  <c r="AC1220" i="10"/>
  <c r="AC1221" i="10"/>
  <c r="AC1222" i="10"/>
  <c r="AC1223" i="10"/>
  <c r="AC1224" i="10"/>
  <c r="AC1225" i="10"/>
  <c r="AC1226" i="10"/>
  <c r="AC1227" i="10"/>
  <c r="AC1228" i="10"/>
  <c r="AC1229" i="10"/>
  <c r="AC1230" i="10"/>
  <c r="AC1231" i="10"/>
  <c r="AC1232" i="10"/>
  <c r="AC1233" i="10"/>
  <c r="AC1234" i="10"/>
  <c r="AC1235" i="10"/>
  <c r="AC1236" i="10"/>
  <c r="AC1237" i="10"/>
  <c r="AC1238" i="10"/>
  <c r="AC1239" i="10"/>
  <c r="AC1240" i="10"/>
  <c r="AC1241" i="10"/>
  <c r="AC1242" i="10"/>
  <c r="AC1243" i="10"/>
  <c r="AC1244" i="10"/>
  <c r="AC1245" i="10"/>
  <c r="AC1246" i="10"/>
  <c r="AC1247" i="10"/>
  <c r="AC1248" i="10"/>
  <c r="AC1249" i="10"/>
  <c r="AC1250" i="10"/>
  <c r="AC1251" i="10"/>
  <c r="AC1252" i="10"/>
  <c r="AC1253" i="10"/>
  <c r="AC1254" i="10"/>
  <c r="AC1255" i="10"/>
  <c r="AC1256" i="10"/>
  <c r="AC1257" i="10"/>
  <c r="AC1258" i="10"/>
  <c r="AC1259" i="10"/>
  <c r="AC1260" i="10"/>
  <c r="AC1261" i="10"/>
  <c r="AC1262" i="10"/>
  <c r="AC1263" i="10"/>
  <c r="AC1264" i="10"/>
  <c r="AC1265" i="10"/>
  <c r="AC1266" i="10"/>
  <c r="AC1267" i="10"/>
  <c r="AC1268" i="10"/>
  <c r="AC1269" i="10"/>
  <c r="AC1270" i="10"/>
  <c r="AC1271" i="10"/>
  <c r="AC1272" i="10"/>
  <c r="AC1273" i="10"/>
  <c r="AC1274" i="10"/>
  <c r="AC1275" i="10"/>
  <c r="AC1276" i="10"/>
  <c r="AC1277" i="10"/>
  <c r="AC1278" i="10"/>
  <c r="AC1279" i="10"/>
  <c r="AC1280" i="10"/>
  <c r="AC1281" i="10"/>
  <c r="AC1282" i="10"/>
  <c r="AC1283" i="10"/>
  <c r="AC1284" i="10"/>
  <c r="AC1285" i="10"/>
  <c r="AC1286" i="10"/>
  <c r="AC1287" i="10"/>
  <c r="AC1288" i="10"/>
  <c r="AC1289" i="10"/>
  <c r="AC1290" i="10"/>
  <c r="AC1291" i="10"/>
  <c r="AC1292" i="10"/>
  <c r="AC1293" i="10"/>
  <c r="AC1294" i="10"/>
  <c r="AC1295" i="10"/>
  <c r="AC1296" i="10"/>
  <c r="AC1297" i="10"/>
  <c r="AC1298" i="10"/>
  <c r="AC1299" i="10"/>
  <c r="AC1300" i="10"/>
  <c r="AC1301" i="10"/>
  <c r="AC1302" i="10"/>
  <c r="AC1303" i="10"/>
  <c r="AC1304" i="10"/>
  <c r="AC1305" i="10"/>
  <c r="AC1306" i="10"/>
  <c r="AC1307" i="10"/>
  <c r="AC1308" i="10"/>
  <c r="AC1309" i="10"/>
  <c r="AC1310" i="10"/>
  <c r="AC1311" i="10"/>
  <c r="AC1312" i="10"/>
  <c r="AC1313" i="10"/>
  <c r="AC1314" i="10"/>
  <c r="AC1315" i="10"/>
  <c r="AC1316" i="10"/>
  <c r="AC1317" i="10"/>
  <c r="AC1318" i="10"/>
  <c r="AC1319" i="10"/>
  <c r="AC1320" i="10"/>
  <c r="AC1321" i="10"/>
  <c r="AC1322" i="10"/>
  <c r="AC1323" i="10"/>
  <c r="AC1324" i="10"/>
  <c r="AC1325" i="10"/>
  <c r="AC1326" i="10"/>
  <c r="AC1327" i="10"/>
  <c r="AC1328" i="10"/>
  <c r="AC1329" i="10"/>
  <c r="AC1330" i="10"/>
  <c r="AC1331" i="10"/>
  <c r="AC1332" i="10"/>
  <c r="AC1333" i="10"/>
  <c r="AC1334" i="10"/>
  <c r="AC1335" i="10"/>
  <c r="AC1336" i="10"/>
  <c r="AC1337" i="10"/>
  <c r="AC1338" i="10"/>
  <c r="AC1339" i="10"/>
  <c r="AC1340" i="10"/>
  <c r="AC1341" i="10"/>
  <c r="AC1342" i="10"/>
  <c r="AC1343" i="10"/>
  <c r="AC1344" i="10"/>
  <c r="AC1345" i="10"/>
  <c r="AC1346" i="10"/>
  <c r="AC1347" i="10"/>
  <c r="AC1348" i="10"/>
  <c r="AC1349" i="10"/>
  <c r="AC1350" i="10"/>
  <c r="AC1351" i="10"/>
  <c r="AC1352" i="10"/>
  <c r="AC1353" i="10"/>
  <c r="AC1354" i="10"/>
  <c r="AC1355" i="10"/>
  <c r="AC1356" i="10"/>
  <c r="AC1357" i="10"/>
  <c r="AC1358" i="10"/>
  <c r="AC1359" i="10"/>
  <c r="AC1360" i="10"/>
  <c r="AC1361" i="10"/>
  <c r="AC1362" i="10"/>
  <c r="AC1363" i="10"/>
  <c r="AC1364" i="10"/>
  <c r="AC1365" i="10"/>
  <c r="AC1366" i="10"/>
  <c r="AC1367" i="10"/>
  <c r="AC1368" i="10"/>
  <c r="AC1369" i="10"/>
  <c r="AC1370" i="10"/>
  <c r="AC1371" i="10"/>
  <c r="AC1372" i="10"/>
  <c r="AC1373" i="10"/>
  <c r="AC1374" i="10"/>
  <c r="AC1375" i="10"/>
  <c r="AC1376" i="10"/>
  <c r="AC1377" i="10"/>
  <c r="AC1378" i="10"/>
  <c r="AC1379" i="10"/>
  <c r="AC1380" i="10"/>
  <c r="AC1381" i="10"/>
  <c r="AC1382" i="10"/>
  <c r="AC1383" i="10"/>
  <c r="AC1384" i="10"/>
  <c r="AC1385" i="10"/>
  <c r="AC1386" i="10"/>
  <c r="AC1387" i="10"/>
  <c r="AC1388" i="10"/>
  <c r="AC1389" i="10"/>
  <c r="AC1390" i="10"/>
  <c r="AC1391" i="10"/>
  <c r="AC1392" i="10"/>
  <c r="AC1393" i="10"/>
  <c r="AC1394" i="10"/>
  <c r="AC1395" i="10"/>
  <c r="AC1396" i="10"/>
  <c r="AC1397" i="10"/>
  <c r="AC1398" i="10"/>
  <c r="AC1399" i="10"/>
  <c r="AC1400" i="10"/>
  <c r="AC1401" i="10"/>
  <c r="AC1402" i="10"/>
  <c r="AC1403" i="10"/>
  <c r="AC1404" i="10"/>
  <c r="AC1405" i="10"/>
  <c r="AC1406" i="10"/>
  <c r="AC1407" i="10"/>
  <c r="AC1408" i="10"/>
  <c r="AC1409" i="10"/>
  <c r="AC1410" i="10"/>
  <c r="AC1411" i="10"/>
  <c r="AC1412" i="10"/>
  <c r="AC1413" i="10"/>
  <c r="AC1414" i="10"/>
  <c r="AC1415" i="10"/>
  <c r="AC1416" i="10"/>
  <c r="AC1417" i="10"/>
  <c r="AC1418" i="10"/>
  <c r="AC1419" i="10"/>
  <c r="AC1420" i="10"/>
  <c r="AC1421" i="10"/>
  <c r="AC1422" i="10"/>
  <c r="AC1423" i="10"/>
  <c r="AC1424" i="10"/>
  <c r="AC1425" i="10"/>
  <c r="AC1426" i="10"/>
  <c r="AC1427" i="10"/>
  <c r="AC1428" i="10"/>
  <c r="AC1429" i="10"/>
  <c r="AC1430" i="10"/>
  <c r="AC1431" i="10"/>
  <c r="AC1432" i="10"/>
  <c r="AC1433" i="10"/>
  <c r="AC1434" i="10"/>
  <c r="AC1435" i="10"/>
  <c r="AC1436" i="10"/>
  <c r="AC1437" i="10"/>
  <c r="AC1438" i="10"/>
  <c r="AC1439" i="10"/>
  <c r="AC1441" i="10"/>
  <c r="AC1442" i="10"/>
  <c r="AC1443" i="10"/>
  <c r="AC1444" i="10"/>
  <c r="AC1445" i="10"/>
  <c r="AC1446" i="10"/>
  <c r="AC1447" i="10"/>
  <c r="AC1448" i="10"/>
  <c r="AC1449" i="10"/>
  <c r="AC1450" i="10"/>
  <c r="AC1451" i="10"/>
  <c r="AC1452" i="10"/>
  <c r="AC1453" i="10"/>
  <c r="AC1454" i="10"/>
  <c r="AC1455" i="10"/>
  <c r="AC1456" i="10"/>
  <c r="AC1457" i="10"/>
  <c r="AC1458" i="10"/>
  <c r="AC1459" i="10"/>
  <c r="AC1460" i="10"/>
  <c r="AC1461" i="10"/>
  <c r="AC1462" i="10"/>
  <c r="AC1463" i="10"/>
  <c r="AC1464" i="10"/>
  <c r="AC1465" i="10"/>
  <c r="AC1466" i="10"/>
  <c r="AC1467" i="10"/>
  <c r="AC1468" i="10"/>
  <c r="AC1469" i="10"/>
  <c r="AC1470" i="10"/>
  <c r="AC1471" i="10"/>
  <c r="AC1472" i="10"/>
  <c r="AC1473" i="10"/>
  <c r="AC1474" i="10"/>
  <c r="AC1475" i="10"/>
  <c r="AC1476" i="10"/>
  <c r="AC1477" i="10"/>
  <c r="AC1478" i="10"/>
  <c r="AC1479" i="10"/>
  <c r="AC1480" i="10"/>
  <c r="AC1481" i="10"/>
  <c r="AC1482" i="10"/>
  <c r="AC1483" i="10"/>
  <c r="AC1484" i="10"/>
  <c r="AC1485" i="10"/>
  <c r="AC1486" i="10"/>
  <c r="AC1487" i="10"/>
  <c r="AC1488" i="10"/>
  <c r="AC1489" i="10"/>
  <c r="AC1490" i="10"/>
  <c r="AC1491" i="10"/>
  <c r="AC1492" i="10"/>
  <c r="AC1493" i="10"/>
  <c r="AC1494" i="10"/>
  <c r="AC1495" i="10"/>
  <c r="AC1496" i="10"/>
  <c r="AC1497" i="10"/>
  <c r="AC1498" i="10"/>
  <c r="AC1499" i="10"/>
  <c r="AC1500" i="10"/>
  <c r="AC1501" i="10"/>
  <c r="AC1502" i="10"/>
  <c r="AC1503" i="10"/>
  <c r="AC1504" i="10"/>
  <c r="AC1505" i="10"/>
  <c r="AC1506" i="10"/>
  <c r="AC1507" i="10"/>
  <c r="AC1508" i="10"/>
  <c r="AC1509" i="10"/>
  <c r="AC1510" i="10"/>
  <c r="AC1511" i="10"/>
  <c r="AC1512" i="10"/>
  <c r="AC1513" i="10"/>
  <c r="AC1514" i="10"/>
  <c r="AC1515" i="10"/>
  <c r="AC1516" i="10"/>
  <c r="AC1517" i="10"/>
  <c r="AC1518" i="10"/>
  <c r="AC1519" i="10"/>
  <c r="AC1520" i="10"/>
  <c r="AC1521" i="10"/>
  <c r="AC1522" i="10"/>
  <c r="AC1523" i="10"/>
  <c r="AC1524" i="10"/>
  <c r="AC1525" i="10"/>
  <c r="AC1526" i="10"/>
  <c r="AC1527" i="10"/>
  <c r="AC1528" i="10"/>
  <c r="AC1529" i="10"/>
  <c r="AC1530" i="10"/>
  <c r="AC1531" i="10"/>
  <c r="AC1532" i="10"/>
  <c r="AC1533" i="10"/>
  <c r="AC1534" i="10"/>
  <c r="AC1535" i="10"/>
  <c r="AC1536" i="10"/>
  <c r="AC1537" i="10"/>
  <c r="AC1538" i="10"/>
  <c r="AC1539" i="10"/>
  <c r="AC1540" i="10"/>
  <c r="AC1542" i="10"/>
  <c r="AC1543" i="10"/>
  <c r="AC1544" i="10"/>
  <c r="AC1545" i="10"/>
  <c r="AC1546" i="10"/>
  <c r="AC1547" i="10"/>
  <c r="AC1548" i="10"/>
  <c r="AC1549" i="10"/>
  <c r="AC1550" i="10"/>
  <c r="AC1551" i="10"/>
  <c r="AC1552" i="10"/>
  <c r="AC1553" i="10"/>
  <c r="AC1554" i="10"/>
  <c r="AC1555" i="10"/>
  <c r="AC1556" i="10"/>
  <c r="AC1557" i="10"/>
  <c r="AC1558" i="10"/>
  <c r="AC1559" i="10"/>
  <c r="AC1560" i="10"/>
  <c r="AC1561" i="10"/>
  <c r="AC1562" i="10"/>
  <c r="AC1563" i="10"/>
  <c r="AC1564" i="10"/>
  <c r="AC1565" i="10"/>
  <c r="AC1566" i="10"/>
  <c r="AC1567" i="10"/>
  <c r="AC1568" i="10"/>
  <c r="AC1569" i="10"/>
  <c r="AC1570" i="10"/>
  <c r="AC1571" i="10"/>
  <c r="AC1572" i="10"/>
  <c r="AC1573" i="10"/>
  <c r="AC1574" i="10"/>
  <c r="AC1575" i="10"/>
  <c r="AC1576" i="10"/>
  <c r="AC1577" i="10"/>
  <c r="AC1578" i="10"/>
  <c r="AC1579" i="10"/>
  <c r="AC1580" i="10"/>
  <c r="AC1581" i="10"/>
  <c r="AC1582" i="10"/>
  <c r="AC1583" i="10"/>
  <c r="AC1584" i="10"/>
  <c r="AC1585" i="10"/>
  <c r="AC1586" i="10"/>
  <c r="AC1587" i="10"/>
  <c r="AC1588" i="10"/>
  <c r="AC1589" i="10"/>
  <c r="AC1590" i="10"/>
  <c r="AC1591" i="10"/>
  <c r="AC1592" i="10"/>
  <c r="AC1593" i="10"/>
  <c r="AC1594" i="10"/>
  <c r="AC1595" i="10"/>
  <c r="AC1596" i="10"/>
  <c r="AC1597" i="10"/>
  <c r="AC1598" i="10"/>
  <c r="AC1599" i="10"/>
  <c r="AC1600" i="10"/>
  <c r="AC1601" i="10"/>
  <c r="AC1602" i="10"/>
  <c r="AC1603" i="10"/>
  <c r="AC1607" i="10"/>
  <c r="AC1608" i="10"/>
  <c r="AC1609" i="10"/>
  <c r="AC1610" i="10"/>
  <c r="AC1611" i="10"/>
  <c r="AC1612" i="10"/>
  <c r="AC1613" i="10"/>
  <c r="AC1614" i="10"/>
  <c r="AC1615" i="10"/>
  <c r="AC1616" i="10"/>
  <c r="AC1617" i="10"/>
  <c r="AC1618" i="10"/>
  <c r="AC1619" i="10"/>
  <c r="AC1620" i="10"/>
  <c r="AC1621" i="10"/>
  <c r="AC1622" i="10"/>
  <c r="AC1623" i="10"/>
  <c r="AC1624" i="10"/>
  <c r="AC1625" i="10"/>
  <c r="AC1626" i="10"/>
  <c r="AC1627" i="10"/>
  <c r="AC1628" i="10"/>
  <c r="AC1629" i="10"/>
  <c r="AC1630" i="10"/>
  <c r="AC1631" i="10"/>
  <c r="AC1632" i="10"/>
  <c r="AC1633" i="10"/>
  <c r="AC1634" i="10"/>
  <c r="AC1635" i="10"/>
  <c r="AC1636" i="10"/>
  <c r="AC1637" i="10"/>
  <c r="AC1638" i="10"/>
  <c r="AC1639" i="10"/>
  <c r="AC1640" i="10"/>
  <c r="AC1641" i="10"/>
  <c r="AC1642" i="10"/>
  <c r="AC1643" i="10"/>
  <c r="AC1644" i="10"/>
  <c r="AC1645" i="10"/>
  <c r="AC1646" i="10"/>
  <c r="AC1647" i="10"/>
  <c r="AC1648" i="10"/>
  <c r="AC1649" i="10"/>
  <c r="AC1650" i="10"/>
  <c r="AC1651" i="10"/>
  <c r="AC1652" i="10"/>
  <c r="AC1653" i="10"/>
  <c r="AC1654" i="10"/>
  <c r="AC1655" i="10"/>
  <c r="AC1656" i="10"/>
  <c r="AC1657" i="10"/>
  <c r="AC1658" i="10"/>
  <c r="AC1659" i="10"/>
  <c r="AC1660" i="10"/>
  <c r="AC1661" i="10"/>
  <c r="AC1662" i="10"/>
  <c r="AC1663" i="10"/>
  <c r="AC1664" i="10"/>
  <c r="AC1665" i="10"/>
  <c r="AC1666" i="10"/>
  <c r="AC1667" i="10"/>
  <c r="AC1668" i="10"/>
  <c r="AC1669" i="10"/>
  <c r="AC1670" i="10"/>
  <c r="AC1671" i="10"/>
  <c r="AC1672" i="10"/>
  <c r="AC1673" i="10"/>
  <c r="AC1674" i="10"/>
  <c r="AC1675" i="10"/>
  <c r="AC1676" i="10"/>
  <c r="AC1677" i="10"/>
  <c r="AC1678" i="10"/>
  <c r="AC1679" i="10"/>
  <c r="AC1680" i="10"/>
  <c r="AC1681" i="10"/>
  <c r="AC1682" i="10"/>
  <c r="AC1683" i="10"/>
  <c r="AC1684" i="10"/>
  <c r="AC1685" i="10"/>
  <c r="AC1686" i="10"/>
  <c r="AC1687" i="10"/>
  <c r="AC1688" i="10"/>
  <c r="AC1689" i="10"/>
  <c r="AC1690" i="10"/>
  <c r="AC1691" i="10"/>
  <c r="AC1692" i="10"/>
  <c r="AC1693" i="10"/>
  <c r="AC1694" i="10"/>
  <c r="AC1695" i="10"/>
  <c r="AC1696" i="10"/>
  <c r="AC1697" i="10"/>
  <c r="AC1698" i="10"/>
  <c r="AC1699" i="10"/>
  <c r="AC1700" i="10"/>
  <c r="AC1701" i="10"/>
  <c r="AC1702" i="10"/>
  <c r="AC1703" i="10"/>
  <c r="AC1704" i="10"/>
  <c r="AC1705" i="10"/>
  <c r="AC1706" i="10"/>
  <c r="AC1707" i="10"/>
  <c r="AC1708" i="10"/>
  <c r="AC1709" i="10"/>
  <c r="AC1710" i="10"/>
  <c r="AC1711" i="10"/>
  <c r="AC1712" i="10"/>
  <c r="AC1713" i="10"/>
  <c r="AC1714" i="10"/>
  <c r="AC1715" i="10"/>
  <c r="AC1716" i="10"/>
  <c r="AC1717" i="10"/>
  <c r="AC1718" i="10"/>
  <c r="AC1719" i="10"/>
  <c r="AC1720" i="10"/>
  <c r="AC1721" i="10"/>
  <c r="AC1722" i="10"/>
  <c r="AC1723" i="10"/>
  <c r="AC1724" i="10"/>
  <c r="AC1725" i="10"/>
  <c r="AC1726" i="10"/>
  <c r="AC1727" i="10"/>
  <c r="AC1728" i="10"/>
  <c r="AC1729" i="10"/>
  <c r="AC1730" i="10"/>
  <c r="AC1731" i="10"/>
  <c r="AC1732" i="10"/>
  <c r="AC1733" i="10"/>
  <c r="AC1734" i="10"/>
  <c r="AC1735" i="10"/>
  <c r="AC1736" i="10"/>
  <c r="AC1737" i="10"/>
  <c r="AC1738" i="10"/>
  <c r="AC1739" i="10"/>
  <c r="AC1740" i="10"/>
  <c r="AC1741" i="10"/>
  <c r="AC1742" i="10"/>
  <c r="AC1743" i="10"/>
  <c r="AC1744" i="10"/>
  <c r="AC1745" i="10"/>
  <c r="AC1746" i="10"/>
  <c r="AC1747" i="10"/>
  <c r="AC1748" i="10"/>
  <c r="AC1749" i="10"/>
  <c r="AC1750" i="10"/>
  <c r="AC1751" i="10"/>
  <c r="AC1752" i="10"/>
  <c r="AC1753" i="10"/>
  <c r="AC1754" i="10"/>
  <c r="AC1755" i="10"/>
  <c r="AC1756" i="10"/>
  <c r="AC1757" i="10"/>
  <c r="AC1758" i="10"/>
  <c r="AC1759" i="10"/>
  <c r="AC1760" i="10"/>
  <c r="AC1761" i="10"/>
  <c r="AC1762" i="10"/>
  <c r="AC1763" i="10"/>
  <c r="AC1764" i="10"/>
  <c r="AC1765" i="10"/>
  <c r="AC1766" i="10"/>
  <c r="AC1767" i="10"/>
  <c r="AC1768" i="10"/>
  <c r="AC1769" i="10"/>
  <c r="AC1770" i="10"/>
  <c r="AC1771" i="10"/>
  <c r="AC1772" i="10"/>
  <c r="AC1773" i="10"/>
  <c r="AC1774" i="10"/>
  <c r="AC1775" i="10"/>
  <c r="AC1776" i="10"/>
  <c r="AC1777" i="10"/>
  <c r="AC1778" i="10"/>
  <c r="AC1779" i="10"/>
  <c r="AC1780" i="10"/>
  <c r="AC1781" i="10"/>
  <c r="AC1782" i="10"/>
  <c r="AC1783" i="10"/>
  <c r="AC1784" i="10"/>
  <c r="AC1785" i="10"/>
  <c r="AC1786" i="10"/>
  <c r="AC1787" i="10"/>
  <c r="AC1788" i="10"/>
  <c r="AC1789" i="10"/>
  <c r="AC1790" i="10"/>
  <c r="AC1791" i="10"/>
  <c r="AC1792" i="10"/>
  <c r="AC1793" i="10"/>
  <c r="AC1794" i="10"/>
  <c r="AC1795" i="10"/>
  <c r="AC1796" i="10"/>
  <c r="AC1797" i="10"/>
  <c r="AC1798" i="10"/>
  <c r="AC1799" i="10"/>
  <c r="AC1800" i="10"/>
  <c r="AC1801" i="10"/>
  <c r="AC1802" i="10"/>
  <c r="AC1803" i="10"/>
  <c r="AC1804" i="10"/>
  <c r="AC1805" i="10"/>
  <c r="AC1806" i="10"/>
  <c r="AC1807" i="10"/>
  <c r="AC1808" i="10"/>
  <c r="AC1809" i="10"/>
  <c r="AC1810" i="10"/>
  <c r="AC1811" i="10"/>
  <c r="AC1812" i="10"/>
  <c r="AC1813" i="10"/>
  <c r="AC1814" i="10"/>
  <c r="AC1815" i="10"/>
  <c r="AC1816" i="10"/>
  <c r="AC1817" i="10"/>
  <c r="AC1818" i="10"/>
  <c r="AC1819" i="10"/>
  <c r="AC1820" i="10"/>
  <c r="AC1821" i="10"/>
  <c r="AC1822" i="10"/>
  <c r="AC1823" i="10"/>
  <c r="AC1824" i="10"/>
  <c r="AC1825" i="10"/>
  <c r="AC1826" i="10"/>
  <c r="AC1827" i="10"/>
  <c r="AC1828" i="10"/>
  <c r="AC1829" i="10"/>
  <c r="AC1830" i="10"/>
  <c r="AC1831" i="10"/>
  <c r="AC1832" i="10"/>
  <c r="AC1833" i="10"/>
  <c r="AC1834" i="10"/>
  <c r="AC1835" i="10"/>
  <c r="AC1836" i="10"/>
  <c r="AC1837" i="10"/>
  <c r="AC1838" i="10"/>
  <c r="AC1839" i="10"/>
  <c r="AC1840" i="10"/>
  <c r="AC1841" i="10"/>
  <c r="AC1842" i="10"/>
  <c r="AC1843" i="10"/>
  <c r="AC1844" i="10"/>
  <c r="AC1845" i="10"/>
  <c r="AC1846" i="10"/>
  <c r="AC1847" i="10"/>
  <c r="AC1848" i="10"/>
  <c r="AC1849" i="10"/>
  <c r="AC1850" i="10"/>
  <c r="AC1851" i="10"/>
  <c r="AC1852" i="10"/>
  <c r="AC1853" i="10"/>
  <c r="AC1854" i="10"/>
  <c r="AC1855" i="10"/>
  <c r="AC1856" i="10"/>
  <c r="AC1857" i="10"/>
  <c r="AC1858" i="10"/>
  <c r="AC1859" i="10"/>
  <c r="AC1860" i="10"/>
  <c r="AC1861" i="10"/>
  <c r="AC1862" i="10"/>
  <c r="AC1863" i="10"/>
  <c r="AC1865" i="10"/>
  <c r="AC1866" i="10"/>
  <c r="AC1867" i="10"/>
  <c r="AC1868" i="10"/>
  <c r="AC1869" i="10"/>
  <c r="AC1870" i="10"/>
  <c r="AC1871" i="10"/>
  <c r="AC1872" i="10"/>
  <c r="AC1873" i="10"/>
  <c r="AC1874" i="10"/>
  <c r="AC1875" i="10"/>
  <c r="AC1876" i="10"/>
  <c r="AC1877" i="10"/>
  <c r="AC1878" i="10"/>
  <c r="AC1879" i="10"/>
  <c r="AC1880" i="10"/>
  <c r="AC1881" i="10"/>
  <c r="AC1882" i="10"/>
  <c r="AC1883" i="10"/>
  <c r="AC1884" i="10"/>
  <c r="AC1885" i="10"/>
  <c r="AC1886" i="10"/>
  <c r="AC1887" i="10"/>
  <c r="AC1888" i="10"/>
  <c r="AC1889" i="10"/>
  <c r="AC1890" i="10"/>
  <c r="AC1891" i="10"/>
  <c r="AC1892" i="10"/>
  <c r="AC1893" i="10"/>
  <c r="AC1894" i="10"/>
  <c r="AC1895" i="10"/>
  <c r="AC1896" i="10"/>
  <c r="AC1897" i="10"/>
  <c r="AC1898" i="10"/>
  <c r="AC1899" i="10"/>
  <c r="AC1900" i="10"/>
  <c r="AC1901" i="10"/>
  <c r="AC1902" i="10"/>
  <c r="AC1903" i="10"/>
  <c r="AC1904" i="10"/>
  <c r="AC1905" i="10"/>
  <c r="AC1906" i="10"/>
  <c r="AC1907" i="10"/>
  <c r="AC1908" i="10"/>
  <c r="AC1909" i="10"/>
  <c r="AC1910" i="10"/>
  <c r="AC1911" i="10"/>
  <c r="AC1912" i="10"/>
  <c r="AC1913" i="10"/>
  <c r="AC1914" i="10"/>
  <c r="AC1915" i="10"/>
  <c r="AC1916" i="10"/>
  <c r="AC1917" i="10"/>
  <c r="AC1918" i="10"/>
  <c r="AC1919" i="10"/>
  <c r="AC1920" i="10"/>
  <c r="AC1921" i="10"/>
  <c r="AC1922" i="10"/>
  <c r="AC1923" i="10"/>
  <c r="AC1924" i="10"/>
  <c r="AC1925" i="10"/>
  <c r="AC1926" i="10"/>
  <c r="AC1927" i="10"/>
  <c r="AC1928" i="10"/>
  <c r="AC1929" i="10"/>
  <c r="AC1930" i="10"/>
  <c r="AC1931" i="10"/>
  <c r="AC1932" i="10"/>
  <c r="AC1933" i="10"/>
  <c r="AC1934" i="10"/>
  <c r="AC1935" i="10"/>
  <c r="AC1936" i="10"/>
  <c r="AC1937" i="10"/>
  <c r="AC1938" i="10"/>
  <c r="AC1939" i="10"/>
  <c r="AC1940" i="10"/>
  <c r="AC1941" i="10"/>
  <c r="AC1942" i="10"/>
  <c r="AC1943" i="10"/>
  <c r="AC1944" i="10"/>
  <c r="AC1945" i="10"/>
  <c r="AC1946" i="10"/>
  <c r="AC1947" i="10"/>
  <c r="AC1948" i="10"/>
  <c r="AC1949" i="10"/>
  <c r="AC1950" i="10"/>
  <c r="AC1951" i="10"/>
  <c r="AC1952" i="10"/>
  <c r="AC1953" i="10"/>
  <c r="AC1954" i="10"/>
  <c r="AC1955" i="10"/>
  <c r="AC1956" i="10"/>
  <c r="AC1957" i="10"/>
  <c r="AC1958" i="10"/>
  <c r="AC1959" i="10"/>
  <c r="AC1960" i="10"/>
  <c r="AC1961" i="10"/>
  <c r="AC1962" i="10"/>
  <c r="AC1963" i="10"/>
  <c r="AC1964" i="10"/>
  <c r="AC1965" i="10"/>
  <c r="AC1966" i="10"/>
  <c r="AC1967" i="10"/>
  <c r="AC1968" i="10"/>
  <c r="AC1969" i="10"/>
  <c r="AC1970" i="10"/>
  <c r="AC1971" i="10"/>
  <c r="AC1972" i="10"/>
  <c r="AC1973" i="10"/>
  <c r="AC1974" i="10"/>
  <c r="AC1975" i="10"/>
  <c r="AC1976" i="10"/>
  <c r="AC1977" i="10"/>
  <c r="AC1978" i="10"/>
  <c r="AC1979" i="10"/>
  <c r="AC1980" i="10"/>
  <c r="AC1981" i="10"/>
  <c r="AC1982" i="10"/>
  <c r="AC1983" i="10"/>
  <c r="AC1984" i="10"/>
  <c r="AC1985" i="10"/>
  <c r="AC1986" i="10"/>
  <c r="AC1987" i="10"/>
  <c r="AC1988" i="10"/>
  <c r="AC1989" i="10"/>
  <c r="AC1990" i="10"/>
  <c r="AC1991" i="10"/>
  <c r="AC1992" i="10"/>
  <c r="AC1993" i="10"/>
  <c r="AC1994" i="10"/>
  <c r="AC1995" i="10"/>
  <c r="AC1996" i="10"/>
  <c r="AC1997" i="10"/>
  <c r="AC1998" i="10"/>
  <c r="AC1999" i="10"/>
  <c r="AC2000" i="10"/>
  <c r="AC2001" i="10"/>
  <c r="AC2002" i="10"/>
  <c r="AC2003" i="10"/>
  <c r="AC2004" i="10"/>
  <c r="AC2005" i="10"/>
  <c r="AC2006" i="10"/>
  <c r="AC2007" i="10"/>
  <c r="AC2008" i="10"/>
  <c r="AC2009" i="10"/>
  <c r="AC2010" i="10"/>
  <c r="AC2011" i="10"/>
  <c r="AC2012" i="10"/>
  <c r="AC2013" i="10"/>
  <c r="AC2014" i="10"/>
  <c r="AC2015" i="10"/>
  <c r="AC2016" i="10"/>
  <c r="AC2017" i="10"/>
  <c r="AC2018" i="10"/>
  <c r="AC2019" i="10"/>
  <c r="AC2020" i="10"/>
  <c r="AC2021" i="10"/>
  <c r="AC2022" i="10"/>
  <c r="AC2023" i="10"/>
  <c r="AC2024" i="10"/>
  <c r="AC2025" i="10"/>
  <c r="AC2026" i="10"/>
  <c r="AC2027" i="10"/>
  <c r="AC2028" i="10"/>
  <c r="AC2029" i="10"/>
  <c r="AC2030" i="10"/>
  <c r="AC2031" i="10"/>
  <c r="AC2032" i="10"/>
  <c r="AC2033" i="10"/>
  <c r="AC2034" i="10"/>
  <c r="AC2035" i="10"/>
  <c r="AC2036" i="10"/>
  <c r="AC2037" i="10"/>
  <c r="AC2038" i="10"/>
  <c r="AC2039" i="10"/>
  <c r="AC2040" i="10"/>
  <c r="AC2041" i="10"/>
  <c r="AC2042" i="10"/>
  <c r="AC2043" i="10"/>
  <c r="AC2044" i="10"/>
  <c r="AC2045" i="10"/>
  <c r="AC2046" i="10"/>
  <c r="AC2047" i="10"/>
  <c r="AC2048" i="10"/>
  <c r="AC2049" i="10"/>
  <c r="AC2050" i="10"/>
  <c r="AC2051" i="10"/>
  <c r="AC2052" i="10"/>
  <c r="AC2053" i="10"/>
  <c r="AC2054" i="10"/>
  <c r="AC2055" i="10"/>
  <c r="AC2056" i="10"/>
  <c r="AC2057" i="10"/>
  <c r="AC2058" i="10"/>
  <c r="AC2059" i="10"/>
  <c r="AC2060" i="10"/>
  <c r="AC2061" i="10"/>
  <c r="AC2062" i="10"/>
  <c r="AC2063" i="10"/>
  <c r="AC2064" i="10"/>
  <c r="AC2065" i="10"/>
  <c r="AC2066" i="10"/>
  <c r="AC2067" i="10"/>
  <c r="AC2068" i="10"/>
  <c r="AC2069" i="10"/>
  <c r="AC2070" i="10"/>
  <c r="AC2071" i="10"/>
  <c r="AC2072" i="10"/>
  <c r="AC2073" i="10"/>
  <c r="AC2074" i="10"/>
  <c r="AC2075" i="10"/>
  <c r="AC2076" i="10"/>
  <c r="AC2077" i="10"/>
  <c r="AC2078" i="10"/>
  <c r="AC2079" i="10"/>
  <c r="AC2080" i="10"/>
  <c r="AC2081" i="10"/>
  <c r="AC2082" i="10"/>
  <c r="AC2083" i="10"/>
  <c r="AC2084" i="10"/>
  <c r="AC2085" i="10"/>
  <c r="AC2086" i="10"/>
  <c r="AC2087" i="10"/>
  <c r="AC2088" i="10"/>
  <c r="AC2089" i="10"/>
  <c r="AC2090" i="10"/>
  <c r="AC2091" i="10"/>
  <c r="AC2092" i="10"/>
  <c r="AC2093" i="10"/>
  <c r="AC2094" i="10"/>
  <c r="AC2095" i="10"/>
  <c r="AC2096" i="10"/>
  <c r="AC2097" i="10"/>
  <c r="AC2098" i="10"/>
  <c r="AC2099" i="10"/>
  <c r="AC2100" i="10"/>
  <c r="AC2101" i="10"/>
  <c r="AC2102" i="10"/>
  <c r="AC2103" i="10"/>
  <c r="AC2104" i="10"/>
  <c r="AC2105" i="10"/>
  <c r="AC2106" i="10"/>
  <c r="AC2107" i="10"/>
  <c r="AC2108" i="10"/>
  <c r="AC2109" i="10"/>
  <c r="AC2110" i="10"/>
  <c r="AC2111" i="10"/>
  <c r="AC2112" i="10"/>
  <c r="AC2113" i="10"/>
  <c r="AC2114" i="10"/>
  <c r="AC2115" i="10"/>
  <c r="AC2116" i="10"/>
  <c r="AC2117" i="10"/>
  <c r="AC2118" i="10"/>
  <c r="AC2119" i="10"/>
  <c r="AC2120" i="10"/>
  <c r="AC2121" i="10"/>
  <c r="AC2122" i="10"/>
  <c r="AC2123" i="10"/>
  <c r="AC2124" i="10"/>
  <c r="AC2125" i="10"/>
  <c r="AC2126" i="10"/>
  <c r="AC2127" i="10"/>
  <c r="AC2128" i="10"/>
  <c r="AC2129" i="10"/>
  <c r="AC2130" i="10"/>
  <c r="AC2131" i="10"/>
  <c r="AC2132" i="10"/>
  <c r="AC2133" i="10"/>
  <c r="AC2134" i="10"/>
  <c r="AC2135" i="10"/>
  <c r="AC2136" i="10"/>
  <c r="AC2137" i="10"/>
  <c r="AC2138" i="10"/>
  <c r="AC2139" i="10"/>
  <c r="AC2140" i="10"/>
  <c r="AC2141" i="10"/>
  <c r="AC2142" i="10"/>
  <c r="AC2143" i="10"/>
  <c r="AC2144" i="10"/>
  <c r="AC2145" i="10"/>
  <c r="AC2146" i="10"/>
  <c r="AC2147" i="10"/>
  <c r="AC2148" i="10"/>
  <c r="AC2149" i="10"/>
  <c r="AC2150" i="10"/>
  <c r="AC2151" i="10"/>
  <c r="AC2152" i="10"/>
  <c r="AC2153" i="10"/>
  <c r="AC2154" i="10"/>
  <c r="AC2155" i="10"/>
  <c r="AC2156" i="10"/>
  <c r="AC2157" i="10"/>
  <c r="AC2158" i="10"/>
  <c r="AC2159" i="10"/>
  <c r="AC2160" i="10"/>
  <c r="AC2161" i="10"/>
  <c r="AC2162" i="10"/>
  <c r="AC2163" i="10"/>
  <c r="AC2164" i="10"/>
  <c r="AC2165" i="10"/>
  <c r="AC2166" i="10"/>
  <c r="AC2167" i="10"/>
  <c r="AC2168" i="10"/>
  <c r="AC2169" i="10"/>
  <c r="AC2170" i="10"/>
  <c r="AC2171" i="10"/>
  <c r="AC2172" i="10"/>
  <c r="AC2173" i="10"/>
  <c r="AC2174" i="10"/>
  <c r="AC2175" i="10"/>
  <c r="AC2176" i="10"/>
  <c r="AC2177" i="10"/>
  <c r="AC2178" i="10"/>
  <c r="AC2179" i="10"/>
  <c r="AC2180" i="10"/>
  <c r="AC2181" i="10"/>
  <c r="AC2182" i="10"/>
  <c r="AC2183" i="10"/>
  <c r="AC2184" i="10"/>
  <c r="AC2185" i="10"/>
  <c r="AC2186" i="10"/>
  <c r="AC2187" i="10"/>
  <c r="AC2188" i="10"/>
  <c r="AC2189" i="10"/>
  <c r="AC2190" i="10"/>
  <c r="AC2191" i="10"/>
  <c r="AC2192" i="10"/>
  <c r="AC2193" i="10"/>
  <c r="AC2194" i="10"/>
  <c r="AC2195" i="10"/>
  <c r="AC2196" i="10"/>
  <c r="AC2197" i="10"/>
  <c r="AC2198" i="10"/>
  <c r="AC2199" i="10"/>
  <c r="AC2200" i="10"/>
  <c r="AC2201" i="10"/>
  <c r="AC2202" i="10"/>
  <c r="AC2203" i="10"/>
  <c r="AC2204" i="10"/>
  <c r="AC2205" i="10"/>
  <c r="AC2206" i="10"/>
  <c r="AC2207" i="10"/>
  <c r="AC2208" i="10"/>
  <c r="AC2209" i="10"/>
  <c r="AC2210" i="10"/>
  <c r="AC2211" i="10"/>
  <c r="AC2212" i="10"/>
  <c r="AC2213" i="10"/>
  <c r="AC2214" i="10"/>
  <c r="AC2215" i="10"/>
  <c r="AC2216" i="10"/>
  <c r="AC2217" i="10"/>
  <c r="AC2218" i="10"/>
  <c r="AC2219" i="10"/>
  <c r="AC2220" i="10"/>
  <c r="AC2221" i="10"/>
  <c r="AC2222" i="10"/>
  <c r="AC2223" i="10"/>
  <c r="AC2224" i="10"/>
  <c r="AC2225" i="10"/>
  <c r="AC2226" i="10"/>
  <c r="AC2227" i="10"/>
  <c r="AC2228" i="10"/>
  <c r="AC2229" i="10"/>
  <c r="AC2230" i="10"/>
  <c r="AC2231" i="10"/>
  <c r="AC2232" i="10"/>
  <c r="AC2233" i="10"/>
  <c r="AC2234" i="10"/>
  <c r="AC2235" i="10"/>
  <c r="AC2236" i="10"/>
  <c r="AC2237" i="10"/>
  <c r="AC2238" i="10"/>
  <c r="AC2239" i="10"/>
  <c r="AC2240" i="10"/>
  <c r="AC2241" i="10"/>
  <c r="AC2242" i="10"/>
  <c r="AC2243" i="10"/>
  <c r="AC2244" i="10"/>
  <c r="AC2245" i="10"/>
  <c r="AC2246" i="10"/>
  <c r="AC2247" i="10"/>
  <c r="AC2248" i="10"/>
  <c r="AC2249" i="10"/>
  <c r="AC2250" i="10"/>
  <c r="AC2251" i="10"/>
  <c r="AC2252" i="10"/>
  <c r="AC2253" i="10"/>
  <c r="AC2254" i="10"/>
  <c r="AC2255" i="10"/>
  <c r="AC2256" i="10"/>
  <c r="AC2257" i="10"/>
  <c r="AC2258" i="10"/>
  <c r="AC2259" i="10"/>
  <c r="AC2260" i="10"/>
  <c r="AC2261" i="10"/>
  <c r="AC2262" i="10"/>
  <c r="AC2263" i="10"/>
  <c r="AC2264" i="10"/>
  <c r="AC2265" i="10"/>
  <c r="AC2266" i="10"/>
  <c r="AC2267" i="10"/>
  <c r="AC2268" i="10"/>
  <c r="AC2269" i="10"/>
  <c r="AC2270" i="10"/>
  <c r="AC2271" i="10"/>
  <c r="AC2272" i="10"/>
  <c r="AC2273" i="10"/>
  <c r="AC2274" i="10"/>
  <c r="AC2275" i="10"/>
  <c r="AC2276" i="10"/>
  <c r="AC2277" i="10"/>
  <c r="AC2278" i="10"/>
  <c r="AC2279" i="10"/>
  <c r="AC2280" i="10"/>
  <c r="AC2281" i="10"/>
  <c r="AC2282" i="10"/>
  <c r="AC2283" i="10"/>
  <c r="AC2284" i="10"/>
  <c r="AC2285" i="10"/>
  <c r="AC2286" i="10"/>
  <c r="AC2287" i="10"/>
  <c r="AC2288" i="10"/>
  <c r="AC2289" i="10"/>
  <c r="AC2290" i="10"/>
  <c r="AC2291" i="10"/>
  <c r="AC2292" i="10"/>
  <c r="AC2293" i="10"/>
  <c r="AC2294" i="10"/>
  <c r="AC2295" i="10"/>
  <c r="AC2296" i="10"/>
  <c r="AC2297" i="10"/>
  <c r="AC2298" i="10"/>
  <c r="AC2299" i="10"/>
  <c r="AC2300" i="10"/>
  <c r="AC2301" i="10"/>
  <c r="AC2302" i="10"/>
  <c r="AC2303" i="10"/>
  <c r="AC2304" i="10"/>
  <c r="AC2305" i="10"/>
  <c r="AC2306" i="10"/>
  <c r="AC2307" i="10"/>
  <c r="AC2308" i="10"/>
  <c r="AC2309" i="10"/>
  <c r="AC2310" i="10"/>
  <c r="AC2311" i="10"/>
  <c r="AC2312" i="10"/>
  <c r="AC2313" i="10"/>
  <c r="AC2314" i="10"/>
  <c r="AC2315" i="10"/>
  <c r="AC2316" i="10"/>
  <c r="AC2317" i="10"/>
  <c r="AC2318" i="10"/>
  <c r="AC2319" i="10"/>
  <c r="AC2320" i="10"/>
  <c r="AC2321" i="10"/>
  <c r="AC2322" i="10"/>
  <c r="AC2323" i="10"/>
  <c r="AC2324" i="10"/>
  <c r="AC2325" i="10"/>
  <c r="AC2326" i="10"/>
  <c r="AC2327" i="10"/>
  <c r="AC2328" i="10"/>
  <c r="AC2329" i="10"/>
  <c r="AC2330" i="10"/>
  <c r="AC2331" i="10"/>
  <c r="AC2332" i="10"/>
  <c r="AC2333" i="10"/>
  <c r="AC2334" i="10"/>
  <c r="AC2335" i="10"/>
  <c r="AC2336" i="10"/>
  <c r="AC2337" i="10"/>
  <c r="AC2338" i="10"/>
  <c r="AC2339" i="10"/>
  <c r="AC2340" i="10"/>
  <c r="AC2341" i="10"/>
  <c r="AC2342" i="10"/>
  <c r="AC2343" i="10"/>
  <c r="AC2344" i="10"/>
  <c r="AC2345" i="10"/>
  <c r="AC2346" i="10"/>
  <c r="AC2347" i="10"/>
  <c r="AC2348" i="10"/>
  <c r="AC2349" i="10"/>
  <c r="AC2350" i="10"/>
  <c r="AC2351" i="10"/>
  <c r="AC2352" i="10"/>
  <c r="AC2353" i="10"/>
  <c r="AC2354" i="10"/>
  <c r="AC2355" i="10"/>
  <c r="AC2356" i="10"/>
  <c r="AC2357" i="10"/>
  <c r="AC2358" i="10"/>
  <c r="AC2359" i="10"/>
  <c r="AC2360" i="10"/>
  <c r="AC2361" i="10"/>
  <c r="AC2362" i="10"/>
  <c r="AC2363" i="10"/>
  <c r="AC2364" i="10"/>
  <c r="AC2365" i="10"/>
  <c r="AC2366" i="10"/>
  <c r="AC2367" i="10"/>
  <c r="AC2368" i="10"/>
  <c r="AC2369" i="10"/>
  <c r="AC2370" i="10"/>
  <c r="AC2371" i="10"/>
  <c r="AC2372" i="10"/>
  <c r="AC2373" i="10"/>
  <c r="AC2374" i="10"/>
  <c r="AC2375" i="10"/>
  <c r="AC2376" i="10"/>
  <c r="AC2377" i="10"/>
  <c r="AC2378" i="10"/>
  <c r="AC2379" i="10"/>
  <c r="AC2380" i="10"/>
  <c r="AC2381" i="10"/>
  <c r="AC2382" i="10"/>
  <c r="AC2383" i="10"/>
  <c r="AC2384" i="10"/>
  <c r="AC2385" i="10"/>
  <c r="AC2386" i="10"/>
  <c r="AC2387" i="10"/>
  <c r="AC2388" i="10"/>
  <c r="AC2389" i="10"/>
  <c r="AC2390" i="10"/>
  <c r="AC2391" i="10"/>
  <c r="AC2392" i="10"/>
  <c r="AC2393" i="10"/>
  <c r="AC2394" i="10"/>
  <c r="AC2395" i="10"/>
  <c r="AC2396" i="10"/>
  <c r="AC2397" i="10"/>
  <c r="AC2398" i="10"/>
  <c r="AC2399" i="10"/>
  <c r="AC2400" i="10"/>
  <c r="AC2401" i="10"/>
  <c r="AC2402" i="10"/>
  <c r="AC2403" i="10"/>
  <c r="AC2404" i="10"/>
  <c r="AC2405" i="10"/>
  <c r="AC2406" i="10"/>
  <c r="AC2407" i="10"/>
  <c r="AC2408" i="10"/>
  <c r="AC2409" i="10"/>
  <c r="AC2410" i="10"/>
  <c r="AC2411" i="10"/>
  <c r="AC2412" i="10"/>
  <c r="AC2413" i="10"/>
  <c r="AC2414" i="10"/>
  <c r="AC2415" i="10"/>
  <c r="AC2416" i="10"/>
  <c r="AC2417" i="10"/>
  <c r="AC2418" i="10"/>
  <c r="AC2419" i="10"/>
  <c r="AC2420" i="10"/>
  <c r="AC2421" i="10"/>
  <c r="AC2422" i="10"/>
  <c r="AC2423" i="10"/>
  <c r="AC2424" i="10"/>
  <c r="AC2425" i="10"/>
  <c r="AC2426" i="10"/>
  <c r="AC2427" i="10"/>
  <c r="AC2428" i="10"/>
  <c r="AC2429" i="10"/>
  <c r="AC2430" i="10"/>
  <c r="AC2431" i="10"/>
  <c r="AC2432" i="10"/>
  <c r="AC2433" i="10"/>
  <c r="AC2434" i="10"/>
  <c r="AC2435" i="10"/>
  <c r="AC2436" i="10"/>
  <c r="AC2437" i="10"/>
  <c r="AC2438" i="10"/>
  <c r="AC2439" i="10"/>
  <c r="AC2440" i="10"/>
  <c r="AC2441" i="10"/>
  <c r="AC2442" i="10"/>
  <c r="AC2443" i="10"/>
  <c r="AC2444" i="10"/>
  <c r="AC2445" i="10"/>
  <c r="AC2446" i="10"/>
  <c r="AC2447" i="10"/>
  <c r="AC2448" i="10"/>
  <c r="AC2449" i="10"/>
  <c r="AC2450" i="10"/>
  <c r="AC2451" i="10"/>
  <c r="AC2452" i="10"/>
  <c r="AC2453" i="10"/>
  <c r="AC2454" i="10"/>
  <c r="AC2455" i="10"/>
  <c r="AC2456" i="10"/>
  <c r="AC2457" i="10"/>
  <c r="AC2458" i="10"/>
  <c r="AC2459" i="10"/>
  <c r="AC2460" i="10"/>
  <c r="AC2461" i="10"/>
  <c r="AC2462" i="10"/>
  <c r="AC2463" i="10"/>
  <c r="AC2464" i="10"/>
  <c r="AC2465" i="10"/>
  <c r="AC2466" i="10"/>
  <c r="AC2467" i="10"/>
  <c r="AC2468" i="10"/>
  <c r="AC2469" i="10"/>
  <c r="AC2470" i="10"/>
  <c r="AC2471" i="10"/>
  <c r="AC2472" i="10"/>
  <c r="AC2473" i="10"/>
  <c r="AC2474" i="10"/>
  <c r="AC2475" i="10"/>
  <c r="AC2476" i="10"/>
  <c r="AC2477" i="10"/>
  <c r="AC2478" i="10"/>
  <c r="AC2479" i="10"/>
  <c r="AC2480" i="10"/>
  <c r="AC2481" i="10"/>
  <c r="AC2482" i="10"/>
  <c r="AC2483" i="10"/>
  <c r="AC2484" i="10"/>
  <c r="AC2485" i="10"/>
  <c r="AC2486" i="10"/>
  <c r="AC2487" i="10"/>
  <c r="AC2488" i="10"/>
  <c r="AC2489" i="10"/>
  <c r="AC2490" i="10"/>
  <c r="AC2491" i="10"/>
  <c r="AC2492" i="10"/>
  <c r="AC2493" i="10"/>
  <c r="AC2494" i="10"/>
  <c r="AC2495" i="10"/>
  <c r="AC2496" i="10"/>
  <c r="AC2497" i="10"/>
  <c r="AC2498" i="10"/>
  <c r="AC2499" i="10"/>
  <c r="AC2500" i="10"/>
  <c r="AC2501" i="10"/>
  <c r="AC2502" i="10"/>
  <c r="AC2503" i="10"/>
  <c r="AC2504" i="10"/>
  <c r="AC2505" i="10"/>
  <c r="AC2506" i="10"/>
  <c r="AC2507" i="10"/>
  <c r="AC2508" i="10"/>
  <c r="AC2509" i="10"/>
  <c r="AC2510" i="10"/>
  <c r="AC2511" i="10"/>
  <c r="AC2512" i="10"/>
  <c r="AC2513" i="10"/>
  <c r="AC2514" i="10"/>
  <c r="AC2515" i="10"/>
  <c r="AC2516" i="10"/>
  <c r="AC2517" i="10"/>
  <c r="AC2518" i="10"/>
  <c r="AC2519" i="10"/>
  <c r="AC2520" i="10"/>
  <c r="AC2521" i="10"/>
  <c r="AC2522" i="10"/>
  <c r="AC2523" i="10"/>
  <c r="AC2524" i="10"/>
  <c r="AC2525" i="10"/>
  <c r="AC2526" i="10"/>
  <c r="AC2527" i="10"/>
  <c r="AC2528" i="10"/>
  <c r="AC2529" i="10"/>
  <c r="AC2530" i="10"/>
  <c r="AC2531" i="10"/>
  <c r="AC2532" i="10"/>
  <c r="AC2533" i="10"/>
  <c r="AC2534" i="10"/>
  <c r="AC2535" i="10"/>
  <c r="AC2536" i="10"/>
  <c r="AC2537" i="10"/>
  <c r="AC2538" i="10"/>
  <c r="AC2539" i="10"/>
  <c r="AC2540" i="10"/>
  <c r="AC2541" i="10"/>
  <c r="AC2542" i="10"/>
  <c r="AC2543" i="10"/>
  <c r="AC2544" i="10"/>
  <c r="AC2545" i="10"/>
  <c r="AC2546" i="10"/>
  <c r="AC2547" i="10"/>
  <c r="AC2548" i="10"/>
  <c r="AC2549" i="10"/>
  <c r="AC2550" i="10"/>
  <c r="AC2551" i="10"/>
  <c r="AC2552" i="10"/>
  <c r="AC2553" i="10"/>
  <c r="AC2554" i="10"/>
  <c r="AC2555" i="10"/>
  <c r="AC2556" i="10"/>
  <c r="AC2557" i="10"/>
  <c r="AC2558" i="10"/>
  <c r="AC2559" i="10"/>
  <c r="AC2560" i="10"/>
  <c r="AC2561" i="10"/>
  <c r="AC2562" i="10"/>
  <c r="AC2563" i="10"/>
  <c r="AC2564" i="10"/>
  <c r="AC2565" i="10"/>
  <c r="AC2566" i="10"/>
  <c r="AC2567" i="10"/>
  <c r="AC2568" i="10"/>
  <c r="AC2569" i="10"/>
  <c r="AC2570" i="10"/>
  <c r="AC2571" i="10"/>
  <c r="AC2572" i="10"/>
  <c r="AC2573" i="10"/>
  <c r="AC2574" i="10"/>
  <c r="AC2575" i="10"/>
  <c r="AC2576" i="10"/>
  <c r="AC2577" i="10"/>
  <c r="AC2578" i="10"/>
  <c r="AC2579" i="10"/>
  <c r="AC2580" i="10"/>
  <c r="AC2581" i="10"/>
  <c r="AC2582" i="10"/>
  <c r="AC2583" i="10"/>
  <c r="AC2584" i="10"/>
  <c r="AC2585" i="10"/>
  <c r="AC2586" i="10"/>
  <c r="AC2587" i="10"/>
  <c r="AC2588" i="10"/>
  <c r="AC2589" i="10"/>
  <c r="AC2590" i="10"/>
  <c r="AC2591" i="10"/>
  <c r="AC2592" i="10"/>
  <c r="AC2593" i="10"/>
  <c r="AC2594" i="10"/>
  <c r="AC2595" i="10"/>
  <c r="AC2596" i="10"/>
  <c r="AC2597" i="10"/>
  <c r="AC2598" i="10"/>
  <c r="AC2599" i="10"/>
  <c r="AC2600" i="10"/>
  <c r="AC2601" i="10"/>
  <c r="AC2602" i="10"/>
  <c r="AC2603" i="10"/>
  <c r="AC2604" i="10"/>
  <c r="AC2605" i="10"/>
  <c r="AC2606" i="10"/>
  <c r="AC2607" i="10"/>
  <c r="AC2608" i="10"/>
  <c r="AC2609" i="10"/>
  <c r="AC2610" i="10"/>
  <c r="AC2611" i="10"/>
  <c r="AC2612" i="10"/>
  <c r="AC2613" i="10"/>
  <c r="AC2614" i="10"/>
  <c r="AC2615" i="10"/>
  <c r="AC2616" i="10"/>
  <c r="AC2617" i="10"/>
  <c r="AC2618" i="10"/>
  <c r="AC2619" i="10"/>
  <c r="AC2620" i="10"/>
  <c r="AC2621" i="10"/>
  <c r="AC2622" i="10"/>
  <c r="AC2623" i="10"/>
  <c r="AC2624" i="10"/>
  <c r="AC2625" i="10"/>
  <c r="AC2626" i="10"/>
  <c r="AC2627" i="10"/>
  <c r="AC2628" i="10"/>
  <c r="AC2629" i="10"/>
  <c r="AC2630" i="10"/>
  <c r="AC2631" i="10"/>
  <c r="AC2632" i="10"/>
  <c r="AC2633" i="10"/>
  <c r="AC2634" i="10"/>
  <c r="AC2635" i="10"/>
  <c r="AC2636" i="10"/>
  <c r="AC2637" i="10"/>
  <c r="AC2638" i="10"/>
  <c r="AC2639" i="10"/>
  <c r="AC2640" i="10"/>
  <c r="AC2641" i="10"/>
  <c r="AC2642" i="10"/>
  <c r="AC2643" i="10"/>
  <c r="AC2644" i="10"/>
  <c r="AC2645" i="10"/>
  <c r="AC2646" i="10"/>
  <c r="AC2647" i="10"/>
  <c r="AC2648" i="10"/>
  <c r="AC2649" i="10"/>
  <c r="AC2650" i="10"/>
  <c r="AC2651" i="10"/>
  <c r="AC2652" i="10"/>
  <c r="AC2653" i="10"/>
  <c r="AC2654" i="10"/>
  <c r="AC2655" i="10"/>
  <c r="AC2656" i="10"/>
  <c r="AC2657" i="10"/>
  <c r="AC2658" i="10"/>
  <c r="AC2659" i="10"/>
  <c r="AC2660" i="10"/>
  <c r="AC2661" i="10"/>
  <c r="AC2662" i="10"/>
  <c r="AC2663" i="10"/>
  <c r="AC2664" i="10"/>
  <c r="AC2665" i="10"/>
  <c r="AC2666" i="10"/>
  <c r="AC2667" i="10"/>
  <c r="AC2668" i="10"/>
  <c r="AC2669" i="10"/>
  <c r="AC2670" i="10"/>
  <c r="AC2671" i="10"/>
  <c r="AC2672" i="10"/>
  <c r="AC2673" i="10"/>
  <c r="AC2674" i="10"/>
  <c r="AC2675" i="10"/>
  <c r="AC2676" i="10"/>
  <c r="AC2677" i="10"/>
  <c r="AC2678" i="10"/>
  <c r="AC2679" i="10"/>
  <c r="AC2680" i="10"/>
  <c r="AC2681" i="10"/>
  <c r="AC2682" i="10"/>
  <c r="AC2683" i="10"/>
  <c r="AC2684" i="10"/>
  <c r="AC2685" i="10"/>
  <c r="AC2686" i="10"/>
  <c r="AC2687" i="10"/>
  <c r="AC2688" i="10"/>
  <c r="AC2689" i="10"/>
  <c r="AC2690" i="10"/>
  <c r="AC2691" i="10"/>
  <c r="AC2692" i="10"/>
  <c r="AC2693" i="10"/>
  <c r="AC2694" i="10"/>
  <c r="AC2695" i="10"/>
  <c r="AC2696" i="10"/>
  <c r="AC2697" i="10"/>
  <c r="AC2698" i="10"/>
  <c r="AC2699" i="10"/>
  <c r="AC2700" i="10"/>
  <c r="AC2701" i="10"/>
  <c r="AC2702" i="10"/>
  <c r="AC2703" i="10"/>
  <c r="AC2704" i="10"/>
  <c r="AC2705" i="10"/>
  <c r="AC2706" i="10"/>
  <c r="AC2707" i="10"/>
  <c r="AC2708" i="10"/>
  <c r="AC2709" i="10"/>
  <c r="AC2710" i="10"/>
  <c r="AC2711" i="10"/>
  <c r="AC2712" i="10"/>
  <c r="AC2713" i="10"/>
  <c r="AC2714" i="10"/>
  <c r="AC2715" i="10"/>
  <c r="AC2716" i="10"/>
  <c r="AC2717" i="10"/>
  <c r="AC2718" i="10"/>
  <c r="AC2719" i="10"/>
  <c r="AC2720" i="10"/>
  <c r="AC2721" i="10"/>
  <c r="AC2722" i="10"/>
  <c r="AC2723" i="10"/>
  <c r="AC2724" i="10"/>
  <c r="AC2725" i="10"/>
  <c r="AC2726" i="10"/>
  <c r="AC2727" i="10"/>
  <c r="AC2728" i="10"/>
  <c r="AC2729" i="10"/>
  <c r="AC2730" i="10"/>
  <c r="AC2731" i="10"/>
  <c r="AC2732" i="10"/>
  <c r="AC2733" i="10"/>
  <c r="AC2734" i="10"/>
  <c r="AC2735" i="10"/>
  <c r="AC2736" i="10"/>
  <c r="AC2737" i="10"/>
  <c r="AC2738" i="10"/>
  <c r="AC2739" i="10"/>
  <c r="AC2740" i="10"/>
  <c r="AC2741" i="10"/>
  <c r="AC2742" i="10"/>
  <c r="AC2743" i="10"/>
  <c r="AC2744" i="10"/>
  <c r="AC2745" i="10"/>
  <c r="AC2746" i="10"/>
  <c r="AC2747" i="10"/>
  <c r="AC2748" i="10"/>
  <c r="AC2749" i="10"/>
  <c r="AC2750" i="10"/>
  <c r="AC2751" i="10"/>
  <c r="AC2752" i="10"/>
  <c r="AC2753" i="10"/>
  <c r="AC2754" i="10"/>
  <c r="AC2755" i="10"/>
  <c r="AC2756" i="10"/>
  <c r="AC2757" i="10"/>
  <c r="AC2758" i="10"/>
  <c r="AC2759" i="10"/>
  <c r="AC2760" i="10"/>
  <c r="AC2761" i="10"/>
  <c r="AC2762" i="10"/>
  <c r="AC2763" i="10"/>
  <c r="AC2764" i="10"/>
  <c r="AC2765" i="10"/>
  <c r="AC2766" i="10"/>
  <c r="AC2767" i="10"/>
  <c r="AC2768" i="10"/>
  <c r="AC2769" i="10"/>
  <c r="AC2770" i="10"/>
  <c r="AC2771" i="10"/>
  <c r="AC2772" i="10"/>
  <c r="AC2773" i="10"/>
  <c r="AC2774" i="10"/>
  <c r="AC2775" i="10"/>
  <c r="AC2776" i="10"/>
  <c r="AC2777" i="10"/>
  <c r="AC2778" i="10"/>
  <c r="AC2779" i="10"/>
  <c r="AC2780" i="10"/>
  <c r="AC2781" i="10"/>
  <c r="AC2782" i="10"/>
  <c r="AC2783" i="10"/>
  <c r="AC2784" i="10"/>
  <c r="AC2785" i="10"/>
  <c r="AC2786" i="10"/>
  <c r="AC2787" i="10"/>
  <c r="AC2788" i="10"/>
  <c r="AC2789" i="10"/>
  <c r="AC2790" i="10"/>
  <c r="AC2791" i="10"/>
  <c r="AC2792" i="10"/>
  <c r="AC2793" i="10"/>
  <c r="AC2794" i="10"/>
  <c r="AC2795" i="10"/>
  <c r="AC2796" i="10"/>
  <c r="AC2797" i="10"/>
  <c r="AC2798" i="10"/>
  <c r="AC2799" i="10"/>
  <c r="AC2800" i="10"/>
  <c r="AC2801" i="10"/>
  <c r="AC2802" i="10"/>
  <c r="AC2803" i="10"/>
  <c r="AC2804" i="10"/>
  <c r="AC2805" i="10"/>
  <c r="AC2806" i="10"/>
  <c r="AC2807" i="10"/>
  <c r="AC2808" i="10"/>
  <c r="AC2809" i="10"/>
  <c r="AC2810" i="10"/>
  <c r="AC2811" i="10"/>
  <c r="AC2812" i="10"/>
  <c r="AC2813" i="10"/>
  <c r="AC2814" i="10"/>
  <c r="AC2815" i="10"/>
  <c r="AC2816" i="10"/>
  <c r="AC2817" i="10"/>
  <c r="AC2818" i="10"/>
  <c r="AC2819" i="10"/>
  <c r="AC2820" i="10"/>
  <c r="AC2821" i="10"/>
  <c r="AC2822" i="10"/>
  <c r="AC2823" i="10"/>
  <c r="AC2824" i="10"/>
  <c r="AC2825" i="10"/>
  <c r="AC2826" i="10"/>
  <c r="AC2827" i="10"/>
  <c r="AC2828" i="10"/>
  <c r="AC2829" i="10"/>
  <c r="AC2830" i="10"/>
  <c r="AC2831" i="10"/>
  <c r="AC2832" i="10"/>
  <c r="AC2833" i="10"/>
  <c r="AC2834" i="10"/>
  <c r="AC2835" i="10"/>
  <c r="AC2836" i="10"/>
  <c r="AC2837" i="10"/>
  <c r="AC2838" i="10"/>
  <c r="AC2839" i="10"/>
  <c r="AC2840" i="10"/>
  <c r="AC2841" i="10"/>
  <c r="AC2842" i="10"/>
  <c r="AC2843" i="10"/>
  <c r="AC2844" i="10"/>
  <c r="AC2845" i="10"/>
  <c r="AC2846" i="10"/>
  <c r="AC2847" i="10"/>
  <c r="AC2848" i="10"/>
  <c r="AC2849" i="10"/>
  <c r="AC2850" i="10"/>
  <c r="AC2851" i="10"/>
  <c r="AC2852" i="10"/>
  <c r="AC2853" i="10"/>
  <c r="AC2854" i="10"/>
  <c r="AC2855" i="10"/>
  <c r="AC2856" i="10"/>
  <c r="AC2857" i="10"/>
  <c r="AC2858" i="10"/>
  <c r="AC2859" i="10"/>
  <c r="AC2860" i="10"/>
  <c r="AC2861" i="10"/>
  <c r="AC2862" i="10"/>
  <c r="AC2863" i="10"/>
  <c r="AC2864" i="10"/>
  <c r="AC2865" i="10"/>
  <c r="AC2866" i="10"/>
  <c r="AC2867" i="10"/>
  <c r="AC2868" i="10"/>
  <c r="AC2869" i="10"/>
  <c r="AC2870" i="10"/>
  <c r="AC2871" i="10"/>
  <c r="AC2872" i="10"/>
  <c r="AC2873" i="10"/>
  <c r="AC2874" i="10"/>
  <c r="AC2875" i="10"/>
  <c r="AC2876" i="10"/>
  <c r="AC2877" i="10"/>
  <c r="AC2878" i="10"/>
  <c r="AC2879" i="10"/>
  <c r="AC2880" i="10"/>
  <c r="AC2881" i="10"/>
  <c r="AC2882" i="10"/>
  <c r="AC2883" i="10"/>
  <c r="AC2884" i="10"/>
  <c r="AC2885" i="10"/>
  <c r="AC2886" i="10"/>
  <c r="AC2887" i="10"/>
  <c r="AC2888" i="10"/>
  <c r="AC2889" i="10"/>
  <c r="AC2890" i="10"/>
  <c r="AC2891" i="10"/>
  <c r="AC2892" i="10"/>
  <c r="AC2893" i="10"/>
  <c r="AC2894" i="10"/>
  <c r="AC2895" i="10"/>
  <c r="AC2896" i="10"/>
  <c r="AC2897" i="10"/>
  <c r="AC2898" i="10"/>
  <c r="AC2899" i="10"/>
  <c r="AC2900" i="10"/>
  <c r="AC2901" i="10"/>
  <c r="AC2902" i="10"/>
  <c r="AC2903" i="10"/>
  <c r="AC2904" i="10"/>
  <c r="AC2905" i="10"/>
  <c r="AC2906" i="10"/>
  <c r="AC2907" i="10"/>
  <c r="AC2908" i="10"/>
  <c r="AC2909" i="10"/>
  <c r="AC2910" i="10"/>
  <c r="AC2911" i="10"/>
  <c r="AC2912" i="10"/>
  <c r="AC2913" i="10"/>
  <c r="AC2914" i="10"/>
  <c r="AC2915" i="10"/>
  <c r="AC2916" i="10"/>
  <c r="AC2917" i="10"/>
  <c r="AC2918" i="10"/>
  <c r="AC2919" i="10"/>
  <c r="AC2920" i="10"/>
  <c r="AC2921" i="10"/>
  <c r="AC2922" i="10"/>
  <c r="AC2923" i="10"/>
  <c r="AC2924" i="10"/>
  <c r="AC2925" i="10"/>
  <c r="AC2926" i="10"/>
  <c r="AC2927" i="10"/>
  <c r="AC2928" i="10"/>
  <c r="AC2929" i="10"/>
  <c r="AC2930" i="10"/>
  <c r="AC2931" i="10"/>
  <c r="AC2932" i="10"/>
  <c r="AC2933" i="10"/>
  <c r="AC2934" i="10"/>
  <c r="AC2935" i="10"/>
  <c r="AC2936" i="10"/>
  <c r="AC2937" i="10"/>
  <c r="AC2938" i="10"/>
  <c r="AC2939" i="10"/>
  <c r="AC2940" i="10"/>
  <c r="AC2941" i="10"/>
  <c r="AC2942" i="10"/>
  <c r="AC2943" i="10"/>
  <c r="AC2944" i="10"/>
  <c r="AC2945" i="10"/>
  <c r="AC2946" i="10"/>
  <c r="AC2947" i="10"/>
  <c r="AC2948" i="10"/>
  <c r="AC2949" i="10"/>
  <c r="AC2950" i="10"/>
  <c r="AC2951" i="10"/>
  <c r="AC2952" i="10"/>
  <c r="AC2953" i="10"/>
  <c r="AC2954" i="10"/>
  <c r="AC2955" i="10"/>
  <c r="AC2956" i="10"/>
  <c r="AC2957" i="10"/>
  <c r="AC2958" i="10"/>
  <c r="AC2959" i="10"/>
  <c r="AC2960" i="10"/>
  <c r="AC2961" i="10"/>
  <c r="AC2962" i="10"/>
  <c r="AC2963" i="10"/>
  <c r="AC2964" i="10"/>
  <c r="AC2965" i="10"/>
  <c r="AC2966" i="10"/>
  <c r="AC2967" i="10"/>
  <c r="AC2968" i="10"/>
  <c r="AC2969" i="10"/>
  <c r="AC2970" i="10"/>
  <c r="AC2971" i="10"/>
  <c r="AC2972" i="10"/>
  <c r="AC2973" i="10"/>
  <c r="AC2974" i="10"/>
  <c r="AC2975" i="10"/>
  <c r="AC2976" i="10"/>
  <c r="AC2977" i="10"/>
  <c r="AC2978" i="10"/>
  <c r="AC2979" i="10"/>
  <c r="AC2980" i="10"/>
  <c r="AC2981" i="10"/>
  <c r="AC2982" i="10"/>
  <c r="AC2983" i="10"/>
  <c r="AC2984" i="10"/>
  <c r="AC2985" i="10"/>
  <c r="AC2986" i="10"/>
  <c r="AC2987" i="10"/>
  <c r="AC2988" i="10"/>
  <c r="AC2989" i="10"/>
  <c r="AC2990" i="10"/>
  <c r="AC2991" i="10"/>
  <c r="AC2992" i="10"/>
  <c r="AC2993" i="10"/>
  <c r="AC2994" i="10"/>
  <c r="AC2995" i="10"/>
  <c r="AC2996" i="10"/>
  <c r="AC2997" i="10"/>
  <c r="AC2998" i="10"/>
  <c r="AC2999" i="10"/>
  <c r="AC3000" i="10"/>
  <c r="AC3001" i="10"/>
  <c r="AC3002" i="10"/>
  <c r="AC3003" i="10"/>
  <c r="AC3004" i="10"/>
  <c r="AC3005" i="10"/>
  <c r="AC3006" i="10"/>
  <c r="AC3007" i="10"/>
  <c r="AC3008" i="10"/>
  <c r="AC3009" i="10"/>
  <c r="AC3010" i="10"/>
  <c r="AC3011" i="10"/>
  <c r="AC3012" i="10"/>
  <c r="AC3013" i="10"/>
  <c r="AC3014" i="10"/>
  <c r="AC3015" i="10"/>
  <c r="AC3016" i="10"/>
  <c r="AC3017" i="10"/>
  <c r="AC3018" i="10"/>
  <c r="AC3019" i="10"/>
  <c r="AC3020" i="10"/>
  <c r="AC3021" i="10"/>
  <c r="AC3022" i="10"/>
  <c r="AC3023" i="10"/>
  <c r="AC3024" i="10"/>
  <c r="AC3025" i="10"/>
  <c r="AC3026" i="10"/>
  <c r="AC3027" i="10"/>
  <c r="AC3028" i="10"/>
  <c r="AC3029" i="10"/>
  <c r="AC3030" i="10"/>
  <c r="AC3031" i="10"/>
  <c r="AC3032" i="10"/>
  <c r="AC3033" i="10"/>
  <c r="AC3034" i="10"/>
  <c r="AC3035" i="10"/>
  <c r="AC3036" i="10"/>
  <c r="AC3037" i="10"/>
  <c r="AC3038" i="10"/>
  <c r="AC3039" i="10"/>
  <c r="AC3040" i="10"/>
  <c r="AC3041" i="10"/>
  <c r="AC3042" i="10"/>
  <c r="AC3043" i="10"/>
  <c r="AC3044" i="10"/>
  <c r="AC3045" i="10"/>
  <c r="AC3046" i="10"/>
  <c r="AC3047" i="10"/>
  <c r="AC3048" i="10"/>
  <c r="AC3049" i="10"/>
  <c r="AC3050" i="10"/>
  <c r="AC3051" i="10"/>
  <c r="AC3052" i="10"/>
  <c r="AC3053" i="10"/>
  <c r="AC3054" i="10"/>
  <c r="AC3055" i="10"/>
  <c r="AC3056" i="10"/>
  <c r="AC3057" i="10"/>
  <c r="AC3058" i="10"/>
  <c r="AC3059" i="10"/>
  <c r="AC3060" i="10"/>
  <c r="AC3061" i="10"/>
  <c r="AC3062" i="10"/>
  <c r="AC3063" i="10"/>
  <c r="AC3064" i="10"/>
  <c r="AC3065" i="10"/>
  <c r="AC3066" i="10"/>
  <c r="AC3067" i="10"/>
  <c r="AC3068" i="10"/>
  <c r="AC3069" i="10"/>
  <c r="AC3070" i="10"/>
  <c r="AC3071" i="10"/>
  <c r="AC3072" i="10"/>
  <c r="AC3073" i="10"/>
  <c r="AC3074" i="10"/>
  <c r="AC3075" i="10"/>
  <c r="AC3076" i="10"/>
  <c r="AC3077" i="10"/>
  <c r="AC3078" i="10"/>
  <c r="AC3079" i="10"/>
  <c r="AC3080" i="10"/>
  <c r="AC3081" i="10"/>
  <c r="AC3082" i="10"/>
  <c r="AC3083" i="10"/>
  <c r="AC3084" i="10"/>
  <c r="AC3085" i="10"/>
  <c r="AC3086" i="10"/>
  <c r="AC3087" i="10"/>
  <c r="AC3088" i="10"/>
  <c r="AC3089" i="10"/>
  <c r="AC3090" i="10"/>
  <c r="AC3091" i="10"/>
  <c r="AC3092" i="10"/>
  <c r="AC3093" i="10"/>
  <c r="AC3094" i="10"/>
  <c r="AC3095" i="10"/>
  <c r="AC3096" i="10"/>
  <c r="AC3097" i="10"/>
  <c r="AC3098" i="10"/>
  <c r="AC3099" i="10"/>
  <c r="AC3100" i="10"/>
  <c r="AC3101" i="10"/>
  <c r="AC3102" i="10"/>
  <c r="AC3103" i="10"/>
  <c r="AC3104" i="10"/>
  <c r="AC3105" i="10"/>
  <c r="AC3106" i="10"/>
  <c r="AC3107" i="10"/>
  <c r="AC3108" i="10"/>
  <c r="AC3109" i="10"/>
  <c r="AC3110" i="10"/>
  <c r="AC3111" i="10"/>
  <c r="AC3112" i="10"/>
  <c r="AC3113" i="10"/>
  <c r="AC3114" i="10"/>
  <c r="AC3115" i="10"/>
  <c r="AC3116" i="10"/>
  <c r="AC3117" i="10"/>
  <c r="AC3118" i="10"/>
  <c r="AC3119" i="10"/>
  <c r="AC3120" i="10"/>
  <c r="AC3121" i="10"/>
  <c r="AC3122" i="10"/>
  <c r="AC3123" i="10"/>
  <c r="AC3124" i="10"/>
  <c r="AC3125" i="10"/>
  <c r="AC3126" i="10"/>
  <c r="AC3127" i="10"/>
  <c r="AC3128" i="10"/>
  <c r="AC3129" i="10"/>
  <c r="AC3130" i="10"/>
  <c r="AC3131" i="10"/>
  <c r="AC3132" i="10"/>
  <c r="AC3133" i="10"/>
  <c r="AC3134" i="10"/>
  <c r="AC3135" i="10"/>
  <c r="AC3136" i="10"/>
  <c r="AC3137" i="10"/>
  <c r="AC3138" i="10"/>
  <c r="AC3139" i="10"/>
  <c r="AC3140" i="10"/>
  <c r="AC3141" i="10"/>
  <c r="AC3142" i="10"/>
  <c r="AC3143" i="10"/>
  <c r="AC3144" i="10"/>
  <c r="AC3145" i="10"/>
  <c r="AC3146" i="10"/>
  <c r="AC3147" i="10"/>
  <c r="AC3148" i="10"/>
  <c r="AC3149" i="10"/>
  <c r="AC3150" i="10"/>
  <c r="AC3151" i="10"/>
  <c r="AC3152" i="10"/>
  <c r="AC3153" i="10"/>
  <c r="AC3154" i="10"/>
  <c r="AC3155" i="10"/>
  <c r="AC3156" i="10"/>
  <c r="AC3157" i="10"/>
  <c r="AC3158" i="10"/>
  <c r="AC3159" i="10"/>
  <c r="AC3160" i="10"/>
  <c r="AC3161" i="10"/>
  <c r="AC3162" i="10"/>
  <c r="AC3163" i="10"/>
  <c r="AC3164" i="10"/>
  <c r="AC3165" i="10"/>
  <c r="AC3166" i="10"/>
  <c r="AC3167" i="10"/>
  <c r="AC3168" i="10"/>
  <c r="AC3169" i="10"/>
  <c r="AC3170" i="10"/>
  <c r="AC3171" i="10"/>
  <c r="AC3172" i="10"/>
  <c r="AC3173" i="10"/>
  <c r="AC3174" i="10"/>
  <c r="AC3175" i="10"/>
  <c r="AC3176" i="10"/>
  <c r="AC3177" i="10"/>
  <c r="AC3178" i="10"/>
  <c r="AC3179" i="10"/>
  <c r="AC3180" i="10"/>
  <c r="AC3181" i="10"/>
  <c r="AC3182" i="10"/>
  <c r="AC3183" i="10"/>
  <c r="AC3184" i="10"/>
  <c r="AC3185" i="10"/>
  <c r="AC3186" i="10"/>
  <c r="AC3187" i="10"/>
  <c r="AC3188" i="10"/>
  <c r="AC3189" i="10"/>
  <c r="AC3190" i="10"/>
  <c r="AC3191" i="10"/>
  <c r="AC3192" i="10"/>
  <c r="AC3193" i="10"/>
  <c r="AC3194" i="10"/>
  <c r="AC3195" i="10"/>
  <c r="AC3196" i="10"/>
  <c r="AC3197" i="10"/>
  <c r="AC3198" i="10"/>
  <c r="AC3199" i="10"/>
  <c r="AC3200" i="10"/>
  <c r="AC3201" i="10"/>
  <c r="AC3202" i="10"/>
  <c r="AC3203" i="10"/>
  <c r="AC3204" i="10"/>
  <c r="AC3205" i="10"/>
  <c r="AC3206" i="10"/>
  <c r="AC3207" i="10"/>
  <c r="AC3208" i="10"/>
  <c r="AC3209" i="10"/>
  <c r="AC3210" i="10"/>
  <c r="AC3211" i="10"/>
  <c r="AC3212" i="10"/>
  <c r="AC3213" i="10"/>
  <c r="AC3214" i="10"/>
  <c r="AC3215" i="10"/>
  <c r="AC3216" i="10"/>
  <c r="AC3217" i="10"/>
  <c r="AC3218" i="10"/>
  <c r="AC3219" i="10"/>
  <c r="AC3220" i="10"/>
  <c r="AC3221" i="10"/>
  <c r="AC3222" i="10"/>
  <c r="AC3223" i="10"/>
  <c r="AC3224" i="10"/>
  <c r="AC3225" i="10"/>
  <c r="AC3226" i="10"/>
  <c r="AC3227" i="10"/>
  <c r="AC3228" i="10"/>
  <c r="AC3229" i="10"/>
  <c r="AC3230" i="10"/>
  <c r="AC3231" i="10"/>
  <c r="AC3232" i="10"/>
  <c r="AC3233" i="10"/>
  <c r="AC3234" i="10"/>
  <c r="AC3235" i="10"/>
  <c r="AC3236" i="10"/>
  <c r="AC3237" i="10"/>
  <c r="AC3238" i="10"/>
  <c r="AC3239" i="10"/>
  <c r="AC3240" i="10"/>
  <c r="AC3241" i="10"/>
  <c r="AC3242" i="10"/>
  <c r="AC3243" i="10"/>
  <c r="AC3244" i="10"/>
  <c r="AC3245" i="10"/>
  <c r="AC3246" i="10"/>
  <c r="AC3247" i="10"/>
  <c r="AC3248" i="10"/>
  <c r="AC3249" i="10"/>
  <c r="AC3250" i="10"/>
  <c r="AC3251" i="10"/>
  <c r="AC3252" i="10"/>
  <c r="AC3253" i="10"/>
  <c r="AC3254" i="10"/>
  <c r="AC3255" i="10"/>
  <c r="AC3256" i="10"/>
  <c r="AC3257" i="10"/>
  <c r="AC3258" i="10"/>
  <c r="AC3259" i="10"/>
  <c r="AC3260" i="10"/>
  <c r="AC3261" i="10"/>
  <c r="AC3262" i="10"/>
  <c r="AC3263" i="10"/>
  <c r="AC3264" i="10"/>
  <c r="AC3265" i="10"/>
  <c r="AC3266" i="10"/>
  <c r="AC3267" i="10"/>
  <c r="AC3268" i="10"/>
  <c r="AC3269" i="10"/>
  <c r="AC3270" i="10"/>
  <c r="AC3271" i="10"/>
  <c r="AC3272" i="10"/>
  <c r="AC3273" i="10"/>
  <c r="AC3274" i="10"/>
  <c r="AC3275" i="10"/>
  <c r="AC3276" i="10"/>
  <c r="AC3277" i="10"/>
  <c r="AC3278" i="10"/>
  <c r="AC3279" i="10"/>
  <c r="AC3280" i="10"/>
  <c r="AC3281" i="10"/>
  <c r="AC3282" i="10"/>
  <c r="AC3283" i="10"/>
  <c r="AC3284" i="10"/>
  <c r="AC3285" i="10"/>
  <c r="AC3286" i="10"/>
  <c r="AC3287" i="10"/>
  <c r="AC3288" i="10"/>
  <c r="AC3289" i="10"/>
  <c r="AC3290" i="10"/>
  <c r="AC3291" i="10"/>
  <c r="AC3292" i="10"/>
  <c r="AC3293" i="10"/>
  <c r="AC3294" i="10"/>
  <c r="AC3295" i="10"/>
  <c r="AC3296" i="10"/>
  <c r="AC3297" i="10"/>
  <c r="AC3298" i="10"/>
  <c r="AC3299" i="10"/>
  <c r="AC3300" i="10"/>
  <c r="AC3301" i="10"/>
  <c r="AC3302" i="10"/>
  <c r="AC3303" i="10"/>
  <c r="AC3304" i="10"/>
  <c r="AC3305" i="10"/>
  <c r="AC3306" i="10"/>
  <c r="AC3307" i="10"/>
  <c r="AC3308" i="10"/>
  <c r="AC3309" i="10"/>
  <c r="AC3310" i="10"/>
  <c r="AC3311" i="10"/>
  <c r="AC3312" i="10"/>
  <c r="AC3313" i="10"/>
  <c r="AC3314" i="10"/>
  <c r="AC3315" i="10"/>
  <c r="AC3316" i="10"/>
  <c r="AC3317" i="10"/>
  <c r="AC3318" i="10"/>
  <c r="AC3319" i="10"/>
  <c r="AC3320" i="10"/>
  <c r="AC3321" i="10"/>
  <c r="AC3322" i="10"/>
  <c r="AC3323" i="10"/>
  <c r="AC3324" i="10"/>
  <c r="AC3325" i="10"/>
  <c r="AC3326" i="10"/>
  <c r="AC3327" i="10"/>
  <c r="AC3328" i="10"/>
  <c r="AC3329" i="10"/>
  <c r="AC3330" i="10"/>
  <c r="AC3331" i="10"/>
  <c r="AC3332" i="10"/>
  <c r="AC3333" i="10"/>
  <c r="AC3334" i="10"/>
  <c r="AC3335" i="10"/>
  <c r="AC3336" i="10"/>
  <c r="AC3337" i="10"/>
  <c r="AC3338" i="10"/>
  <c r="AC3339" i="10"/>
  <c r="AC3340" i="10"/>
  <c r="AC3341" i="10"/>
  <c r="AC3342" i="10"/>
  <c r="AC3343" i="10"/>
  <c r="AC3344" i="10"/>
  <c r="AC3345" i="10"/>
  <c r="AC3346" i="10"/>
  <c r="AC3347" i="10"/>
  <c r="AC3348" i="10"/>
  <c r="AC3349" i="10"/>
  <c r="AC3350" i="10"/>
  <c r="AC3351" i="10"/>
  <c r="AC3352" i="10"/>
  <c r="AC3353" i="10"/>
  <c r="AC3354" i="10"/>
  <c r="AC3355" i="10"/>
  <c r="AC3356" i="10"/>
  <c r="AC3357" i="10"/>
  <c r="AC3358" i="10"/>
  <c r="AC3359" i="10"/>
  <c r="AC3360" i="10"/>
  <c r="AC3361" i="10"/>
  <c r="AC3362" i="10"/>
  <c r="AC3363" i="10"/>
  <c r="AC3364" i="10"/>
  <c r="AC3365" i="10"/>
  <c r="AC3366" i="10"/>
  <c r="AC3367" i="10"/>
  <c r="AC3368" i="10"/>
  <c r="AC3369" i="10"/>
  <c r="AC3370" i="10"/>
  <c r="AC3371" i="10"/>
  <c r="AC3372" i="10"/>
  <c r="AC3373" i="10"/>
  <c r="AC3374" i="10"/>
  <c r="AC3375" i="10"/>
  <c r="AC3376" i="10"/>
  <c r="AC3377" i="10"/>
  <c r="AC3378" i="10"/>
  <c r="AC3379" i="10"/>
  <c r="AC3380" i="10"/>
  <c r="AC3381" i="10"/>
  <c r="AC3382" i="10"/>
  <c r="AC3383" i="10"/>
  <c r="AC3384" i="10"/>
  <c r="AC3385" i="10"/>
  <c r="AC3386" i="10"/>
  <c r="AC3387" i="10"/>
  <c r="AC3388" i="10"/>
  <c r="AC3389" i="10"/>
  <c r="AC3390" i="10"/>
  <c r="AC3391" i="10"/>
  <c r="AC3392" i="10"/>
  <c r="AC3393" i="10"/>
  <c r="AC3394" i="10"/>
  <c r="AC3395" i="10"/>
  <c r="AC3396" i="10"/>
  <c r="AC3397" i="10"/>
  <c r="AC3398" i="10"/>
  <c r="AC3399" i="10"/>
  <c r="AC3400" i="10"/>
  <c r="AC3401" i="10"/>
  <c r="AC3402" i="10"/>
  <c r="AC3403" i="10"/>
  <c r="AC3404" i="10"/>
  <c r="AC3405" i="10"/>
  <c r="AC3406" i="10"/>
  <c r="AC3407" i="10"/>
  <c r="AC3408" i="10"/>
  <c r="AC3409" i="10"/>
  <c r="AC3410" i="10"/>
  <c r="AC3411" i="10"/>
  <c r="AC3412" i="10"/>
  <c r="AC3413" i="10"/>
  <c r="AC3414" i="10"/>
  <c r="AC3415" i="10"/>
  <c r="AC3416" i="10"/>
  <c r="AC3417" i="10"/>
  <c r="AC3418" i="10"/>
  <c r="AC3419" i="10"/>
  <c r="AC3420" i="10"/>
  <c r="AC3421" i="10"/>
  <c r="AC3422" i="10"/>
  <c r="AC3423" i="10"/>
  <c r="AC3424" i="10"/>
  <c r="AC3425" i="10"/>
  <c r="AC3426" i="10"/>
  <c r="AC3427" i="10"/>
  <c r="AC3428" i="10"/>
  <c r="AC3429" i="10"/>
  <c r="AC3430" i="10"/>
  <c r="AC3431" i="10"/>
  <c r="AC3432" i="10"/>
  <c r="AC3433" i="10"/>
  <c r="AC3434" i="10"/>
  <c r="AC3435" i="10"/>
  <c r="AC3436" i="10"/>
  <c r="AC3437" i="10"/>
  <c r="AC3438" i="10"/>
  <c r="AC3439" i="10"/>
  <c r="AC3440" i="10"/>
  <c r="AC3441" i="10"/>
  <c r="AC3442" i="10"/>
  <c r="AC3443" i="10"/>
  <c r="AC3444" i="10"/>
  <c r="AC3445" i="10"/>
  <c r="AC3446" i="10"/>
  <c r="AC3447" i="10"/>
  <c r="AC3448" i="10"/>
  <c r="AC3449" i="10"/>
  <c r="AC3450" i="10"/>
  <c r="AC3451" i="10"/>
  <c r="AC3452" i="10"/>
  <c r="AC3453" i="10"/>
  <c r="AC3454" i="10"/>
  <c r="AC3455" i="10"/>
  <c r="AC3456" i="10"/>
  <c r="AC3457" i="10"/>
  <c r="AC3458" i="10"/>
  <c r="AC3459" i="10"/>
  <c r="AC3460" i="10"/>
  <c r="AC3461" i="10"/>
  <c r="AC3462" i="10"/>
  <c r="AC3463" i="10"/>
  <c r="AC3464" i="10"/>
  <c r="AC3465" i="10"/>
  <c r="AC3466" i="10"/>
  <c r="AC3467" i="10"/>
  <c r="AC3468" i="10"/>
  <c r="AC3469" i="10"/>
  <c r="AC3470" i="10"/>
  <c r="AC3471" i="10"/>
  <c r="AC3472" i="10"/>
  <c r="AC3473" i="10"/>
  <c r="AC3474" i="10"/>
  <c r="AC3475" i="10"/>
  <c r="AC3476" i="10"/>
  <c r="AC3477" i="10"/>
  <c r="AC3478" i="10"/>
  <c r="AC3479" i="10"/>
  <c r="AC3480" i="10"/>
  <c r="AC3481" i="10"/>
  <c r="AC3482" i="10"/>
  <c r="AC3483" i="10"/>
  <c r="AC3484" i="10"/>
  <c r="AC3485" i="10"/>
  <c r="AC3486" i="10"/>
  <c r="AC3487" i="10"/>
  <c r="AC3488" i="10"/>
  <c r="AC3489" i="10"/>
  <c r="AC3490" i="10"/>
  <c r="AC3491" i="10"/>
  <c r="AC3492" i="10"/>
  <c r="AC3493" i="10"/>
  <c r="AC3494" i="10"/>
  <c r="AC3495" i="10"/>
  <c r="AC3496" i="10"/>
  <c r="AC3497" i="10"/>
  <c r="AC3498" i="10"/>
  <c r="AC3499" i="10"/>
  <c r="AC3500" i="10"/>
  <c r="AC3501" i="10"/>
  <c r="AC3502" i="10"/>
  <c r="AC3503" i="10"/>
  <c r="AC3504" i="10"/>
  <c r="AC3505" i="10"/>
  <c r="AC3506" i="10"/>
  <c r="AC3507" i="10"/>
  <c r="AC3508" i="10"/>
  <c r="AC3509" i="10"/>
  <c r="AC3510" i="10"/>
  <c r="AC3511" i="10"/>
  <c r="AC3512" i="10"/>
  <c r="AC3513" i="10"/>
  <c r="AC3514" i="10"/>
  <c r="AC3515" i="10"/>
  <c r="AC3516" i="10"/>
  <c r="AC3517" i="10"/>
  <c r="AC3518" i="10"/>
  <c r="AC3519" i="10"/>
  <c r="AC3520" i="10"/>
  <c r="AC3521" i="10"/>
  <c r="AC3522" i="10"/>
  <c r="AC3523" i="10"/>
  <c r="AC3524" i="10"/>
  <c r="AC3525" i="10"/>
  <c r="AC3526" i="10"/>
  <c r="AC3527" i="10"/>
  <c r="AC3528" i="10"/>
  <c r="AC3529" i="10"/>
  <c r="AC3530" i="10"/>
  <c r="AC3531" i="10"/>
  <c r="AC3532" i="10"/>
  <c r="AC3533" i="10"/>
  <c r="AC3534" i="10"/>
  <c r="AC3535" i="10"/>
  <c r="AC3536" i="10"/>
  <c r="AC3537" i="10"/>
  <c r="AC3538" i="10"/>
  <c r="AC3539" i="10"/>
  <c r="AC3540" i="10"/>
  <c r="AC3541" i="10"/>
  <c r="AC3542" i="10"/>
  <c r="AC3543" i="10"/>
  <c r="AC3544" i="10"/>
  <c r="AC3545" i="10"/>
  <c r="AC3546" i="10"/>
  <c r="AC3547" i="10"/>
  <c r="AC3548" i="10"/>
  <c r="AC3549" i="10"/>
  <c r="AC3550" i="10"/>
  <c r="AC3551" i="10"/>
  <c r="AC3552" i="10"/>
  <c r="AC3553" i="10"/>
  <c r="AC3554" i="10"/>
  <c r="AC3555" i="10"/>
  <c r="AC3556" i="10"/>
  <c r="AC3557" i="10"/>
  <c r="AC3558" i="10"/>
  <c r="AC3559" i="10"/>
  <c r="AC3560" i="10"/>
  <c r="AC3561" i="10"/>
  <c r="AC3562" i="10"/>
  <c r="AC3563" i="10"/>
  <c r="AC3564" i="10"/>
  <c r="AC3565" i="10"/>
  <c r="AC3566" i="10"/>
  <c r="AC3567" i="10"/>
  <c r="AC3568" i="10"/>
  <c r="AC3569" i="10"/>
  <c r="AC3570" i="10"/>
  <c r="AC3571" i="10"/>
  <c r="AC3572" i="10"/>
  <c r="AC3573" i="10"/>
  <c r="AC3574" i="10"/>
  <c r="AC3575" i="10"/>
  <c r="AC3576" i="10"/>
  <c r="AC3577" i="10"/>
  <c r="AC3578" i="10"/>
  <c r="AC3579" i="10"/>
  <c r="AC3580" i="10"/>
  <c r="AC3581" i="10"/>
  <c r="AC3582" i="10"/>
  <c r="AC3583" i="10"/>
  <c r="AC3584" i="10"/>
  <c r="AC3585" i="10"/>
  <c r="AC3586" i="10"/>
  <c r="AC3587" i="10"/>
  <c r="AC3588" i="10"/>
  <c r="AC3589" i="10"/>
  <c r="AC3590" i="10"/>
  <c r="AC3591" i="10"/>
  <c r="AC3592" i="10"/>
  <c r="AC3593" i="10"/>
  <c r="AC3594" i="10"/>
  <c r="AC3595" i="10"/>
  <c r="AC3596" i="10"/>
  <c r="AC3597" i="10"/>
  <c r="AC3598" i="10"/>
  <c r="AC3599" i="10"/>
  <c r="AC3600" i="10"/>
  <c r="AC3601" i="10"/>
  <c r="AC3602" i="10"/>
  <c r="AC3603" i="10"/>
  <c r="AC3604" i="10"/>
  <c r="AC3605" i="10"/>
  <c r="AC3606" i="10"/>
  <c r="AC3607" i="10"/>
  <c r="AC3608" i="10"/>
  <c r="AC3609" i="10"/>
  <c r="AC3610" i="10"/>
  <c r="AC3611" i="10"/>
  <c r="AC3612" i="10"/>
  <c r="AC3613" i="10"/>
  <c r="AC3614" i="10"/>
  <c r="AC3615" i="10"/>
  <c r="AC3616" i="10"/>
  <c r="AC3617" i="10"/>
  <c r="AC3618" i="10"/>
  <c r="AC3619" i="10"/>
  <c r="AC3620" i="10"/>
  <c r="AC3621" i="10"/>
  <c r="AC3622" i="10"/>
  <c r="AC3623" i="10"/>
  <c r="AC3624" i="10"/>
  <c r="AC3625" i="10"/>
  <c r="AC3626" i="10"/>
  <c r="AC3627" i="10"/>
  <c r="AC3628" i="10"/>
  <c r="AC3629" i="10"/>
  <c r="AC3630" i="10"/>
  <c r="AC3631" i="10"/>
  <c r="AC3632" i="10"/>
  <c r="AC3633" i="10"/>
  <c r="AC3634" i="10"/>
  <c r="AC3635" i="10"/>
  <c r="AC3636" i="10"/>
  <c r="AC3637" i="10"/>
  <c r="AC3638" i="10"/>
  <c r="AC3639" i="10"/>
  <c r="AC3640" i="10"/>
  <c r="AC3641" i="10"/>
  <c r="AC3642" i="10"/>
  <c r="AC3643" i="10"/>
  <c r="AC3644" i="10"/>
  <c r="AC3645" i="10"/>
  <c r="AC3646" i="10"/>
  <c r="AC3647" i="10"/>
  <c r="AC3648" i="10"/>
  <c r="AC3649" i="10"/>
  <c r="AC3650" i="10"/>
  <c r="AC3651" i="10"/>
  <c r="AC3652" i="10"/>
  <c r="AC3653" i="10"/>
  <c r="AC3654" i="10"/>
  <c r="AC3655" i="10"/>
  <c r="AC3656" i="10"/>
  <c r="AC3657" i="10"/>
  <c r="AC3658" i="10"/>
  <c r="AC3659" i="10"/>
  <c r="AC3660" i="10"/>
  <c r="AC3661" i="10"/>
  <c r="AC3662" i="10"/>
  <c r="AC3663" i="10"/>
  <c r="AC3664" i="10"/>
  <c r="AC3665" i="10"/>
  <c r="AC3666" i="10"/>
  <c r="AC3667" i="10"/>
  <c r="AC3668" i="10"/>
  <c r="AC3669" i="10"/>
  <c r="AC3670" i="10"/>
  <c r="AC3671" i="10"/>
  <c r="AC3672" i="10"/>
  <c r="AC3673" i="10"/>
  <c r="AC3674" i="10"/>
  <c r="AC3675" i="10"/>
  <c r="AC3676" i="10"/>
  <c r="AC3677" i="10"/>
  <c r="AC3678" i="10"/>
  <c r="AC3679" i="10"/>
  <c r="AC3680" i="10"/>
  <c r="AC3681" i="10"/>
  <c r="AC3682" i="10"/>
  <c r="AC3683" i="10"/>
  <c r="AC3684" i="10"/>
  <c r="AC3685" i="10"/>
  <c r="AC3686" i="10"/>
  <c r="AC3687" i="10"/>
  <c r="AC3688" i="10"/>
  <c r="AC3689" i="10"/>
  <c r="AC3690" i="10"/>
  <c r="AC3691" i="10"/>
  <c r="AC3692" i="10"/>
  <c r="AC3693" i="10"/>
  <c r="AC3694" i="10"/>
  <c r="AC3695" i="10"/>
  <c r="AC3696" i="10"/>
  <c r="AC3697" i="10"/>
  <c r="AC3698" i="10"/>
  <c r="AC3699" i="10"/>
  <c r="AC3700" i="10"/>
  <c r="AC3701" i="10"/>
  <c r="AC3702" i="10"/>
  <c r="AC3703" i="10"/>
  <c r="AC3704" i="10"/>
  <c r="AC3705" i="10"/>
  <c r="AC3706" i="10"/>
  <c r="AC3707" i="10"/>
  <c r="AC3708" i="10"/>
  <c r="AC3709" i="10"/>
  <c r="AC3710" i="10"/>
  <c r="AC3711" i="10"/>
  <c r="AC3712" i="10"/>
  <c r="AC3713" i="10"/>
  <c r="AC3714" i="10"/>
  <c r="AC3715" i="10"/>
  <c r="AC3716" i="10"/>
  <c r="AC3717" i="10"/>
  <c r="AC3718" i="10"/>
  <c r="AC3719" i="10"/>
  <c r="AC3720" i="10"/>
  <c r="AC3721" i="10"/>
  <c r="AC3722" i="10"/>
  <c r="AC3723" i="10"/>
  <c r="AC3724" i="10"/>
  <c r="AC3725" i="10"/>
  <c r="AC3726" i="10"/>
  <c r="AC3727" i="10"/>
  <c r="AC3728" i="10"/>
  <c r="AC3729" i="10"/>
  <c r="AC3730" i="10"/>
  <c r="AC3731" i="10"/>
  <c r="AC3732" i="10"/>
  <c r="AC3733" i="10"/>
  <c r="AC3734" i="10"/>
  <c r="AC3735" i="10"/>
  <c r="AC3736" i="10"/>
  <c r="AC3737" i="10"/>
  <c r="AC3738" i="10"/>
  <c r="AC3739" i="10"/>
  <c r="AC3740" i="10"/>
  <c r="AC3741" i="10"/>
  <c r="AC3742" i="10"/>
  <c r="AC3743" i="10"/>
  <c r="AC3744" i="10"/>
  <c r="AC3745" i="10"/>
  <c r="AC3746" i="10"/>
  <c r="AC3747" i="10"/>
  <c r="AC3748" i="10"/>
  <c r="AC3749" i="10"/>
  <c r="AC3750" i="10"/>
  <c r="AC3751" i="10"/>
  <c r="AC3752" i="10"/>
  <c r="AC3753" i="10"/>
  <c r="AC3754" i="10"/>
  <c r="AC3755" i="10"/>
  <c r="AC3756" i="10"/>
  <c r="AC3757" i="10"/>
  <c r="AC3758" i="10"/>
  <c r="AC3759" i="10"/>
  <c r="AC3760" i="10"/>
  <c r="AC3761" i="10"/>
  <c r="AC3762" i="10"/>
  <c r="AC3763" i="10"/>
  <c r="AC3764" i="10"/>
  <c r="AC3765" i="10"/>
  <c r="AC3766" i="10"/>
  <c r="AC3767" i="10"/>
  <c r="AC3768" i="10"/>
  <c r="AC3769" i="10"/>
  <c r="AC3770" i="10"/>
  <c r="AC3771" i="10"/>
  <c r="AC3772" i="10"/>
  <c r="AC3773" i="10"/>
  <c r="AC3774" i="10"/>
  <c r="AC3775" i="10"/>
  <c r="AC3776" i="10"/>
  <c r="AC3777" i="10"/>
  <c r="AC3778" i="10"/>
  <c r="AC3779" i="10"/>
  <c r="AC3780" i="10"/>
  <c r="AC3781" i="10"/>
  <c r="AC3782" i="10"/>
  <c r="AC3783" i="10"/>
  <c r="AC3784" i="10"/>
  <c r="AC3785" i="10"/>
  <c r="AC3786" i="10"/>
  <c r="AC3787" i="10"/>
  <c r="AC3788" i="10"/>
  <c r="AC3789" i="10"/>
  <c r="AC3790" i="10"/>
  <c r="AC3791" i="10"/>
  <c r="AC3792" i="10"/>
  <c r="AC3793" i="10"/>
  <c r="AC3794" i="10"/>
  <c r="AC3795" i="10"/>
  <c r="AC3796" i="10"/>
  <c r="AC3797" i="10"/>
  <c r="AC3798" i="10"/>
  <c r="AC3799" i="10"/>
  <c r="AC3800" i="10"/>
  <c r="AC3801" i="10"/>
  <c r="AC3802" i="10"/>
  <c r="AC3803" i="10"/>
  <c r="AC3804" i="10"/>
  <c r="AC3805" i="10"/>
  <c r="AC3806" i="10"/>
  <c r="AC3807" i="10"/>
  <c r="AC3808" i="10"/>
  <c r="AC3809" i="10"/>
  <c r="AC3810" i="10"/>
  <c r="AC3811" i="10"/>
  <c r="AC3812" i="10"/>
  <c r="AC3813" i="10"/>
  <c r="AC3814" i="10"/>
  <c r="AC3815" i="10"/>
  <c r="AC3816" i="10"/>
  <c r="AC3817" i="10"/>
  <c r="AC3818" i="10"/>
  <c r="AC3819" i="10"/>
  <c r="AC3820" i="10"/>
  <c r="AC3821" i="10"/>
  <c r="AC3822" i="10"/>
  <c r="AC3823" i="10"/>
  <c r="AC3824" i="10"/>
  <c r="AC3825" i="10"/>
  <c r="AC3826" i="10"/>
  <c r="AC3827" i="10"/>
  <c r="AC3828" i="10"/>
  <c r="AC3829" i="10"/>
  <c r="AC3830" i="10"/>
  <c r="AC3831" i="10"/>
  <c r="AC3832" i="10"/>
  <c r="AC3833" i="10"/>
  <c r="AC3834" i="10"/>
  <c r="AC3835" i="10"/>
  <c r="AC3836" i="10"/>
  <c r="AC3837" i="10"/>
  <c r="AC3838" i="10"/>
  <c r="AC3839" i="10"/>
  <c r="AC3840" i="10"/>
  <c r="AC3841" i="10"/>
  <c r="AC3842" i="10"/>
  <c r="AC3843" i="10"/>
  <c r="AC3844" i="10"/>
  <c r="AC3845" i="10"/>
  <c r="AC3846" i="10"/>
  <c r="AC3847" i="10"/>
  <c r="AC3848" i="10"/>
  <c r="AC3849" i="10"/>
  <c r="AC3850" i="10"/>
  <c r="AC3851" i="10"/>
  <c r="AC3852" i="10"/>
  <c r="AC3853" i="10"/>
  <c r="AC3854" i="10"/>
  <c r="AC3855" i="10"/>
  <c r="AC3856" i="10"/>
  <c r="AC3857" i="10"/>
  <c r="AC3858" i="10"/>
  <c r="AC3859" i="10"/>
  <c r="AC3860" i="10"/>
  <c r="AC3861" i="10"/>
  <c r="AC3862" i="10"/>
  <c r="AC3863" i="10"/>
  <c r="AC3864" i="10"/>
  <c r="AC3865" i="10"/>
  <c r="AC3866" i="10"/>
  <c r="AC3867" i="10"/>
  <c r="AC3868" i="10"/>
  <c r="AC3869" i="10"/>
  <c r="AC3870" i="10"/>
  <c r="AC3871" i="10"/>
  <c r="AC3872" i="10"/>
  <c r="AC3873" i="10"/>
  <c r="AC3874" i="10"/>
  <c r="AC3875" i="10"/>
  <c r="AC3876" i="10"/>
  <c r="AC3877" i="10"/>
  <c r="AC3878" i="10"/>
  <c r="AC3879" i="10"/>
  <c r="AC3880" i="10"/>
  <c r="AC3881" i="10"/>
  <c r="AC3882" i="10"/>
  <c r="AC3883" i="10"/>
  <c r="AC3884" i="10"/>
  <c r="AC3885" i="10"/>
  <c r="AC3886" i="10"/>
  <c r="AC3887" i="10"/>
  <c r="AC3888" i="10"/>
  <c r="AC3889" i="10"/>
  <c r="AC3890" i="10"/>
  <c r="AC3891" i="10"/>
  <c r="AC3892" i="10"/>
  <c r="AC3893" i="10"/>
  <c r="AC3894" i="10"/>
  <c r="AC3895" i="10"/>
  <c r="AC3896" i="10"/>
  <c r="AC3897" i="10"/>
  <c r="AC3898" i="10"/>
  <c r="AC3899" i="10"/>
  <c r="AC3900" i="10"/>
  <c r="AC3901" i="10"/>
  <c r="AC3902" i="10"/>
  <c r="AC3903" i="10"/>
  <c r="AC3904" i="10"/>
  <c r="AC3905" i="10"/>
  <c r="AC3906" i="10"/>
  <c r="AC3907" i="10"/>
  <c r="AC3908" i="10"/>
  <c r="AC3909" i="10"/>
  <c r="AC3910" i="10"/>
  <c r="AC3911" i="10"/>
  <c r="AC3912" i="10"/>
  <c r="AC3913" i="10"/>
  <c r="AC3914" i="10"/>
  <c r="AC3915" i="10"/>
  <c r="AC3916" i="10"/>
  <c r="AC3917" i="10"/>
  <c r="AC3918" i="10"/>
  <c r="AC3919" i="10"/>
  <c r="AC3920" i="10"/>
  <c r="AC3921" i="10"/>
  <c r="AC3922" i="10"/>
  <c r="AC3923" i="10"/>
  <c r="AC3924" i="10"/>
  <c r="AC3925" i="10"/>
  <c r="AC3926" i="10"/>
  <c r="AC3927" i="10"/>
  <c r="AC3928" i="10"/>
  <c r="AC3929" i="10"/>
  <c r="AC3930" i="10"/>
  <c r="AC3931" i="10"/>
  <c r="AC3932" i="10"/>
  <c r="AC3933" i="10"/>
  <c r="AC3934" i="10"/>
  <c r="AC3935" i="10"/>
  <c r="AC3936" i="10"/>
  <c r="AC3937" i="10"/>
  <c r="AC3938" i="10"/>
  <c r="AC3939" i="10"/>
  <c r="AC3940" i="10"/>
  <c r="AC3941" i="10"/>
  <c r="AC3942" i="10"/>
  <c r="AC3943" i="10"/>
  <c r="AC3944" i="10"/>
  <c r="AC3945" i="10"/>
  <c r="AC3946" i="10"/>
  <c r="AC3947" i="10"/>
  <c r="AC3948" i="10"/>
  <c r="AC3949" i="10"/>
  <c r="AC3950" i="10"/>
  <c r="AC3951" i="10"/>
  <c r="AC3952" i="10"/>
  <c r="AC3953" i="10"/>
  <c r="AC3954" i="10"/>
  <c r="AC3955" i="10"/>
  <c r="AC3956" i="10"/>
  <c r="AC3957" i="10"/>
  <c r="AC3958" i="10"/>
  <c r="AC3959" i="10"/>
  <c r="AC3960" i="10"/>
  <c r="AC3961" i="10"/>
  <c r="AC3962" i="10"/>
  <c r="AC3963" i="10"/>
  <c r="AC3964" i="10"/>
  <c r="AC3965" i="10"/>
  <c r="AC3966" i="10"/>
  <c r="AC3967" i="10"/>
  <c r="AC3968" i="10"/>
  <c r="AC3969" i="10"/>
  <c r="AC3970" i="10"/>
  <c r="AC3971" i="10"/>
  <c r="AC3972" i="10"/>
  <c r="AC3973" i="10"/>
  <c r="AC3974" i="10"/>
  <c r="AC3975" i="10"/>
  <c r="AC3976" i="10"/>
  <c r="AC3977" i="10"/>
  <c r="AC3978" i="10"/>
  <c r="AC3979" i="10"/>
  <c r="AC3980" i="10"/>
  <c r="AC3981" i="10"/>
  <c r="AC3982" i="10"/>
  <c r="AC3983" i="10"/>
  <c r="AC3984" i="10"/>
  <c r="AC3985" i="10"/>
  <c r="AC3986" i="10"/>
  <c r="AC3987" i="10"/>
  <c r="AC3988" i="10"/>
  <c r="AC3989" i="10"/>
  <c r="AC3990" i="10"/>
  <c r="AC3991" i="10"/>
  <c r="AC3992" i="10"/>
  <c r="AC3993" i="10"/>
  <c r="AC3994" i="10"/>
  <c r="AC3995" i="10"/>
  <c r="AC3996" i="10"/>
  <c r="AC3997" i="10"/>
  <c r="AC3998" i="10"/>
  <c r="AC3999" i="10"/>
  <c r="AC4000" i="10"/>
  <c r="AC4001" i="10"/>
  <c r="AC4002" i="10"/>
  <c r="AC4003" i="10"/>
  <c r="AC4004" i="10"/>
  <c r="AC4005" i="10"/>
  <c r="AC4006" i="10"/>
  <c r="AC4007" i="10"/>
  <c r="AC4008" i="10"/>
  <c r="AC4009" i="10"/>
  <c r="AC4010" i="10"/>
  <c r="AC4011" i="10"/>
  <c r="AC4012" i="10"/>
  <c r="AC4013" i="10"/>
  <c r="AC4014" i="10"/>
  <c r="AC4015" i="10"/>
  <c r="AC4016" i="10"/>
  <c r="AC4017" i="10"/>
  <c r="AC4018" i="10"/>
  <c r="AC4019" i="10"/>
  <c r="AC4020" i="10"/>
  <c r="AC4021" i="10"/>
  <c r="AC4022" i="10"/>
  <c r="AC4023" i="10"/>
  <c r="AC4024" i="10"/>
  <c r="AC4025" i="10"/>
  <c r="AC4026" i="10"/>
  <c r="AC4027" i="10"/>
  <c r="AC4028" i="10"/>
  <c r="AC4029" i="10"/>
  <c r="AC4030" i="10"/>
  <c r="AC4031" i="10"/>
  <c r="AC4032" i="10"/>
  <c r="AC4033" i="10"/>
  <c r="AC4034" i="10"/>
  <c r="AC4035" i="10"/>
  <c r="AC4036" i="10"/>
  <c r="AC4037" i="10"/>
  <c r="AC4038" i="10"/>
  <c r="AC4039" i="10"/>
  <c r="AC4040" i="10"/>
  <c r="AC4041" i="10"/>
  <c r="AC4042" i="10"/>
  <c r="AC4043" i="10"/>
  <c r="AC4044" i="10"/>
  <c r="AC4045" i="10"/>
  <c r="AC4046" i="10"/>
  <c r="AC4047" i="10"/>
  <c r="AC4048" i="10"/>
  <c r="AC4049" i="10"/>
  <c r="AC4050" i="10"/>
  <c r="AC4051" i="10"/>
  <c r="AC4052" i="10"/>
  <c r="AC4053" i="10"/>
  <c r="AC4054" i="10"/>
  <c r="AC4055" i="10"/>
  <c r="AC4056" i="10"/>
  <c r="AC4057" i="10"/>
  <c r="AC4058" i="10"/>
  <c r="AC4059" i="10"/>
  <c r="AC4060" i="10"/>
  <c r="AC4061" i="10"/>
  <c r="AC4062" i="10"/>
  <c r="AC4063" i="10"/>
  <c r="AC4064" i="10"/>
  <c r="AC4065" i="10"/>
  <c r="AC4066" i="10"/>
  <c r="AC4067" i="10"/>
  <c r="AC4068" i="10"/>
  <c r="AC4069" i="10"/>
  <c r="AC4070" i="10"/>
  <c r="AC4071" i="10"/>
  <c r="AC4072" i="10"/>
  <c r="AC4073" i="10"/>
  <c r="AC4074" i="10"/>
  <c r="AC4075" i="10"/>
  <c r="AC4076" i="10"/>
  <c r="AC4077" i="10"/>
  <c r="AC4078" i="10"/>
  <c r="AC4079" i="10"/>
  <c r="AC4080" i="10"/>
  <c r="AC4081" i="10"/>
  <c r="AC4082" i="10"/>
  <c r="AC4083" i="10"/>
  <c r="AC4084" i="10"/>
  <c r="AC4085" i="10"/>
  <c r="AC4086" i="10"/>
  <c r="AC4087" i="10"/>
  <c r="AC4088" i="10"/>
  <c r="AC4089" i="10"/>
  <c r="AC4090" i="10"/>
  <c r="AC4091" i="10"/>
  <c r="AC4092" i="10"/>
  <c r="AC4093" i="10"/>
  <c r="AC4094" i="10"/>
  <c r="AC4095" i="10"/>
  <c r="AC4096" i="10"/>
  <c r="AC4097" i="10"/>
  <c r="AC4098" i="10"/>
  <c r="AC4099" i="10"/>
  <c r="AC4100" i="10"/>
  <c r="AC4101" i="10"/>
  <c r="AC4102" i="10"/>
  <c r="AC4103" i="10"/>
  <c r="AC4104" i="10"/>
  <c r="AC4105" i="10"/>
  <c r="AC4106" i="10"/>
  <c r="AC4107" i="10"/>
  <c r="AC4108" i="10"/>
  <c r="AC4109" i="10"/>
  <c r="AC4110" i="10"/>
  <c r="AC4111" i="10"/>
  <c r="AC4112" i="10"/>
  <c r="AC4113" i="10"/>
  <c r="AC4114" i="10"/>
  <c r="AC4115" i="10"/>
  <c r="AC4116" i="10"/>
  <c r="AC4117" i="10"/>
  <c r="AC4118" i="10"/>
  <c r="AC4119" i="10"/>
  <c r="AC4120" i="10"/>
  <c r="AC4121" i="10"/>
  <c r="AC4122" i="10"/>
  <c r="AC4123" i="10"/>
  <c r="AC4124" i="10"/>
  <c r="AC4125" i="10"/>
  <c r="AC4126" i="10"/>
  <c r="AC4127" i="10"/>
  <c r="AC4128" i="10"/>
  <c r="AC4129" i="10"/>
  <c r="AC4130" i="10"/>
  <c r="AC4131" i="10"/>
  <c r="AC4132" i="10"/>
  <c r="AC4133" i="10"/>
  <c r="AC4134" i="10"/>
  <c r="AC4135" i="10"/>
  <c r="AC4136" i="10"/>
  <c r="AC4137" i="10"/>
  <c r="AC4138" i="10"/>
  <c r="AC4139" i="10"/>
  <c r="AC4140" i="10"/>
  <c r="AC4141" i="10"/>
  <c r="AC4142" i="10"/>
  <c r="AC4143" i="10"/>
  <c r="AC4144" i="10"/>
  <c r="AC4145" i="10"/>
  <c r="AC4146" i="10"/>
  <c r="AC4147" i="10"/>
  <c r="AC4148" i="10"/>
  <c r="AC4149" i="10"/>
  <c r="AC4150" i="10"/>
  <c r="AC4151" i="10"/>
  <c r="AC4152" i="10"/>
  <c r="AC4153" i="10"/>
  <c r="AC4154" i="10"/>
  <c r="AC4155" i="10"/>
  <c r="AC4156" i="10"/>
  <c r="AC4157" i="10"/>
  <c r="AC4158" i="10"/>
  <c r="AC4159" i="10"/>
  <c r="AC4160" i="10"/>
  <c r="AC4161" i="10"/>
  <c r="AC4162" i="10"/>
  <c r="AC4163" i="10"/>
  <c r="AC4164" i="10"/>
  <c r="AC4165" i="10"/>
  <c r="AC4166" i="10"/>
  <c r="AC4167" i="10"/>
  <c r="AC4168" i="10"/>
  <c r="AC4169" i="10"/>
  <c r="AC4170" i="10"/>
  <c r="AC4171" i="10"/>
  <c r="AC4172" i="10"/>
  <c r="AC4173" i="10"/>
  <c r="AC4174" i="10"/>
  <c r="AC4175" i="10"/>
  <c r="AC4176" i="10"/>
  <c r="AC4177" i="10"/>
  <c r="AC4178" i="10"/>
  <c r="AC4179" i="10"/>
  <c r="AC4180" i="10"/>
  <c r="AC4181" i="10"/>
  <c r="AC4182" i="10"/>
  <c r="AC4183" i="10"/>
  <c r="AC4184" i="10"/>
  <c r="AC4185" i="10"/>
  <c r="AC4186" i="10"/>
  <c r="AC4187" i="10"/>
  <c r="AC4188" i="10"/>
  <c r="AC4189" i="10"/>
  <c r="AC4190" i="10"/>
  <c r="AC4191" i="10"/>
  <c r="AC4192" i="10"/>
  <c r="AC4193" i="10"/>
  <c r="AC4194" i="10"/>
  <c r="AC4195" i="10"/>
  <c r="AC4196" i="10"/>
  <c r="AC4197" i="10"/>
  <c r="AC4198" i="10"/>
  <c r="AC4199" i="10"/>
  <c r="AC4200" i="10"/>
  <c r="AC4201" i="10"/>
  <c r="AC4202" i="10"/>
  <c r="AC4203" i="10"/>
  <c r="AC4204" i="10"/>
  <c r="AC4205" i="10"/>
  <c r="AC4206" i="10"/>
  <c r="AC4207" i="10"/>
  <c r="AC4208" i="10"/>
  <c r="AC4209" i="10"/>
  <c r="AC4210" i="10"/>
  <c r="AC4211" i="10"/>
  <c r="AC4212" i="10"/>
  <c r="AC4213" i="10"/>
  <c r="AC4214" i="10"/>
  <c r="AC4215" i="10"/>
  <c r="AC4216" i="10"/>
  <c r="AC4217" i="10"/>
  <c r="AC4218" i="10"/>
  <c r="AC4219" i="10"/>
  <c r="AC4220" i="10"/>
  <c r="AC4221" i="10"/>
  <c r="AC4222" i="10"/>
  <c r="AC4223" i="10"/>
  <c r="AC4224" i="10"/>
  <c r="AC4225" i="10"/>
  <c r="AC4226" i="10"/>
  <c r="AC4227" i="10"/>
  <c r="AC4228" i="10"/>
  <c r="AC4229" i="10"/>
  <c r="AC4230" i="10"/>
  <c r="AC4231" i="10"/>
  <c r="AC4232" i="10"/>
  <c r="AC4233" i="10"/>
  <c r="AC4234" i="10"/>
  <c r="AC4235" i="10"/>
  <c r="AC4236" i="10"/>
  <c r="AC4237" i="10"/>
  <c r="AC4238" i="10"/>
  <c r="AC4239" i="10"/>
  <c r="AC4240" i="10"/>
  <c r="AC4241" i="10"/>
  <c r="AC4242" i="10"/>
  <c r="AC4243" i="10"/>
  <c r="AC4244" i="10"/>
  <c r="AC4245" i="10"/>
  <c r="AC4246" i="10"/>
  <c r="AC4247" i="10"/>
  <c r="AC4248" i="10"/>
  <c r="AC4249" i="10"/>
  <c r="AC4250" i="10"/>
  <c r="AC4251" i="10"/>
  <c r="AC4252" i="10"/>
  <c r="AC4253" i="10"/>
  <c r="AC4254" i="10"/>
  <c r="AC4255" i="10"/>
  <c r="AC4256" i="10"/>
  <c r="AC4257" i="10"/>
  <c r="AC4258" i="10"/>
  <c r="AC4259" i="10"/>
  <c r="AC4260" i="10"/>
  <c r="AC4261" i="10"/>
  <c r="AC4262" i="10"/>
  <c r="AC4263" i="10"/>
  <c r="AC4264" i="10"/>
  <c r="AC4265" i="10"/>
  <c r="AC4266" i="10"/>
  <c r="AC4267" i="10"/>
  <c r="AC4268" i="10"/>
  <c r="AC4269" i="10"/>
  <c r="AC4270" i="10"/>
  <c r="AC4271" i="10"/>
  <c r="AC4272" i="10"/>
  <c r="AC4273" i="10"/>
  <c r="AC4274" i="10"/>
  <c r="AC4275" i="10"/>
  <c r="AC4276" i="10"/>
  <c r="AC4277" i="10"/>
  <c r="AC4278" i="10"/>
  <c r="AC4279" i="10"/>
  <c r="AC4280" i="10"/>
  <c r="AC4281" i="10"/>
  <c r="AC4282" i="10"/>
  <c r="AC4283" i="10"/>
  <c r="AC4284" i="10"/>
  <c r="AC4285" i="10"/>
  <c r="AC4286" i="10"/>
  <c r="AC4287" i="10"/>
  <c r="AC4288" i="10"/>
  <c r="AC4289" i="10"/>
  <c r="AC4290" i="10"/>
  <c r="AC4291" i="10"/>
  <c r="AC4292" i="10"/>
  <c r="AC4293" i="10"/>
  <c r="AC4294" i="10"/>
  <c r="AC4295" i="10"/>
  <c r="AC4296" i="10"/>
  <c r="AC4297" i="10"/>
  <c r="AC4298" i="10"/>
  <c r="AC4299" i="10"/>
  <c r="AC4300" i="10"/>
  <c r="AC4301" i="10"/>
  <c r="AC4302" i="10"/>
  <c r="AC4303" i="10"/>
  <c r="AC4304" i="10"/>
  <c r="AC4305" i="10"/>
  <c r="AC4306" i="10"/>
  <c r="AC4307" i="10"/>
  <c r="AC4308" i="10"/>
  <c r="AC4309" i="10"/>
  <c r="AC4310" i="10"/>
  <c r="AC4311" i="10"/>
  <c r="AC4312" i="10"/>
  <c r="AC4313" i="10"/>
  <c r="AC4314" i="10"/>
  <c r="AC4315" i="10"/>
  <c r="AC4316" i="10"/>
  <c r="AC4317" i="10"/>
  <c r="AC4318" i="10"/>
  <c r="AC4319" i="10"/>
  <c r="AC4320" i="10"/>
  <c r="AC4321" i="10"/>
  <c r="AC4322" i="10"/>
  <c r="AC4323" i="10"/>
  <c r="AC4324" i="10"/>
  <c r="AC4325" i="10"/>
  <c r="AC4326" i="10"/>
  <c r="AC4327" i="10"/>
  <c r="AC4328" i="10"/>
  <c r="AC4329" i="10"/>
  <c r="AC4330" i="10"/>
  <c r="AC4331" i="10"/>
  <c r="AC4332" i="10"/>
  <c r="AC4333" i="10"/>
  <c r="AC4334" i="10"/>
  <c r="AC4335" i="10"/>
  <c r="AC4336" i="10"/>
  <c r="AC4337" i="10"/>
  <c r="AC4338" i="10"/>
  <c r="AC4339" i="10"/>
  <c r="AC4340" i="10"/>
  <c r="AC4341" i="10"/>
  <c r="AC4342" i="10"/>
  <c r="AC4343" i="10"/>
  <c r="AC4344" i="10"/>
  <c r="AC4345" i="10"/>
  <c r="AC4346" i="10"/>
  <c r="AC4347" i="10"/>
  <c r="AC4348" i="10"/>
  <c r="AC4349" i="10"/>
  <c r="AC4350" i="10"/>
  <c r="AC4351" i="10"/>
  <c r="AC4352" i="10"/>
  <c r="AC4353" i="10"/>
  <c r="AC4354" i="10"/>
  <c r="AC4355" i="10"/>
  <c r="AC4356" i="10"/>
  <c r="AC4357" i="10"/>
  <c r="AC4358" i="10"/>
  <c r="AC4359" i="10"/>
  <c r="AC4360" i="10"/>
  <c r="AC4361" i="10"/>
  <c r="AC4362" i="10"/>
  <c r="AC4363" i="10"/>
  <c r="AC4364" i="10"/>
  <c r="AC4365" i="10"/>
  <c r="AC4366" i="10"/>
  <c r="AC4367" i="10"/>
  <c r="AC4368" i="10"/>
  <c r="AC4369" i="10"/>
  <c r="AC4370" i="10"/>
  <c r="AC4371" i="10"/>
  <c r="AC4372" i="10"/>
  <c r="AC4373" i="10"/>
  <c r="AC4374" i="10"/>
  <c r="AC4375" i="10"/>
  <c r="AC4376" i="10"/>
  <c r="AC4377" i="10"/>
  <c r="AC4378" i="10"/>
  <c r="AC4379" i="10"/>
  <c r="AC4380" i="10"/>
  <c r="AC4381" i="10"/>
  <c r="AC4382" i="10"/>
  <c r="AC4383" i="10"/>
  <c r="AC4384" i="10"/>
  <c r="AC4385" i="10"/>
  <c r="AC4386" i="10"/>
  <c r="AC4387" i="10"/>
  <c r="AC4388" i="10"/>
  <c r="AC4389" i="10"/>
  <c r="AC4390" i="10"/>
  <c r="AC4391" i="10"/>
  <c r="AC4392" i="10"/>
  <c r="AC4393" i="10"/>
  <c r="AC4394" i="10"/>
  <c r="AC4395" i="10"/>
  <c r="AC4396" i="10"/>
  <c r="AC4397" i="10"/>
  <c r="AC4398" i="10"/>
  <c r="AC4399" i="10"/>
  <c r="AC4400" i="10"/>
  <c r="AC4401" i="10"/>
  <c r="AC4402" i="10"/>
  <c r="AC4403" i="10"/>
  <c r="AC4404" i="10"/>
  <c r="AC4405" i="10"/>
  <c r="AC4406" i="10"/>
  <c r="AC4407" i="10"/>
  <c r="AC4408" i="10"/>
  <c r="AC4409" i="10"/>
  <c r="AC4410" i="10"/>
  <c r="AC4411" i="10"/>
  <c r="AC4412" i="10"/>
  <c r="AC4413" i="10"/>
  <c r="AC4414" i="10"/>
  <c r="AC4415" i="10"/>
  <c r="AC4416" i="10"/>
  <c r="AC4417" i="10"/>
  <c r="AC4418" i="10"/>
  <c r="AC4419" i="10"/>
  <c r="AC4420" i="10"/>
  <c r="AC4421" i="10"/>
  <c r="AC4422" i="10"/>
  <c r="AC4423" i="10"/>
  <c r="AC4424" i="10"/>
  <c r="AC4425" i="10"/>
  <c r="AC4426" i="10"/>
  <c r="AC4427" i="10"/>
  <c r="AC4428" i="10"/>
  <c r="AC4429" i="10"/>
  <c r="AC4430" i="10"/>
  <c r="AC4431" i="10"/>
  <c r="AC4432" i="10"/>
  <c r="AC4433" i="10"/>
  <c r="AC4434" i="10"/>
  <c r="AC4435" i="10"/>
  <c r="AC4436" i="10"/>
  <c r="AC4437" i="10"/>
  <c r="AC4438" i="10"/>
  <c r="AC4439" i="10"/>
  <c r="AC4440" i="10"/>
  <c r="AC4441" i="10"/>
  <c r="AC4442" i="10"/>
  <c r="AC4443" i="10"/>
  <c r="AC4444" i="10"/>
  <c r="AC4445" i="10"/>
  <c r="AC4446" i="10"/>
  <c r="AC4447" i="10"/>
  <c r="AC4448" i="10"/>
  <c r="AC4449" i="10"/>
  <c r="AC4450" i="10"/>
  <c r="AC4451" i="10"/>
  <c r="AC4452" i="10"/>
  <c r="AC4453" i="10"/>
  <c r="AC4454" i="10"/>
  <c r="AC4455" i="10"/>
  <c r="AC4456" i="10"/>
  <c r="AC4457" i="10"/>
  <c r="AC4458" i="10"/>
  <c r="AC4459" i="10"/>
  <c r="AC4460" i="10"/>
  <c r="AC4461" i="10"/>
  <c r="AC4462" i="10"/>
  <c r="AC4463" i="10"/>
  <c r="AC4464" i="10"/>
  <c r="AC4465" i="10"/>
  <c r="AC4466" i="10"/>
  <c r="AC4467" i="10"/>
  <c r="AC4468" i="10"/>
  <c r="AC4469" i="10"/>
  <c r="AC4470" i="10"/>
  <c r="AC4471" i="10"/>
  <c r="AC4472" i="10"/>
  <c r="AC4473" i="10"/>
  <c r="AC4474" i="10"/>
  <c r="AC4475" i="10"/>
  <c r="AC4476" i="10"/>
  <c r="AC4477" i="10"/>
  <c r="AC4478" i="10"/>
  <c r="AC4479" i="10"/>
  <c r="AC4480" i="10"/>
  <c r="AC4481" i="10"/>
  <c r="AC4482" i="10"/>
  <c r="AC4483" i="10"/>
  <c r="AC4484" i="10"/>
  <c r="AC4485" i="10"/>
  <c r="AC4486" i="10"/>
  <c r="AC4487" i="10"/>
  <c r="AC4488" i="10"/>
  <c r="AC4489" i="10"/>
  <c r="AC4490" i="10"/>
  <c r="AC4491" i="10"/>
  <c r="AC4492" i="10"/>
  <c r="AC4493" i="10"/>
  <c r="AC4494" i="10"/>
  <c r="AC4495" i="10"/>
  <c r="AC4496" i="10"/>
  <c r="AC4497" i="10"/>
  <c r="AC4498" i="10"/>
  <c r="AC4499" i="10"/>
  <c r="AC4500" i="10"/>
  <c r="AC4501" i="10"/>
  <c r="AC4502" i="10"/>
  <c r="AC4503" i="10"/>
  <c r="AC4504" i="10"/>
  <c r="AC4505" i="10"/>
  <c r="AC4506" i="10"/>
  <c r="AC4507" i="10"/>
  <c r="AC4508" i="10"/>
  <c r="AC4509" i="10"/>
  <c r="AC4510" i="10"/>
  <c r="AC4511" i="10"/>
  <c r="AC4512" i="10"/>
  <c r="AC4513" i="10"/>
  <c r="AC4514" i="10"/>
  <c r="AC4515" i="10"/>
  <c r="AC4516" i="10"/>
  <c r="AC4517" i="10"/>
  <c r="AC4518" i="10"/>
  <c r="AC4519" i="10"/>
  <c r="AC4520" i="10"/>
  <c r="AC4521" i="10"/>
  <c r="AC4522" i="10"/>
  <c r="AC4523" i="10"/>
  <c r="AC4524" i="10"/>
  <c r="AC4525" i="10"/>
  <c r="AC4526" i="10"/>
  <c r="AC4527" i="10"/>
  <c r="AC4528" i="10"/>
  <c r="AC4529" i="10"/>
  <c r="AC4530" i="10"/>
  <c r="AC4531" i="10"/>
  <c r="AC4532" i="10"/>
  <c r="AC4533" i="10"/>
  <c r="AC4534" i="10"/>
  <c r="AC4535" i="10"/>
  <c r="AC4536" i="10"/>
  <c r="AC4537" i="10"/>
  <c r="AC4538" i="10"/>
  <c r="AC4539" i="10"/>
  <c r="AC4540" i="10"/>
  <c r="AC4541" i="10"/>
  <c r="AC4542" i="10"/>
  <c r="AC4543" i="10"/>
  <c r="AC4544" i="10"/>
  <c r="AC4545" i="10"/>
  <c r="AC4546" i="10"/>
  <c r="AC4547" i="10"/>
  <c r="AC4548" i="10"/>
  <c r="AC4549" i="10"/>
  <c r="AC4550" i="10"/>
  <c r="AC4551" i="10"/>
  <c r="AC4552" i="10"/>
  <c r="AC4553" i="10"/>
  <c r="AC4554" i="10"/>
  <c r="AC4555" i="10"/>
  <c r="AC4556" i="10"/>
  <c r="AC4557" i="10"/>
  <c r="AC4558" i="10"/>
  <c r="AC4559" i="10"/>
  <c r="AC4560" i="10"/>
  <c r="AC4561" i="10"/>
  <c r="AC4562" i="10"/>
  <c r="AC4563" i="10"/>
  <c r="AC4564" i="10"/>
  <c r="AC4565" i="10"/>
  <c r="AC4566" i="10"/>
  <c r="AC4567" i="10"/>
  <c r="AC4568" i="10"/>
  <c r="AC4569" i="10"/>
  <c r="AC4570" i="10"/>
  <c r="AC4571" i="10"/>
  <c r="AC4572" i="10"/>
  <c r="AC4573" i="10"/>
  <c r="AC4574" i="10"/>
  <c r="AC4575" i="10"/>
  <c r="AC4576" i="10"/>
  <c r="AC4577" i="10"/>
  <c r="AC4578" i="10"/>
  <c r="AC4579" i="10"/>
  <c r="AC4580" i="10"/>
  <c r="AC4581" i="10"/>
  <c r="AC4582" i="10"/>
  <c r="AC4583" i="10"/>
  <c r="AC4584" i="10"/>
  <c r="AC4585" i="10"/>
  <c r="AC4586" i="10"/>
  <c r="AC4587" i="10"/>
  <c r="AC4588" i="10"/>
  <c r="AC4589" i="10"/>
  <c r="AC4590" i="10"/>
  <c r="AC4591" i="10"/>
  <c r="AC4592" i="10"/>
  <c r="AC4593" i="10"/>
  <c r="AC4594" i="10"/>
  <c r="AC4595" i="10"/>
  <c r="AC4596" i="10"/>
  <c r="AC4597" i="10"/>
  <c r="AC4598" i="10"/>
  <c r="AC4599" i="10"/>
  <c r="AC4600" i="10"/>
  <c r="AC4601" i="10"/>
  <c r="AC4602" i="10"/>
  <c r="AC4603" i="10"/>
  <c r="AC4604" i="10"/>
  <c r="AC4605" i="10"/>
  <c r="AC4606" i="10"/>
  <c r="AC4607" i="10"/>
  <c r="AC4608" i="10"/>
  <c r="AC4609" i="10"/>
  <c r="AC4610" i="10"/>
  <c r="AC4611" i="10"/>
  <c r="AC4612" i="10"/>
  <c r="AC4613" i="10"/>
  <c r="AC4614" i="10"/>
  <c r="AC4615" i="10"/>
  <c r="AC4616" i="10"/>
  <c r="AC4617" i="10"/>
  <c r="AC4618" i="10"/>
  <c r="AC4619" i="10"/>
  <c r="AC4620" i="10"/>
  <c r="AC4621" i="10"/>
  <c r="AC4622" i="10"/>
  <c r="AC4623" i="10"/>
  <c r="AC4624" i="10"/>
  <c r="AC4625" i="10"/>
  <c r="AC4626" i="10"/>
  <c r="AC4627" i="10"/>
  <c r="AC4628" i="10"/>
  <c r="AC4629" i="10"/>
  <c r="AC4630" i="10"/>
  <c r="AC4631" i="10"/>
  <c r="AC4632" i="10"/>
  <c r="AC4633" i="10"/>
  <c r="AC4634" i="10"/>
  <c r="AC4635" i="10"/>
  <c r="AC4636" i="10"/>
  <c r="AC4637" i="10"/>
  <c r="AC4638" i="10"/>
  <c r="AC4639" i="10"/>
  <c r="AC4640" i="10"/>
  <c r="AC4641" i="10"/>
  <c r="AC4642" i="10"/>
  <c r="AC4643" i="10"/>
  <c r="AC4644" i="10"/>
  <c r="AC4645" i="10"/>
  <c r="AC4646" i="10"/>
  <c r="AC4647" i="10"/>
  <c r="AC4648" i="10"/>
  <c r="AC4649" i="10"/>
  <c r="AC4650" i="10"/>
  <c r="AC4651" i="10"/>
  <c r="AC4652" i="10"/>
  <c r="AC4653" i="10"/>
  <c r="AC4654" i="10"/>
  <c r="AC4655" i="10"/>
  <c r="AC4656" i="10"/>
  <c r="AC4657" i="10"/>
  <c r="AC4658" i="10"/>
  <c r="AC4659" i="10"/>
  <c r="AC4660" i="10"/>
  <c r="AC4661" i="10"/>
  <c r="AC4662" i="10"/>
  <c r="AC4663" i="10"/>
  <c r="AC4664" i="10"/>
  <c r="AC4665" i="10"/>
  <c r="AC4666" i="10"/>
  <c r="AC4667" i="10"/>
  <c r="AC4668" i="10"/>
  <c r="AC4669" i="10"/>
  <c r="AC4670" i="10"/>
  <c r="AC4671" i="10"/>
  <c r="AC4672" i="10"/>
  <c r="AC4673" i="10"/>
  <c r="AC4674" i="10"/>
  <c r="AC4675" i="10"/>
  <c r="AC4676" i="10"/>
  <c r="AC4677" i="10"/>
  <c r="AC4678" i="10"/>
  <c r="AC4679" i="10"/>
  <c r="AC4680" i="10"/>
  <c r="AC4681" i="10"/>
  <c r="AC4682" i="10"/>
  <c r="AC4683" i="10"/>
  <c r="AC4684" i="10"/>
  <c r="AC4685" i="10"/>
  <c r="AC4686" i="10"/>
  <c r="AC4687" i="10"/>
  <c r="AC4688" i="10"/>
  <c r="AC4689" i="10"/>
  <c r="AC4690" i="10"/>
  <c r="AC4691" i="10"/>
  <c r="AC4692" i="10"/>
  <c r="AC4693" i="10"/>
  <c r="AC4694" i="10"/>
  <c r="AC4695" i="10"/>
  <c r="AC4696" i="10"/>
  <c r="AC4697" i="10"/>
  <c r="AC4698" i="10"/>
  <c r="AC4699" i="10"/>
  <c r="AC4700" i="10"/>
  <c r="AC4701" i="10"/>
  <c r="AC4702" i="10"/>
  <c r="AC4703" i="10"/>
  <c r="AC4704" i="10"/>
  <c r="AC4705" i="10"/>
  <c r="AC4706" i="10"/>
  <c r="AC4707" i="10"/>
  <c r="AC4708" i="10"/>
  <c r="AC4709" i="10"/>
  <c r="AC4710" i="10"/>
  <c r="AC4711" i="10"/>
  <c r="AC4712" i="10"/>
  <c r="AC4713" i="10"/>
  <c r="AC4714" i="10"/>
  <c r="AC4715" i="10"/>
  <c r="AC4716" i="10"/>
  <c r="AC4717" i="10"/>
  <c r="AC4718" i="10"/>
  <c r="AC4719" i="10"/>
  <c r="AC4720" i="10"/>
  <c r="AC4721" i="10"/>
  <c r="AC4722" i="10"/>
  <c r="AC4723" i="10"/>
  <c r="AC4724" i="10"/>
  <c r="AC4725" i="10"/>
  <c r="AC4726" i="10"/>
  <c r="AC4727" i="10"/>
  <c r="AC4728" i="10"/>
  <c r="AC4729" i="10"/>
  <c r="AC4730" i="10"/>
  <c r="AC4731" i="10"/>
  <c r="AC4732" i="10"/>
  <c r="AC4733" i="10"/>
  <c r="AC4734" i="10"/>
  <c r="AC4735" i="10"/>
  <c r="AC4736" i="10"/>
  <c r="AC4737" i="10"/>
  <c r="AC4738" i="10"/>
  <c r="AC4739" i="10"/>
  <c r="AC4740" i="10"/>
  <c r="AC4741" i="10"/>
  <c r="AC4742" i="10"/>
  <c r="AC4743" i="10"/>
  <c r="AC4744" i="10"/>
  <c r="AC4745" i="10"/>
  <c r="AC4746" i="10"/>
  <c r="AC4747" i="10"/>
  <c r="AC4748" i="10"/>
  <c r="AC4749" i="10"/>
  <c r="AC4750" i="10"/>
  <c r="AC4751" i="10"/>
  <c r="AC4752" i="10"/>
  <c r="AC4753" i="10"/>
  <c r="AC4754" i="10"/>
  <c r="AC4755" i="10"/>
  <c r="AC4756" i="10"/>
  <c r="AC4757" i="10"/>
  <c r="AC4758" i="10"/>
  <c r="AC4759" i="10"/>
  <c r="AC4760" i="10"/>
  <c r="AC4761" i="10"/>
  <c r="AC4762" i="10"/>
  <c r="AC4763" i="10"/>
  <c r="AC4764" i="10"/>
  <c r="AC4765" i="10"/>
  <c r="AC4766" i="10"/>
  <c r="AC4767" i="10"/>
  <c r="AC4768" i="10"/>
  <c r="AC4769" i="10"/>
  <c r="AC4770" i="10"/>
  <c r="AC4771" i="10"/>
  <c r="AC4772" i="10"/>
  <c r="AC4773" i="10"/>
  <c r="AC4774" i="10"/>
  <c r="AC4775" i="10"/>
  <c r="AC4776" i="10"/>
  <c r="AC4777" i="10"/>
  <c r="AC4778" i="10"/>
  <c r="AC4779" i="10"/>
  <c r="AC4780" i="10"/>
  <c r="AC4781" i="10"/>
  <c r="AC4782" i="10"/>
  <c r="AC4783" i="10"/>
  <c r="AC4784" i="10"/>
  <c r="AC4785" i="10"/>
  <c r="AC4786" i="10"/>
  <c r="AC4787" i="10"/>
  <c r="AC4788" i="10"/>
  <c r="AC4789" i="10"/>
  <c r="AC4790" i="10"/>
  <c r="AC4791" i="10"/>
  <c r="AC4792" i="10"/>
  <c r="AC4793" i="10"/>
  <c r="AC4794" i="10"/>
  <c r="AC4795" i="10"/>
  <c r="AC4796" i="10"/>
  <c r="AC4797" i="10"/>
  <c r="AC4798" i="10"/>
  <c r="AC4799" i="10"/>
  <c r="AC4800" i="10"/>
  <c r="AC4801" i="10"/>
  <c r="AC4802" i="10"/>
  <c r="AC4803" i="10"/>
  <c r="AC4804" i="10"/>
  <c r="AC4805" i="10"/>
  <c r="AC4806" i="10"/>
  <c r="AC4807" i="10"/>
  <c r="AC4808" i="10"/>
  <c r="AC4809" i="10"/>
  <c r="AC4810" i="10"/>
  <c r="AC4811" i="10"/>
  <c r="AC4812" i="10"/>
  <c r="AC4813" i="10"/>
  <c r="AC4814" i="10"/>
  <c r="AC4815" i="10"/>
  <c r="AC4816" i="10"/>
  <c r="AC4817" i="10"/>
  <c r="AC4818" i="10"/>
  <c r="AC4819" i="10"/>
  <c r="AC4820" i="10"/>
  <c r="AC4821" i="10"/>
  <c r="AC4822" i="10"/>
  <c r="AC4823" i="10"/>
  <c r="AC4824" i="10"/>
  <c r="AC4825" i="10"/>
  <c r="AC4826" i="10"/>
  <c r="AC4827" i="10"/>
  <c r="AC4828" i="10"/>
  <c r="AC4829" i="10"/>
  <c r="AC4830" i="10"/>
  <c r="AC4831" i="10"/>
  <c r="AC4832" i="10"/>
  <c r="AC4833" i="10"/>
  <c r="AC4834" i="10"/>
  <c r="AC4835" i="10"/>
  <c r="AC4836" i="10"/>
  <c r="AC4837" i="10"/>
  <c r="AC4838" i="10"/>
  <c r="AC4839" i="10"/>
  <c r="AC4840" i="10"/>
  <c r="AC4841" i="10"/>
  <c r="AC4842" i="10"/>
  <c r="AC4843" i="10"/>
  <c r="AC4844" i="10"/>
  <c r="AC4845" i="10"/>
  <c r="AC4846" i="10"/>
  <c r="AC4847" i="10"/>
  <c r="AC4848" i="10"/>
  <c r="AC4849" i="10"/>
  <c r="AC4850" i="10"/>
  <c r="AC4851" i="10"/>
  <c r="AC4852" i="10"/>
  <c r="AC4853" i="10"/>
  <c r="AC4854" i="10"/>
  <c r="AC4855" i="10"/>
  <c r="AC4856" i="10"/>
  <c r="AC4857" i="10"/>
  <c r="AC4858" i="10"/>
  <c r="AC4859" i="10"/>
  <c r="AC4860" i="10"/>
  <c r="AC4861" i="10"/>
  <c r="AC4862" i="10"/>
  <c r="AC4863" i="10"/>
  <c r="AC4864" i="10"/>
  <c r="AC4865" i="10"/>
  <c r="AC4866" i="10"/>
  <c r="AC4867" i="10"/>
  <c r="AC4868" i="10"/>
  <c r="AC4869" i="10"/>
  <c r="AC4870" i="10"/>
  <c r="AC4871" i="10"/>
  <c r="AC4872" i="10"/>
  <c r="AC4873" i="10"/>
  <c r="AC4874" i="10"/>
  <c r="AC4875" i="10"/>
  <c r="AC4876" i="10"/>
  <c r="AC4877" i="10"/>
  <c r="AC4878" i="10"/>
  <c r="AC4879" i="10"/>
  <c r="AC4880" i="10"/>
  <c r="AC4881" i="10"/>
  <c r="AC4882" i="10"/>
  <c r="AC4883" i="10"/>
  <c r="AC4884" i="10"/>
  <c r="AC4885" i="10"/>
  <c r="AC4886" i="10"/>
  <c r="AC4887" i="10"/>
  <c r="AC4888" i="10"/>
  <c r="AC4889" i="10"/>
  <c r="AC4890" i="10"/>
  <c r="AC4891" i="10"/>
  <c r="AC4892" i="10"/>
  <c r="AC4893" i="10"/>
  <c r="AC4894" i="10"/>
  <c r="AC4895" i="10"/>
  <c r="AC4896" i="10"/>
  <c r="AC4897" i="10"/>
  <c r="AC4898" i="10"/>
  <c r="AC4899" i="10"/>
  <c r="AC4900" i="10"/>
  <c r="AC4901" i="10"/>
  <c r="AC4902" i="10"/>
  <c r="AC4903" i="10"/>
  <c r="AC4904" i="10"/>
  <c r="AC4905" i="10"/>
  <c r="AC4906" i="10"/>
  <c r="AC4907" i="10"/>
  <c r="AC4908" i="10"/>
  <c r="AC4909" i="10"/>
  <c r="AC4910" i="10"/>
  <c r="AC4911" i="10"/>
  <c r="AC4912" i="10"/>
  <c r="AC4913" i="10"/>
  <c r="AC4914" i="10"/>
  <c r="AC4915" i="10"/>
  <c r="AC4916" i="10"/>
  <c r="AC4917" i="10"/>
  <c r="AC4918" i="10"/>
  <c r="AC4919" i="10"/>
  <c r="AC4920" i="10"/>
  <c r="AC4921" i="10"/>
  <c r="AC4922" i="10"/>
  <c r="AC4923" i="10"/>
  <c r="AC4924" i="10"/>
  <c r="AC4925" i="10"/>
  <c r="AC4926" i="10"/>
  <c r="AC4927" i="10"/>
  <c r="AC4928" i="10"/>
  <c r="AC4929" i="10"/>
  <c r="AC4930" i="10"/>
  <c r="AC4931" i="10"/>
  <c r="AC4932" i="10"/>
  <c r="AC4933" i="10"/>
  <c r="AC4934" i="10"/>
  <c r="AC4935" i="10"/>
  <c r="AC4936" i="10"/>
  <c r="AC4937" i="10"/>
  <c r="AC4938" i="10"/>
  <c r="AC4939" i="10"/>
  <c r="AC4940" i="10"/>
  <c r="AC4941" i="10"/>
  <c r="AC4942" i="10"/>
  <c r="AC4943" i="10"/>
  <c r="AC4944" i="10"/>
  <c r="AC4945" i="10"/>
  <c r="AC4946" i="10"/>
  <c r="AC4947" i="10"/>
  <c r="AC4948" i="10"/>
  <c r="AC4949" i="10"/>
  <c r="AC4950" i="10"/>
  <c r="AC4951" i="10"/>
  <c r="AC4952" i="10"/>
  <c r="AC4953" i="10"/>
  <c r="AC4954" i="10"/>
  <c r="AC4955" i="10"/>
  <c r="AC4956" i="10"/>
  <c r="AC4957" i="10"/>
  <c r="AC4958" i="10"/>
  <c r="AC4959" i="10"/>
  <c r="AC4960" i="10"/>
  <c r="AC4961" i="10"/>
  <c r="AC4962" i="10"/>
  <c r="AC4963" i="10"/>
  <c r="AC4964" i="10"/>
  <c r="AC4965" i="10"/>
  <c r="AC4966" i="10"/>
  <c r="AC4967" i="10"/>
  <c r="AC4968" i="10"/>
  <c r="AC4969" i="10"/>
  <c r="AC4970" i="10"/>
  <c r="AC4971" i="10"/>
  <c r="AC4972" i="10"/>
  <c r="AC4973" i="10"/>
  <c r="AC4974" i="10"/>
  <c r="AC4975" i="10"/>
  <c r="AC4976" i="10"/>
  <c r="AC4977" i="10"/>
  <c r="AC4978" i="10"/>
  <c r="AC4979" i="10"/>
  <c r="AC4980" i="10"/>
  <c r="AC4981" i="10"/>
  <c r="AC4982" i="10"/>
  <c r="AC4983" i="10"/>
  <c r="AC4984" i="10"/>
  <c r="AC4985" i="10"/>
  <c r="AC4986" i="10"/>
  <c r="AC4987" i="10"/>
  <c r="AC4988" i="10"/>
  <c r="AC4989" i="10"/>
  <c r="AC4990" i="10"/>
  <c r="AC4991" i="10"/>
  <c r="AC4992" i="10"/>
  <c r="AC4993" i="10"/>
  <c r="AC4994" i="10"/>
  <c r="AC4995" i="10"/>
  <c r="AC4996" i="10"/>
  <c r="AC4997" i="10"/>
  <c r="AC4998" i="10"/>
  <c r="AC4999" i="10"/>
  <c r="AC5000" i="10"/>
  <c r="AC5001" i="10"/>
  <c r="AC5002" i="10"/>
  <c r="AC5003" i="10"/>
  <c r="AC5004" i="10"/>
  <c r="AC5005" i="10"/>
  <c r="AC5006" i="10"/>
  <c r="AC5007" i="10"/>
  <c r="AC5008" i="10"/>
  <c r="AC5009" i="10"/>
  <c r="AC5010" i="10"/>
  <c r="AC5011" i="10"/>
  <c r="AC5012" i="10"/>
  <c r="AC5013" i="10"/>
  <c r="AC5014" i="10"/>
  <c r="AC5015" i="10"/>
  <c r="AC5016" i="10"/>
  <c r="AC5017" i="10"/>
  <c r="AC5018" i="10"/>
  <c r="AC5019" i="10"/>
  <c r="AC5020" i="10"/>
  <c r="AC5021" i="10"/>
  <c r="AC5022" i="10"/>
  <c r="AC5023" i="10"/>
  <c r="AC5024" i="10"/>
  <c r="AC5025" i="10"/>
  <c r="AC5026" i="10"/>
  <c r="AC5027" i="10"/>
  <c r="AC5028" i="10"/>
  <c r="AC5029" i="10"/>
  <c r="AC5030" i="10"/>
  <c r="AC5031" i="10"/>
  <c r="AC5032" i="10"/>
  <c r="AC5033" i="10"/>
  <c r="AC5034" i="10"/>
  <c r="AC5035" i="10"/>
  <c r="AC5036" i="10"/>
  <c r="AC5037" i="10"/>
  <c r="AC5038" i="10"/>
  <c r="AC5039" i="10"/>
  <c r="AC5040" i="10"/>
  <c r="AC5041" i="10"/>
  <c r="AC5042" i="10"/>
  <c r="AC5043" i="10"/>
  <c r="AC5044" i="10"/>
  <c r="AC5045" i="10"/>
  <c r="AC5046" i="10"/>
  <c r="AC5047" i="10"/>
  <c r="AC5048" i="10"/>
  <c r="AC5049" i="10"/>
  <c r="AC5050" i="10"/>
  <c r="AC5051" i="10"/>
  <c r="AC5052" i="10"/>
  <c r="AC5053" i="10"/>
  <c r="AC5054" i="10"/>
  <c r="AC5055" i="10"/>
  <c r="AC5056" i="10"/>
  <c r="AC5057" i="10"/>
  <c r="AC5058" i="10"/>
  <c r="AC5059" i="10"/>
  <c r="AC5060" i="10"/>
  <c r="AC5061" i="10"/>
  <c r="AC5062" i="10"/>
  <c r="AC5063" i="10"/>
  <c r="AC5064" i="10"/>
  <c r="AC5065" i="10"/>
  <c r="AC5066" i="10"/>
  <c r="AC5067" i="10"/>
  <c r="AC5068" i="10"/>
  <c r="AC5069" i="10"/>
  <c r="AC5070" i="10"/>
  <c r="AC5071" i="10"/>
  <c r="AC5072" i="10"/>
  <c r="AC5073" i="10"/>
  <c r="AC5074" i="10"/>
  <c r="AC5075" i="10"/>
  <c r="AC5076" i="10"/>
  <c r="AC5077" i="10"/>
  <c r="AC5078" i="10"/>
  <c r="AC5079" i="10"/>
  <c r="AC5080" i="10"/>
  <c r="AC5081" i="10"/>
  <c r="AC5082" i="10"/>
  <c r="AC5083" i="10"/>
  <c r="AC5084" i="10"/>
  <c r="AC5085" i="10"/>
  <c r="AC5086" i="10"/>
  <c r="AC5087" i="10"/>
  <c r="AC5088" i="10"/>
  <c r="AC5089" i="10"/>
  <c r="AC5090" i="10"/>
  <c r="AC5091" i="10"/>
  <c r="AC5092" i="10"/>
  <c r="AC5093" i="10"/>
  <c r="AC5094" i="10"/>
  <c r="AC5095" i="10"/>
  <c r="AC5096" i="10"/>
  <c r="AC5097" i="10"/>
  <c r="AC5098" i="10"/>
  <c r="AC5099" i="10"/>
  <c r="AC5100" i="10"/>
  <c r="AC5101" i="10"/>
  <c r="AC5102" i="10"/>
  <c r="AC5103" i="10"/>
  <c r="AC5104" i="10"/>
  <c r="AC5105" i="10"/>
  <c r="AC5106" i="10"/>
  <c r="AC5107" i="10"/>
  <c r="AC5108" i="10"/>
  <c r="AC5109" i="10"/>
  <c r="AC5110" i="10"/>
  <c r="AC5111" i="10"/>
  <c r="AC5112" i="10"/>
  <c r="AC5113" i="10"/>
  <c r="AC5114" i="10"/>
  <c r="AC5115" i="10"/>
  <c r="AC5116" i="10"/>
  <c r="AC5117" i="10"/>
  <c r="AC5118" i="10"/>
  <c r="AC5119" i="10"/>
  <c r="AC5120" i="10"/>
  <c r="AC5121" i="10"/>
  <c r="AC5122" i="10"/>
  <c r="AC5123" i="10"/>
  <c r="AC5124" i="10"/>
  <c r="AC5125" i="10"/>
  <c r="AC5126" i="10"/>
  <c r="AC5127" i="10"/>
  <c r="AC5128" i="10"/>
  <c r="AC5129" i="10"/>
  <c r="AC5130" i="10"/>
  <c r="AC5131" i="10"/>
  <c r="AC5132" i="10"/>
  <c r="AC5133" i="10"/>
  <c r="AC5134" i="10"/>
  <c r="AC5135" i="10"/>
  <c r="AC5136" i="10"/>
  <c r="AC5137" i="10"/>
  <c r="AC5138" i="10"/>
  <c r="AC5139" i="10"/>
  <c r="AC5140" i="10"/>
  <c r="AC5141" i="10"/>
  <c r="AC5142" i="10"/>
  <c r="AC5143" i="10"/>
  <c r="AC5144" i="10"/>
  <c r="AC5145" i="10"/>
  <c r="AC5146" i="10"/>
  <c r="AC5147" i="10"/>
  <c r="AC5148" i="10"/>
  <c r="AC5149" i="10"/>
  <c r="AC5150" i="10"/>
  <c r="AC5151" i="10"/>
  <c r="AC5152" i="10"/>
  <c r="AC5153" i="10"/>
  <c r="AC5154" i="10"/>
  <c r="AC5155" i="10"/>
  <c r="AC5156" i="10"/>
  <c r="AC5157" i="10"/>
  <c r="AC5158" i="10"/>
  <c r="AC5159" i="10"/>
  <c r="AC5160" i="10"/>
  <c r="AC5161" i="10"/>
  <c r="AC5162" i="10"/>
  <c r="AC5163" i="10"/>
  <c r="AC5164" i="10"/>
  <c r="AC5165" i="10"/>
  <c r="AC5166" i="10"/>
  <c r="AC5167" i="10"/>
  <c r="AC5168" i="10"/>
  <c r="AC5169" i="10"/>
  <c r="AC5170" i="10"/>
  <c r="AC5171" i="10"/>
  <c r="AC5172" i="10"/>
  <c r="AC5173" i="10"/>
  <c r="AC5174" i="10"/>
  <c r="AC5175" i="10"/>
  <c r="AC5176" i="10"/>
  <c r="AC5177" i="10"/>
  <c r="AC5178" i="10"/>
  <c r="AC5179" i="10"/>
  <c r="AC5180" i="10"/>
  <c r="AC5181" i="10"/>
  <c r="AC5182" i="10"/>
  <c r="AC5183" i="10"/>
  <c r="AC5184" i="10"/>
  <c r="AC5185" i="10"/>
  <c r="AC5186" i="10"/>
  <c r="AC5187" i="10"/>
  <c r="AC5188" i="10"/>
  <c r="AC5189" i="10"/>
  <c r="AC5190" i="10"/>
  <c r="AC5191" i="10"/>
  <c r="AC5192" i="10"/>
  <c r="AC5193" i="10"/>
  <c r="AC5194" i="10"/>
  <c r="AC5195" i="10"/>
  <c r="AC5196" i="10"/>
  <c r="AC5197" i="10"/>
  <c r="AC5198" i="10"/>
  <c r="AC5199" i="10"/>
  <c r="AC5200" i="10"/>
  <c r="AC5201" i="10"/>
  <c r="AC5202" i="10"/>
  <c r="AC5203" i="10"/>
  <c r="AC5204" i="10"/>
  <c r="AC5205" i="10"/>
  <c r="AC5206" i="10"/>
  <c r="AC5207" i="10"/>
  <c r="AC5208" i="10"/>
  <c r="AC5209" i="10"/>
  <c r="AC5210" i="10"/>
  <c r="AC5211" i="10"/>
  <c r="AC5212" i="10"/>
  <c r="AC5213" i="10"/>
  <c r="AC5214" i="10"/>
  <c r="AC5215" i="10"/>
  <c r="AC5216" i="10"/>
  <c r="AC5217" i="10"/>
  <c r="AC5218" i="10"/>
  <c r="AC5219" i="10"/>
  <c r="AC5220" i="10"/>
  <c r="AC5221" i="10"/>
  <c r="AC5222" i="10"/>
  <c r="AC5223" i="10"/>
  <c r="AC5224" i="10"/>
  <c r="AC5225" i="10"/>
  <c r="AC5226" i="10"/>
  <c r="AC5227" i="10"/>
  <c r="AC5228" i="10"/>
  <c r="AC5229" i="10"/>
  <c r="AC5230" i="10"/>
  <c r="AC5231" i="10"/>
  <c r="AC5232" i="10"/>
  <c r="AC5233" i="10"/>
  <c r="AC5234" i="10"/>
  <c r="AC5235" i="10"/>
  <c r="AC5236" i="10"/>
  <c r="AC5237" i="10"/>
  <c r="AC5238" i="10"/>
  <c r="AC5239" i="10"/>
  <c r="AC5240" i="10"/>
  <c r="AC5241" i="10"/>
  <c r="AC5242" i="10"/>
  <c r="AC5243" i="10"/>
  <c r="AC5244" i="10"/>
  <c r="AC5245" i="10"/>
  <c r="AC5246" i="10"/>
  <c r="AC5247" i="10"/>
  <c r="AC5248" i="10"/>
  <c r="AC5249" i="10"/>
  <c r="AC5250" i="10"/>
  <c r="AC5251" i="10"/>
  <c r="AC5252" i="10"/>
  <c r="AC5253" i="10"/>
  <c r="AC5254" i="10"/>
  <c r="AC5255" i="10"/>
  <c r="AC5256" i="10"/>
  <c r="AC5257" i="10"/>
  <c r="AC5258" i="10"/>
  <c r="AC5259" i="10"/>
  <c r="AC5260" i="10"/>
  <c r="AC5261" i="10"/>
  <c r="AC5262" i="10"/>
  <c r="AC5263" i="10"/>
  <c r="AC5264" i="10"/>
  <c r="AC5265" i="10"/>
  <c r="AC5266" i="10"/>
  <c r="AC5267" i="10"/>
  <c r="AC5268" i="10"/>
  <c r="AC5269" i="10"/>
  <c r="AC5270" i="10"/>
  <c r="AC5271" i="10"/>
  <c r="AC5272" i="10"/>
  <c r="AC5273" i="10"/>
  <c r="AC5274" i="10"/>
  <c r="AC5275" i="10"/>
  <c r="AC5276" i="10"/>
  <c r="AC5277" i="10"/>
  <c r="AC5278" i="10"/>
  <c r="AC5279" i="10"/>
  <c r="AC5280" i="10"/>
  <c r="AC5281" i="10"/>
  <c r="AC5282" i="10"/>
  <c r="AC5283" i="10"/>
  <c r="AC5284" i="10"/>
  <c r="AC5285" i="10"/>
  <c r="AC5286" i="10"/>
  <c r="AC5287" i="10"/>
  <c r="AC5288" i="10"/>
  <c r="AC5289" i="10"/>
  <c r="AC5290" i="10"/>
  <c r="AC5291" i="10"/>
  <c r="AC5292" i="10"/>
  <c r="AC5293" i="10"/>
  <c r="AC5294" i="10"/>
  <c r="AC5295" i="10"/>
  <c r="AC5296" i="10"/>
  <c r="AC5297" i="10"/>
  <c r="AC5298" i="10"/>
  <c r="AC5299" i="10"/>
  <c r="AC5300" i="10"/>
  <c r="AC5301" i="10"/>
  <c r="AC5302" i="10"/>
  <c r="AC5303" i="10"/>
  <c r="AC5304" i="10"/>
  <c r="AC5305" i="10"/>
  <c r="AC5306" i="10"/>
  <c r="AC5307" i="10"/>
  <c r="AC5308" i="10"/>
  <c r="AC5309" i="10"/>
  <c r="AC5310" i="10"/>
  <c r="AC5311" i="10"/>
  <c r="AC5312" i="10"/>
  <c r="AC5313" i="10"/>
  <c r="AC5314" i="10"/>
  <c r="AC5315" i="10"/>
  <c r="AC5316" i="10"/>
  <c r="AC5317" i="10"/>
  <c r="AC5318" i="10"/>
  <c r="AC5319" i="10"/>
  <c r="AC5320" i="10"/>
  <c r="AC5321" i="10"/>
  <c r="AC5322" i="10"/>
  <c r="AC5323" i="10"/>
  <c r="AC5324" i="10"/>
  <c r="AC5325" i="10"/>
  <c r="AC5326" i="10"/>
  <c r="AC5327" i="10"/>
  <c r="AC5328" i="10"/>
  <c r="AC5329" i="10"/>
  <c r="AC5330" i="10"/>
  <c r="AC5331" i="10"/>
  <c r="AC5332" i="10"/>
  <c r="AC5333" i="10"/>
  <c r="AC5334" i="10"/>
  <c r="AC5335" i="10"/>
  <c r="AC5336" i="10"/>
  <c r="AC5337" i="10"/>
  <c r="AC5338" i="10"/>
  <c r="AC5339" i="10"/>
  <c r="AC5340" i="10"/>
  <c r="AC5341" i="10"/>
  <c r="AC5342" i="10"/>
  <c r="AC5343" i="10"/>
  <c r="AC5344" i="10"/>
  <c r="AC5345" i="10"/>
  <c r="AC5346" i="10"/>
  <c r="AC5347" i="10"/>
  <c r="AC5348" i="10"/>
  <c r="AC5349" i="10"/>
  <c r="AC5350" i="10"/>
  <c r="AC5351" i="10"/>
  <c r="AC5352" i="10"/>
  <c r="AC5353" i="10"/>
  <c r="AC5354" i="10"/>
  <c r="AC5355" i="10"/>
  <c r="AC5356" i="10"/>
  <c r="AC5357" i="10"/>
  <c r="AC5358" i="10"/>
  <c r="AC5359" i="10"/>
  <c r="AC5360" i="10"/>
  <c r="AC5361" i="10"/>
  <c r="AC5362" i="10"/>
  <c r="AC5363" i="10"/>
  <c r="AC5364" i="10"/>
  <c r="AC5365" i="10"/>
  <c r="AC5366" i="10"/>
  <c r="AC5367" i="10"/>
  <c r="AC5368" i="10"/>
  <c r="AC5369" i="10"/>
  <c r="AC5370" i="10"/>
  <c r="AC5371" i="10"/>
  <c r="AC5372" i="10"/>
  <c r="AC5373" i="10"/>
  <c r="AC5374" i="10"/>
  <c r="AC5375" i="10"/>
  <c r="AC5376" i="10"/>
  <c r="AC5377" i="10"/>
  <c r="AC5378" i="10"/>
  <c r="AC5379" i="10"/>
  <c r="AC5380" i="10"/>
  <c r="AC5381" i="10"/>
  <c r="AC5382" i="10"/>
  <c r="AC5383" i="10"/>
  <c r="AC5384" i="10"/>
  <c r="AC5385" i="10"/>
  <c r="AC5386" i="10"/>
  <c r="AC5387" i="10"/>
  <c r="AC5388" i="10"/>
  <c r="AC5389" i="10"/>
  <c r="AC5390" i="10"/>
  <c r="AC5391" i="10"/>
  <c r="AC5392" i="10"/>
  <c r="AC5393" i="10"/>
  <c r="AC5394" i="10"/>
  <c r="AC5395" i="10"/>
  <c r="AC5396" i="10"/>
  <c r="AC5397" i="10"/>
  <c r="AC5398" i="10"/>
  <c r="AC5399" i="10"/>
  <c r="AC5400" i="10"/>
  <c r="AC5401" i="10"/>
  <c r="AC5402" i="10"/>
  <c r="AC5403" i="10"/>
  <c r="AC5404" i="10"/>
  <c r="AC5405" i="10"/>
  <c r="AC5406" i="10"/>
  <c r="AC5407" i="10"/>
  <c r="AC5408" i="10"/>
  <c r="AC5409" i="10"/>
  <c r="AC5410" i="10"/>
  <c r="AC5411" i="10"/>
  <c r="AC5412" i="10"/>
  <c r="AC5413" i="10"/>
  <c r="AC5414" i="10"/>
  <c r="AC5415" i="10"/>
  <c r="AC5416" i="10"/>
  <c r="AC5417" i="10"/>
  <c r="AC5418" i="10"/>
  <c r="AC5419" i="10"/>
  <c r="AC5420" i="10"/>
  <c r="AC5421" i="10"/>
  <c r="AC5422" i="10"/>
  <c r="AC5423" i="10"/>
  <c r="AC5424" i="10"/>
  <c r="AC5425" i="10"/>
  <c r="AC5426" i="10"/>
  <c r="AC5427" i="10"/>
  <c r="AC5428" i="10"/>
  <c r="AC5429" i="10"/>
  <c r="AC5430" i="10"/>
  <c r="AC5431" i="10"/>
  <c r="AC5432" i="10"/>
  <c r="AC5433" i="10"/>
  <c r="AC5434" i="10"/>
  <c r="AC5435" i="10"/>
  <c r="AC5436" i="10"/>
  <c r="AC5437" i="10"/>
  <c r="AC5438" i="10"/>
  <c r="AC5439" i="10"/>
  <c r="AC5440" i="10"/>
  <c r="AC5441" i="10"/>
  <c r="AC5442" i="10"/>
  <c r="AC5443" i="10"/>
  <c r="AC5444" i="10"/>
  <c r="AC5445" i="10"/>
  <c r="AC5446" i="10"/>
  <c r="AC5447" i="10"/>
  <c r="AC5448" i="10"/>
  <c r="AC5449" i="10"/>
  <c r="AC5450" i="10"/>
  <c r="AC5451" i="10"/>
  <c r="AC5452" i="10"/>
  <c r="AC5453" i="10"/>
  <c r="AC5454" i="10"/>
  <c r="AC5455" i="10"/>
  <c r="AC5456" i="10"/>
  <c r="AC5457" i="10"/>
  <c r="AC5458" i="10"/>
  <c r="AC5459" i="10"/>
  <c r="AC5460" i="10"/>
  <c r="AC5461" i="10"/>
  <c r="AC5462" i="10"/>
  <c r="AC5463" i="10"/>
  <c r="AC5464" i="10"/>
  <c r="AC5465" i="10"/>
  <c r="AC5466" i="10"/>
  <c r="AC5467" i="10"/>
  <c r="AC5468" i="10"/>
  <c r="AC5469" i="10"/>
  <c r="AC5470" i="10"/>
  <c r="AC5471" i="10"/>
  <c r="AC5472" i="10"/>
  <c r="AC5473" i="10"/>
  <c r="AC5474" i="10"/>
  <c r="AC5475" i="10"/>
  <c r="AC5476" i="10"/>
  <c r="AC5477" i="10"/>
  <c r="AC5478" i="10"/>
  <c r="AC5479" i="10"/>
  <c r="AC5480" i="10"/>
  <c r="AC5481" i="10"/>
  <c r="AC5482" i="10"/>
  <c r="AC5483" i="10"/>
  <c r="AC5484" i="10"/>
  <c r="AC5485" i="10"/>
  <c r="AC5486" i="10"/>
  <c r="AC5487" i="10"/>
  <c r="AC5488" i="10"/>
  <c r="AC5489" i="10"/>
  <c r="AC5490" i="10"/>
  <c r="AC5491" i="10"/>
  <c r="AC5492" i="10"/>
  <c r="AC5493" i="10"/>
  <c r="AC5494" i="10"/>
  <c r="AC5495" i="10"/>
  <c r="AC5496" i="10"/>
  <c r="AC5497" i="10"/>
  <c r="AC5498" i="10"/>
  <c r="AC5499" i="10"/>
  <c r="AC5500" i="10"/>
  <c r="AC5501" i="10"/>
  <c r="AC5502" i="10"/>
  <c r="AC5503" i="10"/>
  <c r="AC5504" i="10"/>
  <c r="AC5505" i="10"/>
  <c r="AC5506" i="10"/>
  <c r="AC5507" i="10"/>
  <c r="AC5508" i="10"/>
  <c r="AC5509" i="10"/>
  <c r="AC5510" i="10"/>
  <c r="AC5511" i="10"/>
  <c r="AC5512" i="10"/>
  <c r="AC5513" i="10"/>
  <c r="AC5514" i="10"/>
  <c r="AC5515" i="10"/>
  <c r="AC5516" i="10"/>
  <c r="AC5517" i="10"/>
  <c r="AC5518" i="10"/>
  <c r="AC5519" i="10"/>
  <c r="AC5520" i="10"/>
  <c r="AC5521" i="10"/>
  <c r="AC5522" i="10"/>
  <c r="AC5523" i="10"/>
  <c r="AC5524" i="10"/>
  <c r="AC5525" i="10"/>
  <c r="AC5526" i="10"/>
  <c r="AC5527" i="10"/>
  <c r="AC5528" i="10"/>
  <c r="AC5529" i="10"/>
  <c r="AC5530" i="10"/>
  <c r="AC5531" i="10"/>
  <c r="AC5532" i="10"/>
  <c r="AC5533" i="10"/>
  <c r="AC5534" i="10"/>
  <c r="AC5535" i="10"/>
  <c r="AC5536" i="10"/>
  <c r="AC5537" i="10"/>
  <c r="AC5538" i="10"/>
  <c r="AC5539" i="10"/>
  <c r="AC5540" i="10"/>
  <c r="AC5541" i="10"/>
  <c r="AC5542" i="10"/>
  <c r="AC5543" i="10"/>
  <c r="AC5544" i="10"/>
  <c r="AC5545" i="10"/>
  <c r="AC5546" i="10"/>
  <c r="AC5547" i="10"/>
  <c r="AC5548" i="10"/>
  <c r="AC5549" i="10"/>
  <c r="AC5550" i="10"/>
  <c r="AC5551" i="10"/>
  <c r="AC5552" i="10"/>
  <c r="AC5553" i="10"/>
  <c r="AC5554" i="10"/>
  <c r="AC5555" i="10"/>
  <c r="AC5556" i="10"/>
  <c r="AC5557" i="10"/>
  <c r="AC5558" i="10"/>
  <c r="AC5559" i="10"/>
  <c r="AC5560" i="10"/>
  <c r="AC5561" i="10"/>
  <c r="AC5562" i="10"/>
  <c r="AC5563" i="10"/>
  <c r="AC5564" i="10"/>
  <c r="AC5565" i="10"/>
  <c r="AC5566" i="10"/>
  <c r="AC5567" i="10"/>
  <c r="AC5568" i="10"/>
  <c r="AC5569" i="10"/>
  <c r="AC5570" i="10"/>
  <c r="AC5571" i="10"/>
  <c r="AC5572" i="10"/>
  <c r="AC5573" i="10"/>
  <c r="AC5574" i="10"/>
  <c r="AC5575" i="10"/>
  <c r="AC5576" i="10"/>
  <c r="AC5577" i="10"/>
  <c r="AC5578" i="10"/>
  <c r="AC5579" i="10"/>
  <c r="AC5580" i="10"/>
  <c r="AC5581" i="10"/>
  <c r="AC5582" i="10"/>
  <c r="AC5583" i="10"/>
  <c r="AC5584" i="10"/>
  <c r="AC5585" i="10"/>
  <c r="AC5586" i="10"/>
  <c r="AC5587" i="10"/>
  <c r="AC5588" i="10"/>
  <c r="AC5589" i="10"/>
  <c r="AC5590" i="10"/>
  <c r="AC5591" i="10"/>
  <c r="AC5592" i="10"/>
  <c r="AC5593" i="10"/>
  <c r="AC5594" i="10"/>
  <c r="AC5595" i="10"/>
  <c r="AC5596" i="10"/>
  <c r="AC5597" i="10"/>
  <c r="AC5598" i="10"/>
  <c r="AC5599" i="10"/>
  <c r="AC5600" i="10"/>
  <c r="AC5601" i="10"/>
  <c r="AC5602" i="10"/>
  <c r="AC5603" i="10"/>
  <c r="AC5604" i="10"/>
  <c r="AC5605" i="10"/>
  <c r="AC5606" i="10"/>
  <c r="AC5607" i="10"/>
  <c r="AC5608" i="10"/>
  <c r="AC5609" i="10"/>
  <c r="AC5610" i="10"/>
  <c r="AC5611" i="10"/>
  <c r="AC5612" i="10"/>
  <c r="AC5613" i="10"/>
  <c r="AC5614" i="10"/>
  <c r="AC5615" i="10"/>
  <c r="AC5616" i="10"/>
  <c r="AC5617" i="10"/>
  <c r="AC5618" i="10"/>
  <c r="AC5619" i="10"/>
  <c r="AC5620" i="10"/>
  <c r="AC5621" i="10"/>
  <c r="AC5622" i="10"/>
  <c r="AC5623" i="10"/>
  <c r="AC5624" i="10"/>
  <c r="AC5625" i="10"/>
  <c r="AC5626" i="10"/>
  <c r="AC5627" i="10"/>
  <c r="AC5628" i="10"/>
  <c r="AC5629" i="10"/>
  <c r="AC5630" i="10"/>
  <c r="AC5631" i="10"/>
  <c r="AC5632" i="10"/>
  <c r="AC5633" i="10"/>
  <c r="AC5634" i="10"/>
  <c r="AC5635" i="10"/>
  <c r="AC5636" i="10"/>
  <c r="AC5637" i="10"/>
  <c r="AC5638" i="10"/>
  <c r="AC5639" i="10"/>
  <c r="AC5640" i="10"/>
  <c r="AC5641" i="10"/>
  <c r="AC5642" i="10"/>
  <c r="AC5643" i="10"/>
  <c r="AC5644" i="10"/>
  <c r="AC5645" i="10"/>
  <c r="AC5646" i="10"/>
  <c r="AC5647" i="10"/>
  <c r="AC5648" i="10"/>
  <c r="AC5649" i="10"/>
  <c r="AC5650" i="10"/>
  <c r="AC5651" i="10"/>
  <c r="AC5652" i="10"/>
  <c r="AC5653" i="10"/>
  <c r="AC5654" i="10"/>
  <c r="AC5655" i="10"/>
  <c r="AC5656" i="10"/>
  <c r="AC5657" i="10"/>
  <c r="AC5658" i="10"/>
  <c r="AC5659" i="10"/>
  <c r="AC5660" i="10"/>
  <c r="AC5661" i="10"/>
  <c r="AC5662" i="10"/>
  <c r="AC5663" i="10"/>
  <c r="AC5664" i="10"/>
  <c r="AC5665" i="10"/>
  <c r="AC5666" i="10"/>
  <c r="AC5667" i="10"/>
  <c r="AC5668" i="10"/>
  <c r="AC5669" i="10"/>
  <c r="AC5670" i="10"/>
  <c r="AC5671" i="10"/>
  <c r="AC5672" i="10"/>
  <c r="AC5673" i="10"/>
  <c r="AC5674" i="10"/>
  <c r="AC5675" i="10"/>
  <c r="AC5676" i="10"/>
  <c r="AC5677" i="10"/>
  <c r="AC5678" i="10"/>
  <c r="AC5679" i="10"/>
  <c r="AC5680" i="10"/>
  <c r="AC5681" i="10"/>
  <c r="AC5682" i="10"/>
  <c r="AC5683" i="10"/>
  <c r="AC5684" i="10"/>
  <c r="AC5685" i="10"/>
  <c r="AC5686" i="10"/>
  <c r="AC5687" i="10"/>
  <c r="AC5688" i="10"/>
  <c r="AC5689" i="10"/>
  <c r="AC5690" i="10"/>
  <c r="AC5691" i="10"/>
  <c r="AC5692" i="10"/>
  <c r="AC5693" i="10"/>
  <c r="AC5694" i="10"/>
  <c r="AC5695" i="10"/>
  <c r="AC5696" i="10"/>
  <c r="AC5697" i="10"/>
  <c r="AC5698" i="10"/>
  <c r="AC5699" i="10"/>
  <c r="AC5700" i="10"/>
  <c r="AC5701" i="10"/>
  <c r="AC5702" i="10"/>
  <c r="AC5703" i="10"/>
  <c r="AC5704" i="10"/>
  <c r="AC5705" i="10"/>
  <c r="AC5706" i="10"/>
  <c r="AC5707" i="10"/>
  <c r="AC5708" i="10"/>
  <c r="AC5709" i="10"/>
  <c r="AC5710" i="10"/>
  <c r="AC5711" i="10"/>
  <c r="AC5712" i="10"/>
  <c r="AC5713" i="10"/>
  <c r="AC5714" i="10"/>
  <c r="AC5715" i="10"/>
  <c r="AC5716" i="10"/>
  <c r="AC5717" i="10"/>
  <c r="AC5718" i="10"/>
  <c r="AC5719" i="10"/>
  <c r="AC5720" i="10"/>
  <c r="AC5721" i="10"/>
  <c r="AC5722" i="10"/>
  <c r="AC5723" i="10"/>
  <c r="AC5724" i="10"/>
  <c r="AC5725" i="10"/>
  <c r="AC5726" i="10"/>
  <c r="AC5727" i="10"/>
  <c r="AC5728" i="10"/>
  <c r="AC5729" i="10"/>
  <c r="AC5730" i="10"/>
  <c r="AC5731" i="10"/>
  <c r="AC5732" i="10"/>
  <c r="AC5733" i="10"/>
  <c r="AC5734" i="10"/>
  <c r="AC5735" i="10"/>
  <c r="AC5736" i="10"/>
  <c r="AC5737" i="10"/>
  <c r="AC5738" i="10"/>
  <c r="AC5739" i="10"/>
  <c r="AC5740" i="10"/>
  <c r="AC5741" i="10"/>
  <c r="AC5742" i="10"/>
  <c r="AC5743" i="10"/>
  <c r="AC5744" i="10"/>
  <c r="AC5745" i="10"/>
  <c r="AC5746" i="10"/>
  <c r="AC5747" i="10"/>
  <c r="AC5748" i="10"/>
  <c r="AC5749" i="10"/>
  <c r="AC5750" i="10"/>
  <c r="AC5751" i="10"/>
  <c r="AC5752" i="10"/>
  <c r="AC5753" i="10"/>
  <c r="AC5754" i="10"/>
  <c r="AC5755" i="10"/>
  <c r="AC5756" i="10"/>
  <c r="AC5757" i="10"/>
  <c r="AC5758" i="10"/>
  <c r="AC5759" i="10"/>
  <c r="AC5760" i="10"/>
  <c r="AC5761" i="10"/>
  <c r="AC5762" i="10"/>
  <c r="AC5763" i="10"/>
  <c r="AC5764" i="10"/>
  <c r="AC5765" i="10"/>
  <c r="AC5766" i="10"/>
  <c r="AC5767" i="10"/>
  <c r="AC5768" i="10"/>
  <c r="AC5769" i="10"/>
  <c r="AC5770" i="10"/>
  <c r="AC5771" i="10"/>
  <c r="AC5772" i="10"/>
  <c r="AC5773" i="10"/>
  <c r="AC5774" i="10"/>
  <c r="AC5775" i="10"/>
  <c r="AC5776" i="10"/>
  <c r="AC5777" i="10"/>
  <c r="AC5778" i="10"/>
  <c r="AC5779" i="10"/>
  <c r="AC5780" i="10"/>
  <c r="AC5781" i="10"/>
  <c r="AC5782" i="10"/>
  <c r="AC5783" i="10"/>
  <c r="AC5784" i="10"/>
  <c r="AC5785" i="10"/>
  <c r="AC5786" i="10"/>
  <c r="AC5787" i="10"/>
  <c r="AC5788" i="10"/>
  <c r="AC5789" i="10"/>
  <c r="AC5790" i="10"/>
  <c r="AC5791" i="10"/>
  <c r="AC5792" i="10"/>
  <c r="AC5793" i="10"/>
  <c r="AC5794" i="10"/>
  <c r="AC5795" i="10"/>
  <c r="AC5796" i="10"/>
  <c r="AC5797" i="10"/>
  <c r="AC5798" i="10"/>
  <c r="AC5799" i="10"/>
  <c r="AC5800" i="10"/>
  <c r="AC5801" i="10"/>
  <c r="AC5802" i="10"/>
  <c r="AC5803" i="10"/>
  <c r="AC5804" i="10"/>
  <c r="AC5805" i="10"/>
  <c r="AC5806" i="10"/>
  <c r="AC5807" i="10"/>
  <c r="AC5808" i="10"/>
  <c r="AC5809" i="10"/>
  <c r="AC5810" i="10"/>
  <c r="AC5811" i="10"/>
  <c r="AC5812" i="10"/>
  <c r="AC5813" i="10"/>
  <c r="AC5814" i="10"/>
  <c r="AC5815" i="10"/>
  <c r="AC5816" i="10"/>
  <c r="AC5817" i="10"/>
  <c r="AC5818" i="10"/>
  <c r="AC5819" i="10"/>
  <c r="AC5820" i="10"/>
  <c r="AC5821" i="10"/>
  <c r="AC5822" i="10"/>
  <c r="AC5823" i="10"/>
  <c r="AC5824" i="10"/>
  <c r="AC5825" i="10"/>
  <c r="AC5826" i="10"/>
  <c r="AC5827" i="10"/>
  <c r="AC5828" i="10"/>
  <c r="AC5829" i="10"/>
  <c r="AC5830" i="10"/>
  <c r="AC5831" i="10"/>
  <c r="AC5832" i="10"/>
  <c r="AC5833" i="10"/>
  <c r="AC5834" i="10"/>
  <c r="AC5835" i="10"/>
  <c r="AC5836" i="10"/>
  <c r="AC5837" i="10"/>
  <c r="AC5838" i="10"/>
  <c r="AC5839" i="10"/>
  <c r="AC5840" i="10"/>
  <c r="AC5841" i="10"/>
  <c r="AC5842" i="10"/>
  <c r="AC5843" i="10"/>
  <c r="AC5844" i="10"/>
  <c r="AC5845" i="10"/>
  <c r="AC5846" i="10"/>
  <c r="AC5847" i="10"/>
  <c r="AC5848" i="10"/>
  <c r="AC5849" i="10"/>
  <c r="AC5850" i="10"/>
  <c r="AC5851" i="10"/>
  <c r="AC5852" i="10"/>
  <c r="AC5853" i="10"/>
  <c r="AC5854" i="10"/>
  <c r="AC5855" i="10"/>
  <c r="AC5856" i="10"/>
  <c r="AC5857" i="10"/>
  <c r="AC5858" i="10"/>
  <c r="AC5859" i="10"/>
  <c r="AC5860" i="10"/>
  <c r="AC5861" i="10"/>
  <c r="AC5862" i="10"/>
  <c r="AC5863" i="10"/>
  <c r="AC5864" i="10"/>
  <c r="AC5865" i="10"/>
  <c r="AC5866" i="10"/>
  <c r="AC5867" i="10"/>
  <c r="AC5868" i="10"/>
  <c r="AC5869" i="10"/>
  <c r="AC5870" i="10"/>
  <c r="AC5871" i="10"/>
  <c r="AC5872" i="10"/>
  <c r="AC5873" i="10"/>
  <c r="AC5874" i="10"/>
  <c r="AC5875" i="10"/>
  <c r="AC5876" i="10"/>
  <c r="AC5877" i="10"/>
  <c r="AC5878" i="10"/>
  <c r="AC5879" i="10"/>
  <c r="AC5880" i="10"/>
  <c r="AC5881" i="10"/>
  <c r="AC5882" i="10"/>
  <c r="AC5883" i="10"/>
  <c r="AC5884" i="10"/>
  <c r="AC5885" i="10"/>
  <c r="AC5886" i="10"/>
  <c r="AC5887" i="10"/>
  <c r="AC5888" i="10"/>
  <c r="AC5889" i="10"/>
  <c r="AC5890" i="10"/>
  <c r="AC5891" i="10"/>
  <c r="AC5892" i="10"/>
  <c r="AC5893" i="10"/>
  <c r="AC5894" i="10"/>
  <c r="AC5895" i="10"/>
  <c r="AC5896" i="10"/>
  <c r="AC5897" i="10"/>
  <c r="AC5898" i="10"/>
  <c r="AC5899" i="10"/>
  <c r="AC5900" i="10"/>
  <c r="AC5901" i="10"/>
  <c r="AC5902" i="10"/>
  <c r="AC5903" i="10"/>
  <c r="AC5904" i="10"/>
  <c r="AC5905" i="10"/>
  <c r="AC5906" i="10"/>
  <c r="AC5907" i="10"/>
  <c r="AC5908" i="10"/>
  <c r="AC5909" i="10"/>
  <c r="AC5910" i="10"/>
  <c r="AC5911" i="10"/>
  <c r="AC5912" i="10"/>
  <c r="AC5913" i="10"/>
  <c r="AC5914" i="10"/>
  <c r="AC5915" i="10"/>
  <c r="AC5916" i="10"/>
  <c r="AC5917" i="10"/>
  <c r="AC5918" i="10"/>
  <c r="AC5919" i="10"/>
  <c r="AC5920" i="10"/>
  <c r="AC5921" i="10"/>
  <c r="AC5922" i="10"/>
  <c r="AC5923" i="10"/>
  <c r="AC5924" i="10"/>
  <c r="AC5925" i="10"/>
  <c r="AC5926" i="10"/>
  <c r="AC5927" i="10"/>
  <c r="AC5928" i="10"/>
  <c r="AC5929" i="10"/>
  <c r="AC5930" i="10"/>
  <c r="AC5931" i="10"/>
  <c r="AC5932" i="10"/>
  <c r="AC5933" i="10"/>
  <c r="AC5934" i="10"/>
  <c r="AC5935" i="10"/>
  <c r="AC5936" i="10"/>
  <c r="AC5937" i="10"/>
  <c r="AC5938" i="10"/>
  <c r="AC5939" i="10"/>
  <c r="AC5940" i="10"/>
  <c r="AC5941" i="10"/>
  <c r="AC5942" i="10"/>
  <c r="AC5943" i="10"/>
  <c r="AC5944" i="10"/>
  <c r="AC5945" i="10"/>
  <c r="AC5946" i="10"/>
  <c r="AC5947" i="10"/>
  <c r="AC5948" i="10"/>
  <c r="AC5949" i="10"/>
  <c r="AC5950" i="10"/>
  <c r="AC5951" i="10"/>
  <c r="AC5952" i="10"/>
  <c r="AC5953" i="10"/>
  <c r="AC5954" i="10"/>
  <c r="AC5955" i="10"/>
  <c r="AC5956" i="10"/>
  <c r="AC5957" i="10"/>
  <c r="AC5958" i="10"/>
  <c r="AC5959" i="10"/>
  <c r="AC5960" i="10"/>
  <c r="AC5961" i="10"/>
  <c r="AC5962" i="10"/>
  <c r="AC5963" i="10"/>
  <c r="AC5964" i="10"/>
  <c r="AC5965" i="10"/>
  <c r="AC5966" i="10"/>
  <c r="AC5967" i="10"/>
  <c r="AC5968" i="10"/>
  <c r="AC5969" i="10"/>
  <c r="AC5970" i="10"/>
  <c r="AC5971" i="10"/>
  <c r="AC5972" i="10"/>
  <c r="AC5973" i="10"/>
  <c r="AC5974" i="10"/>
  <c r="AC5975" i="10"/>
  <c r="AC5976" i="10"/>
  <c r="AC5977" i="10"/>
  <c r="AC5978" i="10"/>
  <c r="AC5979" i="10"/>
  <c r="AC5980" i="10"/>
  <c r="AC5981" i="10"/>
  <c r="AC5982" i="10"/>
  <c r="AC5983" i="10"/>
  <c r="AC5984" i="10"/>
  <c r="AC5985" i="10"/>
  <c r="AC5986" i="10"/>
  <c r="AC5987" i="10"/>
  <c r="AC5988" i="10"/>
  <c r="AC5989" i="10"/>
  <c r="AC5990" i="10"/>
  <c r="AC5991" i="10"/>
  <c r="AC5992" i="10"/>
  <c r="AC5993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C701" i="10"/>
  <c r="AC702" i="10"/>
  <c r="AC703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6" i="10"/>
  <c r="AC747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801" i="10"/>
  <c r="AC802" i="10"/>
  <c r="AC803" i="10"/>
  <c r="AC804" i="10"/>
  <c r="AC805" i="10"/>
  <c r="AC806" i="10"/>
  <c r="AC807" i="10"/>
  <c r="AC808" i="10"/>
  <c r="AC809" i="10"/>
  <c r="AC810" i="10"/>
  <c r="AC811" i="10"/>
  <c r="AC812" i="10"/>
  <c r="AC813" i="10"/>
  <c r="AC814" i="10"/>
  <c r="AC815" i="10"/>
  <c r="AC816" i="10"/>
  <c r="AC817" i="10"/>
  <c r="AC818" i="10"/>
  <c r="AC819" i="10"/>
  <c r="AC820" i="10"/>
  <c r="AC821" i="10"/>
  <c r="AC822" i="10"/>
  <c r="AC823" i="10"/>
  <c r="AC824" i="10"/>
  <c r="AC825" i="10"/>
  <c r="AC826" i="10"/>
  <c r="AC827" i="10"/>
  <c r="AC828" i="10"/>
  <c r="AC829" i="10"/>
  <c r="AC830" i="10"/>
  <c r="AC831" i="10"/>
  <c r="AC832" i="10"/>
  <c r="AC833" i="10"/>
  <c r="AC834" i="10"/>
  <c r="AC835" i="10"/>
  <c r="AC836" i="10"/>
  <c r="AC837" i="10"/>
  <c r="AC838" i="10"/>
  <c r="AC839" i="10"/>
  <c r="AC840" i="10"/>
  <c r="AC841" i="10"/>
  <c r="AC842" i="10"/>
  <c r="AC843" i="10"/>
  <c r="AC844" i="10"/>
  <c r="AC845" i="10"/>
  <c r="AC846" i="10"/>
  <c r="AC847" i="10"/>
  <c r="AC848" i="10"/>
  <c r="AC849" i="10"/>
  <c r="AC850" i="10"/>
  <c r="AC851" i="10"/>
  <c r="AC852" i="10"/>
  <c r="AC853" i="10"/>
  <c r="AC854" i="10"/>
  <c r="AC855" i="10"/>
  <c r="AC856" i="10"/>
  <c r="AC857" i="10"/>
  <c r="AC858" i="10"/>
  <c r="AC859" i="10"/>
  <c r="AC860" i="10"/>
  <c r="AC861" i="10"/>
  <c r="AC862" i="10"/>
  <c r="AC863" i="10"/>
  <c r="AC864" i="10"/>
  <c r="AC865" i="10"/>
  <c r="AC866" i="10"/>
  <c r="AC867" i="10"/>
  <c r="AC868" i="10"/>
  <c r="AC869" i="10"/>
  <c r="AC870" i="10"/>
  <c r="AC871" i="10"/>
  <c r="AC872" i="10"/>
  <c r="AC873" i="10"/>
  <c r="AC874" i="10"/>
  <c r="AC875" i="10"/>
  <c r="AC876" i="10"/>
  <c r="AC877" i="10"/>
  <c r="AC878" i="10"/>
  <c r="AC879" i="10"/>
  <c r="AC880" i="10"/>
  <c r="AC881" i="10"/>
  <c r="AC882" i="10"/>
  <c r="AC883" i="10"/>
  <c r="AC884" i="10"/>
  <c r="AC885" i="10"/>
  <c r="AC886" i="10"/>
  <c r="AC887" i="10"/>
  <c r="AC888" i="10"/>
  <c r="AC889" i="10"/>
  <c r="AC890" i="10"/>
  <c r="AC891" i="10"/>
  <c r="AC892" i="10"/>
  <c r="AC893" i="10"/>
  <c r="AC894" i="10"/>
  <c r="AC895" i="10"/>
  <c r="AC896" i="10"/>
  <c r="AC897" i="10"/>
  <c r="AC898" i="10"/>
  <c r="AC899" i="10"/>
  <c r="AC900" i="10"/>
  <c r="AC901" i="10"/>
  <c r="AC902" i="10"/>
  <c r="AC903" i="10"/>
  <c r="AC904" i="10"/>
  <c r="AC905" i="10"/>
  <c r="AC906" i="10"/>
  <c r="AC907" i="10"/>
  <c r="AC908" i="10"/>
  <c r="AC909" i="10"/>
  <c r="AC910" i="10"/>
  <c r="AC911" i="10"/>
  <c r="AC912" i="10"/>
  <c r="AC913" i="10"/>
  <c r="AC914" i="10"/>
  <c r="AC915" i="10"/>
  <c r="AC916" i="10"/>
  <c r="AC917" i="10"/>
  <c r="AC918" i="10"/>
  <c r="AC919" i="10"/>
  <c r="AC920" i="10"/>
  <c r="AC921" i="10"/>
  <c r="AC922" i="10"/>
  <c r="AC923" i="10"/>
  <c r="AC924" i="10"/>
  <c r="AC925" i="10"/>
  <c r="AC926" i="10"/>
  <c r="AC927" i="10"/>
  <c r="AC928" i="10"/>
  <c r="AC929" i="10"/>
  <c r="AC930" i="10"/>
  <c r="AC931" i="10"/>
  <c r="AC932" i="10"/>
  <c r="AC933" i="10"/>
  <c r="AC934" i="10"/>
  <c r="AC935" i="10"/>
  <c r="AC936" i="10"/>
  <c r="AC937" i="10"/>
  <c r="AC938" i="10"/>
  <c r="AC939" i="10"/>
  <c r="AC940" i="10"/>
  <c r="AC941" i="10"/>
  <c r="AC942" i="10"/>
  <c r="AC943" i="10"/>
  <c r="AC944" i="10"/>
  <c r="AC945" i="10"/>
  <c r="AC946" i="10"/>
  <c r="AC947" i="10"/>
  <c r="AC948" i="10"/>
  <c r="AC949" i="10"/>
  <c r="AC950" i="10"/>
  <c r="AC951" i="10"/>
  <c r="AC952" i="10"/>
  <c r="AC953" i="10"/>
  <c r="AC954" i="10"/>
  <c r="AC955" i="10"/>
  <c r="AC956" i="10"/>
  <c r="AC957" i="10"/>
  <c r="AC958" i="10"/>
  <c r="AC959" i="10"/>
  <c r="AC960" i="10"/>
  <c r="AC961" i="10"/>
  <c r="AC962" i="10"/>
  <c r="AC963" i="10"/>
  <c r="AC964" i="10"/>
  <c r="AC965" i="10"/>
  <c r="AC966" i="10"/>
  <c r="AC967" i="10"/>
  <c r="AC968" i="10"/>
  <c r="AC969" i="10"/>
  <c r="AC970" i="10"/>
  <c r="AC971" i="10"/>
  <c r="AC972" i="10"/>
  <c r="AC973" i="10"/>
  <c r="AC974" i="10"/>
  <c r="AC975" i="10"/>
  <c r="AC976" i="10"/>
  <c r="AC977" i="10"/>
  <c r="AC978" i="10"/>
  <c r="AC979" i="10"/>
  <c r="AC980" i="10"/>
  <c r="AC981" i="10"/>
  <c r="AC982" i="10"/>
  <c r="AC983" i="10"/>
  <c r="AC984" i="10"/>
  <c r="AC985" i="10"/>
  <c r="AC986" i="10"/>
  <c r="AC987" i="10"/>
  <c r="AC988" i="10"/>
  <c r="AC989" i="10"/>
  <c r="AC990" i="10"/>
  <c r="AC991" i="10"/>
  <c r="AC992" i="10"/>
  <c r="AC993" i="10"/>
  <c r="AC994" i="10"/>
  <c r="AC995" i="10"/>
  <c r="AC996" i="10"/>
  <c r="AC997" i="10"/>
  <c r="AC998" i="10"/>
  <c r="AC999" i="10"/>
  <c r="AC1000" i="10"/>
  <c r="AC1001" i="10"/>
  <c r="AC1002" i="10"/>
  <c r="AC1003" i="10"/>
  <c r="AC1004" i="10"/>
  <c r="AC1005" i="10"/>
  <c r="AC1006" i="10"/>
  <c r="AC1007" i="10"/>
  <c r="AC1008" i="10"/>
  <c r="AC1009" i="10"/>
  <c r="AC1010" i="10"/>
  <c r="AC1011" i="10"/>
  <c r="AC1012" i="10"/>
  <c r="AC1013" i="10"/>
  <c r="AC1014" i="10"/>
  <c r="AC1015" i="10"/>
  <c r="AC1016" i="10"/>
  <c r="AC1017" i="10"/>
  <c r="AC1018" i="10"/>
  <c r="AC1019" i="10"/>
  <c r="AC1020" i="10"/>
  <c r="AC1021" i="10"/>
  <c r="AC1022" i="10"/>
  <c r="AC1023" i="10"/>
  <c r="AC1024" i="10"/>
  <c r="AC1025" i="10"/>
  <c r="AC1026" i="10"/>
  <c r="AC1027" i="10"/>
  <c r="AC1028" i="10"/>
  <c r="AC1029" i="10"/>
  <c r="AC1030" i="10"/>
  <c r="AC1031" i="10"/>
  <c r="AC1032" i="10"/>
  <c r="AC1033" i="10"/>
  <c r="AC1034" i="10"/>
  <c r="AC1035" i="10"/>
  <c r="AC1036" i="10"/>
  <c r="AC5" i="10"/>
  <c r="AA1756" i="10"/>
  <c r="AA1757" i="10"/>
  <c r="AA1758" i="10"/>
  <c r="AA1759" i="10"/>
  <c r="AA1760" i="10"/>
  <c r="AA1761" i="10"/>
  <c r="AA1762" i="10"/>
  <c r="AA1763" i="10"/>
  <c r="AA1764" i="10"/>
  <c r="AA1765" i="10"/>
  <c r="AA1766" i="10"/>
  <c r="AA1767" i="10"/>
  <c r="AA1768" i="10"/>
  <c r="AA1769" i="10"/>
  <c r="AA1770" i="10"/>
  <c r="AA1771" i="10"/>
  <c r="AA1772" i="10"/>
  <c r="AA1773" i="10"/>
  <c r="AA1774" i="10"/>
  <c r="AA1775" i="10"/>
  <c r="AA1776" i="10"/>
  <c r="AA1777" i="10"/>
  <c r="AA1778" i="10"/>
  <c r="AA1779" i="10"/>
  <c r="AA1780" i="10"/>
  <c r="AA1781" i="10"/>
  <c r="AA1782" i="10"/>
  <c r="AA1783" i="10"/>
  <c r="AA1784" i="10"/>
  <c r="AA1785" i="10"/>
  <c r="AA1786" i="10"/>
  <c r="AA1787" i="10"/>
  <c r="AA1788" i="10"/>
  <c r="AA1789" i="10"/>
  <c r="AA1790" i="10"/>
  <c r="AA1791" i="10"/>
  <c r="AA1792" i="10"/>
  <c r="AA1793" i="10"/>
  <c r="AA1794" i="10"/>
  <c r="AA1795" i="10"/>
  <c r="AA1796" i="10"/>
  <c r="AA1797" i="10"/>
  <c r="AA1798" i="10"/>
  <c r="AA1799" i="10"/>
  <c r="AA1800" i="10"/>
  <c r="AA1801" i="10"/>
  <c r="AA1802" i="10"/>
  <c r="AA1803" i="10"/>
  <c r="AA1804" i="10"/>
  <c r="AA1805" i="10"/>
  <c r="AA1806" i="10"/>
  <c r="AA1807" i="10"/>
  <c r="AA1808" i="10"/>
  <c r="AA1809" i="10"/>
  <c r="AA1810" i="10"/>
  <c r="AA1811" i="10"/>
  <c r="AA1812" i="10"/>
  <c r="AA1813" i="10"/>
  <c r="AA1814" i="10"/>
  <c r="AA1815" i="10"/>
  <c r="AA1816" i="10"/>
  <c r="AA1817" i="10"/>
  <c r="AA1818" i="10"/>
  <c r="AA1819" i="10"/>
  <c r="AA1820" i="10"/>
  <c r="AA1821" i="10"/>
  <c r="AA1822" i="10"/>
  <c r="AA1823" i="10"/>
  <c r="AA1824" i="10"/>
  <c r="AA1825" i="10"/>
  <c r="AA1826" i="10"/>
  <c r="AA1827" i="10"/>
  <c r="AA1828" i="10"/>
  <c r="AA1829" i="10"/>
  <c r="AA1830" i="10"/>
  <c r="AA1831" i="10"/>
  <c r="AA1832" i="10"/>
  <c r="AA1833" i="10"/>
  <c r="AA1834" i="10"/>
  <c r="AA1835" i="10"/>
  <c r="AA1836" i="10"/>
  <c r="AA1837" i="10"/>
  <c r="AA1838" i="10"/>
  <c r="AA1839" i="10"/>
  <c r="AA1840" i="10"/>
  <c r="AA1841" i="10"/>
  <c r="AA1842" i="10"/>
  <c r="AA1843" i="10"/>
  <c r="AA1844" i="10"/>
  <c r="AA1845" i="10"/>
  <c r="AA1846" i="10"/>
  <c r="AA1847" i="10"/>
  <c r="AA1848" i="10"/>
  <c r="AA1849" i="10"/>
  <c r="AA1850" i="10"/>
  <c r="AA1851" i="10"/>
  <c r="AA1852" i="10"/>
  <c r="AA1853" i="10"/>
  <c r="AA1854" i="10"/>
  <c r="AA1855" i="10"/>
  <c r="AA1856" i="10"/>
  <c r="AA1857" i="10"/>
  <c r="AA1858" i="10"/>
  <c r="AA1859" i="10"/>
  <c r="AA1860" i="10"/>
  <c r="AA1861" i="10"/>
  <c r="AA1862" i="10"/>
  <c r="AA1863" i="10"/>
  <c r="AA1865" i="10"/>
  <c r="D10" i="6" s="1"/>
  <c r="AA1866" i="10"/>
  <c r="AA1867" i="10"/>
  <c r="AA1868" i="10"/>
  <c r="AA1869" i="10"/>
  <c r="AA1870" i="10"/>
  <c r="AA1871" i="10"/>
  <c r="AA1872" i="10"/>
  <c r="AA1873" i="10"/>
  <c r="AA1874" i="10"/>
  <c r="AA1875" i="10"/>
  <c r="AA1876" i="10"/>
  <c r="AA1877" i="10"/>
  <c r="AA1878" i="10"/>
  <c r="AA1879" i="10"/>
  <c r="AA1880" i="10"/>
  <c r="AA1881" i="10"/>
  <c r="AA1882" i="10"/>
  <c r="AA1883" i="10"/>
  <c r="AA1884" i="10"/>
  <c r="AA1885" i="10"/>
  <c r="AA1886" i="10"/>
  <c r="AA1887" i="10"/>
  <c r="AA1888" i="10"/>
  <c r="AA1889" i="10"/>
  <c r="AA1890" i="10"/>
  <c r="AA1891" i="10"/>
  <c r="AA1892" i="10"/>
  <c r="AA1893" i="10"/>
  <c r="AA1894" i="10"/>
  <c r="AA1895" i="10"/>
  <c r="AA1896" i="10"/>
  <c r="AA1897" i="10"/>
  <c r="AA1898" i="10"/>
  <c r="AA1899" i="10"/>
  <c r="AA1900" i="10"/>
  <c r="AA1901" i="10"/>
  <c r="AA1902" i="10"/>
  <c r="AA1903" i="10"/>
  <c r="AA1904" i="10"/>
  <c r="AA1905" i="10"/>
  <c r="AA1906" i="10"/>
  <c r="AA1907" i="10"/>
  <c r="AA1908" i="10"/>
  <c r="AA1909" i="10"/>
  <c r="AA1910" i="10"/>
  <c r="AA1911" i="10"/>
  <c r="AA1912" i="10"/>
  <c r="AA1913" i="10"/>
  <c r="AA1914" i="10"/>
  <c r="AA1915" i="10"/>
  <c r="AA1916" i="10"/>
  <c r="AA1917" i="10"/>
  <c r="AA1918" i="10"/>
  <c r="AA1919" i="10"/>
  <c r="AA1920" i="10"/>
  <c r="AA1921" i="10"/>
  <c r="AA1922" i="10"/>
  <c r="AA1923" i="10"/>
  <c r="AA1924" i="10"/>
  <c r="AA1925" i="10"/>
  <c r="AA1926" i="10"/>
  <c r="AA1927" i="10"/>
  <c r="AA1928" i="10"/>
  <c r="AA1929" i="10"/>
  <c r="AA1930" i="10"/>
  <c r="AA1931" i="10"/>
  <c r="AA1932" i="10"/>
  <c r="AA1933" i="10"/>
  <c r="AA1934" i="10"/>
  <c r="AA1935" i="10"/>
  <c r="AA1936" i="10"/>
  <c r="AA1937" i="10"/>
  <c r="AA1938" i="10"/>
  <c r="AA1939" i="10"/>
  <c r="AA1940" i="10"/>
  <c r="AA1941" i="10"/>
  <c r="AA1942" i="10"/>
  <c r="AA1943" i="10"/>
  <c r="AA1944" i="10"/>
  <c r="AA1945" i="10"/>
  <c r="AA1946" i="10"/>
  <c r="AA1947" i="10"/>
  <c r="AA1948" i="10"/>
  <c r="AA1949" i="10"/>
  <c r="AA1950" i="10"/>
  <c r="AA1951" i="10"/>
  <c r="AA1952" i="10"/>
  <c r="AA1953" i="10"/>
  <c r="AA1954" i="10"/>
  <c r="AA1955" i="10"/>
  <c r="AA1956" i="10"/>
  <c r="AA1957" i="10"/>
  <c r="AA1958" i="10"/>
  <c r="AA1959" i="10"/>
  <c r="AA1960" i="10"/>
  <c r="AA1961" i="10"/>
  <c r="AA1962" i="10"/>
  <c r="AA1963" i="10"/>
  <c r="AA1964" i="10"/>
  <c r="AA1965" i="10"/>
  <c r="AA1966" i="10"/>
  <c r="AA1967" i="10"/>
  <c r="AA1968" i="10"/>
  <c r="AA1969" i="10"/>
  <c r="AA1970" i="10"/>
  <c r="AA1971" i="10"/>
  <c r="AA1972" i="10"/>
  <c r="AA1973" i="10"/>
  <c r="AA1974" i="10"/>
  <c r="AA1975" i="10"/>
  <c r="AA1976" i="10"/>
  <c r="AA1977" i="10"/>
  <c r="AA1978" i="10"/>
  <c r="AA1979" i="10"/>
  <c r="AA1980" i="10"/>
  <c r="AA1981" i="10"/>
  <c r="AA1982" i="10"/>
  <c r="AA1983" i="10"/>
  <c r="AA1984" i="10"/>
  <c r="AA1985" i="10"/>
  <c r="AA1986" i="10"/>
  <c r="AA1987" i="10"/>
  <c r="AA1988" i="10"/>
  <c r="AA1989" i="10"/>
  <c r="AA1990" i="10"/>
  <c r="AA1991" i="10"/>
  <c r="AA1992" i="10"/>
  <c r="AA1993" i="10"/>
  <c r="AA1994" i="10"/>
  <c r="AA1995" i="10"/>
  <c r="AA1996" i="10"/>
  <c r="AA1997" i="10"/>
  <c r="AA1998" i="10"/>
  <c r="AA1999" i="10"/>
  <c r="AA2000" i="10"/>
  <c r="AA2001" i="10"/>
  <c r="AA2002" i="10"/>
  <c r="AA2003" i="10"/>
  <c r="AA2004" i="10"/>
  <c r="AA2005" i="10"/>
  <c r="AA2006" i="10"/>
  <c r="AA2007" i="10"/>
  <c r="AA2008" i="10"/>
  <c r="AA2009" i="10"/>
  <c r="AA2010" i="10"/>
  <c r="AA2011" i="10"/>
  <c r="AA2012" i="10"/>
  <c r="AA2013" i="10"/>
  <c r="AA2014" i="10"/>
  <c r="AA2015" i="10"/>
  <c r="AA2016" i="10"/>
  <c r="AA2017" i="10"/>
  <c r="AA2018" i="10"/>
  <c r="AA2019" i="10"/>
  <c r="AA2020" i="10"/>
  <c r="AA2021" i="10"/>
  <c r="AA2022" i="10"/>
  <c r="AA2023" i="10"/>
  <c r="AA2024" i="10"/>
  <c r="AA2025" i="10"/>
  <c r="AA2026" i="10"/>
  <c r="AA2027" i="10"/>
  <c r="AA2028" i="10"/>
  <c r="AA2029" i="10"/>
  <c r="AA2030" i="10"/>
  <c r="AA2031" i="10"/>
  <c r="AA2032" i="10"/>
  <c r="AA2033" i="10"/>
  <c r="AA2034" i="10"/>
  <c r="AA2035" i="10"/>
  <c r="AA2036" i="10"/>
  <c r="AA2037" i="10"/>
  <c r="AA2038" i="10"/>
  <c r="AA2039" i="10"/>
  <c r="AA2040" i="10"/>
  <c r="AA2041" i="10"/>
  <c r="AA2042" i="10"/>
  <c r="AA2043" i="10"/>
  <c r="AA2044" i="10"/>
  <c r="AA2045" i="10"/>
  <c r="AA2046" i="10"/>
  <c r="AA2047" i="10"/>
  <c r="AA2048" i="10"/>
  <c r="AA2049" i="10"/>
  <c r="AA2050" i="10"/>
  <c r="AA2051" i="10"/>
  <c r="AA2052" i="10"/>
  <c r="AA2053" i="10"/>
  <c r="AA2054" i="10"/>
  <c r="AA2055" i="10"/>
  <c r="AA2056" i="10"/>
  <c r="AA2057" i="10"/>
  <c r="AA2058" i="10"/>
  <c r="AA2059" i="10"/>
  <c r="AA2060" i="10"/>
  <c r="AA2061" i="10"/>
  <c r="AA2062" i="10"/>
  <c r="AA2063" i="10"/>
  <c r="AA2064" i="10"/>
  <c r="AA2065" i="10"/>
  <c r="AA2066" i="10"/>
  <c r="AA2067" i="10"/>
  <c r="AA2068" i="10"/>
  <c r="AA2069" i="10"/>
  <c r="AA2070" i="10"/>
  <c r="AA2071" i="10"/>
  <c r="AA2072" i="10"/>
  <c r="AA2073" i="10"/>
  <c r="AA2074" i="10"/>
  <c r="AA2075" i="10"/>
  <c r="AA2076" i="10"/>
  <c r="AA2077" i="10"/>
  <c r="AA2078" i="10"/>
  <c r="AA2079" i="10"/>
  <c r="AA2080" i="10"/>
  <c r="AA2081" i="10"/>
  <c r="AA2082" i="10"/>
  <c r="AA2083" i="10"/>
  <c r="AA2084" i="10"/>
  <c r="AA2085" i="10"/>
  <c r="AA2086" i="10"/>
  <c r="AA2087" i="10"/>
  <c r="AA2088" i="10"/>
  <c r="AA2089" i="10"/>
  <c r="AA2090" i="10"/>
  <c r="AA2091" i="10"/>
  <c r="AA2092" i="10"/>
  <c r="AA2093" i="10"/>
  <c r="AA2094" i="10"/>
  <c r="AA2095" i="10"/>
  <c r="AA2096" i="10"/>
  <c r="AA2097" i="10"/>
  <c r="AA2098" i="10"/>
  <c r="AA2099" i="10"/>
  <c r="AA2100" i="10"/>
  <c r="AA2101" i="10"/>
  <c r="AA2102" i="10"/>
  <c r="AA2103" i="10"/>
  <c r="AA2104" i="10"/>
  <c r="AA2105" i="10"/>
  <c r="AA2106" i="10"/>
  <c r="AA2107" i="10"/>
  <c r="AA2108" i="10"/>
  <c r="AA2109" i="10"/>
  <c r="AA2110" i="10"/>
  <c r="AA2111" i="10"/>
  <c r="AA2112" i="10"/>
  <c r="AA2113" i="10"/>
  <c r="AA2114" i="10"/>
  <c r="AA2115" i="10"/>
  <c r="AA2116" i="10"/>
  <c r="AA2117" i="10"/>
  <c r="AA2118" i="10"/>
  <c r="AA2119" i="10"/>
  <c r="AA2120" i="10"/>
  <c r="AA2121" i="10"/>
  <c r="AA2122" i="10"/>
  <c r="AA2123" i="10"/>
  <c r="AA2124" i="10"/>
  <c r="AA2125" i="10"/>
  <c r="AA2126" i="10"/>
  <c r="AA2127" i="10"/>
  <c r="AA2128" i="10"/>
  <c r="AA2129" i="10"/>
  <c r="AA2130" i="10"/>
  <c r="AA2131" i="10"/>
  <c r="AA2132" i="10"/>
  <c r="AA2133" i="10"/>
  <c r="AA2134" i="10"/>
  <c r="AA2135" i="10"/>
  <c r="AA2136" i="10"/>
  <c r="AA2137" i="10"/>
  <c r="AA2138" i="10"/>
  <c r="AA2139" i="10"/>
  <c r="AA2140" i="10"/>
  <c r="AA2141" i="10"/>
  <c r="AA2142" i="10"/>
  <c r="AA2143" i="10"/>
  <c r="AA2144" i="10"/>
  <c r="AA2145" i="10"/>
  <c r="AA2146" i="10"/>
  <c r="AA2147" i="10"/>
  <c r="AA2148" i="10"/>
  <c r="AA2149" i="10"/>
  <c r="AA2150" i="10"/>
  <c r="AA2151" i="10"/>
  <c r="AA2152" i="10"/>
  <c r="AA2153" i="10"/>
  <c r="AA2154" i="10"/>
  <c r="AA2155" i="10"/>
  <c r="AA2156" i="10"/>
  <c r="AA2157" i="10"/>
  <c r="AA2158" i="10"/>
  <c r="AA2159" i="10"/>
  <c r="AA2160" i="10"/>
  <c r="AA2161" i="10"/>
  <c r="AA2162" i="10"/>
  <c r="AA2163" i="10"/>
  <c r="AA2164" i="10"/>
  <c r="AA2165" i="10"/>
  <c r="AA2166" i="10"/>
  <c r="AA2167" i="10"/>
  <c r="AA2168" i="10"/>
  <c r="AA2169" i="10"/>
  <c r="AA2170" i="10"/>
  <c r="AA2171" i="10"/>
  <c r="AA2172" i="10"/>
  <c r="AA2173" i="10"/>
  <c r="AA2174" i="10"/>
  <c r="AA2175" i="10"/>
  <c r="AA2176" i="10"/>
  <c r="AA2177" i="10"/>
  <c r="AA2178" i="10"/>
  <c r="AA2179" i="10"/>
  <c r="AA2180" i="10"/>
  <c r="AA2181" i="10"/>
  <c r="AA2182" i="10"/>
  <c r="AA2183" i="10"/>
  <c r="AA2184" i="10"/>
  <c r="AA2185" i="10"/>
  <c r="AA2186" i="10"/>
  <c r="AA2187" i="10"/>
  <c r="AA2188" i="10"/>
  <c r="AA2189" i="10"/>
  <c r="AA2190" i="10"/>
  <c r="AA2191" i="10"/>
  <c r="AA2192" i="10"/>
  <c r="AA2193" i="10"/>
  <c r="AA2194" i="10"/>
  <c r="AA2195" i="10"/>
  <c r="AA2196" i="10"/>
  <c r="AA2197" i="10"/>
  <c r="AA2198" i="10"/>
  <c r="AA2199" i="10"/>
  <c r="AA2200" i="10"/>
  <c r="AA2201" i="10"/>
  <c r="AA2202" i="10"/>
  <c r="AA2203" i="10"/>
  <c r="AA2204" i="10"/>
  <c r="AA2205" i="10"/>
  <c r="AA2206" i="10"/>
  <c r="AA2207" i="10"/>
  <c r="AA2208" i="10"/>
  <c r="AA2209" i="10"/>
  <c r="AA2210" i="10"/>
  <c r="AA2211" i="10"/>
  <c r="AA2212" i="10"/>
  <c r="AA2213" i="10"/>
  <c r="AA2214" i="10"/>
  <c r="AA2215" i="10"/>
  <c r="AA2216" i="10"/>
  <c r="AA2217" i="10"/>
  <c r="AA2218" i="10"/>
  <c r="AA2219" i="10"/>
  <c r="AA2220" i="10"/>
  <c r="AA2221" i="10"/>
  <c r="AA2222" i="10"/>
  <c r="AA2223" i="10"/>
  <c r="AA2224" i="10"/>
  <c r="AA2225" i="10"/>
  <c r="AA2226" i="10"/>
  <c r="AA2227" i="10"/>
  <c r="AA2228" i="10"/>
  <c r="AA2229" i="10"/>
  <c r="AA2230" i="10"/>
  <c r="AA2231" i="10"/>
  <c r="AA2232" i="10"/>
  <c r="AA2233" i="10"/>
  <c r="AA2234" i="10"/>
  <c r="AA2235" i="10"/>
  <c r="AA2236" i="10"/>
  <c r="AA2237" i="10"/>
  <c r="AA2238" i="10"/>
  <c r="AA2239" i="10"/>
  <c r="AA2240" i="10"/>
  <c r="AA2241" i="10"/>
  <c r="AA2242" i="10"/>
  <c r="AA2243" i="10"/>
  <c r="AA2244" i="10"/>
  <c r="AA2245" i="10"/>
  <c r="AA2246" i="10"/>
  <c r="AA2247" i="10"/>
  <c r="AA2248" i="10"/>
  <c r="AA2249" i="10"/>
  <c r="AA2250" i="10"/>
  <c r="AA2251" i="10"/>
  <c r="AA2252" i="10"/>
  <c r="AA2253" i="10"/>
  <c r="AA2254" i="10"/>
  <c r="AA2255" i="10"/>
  <c r="AA2256" i="10"/>
  <c r="AA2257" i="10"/>
  <c r="AA2258" i="10"/>
  <c r="AA2259" i="10"/>
  <c r="AA2260" i="10"/>
  <c r="AA2261" i="10"/>
  <c r="AA2262" i="10"/>
  <c r="AA2263" i="10"/>
  <c r="AA2264" i="10"/>
  <c r="AA2265" i="10"/>
  <c r="AA2266" i="10"/>
  <c r="AA2267" i="10"/>
  <c r="AA2268" i="10"/>
  <c r="AA2269" i="10"/>
  <c r="AA2270" i="10"/>
  <c r="AA2271" i="10"/>
  <c r="AA2272" i="10"/>
  <c r="AA2273" i="10"/>
  <c r="AA2274" i="10"/>
  <c r="AA2275" i="10"/>
  <c r="AA2276" i="10"/>
  <c r="AA2277" i="10"/>
  <c r="AA2278" i="10"/>
  <c r="AA2279" i="10"/>
  <c r="AA2280" i="10"/>
  <c r="AA2281" i="10"/>
  <c r="AA2282" i="10"/>
  <c r="AA2283" i="10"/>
  <c r="AA2284" i="10"/>
  <c r="AA2285" i="10"/>
  <c r="AA2286" i="10"/>
  <c r="AA2287" i="10"/>
  <c r="AA2288" i="10"/>
  <c r="AA2289" i="10"/>
  <c r="AA2290" i="10"/>
  <c r="AA2291" i="10"/>
  <c r="AA2292" i="10"/>
  <c r="AA2293" i="10"/>
  <c r="AA2294" i="10"/>
  <c r="AA2295" i="10"/>
  <c r="AA2296" i="10"/>
  <c r="AA2297" i="10"/>
  <c r="AA2298" i="10"/>
  <c r="AA2299" i="10"/>
  <c r="AA2300" i="10"/>
  <c r="AA2301" i="10"/>
  <c r="AA2302" i="10"/>
  <c r="AA2303" i="10"/>
  <c r="AA2304" i="10"/>
  <c r="AA2305" i="10"/>
  <c r="AA2306" i="10"/>
  <c r="AA2307" i="10"/>
  <c r="AA2308" i="10"/>
  <c r="AA2309" i="10"/>
  <c r="AA2310" i="10"/>
  <c r="AA2311" i="10"/>
  <c r="AA2312" i="10"/>
  <c r="AA2313" i="10"/>
  <c r="AA2314" i="10"/>
  <c r="AA2315" i="10"/>
  <c r="AA2316" i="10"/>
  <c r="AA2317" i="10"/>
  <c r="AA2318" i="10"/>
  <c r="AA2319" i="10"/>
  <c r="AA2320" i="10"/>
  <c r="AA2321" i="10"/>
  <c r="AA2322" i="10"/>
  <c r="AA2323" i="10"/>
  <c r="AA2324" i="10"/>
  <c r="AA2325" i="10"/>
  <c r="AA2326" i="10"/>
  <c r="AA2327" i="10"/>
  <c r="AA2328" i="10"/>
  <c r="AA2329" i="10"/>
  <c r="AA2330" i="10"/>
  <c r="AA2331" i="10"/>
  <c r="AA2332" i="10"/>
  <c r="AA2333" i="10"/>
  <c r="AA2334" i="10"/>
  <c r="AA2335" i="10"/>
  <c r="AA2336" i="10"/>
  <c r="AA2337" i="10"/>
  <c r="AA2338" i="10"/>
  <c r="AA2339" i="10"/>
  <c r="AA2340" i="10"/>
  <c r="AA2341" i="10"/>
  <c r="AA2342" i="10"/>
  <c r="AA2343" i="10"/>
  <c r="AA2344" i="10"/>
  <c r="AA2345" i="10"/>
  <c r="AA2346" i="10"/>
  <c r="AA2347" i="10"/>
  <c r="AA2348" i="10"/>
  <c r="AA2349" i="10"/>
  <c r="AA2350" i="10"/>
  <c r="AA2351" i="10"/>
  <c r="AA2352" i="10"/>
  <c r="AA2353" i="10"/>
  <c r="AA2354" i="10"/>
  <c r="AA2355" i="10"/>
  <c r="AA2356" i="10"/>
  <c r="AA2357" i="10"/>
  <c r="AA2358" i="10"/>
  <c r="AA2359" i="10"/>
  <c r="AA2360" i="10"/>
  <c r="AA2361" i="10"/>
  <c r="AA2362" i="10"/>
  <c r="AA2363" i="10"/>
  <c r="AA2364" i="10"/>
  <c r="AA2365" i="10"/>
  <c r="AA2366" i="10"/>
  <c r="AA2367" i="10"/>
  <c r="AA2368" i="10"/>
  <c r="AA2369" i="10"/>
  <c r="AA2370" i="10"/>
  <c r="AA2371" i="10"/>
  <c r="AA2372" i="10"/>
  <c r="AA2373" i="10"/>
  <c r="AA2374" i="10"/>
  <c r="AA2375" i="10"/>
  <c r="AA2376" i="10"/>
  <c r="AA2377" i="10"/>
  <c r="AA2378" i="10"/>
  <c r="AA2379" i="10"/>
  <c r="AA2380" i="10"/>
  <c r="AA2381" i="10"/>
  <c r="AA2382" i="10"/>
  <c r="AA2383" i="10"/>
  <c r="AA2384" i="10"/>
  <c r="AA2385" i="10"/>
  <c r="AA2386" i="10"/>
  <c r="AA2387" i="10"/>
  <c r="AA2388" i="10"/>
  <c r="AA2389" i="10"/>
  <c r="AA2390" i="10"/>
  <c r="AA2391" i="10"/>
  <c r="AA2392" i="10"/>
  <c r="AA2393" i="10"/>
  <c r="AA2394" i="10"/>
  <c r="AA2395" i="10"/>
  <c r="AA2396" i="10"/>
  <c r="AA2397" i="10"/>
  <c r="AA2398" i="10"/>
  <c r="AA2399" i="10"/>
  <c r="AA2400" i="10"/>
  <c r="AA2401" i="10"/>
  <c r="AA2402" i="10"/>
  <c r="AA2403" i="10"/>
  <c r="AA2404" i="10"/>
  <c r="AA2405" i="10"/>
  <c r="AA2406" i="10"/>
  <c r="AA2407" i="10"/>
  <c r="AA2408" i="10"/>
  <c r="AA2409" i="10"/>
  <c r="AA2410" i="10"/>
  <c r="AA2411" i="10"/>
  <c r="AA2412" i="10"/>
  <c r="AA2413" i="10"/>
  <c r="AA2414" i="10"/>
  <c r="AA2415" i="10"/>
  <c r="AA2416" i="10"/>
  <c r="AA2417" i="10"/>
  <c r="AA2418" i="10"/>
  <c r="AA2419" i="10"/>
  <c r="AA2420" i="10"/>
  <c r="AA2421" i="10"/>
  <c r="AA2422" i="10"/>
  <c r="AA2423" i="10"/>
  <c r="AA2424" i="10"/>
  <c r="AA2425" i="10"/>
  <c r="AA2426" i="10"/>
  <c r="AA2427" i="10"/>
  <c r="AA2428" i="10"/>
  <c r="AA2429" i="10"/>
  <c r="AA2430" i="10"/>
  <c r="AA2431" i="10"/>
  <c r="AA2432" i="10"/>
  <c r="AA2433" i="10"/>
  <c r="AA2434" i="10"/>
  <c r="AA2435" i="10"/>
  <c r="AA2436" i="10"/>
  <c r="AA2437" i="10"/>
  <c r="AA2438" i="10"/>
  <c r="AA2439" i="10"/>
  <c r="AA2440" i="10"/>
  <c r="AA2441" i="10"/>
  <c r="AA2442" i="10"/>
  <c r="AA2443" i="10"/>
  <c r="AA2444" i="10"/>
  <c r="AA2445" i="10"/>
  <c r="AA2446" i="10"/>
  <c r="AA2447" i="10"/>
  <c r="AA2448" i="10"/>
  <c r="AA2449" i="10"/>
  <c r="AA2450" i="10"/>
  <c r="AA2451" i="10"/>
  <c r="AA2452" i="10"/>
  <c r="AA2453" i="10"/>
  <c r="AA2454" i="10"/>
  <c r="AA2455" i="10"/>
  <c r="AA2456" i="10"/>
  <c r="AA2457" i="10"/>
  <c r="AA2458" i="10"/>
  <c r="AA2459" i="10"/>
  <c r="AA2460" i="10"/>
  <c r="AA2461" i="10"/>
  <c r="AA2462" i="10"/>
  <c r="AA2463" i="10"/>
  <c r="AA2464" i="10"/>
  <c r="AA2465" i="10"/>
  <c r="AA2466" i="10"/>
  <c r="AA2467" i="10"/>
  <c r="AA2468" i="10"/>
  <c r="AA2469" i="10"/>
  <c r="AA2470" i="10"/>
  <c r="AA2471" i="10"/>
  <c r="AA2472" i="10"/>
  <c r="AA2473" i="10"/>
  <c r="AA2474" i="10"/>
  <c r="AA2475" i="10"/>
  <c r="AA2476" i="10"/>
  <c r="AA2477" i="10"/>
  <c r="AA2478" i="10"/>
  <c r="AA2479" i="10"/>
  <c r="AA2480" i="10"/>
  <c r="AA2481" i="10"/>
  <c r="AA2482" i="10"/>
  <c r="AA2483" i="10"/>
  <c r="AA2484" i="10"/>
  <c r="AA2485" i="10"/>
  <c r="AA2486" i="10"/>
  <c r="AA2487" i="10"/>
  <c r="AA2488" i="10"/>
  <c r="AA2489" i="10"/>
  <c r="AA2490" i="10"/>
  <c r="AA2491" i="10"/>
  <c r="AA2492" i="10"/>
  <c r="AA2493" i="10"/>
  <c r="AA2494" i="10"/>
  <c r="AA2495" i="10"/>
  <c r="AA2496" i="10"/>
  <c r="AA2497" i="10"/>
  <c r="AA2498" i="10"/>
  <c r="AA2499" i="10"/>
  <c r="AA2500" i="10"/>
  <c r="AA2501" i="10"/>
  <c r="AA2502" i="10"/>
  <c r="AA2503" i="10"/>
  <c r="AA2504" i="10"/>
  <c r="AA2505" i="10"/>
  <c r="AA2506" i="10"/>
  <c r="AA2507" i="10"/>
  <c r="AA2508" i="10"/>
  <c r="AA2509" i="10"/>
  <c r="AA2510" i="10"/>
  <c r="AA2511" i="10"/>
  <c r="AA2512" i="10"/>
  <c r="AA2513" i="10"/>
  <c r="AA2514" i="10"/>
  <c r="AA2515" i="10"/>
  <c r="AA2516" i="10"/>
  <c r="AA2517" i="10"/>
  <c r="AA2518" i="10"/>
  <c r="AA2519" i="10"/>
  <c r="AA2520" i="10"/>
  <c r="AA2521" i="10"/>
  <c r="AA2522" i="10"/>
  <c r="AA2523" i="10"/>
  <c r="AA2524" i="10"/>
  <c r="AA2525" i="10"/>
  <c r="AA2526" i="10"/>
  <c r="AA2527" i="10"/>
  <c r="AA2528" i="10"/>
  <c r="AA2529" i="10"/>
  <c r="AA2530" i="10"/>
  <c r="AA2531" i="10"/>
  <c r="AA2532" i="10"/>
  <c r="AA2533" i="10"/>
  <c r="AA2534" i="10"/>
  <c r="AA2535" i="10"/>
  <c r="AA2536" i="10"/>
  <c r="AA2537" i="10"/>
  <c r="AA2538" i="10"/>
  <c r="AA2539" i="10"/>
  <c r="AA2540" i="10"/>
  <c r="AA2541" i="10"/>
  <c r="AA2542" i="10"/>
  <c r="AA2543" i="10"/>
  <c r="AA2544" i="10"/>
  <c r="AA2545" i="10"/>
  <c r="AA2546" i="10"/>
  <c r="AA2547" i="10"/>
  <c r="AA2548" i="10"/>
  <c r="AA2549" i="10"/>
  <c r="AA2550" i="10"/>
  <c r="AA2551" i="10"/>
  <c r="AA2552" i="10"/>
  <c r="AA2553" i="10"/>
  <c r="AA2554" i="10"/>
  <c r="AA2555" i="10"/>
  <c r="AA2556" i="10"/>
  <c r="AA2557" i="10"/>
  <c r="AA2558" i="10"/>
  <c r="AA2559" i="10"/>
  <c r="AA2560" i="10"/>
  <c r="AA2561" i="10"/>
  <c r="AA2562" i="10"/>
  <c r="AA2563" i="10"/>
  <c r="AA2564" i="10"/>
  <c r="AA2565" i="10"/>
  <c r="AA2566" i="10"/>
  <c r="AA2567" i="10"/>
  <c r="AA2568" i="10"/>
  <c r="AA2569" i="10"/>
  <c r="AA2570" i="10"/>
  <c r="AA2571" i="10"/>
  <c r="AA2572" i="10"/>
  <c r="AA2573" i="10"/>
  <c r="AA2574" i="10"/>
  <c r="AA2575" i="10"/>
  <c r="AA2576" i="10"/>
  <c r="AA2577" i="10"/>
  <c r="AA2578" i="10"/>
  <c r="AA2579" i="10"/>
  <c r="AA2580" i="10"/>
  <c r="AA2581" i="10"/>
  <c r="AA2582" i="10"/>
  <c r="AA2583" i="10"/>
  <c r="AA2584" i="10"/>
  <c r="AA2585" i="10"/>
  <c r="AA2586" i="10"/>
  <c r="AA2587" i="10"/>
  <c r="AA2588" i="10"/>
  <c r="AA2589" i="10"/>
  <c r="AA2590" i="10"/>
  <c r="AA2591" i="10"/>
  <c r="AA2592" i="10"/>
  <c r="AA2593" i="10"/>
  <c r="AA2594" i="10"/>
  <c r="AA2595" i="10"/>
  <c r="AA2596" i="10"/>
  <c r="AA2597" i="10"/>
  <c r="AA2598" i="10"/>
  <c r="AA2599" i="10"/>
  <c r="AA2600" i="10"/>
  <c r="AA2601" i="10"/>
  <c r="AA2602" i="10"/>
  <c r="AA2603" i="10"/>
  <c r="AA2604" i="10"/>
  <c r="AA2605" i="10"/>
  <c r="AA2606" i="10"/>
  <c r="AA2607" i="10"/>
  <c r="AA2608" i="10"/>
  <c r="AA2609" i="10"/>
  <c r="AA2610" i="10"/>
  <c r="AA2611" i="10"/>
  <c r="AA2612" i="10"/>
  <c r="AA2613" i="10"/>
  <c r="AA2614" i="10"/>
  <c r="AA2615" i="10"/>
  <c r="AA2616" i="10"/>
  <c r="AA2617" i="10"/>
  <c r="AA2618" i="10"/>
  <c r="AA2619" i="10"/>
  <c r="AA2620" i="10"/>
  <c r="AA2621" i="10"/>
  <c r="AA2622" i="10"/>
  <c r="AA2623" i="10"/>
  <c r="AA2624" i="10"/>
  <c r="AA2625" i="10"/>
  <c r="AA2626" i="10"/>
  <c r="AA2627" i="10"/>
  <c r="AA2628" i="10"/>
  <c r="AA2629" i="10"/>
  <c r="AA2630" i="10"/>
  <c r="AA2631" i="10"/>
  <c r="AA2632" i="10"/>
  <c r="AA2633" i="10"/>
  <c r="AA2634" i="10"/>
  <c r="AA2635" i="10"/>
  <c r="AA2636" i="10"/>
  <c r="AA2637" i="10"/>
  <c r="AA2638" i="10"/>
  <c r="AA2639" i="10"/>
  <c r="AA2640" i="10"/>
  <c r="AA2641" i="10"/>
  <c r="AA2642" i="10"/>
  <c r="AA2643" i="10"/>
  <c r="AA2644" i="10"/>
  <c r="AA2645" i="10"/>
  <c r="AA2646" i="10"/>
  <c r="AA2647" i="10"/>
  <c r="AA2648" i="10"/>
  <c r="AA2649" i="10"/>
  <c r="AA2650" i="10"/>
  <c r="AA2651" i="10"/>
  <c r="AA2652" i="10"/>
  <c r="AA2653" i="10"/>
  <c r="AA2654" i="10"/>
  <c r="AA2655" i="10"/>
  <c r="AA2656" i="10"/>
  <c r="AA2657" i="10"/>
  <c r="AA2658" i="10"/>
  <c r="AA2659" i="10"/>
  <c r="AA2660" i="10"/>
  <c r="AA2661" i="10"/>
  <c r="AA2662" i="10"/>
  <c r="AA2663" i="10"/>
  <c r="AA2664" i="10"/>
  <c r="AA2665" i="10"/>
  <c r="AA2666" i="10"/>
  <c r="AA2667" i="10"/>
  <c r="AA2668" i="10"/>
  <c r="AA2669" i="10"/>
  <c r="AA2670" i="10"/>
  <c r="AA2671" i="10"/>
  <c r="AA2672" i="10"/>
  <c r="AA2673" i="10"/>
  <c r="AA2674" i="10"/>
  <c r="AA2675" i="10"/>
  <c r="AA2676" i="10"/>
  <c r="AA2677" i="10"/>
  <c r="AA2678" i="10"/>
  <c r="AA2679" i="10"/>
  <c r="AA2680" i="10"/>
  <c r="AA2681" i="10"/>
  <c r="AA2682" i="10"/>
  <c r="AA2683" i="10"/>
  <c r="AA2684" i="10"/>
  <c r="AA2685" i="10"/>
  <c r="AA2686" i="10"/>
  <c r="AA2687" i="10"/>
  <c r="AA2688" i="10"/>
  <c r="AA2689" i="10"/>
  <c r="AA2690" i="10"/>
  <c r="AA2691" i="10"/>
  <c r="AA2692" i="10"/>
  <c r="AA2693" i="10"/>
  <c r="AA2694" i="10"/>
  <c r="AA2695" i="10"/>
  <c r="AA2696" i="10"/>
  <c r="AA2697" i="10"/>
  <c r="AA2698" i="10"/>
  <c r="AA2699" i="10"/>
  <c r="AA2700" i="10"/>
  <c r="AA2701" i="10"/>
  <c r="AA2702" i="10"/>
  <c r="AA2703" i="10"/>
  <c r="AA2704" i="10"/>
  <c r="AA2705" i="10"/>
  <c r="AA2706" i="10"/>
  <c r="AA2707" i="10"/>
  <c r="AA2708" i="10"/>
  <c r="AA2709" i="10"/>
  <c r="AA2710" i="10"/>
  <c r="AA2711" i="10"/>
  <c r="AA2712" i="10"/>
  <c r="AA2713" i="10"/>
  <c r="AA2714" i="10"/>
  <c r="AA2715" i="10"/>
  <c r="AA2716" i="10"/>
  <c r="AA2717" i="10"/>
  <c r="AA2718" i="10"/>
  <c r="AA2719" i="10"/>
  <c r="AA2720" i="10"/>
  <c r="AA2721" i="10"/>
  <c r="AA2722" i="10"/>
  <c r="AA2723" i="10"/>
  <c r="AA2724" i="10"/>
  <c r="AA2725" i="10"/>
  <c r="AA2726" i="10"/>
  <c r="AA2727" i="10"/>
  <c r="AA2728" i="10"/>
  <c r="AA2729" i="10"/>
  <c r="AA2730" i="10"/>
  <c r="AA2731" i="10"/>
  <c r="AA2732" i="10"/>
  <c r="AA2733" i="10"/>
  <c r="AA2734" i="10"/>
  <c r="AA2735" i="10"/>
  <c r="AA2736" i="10"/>
  <c r="AA2737" i="10"/>
  <c r="AA2738" i="10"/>
  <c r="AA2739" i="10"/>
  <c r="AA2740" i="10"/>
  <c r="AA2741" i="10"/>
  <c r="AA2742" i="10"/>
  <c r="AA2743" i="10"/>
  <c r="AA2744" i="10"/>
  <c r="AA2745" i="10"/>
  <c r="AA2746" i="10"/>
  <c r="AA2747" i="10"/>
  <c r="AA2748" i="10"/>
  <c r="AA2749" i="10"/>
  <c r="AA2750" i="10"/>
  <c r="AA2751" i="10"/>
  <c r="AA2752" i="10"/>
  <c r="AA2753" i="10"/>
  <c r="AA2754" i="10"/>
  <c r="AA2755" i="10"/>
  <c r="AA2756" i="10"/>
  <c r="AA2757" i="10"/>
  <c r="AA2758" i="10"/>
  <c r="AA2759" i="10"/>
  <c r="AA2760" i="10"/>
  <c r="AA2761" i="10"/>
  <c r="AA2762" i="10"/>
  <c r="AA2763" i="10"/>
  <c r="AA2764" i="10"/>
  <c r="AA2765" i="10"/>
  <c r="AA2766" i="10"/>
  <c r="AA2767" i="10"/>
  <c r="AA2768" i="10"/>
  <c r="AA2769" i="10"/>
  <c r="AA2770" i="10"/>
  <c r="AA2771" i="10"/>
  <c r="AA2772" i="10"/>
  <c r="AA2773" i="10"/>
  <c r="AA2774" i="10"/>
  <c r="AA2775" i="10"/>
  <c r="AA2776" i="10"/>
  <c r="AA2777" i="10"/>
  <c r="AA2778" i="10"/>
  <c r="AA2779" i="10"/>
  <c r="AA2780" i="10"/>
  <c r="AA2781" i="10"/>
  <c r="AA2782" i="10"/>
  <c r="AA2783" i="10"/>
  <c r="AA2784" i="10"/>
  <c r="AA2785" i="10"/>
  <c r="AA2786" i="10"/>
  <c r="AA2787" i="10"/>
  <c r="AA2788" i="10"/>
  <c r="AA2789" i="10"/>
  <c r="AA2790" i="10"/>
  <c r="AA2791" i="10"/>
  <c r="AA2792" i="10"/>
  <c r="AA2793" i="10"/>
  <c r="AA2794" i="10"/>
  <c r="AA2795" i="10"/>
  <c r="AA2796" i="10"/>
  <c r="AA2797" i="10"/>
  <c r="AA2798" i="10"/>
  <c r="AA2799" i="10"/>
  <c r="AA2800" i="10"/>
  <c r="AA2801" i="10"/>
  <c r="AA2802" i="10"/>
  <c r="AA2803" i="10"/>
  <c r="AA2804" i="10"/>
  <c r="AA2805" i="10"/>
  <c r="AA2806" i="10"/>
  <c r="AA2807" i="10"/>
  <c r="AA2808" i="10"/>
  <c r="AA2809" i="10"/>
  <c r="AA2810" i="10"/>
  <c r="AA2811" i="10"/>
  <c r="AA2812" i="10"/>
  <c r="AA2813" i="10"/>
  <c r="AA2814" i="10"/>
  <c r="AA2815" i="10"/>
  <c r="AA2816" i="10"/>
  <c r="AA2817" i="10"/>
  <c r="AA2818" i="10"/>
  <c r="AA2819" i="10"/>
  <c r="AA2820" i="10"/>
  <c r="AA2821" i="10"/>
  <c r="AA2822" i="10"/>
  <c r="AA2823" i="10"/>
  <c r="AA2824" i="10"/>
  <c r="AA2825" i="10"/>
  <c r="AA2826" i="10"/>
  <c r="AA2827" i="10"/>
  <c r="AA2828" i="10"/>
  <c r="AA2829" i="10"/>
  <c r="AA2830" i="10"/>
  <c r="AA2831" i="10"/>
  <c r="AA2832" i="10"/>
  <c r="AA2833" i="10"/>
  <c r="AA2834" i="10"/>
  <c r="AA2835" i="10"/>
  <c r="AA2836" i="10"/>
  <c r="AA2837" i="10"/>
  <c r="AA2838" i="10"/>
  <c r="AA2839" i="10"/>
  <c r="AA2840" i="10"/>
  <c r="AA2841" i="10"/>
  <c r="AA2842" i="10"/>
  <c r="AA2843" i="10"/>
  <c r="AA2844" i="10"/>
  <c r="AA2845" i="10"/>
  <c r="AA2846" i="10"/>
  <c r="AA2847" i="10"/>
  <c r="AA2848" i="10"/>
  <c r="AA2849" i="10"/>
  <c r="AA2850" i="10"/>
  <c r="AA2851" i="10"/>
  <c r="AA2852" i="10"/>
  <c r="AA2853" i="10"/>
  <c r="AA2854" i="10"/>
  <c r="AA2855" i="10"/>
  <c r="AA2856" i="10"/>
  <c r="AA2857" i="10"/>
  <c r="AA2858" i="10"/>
  <c r="AA2859" i="10"/>
  <c r="AA2860" i="10"/>
  <c r="AA2861" i="10"/>
  <c r="AA2862" i="10"/>
  <c r="AA2863" i="10"/>
  <c r="AA2864" i="10"/>
  <c r="AA2865" i="10"/>
  <c r="AA2866" i="10"/>
  <c r="AA2867" i="10"/>
  <c r="AA2868" i="10"/>
  <c r="AA2869" i="10"/>
  <c r="AA2870" i="10"/>
  <c r="AA2871" i="10"/>
  <c r="AA2872" i="10"/>
  <c r="AA2873" i="10"/>
  <c r="AA2874" i="10"/>
  <c r="AA2875" i="10"/>
  <c r="AA2876" i="10"/>
  <c r="AA2877" i="10"/>
  <c r="AA2878" i="10"/>
  <c r="AA2879" i="10"/>
  <c r="AA2880" i="10"/>
  <c r="AA2881" i="10"/>
  <c r="AA2882" i="10"/>
  <c r="AA2883" i="10"/>
  <c r="AA2884" i="10"/>
  <c r="AA2885" i="10"/>
  <c r="AA2886" i="10"/>
  <c r="AA2887" i="10"/>
  <c r="AA2888" i="10"/>
  <c r="AA2889" i="10"/>
  <c r="AA2890" i="10"/>
  <c r="AA2891" i="10"/>
  <c r="AA2892" i="10"/>
  <c r="AA2893" i="10"/>
  <c r="AA2894" i="10"/>
  <c r="AA2895" i="10"/>
  <c r="AA2896" i="10"/>
  <c r="AA2897" i="10"/>
  <c r="AA2898" i="10"/>
  <c r="AA2899" i="10"/>
  <c r="AA2900" i="10"/>
  <c r="AA2901" i="10"/>
  <c r="AA2902" i="10"/>
  <c r="AA2903" i="10"/>
  <c r="AA2904" i="10"/>
  <c r="AA2905" i="10"/>
  <c r="AA2906" i="10"/>
  <c r="AA2907" i="10"/>
  <c r="AA2908" i="10"/>
  <c r="AA2909" i="10"/>
  <c r="AA2910" i="10"/>
  <c r="AA2911" i="10"/>
  <c r="AA2912" i="10"/>
  <c r="AA2913" i="10"/>
  <c r="AA2914" i="10"/>
  <c r="AA2915" i="10"/>
  <c r="AA2916" i="10"/>
  <c r="AA2917" i="10"/>
  <c r="AA2918" i="10"/>
  <c r="AA2919" i="10"/>
  <c r="AA2920" i="10"/>
  <c r="AA2921" i="10"/>
  <c r="AA2922" i="10"/>
  <c r="AA2923" i="10"/>
  <c r="AA2924" i="10"/>
  <c r="AA2925" i="10"/>
  <c r="AA2926" i="10"/>
  <c r="AA2927" i="10"/>
  <c r="AA2928" i="10"/>
  <c r="AA2929" i="10"/>
  <c r="AA2930" i="10"/>
  <c r="AA2931" i="10"/>
  <c r="AA2932" i="10"/>
  <c r="AA2933" i="10"/>
  <c r="AA2934" i="10"/>
  <c r="AA2935" i="10"/>
  <c r="AA2936" i="10"/>
  <c r="AA2937" i="10"/>
  <c r="AA2938" i="10"/>
  <c r="AA2939" i="10"/>
  <c r="AA2940" i="10"/>
  <c r="AA2941" i="10"/>
  <c r="AA2942" i="10"/>
  <c r="AA2943" i="10"/>
  <c r="AA2944" i="10"/>
  <c r="AA2945" i="10"/>
  <c r="AA2946" i="10"/>
  <c r="AA2947" i="10"/>
  <c r="AA2948" i="10"/>
  <c r="AA2949" i="10"/>
  <c r="AA2950" i="10"/>
  <c r="AA2951" i="10"/>
  <c r="AA2952" i="10"/>
  <c r="AA2953" i="10"/>
  <c r="AA2954" i="10"/>
  <c r="AA2955" i="10"/>
  <c r="AA2956" i="10"/>
  <c r="AA2957" i="10"/>
  <c r="AA2958" i="10"/>
  <c r="AA2959" i="10"/>
  <c r="AA2960" i="10"/>
  <c r="AA2961" i="10"/>
  <c r="AA2962" i="10"/>
  <c r="AA2963" i="10"/>
  <c r="AA2964" i="10"/>
  <c r="AA2965" i="10"/>
  <c r="AA2966" i="10"/>
  <c r="AA2967" i="10"/>
  <c r="AA2968" i="10"/>
  <c r="AA2969" i="10"/>
  <c r="AA2970" i="10"/>
  <c r="AA2971" i="10"/>
  <c r="AA2972" i="10"/>
  <c r="AA2973" i="10"/>
  <c r="AA2974" i="10"/>
  <c r="AA2975" i="10"/>
  <c r="AA2976" i="10"/>
  <c r="AA2977" i="10"/>
  <c r="AA2978" i="10"/>
  <c r="AA2979" i="10"/>
  <c r="AA2980" i="10"/>
  <c r="AA2981" i="10"/>
  <c r="AA2982" i="10"/>
  <c r="AA2983" i="10"/>
  <c r="AA2984" i="10"/>
  <c r="AA2985" i="10"/>
  <c r="AA2986" i="10"/>
  <c r="AA2987" i="10"/>
  <c r="AA2988" i="10"/>
  <c r="AA2989" i="10"/>
  <c r="AA2990" i="10"/>
  <c r="AA2991" i="10"/>
  <c r="AA2992" i="10"/>
  <c r="AA2993" i="10"/>
  <c r="AA2994" i="10"/>
  <c r="AA2995" i="10"/>
  <c r="AA2996" i="10"/>
  <c r="AA2997" i="10"/>
  <c r="AA2998" i="10"/>
  <c r="AA2999" i="10"/>
  <c r="AA3000" i="10"/>
  <c r="AA3001" i="10"/>
  <c r="AA3002" i="10"/>
  <c r="AA3003" i="10"/>
  <c r="AA3004" i="10"/>
  <c r="AA3005" i="10"/>
  <c r="AA3006" i="10"/>
  <c r="AA3007" i="10"/>
  <c r="AA3008" i="10"/>
  <c r="AA3009" i="10"/>
  <c r="AA3010" i="10"/>
  <c r="AA3011" i="10"/>
  <c r="AA3012" i="10"/>
  <c r="AA3013" i="10"/>
  <c r="AA3014" i="10"/>
  <c r="AA3015" i="10"/>
  <c r="AA3016" i="10"/>
  <c r="AA3017" i="10"/>
  <c r="AA3018" i="10"/>
  <c r="AA3019" i="10"/>
  <c r="AA3020" i="10"/>
  <c r="AA3021" i="10"/>
  <c r="AA3022" i="10"/>
  <c r="AA3023" i="10"/>
  <c r="AA3024" i="10"/>
  <c r="AA3025" i="10"/>
  <c r="AA3026" i="10"/>
  <c r="AA3027" i="10"/>
  <c r="AA3028" i="10"/>
  <c r="AA3029" i="10"/>
  <c r="AA3030" i="10"/>
  <c r="AA3031" i="10"/>
  <c r="AA3032" i="10"/>
  <c r="AA3033" i="10"/>
  <c r="AA3034" i="10"/>
  <c r="AA3035" i="10"/>
  <c r="AA3036" i="10"/>
  <c r="AA3037" i="10"/>
  <c r="AA3038" i="10"/>
  <c r="AA3039" i="10"/>
  <c r="AA3040" i="10"/>
  <c r="AA3041" i="10"/>
  <c r="AA3042" i="10"/>
  <c r="AA3043" i="10"/>
  <c r="AA3044" i="10"/>
  <c r="AA3045" i="10"/>
  <c r="AA3046" i="10"/>
  <c r="AA3047" i="10"/>
  <c r="AA3048" i="10"/>
  <c r="AA3049" i="10"/>
  <c r="AA3050" i="10"/>
  <c r="AA3051" i="10"/>
  <c r="AA3052" i="10"/>
  <c r="AA3053" i="10"/>
  <c r="AA3054" i="10"/>
  <c r="AA3055" i="10"/>
  <c r="AA3056" i="10"/>
  <c r="AA3057" i="10"/>
  <c r="AA3058" i="10"/>
  <c r="AA3059" i="10"/>
  <c r="AA3060" i="10"/>
  <c r="AA3061" i="10"/>
  <c r="AA3062" i="10"/>
  <c r="AA3063" i="10"/>
  <c r="AA3064" i="10"/>
  <c r="AA3065" i="10"/>
  <c r="AA3066" i="10"/>
  <c r="AA3067" i="10"/>
  <c r="AA3068" i="10"/>
  <c r="AA3069" i="10"/>
  <c r="AA3070" i="10"/>
  <c r="AA3071" i="10"/>
  <c r="AA3072" i="10"/>
  <c r="AA3073" i="10"/>
  <c r="AA3074" i="10"/>
  <c r="AA3075" i="10"/>
  <c r="AA3076" i="10"/>
  <c r="AA3077" i="10"/>
  <c r="AA3078" i="10"/>
  <c r="AA3079" i="10"/>
  <c r="AA3080" i="10"/>
  <c r="AA3081" i="10"/>
  <c r="AA3082" i="10"/>
  <c r="AA3083" i="10"/>
  <c r="AA3084" i="10"/>
  <c r="AA3085" i="10"/>
  <c r="AA3086" i="10"/>
  <c r="AA3087" i="10"/>
  <c r="AA3088" i="10"/>
  <c r="AA3089" i="10"/>
  <c r="AA3090" i="10"/>
  <c r="AA3091" i="10"/>
  <c r="AA3092" i="10"/>
  <c r="AA3093" i="10"/>
  <c r="AA3094" i="10"/>
  <c r="AA3095" i="10"/>
  <c r="AA3096" i="10"/>
  <c r="AA3097" i="10"/>
  <c r="AA3098" i="10"/>
  <c r="AA3099" i="10"/>
  <c r="AA3100" i="10"/>
  <c r="AA3101" i="10"/>
  <c r="AA3102" i="10"/>
  <c r="AA3103" i="10"/>
  <c r="AA3104" i="10"/>
  <c r="AA3105" i="10"/>
  <c r="AA3106" i="10"/>
  <c r="AA3107" i="10"/>
  <c r="AA3108" i="10"/>
  <c r="AA3109" i="10"/>
  <c r="AA3110" i="10"/>
  <c r="AA3111" i="10"/>
  <c r="AA3112" i="10"/>
  <c r="AA3113" i="10"/>
  <c r="AA3114" i="10"/>
  <c r="AA3115" i="10"/>
  <c r="AA3116" i="10"/>
  <c r="AA3117" i="10"/>
  <c r="AA3118" i="10"/>
  <c r="AA3119" i="10"/>
  <c r="AA3120" i="10"/>
  <c r="AA3121" i="10"/>
  <c r="AA3122" i="10"/>
  <c r="AA3123" i="10"/>
  <c r="AA3124" i="10"/>
  <c r="AA3125" i="10"/>
  <c r="AA3126" i="10"/>
  <c r="AA3127" i="10"/>
  <c r="AA3128" i="10"/>
  <c r="AA3129" i="10"/>
  <c r="AA3130" i="10"/>
  <c r="AA3131" i="10"/>
  <c r="AA3132" i="10"/>
  <c r="AA3133" i="10"/>
  <c r="AA3134" i="10"/>
  <c r="AA3135" i="10"/>
  <c r="AA3136" i="10"/>
  <c r="AA3137" i="10"/>
  <c r="AA3138" i="10"/>
  <c r="AA3139" i="10"/>
  <c r="AA3140" i="10"/>
  <c r="AA3141" i="10"/>
  <c r="AA3142" i="10"/>
  <c r="AA3143" i="10"/>
  <c r="AA3144" i="10"/>
  <c r="AA3145" i="10"/>
  <c r="AA3146" i="10"/>
  <c r="AA3147" i="10"/>
  <c r="AA3148" i="10"/>
  <c r="AA3149" i="10"/>
  <c r="AA3150" i="10"/>
  <c r="AA3151" i="10"/>
  <c r="AA3152" i="10"/>
  <c r="AA3153" i="10"/>
  <c r="AA3154" i="10"/>
  <c r="AA3155" i="10"/>
  <c r="AA3156" i="10"/>
  <c r="AA3157" i="10"/>
  <c r="AA3158" i="10"/>
  <c r="AA3159" i="10"/>
  <c r="AA3160" i="10"/>
  <c r="AA3161" i="10"/>
  <c r="AA3162" i="10"/>
  <c r="AA3163" i="10"/>
  <c r="AA3164" i="10"/>
  <c r="AA3165" i="10"/>
  <c r="AA3166" i="10"/>
  <c r="AA3167" i="10"/>
  <c r="AA3168" i="10"/>
  <c r="AA3169" i="10"/>
  <c r="AA3170" i="10"/>
  <c r="AA3171" i="10"/>
  <c r="AA3172" i="10"/>
  <c r="AA3173" i="10"/>
  <c r="AA3174" i="10"/>
  <c r="AA3175" i="10"/>
  <c r="AA3176" i="10"/>
  <c r="AA3177" i="10"/>
  <c r="AA3178" i="10"/>
  <c r="AA3179" i="10"/>
  <c r="AA3180" i="10"/>
  <c r="AA3181" i="10"/>
  <c r="AA3182" i="10"/>
  <c r="AA3183" i="10"/>
  <c r="AA3184" i="10"/>
  <c r="AA3185" i="10"/>
  <c r="AA3186" i="10"/>
  <c r="AA3187" i="10"/>
  <c r="AA3188" i="10"/>
  <c r="AA3189" i="10"/>
  <c r="AA3190" i="10"/>
  <c r="AA3191" i="10"/>
  <c r="AA3192" i="10"/>
  <c r="AA3193" i="10"/>
  <c r="AA3194" i="10"/>
  <c r="AA3195" i="10"/>
  <c r="AA3196" i="10"/>
  <c r="AA3197" i="10"/>
  <c r="AA3198" i="10"/>
  <c r="AA3199" i="10"/>
  <c r="AA3200" i="10"/>
  <c r="AA3201" i="10"/>
  <c r="AA3202" i="10"/>
  <c r="AA3203" i="10"/>
  <c r="AA3204" i="10"/>
  <c r="AA3205" i="10"/>
  <c r="AA3206" i="10"/>
  <c r="AA3207" i="10"/>
  <c r="AA3208" i="10"/>
  <c r="AA3209" i="10"/>
  <c r="AA3210" i="10"/>
  <c r="AA3211" i="10"/>
  <c r="AA3212" i="10"/>
  <c r="AA3213" i="10"/>
  <c r="AA3214" i="10"/>
  <c r="AA3215" i="10"/>
  <c r="AA3216" i="10"/>
  <c r="AA3217" i="10"/>
  <c r="AA3218" i="10"/>
  <c r="AA3219" i="10"/>
  <c r="AA3220" i="10"/>
  <c r="AA3221" i="10"/>
  <c r="AA3222" i="10"/>
  <c r="AA3223" i="10"/>
  <c r="AA3224" i="10"/>
  <c r="AA3225" i="10"/>
  <c r="AA3226" i="10"/>
  <c r="AA3227" i="10"/>
  <c r="AA3228" i="10"/>
  <c r="AA3229" i="10"/>
  <c r="AA3230" i="10"/>
  <c r="AA3231" i="10"/>
  <c r="AA3232" i="10"/>
  <c r="AA3233" i="10"/>
  <c r="AA3234" i="10"/>
  <c r="AA3235" i="10"/>
  <c r="AA3236" i="10"/>
  <c r="AA3237" i="10"/>
  <c r="AA3238" i="10"/>
  <c r="AA3239" i="10"/>
  <c r="AA3240" i="10"/>
  <c r="AA3241" i="10"/>
  <c r="AA3242" i="10"/>
  <c r="AA3243" i="10"/>
  <c r="AA3244" i="10"/>
  <c r="AA3245" i="10"/>
  <c r="AA3246" i="10"/>
  <c r="AA3247" i="10"/>
  <c r="AA3248" i="10"/>
  <c r="AA3249" i="10"/>
  <c r="AA3250" i="10"/>
  <c r="AA3251" i="10"/>
  <c r="AA3252" i="10"/>
  <c r="AA3253" i="10"/>
  <c r="AA3254" i="10"/>
  <c r="AA3255" i="10"/>
  <c r="AA3256" i="10"/>
  <c r="AA3257" i="10"/>
  <c r="AA3258" i="10"/>
  <c r="AA3259" i="10"/>
  <c r="AA3260" i="10"/>
  <c r="AA3261" i="10"/>
  <c r="AA3262" i="10"/>
  <c r="AA3263" i="10"/>
  <c r="AA3264" i="10"/>
  <c r="AA3265" i="10"/>
  <c r="AA3266" i="10"/>
  <c r="AA3267" i="10"/>
  <c r="AA3268" i="10"/>
  <c r="AA3269" i="10"/>
  <c r="AA3270" i="10"/>
  <c r="AA3271" i="10"/>
  <c r="AA3272" i="10"/>
  <c r="AA3273" i="10"/>
  <c r="AA3274" i="10"/>
  <c r="AA3275" i="10"/>
  <c r="AA3276" i="10"/>
  <c r="AA3277" i="10"/>
  <c r="AA3278" i="10"/>
  <c r="AA3279" i="10"/>
  <c r="AA3280" i="10"/>
  <c r="AA3281" i="10"/>
  <c r="AA3282" i="10"/>
  <c r="AA3283" i="10"/>
  <c r="AA3284" i="10"/>
  <c r="AA3285" i="10"/>
  <c r="AA3286" i="10"/>
  <c r="AA3287" i="10"/>
  <c r="AA3288" i="10"/>
  <c r="AA3289" i="10"/>
  <c r="AA3290" i="10"/>
  <c r="AA3291" i="10"/>
  <c r="AA3292" i="10"/>
  <c r="AA3293" i="10"/>
  <c r="AA3294" i="10"/>
  <c r="AA3295" i="10"/>
  <c r="AA3296" i="10"/>
  <c r="AA3297" i="10"/>
  <c r="AA3298" i="10"/>
  <c r="AA3299" i="10"/>
  <c r="AA3300" i="10"/>
  <c r="AA3301" i="10"/>
  <c r="AA3302" i="10"/>
  <c r="AA3303" i="10"/>
  <c r="AA3304" i="10"/>
  <c r="AA3305" i="10"/>
  <c r="AA3306" i="10"/>
  <c r="AA3307" i="10"/>
  <c r="AA3308" i="10"/>
  <c r="AA3309" i="10"/>
  <c r="AA3310" i="10"/>
  <c r="AA3311" i="10"/>
  <c r="AA3312" i="10"/>
  <c r="AA3313" i="10"/>
  <c r="AA3314" i="10"/>
  <c r="AA3315" i="10"/>
  <c r="AA3316" i="10"/>
  <c r="AA3317" i="10"/>
  <c r="AA3318" i="10"/>
  <c r="AA3319" i="10"/>
  <c r="AA3320" i="10"/>
  <c r="AA3321" i="10"/>
  <c r="AA3322" i="10"/>
  <c r="AA3323" i="10"/>
  <c r="AA3324" i="10"/>
  <c r="AA3325" i="10"/>
  <c r="AA3326" i="10"/>
  <c r="AA3327" i="10"/>
  <c r="AA3328" i="10"/>
  <c r="AA3329" i="10"/>
  <c r="AA3330" i="10"/>
  <c r="AA3331" i="10"/>
  <c r="AA3332" i="10"/>
  <c r="AA3333" i="10"/>
  <c r="AA3334" i="10"/>
  <c r="AA3335" i="10"/>
  <c r="AA3336" i="10"/>
  <c r="AA3337" i="10"/>
  <c r="AA3338" i="10"/>
  <c r="AA3339" i="10"/>
  <c r="AA3340" i="10"/>
  <c r="AA3341" i="10"/>
  <c r="AA3342" i="10"/>
  <c r="AA3343" i="10"/>
  <c r="AA3344" i="10"/>
  <c r="AA3345" i="10"/>
  <c r="AA3346" i="10"/>
  <c r="AA3347" i="10"/>
  <c r="AA3348" i="10"/>
  <c r="AA3349" i="10"/>
  <c r="AA3350" i="10"/>
  <c r="AA3351" i="10"/>
  <c r="AA3352" i="10"/>
  <c r="AA3353" i="10"/>
  <c r="AA3354" i="10"/>
  <c r="AA3355" i="10"/>
  <c r="AA3356" i="10"/>
  <c r="AA3357" i="10"/>
  <c r="AA3358" i="10"/>
  <c r="AA3359" i="10"/>
  <c r="AA3360" i="10"/>
  <c r="AA3361" i="10"/>
  <c r="AA3362" i="10"/>
  <c r="AA3363" i="10"/>
  <c r="AA3364" i="10"/>
  <c r="AA3365" i="10"/>
  <c r="AA3366" i="10"/>
  <c r="AA3367" i="10"/>
  <c r="AA3368" i="10"/>
  <c r="AA3369" i="10"/>
  <c r="AA3370" i="10"/>
  <c r="AA3371" i="10"/>
  <c r="AA3372" i="10"/>
  <c r="AA3373" i="10"/>
  <c r="AA3374" i="10"/>
  <c r="AA3375" i="10"/>
  <c r="AA3376" i="10"/>
  <c r="AA3377" i="10"/>
  <c r="AA3378" i="10"/>
  <c r="AA3379" i="10"/>
  <c r="AA3380" i="10"/>
  <c r="AA3381" i="10"/>
  <c r="AA3382" i="10"/>
  <c r="AA3383" i="10"/>
  <c r="AA3384" i="10"/>
  <c r="AA3385" i="10"/>
  <c r="AA3386" i="10"/>
  <c r="AA3387" i="10"/>
  <c r="AA3388" i="10"/>
  <c r="AA3389" i="10"/>
  <c r="AA3390" i="10"/>
  <c r="AA3391" i="10"/>
  <c r="AA3392" i="10"/>
  <c r="AA3393" i="10"/>
  <c r="AA3394" i="10"/>
  <c r="AA3395" i="10"/>
  <c r="AA3396" i="10"/>
  <c r="AA3397" i="10"/>
  <c r="AA3398" i="10"/>
  <c r="AA3399" i="10"/>
  <c r="AA3400" i="10"/>
  <c r="AA3401" i="10"/>
  <c r="AA3402" i="10"/>
  <c r="AA3403" i="10"/>
  <c r="AA3404" i="10"/>
  <c r="AA3405" i="10"/>
  <c r="AA3406" i="10"/>
  <c r="AA3407" i="10"/>
  <c r="AA3408" i="10"/>
  <c r="AA3409" i="10"/>
  <c r="AA3410" i="10"/>
  <c r="AA3411" i="10"/>
  <c r="AA3412" i="10"/>
  <c r="AA3413" i="10"/>
  <c r="AA3414" i="10"/>
  <c r="AA3415" i="10"/>
  <c r="AA3416" i="10"/>
  <c r="AA3417" i="10"/>
  <c r="AA3418" i="10"/>
  <c r="AA3419" i="10"/>
  <c r="AA3420" i="10"/>
  <c r="AA3421" i="10"/>
  <c r="AA3422" i="10"/>
  <c r="AA3423" i="10"/>
  <c r="AA3424" i="10"/>
  <c r="AA3425" i="10"/>
  <c r="AA3426" i="10"/>
  <c r="AA3427" i="10"/>
  <c r="AA3428" i="10"/>
  <c r="AA3429" i="10"/>
  <c r="AA3430" i="10"/>
  <c r="AA3431" i="10"/>
  <c r="AA3432" i="10"/>
  <c r="AA3433" i="10"/>
  <c r="AA3434" i="10"/>
  <c r="AA3435" i="10"/>
  <c r="AA3436" i="10"/>
  <c r="AA3437" i="10"/>
  <c r="AA3438" i="10"/>
  <c r="AA3439" i="10"/>
  <c r="AA3440" i="10"/>
  <c r="AA3441" i="10"/>
  <c r="AA3442" i="10"/>
  <c r="AA3443" i="10"/>
  <c r="AA3444" i="10"/>
  <c r="AA3445" i="10"/>
  <c r="AA3446" i="10"/>
  <c r="AA3447" i="10"/>
  <c r="AA3448" i="10"/>
  <c r="AA3449" i="10"/>
  <c r="AA3450" i="10"/>
  <c r="AA3451" i="10"/>
  <c r="AA3452" i="10"/>
  <c r="AA3453" i="10"/>
  <c r="AA3454" i="10"/>
  <c r="AA3455" i="10"/>
  <c r="AA3456" i="10"/>
  <c r="AA3457" i="10"/>
  <c r="AA3458" i="10"/>
  <c r="AA3459" i="10"/>
  <c r="AA3460" i="10"/>
  <c r="AA3461" i="10"/>
  <c r="AA3462" i="10"/>
  <c r="AA3463" i="10"/>
  <c r="AA3464" i="10"/>
  <c r="AA3465" i="10"/>
  <c r="AA3466" i="10"/>
  <c r="AA3467" i="10"/>
  <c r="AA3468" i="10"/>
  <c r="AA3469" i="10"/>
  <c r="AA3470" i="10"/>
  <c r="AA3471" i="10"/>
  <c r="AA3472" i="10"/>
  <c r="AA3473" i="10"/>
  <c r="AA3474" i="10"/>
  <c r="AA3475" i="10"/>
  <c r="AA3476" i="10"/>
  <c r="AA3477" i="10"/>
  <c r="AA3478" i="10"/>
  <c r="AA3479" i="10"/>
  <c r="AA3480" i="10"/>
  <c r="AA3481" i="10"/>
  <c r="AA3482" i="10"/>
  <c r="AA3483" i="10"/>
  <c r="AA3484" i="10"/>
  <c r="AA3485" i="10"/>
  <c r="AA3486" i="10"/>
  <c r="AA3487" i="10"/>
  <c r="AA3488" i="10"/>
  <c r="AA3489" i="10"/>
  <c r="AA3490" i="10"/>
  <c r="AA3491" i="10"/>
  <c r="AA3492" i="10"/>
  <c r="AA3493" i="10"/>
  <c r="AA3494" i="10"/>
  <c r="AA3495" i="10"/>
  <c r="AA3496" i="10"/>
  <c r="AA3497" i="10"/>
  <c r="AA3498" i="10"/>
  <c r="AA3499" i="10"/>
  <c r="AA3500" i="10"/>
  <c r="AA3501" i="10"/>
  <c r="AA3502" i="10"/>
  <c r="AA3503" i="10"/>
  <c r="AA3504" i="10"/>
  <c r="AA3505" i="10"/>
  <c r="AA3506" i="10"/>
  <c r="AA3507" i="10"/>
  <c r="AA3508" i="10"/>
  <c r="AA3509" i="10"/>
  <c r="AA3510" i="10"/>
  <c r="AA3511" i="10"/>
  <c r="AA3512" i="10"/>
  <c r="AA3513" i="10"/>
  <c r="AA3514" i="10"/>
  <c r="AA3515" i="10"/>
  <c r="AA3516" i="10"/>
  <c r="AA3517" i="10"/>
  <c r="AA3518" i="10"/>
  <c r="AA3519" i="10"/>
  <c r="AA3520" i="10"/>
  <c r="AA3521" i="10"/>
  <c r="AA3522" i="10"/>
  <c r="AA3523" i="10"/>
  <c r="AA3524" i="10"/>
  <c r="AA3525" i="10"/>
  <c r="AA3526" i="10"/>
  <c r="AA3527" i="10"/>
  <c r="AA3528" i="10"/>
  <c r="AA3529" i="10"/>
  <c r="AA3530" i="10"/>
  <c r="AA3531" i="10"/>
  <c r="AA3532" i="10"/>
  <c r="AA3533" i="10"/>
  <c r="AA3534" i="10"/>
  <c r="AA3535" i="10"/>
  <c r="AA3536" i="10"/>
  <c r="AA3537" i="10"/>
  <c r="AA3538" i="10"/>
  <c r="AA3539" i="10"/>
  <c r="AA3540" i="10"/>
  <c r="AA3541" i="10"/>
  <c r="AA3542" i="10"/>
  <c r="AA3543" i="10"/>
  <c r="AA3544" i="10"/>
  <c r="AA3545" i="10"/>
  <c r="AA3546" i="10"/>
  <c r="AA3547" i="10"/>
  <c r="AA3548" i="10"/>
  <c r="AA3549" i="10"/>
  <c r="AA3550" i="10"/>
  <c r="AA3551" i="10"/>
  <c r="AA3552" i="10"/>
  <c r="AA3553" i="10"/>
  <c r="AA3554" i="10"/>
  <c r="AA3555" i="10"/>
  <c r="AA3556" i="10"/>
  <c r="AA3557" i="10"/>
  <c r="AA3558" i="10"/>
  <c r="AA3559" i="10"/>
  <c r="AA3560" i="10"/>
  <c r="AA3561" i="10"/>
  <c r="AA3562" i="10"/>
  <c r="AA3563" i="10"/>
  <c r="AA3564" i="10"/>
  <c r="AA3565" i="10"/>
  <c r="AA3566" i="10"/>
  <c r="AA3567" i="10"/>
  <c r="AA3568" i="10"/>
  <c r="AA3569" i="10"/>
  <c r="AA3570" i="10"/>
  <c r="AA3571" i="10"/>
  <c r="AA3572" i="10"/>
  <c r="AA3573" i="10"/>
  <c r="AA3574" i="10"/>
  <c r="AA3575" i="10"/>
  <c r="AA3576" i="10"/>
  <c r="AA3577" i="10"/>
  <c r="AA3578" i="10"/>
  <c r="AA3579" i="10"/>
  <c r="AA3580" i="10"/>
  <c r="AA3581" i="10"/>
  <c r="AA3582" i="10"/>
  <c r="AA3583" i="10"/>
  <c r="AA3584" i="10"/>
  <c r="AA3585" i="10"/>
  <c r="AA3586" i="10"/>
  <c r="AA3587" i="10"/>
  <c r="AA3588" i="10"/>
  <c r="AA3589" i="10"/>
  <c r="AA3590" i="10"/>
  <c r="AA3591" i="10"/>
  <c r="AA3592" i="10"/>
  <c r="AA3593" i="10"/>
  <c r="AA3594" i="10"/>
  <c r="AA3595" i="10"/>
  <c r="AA3596" i="10"/>
  <c r="AA3597" i="10"/>
  <c r="AA3598" i="10"/>
  <c r="AA3599" i="10"/>
  <c r="AA3600" i="10"/>
  <c r="AA3601" i="10"/>
  <c r="AA3602" i="10"/>
  <c r="AA3603" i="10"/>
  <c r="AA3604" i="10"/>
  <c r="AA3605" i="10"/>
  <c r="AA3606" i="10"/>
  <c r="AA3607" i="10"/>
  <c r="AA3608" i="10"/>
  <c r="AA3609" i="10"/>
  <c r="AA3610" i="10"/>
  <c r="AA3611" i="10"/>
  <c r="AA3612" i="10"/>
  <c r="AA3613" i="10"/>
  <c r="AA3614" i="10"/>
  <c r="AA3615" i="10"/>
  <c r="AA3616" i="10"/>
  <c r="AA3617" i="10"/>
  <c r="AA3618" i="10"/>
  <c r="AA3619" i="10"/>
  <c r="AA3620" i="10"/>
  <c r="AA3621" i="10"/>
  <c r="AA3622" i="10"/>
  <c r="AA3623" i="10"/>
  <c r="AA3624" i="10"/>
  <c r="AA3625" i="10"/>
  <c r="AA3626" i="10"/>
  <c r="AA3627" i="10"/>
  <c r="AA3628" i="10"/>
  <c r="AA3629" i="10"/>
  <c r="AA3630" i="10"/>
  <c r="AA3631" i="10"/>
  <c r="AA3632" i="10"/>
  <c r="AA3633" i="10"/>
  <c r="AA3634" i="10"/>
  <c r="AA3635" i="10"/>
  <c r="AA3636" i="10"/>
  <c r="AA3637" i="10"/>
  <c r="AA3638" i="10"/>
  <c r="AA3639" i="10"/>
  <c r="AA3640" i="10"/>
  <c r="AA3641" i="10"/>
  <c r="AA3642" i="10"/>
  <c r="AA3643" i="10"/>
  <c r="AA3644" i="10"/>
  <c r="AA3645" i="10"/>
  <c r="AA3646" i="10"/>
  <c r="AA3647" i="10"/>
  <c r="AA3648" i="10"/>
  <c r="AA3649" i="10"/>
  <c r="AA3650" i="10"/>
  <c r="AA3651" i="10"/>
  <c r="AA3652" i="10"/>
  <c r="AA3653" i="10"/>
  <c r="AA3654" i="10"/>
  <c r="AA3655" i="10"/>
  <c r="AA3656" i="10"/>
  <c r="AA3657" i="10"/>
  <c r="AA3658" i="10"/>
  <c r="AA3659" i="10"/>
  <c r="AA3660" i="10"/>
  <c r="AA3661" i="10"/>
  <c r="AA3662" i="10"/>
  <c r="AA3663" i="10"/>
  <c r="AA3664" i="10"/>
  <c r="AA3665" i="10"/>
  <c r="AA3666" i="10"/>
  <c r="AA3667" i="10"/>
  <c r="AA3668" i="10"/>
  <c r="AA3669" i="10"/>
  <c r="AA3670" i="10"/>
  <c r="AA3671" i="10"/>
  <c r="AA3672" i="10"/>
  <c r="AA3673" i="10"/>
  <c r="AA3674" i="10"/>
  <c r="AA3675" i="10"/>
  <c r="AA3676" i="10"/>
  <c r="AA3677" i="10"/>
  <c r="AA3678" i="10"/>
  <c r="AA3679" i="10"/>
  <c r="AA3680" i="10"/>
  <c r="AA3681" i="10"/>
  <c r="AA3682" i="10"/>
  <c r="AA3683" i="10"/>
  <c r="AA3684" i="10"/>
  <c r="AA3685" i="10"/>
  <c r="AA3686" i="10"/>
  <c r="AA3687" i="10"/>
  <c r="AA3688" i="10"/>
  <c r="AA3689" i="10"/>
  <c r="AA3690" i="10"/>
  <c r="AA3691" i="10"/>
  <c r="AA3692" i="10"/>
  <c r="AA3693" i="10"/>
  <c r="AA3694" i="10"/>
  <c r="AA3695" i="10"/>
  <c r="AA3696" i="10"/>
  <c r="AA3697" i="10"/>
  <c r="AA3698" i="10"/>
  <c r="AA3699" i="10"/>
  <c r="AA3700" i="10"/>
  <c r="AA3701" i="10"/>
  <c r="AA3702" i="10"/>
  <c r="AA3703" i="10"/>
  <c r="AA3704" i="10"/>
  <c r="AA3705" i="10"/>
  <c r="AA3706" i="10"/>
  <c r="AA3707" i="10"/>
  <c r="AA3708" i="10"/>
  <c r="AA3709" i="10"/>
  <c r="AA3710" i="10"/>
  <c r="AA3711" i="10"/>
  <c r="AA3712" i="10"/>
  <c r="AA3713" i="10"/>
  <c r="AA3714" i="10"/>
  <c r="AA3715" i="10"/>
  <c r="AA3716" i="10"/>
  <c r="AA3717" i="10"/>
  <c r="AA3718" i="10"/>
  <c r="AA3719" i="10"/>
  <c r="AA3720" i="10"/>
  <c r="AA3721" i="10"/>
  <c r="AA3722" i="10"/>
  <c r="AA3723" i="10"/>
  <c r="AA3724" i="10"/>
  <c r="AA3725" i="10"/>
  <c r="AA3726" i="10"/>
  <c r="AA3727" i="10"/>
  <c r="AA3728" i="10"/>
  <c r="AA3729" i="10"/>
  <c r="AA3730" i="10"/>
  <c r="AA3731" i="10"/>
  <c r="AA3732" i="10"/>
  <c r="AA3733" i="10"/>
  <c r="AA3734" i="10"/>
  <c r="AA3735" i="10"/>
  <c r="AA3736" i="10"/>
  <c r="AA3737" i="10"/>
  <c r="AA3738" i="10"/>
  <c r="AA3739" i="10"/>
  <c r="AA3740" i="10"/>
  <c r="AA3741" i="10"/>
  <c r="AA3742" i="10"/>
  <c r="AA3743" i="10"/>
  <c r="AA3744" i="10"/>
  <c r="AA3745" i="10"/>
  <c r="AA3746" i="10"/>
  <c r="AA3747" i="10"/>
  <c r="AA3748" i="10"/>
  <c r="AA3749" i="10"/>
  <c r="AA3750" i="10"/>
  <c r="AA3751" i="10"/>
  <c r="AA3752" i="10"/>
  <c r="AA3753" i="10"/>
  <c r="AA3754" i="10"/>
  <c r="AA3755" i="10"/>
  <c r="AA3756" i="10"/>
  <c r="AA3757" i="10"/>
  <c r="AA3758" i="10"/>
  <c r="AA3759" i="10"/>
  <c r="AA3760" i="10"/>
  <c r="AA3761" i="10"/>
  <c r="AA3762" i="10"/>
  <c r="AA3763" i="10"/>
  <c r="AA3764" i="10"/>
  <c r="AA3765" i="10"/>
  <c r="AA3766" i="10"/>
  <c r="AA3767" i="10"/>
  <c r="AA3768" i="10"/>
  <c r="AA3769" i="10"/>
  <c r="AA3770" i="10"/>
  <c r="AA3771" i="10"/>
  <c r="AA3772" i="10"/>
  <c r="AA3773" i="10"/>
  <c r="AA3774" i="10"/>
  <c r="AA3775" i="10"/>
  <c r="AA3776" i="10"/>
  <c r="AA3777" i="10"/>
  <c r="AA3778" i="10"/>
  <c r="AA3779" i="10"/>
  <c r="AA3780" i="10"/>
  <c r="AA3781" i="10"/>
  <c r="AA3782" i="10"/>
  <c r="AA3783" i="10"/>
  <c r="AA3784" i="10"/>
  <c r="AA3785" i="10"/>
  <c r="AA3786" i="10"/>
  <c r="AA3787" i="10"/>
  <c r="AA3788" i="10"/>
  <c r="AA3789" i="10"/>
  <c r="AA3790" i="10"/>
  <c r="AA3791" i="10"/>
  <c r="AA3792" i="10"/>
  <c r="AA3793" i="10"/>
  <c r="AA3794" i="10"/>
  <c r="AA3795" i="10"/>
  <c r="AA3796" i="10"/>
  <c r="AA3797" i="10"/>
  <c r="AA3798" i="10"/>
  <c r="AA3799" i="10"/>
  <c r="AA3800" i="10"/>
  <c r="AA3801" i="10"/>
  <c r="AA3802" i="10"/>
  <c r="AA3803" i="10"/>
  <c r="AA3804" i="10"/>
  <c r="AA3805" i="10"/>
  <c r="AA3806" i="10"/>
  <c r="AA3807" i="10"/>
  <c r="AA3808" i="10"/>
  <c r="AA3809" i="10"/>
  <c r="AA3810" i="10"/>
  <c r="AA3811" i="10"/>
  <c r="AA3812" i="10"/>
  <c r="AA3813" i="10"/>
  <c r="AA3814" i="10"/>
  <c r="AA3815" i="10"/>
  <c r="AA3816" i="10"/>
  <c r="AA3817" i="10"/>
  <c r="AA3818" i="10"/>
  <c r="AA3819" i="10"/>
  <c r="AA3820" i="10"/>
  <c r="AA3821" i="10"/>
  <c r="AA3822" i="10"/>
  <c r="AA3823" i="10"/>
  <c r="AA3824" i="10"/>
  <c r="AA3825" i="10"/>
  <c r="AA3826" i="10"/>
  <c r="AA3827" i="10"/>
  <c r="AA3828" i="10"/>
  <c r="AA3829" i="10"/>
  <c r="AA3830" i="10"/>
  <c r="AA3831" i="10"/>
  <c r="AA3832" i="10"/>
  <c r="AA3833" i="10"/>
  <c r="AA3834" i="10"/>
  <c r="AA3835" i="10"/>
  <c r="AA3836" i="10"/>
  <c r="AA3837" i="10"/>
  <c r="AA3838" i="10"/>
  <c r="AA3839" i="10"/>
  <c r="AA3840" i="10"/>
  <c r="AA3841" i="10"/>
  <c r="AA3842" i="10"/>
  <c r="AA3843" i="10"/>
  <c r="AA3844" i="10"/>
  <c r="AA3845" i="10"/>
  <c r="AA3846" i="10"/>
  <c r="AA3847" i="10"/>
  <c r="AA3848" i="10"/>
  <c r="AA3849" i="10"/>
  <c r="AA3850" i="10"/>
  <c r="AA3851" i="10"/>
  <c r="AA3852" i="10"/>
  <c r="AA3853" i="10"/>
  <c r="AA3854" i="10"/>
  <c r="AA3855" i="10"/>
  <c r="AA3856" i="10"/>
  <c r="AA3857" i="10"/>
  <c r="AA3858" i="10"/>
  <c r="AA3859" i="10"/>
  <c r="AA3860" i="10"/>
  <c r="AA3861" i="10"/>
  <c r="AA3862" i="10"/>
  <c r="AA3863" i="10"/>
  <c r="AA3864" i="10"/>
  <c r="AA3865" i="10"/>
  <c r="AA3866" i="10"/>
  <c r="AA3867" i="10"/>
  <c r="AA3868" i="10"/>
  <c r="AA3869" i="10"/>
  <c r="AA3870" i="10"/>
  <c r="AA3871" i="10"/>
  <c r="AA3872" i="10"/>
  <c r="AA3873" i="10"/>
  <c r="AA3874" i="10"/>
  <c r="AA3875" i="10"/>
  <c r="AA3876" i="10"/>
  <c r="AA3877" i="10"/>
  <c r="AA3878" i="10"/>
  <c r="AA3879" i="10"/>
  <c r="AA3880" i="10"/>
  <c r="AA3881" i="10"/>
  <c r="AA3882" i="10"/>
  <c r="AA3883" i="10"/>
  <c r="AA3884" i="10"/>
  <c r="AA3885" i="10"/>
  <c r="AA3886" i="10"/>
  <c r="AA3887" i="10"/>
  <c r="AA3888" i="10"/>
  <c r="AA3889" i="10"/>
  <c r="AA3890" i="10"/>
  <c r="AA3891" i="10"/>
  <c r="AA3892" i="10"/>
  <c r="AA3893" i="10"/>
  <c r="AA3894" i="10"/>
  <c r="AA3895" i="10"/>
  <c r="AA3896" i="10"/>
  <c r="AA3897" i="10"/>
  <c r="AA3898" i="10"/>
  <c r="AA3899" i="10"/>
  <c r="AA3900" i="10"/>
  <c r="AA3901" i="10"/>
  <c r="AA3902" i="10"/>
  <c r="AA3903" i="10"/>
  <c r="AA3904" i="10"/>
  <c r="AA3905" i="10"/>
  <c r="AA3906" i="10"/>
  <c r="AA3907" i="10"/>
  <c r="AA3908" i="10"/>
  <c r="AA3909" i="10"/>
  <c r="AA3910" i="10"/>
  <c r="AA3911" i="10"/>
  <c r="AA3912" i="10"/>
  <c r="AA3913" i="10"/>
  <c r="AA3914" i="10"/>
  <c r="AA3915" i="10"/>
  <c r="AA3916" i="10"/>
  <c r="AA3917" i="10"/>
  <c r="AA3918" i="10"/>
  <c r="AA3919" i="10"/>
  <c r="AA3920" i="10"/>
  <c r="AA3921" i="10"/>
  <c r="AA3922" i="10"/>
  <c r="AA3923" i="10"/>
  <c r="AA3924" i="10"/>
  <c r="AA3925" i="10"/>
  <c r="AA3926" i="10"/>
  <c r="AA3927" i="10"/>
  <c r="AA3928" i="10"/>
  <c r="AA3929" i="10"/>
  <c r="AA3930" i="10"/>
  <c r="AA3931" i="10"/>
  <c r="AA3932" i="10"/>
  <c r="AA3933" i="10"/>
  <c r="AA3934" i="10"/>
  <c r="AA3935" i="10"/>
  <c r="AA3936" i="10"/>
  <c r="AA3937" i="10"/>
  <c r="AA3938" i="10"/>
  <c r="AA3939" i="10"/>
  <c r="AA3940" i="10"/>
  <c r="AA3941" i="10"/>
  <c r="AA3942" i="10"/>
  <c r="AA3943" i="10"/>
  <c r="AA3944" i="10"/>
  <c r="AA3945" i="10"/>
  <c r="AA3946" i="10"/>
  <c r="AA3947" i="10"/>
  <c r="AA3948" i="10"/>
  <c r="AA3949" i="10"/>
  <c r="AA3950" i="10"/>
  <c r="AA3951" i="10"/>
  <c r="AA3952" i="10"/>
  <c r="AA3953" i="10"/>
  <c r="AA3954" i="10"/>
  <c r="AA3955" i="10"/>
  <c r="AA3956" i="10"/>
  <c r="AA3957" i="10"/>
  <c r="AA3958" i="10"/>
  <c r="AA3959" i="10"/>
  <c r="AA3960" i="10"/>
  <c r="AA3961" i="10"/>
  <c r="AA3962" i="10"/>
  <c r="AA3963" i="10"/>
  <c r="AA3964" i="10"/>
  <c r="AA3965" i="10"/>
  <c r="AA3966" i="10"/>
  <c r="AA3967" i="10"/>
  <c r="AA3968" i="10"/>
  <c r="AA3969" i="10"/>
  <c r="AA3970" i="10"/>
  <c r="AA3971" i="10"/>
  <c r="AA3972" i="10"/>
  <c r="AA3973" i="10"/>
  <c r="AA3974" i="10"/>
  <c r="AA3975" i="10"/>
  <c r="AA3976" i="10"/>
  <c r="AA3977" i="10"/>
  <c r="AA3978" i="10"/>
  <c r="AA3979" i="10"/>
  <c r="AA3980" i="10"/>
  <c r="AA3981" i="10"/>
  <c r="AA3982" i="10"/>
  <c r="AA3983" i="10"/>
  <c r="AA3984" i="10"/>
  <c r="AA3985" i="10"/>
  <c r="AA3986" i="10"/>
  <c r="AA3987" i="10"/>
  <c r="AA3988" i="10"/>
  <c r="AA3989" i="10"/>
  <c r="AA3990" i="10"/>
  <c r="AA3991" i="10"/>
  <c r="AA3992" i="10"/>
  <c r="AA3993" i="10"/>
  <c r="AA3994" i="10"/>
  <c r="AA3995" i="10"/>
  <c r="AA3996" i="10"/>
  <c r="AA3997" i="10"/>
  <c r="AA3998" i="10"/>
  <c r="AA3999" i="10"/>
  <c r="AA4000" i="10"/>
  <c r="AA4001" i="10"/>
  <c r="AA4002" i="10"/>
  <c r="AA4003" i="10"/>
  <c r="AA4004" i="10"/>
  <c r="AA4005" i="10"/>
  <c r="AA4006" i="10"/>
  <c r="AA4007" i="10"/>
  <c r="AA4008" i="10"/>
  <c r="AA4009" i="10"/>
  <c r="AA4010" i="10"/>
  <c r="AA4011" i="10"/>
  <c r="AA4012" i="10"/>
  <c r="AA4013" i="10"/>
  <c r="AA4014" i="10"/>
  <c r="AA4015" i="10"/>
  <c r="AA4016" i="10"/>
  <c r="AA4017" i="10"/>
  <c r="AA4018" i="10"/>
  <c r="AA4019" i="10"/>
  <c r="AA4020" i="10"/>
  <c r="AA4021" i="10"/>
  <c r="AA4022" i="10"/>
  <c r="AA4023" i="10"/>
  <c r="AA4024" i="10"/>
  <c r="AA4025" i="10"/>
  <c r="AA4026" i="10"/>
  <c r="AA4027" i="10"/>
  <c r="AA4028" i="10"/>
  <c r="AA4029" i="10"/>
  <c r="AA4030" i="10"/>
  <c r="AA4031" i="10"/>
  <c r="AA4032" i="10"/>
  <c r="AA4033" i="10"/>
  <c r="AA4034" i="10"/>
  <c r="AA4035" i="10"/>
  <c r="AA4036" i="10"/>
  <c r="AA4037" i="10"/>
  <c r="AA4038" i="10"/>
  <c r="AA4039" i="10"/>
  <c r="AA4040" i="10"/>
  <c r="AA4041" i="10"/>
  <c r="AA4042" i="10"/>
  <c r="AA4043" i="10"/>
  <c r="AA4044" i="10"/>
  <c r="AA4045" i="10"/>
  <c r="AA4046" i="10"/>
  <c r="AA4047" i="10"/>
  <c r="AA4048" i="10"/>
  <c r="AA4049" i="10"/>
  <c r="AA4050" i="10"/>
  <c r="AA4051" i="10"/>
  <c r="AA4052" i="10"/>
  <c r="AA4053" i="10"/>
  <c r="AA4054" i="10"/>
  <c r="AA4055" i="10"/>
  <c r="AA4056" i="10"/>
  <c r="AA4057" i="10"/>
  <c r="AA4058" i="10"/>
  <c r="AA4059" i="10"/>
  <c r="AA4060" i="10"/>
  <c r="AA4061" i="10"/>
  <c r="AA4062" i="10"/>
  <c r="AA4063" i="10"/>
  <c r="AA4064" i="10"/>
  <c r="AA4065" i="10"/>
  <c r="AA4066" i="10"/>
  <c r="AA4067" i="10"/>
  <c r="AA4068" i="10"/>
  <c r="AA4069" i="10"/>
  <c r="AA4070" i="10"/>
  <c r="AA4071" i="10"/>
  <c r="AA4072" i="10"/>
  <c r="AA4073" i="10"/>
  <c r="AA4074" i="10"/>
  <c r="AA4075" i="10"/>
  <c r="AA4076" i="10"/>
  <c r="AA4077" i="10"/>
  <c r="AA4078" i="10"/>
  <c r="AA4079" i="10"/>
  <c r="AA4080" i="10"/>
  <c r="AA4081" i="10"/>
  <c r="AA4082" i="10"/>
  <c r="AA4083" i="10"/>
  <c r="AA4084" i="10"/>
  <c r="AA4085" i="10"/>
  <c r="AA4086" i="10"/>
  <c r="AA4087" i="10"/>
  <c r="AA4088" i="10"/>
  <c r="AA4089" i="10"/>
  <c r="AA4090" i="10"/>
  <c r="AA4091" i="10"/>
  <c r="AA4092" i="10"/>
  <c r="AA4093" i="10"/>
  <c r="AA4094" i="10"/>
  <c r="AA4095" i="10"/>
  <c r="AA4096" i="10"/>
  <c r="AA4097" i="10"/>
  <c r="AA4098" i="10"/>
  <c r="AA4099" i="10"/>
  <c r="AA4100" i="10"/>
  <c r="AA4101" i="10"/>
  <c r="AA4102" i="10"/>
  <c r="AA4103" i="10"/>
  <c r="AA4104" i="10"/>
  <c r="AA4105" i="10"/>
  <c r="AA4106" i="10"/>
  <c r="AA4107" i="10"/>
  <c r="AA4108" i="10"/>
  <c r="AA4109" i="10"/>
  <c r="AA4110" i="10"/>
  <c r="AA4111" i="10"/>
  <c r="AA4112" i="10"/>
  <c r="AA4113" i="10"/>
  <c r="AA4114" i="10"/>
  <c r="AA4115" i="10"/>
  <c r="AA4116" i="10"/>
  <c r="AA4117" i="10"/>
  <c r="AA4118" i="10"/>
  <c r="AA4119" i="10"/>
  <c r="AA4120" i="10"/>
  <c r="AA4121" i="10"/>
  <c r="AA4122" i="10"/>
  <c r="AA4123" i="10"/>
  <c r="AA4124" i="10"/>
  <c r="AA4125" i="10"/>
  <c r="AA4126" i="10"/>
  <c r="AA4127" i="10"/>
  <c r="AA4128" i="10"/>
  <c r="AA4129" i="10"/>
  <c r="AA4130" i="10"/>
  <c r="AA4131" i="10"/>
  <c r="AA4132" i="10"/>
  <c r="AA4133" i="10"/>
  <c r="AA4134" i="10"/>
  <c r="AA4135" i="10"/>
  <c r="AA4136" i="10"/>
  <c r="AA4137" i="10"/>
  <c r="AA4138" i="10"/>
  <c r="AA4139" i="10"/>
  <c r="AA4140" i="10"/>
  <c r="AA4141" i="10"/>
  <c r="AA4142" i="10"/>
  <c r="AA4143" i="10"/>
  <c r="AA4144" i="10"/>
  <c r="AA4145" i="10"/>
  <c r="AA4146" i="10"/>
  <c r="AA4147" i="10"/>
  <c r="AA4148" i="10"/>
  <c r="AA4149" i="10"/>
  <c r="AA4150" i="10"/>
  <c r="AA4151" i="10"/>
  <c r="AA4152" i="10"/>
  <c r="AA4153" i="10"/>
  <c r="AA4154" i="10"/>
  <c r="AA4155" i="10"/>
  <c r="AA4156" i="10"/>
  <c r="AA4157" i="10"/>
  <c r="AA4158" i="10"/>
  <c r="AA4159" i="10"/>
  <c r="AA4160" i="10"/>
  <c r="AA4161" i="10"/>
  <c r="AA4162" i="10"/>
  <c r="AA4163" i="10"/>
  <c r="AA4164" i="10"/>
  <c r="AA4165" i="10"/>
  <c r="AA4166" i="10"/>
  <c r="AA4167" i="10"/>
  <c r="AA4168" i="10"/>
  <c r="AA4169" i="10"/>
  <c r="AA4170" i="10"/>
  <c r="AA4171" i="10"/>
  <c r="AA4172" i="10"/>
  <c r="AA4173" i="10"/>
  <c r="AA4174" i="10"/>
  <c r="AA4175" i="10"/>
  <c r="AA4176" i="10"/>
  <c r="AA4177" i="10"/>
  <c r="AA4178" i="10"/>
  <c r="AA4179" i="10"/>
  <c r="AA4180" i="10"/>
  <c r="AA4181" i="10"/>
  <c r="AA4182" i="10"/>
  <c r="AA4183" i="10"/>
  <c r="AA4184" i="10"/>
  <c r="AA4185" i="10"/>
  <c r="AA4186" i="10"/>
  <c r="AA4187" i="10"/>
  <c r="AA4188" i="10"/>
  <c r="AA4189" i="10"/>
  <c r="AA4190" i="10"/>
  <c r="AA4191" i="10"/>
  <c r="AA4192" i="10"/>
  <c r="AA4193" i="10"/>
  <c r="AA4194" i="10"/>
  <c r="AA4195" i="10"/>
  <c r="AA4196" i="10"/>
  <c r="AA4197" i="10"/>
  <c r="AA4198" i="10"/>
  <c r="AA4199" i="10"/>
  <c r="AA4200" i="10"/>
  <c r="AA4201" i="10"/>
  <c r="AA4202" i="10"/>
  <c r="AA4203" i="10"/>
  <c r="AA4204" i="10"/>
  <c r="AA4205" i="10"/>
  <c r="AA4206" i="10"/>
  <c r="AA4207" i="10"/>
  <c r="AA4208" i="10"/>
  <c r="AA4209" i="10"/>
  <c r="AA4210" i="10"/>
  <c r="AA4211" i="10"/>
  <c r="AA4212" i="10"/>
  <c r="AA4213" i="10"/>
  <c r="AA4214" i="10"/>
  <c r="AA4215" i="10"/>
  <c r="AA4216" i="10"/>
  <c r="AA4217" i="10"/>
  <c r="AA4218" i="10"/>
  <c r="AA4219" i="10"/>
  <c r="AA4220" i="10"/>
  <c r="AA4221" i="10"/>
  <c r="AA4222" i="10"/>
  <c r="AA4223" i="10"/>
  <c r="AA4224" i="10"/>
  <c r="AA4225" i="10"/>
  <c r="AA4226" i="10"/>
  <c r="AA4227" i="10"/>
  <c r="AA4228" i="10"/>
  <c r="AA4229" i="10"/>
  <c r="AA4230" i="10"/>
  <c r="AA4231" i="10"/>
  <c r="AA4232" i="10"/>
  <c r="AA4233" i="10"/>
  <c r="AA4234" i="10"/>
  <c r="AA4235" i="10"/>
  <c r="AA4236" i="10"/>
  <c r="AA4237" i="10"/>
  <c r="AA4238" i="10"/>
  <c r="AA4239" i="10"/>
  <c r="AA4240" i="10"/>
  <c r="AA4241" i="10"/>
  <c r="AA4242" i="10"/>
  <c r="AA4243" i="10"/>
  <c r="AA4244" i="10"/>
  <c r="AA4245" i="10"/>
  <c r="AA4246" i="10"/>
  <c r="AA4247" i="10"/>
  <c r="AA4248" i="10"/>
  <c r="AA4249" i="10"/>
  <c r="AA4250" i="10"/>
  <c r="AA4251" i="10"/>
  <c r="AA4252" i="10"/>
  <c r="AA4253" i="10"/>
  <c r="AA4254" i="10"/>
  <c r="AA4255" i="10"/>
  <c r="AA4256" i="10"/>
  <c r="AA4257" i="10"/>
  <c r="AA4258" i="10"/>
  <c r="AA4259" i="10"/>
  <c r="AA4260" i="10"/>
  <c r="AA4261" i="10"/>
  <c r="AA4262" i="10"/>
  <c r="AA4263" i="10"/>
  <c r="AA4264" i="10"/>
  <c r="AA4265" i="10"/>
  <c r="AA4266" i="10"/>
  <c r="AA4267" i="10"/>
  <c r="AA4268" i="10"/>
  <c r="AA4269" i="10"/>
  <c r="AA4270" i="10"/>
  <c r="AA4271" i="10"/>
  <c r="AA4272" i="10"/>
  <c r="AA4273" i="10"/>
  <c r="AA4274" i="10"/>
  <c r="AA4275" i="10"/>
  <c r="AA4276" i="10"/>
  <c r="AA4277" i="10"/>
  <c r="AA4278" i="10"/>
  <c r="AA4279" i="10"/>
  <c r="AA4280" i="10"/>
  <c r="AA4281" i="10"/>
  <c r="AA4282" i="10"/>
  <c r="AA4283" i="10"/>
  <c r="AA4284" i="10"/>
  <c r="AA4285" i="10"/>
  <c r="AA4286" i="10"/>
  <c r="AA4287" i="10"/>
  <c r="AA4288" i="10"/>
  <c r="AA4289" i="10"/>
  <c r="AA4290" i="10"/>
  <c r="AA4291" i="10"/>
  <c r="AA4292" i="10"/>
  <c r="AA4293" i="10"/>
  <c r="AA4294" i="10"/>
  <c r="AA4295" i="10"/>
  <c r="AA4296" i="10"/>
  <c r="AA4297" i="10"/>
  <c r="AA4298" i="10"/>
  <c r="AA4299" i="10"/>
  <c r="AA4300" i="10"/>
  <c r="AA4301" i="10"/>
  <c r="AA4302" i="10"/>
  <c r="AA4303" i="10"/>
  <c r="AA4304" i="10"/>
  <c r="AA4305" i="10"/>
  <c r="AA4306" i="10"/>
  <c r="AA4307" i="10"/>
  <c r="AA4308" i="10"/>
  <c r="AA4309" i="10"/>
  <c r="AA4310" i="10"/>
  <c r="AA4311" i="10"/>
  <c r="AA4312" i="10"/>
  <c r="AA4313" i="10"/>
  <c r="AA4314" i="10"/>
  <c r="AA4315" i="10"/>
  <c r="AA4316" i="10"/>
  <c r="AA4317" i="10"/>
  <c r="AA4318" i="10"/>
  <c r="AA4319" i="10"/>
  <c r="AA4320" i="10"/>
  <c r="AA4321" i="10"/>
  <c r="AA4322" i="10"/>
  <c r="AA4323" i="10"/>
  <c r="AA4324" i="10"/>
  <c r="AA4325" i="10"/>
  <c r="AA4326" i="10"/>
  <c r="AA4327" i="10"/>
  <c r="AA4328" i="10"/>
  <c r="AA4329" i="10"/>
  <c r="AA4330" i="10"/>
  <c r="AA4331" i="10"/>
  <c r="AA4332" i="10"/>
  <c r="AA4333" i="10"/>
  <c r="AA4334" i="10"/>
  <c r="AA4335" i="10"/>
  <c r="AA4336" i="10"/>
  <c r="AA4337" i="10"/>
  <c r="AA4338" i="10"/>
  <c r="AA4339" i="10"/>
  <c r="AA4340" i="10"/>
  <c r="AA4341" i="10"/>
  <c r="AA4342" i="10"/>
  <c r="AA4343" i="10"/>
  <c r="AA4344" i="10"/>
  <c r="AA4345" i="10"/>
  <c r="AA4346" i="10"/>
  <c r="AA4347" i="10"/>
  <c r="AA4348" i="10"/>
  <c r="AA4349" i="10"/>
  <c r="AA4350" i="10"/>
  <c r="AA4351" i="10"/>
  <c r="AA4352" i="10"/>
  <c r="AA4353" i="10"/>
  <c r="AA4354" i="10"/>
  <c r="AA4355" i="10"/>
  <c r="AA4356" i="10"/>
  <c r="AA4357" i="10"/>
  <c r="AA4358" i="10"/>
  <c r="AA4359" i="10"/>
  <c r="AA4360" i="10"/>
  <c r="AA4361" i="10"/>
  <c r="AA4362" i="10"/>
  <c r="AA4363" i="10"/>
  <c r="AA4364" i="10"/>
  <c r="AA4365" i="10"/>
  <c r="AA4366" i="10"/>
  <c r="AA4367" i="10"/>
  <c r="AA4368" i="10"/>
  <c r="AA4369" i="10"/>
  <c r="AA4370" i="10"/>
  <c r="AA4371" i="10"/>
  <c r="AA4372" i="10"/>
  <c r="AA4373" i="10"/>
  <c r="AA4374" i="10"/>
  <c r="AA4375" i="10"/>
  <c r="AA4376" i="10"/>
  <c r="AA4377" i="10"/>
  <c r="AA4378" i="10"/>
  <c r="AA4379" i="10"/>
  <c r="AA4380" i="10"/>
  <c r="AA4381" i="10"/>
  <c r="AA4382" i="10"/>
  <c r="AA4383" i="10"/>
  <c r="AA4384" i="10"/>
  <c r="AA4385" i="10"/>
  <c r="AA4386" i="10"/>
  <c r="AA4387" i="10"/>
  <c r="AA4388" i="10"/>
  <c r="AA4389" i="10"/>
  <c r="AA4390" i="10"/>
  <c r="AA4391" i="10"/>
  <c r="AA4392" i="10"/>
  <c r="AA4393" i="10"/>
  <c r="AA4394" i="10"/>
  <c r="AA4395" i="10"/>
  <c r="AA4396" i="10"/>
  <c r="AA4397" i="10"/>
  <c r="AA4398" i="10"/>
  <c r="AA4399" i="10"/>
  <c r="AA4400" i="10"/>
  <c r="AA4401" i="10"/>
  <c r="AA4402" i="10"/>
  <c r="AA4403" i="10"/>
  <c r="AA4404" i="10"/>
  <c r="AA4405" i="10"/>
  <c r="AA4406" i="10"/>
  <c r="AA4407" i="10"/>
  <c r="AA4408" i="10"/>
  <c r="AA4409" i="10"/>
  <c r="AA4410" i="10"/>
  <c r="AA4411" i="10"/>
  <c r="AA4412" i="10"/>
  <c r="AA4413" i="10"/>
  <c r="AA4414" i="10"/>
  <c r="AA4415" i="10"/>
  <c r="AA4416" i="10"/>
  <c r="AA4417" i="10"/>
  <c r="AA4418" i="10"/>
  <c r="AA4419" i="10"/>
  <c r="AA4420" i="10"/>
  <c r="AA4421" i="10"/>
  <c r="AA4422" i="10"/>
  <c r="AA4423" i="10"/>
  <c r="AA4424" i="10"/>
  <c r="AA4425" i="10"/>
  <c r="AA4426" i="10"/>
  <c r="AA4427" i="10"/>
  <c r="AA4428" i="10"/>
  <c r="AA4429" i="10"/>
  <c r="AA4430" i="10"/>
  <c r="AA4431" i="10"/>
  <c r="AA4432" i="10"/>
  <c r="AA4433" i="10"/>
  <c r="AA4434" i="10"/>
  <c r="AA4435" i="10"/>
  <c r="AA4436" i="10"/>
  <c r="AA4437" i="10"/>
  <c r="AA4438" i="10"/>
  <c r="AA4439" i="10"/>
  <c r="AA4440" i="10"/>
  <c r="AA4441" i="10"/>
  <c r="AA4442" i="10"/>
  <c r="AA4443" i="10"/>
  <c r="AA4444" i="10"/>
  <c r="AA4445" i="10"/>
  <c r="AA4446" i="10"/>
  <c r="AA4447" i="10"/>
  <c r="AA4448" i="10"/>
  <c r="AA4449" i="10"/>
  <c r="AA4450" i="10"/>
  <c r="AA4451" i="10"/>
  <c r="AA4452" i="10"/>
  <c r="AA4453" i="10"/>
  <c r="AA4454" i="10"/>
  <c r="AA4455" i="10"/>
  <c r="AA4456" i="10"/>
  <c r="AA4457" i="10"/>
  <c r="AA4458" i="10"/>
  <c r="AA4459" i="10"/>
  <c r="AA4460" i="10"/>
  <c r="AA4461" i="10"/>
  <c r="AA4462" i="10"/>
  <c r="AA4463" i="10"/>
  <c r="AA4464" i="10"/>
  <c r="AA4465" i="10"/>
  <c r="AA4466" i="10"/>
  <c r="AA4467" i="10"/>
  <c r="AA4468" i="10"/>
  <c r="AA4469" i="10"/>
  <c r="AA4470" i="10"/>
  <c r="AA4471" i="10"/>
  <c r="AA4472" i="10"/>
  <c r="AA4473" i="10"/>
  <c r="AA4474" i="10"/>
  <c r="AA4475" i="10"/>
  <c r="AA4476" i="10"/>
  <c r="AA4477" i="10"/>
  <c r="AA4478" i="10"/>
  <c r="AA4479" i="10"/>
  <c r="AA4480" i="10"/>
  <c r="AA4481" i="10"/>
  <c r="AA4482" i="10"/>
  <c r="AA4483" i="10"/>
  <c r="AA4484" i="10"/>
  <c r="AA4485" i="10"/>
  <c r="AA4486" i="10"/>
  <c r="AA4487" i="10"/>
  <c r="AA4488" i="10"/>
  <c r="AA4489" i="10"/>
  <c r="AA4490" i="10"/>
  <c r="AA4491" i="10"/>
  <c r="AA4492" i="10"/>
  <c r="AA4493" i="10"/>
  <c r="AA4494" i="10"/>
  <c r="AA4495" i="10"/>
  <c r="AA4496" i="10"/>
  <c r="AA4497" i="10"/>
  <c r="AA4498" i="10"/>
  <c r="AA4499" i="10"/>
  <c r="AA4500" i="10"/>
  <c r="AA4501" i="10"/>
  <c r="AA4502" i="10"/>
  <c r="AA4503" i="10"/>
  <c r="AA4504" i="10"/>
  <c r="AA4505" i="10"/>
  <c r="AA4506" i="10"/>
  <c r="AA4507" i="10"/>
  <c r="AA4508" i="10"/>
  <c r="AA4509" i="10"/>
  <c r="AA4510" i="10"/>
  <c r="AA4511" i="10"/>
  <c r="AA4512" i="10"/>
  <c r="AA4513" i="10"/>
  <c r="AA4514" i="10"/>
  <c r="AA4515" i="10"/>
  <c r="AA4516" i="10"/>
  <c r="AA4517" i="10"/>
  <c r="AA4518" i="10"/>
  <c r="AA4519" i="10"/>
  <c r="AA4520" i="10"/>
  <c r="AA4521" i="10"/>
  <c r="AA4522" i="10"/>
  <c r="AA4523" i="10"/>
  <c r="AA4524" i="10"/>
  <c r="AA4525" i="10"/>
  <c r="AA4526" i="10"/>
  <c r="AA4527" i="10"/>
  <c r="AA4528" i="10"/>
  <c r="AA4529" i="10"/>
  <c r="AA4530" i="10"/>
  <c r="AA4531" i="10"/>
  <c r="AA4532" i="10"/>
  <c r="AA4533" i="10"/>
  <c r="AA4534" i="10"/>
  <c r="AA4535" i="10"/>
  <c r="AA4536" i="10"/>
  <c r="AA4537" i="10"/>
  <c r="AA4538" i="10"/>
  <c r="AA4539" i="10"/>
  <c r="AA4540" i="10"/>
  <c r="AA4541" i="10"/>
  <c r="AA4542" i="10"/>
  <c r="AA4543" i="10"/>
  <c r="AA4544" i="10"/>
  <c r="AA4545" i="10"/>
  <c r="AA4546" i="10"/>
  <c r="AA4547" i="10"/>
  <c r="AA4548" i="10"/>
  <c r="AA4549" i="10"/>
  <c r="AA4550" i="10"/>
  <c r="AA4551" i="10"/>
  <c r="AA4552" i="10"/>
  <c r="AA4553" i="10"/>
  <c r="AA4554" i="10"/>
  <c r="AA4555" i="10"/>
  <c r="AA4556" i="10"/>
  <c r="AA4557" i="10"/>
  <c r="AA4558" i="10"/>
  <c r="AA4559" i="10"/>
  <c r="AA4560" i="10"/>
  <c r="AA4561" i="10"/>
  <c r="AA4562" i="10"/>
  <c r="AA4563" i="10"/>
  <c r="AA4564" i="10"/>
  <c r="AA4565" i="10"/>
  <c r="AA4566" i="10"/>
  <c r="AA4567" i="10"/>
  <c r="AA4568" i="10"/>
  <c r="AA4569" i="10"/>
  <c r="AA4570" i="10"/>
  <c r="AA4571" i="10"/>
  <c r="AA4572" i="10"/>
  <c r="AA4573" i="10"/>
  <c r="AA4574" i="10"/>
  <c r="AA4575" i="10"/>
  <c r="AA4576" i="10"/>
  <c r="AA4577" i="10"/>
  <c r="AA4578" i="10"/>
  <c r="AA4579" i="10"/>
  <c r="AA4580" i="10"/>
  <c r="AA4581" i="10"/>
  <c r="AA4582" i="10"/>
  <c r="AA4583" i="10"/>
  <c r="AA4584" i="10"/>
  <c r="AA4585" i="10"/>
  <c r="AA4586" i="10"/>
  <c r="AA4587" i="10"/>
  <c r="AA4588" i="10"/>
  <c r="AA4589" i="10"/>
  <c r="AA4590" i="10"/>
  <c r="AA4591" i="10"/>
  <c r="AA4592" i="10"/>
  <c r="AA4593" i="10"/>
  <c r="AA4594" i="10"/>
  <c r="AA4595" i="10"/>
  <c r="AA4596" i="10"/>
  <c r="AA4597" i="10"/>
  <c r="AA4598" i="10"/>
  <c r="AA4599" i="10"/>
  <c r="AA4600" i="10"/>
  <c r="AA4601" i="10"/>
  <c r="AA4602" i="10"/>
  <c r="AA4603" i="10"/>
  <c r="AA4604" i="10"/>
  <c r="AA4605" i="10"/>
  <c r="AA4606" i="10"/>
  <c r="AA4607" i="10"/>
  <c r="AA4608" i="10"/>
  <c r="AA4609" i="10"/>
  <c r="AA4610" i="10"/>
  <c r="AA4611" i="10"/>
  <c r="AA4612" i="10"/>
  <c r="AA4613" i="10"/>
  <c r="AA4614" i="10"/>
  <c r="AA4615" i="10"/>
  <c r="AA4616" i="10"/>
  <c r="AA4617" i="10"/>
  <c r="AA4618" i="10"/>
  <c r="AA4619" i="10"/>
  <c r="AA4620" i="10"/>
  <c r="AA4621" i="10"/>
  <c r="AA4622" i="10"/>
  <c r="AA4623" i="10"/>
  <c r="AA4624" i="10"/>
  <c r="AA4625" i="10"/>
  <c r="AA4626" i="10"/>
  <c r="AA4627" i="10"/>
  <c r="AA4628" i="10"/>
  <c r="AA4629" i="10"/>
  <c r="AA4630" i="10"/>
  <c r="AA4631" i="10"/>
  <c r="AA4632" i="10"/>
  <c r="AA4633" i="10"/>
  <c r="AA4634" i="10"/>
  <c r="AA4635" i="10"/>
  <c r="AA4636" i="10"/>
  <c r="AA4637" i="10"/>
  <c r="AA4638" i="10"/>
  <c r="AA4639" i="10"/>
  <c r="AA4640" i="10"/>
  <c r="AA4641" i="10"/>
  <c r="AA4642" i="10"/>
  <c r="AA4643" i="10"/>
  <c r="AA4644" i="10"/>
  <c r="AA4645" i="10"/>
  <c r="AA4646" i="10"/>
  <c r="AA4647" i="10"/>
  <c r="AA4648" i="10"/>
  <c r="AA4649" i="10"/>
  <c r="AA4650" i="10"/>
  <c r="AA4651" i="10"/>
  <c r="AA4652" i="10"/>
  <c r="AA4653" i="10"/>
  <c r="AA4654" i="10"/>
  <c r="AA4655" i="10"/>
  <c r="AA4656" i="10"/>
  <c r="AA4657" i="10"/>
  <c r="AA4658" i="10"/>
  <c r="AA4659" i="10"/>
  <c r="AA4660" i="10"/>
  <c r="AA4661" i="10"/>
  <c r="AA4662" i="10"/>
  <c r="AA4663" i="10"/>
  <c r="AA4664" i="10"/>
  <c r="AA4665" i="10"/>
  <c r="AA4666" i="10"/>
  <c r="AA4667" i="10"/>
  <c r="AA4668" i="10"/>
  <c r="AA4669" i="10"/>
  <c r="AA4670" i="10"/>
  <c r="AA4671" i="10"/>
  <c r="AA4672" i="10"/>
  <c r="AA4673" i="10"/>
  <c r="AA4674" i="10"/>
  <c r="AA4675" i="10"/>
  <c r="AA4676" i="10"/>
  <c r="AA4677" i="10"/>
  <c r="AA4678" i="10"/>
  <c r="AA4679" i="10"/>
  <c r="AA4680" i="10"/>
  <c r="AA4681" i="10"/>
  <c r="AA4682" i="10"/>
  <c r="AA4683" i="10"/>
  <c r="AA4684" i="10"/>
  <c r="AA4685" i="10"/>
  <c r="AA4686" i="10"/>
  <c r="AA4687" i="10"/>
  <c r="AA4688" i="10"/>
  <c r="AA4689" i="10"/>
  <c r="AA4690" i="10"/>
  <c r="AA4691" i="10"/>
  <c r="AA4692" i="10"/>
  <c r="AA4693" i="10"/>
  <c r="AA4694" i="10"/>
  <c r="AA4695" i="10"/>
  <c r="AA4696" i="10"/>
  <c r="AA4697" i="10"/>
  <c r="AA4698" i="10"/>
  <c r="AA4699" i="10"/>
  <c r="AA4700" i="10"/>
  <c r="AA4701" i="10"/>
  <c r="AA4702" i="10"/>
  <c r="AA4703" i="10"/>
  <c r="AA4704" i="10"/>
  <c r="AA4705" i="10"/>
  <c r="AA4706" i="10"/>
  <c r="AA4707" i="10"/>
  <c r="AA4708" i="10"/>
  <c r="AA4709" i="10"/>
  <c r="AA4710" i="10"/>
  <c r="AA4711" i="10"/>
  <c r="AA4712" i="10"/>
  <c r="AA4713" i="10"/>
  <c r="AA4714" i="10"/>
  <c r="AA4715" i="10"/>
  <c r="AA4716" i="10"/>
  <c r="AA4717" i="10"/>
  <c r="AA4718" i="10"/>
  <c r="AA4719" i="10"/>
  <c r="AA4720" i="10"/>
  <c r="AA4721" i="10"/>
  <c r="AA4722" i="10"/>
  <c r="AA4723" i="10"/>
  <c r="AA4724" i="10"/>
  <c r="AA4725" i="10"/>
  <c r="AA4726" i="10"/>
  <c r="AA4727" i="10"/>
  <c r="AA4728" i="10"/>
  <c r="AA4729" i="10"/>
  <c r="AA4730" i="10"/>
  <c r="AA4731" i="10"/>
  <c r="AA4732" i="10"/>
  <c r="AA4733" i="10"/>
  <c r="AA4734" i="10"/>
  <c r="AA4735" i="10"/>
  <c r="AA4736" i="10"/>
  <c r="AA4737" i="10"/>
  <c r="AA4738" i="10"/>
  <c r="AA4739" i="10"/>
  <c r="AA4740" i="10"/>
  <c r="AA4741" i="10"/>
  <c r="AA4742" i="10"/>
  <c r="AA4743" i="10"/>
  <c r="AA4744" i="10"/>
  <c r="AA4745" i="10"/>
  <c r="AA4746" i="10"/>
  <c r="AA4747" i="10"/>
  <c r="AA4748" i="10"/>
  <c r="AA4749" i="10"/>
  <c r="AA4750" i="10"/>
  <c r="AA4751" i="10"/>
  <c r="AA4752" i="10"/>
  <c r="AA4753" i="10"/>
  <c r="AA4754" i="10"/>
  <c r="AA4755" i="10"/>
  <c r="AA4756" i="10"/>
  <c r="AA4757" i="10"/>
  <c r="AA4758" i="10"/>
  <c r="AA4759" i="10"/>
  <c r="AA4760" i="10"/>
  <c r="AA4761" i="10"/>
  <c r="AA4762" i="10"/>
  <c r="AA4763" i="10"/>
  <c r="AA4764" i="10"/>
  <c r="AA4765" i="10"/>
  <c r="AA4766" i="10"/>
  <c r="AA4767" i="10"/>
  <c r="AA4768" i="10"/>
  <c r="AA4769" i="10"/>
  <c r="AA4770" i="10"/>
  <c r="AA4771" i="10"/>
  <c r="AA4772" i="10"/>
  <c r="AA4773" i="10"/>
  <c r="AA4774" i="10"/>
  <c r="AA4775" i="10"/>
  <c r="AA4776" i="10"/>
  <c r="AA4777" i="10"/>
  <c r="AA4778" i="10"/>
  <c r="AA4779" i="10"/>
  <c r="AA4780" i="10"/>
  <c r="AA4781" i="10"/>
  <c r="AA4782" i="10"/>
  <c r="AA4783" i="10"/>
  <c r="AA4784" i="10"/>
  <c r="AA4785" i="10"/>
  <c r="AA4786" i="10"/>
  <c r="AA4787" i="10"/>
  <c r="AA4788" i="10"/>
  <c r="AA4789" i="10"/>
  <c r="AA4790" i="10"/>
  <c r="AA4791" i="10"/>
  <c r="AA4792" i="10"/>
  <c r="AA4793" i="10"/>
  <c r="AA4794" i="10"/>
  <c r="AA4795" i="10"/>
  <c r="AA4796" i="10"/>
  <c r="AA4797" i="10"/>
  <c r="AA4798" i="10"/>
  <c r="AA4799" i="10"/>
  <c r="AA4800" i="10"/>
  <c r="AA4801" i="10"/>
  <c r="AA4802" i="10"/>
  <c r="AA4803" i="10"/>
  <c r="AA4804" i="10"/>
  <c r="AA4805" i="10"/>
  <c r="AA4806" i="10"/>
  <c r="AA4807" i="10"/>
  <c r="AA4808" i="10"/>
  <c r="AA4809" i="10"/>
  <c r="AA4810" i="10"/>
  <c r="AA4811" i="10"/>
  <c r="AA4812" i="10"/>
  <c r="AA4813" i="10"/>
  <c r="AA4814" i="10"/>
  <c r="AA4815" i="10"/>
  <c r="AA4816" i="10"/>
  <c r="AA4817" i="10"/>
  <c r="AA4818" i="10"/>
  <c r="AA4819" i="10"/>
  <c r="AA4820" i="10"/>
  <c r="AA4821" i="10"/>
  <c r="AA4822" i="10"/>
  <c r="AA4823" i="10"/>
  <c r="AA4824" i="10"/>
  <c r="AA4825" i="10"/>
  <c r="AA4826" i="10"/>
  <c r="AA4827" i="10"/>
  <c r="AA4828" i="10"/>
  <c r="AA4829" i="10"/>
  <c r="AA4830" i="10"/>
  <c r="AA4831" i="10"/>
  <c r="AA4832" i="10"/>
  <c r="AA4833" i="10"/>
  <c r="AA4834" i="10"/>
  <c r="AA4835" i="10"/>
  <c r="AA4836" i="10"/>
  <c r="AA4837" i="10"/>
  <c r="AA4838" i="10"/>
  <c r="AA4839" i="10"/>
  <c r="AA4840" i="10"/>
  <c r="AA4841" i="10"/>
  <c r="AA4842" i="10"/>
  <c r="AA4843" i="10"/>
  <c r="AA4844" i="10"/>
  <c r="AA4845" i="10"/>
  <c r="AA4846" i="10"/>
  <c r="AA4847" i="10"/>
  <c r="AA4848" i="10"/>
  <c r="AA4849" i="10"/>
  <c r="AA4850" i="10"/>
  <c r="AA4851" i="10"/>
  <c r="AA4852" i="10"/>
  <c r="AA4853" i="10"/>
  <c r="AA4854" i="10"/>
  <c r="AA4855" i="10"/>
  <c r="AA4856" i="10"/>
  <c r="AA4857" i="10"/>
  <c r="AA4858" i="10"/>
  <c r="AA4859" i="10"/>
  <c r="AA4860" i="10"/>
  <c r="AA4861" i="10"/>
  <c r="AA4862" i="10"/>
  <c r="AA4863" i="10"/>
  <c r="AA4864" i="10"/>
  <c r="AA4865" i="10"/>
  <c r="AA4866" i="10"/>
  <c r="AA4867" i="10"/>
  <c r="AA4868" i="10"/>
  <c r="AA4869" i="10"/>
  <c r="AA4870" i="10"/>
  <c r="AA4871" i="10"/>
  <c r="AA4872" i="10"/>
  <c r="AA4873" i="10"/>
  <c r="AA4874" i="10"/>
  <c r="AA4875" i="10"/>
  <c r="AA4876" i="10"/>
  <c r="AA4877" i="10"/>
  <c r="AA4878" i="10"/>
  <c r="AA4879" i="10"/>
  <c r="AA4880" i="10"/>
  <c r="AA4881" i="10"/>
  <c r="AA4882" i="10"/>
  <c r="AA4883" i="10"/>
  <c r="AA4884" i="10"/>
  <c r="AA4885" i="10"/>
  <c r="AA4886" i="10"/>
  <c r="AA4887" i="10"/>
  <c r="AA4888" i="10"/>
  <c r="AA4889" i="10"/>
  <c r="AA4890" i="10"/>
  <c r="AA4891" i="10"/>
  <c r="AA4892" i="10"/>
  <c r="AA4893" i="10"/>
  <c r="AA4894" i="10"/>
  <c r="AA4895" i="10"/>
  <c r="AA4896" i="10"/>
  <c r="AA4897" i="10"/>
  <c r="AA4898" i="10"/>
  <c r="AA4899" i="10"/>
  <c r="AA4900" i="10"/>
  <c r="AA4901" i="10"/>
  <c r="AA4902" i="10"/>
  <c r="AA4903" i="10"/>
  <c r="AA4904" i="10"/>
  <c r="AA4905" i="10"/>
  <c r="AA4906" i="10"/>
  <c r="AA4907" i="10"/>
  <c r="AA4908" i="10"/>
  <c r="AA4909" i="10"/>
  <c r="AA4910" i="10"/>
  <c r="AA4911" i="10"/>
  <c r="AA4912" i="10"/>
  <c r="AA4913" i="10"/>
  <c r="AA4914" i="10"/>
  <c r="AA4915" i="10"/>
  <c r="AA4916" i="10"/>
  <c r="AA4917" i="10"/>
  <c r="AA4918" i="10"/>
  <c r="AA4919" i="10"/>
  <c r="AA4920" i="10"/>
  <c r="AA4921" i="10"/>
  <c r="AA4922" i="10"/>
  <c r="AA4923" i="10"/>
  <c r="AA4924" i="10"/>
  <c r="AA4925" i="10"/>
  <c r="AA4926" i="10"/>
  <c r="AA4927" i="10"/>
  <c r="AA4928" i="10"/>
  <c r="AA4929" i="10"/>
  <c r="AA4930" i="10"/>
  <c r="AA4931" i="10"/>
  <c r="AA4932" i="10"/>
  <c r="AA4933" i="10"/>
  <c r="AA4934" i="10"/>
  <c r="AA4935" i="10"/>
  <c r="AA4936" i="10"/>
  <c r="AA4937" i="10"/>
  <c r="AA4938" i="10"/>
  <c r="AA4939" i="10"/>
  <c r="AA4940" i="10"/>
  <c r="AA4941" i="10"/>
  <c r="AA4942" i="10"/>
  <c r="AA4943" i="10"/>
  <c r="AA4944" i="10"/>
  <c r="AA4945" i="10"/>
  <c r="AA4946" i="10"/>
  <c r="AA4947" i="10"/>
  <c r="AA4948" i="10"/>
  <c r="AA4949" i="10"/>
  <c r="AA4950" i="10"/>
  <c r="AA4951" i="10"/>
  <c r="AA4952" i="10"/>
  <c r="AA4953" i="10"/>
  <c r="AA4954" i="10"/>
  <c r="AA4955" i="10"/>
  <c r="AA4956" i="10"/>
  <c r="AA4957" i="10"/>
  <c r="AA4958" i="10"/>
  <c r="AA4959" i="10"/>
  <c r="AA4960" i="10"/>
  <c r="AA4961" i="10"/>
  <c r="AA4962" i="10"/>
  <c r="AA4963" i="10"/>
  <c r="AA4964" i="10"/>
  <c r="AA4965" i="10"/>
  <c r="AA4966" i="10"/>
  <c r="AA4967" i="10"/>
  <c r="AA4968" i="10"/>
  <c r="AA4969" i="10"/>
  <c r="AA4970" i="10"/>
  <c r="AA4971" i="10"/>
  <c r="AA4972" i="10"/>
  <c r="AA4973" i="10"/>
  <c r="AA4974" i="10"/>
  <c r="AA4975" i="10"/>
  <c r="AA4976" i="10"/>
  <c r="AA4977" i="10"/>
  <c r="AA4978" i="10"/>
  <c r="AA4979" i="10"/>
  <c r="AA4980" i="10"/>
  <c r="AA4981" i="10"/>
  <c r="AA4982" i="10"/>
  <c r="AA4983" i="10"/>
  <c r="AA4984" i="10"/>
  <c r="AA4985" i="10"/>
  <c r="AA4986" i="10"/>
  <c r="AA4987" i="10"/>
  <c r="AA4988" i="10"/>
  <c r="AA4989" i="10"/>
  <c r="AA4990" i="10"/>
  <c r="AA4991" i="10"/>
  <c r="AA4992" i="10"/>
  <c r="AA4993" i="10"/>
  <c r="AA4994" i="10"/>
  <c r="AA4995" i="10"/>
  <c r="AA4996" i="10"/>
  <c r="AA4997" i="10"/>
  <c r="AA4998" i="10"/>
  <c r="AA4999" i="10"/>
  <c r="AA5000" i="10"/>
  <c r="AA5001" i="10"/>
  <c r="AA5002" i="10"/>
  <c r="AA5003" i="10"/>
  <c r="AA5004" i="10"/>
  <c r="AA5005" i="10"/>
  <c r="AA5006" i="10"/>
  <c r="AA5007" i="10"/>
  <c r="AA5008" i="10"/>
  <c r="AA5009" i="10"/>
  <c r="AA5010" i="10"/>
  <c r="AA5011" i="10"/>
  <c r="AA5012" i="10"/>
  <c r="AA5013" i="10"/>
  <c r="AA5014" i="10"/>
  <c r="AA5015" i="10"/>
  <c r="AA5016" i="10"/>
  <c r="AA5017" i="10"/>
  <c r="AA5018" i="10"/>
  <c r="AA5019" i="10"/>
  <c r="AA5020" i="10"/>
  <c r="AA5021" i="10"/>
  <c r="AA5022" i="10"/>
  <c r="AA5023" i="10"/>
  <c r="AA5024" i="10"/>
  <c r="AA5025" i="10"/>
  <c r="AA5026" i="10"/>
  <c r="AA5027" i="10"/>
  <c r="AA5028" i="10"/>
  <c r="AA5029" i="10"/>
  <c r="AA5030" i="10"/>
  <c r="AA5031" i="10"/>
  <c r="AA5032" i="10"/>
  <c r="AA5033" i="10"/>
  <c r="AA5034" i="10"/>
  <c r="AA5035" i="10"/>
  <c r="AA5036" i="10"/>
  <c r="AA5037" i="10"/>
  <c r="AA5038" i="10"/>
  <c r="AA5039" i="10"/>
  <c r="AA5040" i="10"/>
  <c r="AA5041" i="10"/>
  <c r="AA5042" i="10"/>
  <c r="AA5043" i="10"/>
  <c r="AA5044" i="10"/>
  <c r="AA5045" i="10"/>
  <c r="AA5046" i="10"/>
  <c r="AA5047" i="10"/>
  <c r="AA5048" i="10"/>
  <c r="AA5049" i="10"/>
  <c r="AA5050" i="10"/>
  <c r="AA5051" i="10"/>
  <c r="AA5052" i="10"/>
  <c r="AA5053" i="10"/>
  <c r="AA5054" i="10"/>
  <c r="AA5055" i="10"/>
  <c r="AA5056" i="10"/>
  <c r="AA5057" i="10"/>
  <c r="AA5058" i="10"/>
  <c r="AA5059" i="10"/>
  <c r="AA5060" i="10"/>
  <c r="AA5061" i="10"/>
  <c r="AA5062" i="10"/>
  <c r="AA5063" i="10"/>
  <c r="AA5064" i="10"/>
  <c r="AA5065" i="10"/>
  <c r="AA5066" i="10"/>
  <c r="AA5067" i="10"/>
  <c r="AA5068" i="10"/>
  <c r="AA5069" i="10"/>
  <c r="AA5070" i="10"/>
  <c r="AA5071" i="10"/>
  <c r="AA5072" i="10"/>
  <c r="AA5073" i="10"/>
  <c r="AA5074" i="10"/>
  <c r="AA5075" i="10"/>
  <c r="AA5076" i="10"/>
  <c r="AA5077" i="10"/>
  <c r="AA5078" i="10"/>
  <c r="AA5079" i="10"/>
  <c r="AA5080" i="10"/>
  <c r="AA5081" i="10"/>
  <c r="AA5082" i="10"/>
  <c r="AA5083" i="10"/>
  <c r="AA5084" i="10"/>
  <c r="AA5085" i="10"/>
  <c r="AA5086" i="10"/>
  <c r="AA5087" i="10"/>
  <c r="AA5088" i="10"/>
  <c r="AA5089" i="10"/>
  <c r="AA5090" i="10"/>
  <c r="AA5091" i="10"/>
  <c r="AA5092" i="10"/>
  <c r="AA5093" i="10"/>
  <c r="AA5094" i="10"/>
  <c r="AA5095" i="10"/>
  <c r="AA5096" i="10"/>
  <c r="AA5097" i="10"/>
  <c r="AA5098" i="10"/>
  <c r="AA5099" i="10"/>
  <c r="AA5100" i="10"/>
  <c r="AA5101" i="10"/>
  <c r="AA5102" i="10"/>
  <c r="AA5103" i="10"/>
  <c r="AA5104" i="10"/>
  <c r="AA5105" i="10"/>
  <c r="AA5106" i="10"/>
  <c r="AA5107" i="10"/>
  <c r="AA5108" i="10"/>
  <c r="AA5109" i="10"/>
  <c r="AA5110" i="10"/>
  <c r="AA5111" i="10"/>
  <c r="AA5112" i="10"/>
  <c r="AA5113" i="10"/>
  <c r="AA5114" i="10"/>
  <c r="AA5115" i="10"/>
  <c r="AA5116" i="10"/>
  <c r="AA5117" i="10"/>
  <c r="AA5118" i="10"/>
  <c r="AA5119" i="10"/>
  <c r="AA5120" i="10"/>
  <c r="AA5121" i="10"/>
  <c r="AA5122" i="10"/>
  <c r="AA5123" i="10"/>
  <c r="AA5124" i="10"/>
  <c r="AA5125" i="10"/>
  <c r="AA5126" i="10"/>
  <c r="AA5127" i="10"/>
  <c r="AA5128" i="10"/>
  <c r="AA5129" i="10"/>
  <c r="AA5130" i="10"/>
  <c r="AA5131" i="10"/>
  <c r="AA5132" i="10"/>
  <c r="AA5133" i="10"/>
  <c r="AA5134" i="10"/>
  <c r="AA5135" i="10"/>
  <c r="AA5136" i="10"/>
  <c r="AA5137" i="10"/>
  <c r="AA5138" i="10"/>
  <c r="AA5139" i="10"/>
  <c r="AA5140" i="10"/>
  <c r="AA5141" i="10"/>
  <c r="AA5142" i="10"/>
  <c r="AA5143" i="10"/>
  <c r="AA5144" i="10"/>
  <c r="AA5145" i="10"/>
  <c r="AA5146" i="10"/>
  <c r="AA5147" i="10"/>
  <c r="AA5148" i="10"/>
  <c r="AA5149" i="10"/>
  <c r="AA5150" i="10"/>
  <c r="AA5151" i="10"/>
  <c r="AA5152" i="10"/>
  <c r="AA5153" i="10"/>
  <c r="AA5154" i="10"/>
  <c r="AA5155" i="10"/>
  <c r="AA5156" i="10"/>
  <c r="AA5157" i="10"/>
  <c r="AA5158" i="10"/>
  <c r="AA5159" i="10"/>
  <c r="AA5160" i="10"/>
  <c r="AA5161" i="10"/>
  <c r="AA5162" i="10"/>
  <c r="AA5163" i="10"/>
  <c r="AA5164" i="10"/>
  <c r="AA5165" i="10"/>
  <c r="AA5166" i="10"/>
  <c r="AA5167" i="10"/>
  <c r="AA5168" i="10"/>
  <c r="AA5169" i="10"/>
  <c r="AA5170" i="10"/>
  <c r="AA5171" i="10"/>
  <c r="AA5172" i="10"/>
  <c r="AA5173" i="10"/>
  <c r="AA5174" i="10"/>
  <c r="AA5175" i="10"/>
  <c r="AA5176" i="10"/>
  <c r="AA5177" i="10"/>
  <c r="AA5178" i="10"/>
  <c r="AA5179" i="10"/>
  <c r="AA5180" i="10"/>
  <c r="AA5181" i="10"/>
  <c r="AA5182" i="10"/>
  <c r="AA5183" i="10"/>
  <c r="AA5184" i="10"/>
  <c r="AA5185" i="10"/>
  <c r="AA5186" i="10"/>
  <c r="AA5187" i="10"/>
  <c r="AA5188" i="10"/>
  <c r="AA5189" i="10"/>
  <c r="AA5190" i="10"/>
  <c r="AA5191" i="10"/>
  <c r="AA5192" i="10"/>
  <c r="AA5193" i="10"/>
  <c r="AA5194" i="10"/>
  <c r="AA5195" i="10"/>
  <c r="AA5196" i="10"/>
  <c r="AA5197" i="10"/>
  <c r="AA5198" i="10"/>
  <c r="AA5199" i="10"/>
  <c r="AA5200" i="10"/>
  <c r="AA5201" i="10"/>
  <c r="AA5202" i="10"/>
  <c r="AA5203" i="10"/>
  <c r="AA5204" i="10"/>
  <c r="AA5205" i="10"/>
  <c r="AA5206" i="10"/>
  <c r="AA5207" i="10"/>
  <c r="AA5208" i="10"/>
  <c r="AA5209" i="10"/>
  <c r="AA5210" i="10"/>
  <c r="AA5211" i="10"/>
  <c r="AA5212" i="10"/>
  <c r="AA5213" i="10"/>
  <c r="AA5214" i="10"/>
  <c r="AA5215" i="10"/>
  <c r="AA5216" i="10"/>
  <c r="AA5217" i="10"/>
  <c r="AA5218" i="10"/>
  <c r="AA5219" i="10"/>
  <c r="AA5220" i="10"/>
  <c r="AA5221" i="10"/>
  <c r="AA5222" i="10"/>
  <c r="AA5223" i="10"/>
  <c r="AA5224" i="10"/>
  <c r="AA5225" i="10"/>
  <c r="AA5226" i="10"/>
  <c r="AA5227" i="10"/>
  <c r="AA5228" i="10"/>
  <c r="AA5229" i="10"/>
  <c r="AA5230" i="10"/>
  <c r="AA5231" i="10"/>
  <c r="AA5232" i="10"/>
  <c r="AA5233" i="10"/>
  <c r="AA5234" i="10"/>
  <c r="AA5235" i="10"/>
  <c r="AA5236" i="10"/>
  <c r="AA5237" i="10"/>
  <c r="AA5238" i="10"/>
  <c r="AA5239" i="10"/>
  <c r="AA5240" i="10"/>
  <c r="AA5241" i="10"/>
  <c r="AA5242" i="10"/>
  <c r="AA5243" i="10"/>
  <c r="AA5244" i="10"/>
  <c r="AA5245" i="10"/>
  <c r="AA5246" i="10"/>
  <c r="AA5247" i="10"/>
  <c r="AA5248" i="10"/>
  <c r="AA5249" i="10"/>
  <c r="AA5250" i="10"/>
  <c r="AA5251" i="10"/>
  <c r="AA5252" i="10"/>
  <c r="AA5253" i="10"/>
  <c r="AA5254" i="10"/>
  <c r="AA5255" i="10"/>
  <c r="AA5256" i="10"/>
  <c r="AA5257" i="10"/>
  <c r="AA5258" i="10"/>
  <c r="AA5259" i="10"/>
  <c r="AA5260" i="10"/>
  <c r="AA5261" i="10"/>
  <c r="AA5262" i="10"/>
  <c r="AA5263" i="10"/>
  <c r="AA5264" i="10"/>
  <c r="AA5265" i="10"/>
  <c r="AA5266" i="10"/>
  <c r="AA5267" i="10"/>
  <c r="AA5268" i="10"/>
  <c r="AA5269" i="10"/>
  <c r="AA5270" i="10"/>
  <c r="AA5271" i="10"/>
  <c r="AA5272" i="10"/>
  <c r="AA5273" i="10"/>
  <c r="AA5274" i="10"/>
  <c r="AA5275" i="10"/>
  <c r="AA5276" i="10"/>
  <c r="AA5277" i="10"/>
  <c r="AA5278" i="10"/>
  <c r="AA5279" i="10"/>
  <c r="AA5280" i="10"/>
  <c r="AA5281" i="10"/>
  <c r="AA5282" i="10"/>
  <c r="AA5283" i="10"/>
  <c r="AA5284" i="10"/>
  <c r="AA5285" i="10"/>
  <c r="AA5286" i="10"/>
  <c r="AA5287" i="10"/>
  <c r="AA5288" i="10"/>
  <c r="AA5289" i="10"/>
  <c r="AA5290" i="10"/>
  <c r="AA5291" i="10"/>
  <c r="AA5292" i="10"/>
  <c r="AA5293" i="10"/>
  <c r="AA5294" i="10"/>
  <c r="AA5295" i="10"/>
  <c r="AA5296" i="10"/>
  <c r="AA5297" i="10"/>
  <c r="AA5298" i="10"/>
  <c r="AA5299" i="10"/>
  <c r="AA5300" i="10"/>
  <c r="AA5301" i="10"/>
  <c r="AA5302" i="10"/>
  <c r="AA5303" i="10"/>
  <c r="AA5304" i="10"/>
  <c r="AA5305" i="10"/>
  <c r="AA5306" i="10"/>
  <c r="AA5307" i="10"/>
  <c r="AA5308" i="10"/>
  <c r="AA5309" i="10"/>
  <c r="AA5310" i="10"/>
  <c r="AA5311" i="10"/>
  <c r="AA5312" i="10"/>
  <c r="AA5313" i="10"/>
  <c r="AA5314" i="10"/>
  <c r="AA5315" i="10"/>
  <c r="AA5316" i="10"/>
  <c r="AA5317" i="10"/>
  <c r="AA5318" i="10"/>
  <c r="AA5319" i="10"/>
  <c r="AA5320" i="10"/>
  <c r="AA5321" i="10"/>
  <c r="AA5322" i="10"/>
  <c r="AA5323" i="10"/>
  <c r="AA5324" i="10"/>
  <c r="AA5325" i="10"/>
  <c r="AA5326" i="10"/>
  <c r="AA5327" i="10"/>
  <c r="AA5328" i="10"/>
  <c r="AA5329" i="10"/>
  <c r="AA5330" i="10"/>
  <c r="AA5331" i="10"/>
  <c r="AA5332" i="10"/>
  <c r="AA5333" i="10"/>
  <c r="AA5334" i="10"/>
  <c r="AA5335" i="10"/>
  <c r="AA5336" i="10"/>
  <c r="AA5337" i="10"/>
  <c r="AA5338" i="10"/>
  <c r="AA5339" i="10"/>
  <c r="AA5340" i="10"/>
  <c r="AA5341" i="10"/>
  <c r="AA5342" i="10"/>
  <c r="AA5343" i="10"/>
  <c r="AA5344" i="10"/>
  <c r="AA5345" i="10"/>
  <c r="AA5346" i="10"/>
  <c r="AA5347" i="10"/>
  <c r="AA5348" i="10"/>
  <c r="AA5349" i="10"/>
  <c r="AA5350" i="10"/>
  <c r="AA5351" i="10"/>
  <c r="AA5352" i="10"/>
  <c r="AA5353" i="10"/>
  <c r="AA5354" i="10"/>
  <c r="AA5355" i="10"/>
  <c r="AA5356" i="10"/>
  <c r="AA5357" i="10"/>
  <c r="AA5358" i="10"/>
  <c r="AA5359" i="10"/>
  <c r="AA5360" i="10"/>
  <c r="AA5361" i="10"/>
  <c r="AA5362" i="10"/>
  <c r="AA5363" i="10"/>
  <c r="AA5364" i="10"/>
  <c r="AA5365" i="10"/>
  <c r="AA5366" i="10"/>
  <c r="AA5367" i="10"/>
  <c r="AA5368" i="10"/>
  <c r="AA5369" i="10"/>
  <c r="AA5370" i="10"/>
  <c r="AA5371" i="10"/>
  <c r="AA5372" i="10"/>
  <c r="AA5373" i="10"/>
  <c r="AA5374" i="10"/>
  <c r="AA5375" i="10"/>
  <c r="AA5376" i="10"/>
  <c r="AA5377" i="10"/>
  <c r="AA5378" i="10"/>
  <c r="AA5379" i="10"/>
  <c r="AA5380" i="10"/>
  <c r="AA5381" i="10"/>
  <c r="AA5382" i="10"/>
  <c r="AA5383" i="10"/>
  <c r="AA5384" i="10"/>
  <c r="AA5385" i="10"/>
  <c r="AA5386" i="10"/>
  <c r="AA5387" i="10"/>
  <c r="AA5388" i="10"/>
  <c r="AA5389" i="10"/>
  <c r="AA5390" i="10"/>
  <c r="AA5391" i="10"/>
  <c r="AA5392" i="10"/>
  <c r="AA5393" i="10"/>
  <c r="AA5394" i="10"/>
  <c r="AA5395" i="10"/>
  <c r="AA5396" i="10"/>
  <c r="AA5397" i="10"/>
  <c r="AA5398" i="10"/>
  <c r="AA5399" i="10"/>
  <c r="AA5400" i="10"/>
  <c r="AA5401" i="10"/>
  <c r="AA5402" i="10"/>
  <c r="AA5403" i="10"/>
  <c r="AA5404" i="10"/>
  <c r="AA5405" i="10"/>
  <c r="AA5406" i="10"/>
  <c r="AA5407" i="10"/>
  <c r="AA5408" i="10"/>
  <c r="AA5409" i="10"/>
  <c r="AA5410" i="10"/>
  <c r="AA5411" i="10"/>
  <c r="AA5412" i="10"/>
  <c r="AA5413" i="10"/>
  <c r="AA5414" i="10"/>
  <c r="AA5415" i="10"/>
  <c r="AA5416" i="10"/>
  <c r="AA5417" i="10"/>
  <c r="AA5418" i="10"/>
  <c r="AA5419" i="10"/>
  <c r="AA5420" i="10"/>
  <c r="AA5421" i="10"/>
  <c r="AA5422" i="10"/>
  <c r="AA5423" i="10"/>
  <c r="AA5424" i="10"/>
  <c r="AA5425" i="10"/>
  <c r="AA5426" i="10"/>
  <c r="AA5427" i="10"/>
  <c r="AA5428" i="10"/>
  <c r="AA5429" i="10"/>
  <c r="AA5430" i="10"/>
  <c r="AA5431" i="10"/>
  <c r="AA5432" i="10"/>
  <c r="AA5433" i="10"/>
  <c r="AA5434" i="10"/>
  <c r="AA5435" i="10"/>
  <c r="AA5436" i="10"/>
  <c r="AA5437" i="10"/>
  <c r="AA5438" i="10"/>
  <c r="AA5439" i="10"/>
  <c r="AA5440" i="10"/>
  <c r="AA5441" i="10"/>
  <c r="AA5442" i="10"/>
  <c r="AA5443" i="10"/>
  <c r="AA5444" i="10"/>
  <c r="AA5445" i="10"/>
  <c r="AA5446" i="10"/>
  <c r="AA5447" i="10"/>
  <c r="AA5448" i="10"/>
  <c r="AA5449" i="10"/>
  <c r="AA5450" i="10"/>
  <c r="AA5451" i="10"/>
  <c r="AA5452" i="10"/>
  <c r="AA5453" i="10"/>
  <c r="AA5454" i="10"/>
  <c r="AA5455" i="10"/>
  <c r="AA5456" i="10"/>
  <c r="AA5457" i="10"/>
  <c r="AA5458" i="10"/>
  <c r="AA5459" i="10"/>
  <c r="AA5460" i="10"/>
  <c r="AA5461" i="10"/>
  <c r="AA5462" i="10"/>
  <c r="AA5463" i="10"/>
  <c r="AA5464" i="10"/>
  <c r="AA5465" i="10"/>
  <c r="AA5466" i="10"/>
  <c r="AA5467" i="10"/>
  <c r="AA5468" i="10"/>
  <c r="AA5469" i="10"/>
  <c r="AA5470" i="10"/>
  <c r="AA5471" i="10"/>
  <c r="AA5472" i="10"/>
  <c r="AA5473" i="10"/>
  <c r="AA5474" i="10"/>
  <c r="AA5475" i="10"/>
  <c r="AA5476" i="10"/>
  <c r="AA5477" i="10"/>
  <c r="AA5478" i="10"/>
  <c r="AA5479" i="10"/>
  <c r="AA5480" i="10"/>
  <c r="AA5481" i="10"/>
  <c r="AA5482" i="10"/>
  <c r="AA5483" i="10"/>
  <c r="AA5484" i="10"/>
  <c r="AA5485" i="10"/>
  <c r="AA5486" i="10"/>
  <c r="AA5487" i="10"/>
  <c r="AA5488" i="10"/>
  <c r="AA5489" i="10"/>
  <c r="AA5490" i="10"/>
  <c r="AA5491" i="10"/>
  <c r="AA5492" i="10"/>
  <c r="AA5493" i="10"/>
  <c r="AA5494" i="10"/>
  <c r="AA5495" i="10"/>
  <c r="AA5496" i="10"/>
  <c r="AA5497" i="10"/>
  <c r="AA5498" i="10"/>
  <c r="AA5499" i="10"/>
  <c r="AA5500" i="10"/>
  <c r="AA5501" i="10"/>
  <c r="AA5502" i="10"/>
  <c r="AA5503" i="10"/>
  <c r="AA5504" i="10"/>
  <c r="AA5505" i="10"/>
  <c r="AA5506" i="10"/>
  <c r="AA5507" i="10"/>
  <c r="AA5508" i="10"/>
  <c r="AA5509" i="10"/>
  <c r="AA5510" i="10"/>
  <c r="AA5511" i="10"/>
  <c r="AA5512" i="10"/>
  <c r="AA5513" i="10"/>
  <c r="AA5514" i="10"/>
  <c r="AA5515" i="10"/>
  <c r="AA5516" i="10"/>
  <c r="AA5517" i="10"/>
  <c r="AA5518" i="10"/>
  <c r="AA5519" i="10"/>
  <c r="AA5520" i="10"/>
  <c r="AA5521" i="10"/>
  <c r="AA5522" i="10"/>
  <c r="AA5523" i="10"/>
  <c r="AA5524" i="10"/>
  <c r="AA5525" i="10"/>
  <c r="AA5526" i="10"/>
  <c r="AA5527" i="10"/>
  <c r="AA5528" i="10"/>
  <c r="AA5529" i="10"/>
  <c r="AA5530" i="10"/>
  <c r="AA5531" i="10"/>
  <c r="AA5532" i="10"/>
  <c r="AA5533" i="10"/>
  <c r="AA5534" i="10"/>
  <c r="AA5535" i="10"/>
  <c r="AA5536" i="10"/>
  <c r="AA5537" i="10"/>
  <c r="AA5538" i="10"/>
  <c r="AA5539" i="10"/>
  <c r="AA5540" i="10"/>
  <c r="AA5541" i="10"/>
  <c r="AA5542" i="10"/>
  <c r="AA5543" i="10"/>
  <c r="AA5544" i="10"/>
  <c r="AA5545" i="10"/>
  <c r="AA5546" i="10"/>
  <c r="AA5547" i="10"/>
  <c r="AA5548" i="10"/>
  <c r="AA5549" i="10"/>
  <c r="AA5550" i="10"/>
  <c r="AA5551" i="10"/>
  <c r="AA5552" i="10"/>
  <c r="AA5553" i="10"/>
  <c r="AA5554" i="10"/>
  <c r="AA5555" i="10"/>
  <c r="AA5556" i="10"/>
  <c r="AA5557" i="10"/>
  <c r="AA5558" i="10"/>
  <c r="AA5559" i="10"/>
  <c r="AA5560" i="10"/>
  <c r="AA5561" i="10"/>
  <c r="AA5562" i="10"/>
  <c r="AA5563" i="10"/>
  <c r="AA5564" i="10"/>
  <c r="AA5565" i="10"/>
  <c r="AA5566" i="10"/>
  <c r="AA5567" i="10"/>
  <c r="AA5568" i="10"/>
  <c r="AA5569" i="10"/>
  <c r="AA5570" i="10"/>
  <c r="AA5571" i="10"/>
  <c r="AA5572" i="10"/>
  <c r="AA5573" i="10"/>
  <c r="AA5574" i="10"/>
  <c r="AA5575" i="10"/>
  <c r="AA5576" i="10"/>
  <c r="AA5577" i="10"/>
  <c r="AA5578" i="10"/>
  <c r="AA5579" i="10"/>
  <c r="AA5580" i="10"/>
  <c r="AA5581" i="10"/>
  <c r="AA5582" i="10"/>
  <c r="AA5583" i="10"/>
  <c r="AA5584" i="10"/>
  <c r="AA5585" i="10"/>
  <c r="AA5586" i="10"/>
  <c r="AA5587" i="10"/>
  <c r="AA5588" i="10"/>
  <c r="AA5589" i="10"/>
  <c r="AA5590" i="10"/>
  <c r="AA5591" i="10"/>
  <c r="AA5592" i="10"/>
  <c r="AA5593" i="10"/>
  <c r="AA5594" i="10"/>
  <c r="AA5595" i="10"/>
  <c r="AA5596" i="10"/>
  <c r="AA5597" i="10"/>
  <c r="AA5598" i="10"/>
  <c r="AA5599" i="10"/>
  <c r="AA5600" i="10"/>
  <c r="AA5601" i="10"/>
  <c r="AA5602" i="10"/>
  <c r="AA5603" i="10"/>
  <c r="AA5604" i="10"/>
  <c r="AA5605" i="10"/>
  <c r="AA5606" i="10"/>
  <c r="AA5607" i="10"/>
  <c r="AA5608" i="10"/>
  <c r="AA5609" i="10"/>
  <c r="AA5610" i="10"/>
  <c r="AA5611" i="10"/>
  <c r="AA5612" i="10"/>
  <c r="AA5613" i="10"/>
  <c r="AA5614" i="10"/>
  <c r="AA5615" i="10"/>
  <c r="AA5616" i="10"/>
  <c r="AA5617" i="10"/>
  <c r="AA5618" i="10"/>
  <c r="AA5619" i="10"/>
  <c r="AA5620" i="10"/>
  <c r="AA5621" i="10"/>
  <c r="AA5622" i="10"/>
  <c r="AA5623" i="10"/>
  <c r="AA5624" i="10"/>
  <c r="AA5625" i="10"/>
  <c r="AA5626" i="10"/>
  <c r="AA5627" i="10"/>
  <c r="AA5628" i="10"/>
  <c r="AA5629" i="10"/>
  <c r="AA5630" i="10"/>
  <c r="AA5631" i="10"/>
  <c r="AA5632" i="10"/>
  <c r="AA5633" i="10"/>
  <c r="AA5634" i="10"/>
  <c r="AA5635" i="10"/>
  <c r="AA5636" i="10"/>
  <c r="AA5637" i="10"/>
  <c r="AA5638" i="10"/>
  <c r="AA5639" i="10"/>
  <c r="AA5640" i="10"/>
  <c r="AA5641" i="10"/>
  <c r="AA5642" i="10"/>
  <c r="AA5643" i="10"/>
  <c r="AA5644" i="10"/>
  <c r="AA5645" i="10"/>
  <c r="AA5646" i="10"/>
  <c r="AA5647" i="10"/>
  <c r="AA5648" i="10"/>
  <c r="AA5649" i="10"/>
  <c r="AA5650" i="10"/>
  <c r="AA5651" i="10"/>
  <c r="AA5652" i="10"/>
  <c r="AA5653" i="10"/>
  <c r="AA5654" i="10"/>
  <c r="AA5655" i="10"/>
  <c r="AA5656" i="10"/>
  <c r="AA5657" i="10"/>
  <c r="AA5658" i="10"/>
  <c r="AA5659" i="10"/>
  <c r="AA5660" i="10"/>
  <c r="AA5661" i="10"/>
  <c r="AA5662" i="10"/>
  <c r="AA5663" i="10"/>
  <c r="AA5664" i="10"/>
  <c r="AA5665" i="10"/>
  <c r="AA5666" i="10"/>
  <c r="AA5667" i="10"/>
  <c r="AA5668" i="10"/>
  <c r="AA5669" i="10"/>
  <c r="AA5670" i="10"/>
  <c r="AA5671" i="10"/>
  <c r="AA5672" i="10"/>
  <c r="AA5673" i="10"/>
  <c r="AA5674" i="10"/>
  <c r="AA5675" i="10"/>
  <c r="AA5676" i="10"/>
  <c r="AA5677" i="10"/>
  <c r="AA5678" i="10"/>
  <c r="AA5679" i="10"/>
  <c r="AA5680" i="10"/>
  <c r="AA5681" i="10"/>
  <c r="AA5682" i="10"/>
  <c r="AA5683" i="10"/>
  <c r="AA5684" i="10"/>
  <c r="AA5685" i="10"/>
  <c r="AA5686" i="10"/>
  <c r="AA5687" i="10"/>
  <c r="AA5688" i="10"/>
  <c r="AA5689" i="10"/>
  <c r="AA5690" i="10"/>
  <c r="AA5691" i="10"/>
  <c r="AA5692" i="10"/>
  <c r="AA5693" i="10"/>
  <c r="AA5694" i="10"/>
  <c r="AA5695" i="10"/>
  <c r="AA5696" i="10"/>
  <c r="AA5697" i="10"/>
  <c r="AA5698" i="10"/>
  <c r="AA5699" i="10"/>
  <c r="AA5700" i="10"/>
  <c r="AA5701" i="10"/>
  <c r="AA5702" i="10"/>
  <c r="AA5703" i="10"/>
  <c r="AA5704" i="10"/>
  <c r="AA5705" i="10"/>
  <c r="AA5706" i="10"/>
  <c r="AA5707" i="10"/>
  <c r="AA5708" i="10"/>
  <c r="AA5709" i="10"/>
  <c r="AA5710" i="10"/>
  <c r="AA5711" i="10"/>
  <c r="AA5712" i="10"/>
  <c r="AA5713" i="10"/>
  <c r="AA5714" i="10"/>
  <c r="AA5715" i="10"/>
  <c r="AA5716" i="10"/>
  <c r="AA5717" i="10"/>
  <c r="AA5718" i="10"/>
  <c r="AA5719" i="10"/>
  <c r="AA5720" i="10"/>
  <c r="AA5721" i="10"/>
  <c r="AA5722" i="10"/>
  <c r="AA5723" i="10"/>
  <c r="AA5724" i="10"/>
  <c r="AA5725" i="10"/>
  <c r="AA5726" i="10"/>
  <c r="AA5727" i="10"/>
  <c r="AA5728" i="10"/>
  <c r="AA5729" i="10"/>
  <c r="AA5730" i="10"/>
  <c r="AA5731" i="10"/>
  <c r="AA5732" i="10"/>
  <c r="AA5733" i="10"/>
  <c r="AA5734" i="10"/>
  <c r="AA5735" i="10"/>
  <c r="AA5736" i="10"/>
  <c r="AA5737" i="10"/>
  <c r="AA5738" i="10"/>
  <c r="AA5739" i="10"/>
  <c r="AA5740" i="10"/>
  <c r="AA5741" i="10"/>
  <c r="AA5742" i="10"/>
  <c r="AA5743" i="10"/>
  <c r="AA5744" i="10"/>
  <c r="AA5745" i="10"/>
  <c r="AA5746" i="10"/>
  <c r="AA5747" i="10"/>
  <c r="AA5748" i="10"/>
  <c r="AA5749" i="10"/>
  <c r="AA5750" i="10"/>
  <c r="AA5751" i="10"/>
  <c r="AA5752" i="10"/>
  <c r="AA5753" i="10"/>
  <c r="AA5754" i="10"/>
  <c r="AA5755" i="10"/>
  <c r="AA5756" i="10"/>
  <c r="AA5757" i="10"/>
  <c r="AA5758" i="10"/>
  <c r="AA5759" i="10"/>
  <c r="AA5760" i="10"/>
  <c r="AA5761" i="10"/>
  <c r="AA5762" i="10"/>
  <c r="AA5763" i="10"/>
  <c r="AA5764" i="10"/>
  <c r="AA5765" i="10"/>
  <c r="AA5766" i="10"/>
  <c r="AA5767" i="10"/>
  <c r="AA5768" i="10"/>
  <c r="AA5769" i="10"/>
  <c r="AA5770" i="10"/>
  <c r="AA5771" i="10"/>
  <c r="AA5772" i="10"/>
  <c r="AA5773" i="10"/>
  <c r="AA5774" i="10"/>
  <c r="AA5775" i="10"/>
  <c r="AA5776" i="10"/>
  <c r="AA5777" i="10"/>
  <c r="AA5778" i="10"/>
  <c r="AA5779" i="10"/>
  <c r="AA5780" i="10"/>
  <c r="AA5781" i="10"/>
  <c r="AA5782" i="10"/>
  <c r="AA5783" i="10"/>
  <c r="AA5784" i="10"/>
  <c r="AA5785" i="10"/>
  <c r="AA5786" i="10"/>
  <c r="AA5787" i="10"/>
  <c r="AA5788" i="10"/>
  <c r="AA5789" i="10"/>
  <c r="AA5790" i="10"/>
  <c r="AA5791" i="10"/>
  <c r="AA5792" i="10"/>
  <c r="AA5793" i="10"/>
  <c r="AA5794" i="10"/>
  <c r="AA5795" i="10"/>
  <c r="AA5796" i="10"/>
  <c r="AA5797" i="10"/>
  <c r="AA5798" i="10"/>
  <c r="AA5799" i="10"/>
  <c r="AA5800" i="10"/>
  <c r="AA5801" i="10"/>
  <c r="AA5802" i="10"/>
  <c r="AA5803" i="10"/>
  <c r="AA5804" i="10"/>
  <c r="AA5805" i="10"/>
  <c r="AA5806" i="10"/>
  <c r="AA5807" i="10"/>
  <c r="AA5808" i="10"/>
  <c r="AA5809" i="10"/>
  <c r="AA5810" i="10"/>
  <c r="AA5811" i="10"/>
  <c r="AA5812" i="10"/>
  <c r="AA5813" i="10"/>
  <c r="AA5814" i="10"/>
  <c r="AA5815" i="10"/>
  <c r="AA5816" i="10"/>
  <c r="AA5817" i="10"/>
  <c r="AA5818" i="10"/>
  <c r="AA5819" i="10"/>
  <c r="AA5820" i="10"/>
  <c r="AA5821" i="10"/>
  <c r="AA5822" i="10"/>
  <c r="AA5823" i="10"/>
  <c r="AA5824" i="10"/>
  <c r="AA5825" i="10"/>
  <c r="AA5826" i="10"/>
  <c r="AA5827" i="10"/>
  <c r="AA5828" i="10"/>
  <c r="AA5829" i="10"/>
  <c r="AA5830" i="10"/>
  <c r="AA5831" i="10"/>
  <c r="AA5832" i="10"/>
  <c r="AA5833" i="10"/>
  <c r="AA5834" i="10"/>
  <c r="AA5835" i="10"/>
  <c r="AA5836" i="10"/>
  <c r="AA5837" i="10"/>
  <c r="AA5838" i="10"/>
  <c r="AA5839" i="10"/>
  <c r="AA5840" i="10"/>
  <c r="AA5841" i="10"/>
  <c r="AA5842" i="10"/>
  <c r="AA5843" i="10"/>
  <c r="AA5844" i="10"/>
  <c r="AA5845" i="10"/>
  <c r="AA5846" i="10"/>
  <c r="AA5847" i="10"/>
  <c r="AA5848" i="10"/>
  <c r="AA5849" i="10"/>
  <c r="AA5850" i="10"/>
  <c r="AA5851" i="10"/>
  <c r="AA5852" i="10"/>
  <c r="AA5853" i="10"/>
  <c r="AA5854" i="10"/>
  <c r="AA5855" i="10"/>
  <c r="AA5856" i="10"/>
  <c r="AA5857" i="10"/>
  <c r="AA5858" i="10"/>
  <c r="AA5859" i="10"/>
  <c r="AA5860" i="10"/>
  <c r="AA5861" i="10"/>
  <c r="AA5862" i="10"/>
  <c r="AA5863" i="10"/>
  <c r="AA5864" i="10"/>
  <c r="AA5865" i="10"/>
  <c r="AA5866" i="10"/>
  <c r="AA5867" i="10"/>
  <c r="AA5868" i="10"/>
  <c r="AA5869" i="10"/>
  <c r="AA5870" i="10"/>
  <c r="AA5871" i="10"/>
  <c r="AA5872" i="10"/>
  <c r="AA5873" i="10"/>
  <c r="AA5874" i="10"/>
  <c r="AA5875" i="10"/>
  <c r="AA5876" i="10"/>
  <c r="AA5877" i="10"/>
  <c r="AA5878" i="10"/>
  <c r="AA5879" i="10"/>
  <c r="AA5880" i="10"/>
  <c r="AA5881" i="10"/>
  <c r="AA5882" i="10"/>
  <c r="AA5883" i="10"/>
  <c r="AA5884" i="10"/>
  <c r="AA5885" i="10"/>
  <c r="AA5886" i="10"/>
  <c r="AA5887" i="10"/>
  <c r="AA5888" i="10"/>
  <c r="AA5889" i="10"/>
  <c r="AA5890" i="10"/>
  <c r="AA5891" i="10"/>
  <c r="AA5892" i="10"/>
  <c r="AA5893" i="10"/>
  <c r="AA5894" i="10"/>
  <c r="AA5895" i="10"/>
  <c r="AA5896" i="10"/>
  <c r="AA5897" i="10"/>
  <c r="AA5898" i="10"/>
  <c r="AA5899" i="10"/>
  <c r="AA5900" i="10"/>
  <c r="AA5901" i="10"/>
  <c r="AA5902" i="10"/>
  <c r="AA5903" i="10"/>
  <c r="AA5904" i="10"/>
  <c r="AA5905" i="10"/>
  <c r="AA5906" i="10"/>
  <c r="AA5907" i="10"/>
  <c r="AA5908" i="10"/>
  <c r="AA5909" i="10"/>
  <c r="AA5910" i="10"/>
  <c r="AA5911" i="10"/>
  <c r="AA5912" i="10"/>
  <c r="AA5913" i="10"/>
  <c r="AA5914" i="10"/>
  <c r="AA5915" i="10"/>
  <c r="AA5916" i="10"/>
  <c r="AA5917" i="10"/>
  <c r="AA5918" i="10"/>
  <c r="AA5919" i="10"/>
  <c r="AA5920" i="10"/>
  <c r="AA5921" i="10"/>
  <c r="AA5922" i="10"/>
  <c r="AA5923" i="10"/>
  <c r="AA5924" i="10"/>
  <c r="AA5925" i="10"/>
  <c r="AA5926" i="10"/>
  <c r="AA5927" i="10"/>
  <c r="AA5928" i="10"/>
  <c r="AA5929" i="10"/>
  <c r="AA5930" i="10"/>
  <c r="AA5931" i="10"/>
  <c r="AA5932" i="10"/>
  <c r="AA5933" i="10"/>
  <c r="AA5934" i="10"/>
  <c r="AA5935" i="10"/>
  <c r="AA5936" i="10"/>
  <c r="AA5937" i="10"/>
  <c r="AA5938" i="10"/>
  <c r="AA5939" i="10"/>
  <c r="AA5940" i="10"/>
  <c r="AA5941" i="10"/>
  <c r="AA5942" i="10"/>
  <c r="AA5943" i="10"/>
  <c r="AA5944" i="10"/>
  <c r="AA5945" i="10"/>
  <c r="AA5946" i="10"/>
  <c r="AA5947" i="10"/>
  <c r="AA5948" i="10"/>
  <c r="AA5949" i="10"/>
  <c r="AA5950" i="10"/>
  <c r="AA5951" i="10"/>
  <c r="AA5952" i="10"/>
  <c r="AA5953" i="10"/>
  <c r="AA5954" i="10"/>
  <c r="AA5955" i="10"/>
  <c r="AA5956" i="10"/>
  <c r="AA5957" i="10"/>
  <c r="AA5958" i="10"/>
  <c r="AA5959" i="10"/>
  <c r="AA5960" i="10"/>
  <c r="AA5961" i="10"/>
  <c r="AA5962" i="10"/>
  <c r="AA5963" i="10"/>
  <c r="AA5964" i="10"/>
  <c r="AA5965" i="10"/>
  <c r="AA5966" i="10"/>
  <c r="AA5967" i="10"/>
  <c r="AA5968" i="10"/>
  <c r="AA5969" i="10"/>
  <c r="AA5970" i="10"/>
  <c r="AA5971" i="10"/>
  <c r="AA5972" i="10"/>
  <c r="AA5973" i="10"/>
  <c r="AA5974" i="10"/>
  <c r="AA5975" i="10"/>
  <c r="AA5976" i="10"/>
  <c r="AA5977" i="10"/>
  <c r="AA5978" i="10"/>
  <c r="AA5979" i="10"/>
  <c r="AA5980" i="10"/>
  <c r="AA5981" i="10"/>
  <c r="AA5982" i="10"/>
  <c r="AA5983" i="10"/>
  <c r="AA5984" i="10"/>
  <c r="AA5985" i="10"/>
  <c r="AA5986" i="10"/>
  <c r="AA5987" i="10"/>
  <c r="AA5988" i="10"/>
  <c r="AA5989" i="10"/>
  <c r="AA5990" i="10"/>
  <c r="AA5991" i="10"/>
  <c r="AA5992" i="10"/>
  <c r="AA5993" i="10"/>
  <c r="Y1756" i="10"/>
  <c r="Y1757" i="10"/>
  <c r="Y1758" i="10"/>
  <c r="Y1759" i="10"/>
  <c r="Y1760" i="10"/>
  <c r="Y1761" i="10"/>
  <c r="Y1762" i="10"/>
  <c r="Y1763" i="10"/>
  <c r="Y1764" i="10"/>
  <c r="Y1765" i="10"/>
  <c r="Y1766" i="10"/>
  <c r="Y1767" i="10"/>
  <c r="Y1768" i="10"/>
  <c r="Y1769" i="10"/>
  <c r="Y1770" i="10"/>
  <c r="Y1771" i="10"/>
  <c r="Y1772" i="10"/>
  <c r="Y1773" i="10"/>
  <c r="Y1774" i="10"/>
  <c r="Y1775" i="10"/>
  <c r="Y1776" i="10"/>
  <c r="Y1777" i="10"/>
  <c r="Y1778" i="10"/>
  <c r="Y1779" i="10"/>
  <c r="Y1780" i="10"/>
  <c r="Y1781" i="10"/>
  <c r="Y1782" i="10"/>
  <c r="Y1783" i="10"/>
  <c r="Y1784" i="10"/>
  <c r="Y1785" i="10"/>
  <c r="Y1786" i="10"/>
  <c r="Y1787" i="10"/>
  <c r="Y1788" i="10"/>
  <c r="Y1789" i="10"/>
  <c r="Y1790" i="10"/>
  <c r="Y1791" i="10"/>
  <c r="Y1792" i="10"/>
  <c r="Y1793" i="10"/>
  <c r="Y1794" i="10"/>
  <c r="Y1795" i="10"/>
  <c r="Y1796" i="10"/>
  <c r="Y1797" i="10"/>
  <c r="Y1798" i="10"/>
  <c r="Y1799" i="10"/>
  <c r="Y1800" i="10"/>
  <c r="Y1801" i="10"/>
  <c r="Y1802" i="10"/>
  <c r="Y1803" i="10"/>
  <c r="Y1804" i="10"/>
  <c r="Y1805" i="10"/>
  <c r="Y1806" i="10"/>
  <c r="Y1807" i="10"/>
  <c r="Y1808" i="10"/>
  <c r="Y1809" i="10"/>
  <c r="Y1810" i="10"/>
  <c r="Y1811" i="10"/>
  <c r="Y1812" i="10"/>
  <c r="Y1813" i="10"/>
  <c r="Y1814" i="10"/>
  <c r="Y1815" i="10"/>
  <c r="Y1816" i="10"/>
  <c r="Y1817" i="10"/>
  <c r="Y1818" i="10"/>
  <c r="Y1819" i="10"/>
  <c r="Y1820" i="10"/>
  <c r="Y1821" i="10"/>
  <c r="Y1822" i="10"/>
  <c r="Y1823" i="10"/>
  <c r="Y1824" i="10"/>
  <c r="Y1825" i="10"/>
  <c r="Y1826" i="10"/>
  <c r="Y1827" i="10"/>
  <c r="Y1828" i="10"/>
  <c r="Y1829" i="10"/>
  <c r="Y1830" i="10"/>
  <c r="Y1831" i="10"/>
  <c r="Y1832" i="10"/>
  <c r="Y1833" i="10"/>
  <c r="Y1834" i="10"/>
  <c r="Y1835" i="10"/>
  <c r="Y1836" i="10"/>
  <c r="Y1837" i="10"/>
  <c r="Y1838" i="10"/>
  <c r="Y1839" i="10"/>
  <c r="Y1840" i="10"/>
  <c r="Y1841" i="10"/>
  <c r="Y1842" i="10"/>
  <c r="Y1843" i="10"/>
  <c r="Y1844" i="10"/>
  <c r="Y1845" i="10"/>
  <c r="Y1846" i="10"/>
  <c r="Y1847" i="10"/>
  <c r="Y1848" i="10"/>
  <c r="Y1849" i="10"/>
  <c r="Y1850" i="10"/>
  <c r="Y1851" i="10"/>
  <c r="Y1852" i="10"/>
  <c r="Y1853" i="10"/>
  <c r="Y1854" i="10"/>
  <c r="Y1855" i="10"/>
  <c r="Y1856" i="10"/>
  <c r="Y1857" i="10"/>
  <c r="Y1858" i="10"/>
  <c r="Y1859" i="10"/>
  <c r="Y1860" i="10"/>
  <c r="Y1861" i="10"/>
  <c r="Y1862" i="10"/>
  <c r="Y1863" i="10"/>
  <c r="Y1865" i="10"/>
  <c r="Y1866" i="10"/>
  <c r="Y1867" i="10"/>
  <c r="Y1868" i="10"/>
  <c r="Y1869" i="10"/>
  <c r="Y1870" i="10"/>
  <c r="Y1871" i="10"/>
  <c r="Y1872" i="10"/>
  <c r="Y1873" i="10"/>
  <c r="Y1874" i="10"/>
  <c r="Y1875" i="10"/>
  <c r="Y1876" i="10"/>
  <c r="Y1877" i="10"/>
  <c r="Y1878" i="10"/>
  <c r="Y1879" i="10"/>
  <c r="Y1880" i="10"/>
  <c r="Y1881" i="10"/>
  <c r="Y1882" i="10"/>
  <c r="Y1883" i="10"/>
  <c r="Y1884" i="10"/>
  <c r="Y1885" i="10"/>
  <c r="Y1886" i="10"/>
  <c r="Y1887" i="10"/>
  <c r="Y1888" i="10"/>
  <c r="Y1889" i="10"/>
  <c r="Y1890" i="10"/>
  <c r="Y1891" i="10"/>
  <c r="Y1892" i="10"/>
  <c r="Y1893" i="10"/>
  <c r="Y1894" i="10"/>
  <c r="Y1895" i="10"/>
  <c r="Y1896" i="10"/>
  <c r="Y1897" i="10"/>
  <c r="Y1898" i="10"/>
  <c r="Y1899" i="10"/>
  <c r="Y1900" i="10"/>
  <c r="Y1901" i="10"/>
  <c r="Y1902" i="10"/>
  <c r="Y1903" i="10"/>
  <c r="Y1904" i="10"/>
  <c r="Y1905" i="10"/>
  <c r="Y1906" i="10"/>
  <c r="Y1907" i="10"/>
  <c r="Y1908" i="10"/>
  <c r="Y1909" i="10"/>
  <c r="Y1910" i="10"/>
  <c r="Y1911" i="10"/>
  <c r="Y1912" i="10"/>
  <c r="Y1913" i="10"/>
  <c r="Y1914" i="10"/>
  <c r="Y1915" i="10"/>
  <c r="Y1916" i="10"/>
  <c r="Y1917" i="10"/>
  <c r="Y1918" i="10"/>
  <c r="Y1919" i="10"/>
  <c r="Y1920" i="10"/>
  <c r="Y1921" i="10"/>
  <c r="Y1922" i="10"/>
  <c r="Y1923" i="10"/>
  <c r="Y1924" i="10"/>
  <c r="Y1925" i="10"/>
  <c r="Y1926" i="10"/>
  <c r="Y1927" i="10"/>
  <c r="Y1928" i="10"/>
  <c r="Y1929" i="10"/>
  <c r="Y1930" i="10"/>
  <c r="Y1931" i="10"/>
  <c r="Y1932" i="10"/>
  <c r="Y1933" i="10"/>
  <c r="Y1934" i="10"/>
  <c r="Y1935" i="10"/>
  <c r="Y1936" i="10"/>
  <c r="Y1937" i="10"/>
  <c r="Y1938" i="10"/>
  <c r="Y1939" i="10"/>
  <c r="Y1940" i="10"/>
  <c r="Y1941" i="10"/>
  <c r="Y1942" i="10"/>
  <c r="Y1943" i="10"/>
  <c r="Y1944" i="10"/>
  <c r="Y1945" i="10"/>
  <c r="Y1946" i="10"/>
  <c r="Y1947" i="10"/>
  <c r="Y1948" i="10"/>
  <c r="Y1949" i="10"/>
  <c r="Y1950" i="10"/>
  <c r="Y1951" i="10"/>
  <c r="Y1952" i="10"/>
  <c r="Y1953" i="10"/>
  <c r="Y1954" i="10"/>
  <c r="Y1955" i="10"/>
  <c r="Y1956" i="10"/>
  <c r="Y1957" i="10"/>
  <c r="Y1958" i="10"/>
  <c r="Y1959" i="10"/>
  <c r="Y1960" i="10"/>
  <c r="Y1961" i="10"/>
  <c r="Y1962" i="10"/>
  <c r="Y1963" i="10"/>
  <c r="Y1964" i="10"/>
  <c r="Y1965" i="10"/>
  <c r="Y1966" i="10"/>
  <c r="Y1967" i="10"/>
  <c r="Y1968" i="10"/>
  <c r="Y1969" i="10"/>
  <c r="Y1970" i="10"/>
  <c r="Y1971" i="10"/>
  <c r="Y1972" i="10"/>
  <c r="Y1973" i="10"/>
  <c r="Y1974" i="10"/>
  <c r="Y1975" i="10"/>
  <c r="Y1976" i="10"/>
  <c r="Y1977" i="10"/>
  <c r="Y1978" i="10"/>
  <c r="Y1979" i="10"/>
  <c r="Y1980" i="10"/>
  <c r="Y1981" i="10"/>
  <c r="Y1982" i="10"/>
  <c r="Y1983" i="10"/>
  <c r="Y1984" i="10"/>
  <c r="Y1985" i="10"/>
  <c r="Y1986" i="10"/>
  <c r="Y1987" i="10"/>
  <c r="Y1988" i="10"/>
  <c r="Y1989" i="10"/>
  <c r="Y1990" i="10"/>
  <c r="Y1991" i="10"/>
  <c r="Y1992" i="10"/>
  <c r="Y1993" i="10"/>
  <c r="Y1994" i="10"/>
  <c r="Y1995" i="10"/>
  <c r="Y1996" i="10"/>
  <c r="Y1997" i="10"/>
  <c r="Y1998" i="10"/>
  <c r="Y1999" i="10"/>
  <c r="Y2000" i="10"/>
  <c r="Y2001" i="10"/>
  <c r="Y2002" i="10"/>
  <c r="Y2003" i="10"/>
  <c r="Y2004" i="10"/>
  <c r="Y2005" i="10"/>
  <c r="Y2006" i="10"/>
  <c r="Y2007" i="10"/>
  <c r="Y2008" i="10"/>
  <c r="Y2009" i="10"/>
  <c r="Y2010" i="10"/>
  <c r="Y2011" i="10"/>
  <c r="Y2012" i="10"/>
  <c r="Y2013" i="10"/>
  <c r="Y2014" i="10"/>
  <c r="Y2015" i="10"/>
  <c r="Y2016" i="10"/>
  <c r="Y2017" i="10"/>
  <c r="Y2018" i="10"/>
  <c r="Y2019" i="10"/>
  <c r="Y2020" i="10"/>
  <c r="Y2021" i="10"/>
  <c r="Y2022" i="10"/>
  <c r="Y2023" i="10"/>
  <c r="Y2024" i="10"/>
  <c r="Y2025" i="10"/>
  <c r="Y2026" i="10"/>
  <c r="Y2027" i="10"/>
  <c r="Y2028" i="10"/>
  <c r="Y2029" i="10"/>
  <c r="Y2030" i="10"/>
  <c r="Y2031" i="10"/>
  <c r="Y2032" i="10"/>
  <c r="Y2033" i="10"/>
  <c r="Y2034" i="10"/>
  <c r="Y2035" i="10"/>
  <c r="Y2036" i="10"/>
  <c r="Y2037" i="10"/>
  <c r="Y2038" i="10"/>
  <c r="Y2039" i="10"/>
  <c r="Y2040" i="10"/>
  <c r="Y2041" i="10"/>
  <c r="Y2042" i="10"/>
  <c r="Y2043" i="10"/>
  <c r="Y2044" i="10"/>
  <c r="Y2045" i="10"/>
  <c r="Y2046" i="10"/>
  <c r="Y2047" i="10"/>
  <c r="Y2048" i="10"/>
  <c r="Y2049" i="10"/>
  <c r="Y2050" i="10"/>
  <c r="Y2051" i="10"/>
  <c r="Y2052" i="10"/>
  <c r="Y2053" i="10"/>
  <c r="Y2054" i="10"/>
  <c r="Y2055" i="10"/>
  <c r="Y2056" i="10"/>
  <c r="Y2057" i="10"/>
  <c r="Y2058" i="10"/>
  <c r="Y2059" i="10"/>
  <c r="Y2060" i="10"/>
  <c r="Y2061" i="10"/>
  <c r="Y2062" i="10"/>
  <c r="Y2063" i="10"/>
  <c r="Y2064" i="10"/>
  <c r="Y2065" i="10"/>
  <c r="Y2066" i="10"/>
  <c r="Y2067" i="10"/>
  <c r="Y2068" i="10"/>
  <c r="Y2069" i="10"/>
  <c r="Y2070" i="10"/>
  <c r="Y2071" i="10"/>
  <c r="Y2072" i="10"/>
  <c r="Y2073" i="10"/>
  <c r="Y2074" i="10"/>
  <c r="Y2075" i="10"/>
  <c r="Y2076" i="10"/>
  <c r="Y2077" i="10"/>
  <c r="Y2078" i="10"/>
  <c r="Y2079" i="10"/>
  <c r="Y2080" i="10"/>
  <c r="Y2081" i="10"/>
  <c r="Y2082" i="10"/>
  <c r="Y2083" i="10"/>
  <c r="Y2084" i="10"/>
  <c r="Y2085" i="10"/>
  <c r="Y2086" i="10"/>
  <c r="Y2087" i="10"/>
  <c r="Y2088" i="10"/>
  <c r="Y2089" i="10"/>
  <c r="Y2090" i="10"/>
  <c r="Y2091" i="10"/>
  <c r="Y2092" i="10"/>
  <c r="Y2093" i="10"/>
  <c r="Y2094" i="10"/>
  <c r="Y2095" i="10"/>
  <c r="Y2096" i="10"/>
  <c r="Y2097" i="10"/>
  <c r="Y2098" i="10"/>
  <c r="Y2099" i="10"/>
  <c r="Y2100" i="10"/>
  <c r="Y2101" i="10"/>
  <c r="Y2102" i="10"/>
  <c r="Y2103" i="10"/>
  <c r="Y2104" i="10"/>
  <c r="Y2105" i="10"/>
  <c r="Y2106" i="10"/>
  <c r="Y2107" i="10"/>
  <c r="Y2108" i="10"/>
  <c r="Y2109" i="10"/>
  <c r="Y2110" i="10"/>
  <c r="Y2111" i="10"/>
  <c r="Y2112" i="10"/>
  <c r="Y2113" i="10"/>
  <c r="Y2114" i="10"/>
  <c r="Y2115" i="10"/>
  <c r="Y2116" i="10"/>
  <c r="Y2117" i="10"/>
  <c r="Y2118" i="10"/>
  <c r="Y2119" i="10"/>
  <c r="Y2120" i="10"/>
  <c r="Y2121" i="10"/>
  <c r="Y2122" i="10"/>
  <c r="Y2123" i="10"/>
  <c r="Y2124" i="10"/>
  <c r="Y2125" i="10"/>
  <c r="Y2126" i="10"/>
  <c r="Y2127" i="10"/>
  <c r="Y2128" i="10"/>
  <c r="Y2129" i="10"/>
  <c r="Y2130" i="10"/>
  <c r="Y2131" i="10"/>
  <c r="Y2132" i="10"/>
  <c r="Y2133" i="10"/>
  <c r="Y2134" i="10"/>
  <c r="Y2135" i="10"/>
  <c r="Y2136" i="10"/>
  <c r="Y2137" i="10"/>
  <c r="Y2138" i="10"/>
  <c r="Y2139" i="10"/>
  <c r="Y2140" i="10"/>
  <c r="Y2141" i="10"/>
  <c r="Y2142" i="10"/>
  <c r="Y2143" i="10"/>
  <c r="Y2144" i="10"/>
  <c r="Y2145" i="10"/>
  <c r="Y2146" i="10"/>
  <c r="Y2147" i="10"/>
  <c r="Y2148" i="10"/>
  <c r="Y2149" i="10"/>
  <c r="Y2150" i="10"/>
  <c r="Y2151" i="10"/>
  <c r="Y2152" i="10"/>
  <c r="Y2153" i="10"/>
  <c r="Y2154" i="10"/>
  <c r="Y2155" i="10"/>
  <c r="Y2156" i="10"/>
  <c r="Y2157" i="10"/>
  <c r="Y2158" i="10"/>
  <c r="Y2159" i="10"/>
  <c r="Y2160" i="10"/>
  <c r="Y2161" i="10"/>
  <c r="Y2162" i="10"/>
  <c r="Y2163" i="10"/>
  <c r="Y2164" i="10"/>
  <c r="Y2165" i="10"/>
  <c r="Y2166" i="10"/>
  <c r="Y2167" i="10"/>
  <c r="Y2168" i="10"/>
  <c r="Y2169" i="10"/>
  <c r="Y2170" i="10"/>
  <c r="Y2171" i="10"/>
  <c r="Y2172" i="10"/>
  <c r="Y2173" i="10"/>
  <c r="Y2174" i="10"/>
  <c r="Y2175" i="10"/>
  <c r="Y2176" i="10"/>
  <c r="Y2177" i="10"/>
  <c r="Y2178" i="10"/>
  <c r="Y2179" i="10"/>
  <c r="Y2180" i="10"/>
  <c r="Y2181" i="10"/>
  <c r="Y2182" i="10"/>
  <c r="Y2183" i="10"/>
  <c r="Y2184" i="10"/>
  <c r="Y2185" i="10"/>
  <c r="Y2186" i="10"/>
  <c r="Y2187" i="10"/>
  <c r="Y2188" i="10"/>
  <c r="Y2189" i="10"/>
  <c r="Y2190" i="10"/>
  <c r="Y2191" i="10"/>
  <c r="Y2192" i="10"/>
  <c r="Y2193" i="10"/>
  <c r="Y2194" i="10"/>
  <c r="Y2195" i="10"/>
  <c r="Y2196" i="10"/>
  <c r="Y2197" i="10"/>
  <c r="Y2198" i="10"/>
  <c r="Y2199" i="10"/>
  <c r="Y2200" i="10"/>
  <c r="Y2201" i="10"/>
  <c r="Y2202" i="10"/>
  <c r="Y2203" i="10"/>
  <c r="Y2204" i="10"/>
  <c r="Y2205" i="10"/>
  <c r="Y2206" i="10"/>
  <c r="Y2207" i="10"/>
  <c r="Y2208" i="10"/>
  <c r="Y2209" i="10"/>
  <c r="Y2210" i="10"/>
  <c r="Y2211" i="10"/>
  <c r="Y2212" i="10"/>
  <c r="Y2213" i="10"/>
  <c r="Y2214" i="10"/>
  <c r="Y2215" i="10"/>
  <c r="Y2216" i="10"/>
  <c r="Y2217" i="10"/>
  <c r="Y2218" i="10"/>
  <c r="Y2219" i="10"/>
  <c r="Y2220" i="10"/>
  <c r="Y2221" i="10"/>
  <c r="Y2222" i="10"/>
  <c r="Y2223" i="10"/>
  <c r="Y2224" i="10"/>
  <c r="Y2225" i="10"/>
  <c r="Y2226" i="10"/>
  <c r="Y2227" i="10"/>
  <c r="Y2228" i="10"/>
  <c r="Y2229" i="10"/>
  <c r="Y2230" i="10"/>
  <c r="Y2231" i="10"/>
  <c r="Y2232" i="10"/>
  <c r="Y2233" i="10"/>
  <c r="Y2234" i="10"/>
  <c r="Y2235" i="10"/>
  <c r="Y2236" i="10"/>
  <c r="Y2237" i="10"/>
  <c r="Y2238" i="10"/>
  <c r="Y2239" i="10"/>
  <c r="Y2240" i="10"/>
  <c r="Y2241" i="10"/>
  <c r="Y2242" i="10"/>
  <c r="Y2243" i="10"/>
  <c r="Y2244" i="10"/>
  <c r="Y2245" i="10"/>
  <c r="Y2246" i="10"/>
  <c r="Y2247" i="10"/>
  <c r="Y2248" i="10"/>
  <c r="Y2249" i="10"/>
  <c r="Y2250" i="10"/>
  <c r="Y2251" i="10"/>
  <c r="Y2252" i="10"/>
  <c r="Y2253" i="10"/>
  <c r="Y2254" i="10"/>
  <c r="Y2255" i="10"/>
  <c r="Y2256" i="10"/>
  <c r="Y2257" i="10"/>
  <c r="Y2258" i="10"/>
  <c r="Y2259" i="10"/>
  <c r="Y2260" i="10"/>
  <c r="Y2261" i="10"/>
  <c r="Y2262" i="10"/>
  <c r="Y2263" i="10"/>
  <c r="Y2264" i="10"/>
  <c r="Y2265" i="10"/>
  <c r="Y2266" i="10"/>
  <c r="Y2267" i="10"/>
  <c r="Y2268" i="10"/>
  <c r="Y2269" i="10"/>
  <c r="Y2270" i="10"/>
  <c r="Y2271" i="10"/>
  <c r="Y2272" i="10"/>
  <c r="Y2273" i="10"/>
  <c r="Y2274" i="10"/>
  <c r="Y2275" i="10"/>
  <c r="Y2276" i="10"/>
  <c r="Y2277" i="10"/>
  <c r="Y2278" i="10"/>
  <c r="Y2279" i="10"/>
  <c r="Y2280" i="10"/>
  <c r="Y2281" i="10"/>
  <c r="Y2282" i="10"/>
  <c r="Y2283" i="10"/>
  <c r="Y2284" i="10"/>
  <c r="Y2285" i="10"/>
  <c r="Y2286" i="10"/>
  <c r="Y2287" i="10"/>
  <c r="Y2288" i="10"/>
  <c r="Y2289" i="10"/>
  <c r="Y2290" i="10"/>
  <c r="Y2291" i="10"/>
  <c r="Y2292" i="10"/>
  <c r="Y2293" i="10"/>
  <c r="Y2294" i="10"/>
  <c r="Y2295" i="10"/>
  <c r="Y2296" i="10"/>
  <c r="Y2297" i="10"/>
  <c r="Y2298" i="10"/>
  <c r="Y2299" i="10"/>
  <c r="Y2300" i="10"/>
  <c r="Y2301" i="10"/>
  <c r="Y2302" i="10"/>
  <c r="Y2303" i="10"/>
  <c r="Y2304" i="10"/>
  <c r="Y2305" i="10"/>
  <c r="Y2306" i="10"/>
  <c r="Y2307" i="10"/>
  <c r="Y2308" i="10"/>
  <c r="Y2309" i="10"/>
  <c r="Y2310" i="10"/>
  <c r="Y2311" i="10"/>
  <c r="Y2312" i="10"/>
  <c r="Y2313" i="10"/>
  <c r="Y2314" i="10"/>
  <c r="Y2315" i="10"/>
  <c r="Y2316" i="10"/>
  <c r="Y2317" i="10"/>
  <c r="Y2318" i="10"/>
  <c r="Y2319" i="10"/>
  <c r="Y2320" i="10"/>
  <c r="Y2321" i="10"/>
  <c r="Y2322" i="10"/>
  <c r="Y2323" i="10"/>
  <c r="Y2324" i="10"/>
  <c r="Y2325" i="10"/>
  <c r="Y2326" i="10"/>
  <c r="Y2327" i="10"/>
  <c r="Y2328" i="10"/>
  <c r="Y2329" i="10"/>
  <c r="Y2330" i="10"/>
  <c r="Y2331" i="10"/>
  <c r="Y2332" i="10"/>
  <c r="Y2333" i="10"/>
  <c r="Y2334" i="10"/>
  <c r="Y2335" i="10"/>
  <c r="Y2336" i="10"/>
  <c r="Y2337" i="10"/>
  <c r="Y2338" i="10"/>
  <c r="Y2339" i="10"/>
  <c r="Y2340" i="10"/>
  <c r="Y2341" i="10"/>
  <c r="Y2342" i="10"/>
  <c r="Y2343" i="10"/>
  <c r="Y2344" i="10"/>
  <c r="Y2345" i="10"/>
  <c r="Y2346" i="10"/>
  <c r="Y2347" i="10"/>
  <c r="Y2348" i="10"/>
  <c r="Y2349" i="10"/>
  <c r="Y2350" i="10"/>
  <c r="Y2351" i="10"/>
  <c r="Y2352" i="10"/>
  <c r="Y2353" i="10"/>
  <c r="Y2354" i="10"/>
  <c r="Y2355" i="10"/>
  <c r="Y2356" i="10"/>
  <c r="Y2357" i="10"/>
  <c r="Y2358" i="10"/>
  <c r="Y2359" i="10"/>
  <c r="Y2360" i="10"/>
  <c r="Y2361" i="10"/>
  <c r="Y2362" i="10"/>
  <c r="Y2363" i="10"/>
  <c r="Y2364" i="10"/>
  <c r="Y2365" i="10"/>
  <c r="Y2366" i="10"/>
  <c r="Y2367" i="10"/>
  <c r="Y2368" i="10"/>
  <c r="Y2369" i="10"/>
  <c r="Y2370" i="10"/>
  <c r="Y2371" i="10"/>
  <c r="Y2372" i="10"/>
  <c r="Y2373" i="10"/>
  <c r="Y2374" i="10"/>
  <c r="Y2375" i="10"/>
  <c r="Y2376" i="10"/>
  <c r="Y2377" i="10"/>
  <c r="Y2378" i="10"/>
  <c r="Y2379" i="10"/>
  <c r="Y2380" i="10"/>
  <c r="Y2381" i="10"/>
  <c r="Y2382" i="10"/>
  <c r="Y2383" i="10"/>
  <c r="Y2384" i="10"/>
  <c r="Y2385" i="10"/>
  <c r="Y2386" i="10"/>
  <c r="Y2387" i="10"/>
  <c r="Y2388" i="10"/>
  <c r="Y2389" i="10"/>
  <c r="Y2390" i="10"/>
  <c r="Y2391" i="10"/>
  <c r="Y2392" i="10"/>
  <c r="Y2393" i="10"/>
  <c r="Y2394" i="10"/>
  <c r="Y2395" i="10"/>
  <c r="Y2396" i="10"/>
  <c r="Y2397" i="10"/>
  <c r="Y2398" i="10"/>
  <c r="Y2399" i="10"/>
  <c r="Y2400" i="10"/>
  <c r="Y2401" i="10"/>
  <c r="Y2402" i="10"/>
  <c r="Y2403" i="10"/>
  <c r="Y2404" i="10"/>
  <c r="Y2405" i="10"/>
  <c r="Y2406" i="10"/>
  <c r="Y2407" i="10"/>
  <c r="Y2408" i="10"/>
  <c r="Y2409" i="10"/>
  <c r="Y2410" i="10"/>
  <c r="Y2411" i="10"/>
  <c r="Y2412" i="10"/>
  <c r="Y2413" i="10"/>
  <c r="Y2414" i="10"/>
  <c r="Y2415" i="10"/>
  <c r="Y2416" i="10"/>
  <c r="Y2417" i="10"/>
  <c r="Y2418" i="10"/>
  <c r="Y2419" i="10"/>
  <c r="Y2420" i="10"/>
  <c r="Y2421" i="10"/>
  <c r="Y2422" i="10"/>
  <c r="Y2423" i="10"/>
  <c r="Y2424" i="10"/>
  <c r="Y2425" i="10"/>
  <c r="Y2426" i="10"/>
  <c r="Y2427" i="10"/>
  <c r="Y2428" i="10"/>
  <c r="Y2429" i="10"/>
  <c r="Y2430" i="10"/>
  <c r="Y2431" i="10"/>
  <c r="Y2432" i="10"/>
  <c r="Y2433" i="10"/>
  <c r="Y2434" i="10"/>
  <c r="Y2435" i="10"/>
  <c r="Y2436" i="10"/>
  <c r="Y2437" i="10"/>
  <c r="Y2438" i="10"/>
  <c r="Y2439" i="10"/>
  <c r="Y2440" i="10"/>
  <c r="Y2441" i="10"/>
  <c r="Y2442" i="10"/>
  <c r="Y2443" i="10"/>
  <c r="Y2444" i="10"/>
  <c r="Y2445" i="10"/>
  <c r="Y2446" i="10"/>
  <c r="Y2447" i="10"/>
  <c r="Y2448" i="10"/>
  <c r="Y2449" i="10"/>
  <c r="Y2450" i="10"/>
  <c r="Y2451" i="10"/>
  <c r="Y2452" i="10"/>
  <c r="Y2453" i="10"/>
  <c r="Y2454" i="10"/>
  <c r="Y2455" i="10"/>
  <c r="Y2456" i="10"/>
  <c r="Y2457" i="10"/>
  <c r="Y2458" i="10"/>
  <c r="Y2459" i="10"/>
  <c r="Y2460" i="10"/>
  <c r="Y2461" i="10"/>
  <c r="Y2462" i="10"/>
  <c r="Y2463" i="10"/>
  <c r="Y2464" i="10"/>
  <c r="Y2465" i="10"/>
  <c r="Y2466" i="10"/>
  <c r="Y2467" i="10"/>
  <c r="Y2468" i="10"/>
  <c r="Y2469" i="10"/>
  <c r="Y2470" i="10"/>
  <c r="Y2471" i="10"/>
  <c r="Y2472" i="10"/>
  <c r="Y2473" i="10"/>
  <c r="Y2474" i="10"/>
  <c r="Y2475" i="10"/>
  <c r="Y2476" i="10"/>
  <c r="Y2477" i="10"/>
  <c r="Y2478" i="10"/>
  <c r="Y2479" i="10"/>
  <c r="Y2480" i="10"/>
  <c r="Y2481" i="10"/>
  <c r="Y2482" i="10"/>
  <c r="Y2483" i="10"/>
  <c r="Y2484" i="10"/>
  <c r="Y2485" i="10"/>
  <c r="Y2486" i="10"/>
  <c r="Y2487" i="10"/>
  <c r="Y2488" i="10"/>
  <c r="Y2489" i="10"/>
  <c r="Y2490" i="10"/>
  <c r="Y2491" i="10"/>
  <c r="Y2492" i="10"/>
  <c r="Y2493" i="10"/>
  <c r="Y2494" i="10"/>
  <c r="Y2495" i="10"/>
  <c r="Y2496" i="10"/>
  <c r="Y2497" i="10"/>
  <c r="Y2498" i="10"/>
  <c r="Y2499" i="10"/>
  <c r="Y2500" i="10"/>
  <c r="Y2501" i="10"/>
  <c r="Y2502" i="10"/>
  <c r="Y2503" i="10"/>
  <c r="Y2504" i="10"/>
  <c r="Y2505" i="10"/>
  <c r="Y2506" i="10"/>
  <c r="Y2507" i="10"/>
  <c r="Y2508" i="10"/>
  <c r="Y2509" i="10"/>
  <c r="Y2510" i="10"/>
  <c r="Y2511" i="10"/>
  <c r="Y2512" i="10"/>
  <c r="Y2513" i="10"/>
  <c r="Y2514" i="10"/>
  <c r="Y2515" i="10"/>
  <c r="Y2516" i="10"/>
  <c r="Y2517" i="10"/>
  <c r="Y2518" i="10"/>
  <c r="Y2519" i="10"/>
  <c r="Y2520" i="10"/>
  <c r="Y2521" i="10"/>
  <c r="Y2522" i="10"/>
  <c r="Y2523" i="10"/>
  <c r="Y2524" i="10"/>
  <c r="Y2525" i="10"/>
  <c r="Y2526" i="10"/>
  <c r="Y2527" i="10"/>
  <c r="Y2528" i="10"/>
  <c r="Y2529" i="10"/>
  <c r="Y2530" i="10"/>
  <c r="Y2531" i="10"/>
  <c r="Y2532" i="10"/>
  <c r="Y2533" i="10"/>
  <c r="Y2534" i="10"/>
  <c r="Y2535" i="10"/>
  <c r="Y2536" i="10"/>
  <c r="Y2537" i="10"/>
  <c r="Y2538" i="10"/>
  <c r="Y2539" i="10"/>
  <c r="Y2540" i="10"/>
  <c r="Y2541" i="10"/>
  <c r="Y2542" i="10"/>
  <c r="Y2543" i="10"/>
  <c r="Y2544" i="10"/>
  <c r="Y2545" i="10"/>
  <c r="Y2546" i="10"/>
  <c r="Y2547" i="10"/>
  <c r="Y2548" i="10"/>
  <c r="Y2549" i="10"/>
  <c r="Y2550" i="10"/>
  <c r="Y2551" i="10"/>
  <c r="Y2552" i="10"/>
  <c r="Y2553" i="10"/>
  <c r="Y2554" i="10"/>
  <c r="Y2555" i="10"/>
  <c r="Y2556" i="10"/>
  <c r="Y2557" i="10"/>
  <c r="Y2558" i="10"/>
  <c r="Y2559" i="10"/>
  <c r="Y2560" i="10"/>
  <c r="Y2561" i="10"/>
  <c r="Y2562" i="10"/>
  <c r="Y2563" i="10"/>
  <c r="Y2564" i="10"/>
  <c r="Y2565" i="10"/>
  <c r="Y2566" i="10"/>
  <c r="Y2567" i="10"/>
  <c r="Y2568" i="10"/>
  <c r="Y2569" i="10"/>
  <c r="Y2570" i="10"/>
  <c r="Y2571" i="10"/>
  <c r="Y2572" i="10"/>
  <c r="Y2573" i="10"/>
  <c r="Y2574" i="10"/>
  <c r="Y2575" i="10"/>
  <c r="Y2576" i="10"/>
  <c r="Y2577" i="10"/>
  <c r="Y2578" i="10"/>
  <c r="Y2579" i="10"/>
  <c r="Y2580" i="10"/>
  <c r="Y2581" i="10"/>
  <c r="Y2582" i="10"/>
  <c r="Y2583" i="10"/>
  <c r="Y2584" i="10"/>
  <c r="Y2585" i="10"/>
  <c r="Y2586" i="10"/>
  <c r="Y2587" i="10"/>
  <c r="Y2588" i="10"/>
  <c r="Y2589" i="10"/>
  <c r="Y2590" i="10"/>
  <c r="Y2591" i="10"/>
  <c r="Y2592" i="10"/>
  <c r="Y2593" i="10"/>
  <c r="Y2594" i="10"/>
  <c r="Y2595" i="10"/>
  <c r="Y2596" i="10"/>
  <c r="Y2597" i="10"/>
  <c r="Y2598" i="10"/>
  <c r="Y2599" i="10"/>
  <c r="Y2600" i="10"/>
  <c r="Y2601" i="10"/>
  <c r="Y2602" i="10"/>
  <c r="Y2603" i="10"/>
  <c r="Y2604" i="10"/>
  <c r="Y2605" i="10"/>
  <c r="Y2606" i="10"/>
  <c r="Y2607" i="10"/>
  <c r="Y2608" i="10"/>
  <c r="Y2609" i="10"/>
  <c r="Y2610" i="10"/>
  <c r="Y2611" i="10"/>
  <c r="Y2612" i="10"/>
  <c r="Y2613" i="10"/>
  <c r="Y2614" i="10"/>
  <c r="Y2615" i="10"/>
  <c r="Y2616" i="10"/>
  <c r="Y2617" i="10"/>
  <c r="Y2618" i="10"/>
  <c r="Y2619" i="10"/>
  <c r="Y2620" i="10"/>
  <c r="Y2621" i="10"/>
  <c r="Y2622" i="10"/>
  <c r="Y2623" i="10"/>
  <c r="Y2624" i="10"/>
  <c r="Y2625" i="10"/>
  <c r="Y2626" i="10"/>
  <c r="Y2627" i="10"/>
  <c r="Y2628" i="10"/>
  <c r="Y2629" i="10"/>
  <c r="Y2630" i="10"/>
  <c r="Y2631" i="10"/>
  <c r="Y2632" i="10"/>
  <c r="Y2633" i="10"/>
  <c r="Y2634" i="10"/>
  <c r="Y2635" i="10"/>
  <c r="Y2636" i="10"/>
  <c r="Y2637" i="10"/>
  <c r="Y2638" i="10"/>
  <c r="Y2639" i="10"/>
  <c r="Y2640" i="10"/>
  <c r="Y2641" i="10"/>
  <c r="Y2642" i="10"/>
  <c r="Y2643" i="10"/>
  <c r="Y2644" i="10"/>
  <c r="Y2645" i="10"/>
  <c r="Y2646" i="10"/>
  <c r="Y2647" i="10"/>
  <c r="Y2648" i="10"/>
  <c r="Y2649" i="10"/>
  <c r="Y2650" i="10"/>
  <c r="Y2651" i="10"/>
  <c r="Y2652" i="10"/>
  <c r="Y2653" i="10"/>
  <c r="Y2654" i="10"/>
  <c r="Y2655" i="10"/>
  <c r="Y2656" i="10"/>
  <c r="Y2657" i="10"/>
  <c r="Y2658" i="10"/>
  <c r="Y2659" i="10"/>
  <c r="Y2660" i="10"/>
  <c r="Y2661" i="10"/>
  <c r="Y2662" i="10"/>
  <c r="Y2663" i="10"/>
  <c r="Y2664" i="10"/>
  <c r="Y2665" i="10"/>
  <c r="Y2666" i="10"/>
  <c r="Y2667" i="10"/>
  <c r="Y2668" i="10"/>
  <c r="Y2669" i="10"/>
  <c r="Y2670" i="10"/>
  <c r="Y2671" i="10"/>
  <c r="Y2672" i="10"/>
  <c r="Y2673" i="10"/>
  <c r="Y2674" i="10"/>
  <c r="Y2675" i="10"/>
  <c r="Y2676" i="10"/>
  <c r="Y2677" i="10"/>
  <c r="Y2678" i="10"/>
  <c r="Y2679" i="10"/>
  <c r="Y2680" i="10"/>
  <c r="Y2681" i="10"/>
  <c r="Y2682" i="10"/>
  <c r="Y2683" i="10"/>
  <c r="Y2684" i="10"/>
  <c r="Y2685" i="10"/>
  <c r="Y2686" i="10"/>
  <c r="Y2687" i="10"/>
  <c r="Y2688" i="10"/>
  <c r="Y2689" i="10"/>
  <c r="Y2690" i="10"/>
  <c r="Y2691" i="10"/>
  <c r="Y2692" i="10"/>
  <c r="Y2693" i="10"/>
  <c r="Y2694" i="10"/>
  <c r="Y2695" i="10"/>
  <c r="Y2696" i="10"/>
  <c r="Y2697" i="10"/>
  <c r="Y2698" i="10"/>
  <c r="Y2699" i="10"/>
  <c r="Y2700" i="10"/>
  <c r="Y2701" i="10"/>
  <c r="Y2702" i="10"/>
  <c r="Y2703" i="10"/>
  <c r="Y2704" i="10"/>
  <c r="Y2705" i="10"/>
  <c r="Y2706" i="10"/>
  <c r="Y2707" i="10"/>
  <c r="Y2708" i="10"/>
  <c r="Y2709" i="10"/>
  <c r="Y2710" i="10"/>
  <c r="Y2711" i="10"/>
  <c r="Y2712" i="10"/>
  <c r="Y2713" i="10"/>
  <c r="Y2714" i="10"/>
  <c r="Y2715" i="10"/>
  <c r="Y2716" i="10"/>
  <c r="Y2717" i="10"/>
  <c r="Y2718" i="10"/>
  <c r="Y2719" i="10"/>
  <c r="Y2720" i="10"/>
  <c r="Y2721" i="10"/>
  <c r="Y2722" i="10"/>
  <c r="Y2723" i="10"/>
  <c r="Y2724" i="10"/>
  <c r="Y2725" i="10"/>
  <c r="Y2726" i="10"/>
  <c r="Y2727" i="10"/>
  <c r="Y2728" i="10"/>
  <c r="Y2729" i="10"/>
  <c r="Y2730" i="10"/>
  <c r="Y2731" i="10"/>
  <c r="Y2732" i="10"/>
  <c r="Y2733" i="10"/>
  <c r="Y2734" i="10"/>
  <c r="Y2735" i="10"/>
  <c r="Y2736" i="10"/>
  <c r="Y2737" i="10"/>
  <c r="Y2738" i="10"/>
  <c r="Y2739" i="10"/>
  <c r="Y2740" i="10"/>
  <c r="Y2741" i="10"/>
  <c r="Y2742" i="10"/>
  <c r="Y2743" i="10"/>
  <c r="Y2744" i="10"/>
  <c r="Y2745" i="10"/>
  <c r="Y2746" i="10"/>
  <c r="Y2747" i="10"/>
  <c r="Y2748" i="10"/>
  <c r="Y2749" i="10"/>
  <c r="Y2750" i="10"/>
  <c r="Y2751" i="10"/>
  <c r="Y2752" i="10"/>
  <c r="Y2753" i="10"/>
  <c r="Y2754" i="10"/>
  <c r="Y2755" i="10"/>
  <c r="Y2756" i="10"/>
  <c r="Y2757" i="10"/>
  <c r="Y2758" i="10"/>
  <c r="Y2759" i="10"/>
  <c r="Y2760" i="10"/>
  <c r="Y2761" i="10"/>
  <c r="Y2762" i="10"/>
  <c r="Y2763" i="10"/>
  <c r="Y2764" i="10"/>
  <c r="Y2765" i="10"/>
  <c r="Y2766" i="10"/>
  <c r="Y2767" i="10"/>
  <c r="Y2768" i="10"/>
  <c r="Y2769" i="10"/>
  <c r="Y2770" i="10"/>
  <c r="Y2771" i="10"/>
  <c r="Y2772" i="10"/>
  <c r="Y2773" i="10"/>
  <c r="Y2774" i="10"/>
  <c r="Y2775" i="10"/>
  <c r="Y2776" i="10"/>
  <c r="Y2777" i="10"/>
  <c r="Y2778" i="10"/>
  <c r="Y2779" i="10"/>
  <c r="Y2780" i="10"/>
  <c r="Y2781" i="10"/>
  <c r="Y2782" i="10"/>
  <c r="Y2783" i="10"/>
  <c r="Y2784" i="10"/>
  <c r="Y2785" i="10"/>
  <c r="Y2786" i="10"/>
  <c r="Y2787" i="10"/>
  <c r="Y2788" i="10"/>
  <c r="Y2789" i="10"/>
  <c r="Y2790" i="10"/>
  <c r="Y2791" i="10"/>
  <c r="Y2792" i="10"/>
  <c r="Y2793" i="10"/>
  <c r="Y2794" i="10"/>
  <c r="Y2795" i="10"/>
  <c r="Y2796" i="10"/>
  <c r="Y2797" i="10"/>
  <c r="Y2798" i="10"/>
  <c r="Y2799" i="10"/>
  <c r="Y2800" i="10"/>
  <c r="Y2801" i="10"/>
  <c r="Y2802" i="10"/>
  <c r="Y2803" i="10"/>
  <c r="Y2804" i="10"/>
  <c r="Y2805" i="10"/>
  <c r="Y2806" i="10"/>
  <c r="Y2807" i="10"/>
  <c r="Y2808" i="10"/>
  <c r="Y2809" i="10"/>
  <c r="Y2810" i="10"/>
  <c r="Y2811" i="10"/>
  <c r="Y2812" i="10"/>
  <c r="Y2813" i="10"/>
  <c r="Y2814" i="10"/>
  <c r="Y2815" i="10"/>
  <c r="Y2816" i="10"/>
  <c r="Y2817" i="10"/>
  <c r="Y2818" i="10"/>
  <c r="Y2819" i="10"/>
  <c r="Y2820" i="10"/>
  <c r="Y2821" i="10"/>
  <c r="Y2822" i="10"/>
  <c r="Y2823" i="10"/>
  <c r="Y2824" i="10"/>
  <c r="Y2825" i="10"/>
  <c r="Y2826" i="10"/>
  <c r="Y2827" i="10"/>
  <c r="Y2828" i="10"/>
  <c r="Y2829" i="10"/>
  <c r="Y2830" i="10"/>
  <c r="Y2831" i="10"/>
  <c r="Y2832" i="10"/>
  <c r="Y2833" i="10"/>
  <c r="Y2834" i="10"/>
  <c r="Y2835" i="10"/>
  <c r="Y2836" i="10"/>
  <c r="Y2837" i="10"/>
  <c r="Y2838" i="10"/>
  <c r="Y2839" i="10"/>
  <c r="Y2840" i="10"/>
  <c r="Y2841" i="10"/>
  <c r="Y2842" i="10"/>
  <c r="Y2843" i="10"/>
  <c r="Y2844" i="10"/>
  <c r="Y2845" i="10"/>
  <c r="Y2846" i="10"/>
  <c r="Y2847" i="10"/>
  <c r="Y2848" i="10"/>
  <c r="Y2849" i="10"/>
  <c r="Y2850" i="10"/>
  <c r="Y2851" i="10"/>
  <c r="Y2852" i="10"/>
  <c r="Y2853" i="10"/>
  <c r="Y2854" i="10"/>
  <c r="Y2855" i="10"/>
  <c r="Y2856" i="10"/>
  <c r="Y2857" i="10"/>
  <c r="Y2858" i="10"/>
  <c r="Y2859" i="10"/>
  <c r="Y2860" i="10"/>
  <c r="Y2861" i="10"/>
  <c r="Y2862" i="10"/>
  <c r="Y2863" i="10"/>
  <c r="Y2864" i="10"/>
  <c r="Y2865" i="10"/>
  <c r="Y2866" i="10"/>
  <c r="Y2867" i="10"/>
  <c r="Y2868" i="10"/>
  <c r="Y2869" i="10"/>
  <c r="Y2870" i="10"/>
  <c r="Y2871" i="10"/>
  <c r="Y2872" i="10"/>
  <c r="Y2873" i="10"/>
  <c r="Y2874" i="10"/>
  <c r="Y2875" i="10"/>
  <c r="Y2876" i="10"/>
  <c r="Y2877" i="10"/>
  <c r="Y2878" i="10"/>
  <c r="Y2879" i="10"/>
  <c r="Y2880" i="10"/>
  <c r="Y2881" i="10"/>
  <c r="Y2882" i="10"/>
  <c r="Y2883" i="10"/>
  <c r="Y2884" i="10"/>
  <c r="Y2885" i="10"/>
  <c r="Y2886" i="10"/>
  <c r="Y2887" i="10"/>
  <c r="Y2888" i="10"/>
  <c r="Y2889" i="10"/>
  <c r="Y2890" i="10"/>
  <c r="Y2891" i="10"/>
  <c r="Y2892" i="10"/>
  <c r="Y2893" i="10"/>
  <c r="Y2894" i="10"/>
  <c r="Y2895" i="10"/>
  <c r="Y2896" i="10"/>
  <c r="Y2897" i="10"/>
  <c r="Y2898" i="10"/>
  <c r="Y2899" i="10"/>
  <c r="Y2900" i="10"/>
  <c r="Y2901" i="10"/>
  <c r="Y2902" i="10"/>
  <c r="Y2903" i="10"/>
  <c r="Y2904" i="10"/>
  <c r="Y2905" i="10"/>
  <c r="Y2906" i="10"/>
  <c r="Y2907" i="10"/>
  <c r="Y2908" i="10"/>
  <c r="Y2909" i="10"/>
  <c r="Y2910" i="10"/>
  <c r="Y2911" i="10"/>
  <c r="Y2912" i="10"/>
  <c r="Y2913" i="10"/>
  <c r="Y2914" i="10"/>
  <c r="Y2915" i="10"/>
  <c r="Y2916" i="10"/>
  <c r="Y2917" i="10"/>
  <c r="Y2918" i="10"/>
  <c r="Y2919" i="10"/>
  <c r="Y2920" i="10"/>
  <c r="Y2921" i="10"/>
  <c r="Y2922" i="10"/>
  <c r="Y2923" i="10"/>
  <c r="Y2924" i="10"/>
  <c r="Y2925" i="10"/>
  <c r="Y2926" i="10"/>
  <c r="Y2927" i="10"/>
  <c r="Y2928" i="10"/>
  <c r="Y2929" i="10"/>
  <c r="Y2930" i="10"/>
  <c r="Y2931" i="10"/>
  <c r="Y2932" i="10"/>
  <c r="Y2933" i="10"/>
  <c r="Y2934" i="10"/>
  <c r="Y2935" i="10"/>
  <c r="Y2936" i="10"/>
  <c r="Y2937" i="10"/>
  <c r="Y2938" i="10"/>
  <c r="Y2939" i="10"/>
  <c r="Y2940" i="10"/>
  <c r="Y2941" i="10"/>
  <c r="Y2942" i="10"/>
  <c r="Y2943" i="10"/>
  <c r="Y2944" i="10"/>
  <c r="Y2945" i="10"/>
  <c r="Y2946" i="10"/>
  <c r="Y2947" i="10"/>
  <c r="Y2948" i="10"/>
  <c r="Y2949" i="10"/>
  <c r="Y2950" i="10"/>
  <c r="Y2951" i="10"/>
  <c r="Y2952" i="10"/>
  <c r="Y2953" i="10"/>
  <c r="Y2954" i="10"/>
  <c r="Y2955" i="10"/>
  <c r="Y2956" i="10"/>
  <c r="Y2957" i="10"/>
  <c r="Y2958" i="10"/>
  <c r="Y2959" i="10"/>
  <c r="Y2960" i="10"/>
  <c r="Y2961" i="10"/>
  <c r="Y2962" i="10"/>
  <c r="Y2963" i="10"/>
  <c r="Y2964" i="10"/>
  <c r="Y2965" i="10"/>
  <c r="Y2966" i="10"/>
  <c r="Y2967" i="10"/>
  <c r="Y2968" i="10"/>
  <c r="Y2969" i="10"/>
  <c r="Y2970" i="10"/>
  <c r="Y2971" i="10"/>
  <c r="Y2972" i="10"/>
  <c r="Y2973" i="10"/>
  <c r="Y2974" i="10"/>
  <c r="Y2975" i="10"/>
  <c r="Y2976" i="10"/>
  <c r="Y2977" i="10"/>
  <c r="Y2978" i="10"/>
  <c r="Y2979" i="10"/>
  <c r="Y2980" i="10"/>
  <c r="Y2981" i="10"/>
  <c r="Y2982" i="10"/>
  <c r="Y2983" i="10"/>
  <c r="Y2984" i="10"/>
  <c r="Y2985" i="10"/>
  <c r="Y2986" i="10"/>
  <c r="Y2987" i="10"/>
  <c r="Y2988" i="10"/>
  <c r="Y2989" i="10"/>
  <c r="Y2990" i="10"/>
  <c r="Y2991" i="10"/>
  <c r="Y2992" i="10"/>
  <c r="Y2993" i="10"/>
  <c r="Y2994" i="10"/>
  <c r="Y2995" i="10"/>
  <c r="Y2996" i="10"/>
  <c r="Y2997" i="10"/>
  <c r="Y2998" i="10"/>
  <c r="Y2999" i="10"/>
  <c r="Y3000" i="10"/>
  <c r="Y3001" i="10"/>
  <c r="Y3002" i="10"/>
  <c r="Y3003" i="10"/>
  <c r="Y3004" i="10"/>
  <c r="Y3005" i="10"/>
  <c r="Y3006" i="10"/>
  <c r="Y3007" i="10"/>
  <c r="Y3008" i="10"/>
  <c r="Y3009" i="10"/>
  <c r="Y3010" i="10"/>
  <c r="Y3011" i="10"/>
  <c r="Y3012" i="10"/>
  <c r="Y3013" i="10"/>
  <c r="Y3014" i="10"/>
  <c r="Y3015" i="10"/>
  <c r="Y3016" i="10"/>
  <c r="Y3017" i="10"/>
  <c r="Y3018" i="10"/>
  <c r="Y3019" i="10"/>
  <c r="Y3020" i="10"/>
  <c r="Y3021" i="10"/>
  <c r="Y3022" i="10"/>
  <c r="Y3023" i="10"/>
  <c r="Y3024" i="10"/>
  <c r="Y3025" i="10"/>
  <c r="Y3026" i="10"/>
  <c r="Y3027" i="10"/>
  <c r="Y3028" i="10"/>
  <c r="Y3029" i="10"/>
  <c r="Y3030" i="10"/>
  <c r="Y3031" i="10"/>
  <c r="Y3032" i="10"/>
  <c r="Y3033" i="10"/>
  <c r="Y3034" i="10"/>
  <c r="Y3035" i="10"/>
  <c r="Y3036" i="10"/>
  <c r="Y3037" i="10"/>
  <c r="Y3038" i="10"/>
  <c r="Y3039" i="10"/>
  <c r="Y3040" i="10"/>
  <c r="Y3041" i="10"/>
  <c r="Y3042" i="10"/>
  <c r="Y3043" i="10"/>
  <c r="Y3044" i="10"/>
  <c r="Y3045" i="10"/>
  <c r="Y3046" i="10"/>
  <c r="Y3047" i="10"/>
  <c r="Y3048" i="10"/>
  <c r="Y3049" i="10"/>
  <c r="Y3050" i="10"/>
  <c r="Y3051" i="10"/>
  <c r="Y3052" i="10"/>
  <c r="Y3053" i="10"/>
  <c r="Y3054" i="10"/>
  <c r="Y3055" i="10"/>
  <c r="Y3056" i="10"/>
  <c r="Y3057" i="10"/>
  <c r="Y3058" i="10"/>
  <c r="Y3059" i="10"/>
  <c r="Y3060" i="10"/>
  <c r="Y3061" i="10"/>
  <c r="Y3062" i="10"/>
  <c r="Y3063" i="10"/>
  <c r="Y3064" i="10"/>
  <c r="Y3065" i="10"/>
  <c r="Y3066" i="10"/>
  <c r="Y3067" i="10"/>
  <c r="Y3068" i="10"/>
  <c r="Y3069" i="10"/>
  <c r="Y3070" i="10"/>
  <c r="Y3071" i="10"/>
  <c r="Y3072" i="10"/>
  <c r="Y3073" i="10"/>
  <c r="Y3074" i="10"/>
  <c r="Y3075" i="10"/>
  <c r="Y3076" i="10"/>
  <c r="Y3077" i="10"/>
  <c r="Y3078" i="10"/>
  <c r="Y3079" i="10"/>
  <c r="Y3080" i="10"/>
  <c r="Y3081" i="10"/>
  <c r="Y3082" i="10"/>
  <c r="Y3083" i="10"/>
  <c r="Y3084" i="10"/>
  <c r="Y3085" i="10"/>
  <c r="Y3086" i="10"/>
  <c r="Y3087" i="10"/>
  <c r="Y3088" i="10"/>
  <c r="Y3089" i="10"/>
  <c r="Y3090" i="10"/>
  <c r="Y3091" i="10"/>
  <c r="Y3092" i="10"/>
  <c r="Y3093" i="10"/>
  <c r="Y3094" i="10"/>
  <c r="Y3095" i="10"/>
  <c r="Y3096" i="10"/>
  <c r="Y3097" i="10"/>
  <c r="Y3098" i="10"/>
  <c r="Y3099" i="10"/>
  <c r="Y3100" i="10"/>
  <c r="Y3101" i="10"/>
  <c r="Y3102" i="10"/>
  <c r="Y3103" i="10"/>
  <c r="Y3104" i="10"/>
  <c r="Y3105" i="10"/>
  <c r="Y3106" i="10"/>
  <c r="Y3107" i="10"/>
  <c r="Y3108" i="10"/>
  <c r="Y3109" i="10"/>
  <c r="Y3110" i="10"/>
  <c r="Y3111" i="10"/>
  <c r="Y3112" i="10"/>
  <c r="Y3113" i="10"/>
  <c r="Y3114" i="10"/>
  <c r="Y3115" i="10"/>
  <c r="Y3116" i="10"/>
  <c r="Y3117" i="10"/>
  <c r="Y3118" i="10"/>
  <c r="Y3119" i="10"/>
  <c r="Y3120" i="10"/>
  <c r="Y3121" i="10"/>
  <c r="Y3122" i="10"/>
  <c r="Y3123" i="10"/>
  <c r="Y3124" i="10"/>
  <c r="Y3125" i="10"/>
  <c r="Y3126" i="10"/>
  <c r="Y3127" i="10"/>
  <c r="Y3128" i="10"/>
  <c r="Y3129" i="10"/>
  <c r="Y3130" i="10"/>
  <c r="Y3131" i="10"/>
  <c r="Y3132" i="10"/>
  <c r="Y3133" i="10"/>
  <c r="Y3134" i="10"/>
  <c r="Y3135" i="10"/>
  <c r="Y3136" i="10"/>
  <c r="Y3137" i="10"/>
  <c r="Y3138" i="10"/>
  <c r="Y3139" i="10"/>
  <c r="Y3140" i="10"/>
  <c r="Y3141" i="10"/>
  <c r="Y3142" i="10"/>
  <c r="Y3143" i="10"/>
  <c r="Y3144" i="10"/>
  <c r="Y3145" i="10"/>
  <c r="Y3146" i="10"/>
  <c r="Y3147" i="10"/>
  <c r="Y3148" i="10"/>
  <c r="Y3149" i="10"/>
  <c r="Y3150" i="10"/>
  <c r="Y3151" i="10"/>
  <c r="Y3152" i="10"/>
  <c r="Y3153" i="10"/>
  <c r="Y3154" i="10"/>
  <c r="Y3155" i="10"/>
  <c r="Y3156" i="10"/>
  <c r="Y3157" i="10"/>
  <c r="Y3158" i="10"/>
  <c r="Y3159" i="10"/>
  <c r="Y3160" i="10"/>
  <c r="Y3161" i="10"/>
  <c r="Y3162" i="10"/>
  <c r="Y3163" i="10"/>
  <c r="Y3164" i="10"/>
  <c r="Y3165" i="10"/>
  <c r="Y3166" i="10"/>
  <c r="Y3167" i="10"/>
  <c r="Y3168" i="10"/>
  <c r="Y3169" i="10"/>
  <c r="Y3170" i="10"/>
  <c r="Y3171" i="10"/>
  <c r="Y3172" i="10"/>
  <c r="Y3173" i="10"/>
  <c r="Y3174" i="10"/>
  <c r="Y3175" i="10"/>
  <c r="Y3176" i="10"/>
  <c r="Y3177" i="10"/>
  <c r="Y3178" i="10"/>
  <c r="Y3179" i="10"/>
  <c r="Y3180" i="10"/>
  <c r="Y3181" i="10"/>
  <c r="Y3182" i="10"/>
  <c r="Y3183" i="10"/>
  <c r="Y3184" i="10"/>
  <c r="Y3185" i="10"/>
  <c r="Y3186" i="10"/>
  <c r="Y3187" i="10"/>
  <c r="Y3188" i="10"/>
  <c r="Y3189" i="10"/>
  <c r="Y3190" i="10"/>
  <c r="Y3191" i="10"/>
  <c r="Y3192" i="10"/>
  <c r="Y3193" i="10"/>
  <c r="Y3194" i="10"/>
  <c r="Y3195" i="10"/>
  <c r="Y3196" i="10"/>
  <c r="Y3197" i="10"/>
  <c r="Y3198" i="10"/>
  <c r="Y3199" i="10"/>
  <c r="Y3200" i="10"/>
  <c r="Y3201" i="10"/>
  <c r="Y3202" i="10"/>
  <c r="Y3203" i="10"/>
  <c r="Y3204" i="10"/>
  <c r="Y3205" i="10"/>
  <c r="Y3206" i="10"/>
  <c r="Y3207" i="10"/>
  <c r="Y3208" i="10"/>
  <c r="Y3209" i="10"/>
  <c r="Y3210" i="10"/>
  <c r="Y3211" i="10"/>
  <c r="Y3212" i="10"/>
  <c r="Y3213" i="10"/>
  <c r="Y3214" i="10"/>
  <c r="Y3215" i="10"/>
  <c r="Y3216" i="10"/>
  <c r="Y3217" i="10"/>
  <c r="Y3218" i="10"/>
  <c r="Y3219" i="10"/>
  <c r="Y3220" i="10"/>
  <c r="Y3221" i="10"/>
  <c r="Y3222" i="10"/>
  <c r="Y3223" i="10"/>
  <c r="Y3224" i="10"/>
  <c r="Y3225" i="10"/>
  <c r="Y3226" i="10"/>
  <c r="Y3227" i="10"/>
  <c r="Y3228" i="10"/>
  <c r="Y3229" i="10"/>
  <c r="Y3230" i="10"/>
  <c r="Y3231" i="10"/>
  <c r="Y3232" i="10"/>
  <c r="Y3233" i="10"/>
  <c r="Y3234" i="10"/>
  <c r="Y3235" i="10"/>
  <c r="Y3236" i="10"/>
  <c r="Y3237" i="10"/>
  <c r="Y3238" i="10"/>
  <c r="Y3239" i="10"/>
  <c r="Y3240" i="10"/>
  <c r="Y3241" i="10"/>
  <c r="Y3242" i="10"/>
  <c r="Y3243" i="10"/>
  <c r="Y3244" i="10"/>
  <c r="Y3245" i="10"/>
  <c r="Y3246" i="10"/>
  <c r="Y3247" i="10"/>
  <c r="Y3248" i="10"/>
  <c r="Y3249" i="10"/>
  <c r="Y3250" i="10"/>
  <c r="Y3251" i="10"/>
  <c r="Y3252" i="10"/>
  <c r="Y3253" i="10"/>
  <c r="Y3254" i="10"/>
  <c r="Y3255" i="10"/>
  <c r="Y3256" i="10"/>
  <c r="Y3257" i="10"/>
  <c r="Y3258" i="10"/>
  <c r="Y3259" i="10"/>
  <c r="Y3260" i="10"/>
  <c r="Y3261" i="10"/>
  <c r="Y3262" i="10"/>
  <c r="Y3263" i="10"/>
  <c r="Y3264" i="10"/>
  <c r="Y3265" i="10"/>
  <c r="Y3266" i="10"/>
  <c r="Y3267" i="10"/>
  <c r="Y3268" i="10"/>
  <c r="Y3269" i="10"/>
  <c r="Y3270" i="10"/>
  <c r="Y3271" i="10"/>
  <c r="Y3272" i="10"/>
  <c r="Y3273" i="10"/>
  <c r="Y3274" i="10"/>
  <c r="Y3275" i="10"/>
  <c r="Y3276" i="10"/>
  <c r="Y3277" i="10"/>
  <c r="Y3278" i="10"/>
  <c r="Y3279" i="10"/>
  <c r="Y3280" i="10"/>
  <c r="Y3281" i="10"/>
  <c r="Y3282" i="10"/>
  <c r="Y3283" i="10"/>
  <c r="Y3284" i="10"/>
  <c r="Y3285" i="10"/>
  <c r="Y3286" i="10"/>
  <c r="Y3287" i="10"/>
  <c r="Y3288" i="10"/>
  <c r="Y3289" i="10"/>
  <c r="Y3290" i="10"/>
  <c r="Y3291" i="10"/>
  <c r="Y3292" i="10"/>
  <c r="Y3293" i="10"/>
  <c r="Y3294" i="10"/>
  <c r="Y3295" i="10"/>
  <c r="Y3296" i="10"/>
  <c r="Y3297" i="10"/>
  <c r="Y3298" i="10"/>
  <c r="Y3299" i="10"/>
  <c r="Y3300" i="10"/>
  <c r="Y3301" i="10"/>
  <c r="Y3302" i="10"/>
  <c r="Y3303" i="10"/>
  <c r="Y3304" i="10"/>
  <c r="Y3305" i="10"/>
  <c r="Y3306" i="10"/>
  <c r="Y3307" i="10"/>
  <c r="Y3308" i="10"/>
  <c r="Y3309" i="10"/>
  <c r="Y3310" i="10"/>
  <c r="Y3311" i="10"/>
  <c r="Y3312" i="10"/>
  <c r="Y3313" i="10"/>
  <c r="Y3314" i="10"/>
  <c r="Y3315" i="10"/>
  <c r="Y3316" i="10"/>
  <c r="Y3317" i="10"/>
  <c r="Y3318" i="10"/>
  <c r="Y3319" i="10"/>
  <c r="Y3320" i="10"/>
  <c r="Y3321" i="10"/>
  <c r="Y3322" i="10"/>
  <c r="Y3323" i="10"/>
  <c r="Y3324" i="10"/>
  <c r="Y3325" i="10"/>
  <c r="Y3326" i="10"/>
  <c r="Y3327" i="10"/>
  <c r="Y3328" i="10"/>
  <c r="Y3329" i="10"/>
  <c r="Y3330" i="10"/>
  <c r="Y3331" i="10"/>
  <c r="Y3332" i="10"/>
  <c r="Y3333" i="10"/>
  <c r="Y3334" i="10"/>
  <c r="Y3335" i="10"/>
  <c r="Y3336" i="10"/>
  <c r="Y3337" i="10"/>
  <c r="Y3338" i="10"/>
  <c r="Y3339" i="10"/>
  <c r="Y3340" i="10"/>
  <c r="Y3341" i="10"/>
  <c r="Y3342" i="10"/>
  <c r="Y3343" i="10"/>
  <c r="Y3344" i="10"/>
  <c r="Y3345" i="10"/>
  <c r="Y3346" i="10"/>
  <c r="Y3347" i="10"/>
  <c r="Y3348" i="10"/>
  <c r="Y3349" i="10"/>
  <c r="Y3350" i="10"/>
  <c r="Y3351" i="10"/>
  <c r="Y3352" i="10"/>
  <c r="Y3353" i="10"/>
  <c r="Y3354" i="10"/>
  <c r="Y3355" i="10"/>
  <c r="Y3356" i="10"/>
  <c r="Y3357" i="10"/>
  <c r="Y3358" i="10"/>
  <c r="Y3359" i="10"/>
  <c r="Y3360" i="10"/>
  <c r="Y3361" i="10"/>
  <c r="Y3362" i="10"/>
  <c r="Y3363" i="10"/>
  <c r="Y3364" i="10"/>
  <c r="Y3365" i="10"/>
  <c r="Y3366" i="10"/>
  <c r="Y3367" i="10"/>
  <c r="Y3368" i="10"/>
  <c r="Y3369" i="10"/>
  <c r="Y3370" i="10"/>
  <c r="Y3371" i="10"/>
  <c r="Y3372" i="10"/>
  <c r="Y3373" i="10"/>
  <c r="Y3374" i="10"/>
  <c r="Y3375" i="10"/>
  <c r="Y3376" i="10"/>
  <c r="Y3377" i="10"/>
  <c r="Y3378" i="10"/>
  <c r="Y3379" i="10"/>
  <c r="Y3380" i="10"/>
  <c r="Y3381" i="10"/>
  <c r="Y3382" i="10"/>
  <c r="Y3383" i="10"/>
  <c r="Y3384" i="10"/>
  <c r="Y3385" i="10"/>
  <c r="Y3386" i="10"/>
  <c r="Y3387" i="10"/>
  <c r="Y3388" i="10"/>
  <c r="Y3389" i="10"/>
  <c r="Y3390" i="10"/>
  <c r="Y3391" i="10"/>
  <c r="Y3392" i="10"/>
  <c r="Y3393" i="10"/>
  <c r="Y3394" i="10"/>
  <c r="Y3395" i="10"/>
  <c r="Y3396" i="10"/>
  <c r="Y3397" i="10"/>
  <c r="Y3398" i="10"/>
  <c r="Y3399" i="10"/>
  <c r="Y3400" i="10"/>
  <c r="Y3401" i="10"/>
  <c r="Y3402" i="10"/>
  <c r="Y3403" i="10"/>
  <c r="Y3404" i="10"/>
  <c r="Y3405" i="10"/>
  <c r="Y3406" i="10"/>
  <c r="Y3407" i="10"/>
  <c r="Y3408" i="10"/>
  <c r="Y3409" i="10"/>
  <c r="Y3410" i="10"/>
  <c r="Y3411" i="10"/>
  <c r="Y3412" i="10"/>
  <c r="Y3413" i="10"/>
  <c r="Y3414" i="10"/>
  <c r="Y3415" i="10"/>
  <c r="Y3416" i="10"/>
  <c r="Y3417" i="10"/>
  <c r="Y3418" i="10"/>
  <c r="Y3419" i="10"/>
  <c r="Y3420" i="10"/>
  <c r="Y3421" i="10"/>
  <c r="Y3422" i="10"/>
  <c r="Y3423" i="10"/>
  <c r="Y3424" i="10"/>
  <c r="Y3425" i="10"/>
  <c r="Y3426" i="10"/>
  <c r="Y3427" i="10"/>
  <c r="Y3428" i="10"/>
  <c r="Y3429" i="10"/>
  <c r="Y3430" i="10"/>
  <c r="Y3431" i="10"/>
  <c r="Y3432" i="10"/>
  <c r="Y3433" i="10"/>
  <c r="Y3434" i="10"/>
  <c r="Y3435" i="10"/>
  <c r="Y3436" i="10"/>
  <c r="Y3437" i="10"/>
  <c r="Y3438" i="10"/>
  <c r="Y3439" i="10"/>
  <c r="Y3440" i="10"/>
  <c r="Y3441" i="10"/>
  <c r="Y3442" i="10"/>
  <c r="Y3443" i="10"/>
  <c r="Y3444" i="10"/>
  <c r="Y3445" i="10"/>
  <c r="Y3446" i="10"/>
  <c r="Y3447" i="10"/>
  <c r="Y3448" i="10"/>
  <c r="Y3449" i="10"/>
  <c r="Y3450" i="10"/>
  <c r="Y3451" i="10"/>
  <c r="Y3452" i="10"/>
  <c r="Y3453" i="10"/>
  <c r="Y3454" i="10"/>
  <c r="Y3455" i="10"/>
  <c r="Y3456" i="10"/>
  <c r="Y3457" i="10"/>
  <c r="Y3458" i="10"/>
  <c r="Y3459" i="10"/>
  <c r="Y3460" i="10"/>
  <c r="Y3461" i="10"/>
  <c r="Y3462" i="10"/>
  <c r="Y3463" i="10"/>
  <c r="Y3464" i="10"/>
  <c r="Y3465" i="10"/>
  <c r="Y3466" i="10"/>
  <c r="Y3467" i="10"/>
  <c r="Y3468" i="10"/>
  <c r="Y3469" i="10"/>
  <c r="Y3470" i="10"/>
  <c r="Y3471" i="10"/>
  <c r="Y3472" i="10"/>
  <c r="Y3473" i="10"/>
  <c r="Y3474" i="10"/>
  <c r="Y3475" i="10"/>
  <c r="Y3476" i="10"/>
  <c r="Y3477" i="10"/>
  <c r="Y3478" i="10"/>
  <c r="Y3479" i="10"/>
  <c r="Y3480" i="10"/>
  <c r="Y3481" i="10"/>
  <c r="Y3482" i="10"/>
  <c r="Y3483" i="10"/>
  <c r="Y3484" i="10"/>
  <c r="Y3485" i="10"/>
  <c r="Y3486" i="10"/>
  <c r="Y3487" i="10"/>
  <c r="Y3488" i="10"/>
  <c r="Y3489" i="10"/>
  <c r="Y3490" i="10"/>
  <c r="Y3491" i="10"/>
  <c r="Y3492" i="10"/>
  <c r="Y3493" i="10"/>
  <c r="Y3494" i="10"/>
  <c r="Y3495" i="10"/>
  <c r="Y3496" i="10"/>
  <c r="Y3497" i="10"/>
  <c r="Y3498" i="10"/>
  <c r="Y3499" i="10"/>
  <c r="Y3500" i="10"/>
  <c r="Y3501" i="10"/>
  <c r="Y3502" i="10"/>
  <c r="Y3503" i="10"/>
  <c r="Y3504" i="10"/>
  <c r="Y3505" i="10"/>
  <c r="Y3506" i="10"/>
  <c r="Y3507" i="10"/>
  <c r="Y3508" i="10"/>
  <c r="Y3509" i="10"/>
  <c r="Y3510" i="10"/>
  <c r="Y3511" i="10"/>
  <c r="Y3512" i="10"/>
  <c r="Y3513" i="10"/>
  <c r="Y3514" i="10"/>
  <c r="Y3515" i="10"/>
  <c r="Y3516" i="10"/>
  <c r="Y3517" i="10"/>
  <c r="Y3518" i="10"/>
  <c r="Y3519" i="10"/>
  <c r="Y3520" i="10"/>
  <c r="Y3521" i="10"/>
  <c r="Y3522" i="10"/>
  <c r="Y3523" i="10"/>
  <c r="Y3524" i="10"/>
  <c r="Y3525" i="10"/>
  <c r="Y3526" i="10"/>
  <c r="Y3527" i="10"/>
  <c r="Y3528" i="10"/>
  <c r="Y3529" i="10"/>
  <c r="Y3530" i="10"/>
  <c r="Y3531" i="10"/>
  <c r="Y3532" i="10"/>
  <c r="Y3533" i="10"/>
  <c r="Y3534" i="10"/>
  <c r="Y3535" i="10"/>
  <c r="Y3536" i="10"/>
  <c r="Y3537" i="10"/>
  <c r="Y3538" i="10"/>
  <c r="Y3539" i="10"/>
  <c r="Y3540" i="10"/>
  <c r="Y3541" i="10"/>
  <c r="Y3542" i="10"/>
  <c r="Y3543" i="10"/>
  <c r="Y3544" i="10"/>
  <c r="Y3545" i="10"/>
  <c r="Y3546" i="10"/>
  <c r="Y3547" i="10"/>
  <c r="Y3548" i="10"/>
  <c r="Y3549" i="10"/>
  <c r="Y3550" i="10"/>
  <c r="Y3551" i="10"/>
  <c r="Y3552" i="10"/>
  <c r="Y3553" i="10"/>
  <c r="Y3554" i="10"/>
  <c r="Y3555" i="10"/>
  <c r="Y3556" i="10"/>
  <c r="Y3557" i="10"/>
  <c r="Y3558" i="10"/>
  <c r="Y3559" i="10"/>
  <c r="Y3560" i="10"/>
  <c r="Y3561" i="10"/>
  <c r="Y3562" i="10"/>
  <c r="Y3563" i="10"/>
  <c r="Y3564" i="10"/>
  <c r="Y3565" i="10"/>
  <c r="Y3566" i="10"/>
  <c r="Y3567" i="10"/>
  <c r="Y3568" i="10"/>
  <c r="Y3569" i="10"/>
  <c r="Y3570" i="10"/>
  <c r="Y3571" i="10"/>
  <c r="Y3572" i="10"/>
  <c r="Y3573" i="10"/>
  <c r="Y3574" i="10"/>
  <c r="Y3575" i="10"/>
  <c r="Y3576" i="10"/>
  <c r="Y3577" i="10"/>
  <c r="Y3578" i="10"/>
  <c r="Y3579" i="10"/>
  <c r="Y3580" i="10"/>
  <c r="Y3581" i="10"/>
  <c r="Y3582" i="10"/>
  <c r="Y3583" i="10"/>
  <c r="Y3584" i="10"/>
  <c r="Y3585" i="10"/>
  <c r="Y3586" i="10"/>
  <c r="Y3587" i="10"/>
  <c r="Y3588" i="10"/>
  <c r="Y3589" i="10"/>
  <c r="Y3590" i="10"/>
  <c r="Y3591" i="10"/>
  <c r="Y3592" i="10"/>
  <c r="Y3593" i="10"/>
  <c r="Y3594" i="10"/>
  <c r="Y3595" i="10"/>
  <c r="Y3596" i="10"/>
  <c r="Y3597" i="10"/>
  <c r="Y3598" i="10"/>
  <c r="Y3599" i="10"/>
  <c r="Y3600" i="10"/>
  <c r="Y3601" i="10"/>
  <c r="Y3602" i="10"/>
  <c r="Y3603" i="10"/>
  <c r="Y3604" i="10"/>
  <c r="Y3605" i="10"/>
  <c r="Y3606" i="10"/>
  <c r="Y3607" i="10"/>
  <c r="Y3608" i="10"/>
  <c r="Y3609" i="10"/>
  <c r="Y3610" i="10"/>
  <c r="Y3611" i="10"/>
  <c r="Y3612" i="10"/>
  <c r="Y3613" i="10"/>
  <c r="Y3614" i="10"/>
  <c r="Y3615" i="10"/>
  <c r="Y3616" i="10"/>
  <c r="Y3617" i="10"/>
  <c r="Y3618" i="10"/>
  <c r="Y3619" i="10"/>
  <c r="Y3620" i="10"/>
  <c r="Y3621" i="10"/>
  <c r="Y3622" i="10"/>
  <c r="Y3623" i="10"/>
  <c r="Y3624" i="10"/>
  <c r="Y3625" i="10"/>
  <c r="Y3626" i="10"/>
  <c r="Y3627" i="10"/>
  <c r="Y3628" i="10"/>
  <c r="Y3629" i="10"/>
  <c r="Y3630" i="10"/>
  <c r="Y3631" i="10"/>
  <c r="Y3632" i="10"/>
  <c r="Y3633" i="10"/>
  <c r="Y3634" i="10"/>
  <c r="Y3635" i="10"/>
  <c r="Y3636" i="10"/>
  <c r="Y3637" i="10"/>
  <c r="Y3638" i="10"/>
  <c r="Y3639" i="10"/>
  <c r="Y3640" i="10"/>
  <c r="Y3641" i="10"/>
  <c r="Y3642" i="10"/>
  <c r="Y3643" i="10"/>
  <c r="Y3644" i="10"/>
  <c r="Y3645" i="10"/>
  <c r="Y3646" i="10"/>
  <c r="Y3647" i="10"/>
  <c r="Y3648" i="10"/>
  <c r="Y3649" i="10"/>
  <c r="Y3650" i="10"/>
  <c r="Y3651" i="10"/>
  <c r="Y3652" i="10"/>
  <c r="Y3653" i="10"/>
  <c r="Y3654" i="10"/>
  <c r="Y3655" i="10"/>
  <c r="Y3656" i="10"/>
  <c r="Y3657" i="10"/>
  <c r="Y3658" i="10"/>
  <c r="Y3659" i="10"/>
  <c r="Y3660" i="10"/>
  <c r="Y3661" i="10"/>
  <c r="Y3662" i="10"/>
  <c r="Y3663" i="10"/>
  <c r="Y3664" i="10"/>
  <c r="Y3665" i="10"/>
  <c r="Y3666" i="10"/>
  <c r="Y3667" i="10"/>
  <c r="Y3668" i="10"/>
  <c r="Y3669" i="10"/>
  <c r="Y3670" i="10"/>
  <c r="Y3671" i="10"/>
  <c r="Y3672" i="10"/>
  <c r="Y3673" i="10"/>
  <c r="Y3674" i="10"/>
  <c r="Y3675" i="10"/>
  <c r="Y3676" i="10"/>
  <c r="Y3677" i="10"/>
  <c r="Y3678" i="10"/>
  <c r="Y3679" i="10"/>
  <c r="Y3680" i="10"/>
  <c r="Y3681" i="10"/>
  <c r="Y3682" i="10"/>
  <c r="Y3683" i="10"/>
  <c r="Y3684" i="10"/>
  <c r="Y3685" i="10"/>
  <c r="Y3686" i="10"/>
  <c r="Y3687" i="10"/>
  <c r="Y3688" i="10"/>
  <c r="Y3689" i="10"/>
  <c r="Y3690" i="10"/>
  <c r="Y3691" i="10"/>
  <c r="Y3692" i="10"/>
  <c r="Y3693" i="10"/>
  <c r="Y3694" i="10"/>
  <c r="Y3695" i="10"/>
  <c r="Y3696" i="10"/>
  <c r="Y3697" i="10"/>
  <c r="Y3698" i="10"/>
  <c r="Y3699" i="10"/>
  <c r="Y3700" i="10"/>
  <c r="Y3701" i="10"/>
  <c r="Y3702" i="10"/>
  <c r="Y3703" i="10"/>
  <c r="Y3704" i="10"/>
  <c r="Y3705" i="10"/>
  <c r="Y3706" i="10"/>
  <c r="Y3707" i="10"/>
  <c r="Y3708" i="10"/>
  <c r="Y3709" i="10"/>
  <c r="Y3710" i="10"/>
  <c r="Y3711" i="10"/>
  <c r="Y3712" i="10"/>
  <c r="Y3713" i="10"/>
  <c r="Y3714" i="10"/>
  <c r="Y3715" i="10"/>
  <c r="Y3716" i="10"/>
  <c r="Y3717" i="10"/>
  <c r="Y3718" i="10"/>
  <c r="Y3719" i="10"/>
  <c r="Y3720" i="10"/>
  <c r="Y3721" i="10"/>
  <c r="Y3722" i="10"/>
  <c r="Y3723" i="10"/>
  <c r="Y3724" i="10"/>
  <c r="Y3725" i="10"/>
  <c r="Y3726" i="10"/>
  <c r="Y3727" i="10"/>
  <c r="Y3728" i="10"/>
  <c r="Y3729" i="10"/>
  <c r="Y3730" i="10"/>
  <c r="Y3731" i="10"/>
  <c r="Y3732" i="10"/>
  <c r="Y3733" i="10"/>
  <c r="Y3734" i="10"/>
  <c r="Y3735" i="10"/>
  <c r="Y3736" i="10"/>
  <c r="Y3737" i="10"/>
  <c r="Y3738" i="10"/>
  <c r="Y3739" i="10"/>
  <c r="Y3740" i="10"/>
  <c r="Y3741" i="10"/>
  <c r="Y3742" i="10"/>
  <c r="Y3743" i="10"/>
  <c r="Y3744" i="10"/>
  <c r="Y3745" i="10"/>
  <c r="Y3746" i="10"/>
  <c r="Y3747" i="10"/>
  <c r="Y3748" i="10"/>
  <c r="Y3749" i="10"/>
  <c r="Y3750" i="10"/>
  <c r="Y3751" i="10"/>
  <c r="Y3752" i="10"/>
  <c r="Y3753" i="10"/>
  <c r="Y3754" i="10"/>
  <c r="Y3755" i="10"/>
  <c r="Y3756" i="10"/>
  <c r="Y3757" i="10"/>
  <c r="Y3758" i="10"/>
  <c r="Y3759" i="10"/>
  <c r="Y3760" i="10"/>
  <c r="Y3761" i="10"/>
  <c r="Y3762" i="10"/>
  <c r="Y3763" i="10"/>
  <c r="Y3764" i="10"/>
  <c r="Y3765" i="10"/>
  <c r="Y3766" i="10"/>
  <c r="Y3767" i="10"/>
  <c r="Y3768" i="10"/>
  <c r="Y3769" i="10"/>
  <c r="Y3770" i="10"/>
  <c r="Y3771" i="10"/>
  <c r="Y3772" i="10"/>
  <c r="Y3773" i="10"/>
  <c r="Y3774" i="10"/>
  <c r="Y3775" i="10"/>
  <c r="Y3776" i="10"/>
  <c r="Y3777" i="10"/>
  <c r="Y3778" i="10"/>
  <c r="Y3779" i="10"/>
  <c r="Y3780" i="10"/>
  <c r="Y3781" i="10"/>
  <c r="Y3782" i="10"/>
  <c r="Y3783" i="10"/>
  <c r="Y3784" i="10"/>
  <c r="Y3785" i="10"/>
  <c r="Y3786" i="10"/>
  <c r="Y3787" i="10"/>
  <c r="Y3788" i="10"/>
  <c r="Y3789" i="10"/>
  <c r="Y3790" i="10"/>
  <c r="Y3791" i="10"/>
  <c r="Y3792" i="10"/>
  <c r="Y3793" i="10"/>
  <c r="Y3794" i="10"/>
  <c r="Y3795" i="10"/>
  <c r="Y3796" i="10"/>
  <c r="Y3797" i="10"/>
  <c r="Y3798" i="10"/>
  <c r="Y3799" i="10"/>
  <c r="Y3800" i="10"/>
  <c r="Y3801" i="10"/>
  <c r="Y3802" i="10"/>
  <c r="Y3803" i="10"/>
  <c r="Y3804" i="10"/>
  <c r="Y3805" i="10"/>
  <c r="Y3806" i="10"/>
  <c r="Y3807" i="10"/>
  <c r="Y3808" i="10"/>
  <c r="Y3809" i="10"/>
  <c r="Y3810" i="10"/>
  <c r="Y3811" i="10"/>
  <c r="Y3812" i="10"/>
  <c r="Y3813" i="10"/>
  <c r="Y3814" i="10"/>
  <c r="Y3815" i="10"/>
  <c r="Y3816" i="10"/>
  <c r="Y3817" i="10"/>
  <c r="Y3818" i="10"/>
  <c r="Y3819" i="10"/>
  <c r="Y3820" i="10"/>
  <c r="Y3821" i="10"/>
  <c r="Y3822" i="10"/>
  <c r="Y3823" i="10"/>
  <c r="Y3824" i="10"/>
  <c r="Y3825" i="10"/>
  <c r="Y3826" i="10"/>
  <c r="Y3827" i="10"/>
  <c r="Y3828" i="10"/>
  <c r="Y3829" i="10"/>
  <c r="Y3830" i="10"/>
  <c r="Y3831" i="10"/>
  <c r="Y3832" i="10"/>
  <c r="Y3833" i="10"/>
  <c r="Y3834" i="10"/>
  <c r="Y3835" i="10"/>
  <c r="Y3836" i="10"/>
  <c r="Y3837" i="10"/>
  <c r="Y3838" i="10"/>
  <c r="Y3839" i="10"/>
  <c r="Y3840" i="10"/>
  <c r="Y3841" i="10"/>
  <c r="Y3842" i="10"/>
  <c r="Y3843" i="10"/>
  <c r="Y3844" i="10"/>
  <c r="Y3845" i="10"/>
  <c r="Y3846" i="10"/>
  <c r="Y3847" i="10"/>
  <c r="Y3848" i="10"/>
  <c r="Y3849" i="10"/>
  <c r="Y3850" i="10"/>
  <c r="Y3851" i="10"/>
  <c r="Y3852" i="10"/>
  <c r="Y3853" i="10"/>
  <c r="Y3854" i="10"/>
  <c r="Y3855" i="10"/>
  <c r="Y3856" i="10"/>
  <c r="Y3857" i="10"/>
  <c r="Y3858" i="10"/>
  <c r="Y3859" i="10"/>
  <c r="Y3860" i="10"/>
  <c r="Y3861" i="10"/>
  <c r="Y3862" i="10"/>
  <c r="Y3863" i="10"/>
  <c r="Y3864" i="10"/>
  <c r="Y3865" i="10"/>
  <c r="Y3866" i="10"/>
  <c r="Y3867" i="10"/>
  <c r="Y3868" i="10"/>
  <c r="Y3869" i="10"/>
  <c r="Y3870" i="10"/>
  <c r="Y3871" i="10"/>
  <c r="Y3872" i="10"/>
  <c r="Y3873" i="10"/>
  <c r="Y3874" i="10"/>
  <c r="Y3875" i="10"/>
  <c r="Y3876" i="10"/>
  <c r="Y3877" i="10"/>
  <c r="Y3878" i="10"/>
  <c r="Y3879" i="10"/>
  <c r="Y3880" i="10"/>
  <c r="Y3881" i="10"/>
  <c r="Y3882" i="10"/>
  <c r="Y3883" i="10"/>
  <c r="Y3884" i="10"/>
  <c r="Y3885" i="10"/>
  <c r="Y3886" i="10"/>
  <c r="Y3887" i="10"/>
  <c r="Y3888" i="10"/>
  <c r="Y3889" i="10"/>
  <c r="Y3890" i="10"/>
  <c r="Y3891" i="10"/>
  <c r="Y3892" i="10"/>
  <c r="Y3893" i="10"/>
  <c r="Y3894" i="10"/>
  <c r="Y3895" i="10"/>
  <c r="Y3896" i="10"/>
  <c r="Y3897" i="10"/>
  <c r="Y3898" i="10"/>
  <c r="Y3899" i="10"/>
  <c r="Y3900" i="10"/>
  <c r="Y3901" i="10"/>
  <c r="Y3902" i="10"/>
  <c r="Y3903" i="10"/>
  <c r="Y3904" i="10"/>
  <c r="Y3905" i="10"/>
  <c r="Y3906" i="10"/>
  <c r="Y3907" i="10"/>
  <c r="Y3908" i="10"/>
  <c r="Y3909" i="10"/>
  <c r="Y3910" i="10"/>
  <c r="Y3911" i="10"/>
  <c r="Y3912" i="10"/>
  <c r="Y3913" i="10"/>
  <c r="Y3914" i="10"/>
  <c r="Y3915" i="10"/>
  <c r="Y3916" i="10"/>
  <c r="Y3917" i="10"/>
  <c r="Y3918" i="10"/>
  <c r="Y3919" i="10"/>
  <c r="Y3920" i="10"/>
  <c r="Y3921" i="10"/>
  <c r="Y3922" i="10"/>
  <c r="Y3923" i="10"/>
  <c r="Y3924" i="10"/>
  <c r="Y3925" i="10"/>
  <c r="Y3926" i="10"/>
  <c r="Y3927" i="10"/>
  <c r="Y3928" i="10"/>
  <c r="Y3929" i="10"/>
  <c r="Y3930" i="10"/>
  <c r="Y3931" i="10"/>
  <c r="Y3932" i="10"/>
  <c r="Y3933" i="10"/>
  <c r="Y3934" i="10"/>
  <c r="Y3935" i="10"/>
  <c r="Y3936" i="10"/>
  <c r="Y3937" i="10"/>
  <c r="Y3938" i="10"/>
  <c r="Y3939" i="10"/>
  <c r="Y3940" i="10"/>
  <c r="Y3941" i="10"/>
  <c r="Y3942" i="10"/>
  <c r="Y3943" i="10"/>
  <c r="Y3944" i="10"/>
  <c r="Y3945" i="10"/>
  <c r="Y3946" i="10"/>
  <c r="Y3947" i="10"/>
  <c r="Y3948" i="10"/>
  <c r="Y3949" i="10"/>
  <c r="Y3950" i="10"/>
  <c r="Y3951" i="10"/>
  <c r="Y3952" i="10"/>
  <c r="Y3953" i="10"/>
  <c r="Y3954" i="10"/>
  <c r="Y3955" i="10"/>
  <c r="Y3956" i="10"/>
  <c r="Y3957" i="10"/>
  <c r="Y3958" i="10"/>
  <c r="Y3959" i="10"/>
  <c r="Y3960" i="10"/>
  <c r="Y3961" i="10"/>
  <c r="Y3962" i="10"/>
  <c r="Y3963" i="10"/>
  <c r="Y3964" i="10"/>
  <c r="Y3965" i="10"/>
  <c r="Y3966" i="10"/>
  <c r="Y3967" i="10"/>
  <c r="Y3968" i="10"/>
  <c r="Y3969" i="10"/>
  <c r="Y3970" i="10"/>
  <c r="Y3971" i="10"/>
  <c r="Y3972" i="10"/>
  <c r="Y3973" i="10"/>
  <c r="Y3974" i="10"/>
  <c r="Y3975" i="10"/>
  <c r="Y3976" i="10"/>
  <c r="Y3977" i="10"/>
  <c r="Y3978" i="10"/>
  <c r="Y3979" i="10"/>
  <c r="Y3980" i="10"/>
  <c r="Y3981" i="10"/>
  <c r="Y3982" i="10"/>
  <c r="Y3983" i="10"/>
  <c r="Y3984" i="10"/>
  <c r="Y3985" i="10"/>
  <c r="Y3986" i="10"/>
  <c r="Y3987" i="10"/>
  <c r="Y3988" i="10"/>
  <c r="Y3989" i="10"/>
  <c r="Y3990" i="10"/>
  <c r="Y3991" i="10"/>
  <c r="Y3992" i="10"/>
  <c r="Y3993" i="10"/>
  <c r="Y3994" i="10"/>
  <c r="Y3995" i="10"/>
  <c r="Y3996" i="10"/>
  <c r="Y3997" i="10"/>
  <c r="Y3998" i="10"/>
  <c r="Y3999" i="10"/>
  <c r="Y4000" i="10"/>
  <c r="Y4001" i="10"/>
  <c r="Y4002" i="10"/>
  <c r="Y4003" i="10"/>
  <c r="Y4004" i="10"/>
  <c r="Y4005" i="10"/>
  <c r="Y4006" i="10"/>
  <c r="Y4007" i="10"/>
  <c r="Y4008" i="10"/>
  <c r="Y4009" i="10"/>
  <c r="Y4010" i="10"/>
  <c r="Y4011" i="10"/>
  <c r="Y4012" i="10"/>
  <c r="Y4013" i="10"/>
  <c r="Y4014" i="10"/>
  <c r="Y4015" i="10"/>
  <c r="Y4016" i="10"/>
  <c r="Y4017" i="10"/>
  <c r="Y4018" i="10"/>
  <c r="Y4019" i="10"/>
  <c r="Y4020" i="10"/>
  <c r="Y4021" i="10"/>
  <c r="Y4022" i="10"/>
  <c r="Y4023" i="10"/>
  <c r="Y4024" i="10"/>
  <c r="Y4025" i="10"/>
  <c r="Y4026" i="10"/>
  <c r="Y4027" i="10"/>
  <c r="Y4028" i="10"/>
  <c r="Y4029" i="10"/>
  <c r="Y4030" i="10"/>
  <c r="Y4031" i="10"/>
  <c r="Y4032" i="10"/>
  <c r="Y4033" i="10"/>
  <c r="Y4034" i="10"/>
  <c r="Y4035" i="10"/>
  <c r="Y4036" i="10"/>
  <c r="Y4037" i="10"/>
  <c r="Y4038" i="10"/>
  <c r="Y4039" i="10"/>
  <c r="Y4040" i="10"/>
  <c r="Y4041" i="10"/>
  <c r="Y4042" i="10"/>
  <c r="Y4043" i="10"/>
  <c r="Y4044" i="10"/>
  <c r="Y4045" i="10"/>
  <c r="Y4046" i="10"/>
  <c r="Y4047" i="10"/>
  <c r="Y4048" i="10"/>
  <c r="Y4049" i="10"/>
  <c r="Y4050" i="10"/>
  <c r="Y4051" i="10"/>
  <c r="Y4052" i="10"/>
  <c r="Y4053" i="10"/>
  <c r="Y4054" i="10"/>
  <c r="Y4055" i="10"/>
  <c r="Y4056" i="10"/>
  <c r="Y4057" i="10"/>
  <c r="Y4058" i="10"/>
  <c r="Y4059" i="10"/>
  <c r="Y4060" i="10"/>
  <c r="Y4061" i="10"/>
  <c r="Y4062" i="10"/>
  <c r="Y4063" i="10"/>
  <c r="Y4064" i="10"/>
  <c r="Y4065" i="10"/>
  <c r="Y4066" i="10"/>
  <c r="Y4067" i="10"/>
  <c r="Y4068" i="10"/>
  <c r="Y4069" i="10"/>
  <c r="Y4070" i="10"/>
  <c r="Y4071" i="10"/>
  <c r="Y4072" i="10"/>
  <c r="Y4073" i="10"/>
  <c r="Y4074" i="10"/>
  <c r="Y4075" i="10"/>
  <c r="Y4076" i="10"/>
  <c r="Y4077" i="10"/>
  <c r="Y4078" i="10"/>
  <c r="Y4079" i="10"/>
  <c r="Y4080" i="10"/>
  <c r="Y4081" i="10"/>
  <c r="Y4082" i="10"/>
  <c r="Y4083" i="10"/>
  <c r="Y4084" i="10"/>
  <c r="Y4085" i="10"/>
  <c r="Y4086" i="10"/>
  <c r="Y4087" i="10"/>
  <c r="Y4088" i="10"/>
  <c r="Y4089" i="10"/>
  <c r="Y4090" i="10"/>
  <c r="Y4091" i="10"/>
  <c r="Y4092" i="10"/>
  <c r="Y4093" i="10"/>
  <c r="Y4094" i="10"/>
  <c r="Y4095" i="10"/>
  <c r="Y4096" i="10"/>
  <c r="Y4097" i="10"/>
  <c r="Y4098" i="10"/>
  <c r="Y4099" i="10"/>
  <c r="Y4100" i="10"/>
  <c r="Y4101" i="10"/>
  <c r="Y4102" i="10"/>
  <c r="Y4103" i="10"/>
  <c r="Y4104" i="10"/>
  <c r="Y4105" i="10"/>
  <c r="Y4106" i="10"/>
  <c r="Y4107" i="10"/>
  <c r="Y4108" i="10"/>
  <c r="Y4109" i="10"/>
  <c r="Y4110" i="10"/>
  <c r="Y4111" i="10"/>
  <c r="Y4112" i="10"/>
  <c r="Y4113" i="10"/>
  <c r="Y4114" i="10"/>
  <c r="Y4115" i="10"/>
  <c r="Y4116" i="10"/>
  <c r="Y4117" i="10"/>
  <c r="Y4118" i="10"/>
  <c r="Y4119" i="10"/>
  <c r="Y4120" i="10"/>
  <c r="Y4121" i="10"/>
  <c r="Y4122" i="10"/>
  <c r="Y4123" i="10"/>
  <c r="Y4124" i="10"/>
  <c r="Y4125" i="10"/>
  <c r="Y4126" i="10"/>
  <c r="Y4127" i="10"/>
  <c r="Y4128" i="10"/>
  <c r="Y4129" i="10"/>
  <c r="Y4130" i="10"/>
  <c r="Y4131" i="10"/>
  <c r="Y4132" i="10"/>
  <c r="Y4133" i="10"/>
  <c r="Y4134" i="10"/>
  <c r="Y4135" i="10"/>
  <c r="Y4136" i="10"/>
  <c r="Y4137" i="10"/>
  <c r="Y4138" i="10"/>
  <c r="Y4139" i="10"/>
  <c r="Y4140" i="10"/>
  <c r="Y4141" i="10"/>
  <c r="Y4142" i="10"/>
  <c r="Y4143" i="10"/>
  <c r="Y4144" i="10"/>
  <c r="Y4145" i="10"/>
  <c r="Y4146" i="10"/>
  <c r="Y4147" i="10"/>
  <c r="Y4148" i="10"/>
  <c r="Y4149" i="10"/>
  <c r="Y4150" i="10"/>
  <c r="Y4151" i="10"/>
  <c r="Y4152" i="10"/>
  <c r="Y4153" i="10"/>
  <c r="Y4154" i="10"/>
  <c r="Y4155" i="10"/>
  <c r="Y4156" i="10"/>
  <c r="Y4157" i="10"/>
  <c r="Y4158" i="10"/>
  <c r="Y4159" i="10"/>
  <c r="Y4160" i="10"/>
  <c r="Y4161" i="10"/>
  <c r="Y4162" i="10"/>
  <c r="Y4163" i="10"/>
  <c r="Y4164" i="10"/>
  <c r="Y4165" i="10"/>
  <c r="Y4166" i="10"/>
  <c r="Y4167" i="10"/>
  <c r="Y4168" i="10"/>
  <c r="Y4169" i="10"/>
  <c r="Y4170" i="10"/>
  <c r="Y4171" i="10"/>
  <c r="Y4172" i="10"/>
  <c r="Y4173" i="10"/>
  <c r="Y4174" i="10"/>
  <c r="Y4175" i="10"/>
  <c r="Y4176" i="10"/>
  <c r="Y4177" i="10"/>
  <c r="Y4178" i="10"/>
  <c r="Y4179" i="10"/>
  <c r="Y4180" i="10"/>
  <c r="Y4181" i="10"/>
  <c r="Y4182" i="10"/>
  <c r="Y4183" i="10"/>
  <c r="Y4184" i="10"/>
  <c r="Y4185" i="10"/>
  <c r="Y4186" i="10"/>
  <c r="Y4187" i="10"/>
  <c r="Y4188" i="10"/>
  <c r="Y4189" i="10"/>
  <c r="Y4190" i="10"/>
  <c r="Y4191" i="10"/>
  <c r="Y4192" i="10"/>
  <c r="Y4193" i="10"/>
  <c r="Y4194" i="10"/>
  <c r="Y4195" i="10"/>
  <c r="Y4196" i="10"/>
  <c r="Y4197" i="10"/>
  <c r="Y4198" i="10"/>
  <c r="Y4199" i="10"/>
  <c r="Y4200" i="10"/>
  <c r="Y4201" i="10"/>
  <c r="Y4202" i="10"/>
  <c r="Y4203" i="10"/>
  <c r="Y4204" i="10"/>
  <c r="Y4205" i="10"/>
  <c r="Y4206" i="10"/>
  <c r="Y4207" i="10"/>
  <c r="Y4208" i="10"/>
  <c r="Y4209" i="10"/>
  <c r="Y4210" i="10"/>
  <c r="Y4211" i="10"/>
  <c r="Y4212" i="10"/>
  <c r="Y4213" i="10"/>
  <c r="Y4214" i="10"/>
  <c r="Y4215" i="10"/>
  <c r="Y4216" i="10"/>
  <c r="Y4217" i="10"/>
  <c r="Y4218" i="10"/>
  <c r="Y4219" i="10"/>
  <c r="Y4220" i="10"/>
  <c r="Y4221" i="10"/>
  <c r="Y4222" i="10"/>
  <c r="Y4223" i="10"/>
  <c r="Y4224" i="10"/>
  <c r="Y4225" i="10"/>
  <c r="Y4226" i="10"/>
  <c r="Y4227" i="10"/>
  <c r="Y4228" i="10"/>
  <c r="Y4229" i="10"/>
  <c r="Y4230" i="10"/>
  <c r="Y4231" i="10"/>
  <c r="Y4232" i="10"/>
  <c r="Y4233" i="10"/>
  <c r="Y4234" i="10"/>
  <c r="Y4235" i="10"/>
  <c r="Y4236" i="10"/>
  <c r="Y4237" i="10"/>
  <c r="Y4238" i="10"/>
  <c r="Y4239" i="10"/>
  <c r="Y4240" i="10"/>
  <c r="Y4241" i="10"/>
  <c r="Y4242" i="10"/>
  <c r="Y4243" i="10"/>
  <c r="Y4244" i="10"/>
  <c r="Y4245" i="10"/>
  <c r="Y4246" i="10"/>
  <c r="Y4247" i="10"/>
  <c r="Y4248" i="10"/>
  <c r="Y4249" i="10"/>
  <c r="Y4250" i="10"/>
  <c r="Y4251" i="10"/>
  <c r="Y4252" i="10"/>
  <c r="Y4253" i="10"/>
  <c r="Y4254" i="10"/>
  <c r="Y4255" i="10"/>
  <c r="Y4256" i="10"/>
  <c r="Y4257" i="10"/>
  <c r="Y4258" i="10"/>
  <c r="Y4259" i="10"/>
  <c r="Y4260" i="10"/>
  <c r="Y4261" i="10"/>
  <c r="Y4262" i="10"/>
  <c r="Y4263" i="10"/>
  <c r="Y4264" i="10"/>
  <c r="Y4265" i="10"/>
  <c r="Y4266" i="10"/>
  <c r="Y4267" i="10"/>
  <c r="Y4268" i="10"/>
  <c r="Y4269" i="10"/>
  <c r="Y4270" i="10"/>
  <c r="Y4271" i="10"/>
  <c r="Y4272" i="10"/>
  <c r="Y4273" i="10"/>
  <c r="Y4274" i="10"/>
  <c r="Y4275" i="10"/>
  <c r="Y4276" i="10"/>
  <c r="Y4277" i="10"/>
  <c r="Y4278" i="10"/>
  <c r="Y4279" i="10"/>
  <c r="Y4280" i="10"/>
  <c r="Y4281" i="10"/>
  <c r="Y4282" i="10"/>
  <c r="Y4283" i="10"/>
  <c r="Y4284" i="10"/>
  <c r="Y4285" i="10"/>
  <c r="Y4286" i="10"/>
  <c r="Y4287" i="10"/>
  <c r="Y4288" i="10"/>
  <c r="Y4289" i="10"/>
  <c r="Y4290" i="10"/>
  <c r="Y4291" i="10"/>
  <c r="Y4292" i="10"/>
  <c r="Y4293" i="10"/>
  <c r="Y4294" i="10"/>
  <c r="Y4295" i="10"/>
  <c r="Y4296" i="10"/>
  <c r="Y4297" i="10"/>
  <c r="Y4298" i="10"/>
  <c r="Y4299" i="10"/>
  <c r="Y4300" i="10"/>
  <c r="Y4301" i="10"/>
  <c r="Y4302" i="10"/>
  <c r="Y4303" i="10"/>
  <c r="Y4304" i="10"/>
  <c r="Y4305" i="10"/>
  <c r="Y4306" i="10"/>
  <c r="Y4307" i="10"/>
  <c r="Y4308" i="10"/>
  <c r="Y4309" i="10"/>
  <c r="Y4310" i="10"/>
  <c r="Y4311" i="10"/>
  <c r="Y4312" i="10"/>
  <c r="Y4313" i="10"/>
  <c r="Y4314" i="10"/>
  <c r="Y4315" i="10"/>
  <c r="Y4316" i="10"/>
  <c r="Y4317" i="10"/>
  <c r="Y4318" i="10"/>
  <c r="Y4319" i="10"/>
  <c r="Y4320" i="10"/>
  <c r="Y4321" i="10"/>
  <c r="Y4322" i="10"/>
  <c r="Y4323" i="10"/>
  <c r="Y4324" i="10"/>
  <c r="Y4325" i="10"/>
  <c r="Y4326" i="10"/>
  <c r="Y4327" i="10"/>
  <c r="Y4328" i="10"/>
  <c r="Y4329" i="10"/>
  <c r="Y4330" i="10"/>
  <c r="Y4331" i="10"/>
  <c r="Y4332" i="10"/>
  <c r="Y4333" i="10"/>
  <c r="Y4334" i="10"/>
  <c r="Y4335" i="10"/>
  <c r="Y4336" i="10"/>
  <c r="Y4337" i="10"/>
  <c r="Y4338" i="10"/>
  <c r="Y4339" i="10"/>
  <c r="Y4340" i="10"/>
  <c r="Y4341" i="10"/>
  <c r="Y4342" i="10"/>
  <c r="Y4343" i="10"/>
  <c r="Y4344" i="10"/>
  <c r="Y4345" i="10"/>
  <c r="Y4346" i="10"/>
  <c r="Y4347" i="10"/>
  <c r="Y4348" i="10"/>
  <c r="Y4349" i="10"/>
  <c r="Y4350" i="10"/>
  <c r="Y4351" i="10"/>
  <c r="Y4352" i="10"/>
  <c r="Y4353" i="10"/>
  <c r="Y4354" i="10"/>
  <c r="Y4355" i="10"/>
  <c r="Y4356" i="10"/>
  <c r="Y4357" i="10"/>
  <c r="Y4358" i="10"/>
  <c r="Y4359" i="10"/>
  <c r="Y4360" i="10"/>
  <c r="Y4361" i="10"/>
  <c r="Y4362" i="10"/>
  <c r="Y4363" i="10"/>
  <c r="Y4364" i="10"/>
  <c r="Y4365" i="10"/>
  <c r="Y4366" i="10"/>
  <c r="Y4367" i="10"/>
  <c r="Y4368" i="10"/>
  <c r="Y4369" i="10"/>
  <c r="Y4370" i="10"/>
  <c r="Y4371" i="10"/>
  <c r="Y4372" i="10"/>
  <c r="Y4373" i="10"/>
  <c r="Y4374" i="10"/>
  <c r="Y4375" i="10"/>
  <c r="Y4376" i="10"/>
  <c r="Y4377" i="10"/>
  <c r="Y4378" i="10"/>
  <c r="Y4379" i="10"/>
  <c r="Y4380" i="10"/>
  <c r="Y4381" i="10"/>
  <c r="Y4382" i="10"/>
  <c r="Y4383" i="10"/>
  <c r="Y4384" i="10"/>
  <c r="Y4385" i="10"/>
  <c r="Y4386" i="10"/>
  <c r="Y4387" i="10"/>
  <c r="Y4388" i="10"/>
  <c r="Y4389" i="10"/>
  <c r="Y4390" i="10"/>
  <c r="Y4391" i="10"/>
  <c r="Y4392" i="10"/>
  <c r="Y4393" i="10"/>
  <c r="Y4394" i="10"/>
  <c r="Y4395" i="10"/>
  <c r="Y4396" i="10"/>
  <c r="Y4397" i="10"/>
  <c r="Y4398" i="10"/>
  <c r="Y4399" i="10"/>
  <c r="Y4400" i="10"/>
  <c r="Y4401" i="10"/>
  <c r="Y4402" i="10"/>
  <c r="Y4403" i="10"/>
  <c r="Y4404" i="10"/>
  <c r="Y4405" i="10"/>
  <c r="Y4406" i="10"/>
  <c r="Y4407" i="10"/>
  <c r="Y4408" i="10"/>
  <c r="Y4409" i="10"/>
  <c r="Y4410" i="10"/>
  <c r="Y4411" i="10"/>
  <c r="Y4412" i="10"/>
  <c r="Y4413" i="10"/>
  <c r="Y4414" i="10"/>
  <c r="Y4415" i="10"/>
  <c r="Y4416" i="10"/>
  <c r="Y4417" i="10"/>
  <c r="Y4418" i="10"/>
  <c r="Y4419" i="10"/>
  <c r="Y4420" i="10"/>
  <c r="Y4421" i="10"/>
  <c r="Y4422" i="10"/>
  <c r="Y4423" i="10"/>
  <c r="Y4424" i="10"/>
  <c r="Y4425" i="10"/>
  <c r="Y4426" i="10"/>
  <c r="Y4427" i="10"/>
  <c r="Y4428" i="10"/>
  <c r="Y4429" i="10"/>
  <c r="Y4430" i="10"/>
  <c r="Y4431" i="10"/>
  <c r="Y4432" i="10"/>
  <c r="Y4433" i="10"/>
  <c r="Y4434" i="10"/>
  <c r="Y4435" i="10"/>
  <c r="Y4436" i="10"/>
  <c r="Y4437" i="10"/>
  <c r="Y4438" i="10"/>
  <c r="Y4439" i="10"/>
  <c r="Y4440" i="10"/>
  <c r="Y4441" i="10"/>
  <c r="Y4442" i="10"/>
  <c r="Y4443" i="10"/>
  <c r="Y4444" i="10"/>
  <c r="Y4445" i="10"/>
  <c r="Y4446" i="10"/>
  <c r="Y4447" i="10"/>
  <c r="Y4448" i="10"/>
  <c r="Y4449" i="10"/>
  <c r="Y4450" i="10"/>
  <c r="Y4451" i="10"/>
  <c r="Y4452" i="10"/>
  <c r="Y4453" i="10"/>
  <c r="Y4454" i="10"/>
  <c r="Y4455" i="10"/>
  <c r="Y4456" i="10"/>
  <c r="Y4457" i="10"/>
  <c r="Y4458" i="10"/>
  <c r="Y4459" i="10"/>
  <c r="Y4460" i="10"/>
  <c r="Y4461" i="10"/>
  <c r="Y4462" i="10"/>
  <c r="Y4463" i="10"/>
  <c r="Y4464" i="10"/>
  <c r="Y4465" i="10"/>
  <c r="Y4466" i="10"/>
  <c r="Y4467" i="10"/>
  <c r="Y4468" i="10"/>
  <c r="Y4469" i="10"/>
  <c r="Y4470" i="10"/>
  <c r="Y4471" i="10"/>
  <c r="Y4472" i="10"/>
  <c r="Y4473" i="10"/>
  <c r="Y4474" i="10"/>
  <c r="Y4475" i="10"/>
  <c r="Y4476" i="10"/>
  <c r="Y4477" i="10"/>
  <c r="Y4478" i="10"/>
  <c r="Y4479" i="10"/>
  <c r="Y4480" i="10"/>
  <c r="Y4481" i="10"/>
  <c r="Y4482" i="10"/>
  <c r="Y4483" i="10"/>
  <c r="Y4484" i="10"/>
  <c r="Y4485" i="10"/>
  <c r="Y4486" i="10"/>
  <c r="Y4487" i="10"/>
  <c r="Y4488" i="10"/>
  <c r="Y4489" i="10"/>
  <c r="Y4490" i="10"/>
  <c r="Y4491" i="10"/>
  <c r="Y4492" i="10"/>
  <c r="Y4493" i="10"/>
  <c r="Y4494" i="10"/>
  <c r="Y4495" i="10"/>
  <c r="Y4496" i="10"/>
  <c r="Y4497" i="10"/>
  <c r="Y4498" i="10"/>
  <c r="Y4499" i="10"/>
  <c r="Y4500" i="10"/>
  <c r="Y4501" i="10"/>
  <c r="Y4502" i="10"/>
  <c r="Y4503" i="10"/>
  <c r="Y4504" i="10"/>
  <c r="Y4505" i="10"/>
  <c r="Y4506" i="10"/>
  <c r="Y4507" i="10"/>
  <c r="Y4508" i="10"/>
  <c r="Y4509" i="10"/>
  <c r="Y4510" i="10"/>
  <c r="Y4511" i="10"/>
  <c r="Y4512" i="10"/>
  <c r="Y4513" i="10"/>
  <c r="Y4514" i="10"/>
  <c r="Y4515" i="10"/>
  <c r="Y4516" i="10"/>
  <c r="Y4517" i="10"/>
  <c r="Y4518" i="10"/>
  <c r="Y4519" i="10"/>
  <c r="Y4520" i="10"/>
  <c r="Y4521" i="10"/>
  <c r="Y4522" i="10"/>
  <c r="Y4523" i="10"/>
  <c r="Y4524" i="10"/>
  <c r="Y4525" i="10"/>
  <c r="Y4526" i="10"/>
  <c r="Y4527" i="10"/>
  <c r="Y4528" i="10"/>
  <c r="Y4529" i="10"/>
  <c r="Y4530" i="10"/>
  <c r="Y4531" i="10"/>
  <c r="Y4532" i="10"/>
  <c r="Y4533" i="10"/>
  <c r="Y4534" i="10"/>
  <c r="Y4535" i="10"/>
  <c r="Y4536" i="10"/>
  <c r="Y4537" i="10"/>
  <c r="Y4538" i="10"/>
  <c r="Y4539" i="10"/>
  <c r="Y4540" i="10"/>
  <c r="Y4541" i="10"/>
  <c r="Y4542" i="10"/>
  <c r="Y4543" i="10"/>
  <c r="Y4544" i="10"/>
  <c r="Y4545" i="10"/>
  <c r="Y4546" i="10"/>
  <c r="Y4547" i="10"/>
  <c r="Y4548" i="10"/>
  <c r="Y4549" i="10"/>
  <c r="Y4550" i="10"/>
  <c r="Y4551" i="10"/>
  <c r="Y4552" i="10"/>
  <c r="Y4553" i="10"/>
  <c r="Y4554" i="10"/>
  <c r="Y4555" i="10"/>
  <c r="Y4556" i="10"/>
  <c r="Y4557" i="10"/>
  <c r="Y4558" i="10"/>
  <c r="Y4559" i="10"/>
  <c r="Y4560" i="10"/>
  <c r="Y4561" i="10"/>
  <c r="Y4562" i="10"/>
  <c r="Y4563" i="10"/>
  <c r="Y4564" i="10"/>
  <c r="Y4565" i="10"/>
  <c r="Y4566" i="10"/>
  <c r="Y4567" i="10"/>
  <c r="Y4568" i="10"/>
  <c r="Y4569" i="10"/>
  <c r="Y4570" i="10"/>
  <c r="Y4571" i="10"/>
  <c r="Y4572" i="10"/>
  <c r="Y4573" i="10"/>
  <c r="Y4574" i="10"/>
  <c r="Y4575" i="10"/>
  <c r="Y4576" i="10"/>
  <c r="Y4577" i="10"/>
  <c r="Y4578" i="10"/>
  <c r="Y4579" i="10"/>
  <c r="Y4580" i="10"/>
  <c r="Y4581" i="10"/>
  <c r="Y4582" i="10"/>
  <c r="Y4583" i="10"/>
  <c r="Y4584" i="10"/>
  <c r="Y4585" i="10"/>
  <c r="Y4586" i="10"/>
  <c r="Y4587" i="10"/>
  <c r="Y4588" i="10"/>
  <c r="Y4589" i="10"/>
  <c r="Y4590" i="10"/>
  <c r="Y4591" i="10"/>
  <c r="Y4592" i="10"/>
  <c r="Y4593" i="10"/>
  <c r="Y4594" i="10"/>
  <c r="Y4595" i="10"/>
  <c r="Y4596" i="10"/>
  <c r="Y4597" i="10"/>
  <c r="Y4598" i="10"/>
  <c r="Y4599" i="10"/>
  <c r="Y4600" i="10"/>
  <c r="Y4601" i="10"/>
  <c r="Y4602" i="10"/>
  <c r="Y4603" i="10"/>
  <c r="Y4604" i="10"/>
  <c r="Y4605" i="10"/>
  <c r="Y4606" i="10"/>
  <c r="Y4607" i="10"/>
  <c r="Y4608" i="10"/>
  <c r="Y4609" i="10"/>
  <c r="Y4610" i="10"/>
  <c r="Y4611" i="10"/>
  <c r="Y4612" i="10"/>
  <c r="Y4613" i="10"/>
  <c r="Y4614" i="10"/>
  <c r="Y4615" i="10"/>
  <c r="Y4616" i="10"/>
  <c r="Y4617" i="10"/>
  <c r="Y4618" i="10"/>
  <c r="Y4619" i="10"/>
  <c r="Y4620" i="10"/>
  <c r="Y4621" i="10"/>
  <c r="Y4622" i="10"/>
  <c r="Y4623" i="10"/>
  <c r="Y4624" i="10"/>
  <c r="Y4625" i="10"/>
  <c r="Y4626" i="10"/>
  <c r="Y4627" i="10"/>
  <c r="Y4628" i="10"/>
  <c r="Y4629" i="10"/>
  <c r="Y4630" i="10"/>
  <c r="Y4631" i="10"/>
  <c r="Y4632" i="10"/>
  <c r="Y4633" i="10"/>
  <c r="Y4634" i="10"/>
  <c r="Y4635" i="10"/>
  <c r="Y4636" i="10"/>
  <c r="Y4637" i="10"/>
  <c r="Y4638" i="10"/>
  <c r="Y4639" i="10"/>
  <c r="Y4640" i="10"/>
  <c r="Y4641" i="10"/>
  <c r="Y4642" i="10"/>
  <c r="Y4643" i="10"/>
  <c r="Y4644" i="10"/>
  <c r="Y4645" i="10"/>
  <c r="Y4646" i="10"/>
  <c r="Y4647" i="10"/>
  <c r="Y4648" i="10"/>
  <c r="Y4649" i="10"/>
  <c r="Y4650" i="10"/>
  <c r="Y4651" i="10"/>
  <c r="Y4652" i="10"/>
  <c r="Y4653" i="10"/>
  <c r="Y4654" i="10"/>
  <c r="Y4655" i="10"/>
  <c r="Y4656" i="10"/>
  <c r="Y4657" i="10"/>
  <c r="Y4658" i="10"/>
  <c r="Y4659" i="10"/>
  <c r="Y4660" i="10"/>
  <c r="Y4661" i="10"/>
  <c r="Y4662" i="10"/>
  <c r="Y4663" i="10"/>
  <c r="Y4664" i="10"/>
  <c r="Y4665" i="10"/>
  <c r="Y4666" i="10"/>
  <c r="Y4667" i="10"/>
  <c r="Y4668" i="10"/>
  <c r="Y4669" i="10"/>
  <c r="Y4670" i="10"/>
  <c r="Y4671" i="10"/>
  <c r="Y4672" i="10"/>
  <c r="Y4673" i="10"/>
  <c r="Y4674" i="10"/>
  <c r="Y4675" i="10"/>
  <c r="Y4676" i="10"/>
  <c r="Y4677" i="10"/>
  <c r="Y4678" i="10"/>
  <c r="Y4679" i="10"/>
  <c r="Y4680" i="10"/>
  <c r="Y4681" i="10"/>
  <c r="Y4682" i="10"/>
  <c r="Y4683" i="10"/>
  <c r="Y4684" i="10"/>
  <c r="Y4685" i="10"/>
  <c r="Y4686" i="10"/>
  <c r="Y4687" i="10"/>
  <c r="Y4688" i="10"/>
  <c r="Y4689" i="10"/>
  <c r="Y4690" i="10"/>
  <c r="Y4691" i="10"/>
  <c r="Y4692" i="10"/>
  <c r="Y4693" i="10"/>
  <c r="Y4694" i="10"/>
  <c r="Y4695" i="10"/>
  <c r="Y4696" i="10"/>
  <c r="Y4697" i="10"/>
  <c r="Y4698" i="10"/>
  <c r="Y4699" i="10"/>
  <c r="Y4700" i="10"/>
  <c r="Y4701" i="10"/>
  <c r="Y4702" i="10"/>
  <c r="Y4703" i="10"/>
  <c r="Y4704" i="10"/>
  <c r="Y4705" i="10"/>
  <c r="Y4706" i="10"/>
  <c r="Y4707" i="10"/>
  <c r="Y4708" i="10"/>
  <c r="Y4709" i="10"/>
  <c r="Y4710" i="10"/>
  <c r="Y4711" i="10"/>
  <c r="Y4712" i="10"/>
  <c r="Y4713" i="10"/>
  <c r="Y4714" i="10"/>
  <c r="Y4715" i="10"/>
  <c r="Y4716" i="10"/>
  <c r="Y4717" i="10"/>
  <c r="Y4718" i="10"/>
  <c r="Y4719" i="10"/>
  <c r="Y4720" i="10"/>
  <c r="Y4721" i="10"/>
  <c r="Y4722" i="10"/>
  <c r="Y4723" i="10"/>
  <c r="Y4724" i="10"/>
  <c r="Y4725" i="10"/>
  <c r="Y4726" i="10"/>
  <c r="Y4727" i="10"/>
  <c r="Y4728" i="10"/>
  <c r="Y4729" i="10"/>
  <c r="Y4730" i="10"/>
  <c r="Y4731" i="10"/>
  <c r="Y4732" i="10"/>
  <c r="Y4733" i="10"/>
  <c r="Y4734" i="10"/>
  <c r="Y4735" i="10"/>
  <c r="Y4736" i="10"/>
  <c r="Y4737" i="10"/>
  <c r="Y4738" i="10"/>
  <c r="Y4739" i="10"/>
  <c r="Y4740" i="10"/>
  <c r="Y4741" i="10"/>
  <c r="Y4742" i="10"/>
  <c r="Y4743" i="10"/>
  <c r="Y4744" i="10"/>
  <c r="Y4745" i="10"/>
  <c r="Y4746" i="10"/>
  <c r="Y4747" i="10"/>
  <c r="Y4748" i="10"/>
  <c r="Y4749" i="10"/>
  <c r="Y4750" i="10"/>
  <c r="Y4751" i="10"/>
  <c r="Y4752" i="10"/>
  <c r="Y4753" i="10"/>
  <c r="Y4754" i="10"/>
  <c r="Y4755" i="10"/>
  <c r="Y4756" i="10"/>
  <c r="Y4757" i="10"/>
  <c r="Y4758" i="10"/>
  <c r="Y4759" i="10"/>
  <c r="Y4760" i="10"/>
  <c r="Y4761" i="10"/>
  <c r="Y4762" i="10"/>
  <c r="Y4763" i="10"/>
  <c r="Y4764" i="10"/>
  <c r="Y4765" i="10"/>
  <c r="Y4766" i="10"/>
  <c r="Y4767" i="10"/>
  <c r="Y4768" i="10"/>
  <c r="Y4769" i="10"/>
  <c r="Y4770" i="10"/>
  <c r="Y4771" i="10"/>
  <c r="Y4772" i="10"/>
  <c r="Y4773" i="10"/>
  <c r="Y4774" i="10"/>
  <c r="Y4775" i="10"/>
  <c r="Y4776" i="10"/>
  <c r="Y4777" i="10"/>
  <c r="Y4778" i="10"/>
  <c r="Y4779" i="10"/>
  <c r="Y4780" i="10"/>
  <c r="Y4781" i="10"/>
  <c r="Y4782" i="10"/>
  <c r="Y4783" i="10"/>
  <c r="Y4784" i="10"/>
  <c r="Y4785" i="10"/>
  <c r="Y4786" i="10"/>
  <c r="Y4787" i="10"/>
  <c r="Y4788" i="10"/>
  <c r="Y4789" i="10"/>
  <c r="Y4790" i="10"/>
  <c r="Y4791" i="10"/>
  <c r="Y4792" i="10"/>
  <c r="Y4793" i="10"/>
  <c r="Y4794" i="10"/>
  <c r="Y4795" i="10"/>
  <c r="Y4796" i="10"/>
  <c r="Y4797" i="10"/>
  <c r="Y4798" i="10"/>
  <c r="Y4799" i="10"/>
  <c r="Y4800" i="10"/>
  <c r="Y4801" i="10"/>
  <c r="Y4802" i="10"/>
  <c r="Y4803" i="10"/>
  <c r="Y4804" i="10"/>
  <c r="Y4805" i="10"/>
  <c r="Y4806" i="10"/>
  <c r="Y4807" i="10"/>
  <c r="Y4808" i="10"/>
  <c r="Y4809" i="10"/>
  <c r="Y4810" i="10"/>
  <c r="Y4811" i="10"/>
  <c r="Y4812" i="10"/>
  <c r="Y4813" i="10"/>
  <c r="Y4814" i="10"/>
  <c r="Y4815" i="10"/>
  <c r="Y4816" i="10"/>
  <c r="Y4817" i="10"/>
  <c r="Y4818" i="10"/>
  <c r="Y4819" i="10"/>
  <c r="Y4820" i="10"/>
  <c r="Y4821" i="10"/>
  <c r="Y4822" i="10"/>
  <c r="Y4823" i="10"/>
  <c r="Y4824" i="10"/>
  <c r="Y4825" i="10"/>
  <c r="Y4826" i="10"/>
  <c r="Y4827" i="10"/>
  <c r="Y4828" i="10"/>
  <c r="Y4829" i="10"/>
  <c r="Y4830" i="10"/>
  <c r="Y4831" i="10"/>
  <c r="Y4832" i="10"/>
  <c r="Y4833" i="10"/>
  <c r="Y4834" i="10"/>
  <c r="Y4835" i="10"/>
  <c r="Y4836" i="10"/>
  <c r="Y4837" i="10"/>
  <c r="Y4838" i="10"/>
  <c r="Y4839" i="10"/>
  <c r="Y4840" i="10"/>
  <c r="Y4841" i="10"/>
  <c r="Y4842" i="10"/>
  <c r="Y4843" i="10"/>
  <c r="Y4844" i="10"/>
  <c r="Y4845" i="10"/>
  <c r="Y4846" i="10"/>
  <c r="Y4847" i="10"/>
  <c r="Y4848" i="10"/>
  <c r="Y4849" i="10"/>
  <c r="Y4850" i="10"/>
  <c r="Y4851" i="10"/>
  <c r="Y4852" i="10"/>
  <c r="Y4853" i="10"/>
  <c r="Y4854" i="10"/>
  <c r="Y4855" i="10"/>
  <c r="Y4856" i="10"/>
  <c r="Y4857" i="10"/>
  <c r="Y4858" i="10"/>
  <c r="Y4859" i="10"/>
  <c r="Y4860" i="10"/>
  <c r="Y4861" i="10"/>
  <c r="Y4862" i="10"/>
  <c r="Y4863" i="10"/>
  <c r="Y4864" i="10"/>
  <c r="Y4865" i="10"/>
  <c r="Y4866" i="10"/>
  <c r="Y4867" i="10"/>
  <c r="Y4868" i="10"/>
  <c r="Y4869" i="10"/>
  <c r="Y4870" i="10"/>
  <c r="Y4871" i="10"/>
  <c r="Y4872" i="10"/>
  <c r="Y4873" i="10"/>
  <c r="Y4874" i="10"/>
  <c r="Y4875" i="10"/>
  <c r="Y4876" i="10"/>
  <c r="Y4877" i="10"/>
  <c r="Y4878" i="10"/>
  <c r="Y4879" i="10"/>
  <c r="Y4880" i="10"/>
  <c r="Y4881" i="10"/>
  <c r="Y4882" i="10"/>
  <c r="Y4883" i="10"/>
  <c r="Y4884" i="10"/>
  <c r="Y4885" i="10"/>
  <c r="Y4886" i="10"/>
  <c r="Y4887" i="10"/>
  <c r="Y4888" i="10"/>
  <c r="Y4889" i="10"/>
  <c r="Y4890" i="10"/>
  <c r="Y4891" i="10"/>
  <c r="Y4892" i="10"/>
  <c r="Y4893" i="10"/>
  <c r="Y4894" i="10"/>
  <c r="Y4895" i="10"/>
  <c r="Y4896" i="10"/>
  <c r="Y4897" i="10"/>
  <c r="Y4898" i="10"/>
  <c r="Y4899" i="10"/>
  <c r="Y4900" i="10"/>
  <c r="Y4901" i="10"/>
  <c r="Y4902" i="10"/>
  <c r="Y4903" i="10"/>
  <c r="Y4904" i="10"/>
  <c r="Y4905" i="10"/>
  <c r="Y4906" i="10"/>
  <c r="Y4907" i="10"/>
  <c r="Y4908" i="10"/>
  <c r="Y4909" i="10"/>
  <c r="Y4910" i="10"/>
  <c r="Y4911" i="10"/>
  <c r="Y4912" i="10"/>
  <c r="Y4913" i="10"/>
  <c r="Y4914" i="10"/>
  <c r="Y4915" i="10"/>
  <c r="Y4916" i="10"/>
  <c r="Y4917" i="10"/>
  <c r="Y4918" i="10"/>
  <c r="Y4919" i="10"/>
  <c r="Y4920" i="10"/>
  <c r="Y4921" i="10"/>
  <c r="Y4922" i="10"/>
  <c r="Y4923" i="10"/>
  <c r="Y4924" i="10"/>
  <c r="Y4925" i="10"/>
  <c r="Y4926" i="10"/>
  <c r="Y4927" i="10"/>
  <c r="Y4928" i="10"/>
  <c r="Y4929" i="10"/>
  <c r="Y4930" i="10"/>
  <c r="Y4931" i="10"/>
  <c r="Y4932" i="10"/>
  <c r="Y4933" i="10"/>
  <c r="Y4934" i="10"/>
  <c r="Y4935" i="10"/>
  <c r="Y4936" i="10"/>
  <c r="Y4937" i="10"/>
  <c r="Y4938" i="10"/>
  <c r="Y4939" i="10"/>
  <c r="Y4940" i="10"/>
  <c r="Y4941" i="10"/>
  <c r="Y4942" i="10"/>
  <c r="Y4943" i="10"/>
  <c r="Y4944" i="10"/>
  <c r="Y4945" i="10"/>
  <c r="Y4946" i="10"/>
  <c r="Y4947" i="10"/>
  <c r="Y4948" i="10"/>
  <c r="Y4949" i="10"/>
  <c r="Y4950" i="10"/>
  <c r="Y4951" i="10"/>
  <c r="Y4952" i="10"/>
  <c r="Y4953" i="10"/>
  <c r="Y4954" i="10"/>
  <c r="Y4955" i="10"/>
  <c r="Y4956" i="10"/>
  <c r="Y4957" i="10"/>
  <c r="Y4958" i="10"/>
  <c r="Y4959" i="10"/>
  <c r="Y4960" i="10"/>
  <c r="Y4961" i="10"/>
  <c r="Y4962" i="10"/>
  <c r="Y4963" i="10"/>
  <c r="Y4964" i="10"/>
  <c r="Y4965" i="10"/>
  <c r="Y4966" i="10"/>
  <c r="Y4967" i="10"/>
  <c r="Y4968" i="10"/>
  <c r="Y4969" i="10"/>
  <c r="Y4970" i="10"/>
  <c r="Y4971" i="10"/>
  <c r="Y4972" i="10"/>
  <c r="Y4973" i="10"/>
  <c r="Y4974" i="10"/>
  <c r="Y4975" i="10"/>
  <c r="Y4976" i="10"/>
  <c r="Y4977" i="10"/>
  <c r="Y4978" i="10"/>
  <c r="Y4979" i="10"/>
  <c r="Y4980" i="10"/>
  <c r="Y4981" i="10"/>
  <c r="Y4982" i="10"/>
  <c r="Y4983" i="10"/>
  <c r="Y4984" i="10"/>
  <c r="Y4985" i="10"/>
  <c r="Y4986" i="10"/>
  <c r="Y4987" i="10"/>
  <c r="Y4988" i="10"/>
  <c r="Y4989" i="10"/>
  <c r="Y4990" i="10"/>
  <c r="Y4991" i="10"/>
  <c r="Y4992" i="10"/>
  <c r="Y4993" i="10"/>
  <c r="Y4994" i="10"/>
  <c r="Y4995" i="10"/>
  <c r="Y4996" i="10"/>
  <c r="Y4997" i="10"/>
  <c r="Y4998" i="10"/>
  <c r="Y4999" i="10"/>
  <c r="Y5000" i="10"/>
  <c r="Y5001" i="10"/>
  <c r="Y5002" i="10"/>
  <c r="Y5003" i="10"/>
  <c r="Y5004" i="10"/>
  <c r="Y5005" i="10"/>
  <c r="Y5006" i="10"/>
  <c r="Y5007" i="10"/>
  <c r="Y5008" i="10"/>
  <c r="Y5009" i="10"/>
  <c r="Y5010" i="10"/>
  <c r="Y5011" i="10"/>
  <c r="Y5012" i="10"/>
  <c r="Y5013" i="10"/>
  <c r="Y5014" i="10"/>
  <c r="Y5015" i="10"/>
  <c r="Y5016" i="10"/>
  <c r="Y5017" i="10"/>
  <c r="Y5018" i="10"/>
  <c r="Y5019" i="10"/>
  <c r="Y5020" i="10"/>
  <c r="Y5021" i="10"/>
  <c r="Y5022" i="10"/>
  <c r="Y5023" i="10"/>
  <c r="Y5024" i="10"/>
  <c r="Y5025" i="10"/>
  <c r="Y5026" i="10"/>
  <c r="Y5027" i="10"/>
  <c r="Y5028" i="10"/>
  <c r="Y5029" i="10"/>
  <c r="Y5030" i="10"/>
  <c r="Y5031" i="10"/>
  <c r="Y5032" i="10"/>
  <c r="Y5033" i="10"/>
  <c r="Y5034" i="10"/>
  <c r="Y5035" i="10"/>
  <c r="Y5036" i="10"/>
  <c r="Y5037" i="10"/>
  <c r="Y5038" i="10"/>
  <c r="Y5039" i="10"/>
  <c r="Y5040" i="10"/>
  <c r="Y5041" i="10"/>
  <c r="Y5042" i="10"/>
  <c r="Y5043" i="10"/>
  <c r="Y5044" i="10"/>
  <c r="Y5045" i="10"/>
  <c r="Y5046" i="10"/>
  <c r="Y5047" i="10"/>
  <c r="Y5048" i="10"/>
  <c r="Y5049" i="10"/>
  <c r="Y5050" i="10"/>
  <c r="Y5051" i="10"/>
  <c r="Y5052" i="10"/>
  <c r="Y5053" i="10"/>
  <c r="Y5054" i="10"/>
  <c r="Y5055" i="10"/>
  <c r="Y5056" i="10"/>
  <c r="Y5057" i="10"/>
  <c r="Y5058" i="10"/>
  <c r="Y5059" i="10"/>
  <c r="Y5060" i="10"/>
  <c r="Y5061" i="10"/>
  <c r="Y5062" i="10"/>
  <c r="Y5063" i="10"/>
  <c r="Y5064" i="10"/>
  <c r="Y5065" i="10"/>
  <c r="Y5066" i="10"/>
  <c r="Y5067" i="10"/>
  <c r="Y5068" i="10"/>
  <c r="Y5069" i="10"/>
  <c r="Y5070" i="10"/>
  <c r="Y5071" i="10"/>
  <c r="Y5072" i="10"/>
  <c r="Y5073" i="10"/>
  <c r="Y5074" i="10"/>
  <c r="Y5075" i="10"/>
  <c r="Y5076" i="10"/>
  <c r="Y5077" i="10"/>
  <c r="Y5078" i="10"/>
  <c r="Y5079" i="10"/>
  <c r="Y5080" i="10"/>
  <c r="Y5081" i="10"/>
  <c r="Y5082" i="10"/>
  <c r="Y5083" i="10"/>
  <c r="Y5084" i="10"/>
  <c r="Y5085" i="10"/>
  <c r="Y5086" i="10"/>
  <c r="Y5087" i="10"/>
  <c r="Y5088" i="10"/>
  <c r="Y5089" i="10"/>
  <c r="Y5090" i="10"/>
  <c r="Y5091" i="10"/>
  <c r="Y5092" i="10"/>
  <c r="Y5093" i="10"/>
  <c r="Y5094" i="10"/>
  <c r="Y5095" i="10"/>
  <c r="Y5096" i="10"/>
  <c r="Y5097" i="10"/>
  <c r="Y5098" i="10"/>
  <c r="Y5099" i="10"/>
  <c r="Y5100" i="10"/>
  <c r="Y5101" i="10"/>
  <c r="Y5102" i="10"/>
  <c r="Y5103" i="10"/>
  <c r="Y5104" i="10"/>
  <c r="Y5105" i="10"/>
  <c r="Y5106" i="10"/>
  <c r="Y5107" i="10"/>
  <c r="Y5108" i="10"/>
  <c r="Y5109" i="10"/>
  <c r="Y5110" i="10"/>
  <c r="Y5111" i="10"/>
  <c r="Y5112" i="10"/>
  <c r="Y5113" i="10"/>
  <c r="Y5114" i="10"/>
  <c r="Y5115" i="10"/>
  <c r="Y5116" i="10"/>
  <c r="Y5117" i="10"/>
  <c r="Y5118" i="10"/>
  <c r="Y5119" i="10"/>
  <c r="Y5120" i="10"/>
  <c r="Y5121" i="10"/>
  <c r="Y5122" i="10"/>
  <c r="Y5123" i="10"/>
  <c r="Y5124" i="10"/>
  <c r="Y5125" i="10"/>
  <c r="Y5126" i="10"/>
  <c r="Y5127" i="10"/>
  <c r="Y5128" i="10"/>
  <c r="Y5129" i="10"/>
  <c r="Y5130" i="10"/>
  <c r="Y5131" i="10"/>
  <c r="Y5132" i="10"/>
  <c r="Y5133" i="10"/>
  <c r="Y5134" i="10"/>
  <c r="Y5135" i="10"/>
  <c r="Y5136" i="10"/>
  <c r="Y5137" i="10"/>
  <c r="Y5138" i="10"/>
  <c r="Y5139" i="10"/>
  <c r="Y5140" i="10"/>
  <c r="Y5141" i="10"/>
  <c r="Y5142" i="10"/>
  <c r="Y5143" i="10"/>
  <c r="Y5144" i="10"/>
  <c r="Y5145" i="10"/>
  <c r="Y5146" i="10"/>
  <c r="Y5147" i="10"/>
  <c r="Y5148" i="10"/>
  <c r="Y5149" i="10"/>
  <c r="Y5150" i="10"/>
  <c r="Y5151" i="10"/>
  <c r="Y5152" i="10"/>
  <c r="Y5153" i="10"/>
  <c r="Y5154" i="10"/>
  <c r="Y5155" i="10"/>
  <c r="Y5156" i="10"/>
  <c r="Y5157" i="10"/>
  <c r="Y5158" i="10"/>
  <c r="Y5159" i="10"/>
  <c r="Y5160" i="10"/>
  <c r="Y5161" i="10"/>
  <c r="Y5162" i="10"/>
  <c r="Y5163" i="10"/>
  <c r="Y5164" i="10"/>
  <c r="Y5165" i="10"/>
  <c r="Y5166" i="10"/>
  <c r="Y5167" i="10"/>
  <c r="Y5168" i="10"/>
  <c r="Y5169" i="10"/>
  <c r="Y5170" i="10"/>
  <c r="Y5171" i="10"/>
  <c r="Y5172" i="10"/>
  <c r="Y5173" i="10"/>
  <c r="Y5174" i="10"/>
  <c r="Y5175" i="10"/>
  <c r="Y5176" i="10"/>
  <c r="Y5177" i="10"/>
  <c r="Y5178" i="10"/>
  <c r="Y5179" i="10"/>
  <c r="Y5180" i="10"/>
  <c r="Y5181" i="10"/>
  <c r="Y5182" i="10"/>
  <c r="Y5183" i="10"/>
  <c r="Y5184" i="10"/>
  <c r="Y5185" i="10"/>
  <c r="Y5186" i="10"/>
  <c r="Y5187" i="10"/>
  <c r="Y5188" i="10"/>
  <c r="Y5189" i="10"/>
  <c r="Y5190" i="10"/>
  <c r="Y5191" i="10"/>
  <c r="Y5192" i="10"/>
  <c r="Y5193" i="10"/>
  <c r="Y5194" i="10"/>
  <c r="Y5195" i="10"/>
  <c r="Y5196" i="10"/>
  <c r="Y5197" i="10"/>
  <c r="Y5198" i="10"/>
  <c r="Y5199" i="10"/>
  <c r="Y5200" i="10"/>
  <c r="Y5201" i="10"/>
  <c r="Y5202" i="10"/>
  <c r="Y5203" i="10"/>
  <c r="Y5204" i="10"/>
  <c r="Y5205" i="10"/>
  <c r="Y5206" i="10"/>
  <c r="Y5207" i="10"/>
  <c r="Y5208" i="10"/>
  <c r="Y5209" i="10"/>
  <c r="Y5210" i="10"/>
  <c r="Y5211" i="10"/>
  <c r="Y5212" i="10"/>
  <c r="Y5213" i="10"/>
  <c r="Y5214" i="10"/>
  <c r="Y5215" i="10"/>
  <c r="Y5216" i="10"/>
  <c r="Y5217" i="10"/>
  <c r="Y5218" i="10"/>
  <c r="Y5219" i="10"/>
  <c r="Y5220" i="10"/>
  <c r="Y5221" i="10"/>
  <c r="Y5222" i="10"/>
  <c r="Y5223" i="10"/>
  <c r="Y5224" i="10"/>
  <c r="Y5225" i="10"/>
  <c r="Y5226" i="10"/>
  <c r="Y5227" i="10"/>
  <c r="Y5228" i="10"/>
  <c r="Y5229" i="10"/>
  <c r="Y5230" i="10"/>
  <c r="Y5231" i="10"/>
  <c r="Y5232" i="10"/>
  <c r="Y5233" i="10"/>
  <c r="Y5234" i="10"/>
  <c r="Y5235" i="10"/>
  <c r="Y5236" i="10"/>
  <c r="Y5237" i="10"/>
  <c r="Y5238" i="10"/>
  <c r="Y5239" i="10"/>
  <c r="Y5240" i="10"/>
  <c r="Y5241" i="10"/>
  <c r="Y5242" i="10"/>
  <c r="Y5243" i="10"/>
  <c r="Y5244" i="10"/>
  <c r="Y5245" i="10"/>
  <c r="Y5246" i="10"/>
  <c r="Y5247" i="10"/>
  <c r="Y5248" i="10"/>
  <c r="Y5249" i="10"/>
  <c r="Y5250" i="10"/>
  <c r="Y5251" i="10"/>
  <c r="Y5252" i="10"/>
  <c r="Y5253" i="10"/>
  <c r="Y5254" i="10"/>
  <c r="Y5255" i="10"/>
  <c r="Y5256" i="10"/>
  <c r="Y5257" i="10"/>
  <c r="Y5258" i="10"/>
  <c r="Y5259" i="10"/>
  <c r="Y5260" i="10"/>
  <c r="Y5261" i="10"/>
  <c r="Y5262" i="10"/>
  <c r="Y5263" i="10"/>
  <c r="Y5264" i="10"/>
  <c r="Y5265" i="10"/>
  <c r="Y5266" i="10"/>
  <c r="Y5267" i="10"/>
  <c r="Y5268" i="10"/>
  <c r="Y5269" i="10"/>
  <c r="Y5270" i="10"/>
  <c r="Y5271" i="10"/>
  <c r="Y5272" i="10"/>
  <c r="Y5273" i="10"/>
  <c r="Y5274" i="10"/>
  <c r="Y5275" i="10"/>
  <c r="Y5276" i="10"/>
  <c r="Y5277" i="10"/>
  <c r="Y5278" i="10"/>
  <c r="Y5279" i="10"/>
  <c r="Y5280" i="10"/>
  <c r="Y5281" i="10"/>
  <c r="Y5282" i="10"/>
  <c r="Y5283" i="10"/>
  <c r="Y5284" i="10"/>
  <c r="Y5285" i="10"/>
  <c r="Y5286" i="10"/>
  <c r="Y5287" i="10"/>
  <c r="Y5288" i="10"/>
  <c r="Y5289" i="10"/>
  <c r="Y5290" i="10"/>
  <c r="Y5291" i="10"/>
  <c r="Y5292" i="10"/>
  <c r="Y5293" i="10"/>
  <c r="Y5294" i="10"/>
  <c r="Y5295" i="10"/>
  <c r="Y5296" i="10"/>
  <c r="Y5297" i="10"/>
  <c r="Y5298" i="10"/>
  <c r="Y5299" i="10"/>
  <c r="Y5300" i="10"/>
  <c r="Y5301" i="10"/>
  <c r="Y5302" i="10"/>
  <c r="Y5303" i="10"/>
  <c r="Y5304" i="10"/>
  <c r="Y5305" i="10"/>
  <c r="Y5306" i="10"/>
  <c r="Y5307" i="10"/>
  <c r="Y5308" i="10"/>
  <c r="Y5309" i="10"/>
  <c r="Y5310" i="10"/>
  <c r="Y5311" i="10"/>
  <c r="Y5312" i="10"/>
  <c r="Y5313" i="10"/>
  <c r="Y5314" i="10"/>
  <c r="Y5315" i="10"/>
  <c r="Y5316" i="10"/>
  <c r="Y5317" i="10"/>
  <c r="Y5318" i="10"/>
  <c r="Y5319" i="10"/>
  <c r="Y5320" i="10"/>
  <c r="Y5321" i="10"/>
  <c r="Y5322" i="10"/>
  <c r="Y5323" i="10"/>
  <c r="Y5324" i="10"/>
  <c r="Y5325" i="10"/>
  <c r="Y5326" i="10"/>
  <c r="Y5327" i="10"/>
  <c r="Y5328" i="10"/>
  <c r="Y5329" i="10"/>
  <c r="Y5330" i="10"/>
  <c r="Y5331" i="10"/>
  <c r="Y5332" i="10"/>
  <c r="Y5333" i="10"/>
  <c r="Y5334" i="10"/>
  <c r="Y5335" i="10"/>
  <c r="Y5336" i="10"/>
  <c r="Y5337" i="10"/>
  <c r="Y5338" i="10"/>
  <c r="Y5339" i="10"/>
  <c r="Y5340" i="10"/>
  <c r="Y5341" i="10"/>
  <c r="Y5342" i="10"/>
  <c r="Y5343" i="10"/>
  <c r="Y5344" i="10"/>
  <c r="Y5345" i="10"/>
  <c r="Y5346" i="10"/>
  <c r="Y5347" i="10"/>
  <c r="Y5348" i="10"/>
  <c r="Y5349" i="10"/>
  <c r="Y5350" i="10"/>
  <c r="Y5351" i="10"/>
  <c r="Y5352" i="10"/>
  <c r="Y5353" i="10"/>
  <c r="Y5354" i="10"/>
  <c r="Y5355" i="10"/>
  <c r="Y5356" i="10"/>
  <c r="Y5357" i="10"/>
  <c r="Y5358" i="10"/>
  <c r="Y5359" i="10"/>
  <c r="Y5360" i="10"/>
  <c r="Y5361" i="10"/>
  <c r="Y5362" i="10"/>
  <c r="Y5363" i="10"/>
  <c r="Y5364" i="10"/>
  <c r="Y5365" i="10"/>
  <c r="Y5366" i="10"/>
  <c r="Y5367" i="10"/>
  <c r="Y5368" i="10"/>
  <c r="Y5369" i="10"/>
  <c r="Y5370" i="10"/>
  <c r="Y5371" i="10"/>
  <c r="Y5372" i="10"/>
  <c r="Y5373" i="10"/>
  <c r="Y5374" i="10"/>
  <c r="Y5375" i="10"/>
  <c r="Y5376" i="10"/>
  <c r="Y5377" i="10"/>
  <c r="Y5378" i="10"/>
  <c r="Y5379" i="10"/>
  <c r="Y5380" i="10"/>
  <c r="Y5381" i="10"/>
  <c r="Y5382" i="10"/>
  <c r="Y5383" i="10"/>
  <c r="Y5384" i="10"/>
  <c r="Y5385" i="10"/>
  <c r="Y5386" i="10"/>
  <c r="Y5387" i="10"/>
  <c r="Y5388" i="10"/>
  <c r="Y5389" i="10"/>
  <c r="Y5390" i="10"/>
  <c r="Y5391" i="10"/>
  <c r="Y5392" i="10"/>
  <c r="Y5393" i="10"/>
  <c r="Y5394" i="10"/>
  <c r="Y5395" i="10"/>
  <c r="Y5396" i="10"/>
  <c r="Y5397" i="10"/>
  <c r="Y5398" i="10"/>
  <c r="Y5399" i="10"/>
  <c r="Y5400" i="10"/>
  <c r="Y5401" i="10"/>
  <c r="Y5402" i="10"/>
  <c r="Y5403" i="10"/>
  <c r="Y5404" i="10"/>
  <c r="Y5405" i="10"/>
  <c r="Y5406" i="10"/>
  <c r="Y5407" i="10"/>
  <c r="Y5408" i="10"/>
  <c r="Y5409" i="10"/>
  <c r="Y5410" i="10"/>
  <c r="Y5411" i="10"/>
  <c r="Y5412" i="10"/>
  <c r="Y5413" i="10"/>
  <c r="Y5414" i="10"/>
  <c r="Y5415" i="10"/>
  <c r="Y5416" i="10"/>
  <c r="Y5417" i="10"/>
  <c r="Y5418" i="10"/>
  <c r="Y5419" i="10"/>
  <c r="Y5420" i="10"/>
  <c r="Y5421" i="10"/>
  <c r="Y5422" i="10"/>
  <c r="Y5423" i="10"/>
  <c r="Y5424" i="10"/>
  <c r="Y5425" i="10"/>
  <c r="Y5426" i="10"/>
  <c r="Y5427" i="10"/>
  <c r="Y5428" i="10"/>
  <c r="Y5429" i="10"/>
  <c r="Y5430" i="10"/>
  <c r="Y5431" i="10"/>
  <c r="Y5432" i="10"/>
  <c r="Y5433" i="10"/>
  <c r="Y5434" i="10"/>
  <c r="Y5435" i="10"/>
  <c r="Y5436" i="10"/>
  <c r="Y5437" i="10"/>
  <c r="Y5438" i="10"/>
  <c r="Y5439" i="10"/>
  <c r="Y5440" i="10"/>
  <c r="Y5441" i="10"/>
  <c r="Y5442" i="10"/>
  <c r="Y5443" i="10"/>
  <c r="Y5444" i="10"/>
  <c r="Y5445" i="10"/>
  <c r="Y5446" i="10"/>
  <c r="Y5447" i="10"/>
  <c r="Y5448" i="10"/>
  <c r="Y5449" i="10"/>
  <c r="Y5450" i="10"/>
  <c r="Y5451" i="10"/>
  <c r="Y5452" i="10"/>
  <c r="Y5453" i="10"/>
  <c r="Y5454" i="10"/>
  <c r="Y5455" i="10"/>
  <c r="Y5456" i="10"/>
  <c r="Y5457" i="10"/>
  <c r="Y5458" i="10"/>
  <c r="Y5459" i="10"/>
  <c r="Y5460" i="10"/>
  <c r="Y5461" i="10"/>
  <c r="Y5462" i="10"/>
  <c r="Y5463" i="10"/>
  <c r="Y5464" i="10"/>
  <c r="Y5465" i="10"/>
  <c r="Y5466" i="10"/>
  <c r="Y5467" i="10"/>
  <c r="Y5468" i="10"/>
  <c r="Y5469" i="10"/>
  <c r="Y5470" i="10"/>
  <c r="Y5471" i="10"/>
  <c r="Y5472" i="10"/>
  <c r="Y5473" i="10"/>
  <c r="Y5474" i="10"/>
  <c r="Y5475" i="10"/>
  <c r="Y5476" i="10"/>
  <c r="Y5477" i="10"/>
  <c r="Y5478" i="10"/>
  <c r="Y5479" i="10"/>
  <c r="Y5480" i="10"/>
  <c r="Y5481" i="10"/>
  <c r="Y5482" i="10"/>
  <c r="Y5483" i="10"/>
  <c r="Y5484" i="10"/>
  <c r="Y5485" i="10"/>
  <c r="Y5486" i="10"/>
  <c r="Y5487" i="10"/>
  <c r="Y5488" i="10"/>
  <c r="Y5489" i="10"/>
  <c r="Y5490" i="10"/>
  <c r="Y5491" i="10"/>
  <c r="Y5492" i="10"/>
  <c r="Y5493" i="10"/>
  <c r="Y5494" i="10"/>
  <c r="Y5495" i="10"/>
  <c r="Y5496" i="10"/>
  <c r="Y5497" i="10"/>
  <c r="Y5498" i="10"/>
  <c r="Y5499" i="10"/>
  <c r="Y5500" i="10"/>
  <c r="Y5501" i="10"/>
  <c r="Y5502" i="10"/>
  <c r="Y5503" i="10"/>
  <c r="Y5504" i="10"/>
  <c r="Y5505" i="10"/>
  <c r="Y5506" i="10"/>
  <c r="Y5507" i="10"/>
  <c r="Y5508" i="10"/>
  <c r="Y5509" i="10"/>
  <c r="Y5510" i="10"/>
  <c r="Y5511" i="10"/>
  <c r="Y5512" i="10"/>
  <c r="Y5513" i="10"/>
  <c r="Y5514" i="10"/>
  <c r="Y5515" i="10"/>
  <c r="Y5516" i="10"/>
  <c r="Y5517" i="10"/>
  <c r="Y5518" i="10"/>
  <c r="Y5519" i="10"/>
  <c r="Y5520" i="10"/>
  <c r="Y5521" i="10"/>
  <c r="Y5522" i="10"/>
  <c r="Y5523" i="10"/>
  <c r="Y5524" i="10"/>
  <c r="Y5525" i="10"/>
  <c r="Y5526" i="10"/>
  <c r="Y5527" i="10"/>
  <c r="Y5528" i="10"/>
  <c r="Y5529" i="10"/>
  <c r="Y5530" i="10"/>
  <c r="Y5531" i="10"/>
  <c r="Y5532" i="10"/>
  <c r="Y5533" i="10"/>
  <c r="Y5534" i="10"/>
  <c r="Y5535" i="10"/>
  <c r="Y5536" i="10"/>
  <c r="Y5537" i="10"/>
  <c r="Y5538" i="10"/>
  <c r="Y5539" i="10"/>
  <c r="Y5540" i="10"/>
  <c r="Y5541" i="10"/>
  <c r="Y5542" i="10"/>
  <c r="Y5543" i="10"/>
  <c r="Y5544" i="10"/>
  <c r="Y5545" i="10"/>
  <c r="Y5546" i="10"/>
  <c r="Y5547" i="10"/>
  <c r="Y5548" i="10"/>
  <c r="Y5549" i="10"/>
  <c r="Y5550" i="10"/>
  <c r="Y5551" i="10"/>
  <c r="Y5552" i="10"/>
  <c r="Y5553" i="10"/>
  <c r="Y5554" i="10"/>
  <c r="Y5555" i="10"/>
  <c r="Y5556" i="10"/>
  <c r="Y5557" i="10"/>
  <c r="Y5558" i="10"/>
  <c r="Y5559" i="10"/>
  <c r="Y5560" i="10"/>
  <c r="Y5561" i="10"/>
  <c r="Y5562" i="10"/>
  <c r="Y5563" i="10"/>
  <c r="Y5564" i="10"/>
  <c r="Y5565" i="10"/>
  <c r="Y5566" i="10"/>
  <c r="Y5567" i="10"/>
  <c r="Y5568" i="10"/>
  <c r="Y5569" i="10"/>
  <c r="Y5570" i="10"/>
  <c r="Y5571" i="10"/>
  <c r="Y5572" i="10"/>
  <c r="Y5573" i="10"/>
  <c r="Y5574" i="10"/>
  <c r="Y5575" i="10"/>
  <c r="Y5576" i="10"/>
  <c r="Y5577" i="10"/>
  <c r="Y5578" i="10"/>
  <c r="Y5579" i="10"/>
  <c r="Y5580" i="10"/>
  <c r="Y5581" i="10"/>
  <c r="Y5582" i="10"/>
  <c r="Y5583" i="10"/>
  <c r="Y5584" i="10"/>
  <c r="Y5585" i="10"/>
  <c r="Y5586" i="10"/>
  <c r="Y5587" i="10"/>
  <c r="Y5588" i="10"/>
  <c r="Y5589" i="10"/>
  <c r="Y5590" i="10"/>
  <c r="Y5591" i="10"/>
  <c r="Y5592" i="10"/>
  <c r="Y5593" i="10"/>
  <c r="Y5594" i="10"/>
  <c r="Y5595" i="10"/>
  <c r="Y5596" i="10"/>
  <c r="Y5597" i="10"/>
  <c r="Y5598" i="10"/>
  <c r="Y5599" i="10"/>
  <c r="Y5600" i="10"/>
  <c r="Y5601" i="10"/>
  <c r="Y5602" i="10"/>
  <c r="Y5603" i="10"/>
  <c r="Y5604" i="10"/>
  <c r="Y5605" i="10"/>
  <c r="Y5606" i="10"/>
  <c r="Y5607" i="10"/>
  <c r="Y5608" i="10"/>
  <c r="Y5609" i="10"/>
  <c r="Y5610" i="10"/>
  <c r="Y5611" i="10"/>
  <c r="Y5612" i="10"/>
  <c r="Y5613" i="10"/>
  <c r="Y5614" i="10"/>
  <c r="Y5615" i="10"/>
  <c r="Y5616" i="10"/>
  <c r="Y5617" i="10"/>
  <c r="Y5618" i="10"/>
  <c r="Y5619" i="10"/>
  <c r="Y5620" i="10"/>
  <c r="Y5621" i="10"/>
  <c r="Y5622" i="10"/>
  <c r="Y5623" i="10"/>
  <c r="Y5624" i="10"/>
  <c r="Y5625" i="10"/>
  <c r="Y5626" i="10"/>
  <c r="Y5627" i="10"/>
  <c r="Y5628" i="10"/>
  <c r="Y5629" i="10"/>
  <c r="Y5630" i="10"/>
  <c r="Y5631" i="10"/>
  <c r="Y5632" i="10"/>
  <c r="Y5633" i="10"/>
  <c r="Y5634" i="10"/>
  <c r="Y5635" i="10"/>
  <c r="Y5636" i="10"/>
  <c r="Y5637" i="10"/>
  <c r="Y5638" i="10"/>
  <c r="Y5639" i="10"/>
  <c r="Y5640" i="10"/>
  <c r="Y5641" i="10"/>
  <c r="Y5642" i="10"/>
  <c r="Y5643" i="10"/>
  <c r="Y5644" i="10"/>
  <c r="Y5645" i="10"/>
  <c r="Y5646" i="10"/>
  <c r="Y5647" i="10"/>
  <c r="Y5648" i="10"/>
  <c r="Y5649" i="10"/>
  <c r="Y5650" i="10"/>
  <c r="Y5651" i="10"/>
  <c r="Y5652" i="10"/>
  <c r="Y5653" i="10"/>
  <c r="Y5654" i="10"/>
  <c r="Y5655" i="10"/>
  <c r="Y5656" i="10"/>
  <c r="Y5657" i="10"/>
  <c r="Y5658" i="10"/>
  <c r="Y5659" i="10"/>
  <c r="Y5660" i="10"/>
  <c r="Y5661" i="10"/>
  <c r="Y5662" i="10"/>
  <c r="Y5663" i="10"/>
  <c r="Y5664" i="10"/>
  <c r="Y5665" i="10"/>
  <c r="Y5666" i="10"/>
  <c r="Y5667" i="10"/>
  <c r="Y5668" i="10"/>
  <c r="Y5669" i="10"/>
  <c r="Y5670" i="10"/>
  <c r="Y5671" i="10"/>
  <c r="Y5672" i="10"/>
  <c r="Y5673" i="10"/>
  <c r="Y5674" i="10"/>
  <c r="Y5675" i="10"/>
  <c r="Y5676" i="10"/>
  <c r="Y5677" i="10"/>
  <c r="Y5678" i="10"/>
  <c r="Y5679" i="10"/>
  <c r="Y5680" i="10"/>
  <c r="Y5681" i="10"/>
  <c r="Y5682" i="10"/>
  <c r="Y5683" i="10"/>
  <c r="Y5684" i="10"/>
  <c r="Y5685" i="10"/>
  <c r="Y5686" i="10"/>
  <c r="Y5687" i="10"/>
  <c r="Y5688" i="10"/>
  <c r="Y5689" i="10"/>
  <c r="Y5690" i="10"/>
  <c r="Y5691" i="10"/>
  <c r="Y5692" i="10"/>
  <c r="Y5693" i="10"/>
  <c r="Y5694" i="10"/>
  <c r="Y5695" i="10"/>
  <c r="Y5696" i="10"/>
  <c r="Y5697" i="10"/>
  <c r="Y5698" i="10"/>
  <c r="Y5699" i="10"/>
  <c r="Y5700" i="10"/>
  <c r="Y5701" i="10"/>
  <c r="Y5702" i="10"/>
  <c r="Y5703" i="10"/>
  <c r="Y5704" i="10"/>
  <c r="Y5705" i="10"/>
  <c r="Y5706" i="10"/>
  <c r="Y5707" i="10"/>
  <c r="Y5708" i="10"/>
  <c r="Y5709" i="10"/>
  <c r="Y5710" i="10"/>
  <c r="Y5711" i="10"/>
  <c r="Y5712" i="10"/>
  <c r="Y5713" i="10"/>
  <c r="Y5714" i="10"/>
  <c r="Y5715" i="10"/>
  <c r="Y5716" i="10"/>
  <c r="Y5717" i="10"/>
  <c r="Y5718" i="10"/>
  <c r="Y5719" i="10"/>
  <c r="Y5720" i="10"/>
  <c r="Y5721" i="10"/>
  <c r="Y5722" i="10"/>
  <c r="Y5723" i="10"/>
  <c r="Y5724" i="10"/>
  <c r="Y5725" i="10"/>
  <c r="Y5726" i="10"/>
  <c r="Y5727" i="10"/>
  <c r="Y5728" i="10"/>
  <c r="Y5729" i="10"/>
  <c r="Y5730" i="10"/>
  <c r="Y5731" i="10"/>
  <c r="Y5732" i="10"/>
  <c r="Y5733" i="10"/>
  <c r="Y5734" i="10"/>
  <c r="Y5735" i="10"/>
  <c r="Y5736" i="10"/>
  <c r="Y5737" i="10"/>
  <c r="Y5738" i="10"/>
  <c r="Y5739" i="10"/>
  <c r="Y5740" i="10"/>
  <c r="Y5741" i="10"/>
  <c r="Y5742" i="10"/>
  <c r="Y5743" i="10"/>
  <c r="Y5744" i="10"/>
  <c r="Y5745" i="10"/>
  <c r="Y5746" i="10"/>
  <c r="Y5747" i="10"/>
  <c r="Y5748" i="10"/>
  <c r="Y5749" i="10"/>
  <c r="Y5750" i="10"/>
  <c r="Y5751" i="10"/>
  <c r="Y5752" i="10"/>
  <c r="Y5753" i="10"/>
  <c r="Y5754" i="10"/>
  <c r="Y5755" i="10"/>
  <c r="Y5756" i="10"/>
  <c r="Y5757" i="10"/>
  <c r="Y5758" i="10"/>
  <c r="Y5759" i="10"/>
  <c r="Y5760" i="10"/>
  <c r="Y5761" i="10"/>
  <c r="Y5762" i="10"/>
  <c r="Y5763" i="10"/>
  <c r="Y5764" i="10"/>
  <c r="Y5765" i="10"/>
  <c r="Y5766" i="10"/>
  <c r="Y5767" i="10"/>
  <c r="Y5768" i="10"/>
  <c r="Y5769" i="10"/>
  <c r="Y5770" i="10"/>
  <c r="Y5771" i="10"/>
  <c r="Y5772" i="10"/>
  <c r="Y5773" i="10"/>
  <c r="Y5774" i="10"/>
  <c r="Y5775" i="10"/>
  <c r="Y5776" i="10"/>
  <c r="Y5777" i="10"/>
  <c r="Y5778" i="10"/>
  <c r="Y5779" i="10"/>
  <c r="Y5780" i="10"/>
  <c r="Y5781" i="10"/>
  <c r="Y5782" i="10"/>
  <c r="Y5783" i="10"/>
  <c r="Y5784" i="10"/>
  <c r="Y5785" i="10"/>
  <c r="Y5786" i="10"/>
  <c r="Y5787" i="10"/>
  <c r="Y5788" i="10"/>
  <c r="Y5789" i="10"/>
  <c r="Y5790" i="10"/>
  <c r="Y5791" i="10"/>
  <c r="Y5792" i="10"/>
  <c r="Y5793" i="10"/>
  <c r="Y5794" i="10"/>
  <c r="Y5795" i="10"/>
  <c r="Y5796" i="10"/>
  <c r="Y5797" i="10"/>
  <c r="Y5798" i="10"/>
  <c r="Y5799" i="10"/>
  <c r="Y5800" i="10"/>
  <c r="Y5801" i="10"/>
  <c r="Y5802" i="10"/>
  <c r="Y5803" i="10"/>
  <c r="Y5804" i="10"/>
  <c r="Y5805" i="10"/>
  <c r="Y5806" i="10"/>
  <c r="Y5807" i="10"/>
  <c r="Y5808" i="10"/>
  <c r="Y5809" i="10"/>
  <c r="Y5810" i="10"/>
  <c r="Y5811" i="10"/>
  <c r="Y5812" i="10"/>
  <c r="Y5813" i="10"/>
  <c r="Y5814" i="10"/>
  <c r="Y5815" i="10"/>
  <c r="Y5816" i="10"/>
  <c r="Y5817" i="10"/>
  <c r="Y5818" i="10"/>
  <c r="Y5819" i="10"/>
  <c r="Y5820" i="10"/>
  <c r="Y5821" i="10"/>
  <c r="Y5822" i="10"/>
  <c r="Y5823" i="10"/>
  <c r="Y5824" i="10"/>
  <c r="Y5825" i="10"/>
  <c r="Y5826" i="10"/>
  <c r="Y5827" i="10"/>
  <c r="Y5828" i="10"/>
  <c r="Y5829" i="10"/>
  <c r="Y5830" i="10"/>
  <c r="Y5831" i="10"/>
  <c r="Y5832" i="10"/>
  <c r="Y5833" i="10"/>
  <c r="Y5834" i="10"/>
  <c r="Y5835" i="10"/>
  <c r="Y5836" i="10"/>
  <c r="Y5837" i="10"/>
  <c r="Y5838" i="10"/>
  <c r="Y5839" i="10"/>
  <c r="Y5840" i="10"/>
  <c r="Y5841" i="10"/>
  <c r="Y5842" i="10"/>
  <c r="Y5843" i="10"/>
  <c r="Y5844" i="10"/>
  <c r="Y5845" i="10"/>
  <c r="Y5846" i="10"/>
  <c r="Y5847" i="10"/>
  <c r="Y5848" i="10"/>
  <c r="Y5849" i="10"/>
  <c r="Y5850" i="10"/>
  <c r="Y5851" i="10"/>
  <c r="Y5852" i="10"/>
  <c r="Y5853" i="10"/>
  <c r="Y5854" i="10"/>
  <c r="Y5855" i="10"/>
  <c r="Y5856" i="10"/>
  <c r="Y5857" i="10"/>
  <c r="Y5858" i="10"/>
  <c r="Y5859" i="10"/>
  <c r="Y5860" i="10"/>
  <c r="Y5861" i="10"/>
  <c r="Y5862" i="10"/>
  <c r="Y5863" i="10"/>
  <c r="Y5864" i="10"/>
  <c r="Y5865" i="10"/>
  <c r="Y5866" i="10"/>
  <c r="Y5867" i="10"/>
  <c r="Y5868" i="10"/>
  <c r="Y5869" i="10"/>
  <c r="Y5870" i="10"/>
  <c r="Y5871" i="10"/>
  <c r="Y5872" i="10"/>
  <c r="Y5873" i="10"/>
  <c r="Y5874" i="10"/>
  <c r="Y5875" i="10"/>
  <c r="Y5876" i="10"/>
  <c r="Y5877" i="10"/>
  <c r="Y5878" i="10"/>
  <c r="Y5879" i="10"/>
  <c r="Y5880" i="10"/>
  <c r="Y5881" i="10"/>
  <c r="Y5882" i="10"/>
  <c r="Y5883" i="10"/>
  <c r="Y5884" i="10"/>
  <c r="Y5885" i="10"/>
  <c r="Y5886" i="10"/>
  <c r="Y5887" i="10"/>
  <c r="Y5888" i="10"/>
  <c r="Y5889" i="10"/>
  <c r="Y5890" i="10"/>
  <c r="Y5891" i="10"/>
  <c r="Y5892" i="10"/>
  <c r="Y5893" i="10"/>
  <c r="Y5894" i="10"/>
  <c r="Y5895" i="10"/>
  <c r="Y5896" i="10"/>
  <c r="Y5897" i="10"/>
  <c r="Y5898" i="10"/>
  <c r="Y5899" i="10"/>
  <c r="Y5900" i="10"/>
  <c r="Y5901" i="10"/>
  <c r="Y5902" i="10"/>
  <c r="Y5903" i="10"/>
  <c r="Y5904" i="10"/>
  <c r="Y5905" i="10"/>
  <c r="Y5906" i="10"/>
  <c r="Y5907" i="10"/>
  <c r="Y5908" i="10"/>
  <c r="Y5909" i="10"/>
  <c r="Y5910" i="10"/>
  <c r="Y5911" i="10"/>
  <c r="Y5912" i="10"/>
  <c r="Y5913" i="10"/>
  <c r="Y5914" i="10"/>
  <c r="Y5915" i="10"/>
  <c r="Y5916" i="10"/>
  <c r="Y5917" i="10"/>
  <c r="Y5918" i="10"/>
  <c r="Y5919" i="10"/>
  <c r="Y5920" i="10"/>
  <c r="Y5921" i="10"/>
  <c r="Y5922" i="10"/>
  <c r="Y5923" i="10"/>
  <c r="Y5924" i="10"/>
  <c r="Y5925" i="10"/>
  <c r="Y5926" i="10"/>
  <c r="Y5927" i="10"/>
  <c r="Y5928" i="10"/>
  <c r="Y5929" i="10"/>
  <c r="Y5930" i="10"/>
  <c r="Y5931" i="10"/>
  <c r="Y5932" i="10"/>
  <c r="Y5933" i="10"/>
  <c r="Y5934" i="10"/>
  <c r="Y5935" i="10"/>
  <c r="Y5936" i="10"/>
  <c r="Y5937" i="10"/>
  <c r="Y5938" i="10"/>
  <c r="Y5939" i="10"/>
  <c r="Y5940" i="10"/>
  <c r="Y5941" i="10"/>
  <c r="Y5942" i="10"/>
  <c r="Y5943" i="10"/>
  <c r="Y5944" i="10"/>
  <c r="Y5945" i="10"/>
  <c r="Y5946" i="10"/>
  <c r="Y5947" i="10"/>
  <c r="Y5948" i="10"/>
  <c r="Y5949" i="10"/>
  <c r="Y5950" i="10"/>
  <c r="Y5951" i="10"/>
  <c r="Y5952" i="10"/>
  <c r="Y5953" i="10"/>
  <c r="Y5954" i="10"/>
  <c r="Y5955" i="10"/>
  <c r="Y5956" i="10"/>
  <c r="Y5957" i="10"/>
  <c r="Y5958" i="10"/>
  <c r="Y5959" i="10"/>
  <c r="Y5960" i="10"/>
  <c r="Y5961" i="10"/>
  <c r="Y5962" i="10"/>
  <c r="Y5963" i="10"/>
  <c r="Y5964" i="10"/>
  <c r="Y5965" i="10"/>
  <c r="Y5966" i="10"/>
  <c r="Y5967" i="10"/>
  <c r="Y5968" i="10"/>
  <c r="Y5969" i="10"/>
  <c r="Y5970" i="10"/>
  <c r="Y5971" i="10"/>
  <c r="Y5972" i="10"/>
  <c r="Y5973" i="10"/>
  <c r="Y5974" i="10"/>
  <c r="Y5975" i="10"/>
  <c r="Y5976" i="10"/>
  <c r="Y5977" i="10"/>
  <c r="Y5978" i="10"/>
  <c r="Y5979" i="10"/>
  <c r="Y5980" i="10"/>
  <c r="Y5981" i="10"/>
  <c r="Y5982" i="10"/>
  <c r="Y5983" i="10"/>
  <c r="Y5984" i="10"/>
  <c r="Y5985" i="10"/>
  <c r="Y5986" i="10"/>
  <c r="Y5987" i="10"/>
  <c r="Y5988" i="10"/>
  <c r="Y5989" i="10"/>
  <c r="Y5990" i="10"/>
  <c r="Y5991" i="10"/>
  <c r="Y5992" i="10"/>
  <c r="Y5993" i="10"/>
  <c r="U1756" i="10"/>
  <c r="U1757" i="10"/>
  <c r="U1758" i="10"/>
  <c r="U1759" i="10"/>
  <c r="U1760" i="10"/>
  <c r="U1761" i="10"/>
  <c r="U1762" i="10"/>
  <c r="U1763" i="10"/>
  <c r="U1764" i="10"/>
  <c r="U1765" i="10"/>
  <c r="U1766" i="10"/>
  <c r="U1767" i="10"/>
  <c r="U1768" i="10"/>
  <c r="U1769" i="10"/>
  <c r="U1770" i="10"/>
  <c r="U1771" i="10"/>
  <c r="U1772" i="10"/>
  <c r="U1773" i="10"/>
  <c r="U1774" i="10"/>
  <c r="U1775" i="10"/>
  <c r="U1776" i="10"/>
  <c r="U1777" i="10"/>
  <c r="U1778" i="10"/>
  <c r="U1779" i="10"/>
  <c r="U1780" i="10"/>
  <c r="U1781" i="10"/>
  <c r="U1782" i="10"/>
  <c r="U1783" i="10"/>
  <c r="U1784" i="10"/>
  <c r="U1785" i="10"/>
  <c r="U1786" i="10"/>
  <c r="U1787" i="10"/>
  <c r="U1788" i="10"/>
  <c r="U1789" i="10"/>
  <c r="U1790" i="10"/>
  <c r="U1791" i="10"/>
  <c r="U1792" i="10"/>
  <c r="U1793" i="10"/>
  <c r="U1794" i="10"/>
  <c r="U1795" i="10"/>
  <c r="U1796" i="10"/>
  <c r="U1797" i="10"/>
  <c r="U1798" i="10"/>
  <c r="U1799" i="10"/>
  <c r="U1800" i="10"/>
  <c r="U1801" i="10"/>
  <c r="U1802" i="10"/>
  <c r="U1803" i="10"/>
  <c r="U1804" i="10"/>
  <c r="U1805" i="10"/>
  <c r="U1806" i="10"/>
  <c r="U1807" i="10"/>
  <c r="U1808" i="10"/>
  <c r="U1809" i="10"/>
  <c r="U1810" i="10"/>
  <c r="U1811" i="10"/>
  <c r="U1812" i="10"/>
  <c r="U1813" i="10"/>
  <c r="U1814" i="10"/>
  <c r="U1815" i="10"/>
  <c r="U1816" i="10"/>
  <c r="U1817" i="10"/>
  <c r="U1818" i="10"/>
  <c r="U1819" i="10"/>
  <c r="U1820" i="10"/>
  <c r="U1821" i="10"/>
  <c r="U1822" i="10"/>
  <c r="U1823" i="10"/>
  <c r="U1824" i="10"/>
  <c r="U1825" i="10"/>
  <c r="U1826" i="10"/>
  <c r="U1827" i="10"/>
  <c r="U1828" i="10"/>
  <c r="U1829" i="10"/>
  <c r="U1830" i="10"/>
  <c r="U1831" i="10"/>
  <c r="U1832" i="10"/>
  <c r="U1833" i="10"/>
  <c r="U1834" i="10"/>
  <c r="U1835" i="10"/>
  <c r="U1836" i="10"/>
  <c r="U1837" i="10"/>
  <c r="U1838" i="10"/>
  <c r="U1839" i="10"/>
  <c r="U1840" i="10"/>
  <c r="U1841" i="10"/>
  <c r="U1842" i="10"/>
  <c r="U1843" i="10"/>
  <c r="U1844" i="10"/>
  <c r="U1845" i="10"/>
  <c r="U1846" i="10"/>
  <c r="U1847" i="10"/>
  <c r="U1848" i="10"/>
  <c r="U1849" i="10"/>
  <c r="U1850" i="10"/>
  <c r="U1851" i="10"/>
  <c r="U1852" i="10"/>
  <c r="U1853" i="10"/>
  <c r="U1854" i="10"/>
  <c r="U1855" i="10"/>
  <c r="U1856" i="10"/>
  <c r="U1857" i="10"/>
  <c r="U1858" i="10"/>
  <c r="U1859" i="10"/>
  <c r="U1860" i="10"/>
  <c r="U1861" i="10"/>
  <c r="U1862" i="10"/>
  <c r="U1863" i="10"/>
  <c r="U1865" i="10"/>
  <c r="L10" i="6" s="1"/>
  <c r="U1866" i="10"/>
  <c r="U1867" i="10"/>
  <c r="U1868" i="10"/>
  <c r="U1869" i="10"/>
  <c r="U1870" i="10"/>
  <c r="U1871" i="10"/>
  <c r="U1872" i="10"/>
  <c r="U1873" i="10"/>
  <c r="U1874" i="10"/>
  <c r="U1875" i="10"/>
  <c r="U1876" i="10"/>
  <c r="U1887" i="10"/>
  <c r="U1888" i="10"/>
  <c r="U1889" i="10"/>
  <c r="U1890" i="10"/>
  <c r="U1891" i="10"/>
  <c r="U1892" i="10"/>
  <c r="U1893" i="10"/>
  <c r="U1894" i="10"/>
  <c r="U1895" i="10"/>
  <c r="U1896" i="10"/>
  <c r="U1897" i="10"/>
  <c r="U1898" i="10"/>
  <c r="U1899" i="10"/>
  <c r="U1900" i="10"/>
  <c r="U1901" i="10"/>
  <c r="U1907" i="10"/>
  <c r="U1908" i="10"/>
  <c r="U1909" i="10"/>
  <c r="U1910" i="10"/>
  <c r="U1911" i="10"/>
  <c r="U1912" i="10"/>
  <c r="U1913" i="10"/>
  <c r="U1914" i="10"/>
  <c r="U1915" i="10"/>
  <c r="U1916" i="10"/>
  <c r="U1917" i="10"/>
  <c r="U1918" i="10"/>
  <c r="U1919" i="10"/>
  <c r="U1920" i="10"/>
  <c r="U1921" i="10"/>
  <c r="U1922" i="10"/>
  <c r="U1923" i="10"/>
  <c r="U1924" i="10"/>
  <c r="U1925" i="10"/>
  <c r="U1926" i="10"/>
  <c r="U1927" i="10"/>
  <c r="U1928" i="10"/>
  <c r="U1929" i="10"/>
  <c r="U1930" i="10"/>
  <c r="U1931" i="10"/>
  <c r="U1932" i="10"/>
  <c r="U1933" i="10"/>
  <c r="U1934" i="10"/>
  <c r="U1935" i="10"/>
  <c r="U1936" i="10"/>
  <c r="U1937" i="10"/>
  <c r="U1938" i="10"/>
  <c r="U1939" i="10"/>
  <c r="U1940" i="10"/>
  <c r="U1941" i="10"/>
  <c r="U1942" i="10"/>
  <c r="U1943" i="10"/>
  <c r="U1944" i="10"/>
  <c r="U1945" i="10"/>
  <c r="U1946" i="10"/>
  <c r="U1947" i="10"/>
  <c r="U1948" i="10"/>
  <c r="U1949" i="10"/>
  <c r="U1950" i="10"/>
  <c r="U1951" i="10"/>
  <c r="U1952" i="10"/>
  <c r="U1953" i="10"/>
  <c r="U1954" i="10"/>
  <c r="U1955" i="10"/>
  <c r="U1956" i="10"/>
  <c r="U1957" i="10"/>
  <c r="U1958" i="10"/>
  <c r="U1959" i="10"/>
  <c r="U1960" i="10"/>
  <c r="U1961" i="10"/>
  <c r="U1962" i="10"/>
  <c r="U1963" i="10"/>
  <c r="U1964" i="10"/>
  <c r="U1965" i="10"/>
  <c r="U1966" i="10"/>
  <c r="U1967" i="10"/>
  <c r="U1968" i="10"/>
  <c r="U1969" i="10"/>
  <c r="U1970" i="10"/>
  <c r="U1971" i="10"/>
  <c r="U1972" i="10"/>
  <c r="U1973" i="10"/>
  <c r="U1974" i="10"/>
  <c r="U1975" i="10"/>
  <c r="U1976" i="10"/>
  <c r="U1977" i="10"/>
  <c r="U1978" i="10"/>
  <c r="U1979" i="10"/>
  <c r="U1980" i="10"/>
  <c r="U1981" i="10"/>
  <c r="U1982" i="10"/>
  <c r="U1983" i="10"/>
  <c r="U1984" i="10"/>
  <c r="U1985" i="10"/>
  <c r="U1986" i="10"/>
  <c r="U1987" i="10"/>
  <c r="U1988" i="10"/>
  <c r="U1989" i="10"/>
  <c r="U1990" i="10"/>
  <c r="U1991" i="10"/>
  <c r="U1992" i="10"/>
  <c r="U1993" i="10"/>
  <c r="U1994" i="10"/>
  <c r="U1995" i="10"/>
  <c r="U1996" i="10"/>
  <c r="U1997" i="10"/>
  <c r="U1998" i="10"/>
  <c r="U1999" i="10"/>
  <c r="U2000" i="10"/>
  <c r="U2001" i="10"/>
  <c r="U2002" i="10"/>
  <c r="U2003" i="10"/>
  <c r="U2004" i="10"/>
  <c r="U2005" i="10"/>
  <c r="U2006" i="10"/>
  <c r="U2007" i="10"/>
  <c r="U2008" i="10"/>
  <c r="U2009" i="10"/>
  <c r="U2010" i="10"/>
  <c r="U2011" i="10"/>
  <c r="U2012" i="10"/>
  <c r="U2013" i="10"/>
  <c r="U2014" i="10"/>
  <c r="U2015" i="10"/>
  <c r="U2016" i="10"/>
  <c r="U2017" i="10"/>
  <c r="U2018" i="10"/>
  <c r="U2019" i="10"/>
  <c r="U2020" i="10"/>
  <c r="U2021" i="10"/>
  <c r="U2022" i="10"/>
  <c r="U2023" i="10"/>
  <c r="U2024" i="10"/>
  <c r="U2025" i="10"/>
  <c r="U2026" i="10"/>
  <c r="U2027" i="10"/>
  <c r="U2028" i="10"/>
  <c r="U2029" i="10"/>
  <c r="U2030" i="10"/>
  <c r="U2031" i="10"/>
  <c r="U2032" i="10"/>
  <c r="U2033" i="10"/>
  <c r="U2034" i="10"/>
  <c r="U2035" i="10"/>
  <c r="U2036" i="10"/>
  <c r="U2037" i="10"/>
  <c r="U2038" i="10"/>
  <c r="U2039" i="10"/>
  <c r="U2040" i="10"/>
  <c r="U2041" i="10"/>
  <c r="U2042" i="10"/>
  <c r="U2043" i="10"/>
  <c r="U2044" i="10"/>
  <c r="U2045" i="10"/>
  <c r="U2046" i="10"/>
  <c r="U2047" i="10"/>
  <c r="U2048" i="10"/>
  <c r="U2049" i="10"/>
  <c r="U2050" i="10"/>
  <c r="U2051" i="10"/>
  <c r="U2052" i="10"/>
  <c r="U2053" i="10"/>
  <c r="U2054" i="10"/>
  <c r="U2055" i="10"/>
  <c r="U2056" i="10"/>
  <c r="U2057" i="10"/>
  <c r="U2058" i="10"/>
  <c r="U2059" i="10"/>
  <c r="U2060" i="10"/>
  <c r="U2061" i="10"/>
  <c r="U2062" i="10"/>
  <c r="U2063" i="10"/>
  <c r="U2064" i="10"/>
  <c r="U2065" i="10"/>
  <c r="U2066" i="10"/>
  <c r="U2067" i="10"/>
  <c r="U2068" i="10"/>
  <c r="U2069" i="10"/>
  <c r="U2070" i="10"/>
  <c r="U2071" i="10"/>
  <c r="U2072" i="10"/>
  <c r="U2073" i="10"/>
  <c r="U2074" i="10"/>
  <c r="U2075" i="10"/>
  <c r="U2076" i="10"/>
  <c r="U2077" i="10"/>
  <c r="U2078" i="10"/>
  <c r="U2079" i="10"/>
  <c r="U2080" i="10"/>
  <c r="U2081" i="10"/>
  <c r="U2082" i="10"/>
  <c r="U2083" i="10"/>
  <c r="U2084" i="10"/>
  <c r="U2085" i="10"/>
  <c r="U2086" i="10"/>
  <c r="U2087" i="10"/>
  <c r="U2088" i="10"/>
  <c r="U2089" i="10"/>
  <c r="U2090" i="10"/>
  <c r="U2091" i="10"/>
  <c r="U2092" i="10"/>
  <c r="U2093" i="10"/>
  <c r="U2094" i="10"/>
  <c r="U2095" i="10"/>
  <c r="U2096" i="10"/>
  <c r="U2097" i="10"/>
  <c r="U2098" i="10"/>
  <c r="U2099" i="10"/>
  <c r="U2100" i="10"/>
  <c r="U2101" i="10"/>
  <c r="U2102" i="10"/>
  <c r="U2103" i="10"/>
  <c r="U2104" i="10"/>
  <c r="U2105" i="10"/>
  <c r="U2106" i="10"/>
  <c r="U2107" i="10"/>
  <c r="U2108" i="10"/>
  <c r="U2109" i="10"/>
  <c r="U2110" i="10"/>
  <c r="U2111" i="10"/>
  <c r="U2112" i="10"/>
  <c r="U2113" i="10"/>
  <c r="U2114" i="10"/>
  <c r="U2115" i="10"/>
  <c r="U2116" i="10"/>
  <c r="U2117" i="10"/>
  <c r="U2118" i="10"/>
  <c r="U2119" i="10"/>
  <c r="U2120" i="10"/>
  <c r="U2121" i="10"/>
  <c r="U2122" i="10"/>
  <c r="U2123" i="10"/>
  <c r="U2124" i="10"/>
  <c r="U2125" i="10"/>
  <c r="U2126" i="10"/>
  <c r="U2127" i="10"/>
  <c r="U2128" i="10"/>
  <c r="U2129" i="10"/>
  <c r="U2130" i="10"/>
  <c r="U2131" i="10"/>
  <c r="U2132" i="10"/>
  <c r="U2133" i="10"/>
  <c r="U2134" i="10"/>
  <c r="U2135" i="10"/>
  <c r="U2136" i="10"/>
  <c r="U2137" i="10"/>
  <c r="U2138" i="10"/>
  <c r="U2139" i="10"/>
  <c r="U2140" i="10"/>
  <c r="U2141" i="10"/>
  <c r="U2142" i="10"/>
  <c r="U2143" i="10"/>
  <c r="U2144" i="10"/>
  <c r="U2145" i="10"/>
  <c r="U2146" i="10"/>
  <c r="U2147" i="10"/>
  <c r="U2148" i="10"/>
  <c r="U2149" i="10"/>
  <c r="U2150" i="10"/>
  <c r="U2151" i="10"/>
  <c r="U2152" i="10"/>
  <c r="U2153" i="10"/>
  <c r="U2154" i="10"/>
  <c r="U2155" i="10"/>
  <c r="U2156" i="10"/>
  <c r="U2157" i="10"/>
  <c r="U2158" i="10"/>
  <c r="U2159" i="10"/>
  <c r="U2160" i="10"/>
  <c r="U2161" i="10"/>
  <c r="U2162" i="10"/>
  <c r="U2163" i="10"/>
  <c r="U2164" i="10"/>
  <c r="U2165" i="10"/>
  <c r="U2166" i="10"/>
  <c r="U2167" i="10"/>
  <c r="U2168" i="10"/>
  <c r="U2169" i="10"/>
  <c r="U2170" i="10"/>
  <c r="U2171" i="10"/>
  <c r="U2172" i="10"/>
  <c r="U2173" i="10"/>
  <c r="U2174" i="10"/>
  <c r="U2175" i="10"/>
  <c r="U2176" i="10"/>
  <c r="U2177" i="10"/>
  <c r="U2178" i="10"/>
  <c r="U2179" i="10"/>
  <c r="U2180" i="10"/>
  <c r="U2181" i="10"/>
  <c r="U2182" i="10"/>
  <c r="U2183" i="10"/>
  <c r="U2184" i="10"/>
  <c r="U2185" i="10"/>
  <c r="U2186" i="10"/>
  <c r="U2187" i="10"/>
  <c r="U2188" i="10"/>
  <c r="U2189" i="10"/>
  <c r="U2190" i="10"/>
  <c r="U2191" i="10"/>
  <c r="U2192" i="10"/>
  <c r="U2193" i="10"/>
  <c r="U2194" i="10"/>
  <c r="U2195" i="10"/>
  <c r="U2196" i="10"/>
  <c r="U2197" i="10"/>
  <c r="U2198" i="10"/>
  <c r="U2199" i="10"/>
  <c r="U2200" i="10"/>
  <c r="U2201" i="10"/>
  <c r="U2202" i="10"/>
  <c r="U2203" i="10"/>
  <c r="U2204" i="10"/>
  <c r="U2205" i="10"/>
  <c r="U2206" i="10"/>
  <c r="U2207" i="10"/>
  <c r="U2208" i="10"/>
  <c r="U2209" i="10"/>
  <c r="U2210" i="10"/>
  <c r="U2211" i="10"/>
  <c r="U2212" i="10"/>
  <c r="U2213" i="10"/>
  <c r="U2214" i="10"/>
  <c r="U2215" i="10"/>
  <c r="U2216" i="10"/>
  <c r="U2217" i="10"/>
  <c r="U2218" i="10"/>
  <c r="U2219" i="10"/>
  <c r="U2220" i="10"/>
  <c r="U2221" i="10"/>
  <c r="U2222" i="10"/>
  <c r="U2223" i="10"/>
  <c r="U2224" i="10"/>
  <c r="U2225" i="10"/>
  <c r="U2226" i="10"/>
  <c r="U2227" i="10"/>
  <c r="U2228" i="10"/>
  <c r="U2229" i="10"/>
  <c r="U2230" i="10"/>
  <c r="U2231" i="10"/>
  <c r="U2232" i="10"/>
  <c r="U2233" i="10"/>
  <c r="U2234" i="10"/>
  <c r="U2235" i="10"/>
  <c r="U2236" i="10"/>
  <c r="U2237" i="10"/>
  <c r="U2238" i="10"/>
  <c r="U2239" i="10"/>
  <c r="U2240" i="10"/>
  <c r="U2241" i="10"/>
  <c r="U2242" i="10"/>
  <c r="U2243" i="10"/>
  <c r="U2244" i="10"/>
  <c r="U2245" i="10"/>
  <c r="U2246" i="10"/>
  <c r="U2247" i="10"/>
  <c r="U2248" i="10"/>
  <c r="U2249" i="10"/>
  <c r="U2250" i="10"/>
  <c r="U2251" i="10"/>
  <c r="U2252" i="10"/>
  <c r="U2253" i="10"/>
  <c r="U2254" i="10"/>
  <c r="U2255" i="10"/>
  <c r="U2256" i="10"/>
  <c r="U2257" i="10"/>
  <c r="U2258" i="10"/>
  <c r="U2259" i="10"/>
  <c r="U2260" i="10"/>
  <c r="U2261" i="10"/>
  <c r="U2262" i="10"/>
  <c r="U2263" i="10"/>
  <c r="U2264" i="10"/>
  <c r="U2265" i="10"/>
  <c r="U2266" i="10"/>
  <c r="U2267" i="10"/>
  <c r="U2268" i="10"/>
  <c r="U2269" i="10"/>
  <c r="U2270" i="10"/>
  <c r="U2271" i="10"/>
  <c r="U2272" i="10"/>
  <c r="U2273" i="10"/>
  <c r="U2274" i="10"/>
  <c r="U2275" i="10"/>
  <c r="U2276" i="10"/>
  <c r="U2277" i="10"/>
  <c r="U2278" i="10"/>
  <c r="U2279" i="10"/>
  <c r="U2280" i="10"/>
  <c r="U2281" i="10"/>
  <c r="U2282" i="10"/>
  <c r="U2283" i="10"/>
  <c r="U2284" i="10"/>
  <c r="U2285" i="10"/>
  <c r="U2286" i="10"/>
  <c r="U2287" i="10"/>
  <c r="U2288" i="10"/>
  <c r="U2289" i="10"/>
  <c r="U2290" i="10"/>
  <c r="U2291" i="10"/>
  <c r="U2292" i="10"/>
  <c r="U2293" i="10"/>
  <c r="U2294" i="10"/>
  <c r="U2295" i="10"/>
  <c r="U2296" i="10"/>
  <c r="U2297" i="10"/>
  <c r="U2298" i="10"/>
  <c r="U2299" i="10"/>
  <c r="U2300" i="10"/>
  <c r="U2301" i="10"/>
  <c r="U2302" i="10"/>
  <c r="U2303" i="10"/>
  <c r="U2304" i="10"/>
  <c r="U2305" i="10"/>
  <c r="U2306" i="10"/>
  <c r="U2307" i="10"/>
  <c r="U2308" i="10"/>
  <c r="U2309" i="10"/>
  <c r="U2310" i="10"/>
  <c r="U2311" i="10"/>
  <c r="U2312" i="10"/>
  <c r="U2313" i="10"/>
  <c r="U2314" i="10"/>
  <c r="U2315" i="10"/>
  <c r="U2316" i="10"/>
  <c r="U2317" i="10"/>
  <c r="U2318" i="10"/>
  <c r="U2319" i="10"/>
  <c r="U2320" i="10"/>
  <c r="U2321" i="10"/>
  <c r="U2322" i="10"/>
  <c r="U2323" i="10"/>
  <c r="U2324" i="10"/>
  <c r="U2325" i="10"/>
  <c r="U2326" i="10"/>
  <c r="U2327" i="10"/>
  <c r="U2328" i="10"/>
  <c r="U2329" i="10"/>
  <c r="U2330" i="10"/>
  <c r="U2331" i="10"/>
  <c r="U2332" i="10"/>
  <c r="U2333" i="10"/>
  <c r="U2334" i="10"/>
  <c r="U2335" i="10"/>
  <c r="U2336" i="10"/>
  <c r="U2337" i="10"/>
  <c r="U2338" i="10"/>
  <c r="U2339" i="10"/>
  <c r="U2340" i="10"/>
  <c r="U2341" i="10"/>
  <c r="U2342" i="10"/>
  <c r="U2343" i="10"/>
  <c r="U2344" i="10"/>
  <c r="U2345" i="10"/>
  <c r="U2346" i="10"/>
  <c r="U2347" i="10"/>
  <c r="U2348" i="10"/>
  <c r="U2349" i="10"/>
  <c r="U2350" i="10"/>
  <c r="U2351" i="10"/>
  <c r="U2352" i="10"/>
  <c r="U2353" i="10"/>
  <c r="U2354" i="10"/>
  <c r="U2355" i="10"/>
  <c r="U2356" i="10"/>
  <c r="U2357" i="10"/>
  <c r="U2358" i="10"/>
  <c r="U2359" i="10"/>
  <c r="U2360" i="10"/>
  <c r="U2361" i="10"/>
  <c r="U2362" i="10"/>
  <c r="U2363" i="10"/>
  <c r="U2364" i="10"/>
  <c r="U2365" i="10"/>
  <c r="U2366" i="10"/>
  <c r="U2367" i="10"/>
  <c r="U2368" i="10"/>
  <c r="U2369" i="10"/>
  <c r="U2370" i="10"/>
  <c r="U2371" i="10"/>
  <c r="U2372" i="10"/>
  <c r="U2373" i="10"/>
  <c r="U2374" i="10"/>
  <c r="U2375" i="10"/>
  <c r="U2376" i="10"/>
  <c r="U2377" i="10"/>
  <c r="U2378" i="10"/>
  <c r="U2379" i="10"/>
  <c r="U2380" i="10"/>
  <c r="U2381" i="10"/>
  <c r="U2382" i="10"/>
  <c r="U2383" i="10"/>
  <c r="U2384" i="10"/>
  <c r="U2385" i="10"/>
  <c r="U2386" i="10"/>
  <c r="U2387" i="10"/>
  <c r="U2388" i="10"/>
  <c r="U2389" i="10"/>
  <c r="U2390" i="10"/>
  <c r="U2391" i="10"/>
  <c r="U2392" i="10"/>
  <c r="U2393" i="10"/>
  <c r="U2394" i="10"/>
  <c r="U2395" i="10"/>
  <c r="U2396" i="10"/>
  <c r="U2397" i="10"/>
  <c r="U2398" i="10"/>
  <c r="U2399" i="10"/>
  <c r="U2400" i="10"/>
  <c r="U2401" i="10"/>
  <c r="U2402" i="10"/>
  <c r="U2403" i="10"/>
  <c r="U2404" i="10"/>
  <c r="U2405" i="10"/>
  <c r="U2406" i="10"/>
  <c r="U2407" i="10"/>
  <c r="U2408" i="10"/>
  <c r="U2409" i="10"/>
  <c r="U2410" i="10"/>
  <c r="U2411" i="10"/>
  <c r="U2412" i="10"/>
  <c r="U2413" i="10"/>
  <c r="U2414" i="10"/>
  <c r="U2415" i="10"/>
  <c r="U2416" i="10"/>
  <c r="U2417" i="10"/>
  <c r="U2418" i="10"/>
  <c r="U2419" i="10"/>
  <c r="U2420" i="10"/>
  <c r="U2421" i="10"/>
  <c r="U2422" i="10"/>
  <c r="U2423" i="10"/>
  <c r="U2424" i="10"/>
  <c r="U2425" i="10"/>
  <c r="U2426" i="10"/>
  <c r="U2427" i="10"/>
  <c r="U2428" i="10"/>
  <c r="U2429" i="10"/>
  <c r="U2430" i="10"/>
  <c r="U2431" i="10"/>
  <c r="U2432" i="10"/>
  <c r="U2433" i="10"/>
  <c r="U2434" i="10"/>
  <c r="U2435" i="10"/>
  <c r="U2436" i="10"/>
  <c r="U2437" i="10"/>
  <c r="U2438" i="10"/>
  <c r="U2439" i="10"/>
  <c r="U2440" i="10"/>
  <c r="U2441" i="10"/>
  <c r="U2442" i="10"/>
  <c r="U2443" i="10"/>
  <c r="U2444" i="10"/>
  <c r="U2445" i="10"/>
  <c r="U2446" i="10"/>
  <c r="U2447" i="10"/>
  <c r="U2448" i="10"/>
  <c r="U2449" i="10"/>
  <c r="U2450" i="10"/>
  <c r="U2451" i="10"/>
  <c r="U2452" i="10"/>
  <c r="U2453" i="10"/>
  <c r="U2454" i="10"/>
  <c r="U2455" i="10"/>
  <c r="U2456" i="10"/>
  <c r="U2457" i="10"/>
  <c r="U2458" i="10"/>
  <c r="U2459" i="10"/>
  <c r="U2460" i="10"/>
  <c r="U2461" i="10"/>
  <c r="U2462" i="10"/>
  <c r="U2463" i="10"/>
  <c r="U2464" i="10"/>
  <c r="U2465" i="10"/>
  <c r="U2466" i="10"/>
  <c r="U2467" i="10"/>
  <c r="U2468" i="10"/>
  <c r="U2469" i="10"/>
  <c r="U2470" i="10"/>
  <c r="U2471" i="10"/>
  <c r="U2472" i="10"/>
  <c r="U2473" i="10"/>
  <c r="U2474" i="10"/>
  <c r="U2475" i="10"/>
  <c r="U2476" i="10"/>
  <c r="U2477" i="10"/>
  <c r="U2478" i="10"/>
  <c r="U2479" i="10"/>
  <c r="U2480" i="10"/>
  <c r="U2481" i="10"/>
  <c r="U2482" i="10"/>
  <c r="U2483" i="10"/>
  <c r="U2484" i="10"/>
  <c r="U2485" i="10"/>
  <c r="U2486" i="10"/>
  <c r="U2487" i="10"/>
  <c r="U2488" i="10"/>
  <c r="U2489" i="10"/>
  <c r="U2490" i="10"/>
  <c r="U2491" i="10"/>
  <c r="U2492" i="10"/>
  <c r="U2493" i="10"/>
  <c r="U2494" i="10"/>
  <c r="U2495" i="10"/>
  <c r="U2496" i="10"/>
  <c r="U2497" i="10"/>
  <c r="U2498" i="10"/>
  <c r="U2499" i="10"/>
  <c r="U2500" i="10"/>
  <c r="U2501" i="10"/>
  <c r="U2502" i="10"/>
  <c r="U2503" i="10"/>
  <c r="U2504" i="10"/>
  <c r="U2505" i="10"/>
  <c r="U2506" i="10"/>
  <c r="U2507" i="10"/>
  <c r="U2508" i="10"/>
  <c r="U2509" i="10"/>
  <c r="U2510" i="10"/>
  <c r="U2511" i="10"/>
  <c r="U2512" i="10"/>
  <c r="U2513" i="10"/>
  <c r="U2514" i="10"/>
  <c r="U2515" i="10"/>
  <c r="U2516" i="10"/>
  <c r="U2517" i="10"/>
  <c r="U2518" i="10"/>
  <c r="U2519" i="10"/>
  <c r="U2520" i="10"/>
  <c r="U2521" i="10"/>
  <c r="U2522" i="10"/>
  <c r="U2523" i="10"/>
  <c r="U2524" i="10"/>
  <c r="U2525" i="10"/>
  <c r="U2526" i="10"/>
  <c r="U2527" i="10"/>
  <c r="U2528" i="10"/>
  <c r="U2529" i="10"/>
  <c r="U2530" i="10"/>
  <c r="U2531" i="10"/>
  <c r="U2532" i="10"/>
  <c r="U2533" i="10"/>
  <c r="U2534" i="10"/>
  <c r="U2535" i="10"/>
  <c r="U2536" i="10"/>
  <c r="U2537" i="10"/>
  <c r="U2538" i="10"/>
  <c r="U2539" i="10"/>
  <c r="U2540" i="10"/>
  <c r="U2541" i="10"/>
  <c r="U2542" i="10"/>
  <c r="U2543" i="10"/>
  <c r="U2544" i="10"/>
  <c r="U2545" i="10"/>
  <c r="U2546" i="10"/>
  <c r="U2547" i="10"/>
  <c r="U2548" i="10"/>
  <c r="U2549" i="10"/>
  <c r="U2550" i="10"/>
  <c r="U2551" i="10"/>
  <c r="U2552" i="10"/>
  <c r="U2553" i="10"/>
  <c r="U2554" i="10"/>
  <c r="U2555" i="10"/>
  <c r="U2556" i="10"/>
  <c r="U2557" i="10"/>
  <c r="U2558" i="10"/>
  <c r="U2559" i="10"/>
  <c r="U2560" i="10"/>
  <c r="U2561" i="10"/>
  <c r="U2562" i="10"/>
  <c r="U2563" i="10"/>
  <c r="U2564" i="10"/>
  <c r="U2565" i="10"/>
  <c r="U2566" i="10"/>
  <c r="U2567" i="10"/>
  <c r="U2568" i="10"/>
  <c r="U2569" i="10"/>
  <c r="U2570" i="10"/>
  <c r="U2571" i="10"/>
  <c r="U2572" i="10"/>
  <c r="U2573" i="10"/>
  <c r="U2574" i="10"/>
  <c r="U2575" i="10"/>
  <c r="U2576" i="10"/>
  <c r="U2577" i="10"/>
  <c r="U2578" i="10"/>
  <c r="U2579" i="10"/>
  <c r="U2580" i="10"/>
  <c r="U2581" i="10"/>
  <c r="U2582" i="10"/>
  <c r="U2583" i="10"/>
  <c r="U2584" i="10"/>
  <c r="U2585" i="10"/>
  <c r="U2586" i="10"/>
  <c r="U2587" i="10"/>
  <c r="U2588" i="10"/>
  <c r="U2589" i="10"/>
  <c r="U2590" i="10"/>
  <c r="U2591" i="10"/>
  <c r="U2592" i="10"/>
  <c r="U2593" i="10"/>
  <c r="U2594" i="10"/>
  <c r="U2595" i="10"/>
  <c r="U2596" i="10"/>
  <c r="U2597" i="10"/>
  <c r="U2598" i="10"/>
  <c r="U2599" i="10"/>
  <c r="U2600" i="10"/>
  <c r="U2601" i="10"/>
  <c r="U2602" i="10"/>
  <c r="U2603" i="10"/>
  <c r="U2604" i="10"/>
  <c r="U2605" i="10"/>
  <c r="U2606" i="10"/>
  <c r="U2607" i="10"/>
  <c r="U2608" i="10"/>
  <c r="U2609" i="10"/>
  <c r="U2610" i="10"/>
  <c r="U2611" i="10"/>
  <c r="U2612" i="10"/>
  <c r="U2613" i="10"/>
  <c r="U2614" i="10"/>
  <c r="U2615" i="10"/>
  <c r="U2616" i="10"/>
  <c r="U2617" i="10"/>
  <c r="U2618" i="10"/>
  <c r="U2619" i="10"/>
  <c r="U2620" i="10"/>
  <c r="U2621" i="10"/>
  <c r="U2622" i="10"/>
  <c r="U2623" i="10"/>
  <c r="U2624" i="10"/>
  <c r="U2625" i="10"/>
  <c r="U2626" i="10"/>
  <c r="U2627" i="10"/>
  <c r="U2628" i="10"/>
  <c r="U2629" i="10"/>
  <c r="U2630" i="10"/>
  <c r="U2631" i="10"/>
  <c r="U2632" i="10"/>
  <c r="U2633" i="10"/>
  <c r="U2634" i="10"/>
  <c r="U2635" i="10"/>
  <c r="U2636" i="10"/>
  <c r="U2637" i="10"/>
  <c r="U2638" i="10"/>
  <c r="U2639" i="10"/>
  <c r="U2640" i="10"/>
  <c r="U2641" i="10"/>
  <c r="U2642" i="10"/>
  <c r="U2643" i="10"/>
  <c r="U2644" i="10"/>
  <c r="U2645" i="10"/>
  <c r="U2646" i="10"/>
  <c r="U2647" i="10"/>
  <c r="U2648" i="10"/>
  <c r="U2649" i="10"/>
  <c r="U2650" i="10"/>
  <c r="U2651" i="10"/>
  <c r="U2652" i="10"/>
  <c r="U2653" i="10"/>
  <c r="U2654" i="10"/>
  <c r="U2655" i="10"/>
  <c r="U2656" i="10"/>
  <c r="U2657" i="10"/>
  <c r="U2658" i="10"/>
  <c r="U2659" i="10"/>
  <c r="U2660" i="10"/>
  <c r="U2661" i="10"/>
  <c r="U2662" i="10"/>
  <c r="U2663" i="10"/>
  <c r="U2664" i="10"/>
  <c r="U2665" i="10"/>
  <c r="U2666" i="10"/>
  <c r="U2667" i="10"/>
  <c r="U2668" i="10"/>
  <c r="U2669" i="10"/>
  <c r="U2670" i="10"/>
  <c r="U2671" i="10"/>
  <c r="U2672" i="10"/>
  <c r="U2673" i="10"/>
  <c r="U2674" i="10"/>
  <c r="U2675" i="10"/>
  <c r="U2676" i="10"/>
  <c r="U2677" i="10"/>
  <c r="U2678" i="10"/>
  <c r="U2679" i="10"/>
  <c r="U2680" i="10"/>
  <c r="U2681" i="10"/>
  <c r="U2682" i="10"/>
  <c r="U2683" i="10"/>
  <c r="U2684" i="10"/>
  <c r="U2685" i="10"/>
  <c r="U2686" i="10"/>
  <c r="U2687" i="10"/>
  <c r="U2688" i="10"/>
  <c r="U2689" i="10"/>
  <c r="U2690" i="10"/>
  <c r="U2691" i="10"/>
  <c r="U2692" i="10"/>
  <c r="U2693" i="10"/>
  <c r="U2694" i="10"/>
  <c r="U2695" i="10"/>
  <c r="U2696" i="10"/>
  <c r="U2697" i="10"/>
  <c r="U2698" i="10"/>
  <c r="U2699" i="10"/>
  <c r="U2700" i="10"/>
  <c r="U2701" i="10"/>
  <c r="U2702" i="10"/>
  <c r="U2703" i="10"/>
  <c r="U2704" i="10"/>
  <c r="U2705" i="10"/>
  <c r="U2706" i="10"/>
  <c r="U2707" i="10"/>
  <c r="U2708" i="10"/>
  <c r="U2709" i="10"/>
  <c r="U2710" i="10"/>
  <c r="U2711" i="10"/>
  <c r="U2712" i="10"/>
  <c r="U2713" i="10"/>
  <c r="U2714" i="10"/>
  <c r="U2715" i="10"/>
  <c r="U2716" i="10"/>
  <c r="U2717" i="10"/>
  <c r="U2718" i="10"/>
  <c r="U2719" i="10"/>
  <c r="U2720" i="10"/>
  <c r="U2721" i="10"/>
  <c r="U2722" i="10"/>
  <c r="U2723" i="10"/>
  <c r="U2724" i="10"/>
  <c r="U2725" i="10"/>
  <c r="U2726" i="10"/>
  <c r="U2727" i="10"/>
  <c r="U2728" i="10"/>
  <c r="U2729" i="10"/>
  <c r="U2730" i="10"/>
  <c r="U2731" i="10"/>
  <c r="U2732" i="10"/>
  <c r="U2733" i="10"/>
  <c r="U2734" i="10"/>
  <c r="U2735" i="10"/>
  <c r="U2736" i="10"/>
  <c r="U2737" i="10"/>
  <c r="U2738" i="10"/>
  <c r="U2739" i="10"/>
  <c r="U2740" i="10"/>
  <c r="U2741" i="10"/>
  <c r="U2742" i="10"/>
  <c r="U2743" i="10"/>
  <c r="U2744" i="10"/>
  <c r="U2745" i="10"/>
  <c r="U2746" i="10"/>
  <c r="U2747" i="10"/>
  <c r="U2748" i="10"/>
  <c r="U2749" i="10"/>
  <c r="U2750" i="10"/>
  <c r="U2751" i="10"/>
  <c r="U2752" i="10"/>
  <c r="U2753" i="10"/>
  <c r="U2754" i="10"/>
  <c r="U2755" i="10"/>
  <c r="U2756" i="10"/>
  <c r="U2757" i="10"/>
  <c r="U2758" i="10"/>
  <c r="U2759" i="10"/>
  <c r="U2760" i="10"/>
  <c r="U2761" i="10"/>
  <c r="U2762" i="10"/>
  <c r="U2763" i="10"/>
  <c r="U2764" i="10"/>
  <c r="U2765" i="10"/>
  <c r="U2766" i="10"/>
  <c r="U2767" i="10"/>
  <c r="U2768" i="10"/>
  <c r="U2769" i="10"/>
  <c r="U2770" i="10"/>
  <c r="U2771" i="10"/>
  <c r="U2772" i="10"/>
  <c r="U2773" i="10"/>
  <c r="U2774" i="10"/>
  <c r="U2775" i="10"/>
  <c r="U2776" i="10"/>
  <c r="U2777" i="10"/>
  <c r="U2778" i="10"/>
  <c r="U2779" i="10"/>
  <c r="U2780" i="10"/>
  <c r="U2781" i="10"/>
  <c r="U2782" i="10"/>
  <c r="U2783" i="10"/>
  <c r="U2784" i="10"/>
  <c r="U2785" i="10"/>
  <c r="U2786" i="10"/>
  <c r="U2787" i="10"/>
  <c r="U2788" i="10"/>
  <c r="U2789" i="10"/>
  <c r="U2790" i="10"/>
  <c r="U2791" i="10"/>
  <c r="U2792" i="10"/>
  <c r="U2793" i="10"/>
  <c r="U2794" i="10"/>
  <c r="U2795" i="10"/>
  <c r="U2796" i="10"/>
  <c r="U2797" i="10"/>
  <c r="U2798" i="10"/>
  <c r="U2799" i="10"/>
  <c r="U2800" i="10"/>
  <c r="U2801" i="10"/>
  <c r="U2802" i="10"/>
  <c r="U2803" i="10"/>
  <c r="U2804" i="10"/>
  <c r="U2805" i="10"/>
  <c r="U2806" i="10"/>
  <c r="U2807" i="10"/>
  <c r="U2808" i="10"/>
  <c r="U2809" i="10"/>
  <c r="U2810" i="10"/>
  <c r="U2811" i="10"/>
  <c r="U2812" i="10"/>
  <c r="U2813" i="10"/>
  <c r="U2814" i="10"/>
  <c r="U2815" i="10"/>
  <c r="U2816" i="10"/>
  <c r="U2817" i="10"/>
  <c r="U2818" i="10"/>
  <c r="U2819" i="10"/>
  <c r="U2820" i="10"/>
  <c r="U2821" i="10"/>
  <c r="U2822" i="10"/>
  <c r="U2823" i="10"/>
  <c r="U2824" i="10"/>
  <c r="U2825" i="10"/>
  <c r="U2826" i="10"/>
  <c r="U2827" i="10"/>
  <c r="U2828" i="10"/>
  <c r="U2829" i="10"/>
  <c r="U2830" i="10"/>
  <c r="U2831" i="10"/>
  <c r="U2832" i="10"/>
  <c r="U2833" i="10"/>
  <c r="U2834" i="10"/>
  <c r="U2835" i="10"/>
  <c r="U2836" i="10"/>
  <c r="U2837" i="10"/>
  <c r="U2838" i="10"/>
  <c r="U2839" i="10"/>
  <c r="U2840" i="10"/>
  <c r="U2841" i="10"/>
  <c r="U2842" i="10"/>
  <c r="U2843" i="10"/>
  <c r="U2844" i="10"/>
  <c r="U2845" i="10"/>
  <c r="U2846" i="10"/>
  <c r="U2847" i="10"/>
  <c r="U2848" i="10"/>
  <c r="U2849" i="10"/>
  <c r="U2850" i="10"/>
  <c r="U2851" i="10"/>
  <c r="U2852" i="10"/>
  <c r="U2853" i="10"/>
  <c r="U2854" i="10"/>
  <c r="U2855" i="10"/>
  <c r="U2856" i="10"/>
  <c r="U2857" i="10"/>
  <c r="U2858" i="10"/>
  <c r="U2859" i="10"/>
  <c r="U2860" i="10"/>
  <c r="U2861" i="10"/>
  <c r="U2862" i="10"/>
  <c r="U2863" i="10"/>
  <c r="U2864" i="10"/>
  <c r="U2865" i="10"/>
  <c r="U2866" i="10"/>
  <c r="U2867" i="10"/>
  <c r="U2868" i="10"/>
  <c r="U2869" i="10"/>
  <c r="U2870" i="10"/>
  <c r="U2871" i="10"/>
  <c r="U2872" i="10"/>
  <c r="U2873" i="10"/>
  <c r="U2874" i="10"/>
  <c r="U2875" i="10"/>
  <c r="U2876" i="10"/>
  <c r="U2877" i="10"/>
  <c r="U2878" i="10"/>
  <c r="U2879" i="10"/>
  <c r="U2880" i="10"/>
  <c r="U2881" i="10"/>
  <c r="U2882" i="10"/>
  <c r="U2883" i="10"/>
  <c r="U2884" i="10"/>
  <c r="U2885" i="10"/>
  <c r="U2886" i="10"/>
  <c r="U2887" i="10"/>
  <c r="U2888" i="10"/>
  <c r="U2889" i="10"/>
  <c r="U2890" i="10"/>
  <c r="U2891" i="10"/>
  <c r="U2892" i="10"/>
  <c r="U2893" i="10"/>
  <c r="U2894" i="10"/>
  <c r="U2895" i="10"/>
  <c r="U2896" i="10"/>
  <c r="U2897" i="10"/>
  <c r="U2898" i="10"/>
  <c r="U2899" i="10"/>
  <c r="U2900" i="10"/>
  <c r="U2901" i="10"/>
  <c r="U2902" i="10"/>
  <c r="U2903" i="10"/>
  <c r="U2904" i="10"/>
  <c r="U2905" i="10"/>
  <c r="U2906" i="10"/>
  <c r="U2907" i="10"/>
  <c r="U2908" i="10"/>
  <c r="U2909" i="10"/>
  <c r="U2910" i="10"/>
  <c r="U2911" i="10"/>
  <c r="U2912" i="10"/>
  <c r="U2913" i="10"/>
  <c r="U2914" i="10"/>
  <c r="U2915" i="10"/>
  <c r="U2916" i="10"/>
  <c r="U2917" i="10"/>
  <c r="U2918" i="10"/>
  <c r="U2919" i="10"/>
  <c r="U2920" i="10"/>
  <c r="U2921" i="10"/>
  <c r="U2922" i="10"/>
  <c r="U2923" i="10"/>
  <c r="U2924" i="10"/>
  <c r="U2925" i="10"/>
  <c r="U2926" i="10"/>
  <c r="U2927" i="10"/>
  <c r="U2928" i="10"/>
  <c r="U2929" i="10"/>
  <c r="U2930" i="10"/>
  <c r="U2931" i="10"/>
  <c r="U2932" i="10"/>
  <c r="U2933" i="10"/>
  <c r="U2934" i="10"/>
  <c r="U2935" i="10"/>
  <c r="U2936" i="10"/>
  <c r="U2937" i="10"/>
  <c r="U2938" i="10"/>
  <c r="U2939" i="10"/>
  <c r="U2940" i="10"/>
  <c r="U2941" i="10"/>
  <c r="U2942" i="10"/>
  <c r="U2943" i="10"/>
  <c r="U2944" i="10"/>
  <c r="U2945" i="10"/>
  <c r="U2946" i="10"/>
  <c r="U2947" i="10"/>
  <c r="U2948" i="10"/>
  <c r="U2949" i="10"/>
  <c r="U2950" i="10"/>
  <c r="U2951" i="10"/>
  <c r="U2952" i="10"/>
  <c r="U2953" i="10"/>
  <c r="U2954" i="10"/>
  <c r="U2955" i="10"/>
  <c r="U2956" i="10"/>
  <c r="U2957" i="10"/>
  <c r="U2958" i="10"/>
  <c r="U2959" i="10"/>
  <c r="U2960" i="10"/>
  <c r="U2961" i="10"/>
  <c r="U2962" i="10"/>
  <c r="U2963" i="10"/>
  <c r="U2964" i="10"/>
  <c r="U2965" i="10"/>
  <c r="U2966" i="10"/>
  <c r="U2967" i="10"/>
  <c r="U2968" i="10"/>
  <c r="U2969" i="10"/>
  <c r="U2970" i="10"/>
  <c r="U2971" i="10"/>
  <c r="U2972" i="10"/>
  <c r="U2973" i="10"/>
  <c r="U2974" i="10"/>
  <c r="U2975" i="10"/>
  <c r="U2976" i="10"/>
  <c r="U2977" i="10"/>
  <c r="U2978" i="10"/>
  <c r="U2979" i="10"/>
  <c r="U2980" i="10"/>
  <c r="U2981" i="10"/>
  <c r="U2982" i="10"/>
  <c r="U2983" i="10"/>
  <c r="U2984" i="10"/>
  <c r="U2985" i="10"/>
  <c r="U2986" i="10"/>
  <c r="U2987" i="10"/>
  <c r="U2988" i="10"/>
  <c r="U2989" i="10"/>
  <c r="U2990" i="10"/>
  <c r="U2991" i="10"/>
  <c r="U2992" i="10"/>
  <c r="U2993" i="10"/>
  <c r="U2994" i="10"/>
  <c r="U2995" i="10"/>
  <c r="U2996" i="10"/>
  <c r="U2997" i="10"/>
  <c r="U2998" i="10"/>
  <c r="U2999" i="10"/>
  <c r="U3000" i="10"/>
  <c r="U3001" i="10"/>
  <c r="U3002" i="10"/>
  <c r="U3003" i="10"/>
  <c r="U3004" i="10"/>
  <c r="U3005" i="10"/>
  <c r="U3006" i="10"/>
  <c r="U3007" i="10"/>
  <c r="U3008" i="10"/>
  <c r="U3009" i="10"/>
  <c r="U3010" i="10"/>
  <c r="U3011" i="10"/>
  <c r="U3012" i="10"/>
  <c r="U3013" i="10"/>
  <c r="U3014" i="10"/>
  <c r="U3015" i="10"/>
  <c r="U3016" i="10"/>
  <c r="U3017" i="10"/>
  <c r="U3018" i="10"/>
  <c r="U3019" i="10"/>
  <c r="U3020" i="10"/>
  <c r="U3021" i="10"/>
  <c r="U3022" i="10"/>
  <c r="U3023" i="10"/>
  <c r="U3024" i="10"/>
  <c r="U3025" i="10"/>
  <c r="U3026" i="10"/>
  <c r="U3027" i="10"/>
  <c r="U3028" i="10"/>
  <c r="U3029" i="10"/>
  <c r="U3030" i="10"/>
  <c r="U3031" i="10"/>
  <c r="U3032" i="10"/>
  <c r="U3033" i="10"/>
  <c r="U3034" i="10"/>
  <c r="U3035" i="10"/>
  <c r="U3036" i="10"/>
  <c r="U3037" i="10"/>
  <c r="U3038" i="10"/>
  <c r="U3039" i="10"/>
  <c r="U3040" i="10"/>
  <c r="U3041" i="10"/>
  <c r="U3042" i="10"/>
  <c r="U3043" i="10"/>
  <c r="U3044" i="10"/>
  <c r="U3045" i="10"/>
  <c r="U3046" i="10"/>
  <c r="U3047" i="10"/>
  <c r="U3048" i="10"/>
  <c r="U3049" i="10"/>
  <c r="U3050" i="10"/>
  <c r="U3051" i="10"/>
  <c r="U3052" i="10"/>
  <c r="U3053" i="10"/>
  <c r="U3054" i="10"/>
  <c r="U3055" i="10"/>
  <c r="U3056" i="10"/>
  <c r="U3057" i="10"/>
  <c r="U3058" i="10"/>
  <c r="U3059" i="10"/>
  <c r="U3060" i="10"/>
  <c r="U3061" i="10"/>
  <c r="U3062" i="10"/>
  <c r="U3063" i="10"/>
  <c r="U3064" i="10"/>
  <c r="U3065" i="10"/>
  <c r="U3066" i="10"/>
  <c r="U3067" i="10"/>
  <c r="U3068" i="10"/>
  <c r="U3069" i="10"/>
  <c r="U3070" i="10"/>
  <c r="U3071" i="10"/>
  <c r="U3072" i="10"/>
  <c r="U3073" i="10"/>
  <c r="U3074" i="10"/>
  <c r="U3075" i="10"/>
  <c r="U3076" i="10"/>
  <c r="U3077" i="10"/>
  <c r="U3078" i="10"/>
  <c r="U3079" i="10"/>
  <c r="U3080" i="10"/>
  <c r="U3081" i="10"/>
  <c r="U3082" i="10"/>
  <c r="U3083" i="10"/>
  <c r="U3084" i="10"/>
  <c r="U3085" i="10"/>
  <c r="U3086" i="10"/>
  <c r="U3087" i="10"/>
  <c r="U3088" i="10"/>
  <c r="U3089" i="10"/>
  <c r="U3090" i="10"/>
  <c r="U3091" i="10"/>
  <c r="U3092" i="10"/>
  <c r="U3093" i="10"/>
  <c r="U3094" i="10"/>
  <c r="U3095" i="10"/>
  <c r="U3096" i="10"/>
  <c r="U3097" i="10"/>
  <c r="U3098" i="10"/>
  <c r="U3099" i="10"/>
  <c r="U3100" i="10"/>
  <c r="U3101" i="10"/>
  <c r="U3102" i="10"/>
  <c r="U3103" i="10"/>
  <c r="U3104" i="10"/>
  <c r="U3105" i="10"/>
  <c r="U3106" i="10"/>
  <c r="U3107" i="10"/>
  <c r="U3108" i="10"/>
  <c r="U3109" i="10"/>
  <c r="U3110" i="10"/>
  <c r="U3111" i="10"/>
  <c r="U3112" i="10"/>
  <c r="U3113" i="10"/>
  <c r="U3114" i="10"/>
  <c r="U3115" i="10"/>
  <c r="U3116" i="10"/>
  <c r="U3117" i="10"/>
  <c r="U3118" i="10"/>
  <c r="U3119" i="10"/>
  <c r="U3120" i="10"/>
  <c r="U3121" i="10"/>
  <c r="U3122" i="10"/>
  <c r="U3123" i="10"/>
  <c r="U3124" i="10"/>
  <c r="U3125" i="10"/>
  <c r="U3126" i="10"/>
  <c r="U3127" i="10"/>
  <c r="U3128" i="10"/>
  <c r="U3129" i="10"/>
  <c r="U3130" i="10"/>
  <c r="U3131" i="10"/>
  <c r="U3132" i="10"/>
  <c r="U3133" i="10"/>
  <c r="U3134" i="10"/>
  <c r="U3135" i="10"/>
  <c r="U3136" i="10"/>
  <c r="U3137" i="10"/>
  <c r="U3138" i="10"/>
  <c r="U3139" i="10"/>
  <c r="U3140" i="10"/>
  <c r="U3141" i="10"/>
  <c r="U3142" i="10"/>
  <c r="U3143" i="10"/>
  <c r="U3144" i="10"/>
  <c r="U3145" i="10"/>
  <c r="U3146" i="10"/>
  <c r="U3147" i="10"/>
  <c r="U3148" i="10"/>
  <c r="U3149" i="10"/>
  <c r="U3150" i="10"/>
  <c r="U3151" i="10"/>
  <c r="U3152" i="10"/>
  <c r="U3153" i="10"/>
  <c r="U3154" i="10"/>
  <c r="U3155" i="10"/>
  <c r="U3156" i="10"/>
  <c r="U3157" i="10"/>
  <c r="U3158" i="10"/>
  <c r="U3159" i="10"/>
  <c r="U3160" i="10"/>
  <c r="U3161" i="10"/>
  <c r="U3162" i="10"/>
  <c r="U3163" i="10"/>
  <c r="U3164" i="10"/>
  <c r="U3165" i="10"/>
  <c r="U3166" i="10"/>
  <c r="U3167" i="10"/>
  <c r="U3168" i="10"/>
  <c r="U3169" i="10"/>
  <c r="U3170" i="10"/>
  <c r="U3171" i="10"/>
  <c r="U3172" i="10"/>
  <c r="U3173" i="10"/>
  <c r="U3174" i="10"/>
  <c r="U3175" i="10"/>
  <c r="U3176" i="10"/>
  <c r="U3177" i="10"/>
  <c r="U3178" i="10"/>
  <c r="U3179" i="10"/>
  <c r="U3180" i="10"/>
  <c r="U3181" i="10"/>
  <c r="U3182" i="10"/>
  <c r="U3183" i="10"/>
  <c r="U3184" i="10"/>
  <c r="U3185" i="10"/>
  <c r="U3186" i="10"/>
  <c r="U3187" i="10"/>
  <c r="U3188" i="10"/>
  <c r="U3189" i="10"/>
  <c r="U3190" i="10"/>
  <c r="U3191" i="10"/>
  <c r="U3192" i="10"/>
  <c r="U3193" i="10"/>
  <c r="U3194" i="10"/>
  <c r="U3195" i="10"/>
  <c r="U3196" i="10"/>
  <c r="U3197" i="10"/>
  <c r="U3198" i="10"/>
  <c r="U3199" i="10"/>
  <c r="U3200" i="10"/>
  <c r="U3201" i="10"/>
  <c r="U3202" i="10"/>
  <c r="U3203" i="10"/>
  <c r="U3204" i="10"/>
  <c r="U3205" i="10"/>
  <c r="U3206" i="10"/>
  <c r="U3207" i="10"/>
  <c r="U3208" i="10"/>
  <c r="U3209" i="10"/>
  <c r="U3210" i="10"/>
  <c r="U3211" i="10"/>
  <c r="U3212" i="10"/>
  <c r="U3213" i="10"/>
  <c r="U3214" i="10"/>
  <c r="U3215" i="10"/>
  <c r="U3216" i="10"/>
  <c r="U3217" i="10"/>
  <c r="U3218" i="10"/>
  <c r="U3219" i="10"/>
  <c r="U3220" i="10"/>
  <c r="U3221" i="10"/>
  <c r="U3222" i="10"/>
  <c r="U3223" i="10"/>
  <c r="U3224" i="10"/>
  <c r="U3225" i="10"/>
  <c r="U3226" i="10"/>
  <c r="U3227" i="10"/>
  <c r="U3228" i="10"/>
  <c r="U3229" i="10"/>
  <c r="U3230" i="10"/>
  <c r="U3231" i="10"/>
  <c r="U3232" i="10"/>
  <c r="U3233" i="10"/>
  <c r="U3234" i="10"/>
  <c r="U3235" i="10"/>
  <c r="U3236" i="10"/>
  <c r="U3237" i="10"/>
  <c r="U3238" i="10"/>
  <c r="U3239" i="10"/>
  <c r="U3240" i="10"/>
  <c r="U3241" i="10"/>
  <c r="U3242" i="10"/>
  <c r="U3243" i="10"/>
  <c r="U3244" i="10"/>
  <c r="U3245" i="10"/>
  <c r="U3246" i="10"/>
  <c r="U3247" i="10"/>
  <c r="U3248" i="10"/>
  <c r="U3249" i="10"/>
  <c r="U3250" i="10"/>
  <c r="U3251" i="10"/>
  <c r="U3252" i="10"/>
  <c r="U3253" i="10"/>
  <c r="U3254" i="10"/>
  <c r="U3255" i="10"/>
  <c r="U3256" i="10"/>
  <c r="U3257" i="10"/>
  <c r="U3258" i="10"/>
  <c r="U3259" i="10"/>
  <c r="U3260" i="10"/>
  <c r="U3261" i="10"/>
  <c r="U3262" i="10"/>
  <c r="U3263" i="10"/>
  <c r="U3264" i="10"/>
  <c r="U3265" i="10"/>
  <c r="U3266" i="10"/>
  <c r="U3267" i="10"/>
  <c r="U3268" i="10"/>
  <c r="U3269" i="10"/>
  <c r="U3270" i="10"/>
  <c r="U3271" i="10"/>
  <c r="U3272" i="10"/>
  <c r="U3273" i="10"/>
  <c r="U3274" i="10"/>
  <c r="U3275" i="10"/>
  <c r="U3276" i="10"/>
  <c r="U3277" i="10"/>
  <c r="U3278" i="10"/>
  <c r="U3279" i="10"/>
  <c r="U3280" i="10"/>
  <c r="U3281" i="10"/>
  <c r="U3282" i="10"/>
  <c r="U3283" i="10"/>
  <c r="U3284" i="10"/>
  <c r="U3285" i="10"/>
  <c r="U3286" i="10"/>
  <c r="U3287" i="10"/>
  <c r="U3288" i="10"/>
  <c r="U3289" i="10"/>
  <c r="U3290" i="10"/>
  <c r="U3291" i="10"/>
  <c r="U3292" i="10"/>
  <c r="U3293" i="10"/>
  <c r="U3294" i="10"/>
  <c r="U3295" i="10"/>
  <c r="U3296" i="10"/>
  <c r="U3297" i="10"/>
  <c r="U3298" i="10"/>
  <c r="U3299" i="10"/>
  <c r="U3300" i="10"/>
  <c r="U3301" i="10"/>
  <c r="U3302" i="10"/>
  <c r="U3303" i="10"/>
  <c r="U3304" i="10"/>
  <c r="U3305" i="10"/>
  <c r="U3306" i="10"/>
  <c r="U3307" i="10"/>
  <c r="U3308" i="10"/>
  <c r="U3309" i="10"/>
  <c r="U3310" i="10"/>
  <c r="U3311" i="10"/>
  <c r="U3312" i="10"/>
  <c r="U3313" i="10"/>
  <c r="U3314" i="10"/>
  <c r="U3315" i="10"/>
  <c r="U3316" i="10"/>
  <c r="U3317" i="10"/>
  <c r="U3318" i="10"/>
  <c r="U3319" i="10"/>
  <c r="U3320" i="10"/>
  <c r="U3321" i="10"/>
  <c r="U3322" i="10"/>
  <c r="U3323" i="10"/>
  <c r="U3324" i="10"/>
  <c r="U3325" i="10"/>
  <c r="U3326" i="10"/>
  <c r="U3327" i="10"/>
  <c r="U3328" i="10"/>
  <c r="U3329" i="10"/>
  <c r="U3330" i="10"/>
  <c r="U3331" i="10"/>
  <c r="U3332" i="10"/>
  <c r="U3333" i="10"/>
  <c r="U3334" i="10"/>
  <c r="U3335" i="10"/>
  <c r="U3336" i="10"/>
  <c r="U3337" i="10"/>
  <c r="U3338" i="10"/>
  <c r="U3339" i="10"/>
  <c r="U3340" i="10"/>
  <c r="U3341" i="10"/>
  <c r="U3342" i="10"/>
  <c r="U3343" i="10"/>
  <c r="U3344" i="10"/>
  <c r="U3345" i="10"/>
  <c r="U3346" i="10"/>
  <c r="U3347" i="10"/>
  <c r="U3348" i="10"/>
  <c r="U3349" i="10"/>
  <c r="U3350" i="10"/>
  <c r="U3351" i="10"/>
  <c r="U3352" i="10"/>
  <c r="U3353" i="10"/>
  <c r="U3354" i="10"/>
  <c r="U3355" i="10"/>
  <c r="U3356" i="10"/>
  <c r="U3357" i="10"/>
  <c r="U3358" i="10"/>
  <c r="U3359" i="10"/>
  <c r="U3360" i="10"/>
  <c r="U3361" i="10"/>
  <c r="U3362" i="10"/>
  <c r="U3363" i="10"/>
  <c r="U3364" i="10"/>
  <c r="U3365" i="10"/>
  <c r="U3366" i="10"/>
  <c r="U3367" i="10"/>
  <c r="U3368" i="10"/>
  <c r="U3369" i="10"/>
  <c r="U3370" i="10"/>
  <c r="U3371" i="10"/>
  <c r="U3372" i="10"/>
  <c r="U3373" i="10"/>
  <c r="U3374" i="10"/>
  <c r="U3375" i="10"/>
  <c r="U3376" i="10"/>
  <c r="U3377" i="10"/>
  <c r="U3378" i="10"/>
  <c r="U3379" i="10"/>
  <c r="U3380" i="10"/>
  <c r="U3381" i="10"/>
  <c r="U3382" i="10"/>
  <c r="U3383" i="10"/>
  <c r="U3384" i="10"/>
  <c r="U3385" i="10"/>
  <c r="U3386" i="10"/>
  <c r="U3387" i="10"/>
  <c r="U3388" i="10"/>
  <c r="U3389" i="10"/>
  <c r="U3390" i="10"/>
  <c r="U3391" i="10"/>
  <c r="U3392" i="10"/>
  <c r="U3393" i="10"/>
  <c r="U3394" i="10"/>
  <c r="U3395" i="10"/>
  <c r="U3396" i="10"/>
  <c r="U3397" i="10"/>
  <c r="U3398" i="10"/>
  <c r="U3399" i="10"/>
  <c r="U3400" i="10"/>
  <c r="U3401" i="10"/>
  <c r="U3402" i="10"/>
  <c r="U3403" i="10"/>
  <c r="U3404" i="10"/>
  <c r="U3405" i="10"/>
  <c r="U3406" i="10"/>
  <c r="U3407" i="10"/>
  <c r="U3408" i="10"/>
  <c r="U3409" i="10"/>
  <c r="U3410" i="10"/>
  <c r="U3411" i="10"/>
  <c r="U3412" i="10"/>
  <c r="U3413" i="10"/>
  <c r="U3414" i="10"/>
  <c r="U3415" i="10"/>
  <c r="U3416" i="10"/>
  <c r="U3417" i="10"/>
  <c r="U3418" i="10"/>
  <c r="U3419" i="10"/>
  <c r="U3420" i="10"/>
  <c r="U3421" i="10"/>
  <c r="U3422" i="10"/>
  <c r="U3423" i="10"/>
  <c r="U3424" i="10"/>
  <c r="U3425" i="10"/>
  <c r="U3426" i="10"/>
  <c r="U3427" i="10"/>
  <c r="U3428" i="10"/>
  <c r="U3429" i="10"/>
  <c r="U3430" i="10"/>
  <c r="U3431" i="10"/>
  <c r="U3432" i="10"/>
  <c r="U3433" i="10"/>
  <c r="U3434" i="10"/>
  <c r="U3435" i="10"/>
  <c r="U3436" i="10"/>
  <c r="U3437" i="10"/>
  <c r="U3438" i="10"/>
  <c r="U3439" i="10"/>
  <c r="U3440" i="10"/>
  <c r="U3441" i="10"/>
  <c r="U3442" i="10"/>
  <c r="U3443" i="10"/>
  <c r="U3444" i="10"/>
  <c r="U3445" i="10"/>
  <c r="U3446" i="10"/>
  <c r="U3447" i="10"/>
  <c r="U3448" i="10"/>
  <c r="U3449" i="10"/>
  <c r="U3450" i="10"/>
  <c r="U3451" i="10"/>
  <c r="U3452" i="10"/>
  <c r="U3453" i="10"/>
  <c r="U3454" i="10"/>
  <c r="U3455" i="10"/>
  <c r="U3456" i="10"/>
  <c r="U3457" i="10"/>
  <c r="U3458" i="10"/>
  <c r="U3459" i="10"/>
  <c r="U3460" i="10"/>
  <c r="U3461" i="10"/>
  <c r="U3462" i="10"/>
  <c r="U3463" i="10"/>
  <c r="U3464" i="10"/>
  <c r="U3465" i="10"/>
  <c r="U3466" i="10"/>
  <c r="U3467" i="10"/>
  <c r="U3468" i="10"/>
  <c r="U3469" i="10"/>
  <c r="U3470" i="10"/>
  <c r="U3471" i="10"/>
  <c r="U3472" i="10"/>
  <c r="U3473" i="10"/>
  <c r="U3474" i="10"/>
  <c r="U3475" i="10"/>
  <c r="U3476" i="10"/>
  <c r="U3477" i="10"/>
  <c r="U3478" i="10"/>
  <c r="U3479" i="10"/>
  <c r="U3480" i="10"/>
  <c r="U3481" i="10"/>
  <c r="U3482" i="10"/>
  <c r="U3483" i="10"/>
  <c r="U3484" i="10"/>
  <c r="U3485" i="10"/>
  <c r="U3486" i="10"/>
  <c r="U3487" i="10"/>
  <c r="U3488" i="10"/>
  <c r="U3489" i="10"/>
  <c r="U3490" i="10"/>
  <c r="U3491" i="10"/>
  <c r="U3492" i="10"/>
  <c r="U3493" i="10"/>
  <c r="U3494" i="10"/>
  <c r="U3495" i="10"/>
  <c r="U3496" i="10"/>
  <c r="U3497" i="10"/>
  <c r="U3498" i="10"/>
  <c r="U3499" i="10"/>
  <c r="U3500" i="10"/>
  <c r="U3501" i="10"/>
  <c r="U3502" i="10"/>
  <c r="U3503" i="10"/>
  <c r="U3504" i="10"/>
  <c r="U3505" i="10"/>
  <c r="U3506" i="10"/>
  <c r="U3507" i="10"/>
  <c r="U3508" i="10"/>
  <c r="U3509" i="10"/>
  <c r="U3510" i="10"/>
  <c r="U3511" i="10"/>
  <c r="U3512" i="10"/>
  <c r="U3513" i="10"/>
  <c r="U3514" i="10"/>
  <c r="U3515" i="10"/>
  <c r="U3516" i="10"/>
  <c r="U3517" i="10"/>
  <c r="U3518" i="10"/>
  <c r="U3519" i="10"/>
  <c r="U3520" i="10"/>
  <c r="U3521" i="10"/>
  <c r="U3522" i="10"/>
  <c r="U3523" i="10"/>
  <c r="U3524" i="10"/>
  <c r="U3525" i="10"/>
  <c r="U3526" i="10"/>
  <c r="U3527" i="10"/>
  <c r="U3528" i="10"/>
  <c r="U3529" i="10"/>
  <c r="U3530" i="10"/>
  <c r="U3531" i="10"/>
  <c r="U3532" i="10"/>
  <c r="U3533" i="10"/>
  <c r="U3534" i="10"/>
  <c r="U3535" i="10"/>
  <c r="U3536" i="10"/>
  <c r="U3537" i="10"/>
  <c r="U3538" i="10"/>
  <c r="U3539" i="10"/>
  <c r="U3540" i="10"/>
  <c r="U3541" i="10"/>
  <c r="U3542" i="10"/>
  <c r="U3543" i="10"/>
  <c r="U3544" i="10"/>
  <c r="U3545" i="10"/>
  <c r="U3546" i="10"/>
  <c r="U3547" i="10"/>
  <c r="U3548" i="10"/>
  <c r="U3549" i="10"/>
  <c r="U3550" i="10"/>
  <c r="U3551" i="10"/>
  <c r="U3552" i="10"/>
  <c r="U3553" i="10"/>
  <c r="U3554" i="10"/>
  <c r="U3555" i="10"/>
  <c r="U3556" i="10"/>
  <c r="U3557" i="10"/>
  <c r="U3558" i="10"/>
  <c r="U3559" i="10"/>
  <c r="U3560" i="10"/>
  <c r="U3561" i="10"/>
  <c r="U3562" i="10"/>
  <c r="U3563" i="10"/>
  <c r="U3564" i="10"/>
  <c r="U3565" i="10"/>
  <c r="U3566" i="10"/>
  <c r="U3567" i="10"/>
  <c r="U3568" i="10"/>
  <c r="U3569" i="10"/>
  <c r="U3570" i="10"/>
  <c r="U3571" i="10"/>
  <c r="U3572" i="10"/>
  <c r="U3573" i="10"/>
  <c r="U3574" i="10"/>
  <c r="U3575" i="10"/>
  <c r="U3576" i="10"/>
  <c r="U3577" i="10"/>
  <c r="U3578" i="10"/>
  <c r="U3579" i="10"/>
  <c r="U3580" i="10"/>
  <c r="U3581" i="10"/>
  <c r="U3582" i="10"/>
  <c r="U3583" i="10"/>
  <c r="U3584" i="10"/>
  <c r="U3585" i="10"/>
  <c r="U3586" i="10"/>
  <c r="U3587" i="10"/>
  <c r="U3588" i="10"/>
  <c r="U3589" i="10"/>
  <c r="U3590" i="10"/>
  <c r="U3591" i="10"/>
  <c r="U3592" i="10"/>
  <c r="U3593" i="10"/>
  <c r="U3594" i="10"/>
  <c r="U3595" i="10"/>
  <c r="U3596" i="10"/>
  <c r="U3597" i="10"/>
  <c r="U3598" i="10"/>
  <c r="U3599" i="10"/>
  <c r="U3600" i="10"/>
  <c r="U3601" i="10"/>
  <c r="U3602" i="10"/>
  <c r="U3603" i="10"/>
  <c r="U3604" i="10"/>
  <c r="U3605" i="10"/>
  <c r="U3606" i="10"/>
  <c r="U3607" i="10"/>
  <c r="U3608" i="10"/>
  <c r="U3609" i="10"/>
  <c r="U3610" i="10"/>
  <c r="U3611" i="10"/>
  <c r="U3612" i="10"/>
  <c r="U3613" i="10"/>
  <c r="U3614" i="10"/>
  <c r="U3615" i="10"/>
  <c r="U3616" i="10"/>
  <c r="U3617" i="10"/>
  <c r="U3618" i="10"/>
  <c r="U3619" i="10"/>
  <c r="U3620" i="10"/>
  <c r="U3621" i="10"/>
  <c r="U3622" i="10"/>
  <c r="U3623" i="10"/>
  <c r="U3624" i="10"/>
  <c r="U3625" i="10"/>
  <c r="U3626" i="10"/>
  <c r="U3627" i="10"/>
  <c r="U3628" i="10"/>
  <c r="U3629" i="10"/>
  <c r="U3630" i="10"/>
  <c r="U3631" i="10"/>
  <c r="U3632" i="10"/>
  <c r="U3633" i="10"/>
  <c r="U3634" i="10"/>
  <c r="U3635" i="10"/>
  <c r="U3636" i="10"/>
  <c r="U3637" i="10"/>
  <c r="U3638" i="10"/>
  <c r="U3639" i="10"/>
  <c r="U3640" i="10"/>
  <c r="U3641" i="10"/>
  <c r="U3642" i="10"/>
  <c r="U3643" i="10"/>
  <c r="U3644" i="10"/>
  <c r="U3645" i="10"/>
  <c r="U3646" i="10"/>
  <c r="U3647" i="10"/>
  <c r="U3648" i="10"/>
  <c r="U3649" i="10"/>
  <c r="U3650" i="10"/>
  <c r="U3651" i="10"/>
  <c r="U3652" i="10"/>
  <c r="U3653" i="10"/>
  <c r="U3654" i="10"/>
  <c r="U3655" i="10"/>
  <c r="U3656" i="10"/>
  <c r="U3657" i="10"/>
  <c r="U3658" i="10"/>
  <c r="U3659" i="10"/>
  <c r="U3660" i="10"/>
  <c r="U3661" i="10"/>
  <c r="U3662" i="10"/>
  <c r="U3663" i="10"/>
  <c r="U3664" i="10"/>
  <c r="U3665" i="10"/>
  <c r="U3666" i="10"/>
  <c r="U3667" i="10"/>
  <c r="U3668" i="10"/>
  <c r="U3669" i="10"/>
  <c r="U3670" i="10"/>
  <c r="U3671" i="10"/>
  <c r="U3672" i="10"/>
  <c r="U3673" i="10"/>
  <c r="U3674" i="10"/>
  <c r="U3675" i="10"/>
  <c r="U3676" i="10"/>
  <c r="U3677" i="10"/>
  <c r="U3678" i="10"/>
  <c r="U3679" i="10"/>
  <c r="U3680" i="10"/>
  <c r="U3681" i="10"/>
  <c r="U3682" i="10"/>
  <c r="U3683" i="10"/>
  <c r="U3684" i="10"/>
  <c r="U3685" i="10"/>
  <c r="U3686" i="10"/>
  <c r="U3687" i="10"/>
  <c r="U3688" i="10"/>
  <c r="U3689" i="10"/>
  <c r="U3690" i="10"/>
  <c r="U3691" i="10"/>
  <c r="U3692" i="10"/>
  <c r="U3693" i="10"/>
  <c r="U3694" i="10"/>
  <c r="U3695" i="10"/>
  <c r="U3696" i="10"/>
  <c r="U3697" i="10"/>
  <c r="U3698" i="10"/>
  <c r="U3699" i="10"/>
  <c r="U3700" i="10"/>
  <c r="U3701" i="10"/>
  <c r="U3702" i="10"/>
  <c r="U3703" i="10"/>
  <c r="U3704" i="10"/>
  <c r="U3705" i="10"/>
  <c r="U3706" i="10"/>
  <c r="U3707" i="10"/>
  <c r="U3708" i="10"/>
  <c r="U3709" i="10"/>
  <c r="U3710" i="10"/>
  <c r="U3711" i="10"/>
  <c r="U3712" i="10"/>
  <c r="U3713" i="10"/>
  <c r="U3714" i="10"/>
  <c r="U3715" i="10"/>
  <c r="U3716" i="10"/>
  <c r="U3717" i="10"/>
  <c r="U3718" i="10"/>
  <c r="U3719" i="10"/>
  <c r="U3720" i="10"/>
  <c r="U3721" i="10"/>
  <c r="U3722" i="10"/>
  <c r="U3723" i="10"/>
  <c r="U3724" i="10"/>
  <c r="U3725" i="10"/>
  <c r="U3726" i="10"/>
  <c r="U3727" i="10"/>
  <c r="U3728" i="10"/>
  <c r="U3729" i="10"/>
  <c r="U3730" i="10"/>
  <c r="U3731" i="10"/>
  <c r="U3732" i="10"/>
  <c r="U3733" i="10"/>
  <c r="U3734" i="10"/>
  <c r="U3735" i="10"/>
  <c r="U3736" i="10"/>
  <c r="U3737" i="10"/>
  <c r="U3738" i="10"/>
  <c r="U3739" i="10"/>
  <c r="U3740" i="10"/>
  <c r="U3741" i="10"/>
  <c r="U3742" i="10"/>
  <c r="U3743" i="10"/>
  <c r="U3744" i="10"/>
  <c r="U3745" i="10"/>
  <c r="U3746" i="10"/>
  <c r="U3747" i="10"/>
  <c r="U3748" i="10"/>
  <c r="U3749" i="10"/>
  <c r="U3750" i="10"/>
  <c r="U3751" i="10"/>
  <c r="U3752" i="10"/>
  <c r="U3753" i="10"/>
  <c r="U3754" i="10"/>
  <c r="U3755" i="10"/>
  <c r="U3756" i="10"/>
  <c r="U3757" i="10"/>
  <c r="U3758" i="10"/>
  <c r="U3759" i="10"/>
  <c r="U3760" i="10"/>
  <c r="U3761" i="10"/>
  <c r="U3762" i="10"/>
  <c r="U3763" i="10"/>
  <c r="U3764" i="10"/>
  <c r="U3765" i="10"/>
  <c r="U3766" i="10"/>
  <c r="U3767" i="10"/>
  <c r="U3768" i="10"/>
  <c r="U3769" i="10"/>
  <c r="U3770" i="10"/>
  <c r="U3771" i="10"/>
  <c r="U3772" i="10"/>
  <c r="U3773" i="10"/>
  <c r="U3774" i="10"/>
  <c r="U3775" i="10"/>
  <c r="U3776" i="10"/>
  <c r="U3777" i="10"/>
  <c r="U3778" i="10"/>
  <c r="U3779" i="10"/>
  <c r="U3780" i="10"/>
  <c r="U3781" i="10"/>
  <c r="U3782" i="10"/>
  <c r="U3783" i="10"/>
  <c r="U3784" i="10"/>
  <c r="U3785" i="10"/>
  <c r="U3786" i="10"/>
  <c r="U3787" i="10"/>
  <c r="U3788" i="10"/>
  <c r="U3789" i="10"/>
  <c r="U3790" i="10"/>
  <c r="U3791" i="10"/>
  <c r="U3792" i="10"/>
  <c r="U3793" i="10"/>
  <c r="U3794" i="10"/>
  <c r="U3795" i="10"/>
  <c r="U3796" i="10"/>
  <c r="U3797" i="10"/>
  <c r="U3798" i="10"/>
  <c r="U3799" i="10"/>
  <c r="U3800" i="10"/>
  <c r="U3801" i="10"/>
  <c r="U3802" i="10"/>
  <c r="U3803" i="10"/>
  <c r="U3804" i="10"/>
  <c r="U3805" i="10"/>
  <c r="U3806" i="10"/>
  <c r="U3807" i="10"/>
  <c r="U3808" i="10"/>
  <c r="U3809" i="10"/>
  <c r="U3810" i="10"/>
  <c r="U3811" i="10"/>
  <c r="U3812" i="10"/>
  <c r="U3813" i="10"/>
  <c r="U3814" i="10"/>
  <c r="U3815" i="10"/>
  <c r="U3816" i="10"/>
  <c r="U3817" i="10"/>
  <c r="U3818" i="10"/>
  <c r="U3819" i="10"/>
  <c r="U3820" i="10"/>
  <c r="U3821" i="10"/>
  <c r="U3822" i="10"/>
  <c r="U3823" i="10"/>
  <c r="U3824" i="10"/>
  <c r="U3825" i="10"/>
  <c r="U3826" i="10"/>
  <c r="U3827" i="10"/>
  <c r="U3828" i="10"/>
  <c r="U3829" i="10"/>
  <c r="U3830" i="10"/>
  <c r="U3831" i="10"/>
  <c r="U3832" i="10"/>
  <c r="U3833" i="10"/>
  <c r="U3834" i="10"/>
  <c r="U3835" i="10"/>
  <c r="U3836" i="10"/>
  <c r="U3837" i="10"/>
  <c r="U3838" i="10"/>
  <c r="U3839" i="10"/>
  <c r="U3840" i="10"/>
  <c r="U3841" i="10"/>
  <c r="U3842" i="10"/>
  <c r="U3843" i="10"/>
  <c r="U3844" i="10"/>
  <c r="U3845" i="10"/>
  <c r="U3846" i="10"/>
  <c r="U3847" i="10"/>
  <c r="U3848" i="10"/>
  <c r="U3849" i="10"/>
  <c r="U3850" i="10"/>
  <c r="U3851" i="10"/>
  <c r="U3852" i="10"/>
  <c r="U3853" i="10"/>
  <c r="U3854" i="10"/>
  <c r="U3855" i="10"/>
  <c r="U3856" i="10"/>
  <c r="U3857" i="10"/>
  <c r="U3858" i="10"/>
  <c r="U3859" i="10"/>
  <c r="U3860" i="10"/>
  <c r="U3861" i="10"/>
  <c r="U3862" i="10"/>
  <c r="U3863" i="10"/>
  <c r="U3864" i="10"/>
  <c r="U3865" i="10"/>
  <c r="U3866" i="10"/>
  <c r="U3867" i="10"/>
  <c r="U3868" i="10"/>
  <c r="U3869" i="10"/>
  <c r="U3870" i="10"/>
  <c r="U3871" i="10"/>
  <c r="U3872" i="10"/>
  <c r="U3873" i="10"/>
  <c r="U3874" i="10"/>
  <c r="U3875" i="10"/>
  <c r="U3876" i="10"/>
  <c r="U3877" i="10"/>
  <c r="U3878" i="10"/>
  <c r="U3879" i="10"/>
  <c r="U3880" i="10"/>
  <c r="U3881" i="10"/>
  <c r="U3882" i="10"/>
  <c r="U3883" i="10"/>
  <c r="U3884" i="10"/>
  <c r="U3885" i="10"/>
  <c r="U3886" i="10"/>
  <c r="U3887" i="10"/>
  <c r="U3888" i="10"/>
  <c r="U3889" i="10"/>
  <c r="U3890" i="10"/>
  <c r="U3891" i="10"/>
  <c r="U3892" i="10"/>
  <c r="U3893" i="10"/>
  <c r="U3894" i="10"/>
  <c r="U3895" i="10"/>
  <c r="U3896" i="10"/>
  <c r="U3897" i="10"/>
  <c r="U3898" i="10"/>
  <c r="U3899" i="10"/>
  <c r="U3900" i="10"/>
  <c r="U3901" i="10"/>
  <c r="U3902" i="10"/>
  <c r="U3903" i="10"/>
  <c r="U3904" i="10"/>
  <c r="U3905" i="10"/>
  <c r="U3906" i="10"/>
  <c r="U3907" i="10"/>
  <c r="U3908" i="10"/>
  <c r="U3909" i="10"/>
  <c r="U3910" i="10"/>
  <c r="U3911" i="10"/>
  <c r="U3912" i="10"/>
  <c r="U3913" i="10"/>
  <c r="U3914" i="10"/>
  <c r="U3915" i="10"/>
  <c r="U3916" i="10"/>
  <c r="U3917" i="10"/>
  <c r="U3918" i="10"/>
  <c r="U3919" i="10"/>
  <c r="U3920" i="10"/>
  <c r="U3921" i="10"/>
  <c r="U3922" i="10"/>
  <c r="U3923" i="10"/>
  <c r="U3924" i="10"/>
  <c r="U3925" i="10"/>
  <c r="U3926" i="10"/>
  <c r="U3927" i="10"/>
  <c r="U3928" i="10"/>
  <c r="U3929" i="10"/>
  <c r="U3930" i="10"/>
  <c r="U3931" i="10"/>
  <c r="U3932" i="10"/>
  <c r="U3933" i="10"/>
  <c r="U3934" i="10"/>
  <c r="U3935" i="10"/>
  <c r="U3936" i="10"/>
  <c r="U3937" i="10"/>
  <c r="U3938" i="10"/>
  <c r="U3939" i="10"/>
  <c r="U3940" i="10"/>
  <c r="U3941" i="10"/>
  <c r="U3942" i="10"/>
  <c r="U3943" i="10"/>
  <c r="U3944" i="10"/>
  <c r="U3945" i="10"/>
  <c r="U3946" i="10"/>
  <c r="U3947" i="10"/>
  <c r="U3948" i="10"/>
  <c r="U3949" i="10"/>
  <c r="U3950" i="10"/>
  <c r="U3951" i="10"/>
  <c r="U3952" i="10"/>
  <c r="U3953" i="10"/>
  <c r="U3954" i="10"/>
  <c r="U3955" i="10"/>
  <c r="U3956" i="10"/>
  <c r="U3957" i="10"/>
  <c r="U3958" i="10"/>
  <c r="U3959" i="10"/>
  <c r="U3960" i="10"/>
  <c r="U3961" i="10"/>
  <c r="U3962" i="10"/>
  <c r="U3963" i="10"/>
  <c r="U3964" i="10"/>
  <c r="U3965" i="10"/>
  <c r="U3966" i="10"/>
  <c r="U3967" i="10"/>
  <c r="U3968" i="10"/>
  <c r="U3969" i="10"/>
  <c r="U3970" i="10"/>
  <c r="U3971" i="10"/>
  <c r="U3972" i="10"/>
  <c r="U3973" i="10"/>
  <c r="U3974" i="10"/>
  <c r="U3975" i="10"/>
  <c r="U3976" i="10"/>
  <c r="U3977" i="10"/>
  <c r="U3978" i="10"/>
  <c r="U3979" i="10"/>
  <c r="U3980" i="10"/>
  <c r="U3981" i="10"/>
  <c r="U3982" i="10"/>
  <c r="U3983" i="10"/>
  <c r="U3984" i="10"/>
  <c r="U3985" i="10"/>
  <c r="U3986" i="10"/>
  <c r="U3987" i="10"/>
  <c r="U3988" i="10"/>
  <c r="U3989" i="10"/>
  <c r="U3990" i="10"/>
  <c r="U3991" i="10"/>
  <c r="U3992" i="10"/>
  <c r="U3993" i="10"/>
  <c r="U3994" i="10"/>
  <c r="U3995" i="10"/>
  <c r="U3996" i="10"/>
  <c r="U3997" i="10"/>
  <c r="U3998" i="10"/>
  <c r="U3999" i="10"/>
  <c r="U4000" i="10"/>
  <c r="U4001" i="10"/>
  <c r="U4002" i="10"/>
  <c r="U4003" i="10"/>
  <c r="U4004" i="10"/>
  <c r="U4005" i="10"/>
  <c r="U4006" i="10"/>
  <c r="U4007" i="10"/>
  <c r="U4008" i="10"/>
  <c r="U4009" i="10"/>
  <c r="U4010" i="10"/>
  <c r="U4011" i="10"/>
  <c r="U4012" i="10"/>
  <c r="U4013" i="10"/>
  <c r="U4014" i="10"/>
  <c r="U4015" i="10"/>
  <c r="U4016" i="10"/>
  <c r="U4017" i="10"/>
  <c r="U4018" i="10"/>
  <c r="U4019" i="10"/>
  <c r="U4020" i="10"/>
  <c r="U4021" i="10"/>
  <c r="U4022" i="10"/>
  <c r="U4023" i="10"/>
  <c r="U4024" i="10"/>
  <c r="U4025" i="10"/>
  <c r="U4026" i="10"/>
  <c r="U4027" i="10"/>
  <c r="U4028" i="10"/>
  <c r="U4029" i="10"/>
  <c r="U4030" i="10"/>
  <c r="U4031" i="10"/>
  <c r="U4032" i="10"/>
  <c r="U4033" i="10"/>
  <c r="U4034" i="10"/>
  <c r="U4035" i="10"/>
  <c r="U4036" i="10"/>
  <c r="U4037" i="10"/>
  <c r="U4038" i="10"/>
  <c r="U4039" i="10"/>
  <c r="U4040" i="10"/>
  <c r="U4041" i="10"/>
  <c r="U4042" i="10"/>
  <c r="U4043" i="10"/>
  <c r="U4044" i="10"/>
  <c r="U4045" i="10"/>
  <c r="U4046" i="10"/>
  <c r="U4047" i="10"/>
  <c r="U4048" i="10"/>
  <c r="U4049" i="10"/>
  <c r="U4050" i="10"/>
  <c r="U4051" i="10"/>
  <c r="U4052" i="10"/>
  <c r="U4053" i="10"/>
  <c r="U4054" i="10"/>
  <c r="U4055" i="10"/>
  <c r="U4056" i="10"/>
  <c r="U4057" i="10"/>
  <c r="U4058" i="10"/>
  <c r="U4059" i="10"/>
  <c r="U4060" i="10"/>
  <c r="U4061" i="10"/>
  <c r="U4062" i="10"/>
  <c r="U4063" i="10"/>
  <c r="U4064" i="10"/>
  <c r="U4065" i="10"/>
  <c r="U4066" i="10"/>
  <c r="U4067" i="10"/>
  <c r="U4068" i="10"/>
  <c r="U4069" i="10"/>
  <c r="U4070" i="10"/>
  <c r="U4071" i="10"/>
  <c r="U4072" i="10"/>
  <c r="U4073" i="10"/>
  <c r="U4074" i="10"/>
  <c r="U4075" i="10"/>
  <c r="U4076" i="10"/>
  <c r="U4077" i="10"/>
  <c r="U4078" i="10"/>
  <c r="U4079" i="10"/>
  <c r="U4080" i="10"/>
  <c r="U4081" i="10"/>
  <c r="U4082" i="10"/>
  <c r="U4083" i="10"/>
  <c r="U4084" i="10"/>
  <c r="U4085" i="10"/>
  <c r="U4086" i="10"/>
  <c r="U4087" i="10"/>
  <c r="U4088" i="10"/>
  <c r="U4089" i="10"/>
  <c r="U4090" i="10"/>
  <c r="U4091" i="10"/>
  <c r="U4092" i="10"/>
  <c r="U4093" i="10"/>
  <c r="U4094" i="10"/>
  <c r="U4095" i="10"/>
  <c r="U4096" i="10"/>
  <c r="U4097" i="10"/>
  <c r="U4098" i="10"/>
  <c r="U4099" i="10"/>
  <c r="U4100" i="10"/>
  <c r="U4101" i="10"/>
  <c r="U4102" i="10"/>
  <c r="U4103" i="10"/>
  <c r="U4104" i="10"/>
  <c r="U4105" i="10"/>
  <c r="U4106" i="10"/>
  <c r="U4107" i="10"/>
  <c r="U4108" i="10"/>
  <c r="U4109" i="10"/>
  <c r="U4110" i="10"/>
  <c r="U4111" i="10"/>
  <c r="U4112" i="10"/>
  <c r="U4113" i="10"/>
  <c r="U4114" i="10"/>
  <c r="U4115" i="10"/>
  <c r="U4116" i="10"/>
  <c r="U4117" i="10"/>
  <c r="U4118" i="10"/>
  <c r="U4119" i="10"/>
  <c r="U4120" i="10"/>
  <c r="U4121" i="10"/>
  <c r="U4122" i="10"/>
  <c r="U4123" i="10"/>
  <c r="U4124" i="10"/>
  <c r="U4125" i="10"/>
  <c r="U4126" i="10"/>
  <c r="U4127" i="10"/>
  <c r="U4128" i="10"/>
  <c r="U4129" i="10"/>
  <c r="U4130" i="10"/>
  <c r="U4131" i="10"/>
  <c r="U4132" i="10"/>
  <c r="U4133" i="10"/>
  <c r="U4134" i="10"/>
  <c r="U4135" i="10"/>
  <c r="U4136" i="10"/>
  <c r="U4137" i="10"/>
  <c r="U4138" i="10"/>
  <c r="U4139" i="10"/>
  <c r="U4140" i="10"/>
  <c r="U4141" i="10"/>
  <c r="U4142" i="10"/>
  <c r="U4143" i="10"/>
  <c r="U4144" i="10"/>
  <c r="U4145" i="10"/>
  <c r="U4146" i="10"/>
  <c r="U4147" i="10"/>
  <c r="U4148" i="10"/>
  <c r="U4149" i="10"/>
  <c r="U4150" i="10"/>
  <c r="U4151" i="10"/>
  <c r="U4152" i="10"/>
  <c r="U4153" i="10"/>
  <c r="U4154" i="10"/>
  <c r="U4155" i="10"/>
  <c r="U4156" i="10"/>
  <c r="U4157" i="10"/>
  <c r="U4158" i="10"/>
  <c r="U4159" i="10"/>
  <c r="U4160" i="10"/>
  <c r="U4161" i="10"/>
  <c r="U4162" i="10"/>
  <c r="U4163" i="10"/>
  <c r="U4164" i="10"/>
  <c r="U4165" i="10"/>
  <c r="U4166" i="10"/>
  <c r="U4167" i="10"/>
  <c r="U4168" i="10"/>
  <c r="U4169" i="10"/>
  <c r="U4170" i="10"/>
  <c r="U4171" i="10"/>
  <c r="U4172" i="10"/>
  <c r="U4173" i="10"/>
  <c r="U4174" i="10"/>
  <c r="U4175" i="10"/>
  <c r="U4176" i="10"/>
  <c r="U4177" i="10"/>
  <c r="U4178" i="10"/>
  <c r="U4179" i="10"/>
  <c r="U4180" i="10"/>
  <c r="U4181" i="10"/>
  <c r="U4182" i="10"/>
  <c r="U4183" i="10"/>
  <c r="U4184" i="10"/>
  <c r="U4185" i="10"/>
  <c r="U4186" i="10"/>
  <c r="U4187" i="10"/>
  <c r="U4188" i="10"/>
  <c r="U4189" i="10"/>
  <c r="U4190" i="10"/>
  <c r="U4191" i="10"/>
  <c r="U4192" i="10"/>
  <c r="U4193" i="10"/>
  <c r="U4194" i="10"/>
  <c r="U4195" i="10"/>
  <c r="U4196" i="10"/>
  <c r="U4197" i="10"/>
  <c r="U4198" i="10"/>
  <c r="U4199" i="10"/>
  <c r="U4200" i="10"/>
  <c r="U4201" i="10"/>
  <c r="U4202" i="10"/>
  <c r="U4203" i="10"/>
  <c r="U4204" i="10"/>
  <c r="U4205" i="10"/>
  <c r="U4206" i="10"/>
  <c r="U4207" i="10"/>
  <c r="U4208" i="10"/>
  <c r="U4209" i="10"/>
  <c r="U4210" i="10"/>
  <c r="U4211" i="10"/>
  <c r="U4212" i="10"/>
  <c r="U4213" i="10"/>
  <c r="U4214" i="10"/>
  <c r="U4215" i="10"/>
  <c r="U4216" i="10"/>
  <c r="U4217" i="10"/>
  <c r="U4218" i="10"/>
  <c r="U4219" i="10"/>
  <c r="U4220" i="10"/>
  <c r="U4221" i="10"/>
  <c r="U4222" i="10"/>
  <c r="U4223" i="10"/>
  <c r="U4224" i="10"/>
  <c r="U4225" i="10"/>
  <c r="U4226" i="10"/>
  <c r="U4227" i="10"/>
  <c r="U4228" i="10"/>
  <c r="U4229" i="10"/>
  <c r="U4230" i="10"/>
  <c r="U4231" i="10"/>
  <c r="U4232" i="10"/>
  <c r="U4233" i="10"/>
  <c r="U4234" i="10"/>
  <c r="U4235" i="10"/>
  <c r="U4236" i="10"/>
  <c r="U4237" i="10"/>
  <c r="U4238" i="10"/>
  <c r="U4239" i="10"/>
  <c r="U4240" i="10"/>
  <c r="U4241" i="10"/>
  <c r="U4242" i="10"/>
  <c r="U4243" i="10"/>
  <c r="U4244" i="10"/>
  <c r="U4245" i="10"/>
  <c r="U4246" i="10"/>
  <c r="U4247" i="10"/>
  <c r="U4248" i="10"/>
  <c r="U4249" i="10"/>
  <c r="U4250" i="10"/>
  <c r="U4251" i="10"/>
  <c r="U4252" i="10"/>
  <c r="U4253" i="10"/>
  <c r="U4254" i="10"/>
  <c r="U4255" i="10"/>
  <c r="U4256" i="10"/>
  <c r="U4257" i="10"/>
  <c r="U4258" i="10"/>
  <c r="U4259" i="10"/>
  <c r="U4260" i="10"/>
  <c r="U4261" i="10"/>
  <c r="U4262" i="10"/>
  <c r="U4263" i="10"/>
  <c r="U4264" i="10"/>
  <c r="U4265" i="10"/>
  <c r="U4266" i="10"/>
  <c r="U4267" i="10"/>
  <c r="U4268" i="10"/>
  <c r="U4269" i="10"/>
  <c r="U4270" i="10"/>
  <c r="U4271" i="10"/>
  <c r="U4272" i="10"/>
  <c r="U4273" i="10"/>
  <c r="U4274" i="10"/>
  <c r="U4275" i="10"/>
  <c r="U4276" i="10"/>
  <c r="U4277" i="10"/>
  <c r="U4278" i="10"/>
  <c r="U4279" i="10"/>
  <c r="U4280" i="10"/>
  <c r="U4281" i="10"/>
  <c r="U4282" i="10"/>
  <c r="U4283" i="10"/>
  <c r="U4284" i="10"/>
  <c r="U4285" i="10"/>
  <c r="U4286" i="10"/>
  <c r="U4287" i="10"/>
  <c r="U4288" i="10"/>
  <c r="U4289" i="10"/>
  <c r="U4290" i="10"/>
  <c r="U4291" i="10"/>
  <c r="U4292" i="10"/>
  <c r="U4293" i="10"/>
  <c r="U4294" i="10"/>
  <c r="U4295" i="10"/>
  <c r="U4296" i="10"/>
  <c r="U4297" i="10"/>
  <c r="U4298" i="10"/>
  <c r="U4299" i="10"/>
  <c r="U4300" i="10"/>
  <c r="U4301" i="10"/>
  <c r="U4302" i="10"/>
  <c r="U4303" i="10"/>
  <c r="U4304" i="10"/>
  <c r="U4305" i="10"/>
  <c r="U4306" i="10"/>
  <c r="U4307" i="10"/>
  <c r="U4308" i="10"/>
  <c r="U4309" i="10"/>
  <c r="U4310" i="10"/>
  <c r="U4311" i="10"/>
  <c r="U4312" i="10"/>
  <c r="U4313" i="10"/>
  <c r="U4314" i="10"/>
  <c r="U4315" i="10"/>
  <c r="U4316" i="10"/>
  <c r="U4317" i="10"/>
  <c r="U4318" i="10"/>
  <c r="U4319" i="10"/>
  <c r="U4320" i="10"/>
  <c r="U4321" i="10"/>
  <c r="U4322" i="10"/>
  <c r="U4323" i="10"/>
  <c r="U4324" i="10"/>
  <c r="U4325" i="10"/>
  <c r="U4326" i="10"/>
  <c r="U4327" i="10"/>
  <c r="U4328" i="10"/>
  <c r="U4329" i="10"/>
  <c r="U4330" i="10"/>
  <c r="U4331" i="10"/>
  <c r="U4332" i="10"/>
  <c r="U4333" i="10"/>
  <c r="U4334" i="10"/>
  <c r="U4335" i="10"/>
  <c r="U4336" i="10"/>
  <c r="U4337" i="10"/>
  <c r="U4338" i="10"/>
  <c r="U4339" i="10"/>
  <c r="U4340" i="10"/>
  <c r="U4341" i="10"/>
  <c r="U4342" i="10"/>
  <c r="U4343" i="10"/>
  <c r="U4344" i="10"/>
  <c r="U4345" i="10"/>
  <c r="U4346" i="10"/>
  <c r="U4347" i="10"/>
  <c r="U4348" i="10"/>
  <c r="U4349" i="10"/>
  <c r="U4350" i="10"/>
  <c r="U4351" i="10"/>
  <c r="U4352" i="10"/>
  <c r="U4353" i="10"/>
  <c r="U4354" i="10"/>
  <c r="U4355" i="10"/>
  <c r="U4356" i="10"/>
  <c r="U4357" i="10"/>
  <c r="U4358" i="10"/>
  <c r="U4359" i="10"/>
  <c r="U4360" i="10"/>
  <c r="U4361" i="10"/>
  <c r="U4362" i="10"/>
  <c r="U4363" i="10"/>
  <c r="U4364" i="10"/>
  <c r="U4365" i="10"/>
  <c r="U4366" i="10"/>
  <c r="U4367" i="10"/>
  <c r="U4368" i="10"/>
  <c r="U4369" i="10"/>
  <c r="U4370" i="10"/>
  <c r="U4371" i="10"/>
  <c r="U4372" i="10"/>
  <c r="U4373" i="10"/>
  <c r="U4374" i="10"/>
  <c r="U4375" i="10"/>
  <c r="U4376" i="10"/>
  <c r="U4377" i="10"/>
  <c r="U4378" i="10"/>
  <c r="U4379" i="10"/>
  <c r="U4380" i="10"/>
  <c r="U4381" i="10"/>
  <c r="U4382" i="10"/>
  <c r="U4383" i="10"/>
  <c r="U4384" i="10"/>
  <c r="U4385" i="10"/>
  <c r="U4386" i="10"/>
  <c r="U4387" i="10"/>
  <c r="U4388" i="10"/>
  <c r="U4389" i="10"/>
  <c r="U4390" i="10"/>
  <c r="U4391" i="10"/>
  <c r="U4392" i="10"/>
  <c r="U4393" i="10"/>
  <c r="U4394" i="10"/>
  <c r="U4395" i="10"/>
  <c r="U4396" i="10"/>
  <c r="U4397" i="10"/>
  <c r="U4398" i="10"/>
  <c r="U4399" i="10"/>
  <c r="U4400" i="10"/>
  <c r="U4401" i="10"/>
  <c r="U4402" i="10"/>
  <c r="U4403" i="10"/>
  <c r="U4404" i="10"/>
  <c r="U4405" i="10"/>
  <c r="U4406" i="10"/>
  <c r="U4407" i="10"/>
  <c r="U4408" i="10"/>
  <c r="U4409" i="10"/>
  <c r="U4410" i="10"/>
  <c r="U4411" i="10"/>
  <c r="U4412" i="10"/>
  <c r="U4413" i="10"/>
  <c r="U4414" i="10"/>
  <c r="U4415" i="10"/>
  <c r="U4416" i="10"/>
  <c r="U4417" i="10"/>
  <c r="U4418" i="10"/>
  <c r="U4419" i="10"/>
  <c r="U4420" i="10"/>
  <c r="U4421" i="10"/>
  <c r="U4422" i="10"/>
  <c r="U4423" i="10"/>
  <c r="U4424" i="10"/>
  <c r="U4425" i="10"/>
  <c r="U4426" i="10"/>
  <c r="U4427" i="10"/>
  <c r="U4428" i="10"/>
  <c r="U4429" i="10"/>
  <c r="U4430" i="10"/>
  <c r="U4431" i="10"/>
  <c r="U4432" i="10"/>
  <c r="U4433" i="10"/>
  <c r="U4434" i="10"/>
  <c r="U4435" i="10"/>
  <c r="U4436" i="10"/>
  <c r="U4437" i="10"/>
  <c r="U4438" i="10"/>
  <c r="U4439" i="10"/>
  <c r="U4440" i="10"/>
  <c r="U4441" i="10"/>
  <c r="U4442" i="10"/>
  <c r="U4443" i="10"/>
  <c r="U4444" i="10"/>
  <c r="U4445" i="10"/>
  <c r="U4446" i="10"/>
  <c r="U4447" i="10"/>
  <c r="U4448" i="10"/>
  <c r="U4449" i="10"/>
  <c r="U4450" i="10"/>
  <c r="U4451" i="10"/>
  <c r="U4452" i="10"/>
  <c r="U4453" i="10"/>
  <c r="U4454" i="10"/>
  <c r="U4455" i="10"/>
  <c r="U4456" i="10"/>
  <c r="U4457" i="10"/>
  <c r="U4458" i="10"/>
  <c r="U4459" i="10"/>
  <c r="U4460" i="10"/>
  <c r="U4461" i="10"/>
  <c r="U4462" i="10"/>
  <c r="U4463" i="10"/>
  <c r="U4464" i="10"/>
  <c r="U4465" i="10"/>
  <c r="U4466" i="10"/>
  <c r="U4467" i="10"/>
  <c r="U4468" i="10"/>
  <c r="U4469" i="10"/>
  <c r="U4470" i="10"/>
  <c r="U4471" i="10"/>
  <c r="U4472" i="10"/>
  <c r="U4473" i="10"/>
  <c r="U4474" i="10"/>
  <c r="U4475" i="10"/>
  <c r="U4476" i="10"/>
  <c r="U4477" i="10"/>
  <c r="U4478" i="10"/>
  <c r="U4479" i="10"/>
  <c r="U4480" i="10"/>
  <c r="U4481" i="10"/>
  <c r="U4482" i="10"/>
  <c r="U4483" i="10"/>
  <c r="U4484" i="10"/>
  <c r="U4485" i="10"/>
  <c r="U4486" i="10"/>
  <c r="U4487" i="10"/>
  <c r="U4488" i="10"/>
  <c r="U4489" i="10"/>
  <c r="U4490" i="10"/>
  <c r="U4491" i="10"/>
  <c r="U4492" i="10"/>
  <c r="U4493" i="10"/>
  <c r="U4494" i="10"/>
  <c r="U4495" i="10"/>
  <c r="U4496" i="10"/>
  <c r="U4497" i="10"/>
  <c r="U4498" i="10"/>
  <c r="U4499" i="10"/>
  <c r="U4500" i="10"/>
  <c r="U4501" i="10"/>
  <c r="U4502" i="10"/>
  <c r="U4503" i="10"/>
  <c r="U4504" i="10"/>
  <c r="U4505" i="10"/>
  <c r="U4506" i="10"/>
  <c r="U4507" i="10"/>
  <c r="U4508" i="10"/>
  <c r="U4509" i="10"/>
  <c r="U4510" i="10"/>
  <c r="U4511" i="10"/>
  <c r="U4512" i="10"/>
  <c r="U4513" i="10"/>
  <c r="U4514" i="10"/>
  <c r="U4515" i="10"/>
  <c r="U4516" i="10"/>
  <c r="U4517" i="10"/>
  <c r="U4518" i="10"/>
  <c r="U4519" i="10"/>
  <c r="U4520" i="10"/>
  <c r="U4521" i="10"/>
  <c r="U4522" i="10"/>
  <c r="U4523" i="10"/>
  <c r="U4524" i="10"/>
  <c r="U4525" i="10"/>
  <c r="U4526" i="10"/>
  <c r="U4527" i="10"/>
  <c r="U4528" i="10"/>
  <c r="U4529" i="10"/>
  <c r="U4530" i="10"/>
  <c r="U4531" i="10"/>
  <c r="U4532" i="10"/>
  <c r="U4533" i="10"/>
  <c r="U4534" i="10"/>
  <c r="U4535" i="10"/>
  <c r="U4536" i="10"/>
  <c r="U4537" i="10"/>
  <c r="U4538" i="10"/>
  <c r="U4539" i="10"/>
  <c r="U4540" i="10"/>
  <c r="U4541" i="10"/>
  <c r="U4542" i="10"/>
  <c r="U4543" i="10"/>
  <c r="U4544" i="10"/>
  <c r="U4545" i="10"/>
  <c r="U4546" i="10"/>
  <c r="U4547" i="10"/>
  <c r="U4548" i="10"/>
  <c r="U4549" i="10"/>
  <c r="U4550" i="10"/>
  <c r="U4551" i="10"/>
  <c r="U4552" i="10"/>
  <c r="U4553" i="10"/>
  <c r="U4554" i="10"/>
  <c r="U4555" i="10"/>
  <c r="U4556" i="10"/>
  <c r="U4557" i="10"/>
  <c r="U4558" i="10"/>
  <c r="U4559" i="10"/>
  <c r="U4560" i="10"/>
  <c r="U4561" i="10"/>
  <c r="U4562" i="10"/>
  <c r="U4563" i="10"/>
  <c r="U4564" i="10"/>
  <c r="U4565" i="10"/>
  <c r="U4566" i="10"/>
  <c r="U4567" i="10"/>
  <c r="U4568" i="10"/>
  <c r="U4569" i="10"/>
  <c r="U4570" i="10"/>
  <c r="U4571" i="10"/>
  <c r="U4572" i="10"/>
  <c r="U4573" i="10"/>
  <c r="U4574" i="10"/>
  <c r="U4575" i="10"/>
  <c r="U4576" i="10"/>
  <c r="U4577" i="10"/>
  <c r="U4578" i="10"/>
  <c r="U4579" i="10"/>
  <c r="U4580" i="10"/>
  <c r="U4581" i="10"/>
  <c r="U4582" i="10"/>
  <c r="U4583" i="10"/>
  <c r="U4584" i="10"/>
  <c r="U4585" i="10"/>
  <c r="U4586" i="10"/>
  <c r="U4587" i="10"/>
  <c r="U4588" i="10"/>
  <c r="U4589" i="10"/>
  <c r="U4590" i="10"/>
  <c r="U4591" i="10"/>
  <c r="U4592" i="10"/>
  <c r="U4593" i="10"/>
  <c r="U4594" i="10"/>
  <c r="U4595" i="10"/>
  <c r="U4596" i="10"/>
  <c r="U4597" i="10"/>
  <c r="U4598" i="10"/>
  <c r="U4599" i="10"/>
  <c r="U4600" i="10"/>
  <c r="U4601" i="10"/>
  <c r="U4602" i="10"/>
  <c r="U4603" i="10"/>
  <c r="U4604" i="10"/>
  <c r="U4605" i="10"/>
  <c r="U4606" i="10"/>
  <c r="U4607" i="10"/>
  <c r="U4608" i="10"/>
  <c r="U4609" i="10"/>
  <c r="U4610" i="10"/>
  <c r="U4611" i="10"/>
  <c r="U4612" i="10"/>
  <c r="U4613" i="10"/>
  <c r="U4614" i="10"/>
  <c r="U4615" i="10"/>
  <c r="U4616" i="10"/>
  <c r="U4617" i="10"/>
  <c r="U4618" i="10"/>
  <c r="U4619" i="10"/>
  <c r="U4620" i="10"/>
  <c r="U4621" i="10"/>
  <c r="U4622" i="10"/>
  <c r="U4623" i="10"/>
  <c r="U4624" i="10"/>
  <c r="U4625" i="10"/>
  <c r="U4626" i="10"/>
  <c r="U4627" i="10"/>
  <c r="U4628" i="10"/>
  <c r="U4629" i="10"/>
  <c r="U4630" i="10"/>
  <c r="U4631" i="10"/>
  <c r="U4632" i="10"/>
  <c r="U4633" i="10"/>
  <c r="U4634" i="10"/>
  <c r="U4635" i="10"/>
  <c r="U4636" i="10"/>
  <c r="U4637" i="10"/>
  <c r="U4638" i="10"/>
  <c r="U4639" i="10"/>
  <c r="U4640" i="10"/>
  <c r="U4641" i="10"/>
  <c r="U4642" i="10"/>
  <c r="U4643" i="10"/>
  <c r="U4644" i="10"/>
  <c r="U4645" i="10"/>
  <c r="U4646" i="10"/>
  <c r="U4647" i="10"/>
  <c r="U4648" i="10"/>
  <c r="U4649" i="10"/>
  <c r="U4650" i="10"/>
  <c r="U4651" i="10"/>
  <c r="U4652" i="10"/>
  <c r="U4653" i="10"/>
  <c r="U4654" i="10"/>
  <c r="U4655" i="10"/>
  <c r="U4656" i="10"/>
  <c r="U4657" i="10"/>
  <c r="U4658" i="10"/>
  <c r="U4659" i="10"/>
  <c r="U4660" i="10"/>
  <c r="U4661" i="10"/>
  <c r="U4662" i="10"/>
  <c r="U4663" i="10"/>
  <c r="U4664" i="10"/>
  <c r="U4665" i="10"/>
  <c r="U4666" i="10"/>
  <c r="U4667" i="10"/>
  <c r="U4668" i="10"/>
  <c r="U4669" i="10"/>
  <c r="U4670" i="10"/>
  <c r="U4671" i="10"/>
  <c r="U4672" i="10"/>
  <c r="U4673" i="10"/>
  <c r="U4674" i="10"/>
  <c r="U4675" i="10"/>
  <c r="U4676" i="10"/>
  <c r="U4677" i="10"/>
  <c r="U4678" i="10"/>
  <c r="U4679" i="10"/>
  <c r="U4680" i="10"/>
  <c r="U4681" i="10"/>
  <c r="U4682" i="10"/>
  <c r="U4683" i="10"/>
  <c r="U4684" i="10"/>
  <c r="U4685" i="10"/>
  <c r="U4686" i="10"/>
  <c r="U4687" i="10"/>
  <c r="U4688" i="10"/>
  <c r="U4689" i="10"/>
  <c r="U4690" i="10"/>
  <c r="U4691" i="10"/>
  <c r="U4692" i="10"/>
  <c r="U4693" i="10"/>
  <c r="U4694" i="10"/>
  <c r="U4695" i="10"/>
  <c r="U4696" i="10"/>
  <c r="U4697" i="10"/>
  <c r="U4698" i="10"/>
  <c r="U4699" i="10"/>
  <c r="U4700" i="10"/>
  <c r="U4701" i="10"/>
  <c r="U4702" i="10"/>
  <c r="U4703" i="10"/>
  <c r="U4704" i="10"/>
  <c r="U4705" i="10"/>
  <c r="U4706" i="10"/>
  <c r="U4707" i="10"/>
  <c r="U4708" i="10"/>
  <c r="U4709" i="10"/>
  <c r="U4710" i="10"/>
  <c r="U4711" i="10"/>
  <c r="U4712" i="10"/>
  <c r="U4713" i="10"/>
  <c r="U4714" i="10"/>
  <c r="U4715" i="10"/>
  <c r="U4716" i="10"/>
  <c r="U4717" i="10"/>
  <c r="U4718" i="10"/>
  <c r="U4719" i="10"/>
  <c r="U4720" i="10"/>
  <c r="U4721" i="10"/>
  <c r="U4722" i="10"/>
  <c r="U4723" i="10"/>
  <c r="U4724" i="10"/>
  <c r="U4725" i="10"/>
  <c r="U4726" i="10"/>
  <c r="U4727" i="10"/>
  <c r="U4728" i="10"/>
  <c r="U4729" i="10"/>
  <c r="U4730" i="10"/>
  <c r="U4731" i="10"/>
  <c r="U4732" i="10"/>
  <c r="U4733" i="10"/>
  <c r="U4734" i="10"/>
  <c r="U4735" i="10"/>
  <c r="U4736" i="10"/>
  <c r="U4737" i="10"/>
  <c r="U4738" i="10"/>
  <c r="U4739" i="10"/>
  <c r="U4740" i="10"/>
  <c r="U4741" i="10"/>
  <c r="U4742" i="10"/>
  <c r="U4743" i="10"/>
  <c r="U4744" i="10"/>
  <c r="U4745" i="10"/>
  <c r="U4746" i="10"/>
  <c r="U4747" i="10"/>
  <c r="U4748" i="10"/>
  <c r="U4749" i="10"/>
  <c r="U4750" i="10"/>
  <c r="U4751" i="10"/>
  <c r="U4752" i="10"/>
  <c r="U4753" i="10"/>
  <c r="U4754" i="10"/>
  <c r="U4755" i="10"/>
  <c r="U4756" i="10"/>
  <c r="U4757" i="10"/>
  <c r="U4758" i="10"/>
  <c r="U4759" i="10"/>
  <c r="U4760" i="10"/>
  <c r="U4761" i="10"/>
  <c r="U4762" i="10"/>
  <c r="U4763" i="10"/>
  <c r="U4764" i="10"/>
  <c r="U4765" i="10"/>
  <c r="U4766" i="10"/>
  <c r="U4767" i="10"/>
  <c r="U4768" i="10"/>
  <c r="U4769" i="10"/>
  <c r="U4770" i="10"/>
  <c r="U4771" i="10"/>
  <c r="U4772" i="10"/>
  <c r="U4773" i="10"/>
  <c r="U4774" i="10"/>
  <c r="U4775" i="10"/>
  <c r="U4776" i="10"/>
  <c r="U4777" i="10"/>
  <c r="U4778" i="10"/>
  <c r="U4779" i="10"/>
  <c r="U4780" i="10"/>
  <c r="U4781" i="10"/>
  <c r="U4782" i="10"/>
  <c r="U4783" i="10"/>
  <c r="U4784" i="10"/>
  <c r="U4785" i="10"/>
  <c r="U4786" i="10"/>
  <c r="U4787" i="10"/>
  <c r="U4788" i="10"/>
  <c r="U4789" i="10"/>
  <c r="U4790" i="10"/>
  <c r="U4791" i="10"/>
  <c r="U4792" i="10"/>
  <c r="U4793" i="10"/>
  <c r="U4794" i="10"/>
  <c r="U4795" i="10"/>
  <c r="U4796" i="10"/>
  <c r="U4797" i="10"/>
  <c r="U4798" i="10"/>
  <c r="U4799" i="10"/>
  <c r="U4800" i="10"/>
  <c r="U4801" i="10"/>
  <c r="U4802" i="10"/>
  <c r="U4803" i="10"/>
  <c r="U4804" i="10"/>
  <c r="U4805" i="10"/>
  <c r="U4806" i="10"/>
  <c r="U4807" i="10"/>
  <c r="U4808" i="10"/>
  <c r="U4809" i="10"/>
  <c r="U4810" i="10"/>
  <c r="U4811" i="10"/>
  <c r="U4812" i="10"/>
  <c r="U4813" i="10"/>
  <c r="U4814" i="10"/>
  <c r="U4815" i="10"/>
  <c r="U4816" i="10"/>
  <c r="U4817" i="10"/>
  <c r="U4818" i="10"/>
  <c r="U4819" i="10"/>
  <c r="U4820" i="10"/>
  <c r="U4821" i="10"/>
  <c r="U4822" i="10"/>
  <c r="U4823" i="10"/>
  <c r="U4824" i="10"/>
  <c r="U4825" i="10"/>
  <c r="U4826" i="10"/>
  <c r="U4827" i="10"/>
  <c r="U4828" i="10"/>
  <c r="U4829" i="10"/>
  <c r="U4830" i="10"/>
  <c r="U4831" i="10"/>
  <c r="U4832" i="10"/>
  <c r="U4833" i="10"/>
  <c r="U4834" i="10"/>
  <c r="U4835" i="10"/>
  <c r="U4836" i="10"/>
  <c r="U4837" i="10"/>
  <c r="U4838" i="10"/>
  <c r="U4839" i="10"/>
  <c r="U4840" i="10"/>
  <c r="U4841" i="10"/>
  <c r="U4842" i="10"/>
  <c r="U4843" i="10"/>
  <c r="U4844" i="10"/>
  <c r="U4845" i="10"/>
  <c r="U4846" i="10"/>
  <c r="U4847" i="10"/>
  <c r="U4848" i="10"/>
  <c r="U4849" i="10"/>
  <c r="U4850" i="10"/>
  <c r="U4851" i="10"/>
  <c r="U4852" i="10"/>
  <c r="U4853" i="10"/>
  <c r="U4854" i="10"/>
  <c r="U4855" i="10"/>
  <c r="U4856" i="10"/>
  <c r="U4857" i="10"/>
  <c r="U4858" i="10"/>
  <c r="U4859" i="10"/>
  <c r="U4860" i="10"/>
  <c r="U4861" i="10"/>
  <c r="U4862" i="10"/>
  <c r="U4863" i="10"/>
  <c r="U4864" i="10"/>
  <c r="U4865" i="10"/>
  <c r="U4866" i="10"/>
  <c r="U4867" i="10"/>
  <c r="U4868" i="10"/>
  <c r="U4869" i="10"/>
  <c r="U4870" i="10"/>
  <c r="U4871" i="10"/>
  <c r="U4872" i="10"/>
  <c r="U4873" i="10"/>
  <c r="U4874" i="10"/>
  <c r="U4875" i="10"/>
  <c r="U4876" i="10"/>
  <c r="U4877" i="10"/>
  <c r="U4878" i="10"/>
  <c r="U4879" i="10"/>
  <c r="U4880" i="10"/>
  <c r="U4881" i="10"/>
  <c r="U4882" i="10"/>
  <c r="U4883" i="10"/>
  <c r="U4884" i="10"/>
  <c r="U4885" i="10"/>
  <c r="U4886" i="10"/>
  <c r="U4887" i="10"/>
  <c r="U4888" i="10"/>
  <c r="U4889" i="10"/>
  <c r="U4890" i="10"/>
  <c r="U4891" i="10"/>
  <c r="U4892" i="10"/>
  <c r="U4893" i="10"/>
  <c r="U4894" i="10"/>
  <c r="U4895" i="10"/>
  <c r="U4896" i="10"/>
  <c r="U4897" i="10"/>
  <c r="U4898" i="10"/>
  <c r="U4899" i="10"/>
  <c r="U4900" i="10"/>
  <c r="U4901" i="10"/>
  <c r="U4902" i="10"/>
  <c r="U4903" i="10"/>
  <c r="U4904" i="10"/>
  <c r="U4905" i="10"/>
  <c r="U4906" i="10"/>
  <c r="U4907" i="10"/>
  <c r="U4908" i="10"/>
  <c r="U4909" i="10"/>
  <c r="U4910" i="10"/>
  <c r="U4911" i="10"/>
  <c r="U4912" i="10"/>
  <c r="U4913" i="10"/>
  <c r="U4914" i="10"/>
  <c r="U4915" i="10"/>
  <c r="U4916" i="10"/>
  <c r="U4917" i="10"/>
  <c r="U4918" i="10"/>
  <c r="U4919" i="10"/>
  <c r="U4920" i="10"/>
  <c r="U4921" i="10"/>
  <c r="U4922" i="10"/>
  <c r="U4923" i="10"/>
  <c r="U4924" i="10"/>
  <c r="U4925" i="10"/>
  <c r="U4926" i="10"/>
  <c r="U4927" i="10"/>
  <c r="U4928" i="10"/>
  <c r="U4929" i="10"/>
  <c r="U4930" i="10"/>
  <c r="U4931" i="10"/>
  <c r="U4932" i="10"/>
  <c r="U4933" i="10"/>
  <c r="U4934" i="10"/>
  <c r="U4935" i="10"/>
  <c r="U4936" i="10"/>
  <c r="U4937" i="10"/>
  <c r="U4938" i="10"/>
  <c r="U4939" i="10"/>
  <c r="U4940" i="10"/>
  <c r="U4941" i="10"/>
  <c r="U4942" i="10"/>
  <c r="U4943" i="10"/>
  <c r="U4944" i="10"/>
  <c r="U4945" i="10"/>
  <c r="U4946" i="10"/>
  <c r="U4947" i="10"/>
  <c r="U4948" i="10"/>
  <c r="U4949" i="10"/>
  <c r="U4950" i="10"/>
  <c r="U4951" i="10"/>
  <c r="U4952" i="10"/>
  <c r="U4953" i="10"/>
  <c r="U4954" i="10"/>
  <c r="U4955" i="10"/>
  <c r="U4956" i="10"/>
  <c r="U4957" i="10"/>
  <c r="U4958" i="10"/>
  <c r="U4959" i="10"/>
  <c r="U4960" i="10"/>
  <c r="U4961" i="10"/>
  <c r="U4962" i="10"/>
  <c r="U4963" i="10"/>
  <c r="U4964" i="10"/>
  <c r="U4965" i="10"/>
  <c r="U4966" i="10"/>
  <c r="U4967" i="10"/>
  <c r="U4968" i="10"/>
  <c r="U4969" i="10"/>
  <c r="U4970" i="10"/>
  <c r="U4971" i="10"/>
  <c r="U4972" i="10"/>
  <c r="U4973" i="10"/>
  <c r="U4974" i="10"/>
  <c r="U4975" i="10"/>
  <c r="U4976" i="10"/>
  <c r="U4977" i="10"/>
  <c r="U4978" i="10"/>
  <c r="U4979" i="10"/>
  <c r="U4980" i="10"/>
  <c r="U4981" i="10"/>
  <c r="U4982" i="10"/>
  <c r="U4983" i="10"/>
  <c r="U4984" i="10"/>
  <c r="U4985" i="10"/>
  <c r="U4986" i="10"/>
  <c r="U4987" i="10"/>
  <c r="U4988" i="10"/>
  <c r="U4989" i="10"/>
  <c r="U4990" i="10"/>
  <c r="U4991" i="10"/>
  <c r="U4992" i="10"/>
  <c r="U4993" i="10"/>
  <c r="U4994" i="10"/>
  <c r="U4995" i="10"/>
  <c r="U4996" i="10"/>
  <c r="U4997" i="10"/>
  <c r="U4998" i="10"/>
  <c r="U4999" i="10"/>
  <c r="U5000" i="10"/>
  <c r="U5001" i="10"/>
  <c r="U5002" i="10"/>
  <c r="U5003" i="10"/>
  <c r="U5004" i="10"/>
  <c r="U5005" i="10"/>
  <c r="U5006" i="10"/>
  <c r="U5007" i="10"/>
  <c r="U5008" i="10"/>
  <c r="U5009" i="10"/>
  <c r="U5010" i="10"/>
  <c r="U5011" i="10"/>
  <c r="U5012" i="10"/>
  <c r="U5013" i="10"/>
  <c r="U5014" i="10"/>
  <c r="U5015" i="10"/>
  <c r="U5016" i="10"/>
  <c r="U5017" i="10"/>
  <c r="U5018" i="10"/>
  <c r="U5019" i="10"/>
  <c r="U5020" i="10"/>
  <c r="U5021" i="10"/>
  <c r="U5022" i="10"/>
  <c r="U5023" i="10"/>
  <c r="U5024" i="10"/>
  <c r="U5025" i="10"/>
  <c r="U5026" i="10"/>
  <c r="U5027" i="10"/>
  <c r="U5028" i="10"/>
  <c r="U5029" i="10"/>
  <c r="U5030" i="10"/>
  <c r="U5031" i="10"/>
  <c r="U5032" i="10"/>
  <c r="U5033" i="10"/>
  <c r="U5034" i="10"/>
  <c r="U5035" i="10"/>
  <c r="U5036" i="10"/>
  <c r="U5037" i="10"/>
  <c r="U5038" i="10"/>
  <c r="U5039" i="10"/>
  <c r="U5040" i="10"/>
  <c r="U5041" i="10"/>
  <c r="U5042" i="10"/>
  <c r="U5043" i="10"/>
  <c r="U5044" i="10"/>
  <c r="U5045" i="10"/>
  <c r="U5046" i="10"/>
  <c r="U5047" i="10"/>
  <c r="U5048" i="10"/>
  <c r="U5049" i="10"/>
  <c r="U5050" i="10"/>
  <c r="U5051" i="10"/>
  <c r="U5052" i="10"/>
  <c r="U5053" i="10"/>
  <c r="U5054" i="10"/>
  <c r="U5055" i="10"/>
  <c r="U5056" i="10"/>
  <c r="U5057" i="10"/>
  <c r="U5058" i="10"/>
  <c r="U5059" i="10"/>
  <c r="U5060" i="10"/>
  <c r="U5061" i="10"/>
  <c r="U5062" i="10"/>
  <c r="U5063" i="10"/>
  <c r="U5064" i="10"/>
  <c r="U5065" i="10"/>
  <c r="U5066" i="10"/>
  <c r="U5067" i="10"/>
  <c r="U5068" i="10"/>
  <c r="U5069" i="10"/>
  <c r="U5070" i="10"/>
  <c r="U5071" i="10"/>
  <c r="U5072" i="10"/>
  <c r="U5073" i="10"/>
  <c r="U5074" i="10"/>
  <c r="U5075" i="10"/>
  <c r="U5076" i="10"/>
  <c r="U5077" i="10"/>
  <c r="U5078" i="10"/>
  <c r="U5079" i="10"/>
  <c r="U5080" i="10"/>
  <c r="U5081" i="10"/>
  <c r="U5082" i="10"/>
  <c r="U5083" i="10"/>
  <c r="U5084" i="10"/>
  <c r="U5085" i="10"/>
  <c r="U5086" i="10"/>
  <c r="U5087" i="10"/>
  <c r="U5088" i="10"/>
  <c r="U5089" i="10"/>
  <c r="U5090" i="10"/>
  <c r="U5091" i="10"/>
  <c r="U5092" i="10"/>
  <c r="U5093" i="10"/>
  <c r="U5094" i="10"/>
  <c r="U5095" i="10"/>
  <c r="U5096" i="10"/>
  <c r="U5097" i="10"/>
  <c r="U5098" i="10"/>
  <c r="U5099" i="10"/>
  <c r="U5100" i="10"/>
  <c r="U5101" i="10"/>
  <c r="U5102" i="10"/>
  <c r="U5103" i="10"/>
  <c r="U5104" i="10"/>
  <c r="U5105" i="10"/>
  <c r="U5106" i="10"/>
  <c r="U5107" i="10"/>
  <c r="U5108" i="10"/>
  <c r="U5109" i="10"/>
  <c r="U5110" i="10"/>
  <c r="U5111" i="10"/>
  <c r="U5112" i="10"/>
  <c r="U5113" i="10"/>
  <c r="U5114" i="10"/>
  <c r="U5115" i="10"/>
  <c r="U5116" i="10"/>
  <c r="U5117" i="10"/>
  <c r="U5118" i="10"/>
  <c r="U5119" i="10"/>
  <c r="U5120" i="10"/>
  <c r="U5121" i="10"/>
  <c r="U5122" i="10"/>
  <c r="U5123" i="10"/>
  <c r="U5124" i="10"/>
  <c r="U5125" i="10"/>
  <c r="U5126" i="10"/>
  <c r="U5127" i="10"/>
  <c r="U5128" i="10"/>
  <c r="U5129" i="10"/>
  <c r="U5130" i="10"/>
  <c r="U5131" i="10"/>
  <c r="U5132" i="10"/>
  <c r="U5133" i="10"/>
  <c r="U5134" i="10"/>
  <c r="U5135" i="10"/>
  <c r="U5136" i="10"/>
  <c r="U5137" i="10"/>
  <c r="U5138" i="10"/>
  <c r="U5139" i="10"/>
  <c r="U5140" i="10"/>
  <c r="U5141" i="10"/>
  <c r="U5142" i="10"/>
  <c r="U5143" i="10"/>
  <c r="U5144" i="10"/>
  <c r="U5145" i="10"/>
  <c r="U5146" i="10"/>
  <c r="U5147" i="10"/>
  <c r="U5148" i="10"/>
  <c r="U5149" i="10"/>
  <c r="U5150" i="10"/>
  <c r="U5151" i="10"/>
  <c r="U5152" i="10"/>
  <c r="U5153" i="10"/>
  <c r="U5154" i="10"/>
  <c r="U5155" i="10"/>
  <c r="U5156" i="10"/>
  <c r="U5157" i="10"/>
  <c r="U5158" i="10"/>
  <c r="U5159" i="10"/>
  <c r="U5160" i="10"/>
  <c r="U5161" i="10"/>
  <c r="U5162" i="10"/>
  <c r="U5163" i="10"/>
  <c r="U5164" i="10"/>
  <c r="U5165" i="10"/>
  <c r="U5166" i="10"/>
  <c r="U5167" i="10"/>
  <c r="U5168" i="10"/>
  <c r="U5169" i="10"/>
  <c r="U5170" i="10"/>
  <c r="U5171" i="10"/>
  <c r="U5172" i="10"/>
  <c r="U5173" i="10"/>
  <c r="U5174" i="10"/>
  <c r="U5175" i="10"/>
  <c r="U5176" i="10"/>
  <c r="U5177" i="10"/>
  <c r="U5178" i="10"/>
  <c r="U5179" i="10"/>
  <c r="U5180" i="10"/>
  <c r="U5181" i="10"/>
  <c r="U5182" i="10"/>
  <c r="U5183" i="10"/>
  <c r="U5184" i="10"/>
  <c r="U5185" i="10"/>
  <c r="U5186" i="10"/>
  <c r="U5187" i="10"/>
  <c r="U5188" i="10"/>
  <c r="U5189" i="10"/>
  <c r="U5190" i="10"/>
  <c r="U5191" i="10"/>
  <c r="U5192" i="10"/>
  <c r="U5193" i="10"/>
  <c r="U5194" i="10"/>
  <c r="U5195" i="10"/>
  <c r="U5196" i="10"/>
  <c r="U5197" i="10"/>
  <c r="U5198" i="10"/>
  <c r="U5199" i="10"/>
  <c r="U5200" i="10"/>
  <c r="U5201" i="10"/>
  <c r="U5202" i="10"/>
  <c r="U5203" i="10"/>
  <c r="U5204" i="10"/>
  <c r="U5205" i="10"/>
  <c r="U5206" i="10"/>
  <c r="U5207" i="10"/>
  <c r="U5208" i="10"/>
  <c r="U5209" i="10"/>
  <c r="U5210" i="10"/>
  <c r="U5211" i="10"/>
  <c r="U5212" i="10"/>
  <c r="U5213" i="10"/>
  <c r="U5214" i="10"/>
  <c r="U5215" i="10"/>
  <c r="U5216" i="10"/>
  <c r="U5217" i="10"/>
  <c r="U5218" i="10"/>
  <c r="U5219" i="10"/>
  <c r="U5220" i="10"/>
  <c r="U5221" i="10"/>
  <c r="U5222" i="10"/>
  <c r="U5223" i="10"/>
  <c r="U5224" i="10"/>
  <c r="U5225" i="10"/>
  <c r="U5226" i="10"/>
  <c r="U5227" i="10"/>
  <c r="U5228" i="10"/>
  <c r="U5229" i="10"/>
  <c r="U5230" i="10"/>
  <c r="U5231" i="10"/>
  <c r="U5232" i="10"/>
  <c r="U5233" i="10"/>
  <c r="U5234" i="10"/>
  <c r="U5235" i="10"/>
  <c r="U5236" i="10"/>
  <c r="U5237" i="10"/>
  <c r="U5238" i="10"/>
  <c r="U5239" i="10"/>
  <c r="U5240" i="10"/>
  <c r="U5241" i="10"/>
  <c r="U5242" i="10"/>
  <c r="U5243" i="10"/>
  <c r="U5244" i="10"/>
  <c r="U5245" i="10"/>
  <c r="U5246" i="10"/>
  <c r="U5247" i="10"/>
  <c r="U5248" i="10"/>
  <c r="U5249" i="10"/>
  <c r="U5250" i="10"/>
  <c r="U5251" i="10"/>
  <c r="U5252" i="10"/>
  <c r="U5253" i="10"/>
  <c r="U5254" i="10"/>
  <c r="U5255" i="10"/>
  <c r="U5256" i="10"/>
  <c r="U5257" i="10"/>
  <c r="U5258" i="10"/>
  <c r="U5259" i="10"/>
  <c r="U5260" i="10"/>
  <c r="U5261" i="10"/>
  <c r="U5262" i="10"/>
  <c r="U5263" i="10"/>
  <c r="U5264" i="10"/>
  <c r="U5265" i="10"/>
  <c r="U5266" i="10"/>
  <c r="U5267" i="10"/>
  <c r="U5268" i="10"/>
  <c r="U5269" i="10"/>
  <c r="U5270" i="10"/>
  <c r="U5271" i="10"/>
  <c r="U5272" i="10"/>
  <c r="U5273" i="10"/>
  <c r="U5274" i="10"/>
  <c r="U5275" i="10"/>
  <c r="U5276" i="10"/>
  <c r="U5277" i="10"/>
  <c r="U5278" i="10"/>
  <c r="U5279" i="10"/>
  <c r="U5280" i="10"/>
  <c r="U5281" i="10"/>
  <c r="U5282" i="10"/>
  <c r="U5283" i="10"/>
  <c r="U5284" i="10"/>
  <c r="U5285" i="10"/>
  <c r="U5286" i="10"/>
  <c r="U5287" i="10"/>
  <c r="U5288" i="10"/>
  <c r="U5289" i="10"/>
  <c r="U5290" i="10"/>
  <c r="U5291" i="10"/>
  <c r="U5292" i="10"/>
  <c r="U5293" i="10"/>
  <c r="U5294" i="10"/>
  <c r="U5295" i="10"/>
  <c r="U5296" i="10"/>
  <c r="U5297" i="10"/>
  <c r="U5298" i="10"/>
  <c r="U5299" i="10"/>
  <c r="U5300" i="10"/>
  <c r="U5301" i="10"/>
  <c r="U5302" i="10"/>
  <c r="U5303" i="10"/>
  <c r="U5304" i="10"/>
  <c r="U5305" i="10"/>
  <c r="U5306" i="10"/>
  <c r="U5307" i="10"/>
  <c r="U5308" i="10"/>
  <c r="U5309" i="10"/>
  <c r="U5310" i="10"/>
  <c r="U5311" i="10"/>
  <c r="U5312" i="10"/>
  <c r="U5313" i="10"/>
  <c r="U5314" i="10"/>
  <c r="U5315" i="10"/>
  <c r="U5316" i="10"/>
  <c r="U5317" i="10"/>
  <c r="U5318" i="10"/>
  <c r="U5319" i="10"/>
  <c r="U5320" i="10"/>
  <c r="U5321" i="10"/>
  <c r="U5322" i="10"/>
  <c r="U5323" i="10"/>
  <c r="U5324" i="10"/>
  <c r="U5325" i="10"/>
  <c r="U5326" i="10"/>
  <c r="U5327" i="10"/>
  <c r="U5328" i="10"/>
  <c r="U5329" i="10"/>
  <c r="U5330" i="10"/>
  <c r="U5331" i="10"/>
  <c r="U5332" i="10"/>
  <c r="U5333" i="10"/>
  <c r="U5334" i="10"/>
  <c r="U5335" i="10"/>
  <c r="U5336" i="10"/>
  <c r="U5337" i="10"/>
  <c r="U5338" i="10"/>
  <c r="U5339" i="10"/>
  <c r="U5340" i="10"/>
  <c r="U5341" i="10"/>
  <c r="U5342" i="10"/>
  <c r="U5343" i="10"/>
  <c r="U5344" i="10"/>
  <c r="U5345" i="10"/>
  <c r="U5346" i="10"/>
  <c r="U5347" i="10"/>
  <c r="U5348" i="10"/>
  <c r="U5349" i="10"/>
  <c r="U5350" i="10"/>
  <c r="U5351" i="10"/>
  <c r="U5352" i="10"/>
  <c r="U5353" i="10"/>
  <c r="U5354" i="10"/>
  <c r="U5355" i="10"/>
  <c r="U5356" i="10"/>
  <c r="U5357" i="10"/>
  <c r="U5358" i="10"/>
  <c r="U5359" i="10"/>
  <c r="U5360" i="10"/>
  <c r="U5361" i="10"/>
  <c r="U5362" i="10"/>
  <c r="U5363" i="10"/>
  <c r="U5364" i="10"/>
  <c r="U5365" i="10"/>
  <c r="U5366" i="10"/>
  <c r="U5367" i="10"/>
  <c r="U5368" i="10"/>
  <c r="U5369" i="10"/>
  <c r="U5370" i="10"/>
  <c r="U5371" i="10"/>
  <c r="U5372" i="10"/>
  <c r="U5373" i="10"/>
  <c r="U5374" i="10"/>
  <c r="U5375" i="10"/>
  <c r="U5376" i="10"/>
  <c r="U5377" i="10"/>
  <c r="U5378" i="10"/>
  <c r="U5379" i="10"/>
  <c r="U5380" i="10"/>
  <c r="U5381" i="10"/>
  <c r="U5382" i="10"/>
  <c r="U5383" i="10"/>
  <c r="U5384" i="10"/>
  <c r="U5385" i="10"/>
  <c r="U5386" i="10"/>
  <c r="U5387" i="10"/>
  <c r="U5388" i="10"/>
  <c r="U5389" i="10"/>
  <c r="U5390" i="10"/>
  <c r="U5391" i="10"/>
  <c r="U5392" i="10"/>
  <c r="U5393" i="10"/>
  <c r="U5394" i="10"/>
  <c r="U5395" i="10"/>
  <c r="U5396" i="10"/>
  <c r="U5397" i="10"/>
  <c r="U5398" i="10"/>
  <c r="U5399" i="10"/>
  <c r="U5400" i="10"/>
  <c r="U5401" i="10"/>
  <c r="U5402" i="10"/>
  <c r="U5403" i="10"/>
  <c r="U5404" i="10"/>
  <c r="U5405" i="10"/>
  <c r="U5406" i="10"/>
  <c r="U5407" i="10"/>
  <c r="U5408" i="10"/>
  <c r="U5409" i="10"/>
  <c r="U5410" i="10"/>
  <c r="U5411" i="10"/>
  <c r="U5412" i="10"/>
  <c r="U5413" i="10"/>
  <c r="U5414" i="10"/>
  <c r="U5415" i="10"/>
  <c r="U5416" i="10"/>
  <c r="U5417" i="10"/>
  <c r="U5418" i="10"/>
  <c r="U5419" i="10"/>
  <c r="U5420" i="10"/>
  <c r="U5421" i="10"/>
  <c r="U5422" i="10"/>
  <c r="U5423" i="10"/>
  <c r="U5424" i="10"/>
  <c r="U5425" i="10"/>
  <c r="U5426" i="10"/>
  <c r="U5427" i="10"/>
  <c r="U5428" i="10"/>
  <c r="U5429" i="10"/>
  <c r="U5430" i="10"/>
  <c r="U5431" i="10"/>
  <c r="U5432" i="10"/>
  <c r="U5433" i="10"/>
  <c r="U5434" i="10"/>
  <c r="U5435" i="10"/>
  <c r="U5436" i="10"/>
  <c r="U5437" i="10"/>
  <c r="U5438" i="10"/>
  <c r="U5439" i="10"/>
  <c r="U5440" i="10"/>
  <c r="U5441" i="10"/>
  <c r="U5442" i="10"/>
  <c r="U5443" i="10"/>
  <c r="U5444" i="10"/>
  <c r="U5445" i="10"/>
  <c r="U5446" i="10"/>
  <c r="U5447" i="10"/>
  <c r="U5448" i="10"/>
  <c r="U5449" i="10"/>
  <c r="U5450" i="10"/>
  <c r="U5451" i="10"/>
  <c r="U5452" i="10"/>
  <c r="U5453" i="10"/>
  <c r="U5454" i="10"/>
  <c r="U5455" i="10"/>
  <c r="U5456" i="10"/>
  <c r="U5457" i="10"/>
  <c r="U5458" i="10"/>
  <c r="U5459" i="10"/>
  <c r="U5460" i="10"/>
  <c r="U5461" i="10"/>
  <c r="U5462" i="10"/>
  <c r="U5463" i="10"/>
  <c r="U5464" i="10"/>
  <c r="U5465" i="10"/>
  <c r="U5466" i="10"/>
  <c r="U5467" i="10"/>
  <c r="U5468" i="10"/>
  <c r="U5469" i="10"/>
  <c r="U5470" i="10"/>
  <c r="U5471" i="10"/>
  <c r="U5472" i="10"/>
  <c r="U5473" i="10"/>
  <c r="U5474" i="10"/>
  <c r="U5475" i="10"/>
  <c r="U5476" i="10"/>
  <c r="U5477" i="10"/>
  <c r="U5478" i="10"/>
  <c r="U5479" i="10"/>
  <c r="U5480" i="10"/>
  <c r="U5481" i="10"/>
  <c r="U5482" i="10"/>
  <c r="U5483" i="10"/>
  <c r="U5484" i="10"/>
  <c r="U5485" i="10"/>
  <c r="U5486" i="10"/>
  <c r="U5487" i="10"/>
  <c r="U5488" i="10"/>
  <c r="U5489" i="10"/>
  <c r="U5490" i="10"/>
  <c r="U5491" i="10"/>
  <c r="U5492" i="10"/>
  <c r="U5493" i="10"/>
  <c r="U5494" i="10"/>
  <c r="U5495" i="10"/>
  <c r="U5496" i="10"/>
  <c r="U5497" i="10"/>
  <c r="U5498" i="10"/>
  <c r="U5499" i="10"/>
  <c r="U5500" i="10"/>
  <c r="U5501" i="10"/>
  <c r="U5502" i="10"/>
  <c r="U5503" i="10"/>
  <c r="U5504" i="10"/>
  <c r="U5505" i="10"/>
  <c r="U5506" i="10"/>
  <c r="U5507" i="10"/>
  <c r="U5508" i="10"/>
  <c r="U5509" i="10"/>
  <c r="U5510" i="10"/>
  <c r="U5511" i="10"/>
  <c r="U5512" i="10"/>
  <c r="U5513" i="10"/>
  <c r="U5514" i="10"/>
  <c r="U5515" i="10"/>
  <c r="U5516" i="10"/>
  <c r="U5517" i="10"/>
  <c r="U5518" i="10"/>
  <c r="U5519" i="10"/>
  <c r="U5520" i="10"/>
  <c r="U5521" i="10"/>
  <c r="U5522" i="10"/>
  <c r="U5523" i="10"/>
  <c r="U5524" i="10"/>
  <c r="U5525" i="10"/>
  <c r="U5526" i="10"/>
  <c r="U5527" i="10"/>
  <c r="U5528" i="10"/>
  <c r="U5529" i="10"/>
  <c r="U5530" i="10"/>
  <c r="U5531" i="10"/>
  <c r="U5532" i="10"/>
  <c r="U5533" i="10"/>
  <c r="U5534" i="10"/>
  <c r="U5535" i="10"/>
  <c r="U5536" i="10"/>
  <c r="U5537" i="10"/>
  <c r="U5538" i="10"/>
  <c r="U5539" i="10"/>
  <c r="U5540" i="10"/>
  <c r="U5541" i="10"/>
  <c r="U5542" i="10"/>
  <c r="U5543" i="10"/>
  <c r="U5544" i="10"/>
  <c r="U5545" i="10"/>
  <c r="U5546" i="10"/>
  <c r="U5547" i="10"/>
  <c r="U5548" i="10"/>
  <c r="U5549" i="10"/>
  <c r="U5550" i="10"/>
  <c r="U5551" i="10"/>
  <c r="U5552" i="10"/>
  <c r="U5553" i="10"/>
  <c r="U5554" i="10"/>
  <c r="U5555" i="10"/>
  <c r="U5556" i="10"/>
  <c r="U5557" i="10"/>
  <c r="U5558" i="10"/>
  <c r="U5559" i="10"/>
  <c r="U5560" i="10"/>
  <c r="U5561" i="10"/>
  <c r="U5562" i="10"/>
  <c r="U5563" i="10"/>
  <c r="U5564" i="10"/>
  <c r="U5565" i="10"/>
  <c r="U5566" i="10"/>
  <c r="U5567" i="10"/>
  <c r="U5568" i="10"/>
  <c r="U5569" i="10"/>
  <c r="U5570" i="10"/>
  <c r="U5571" i="10"/>
  <c r="U5572" i="10"/>
  <c r="U5573" i="10"/>
  <c r="U5574" i="10"/>
  <c r="U5575" i="10"/>
  <c r="U5576" i="10"/>
  <c r="U5577" i="10"/>
  <c r="U5578" i="10"/>
  <c r="U5579" i="10"/>
  <c r="U5580" i="10"/>
  <c r="U5581" i="10"/>
  <c r="U5582" i="10"/>
  <c r="U5583" i="10"/>
  <c r="U5584" i="10"/>
  <c r="U5585" i="10"/>
  <c r="U5586" i="10"/>
  <c r="U5587" i="10"/>
  <c r="U5588" i="10"/>
  <c r="U5589" i="10"/>
  <c r="U5590" i="10"/>
  <c r="U5591" i="10"/>
  <c r="U5592" i="10"/>
  <c r="U5593" i="10"/>
  <c r="U5594" i="10"/>
  <c r="U5595" i="10"/>
  <c r="U5596" i="10"/>
  <c r="U5597" i="10"/>
  <c r="U5598" i="10"/>
  <c r="U5599" i="10"/>
  <c r="U5600" i="10"/>
  <c r="U5601" i="10"/>
  <c r="U5602" i="10"/>
  <c r="U5603" i="10"/>
  <c r="U5604" i="10"/>
  <c r="U5605" i="10"/>
  <c r="U5606" i="10"/>
  <c r="U5607" i="10"/>
  <c r="U5608" i="10"/>
  <c r="U5609" i="10"/>
  <c r="U5610" i="10"/>
  <c r="U5611" i="10"/>
  <c r="U5612" i="10"/>
  <c r="U5613" i="10"/>
  <c r="U5614" i="10"/>
  <c r="U5615" i="10"/>
  <c r="U5616" i="10"/>
  <c r="U5617" i="10"/>
  <c r="U5618" i="10"/>
  <c r="U5619" i="10"/>
  <c r="U5620" i="10"/>
  <c r="U5621" i="10"/>
  <c r="U5622" i="10"/>
  <c r="U5623" i="10"/>
  <c r="U5624" i="10"/>
  <c r="U5625" i="10"/>
  <c r="U5626" i="10"/>
  <c r="U5627" i="10"/>
  <c r="U5628" i="10"/>
  <c r="U5629" i="10"/>
  <c r="U5630" i="10"/>
  <c r="U5631" i="10"/>
  <c r="U5632" i="10"/>
  <c r="U5633" i="10"/>
  <c r="U5634" i="10"/>
  <c r="U5635" i="10"/>
  <c r="U5636" i="10"/>
  <c r="U5637" i="10"/>
  <c r="U5638" i="10"/>
  <c r="U5639" i="10"/>
  <c r="U5640" i="10"/>
  <c r="U5641" i="10"/>
  <c r="U5642" i="10"/>
  <c r="U5643" i="10"/>
  <c r="U5644" i="10"/>
  <c r="U5645" i="10"/>
  <c r="U5646" i="10"/>
  <c r="U5647" i="10"/>
  <c r="U5648" i="10"/>
  <c r="U5649" i="10"/>
  <c r="U5650" i="10"/>
  <c r="U5651" i="10"/>
  <c r="U5652" i="10"/>
  <c r="U5653" i="10"/>
  <c r="U5654" i="10"/>
  <c r="U5655" i="10"/>
  <c r="U5656" i="10"/>
  <c r="U5657" i="10"/>
  <c r="U5658" i="10"/>
  <c r="U5659" i="10"/>
  <c r="U5660" i="10"/>
  <c r="U5661" i="10"/>
  <c r="U5662" i="10"/>
  <c r="U5663" i="10"/>
  <c r="U5664" i="10"/>
  <c r="U5665" i="10"/>
  <c r="U5666" i="10"/>
  <c r="U5667" i="10"/>
  <c r="U5668" i="10"/>
  <c r="U5669" i="10"/>
  <c r="U5670" i="10"/>
  <c r="U5671" i="10"/>
  <c r="U5672" i="10"/>
  <c r="U5673" i="10"/>
  <c r="U5674" i="10"/>
  <c r="U5675" i="10"/>
  <c r="U5676" i="10"/>
  <c r="U5677" i="10"/>
  <c r="U5678" i="10"/>
  <c r="U5679" i="10"/>
  <c r="U5680" i="10"/>
  <c r="U5681" i="10"/>
  <c r="U5682" i="10"/>
  <c r="U5683" i="10"/>
  <c r="U5684" i="10"/>
  <c r="U5685" i="10"/>
  <c r="U5686" i="10"/>
  <c r="U5687" i="10"/>
  <c r="U5688" i="10"/>
  <c r="U5689" i="10"/>
  <c r="U5690" i="10"/>
  <c r="U5691" i="10"/>
  <c r="U5692" i="10"/>
  <c r="U5693" i="10"/>
  <c r="U5694" i="10"/>
  <c r="U5695" i="10"/>
  <c r="U5696" i="10"/>
  <c r="U5697" i="10"/>
  <c r="U5698" i="10"/>
  <c r="U5699" i="10"/>
  <c r="U5700" i="10"/>
  <c r="U5701" i="10"/>
  <c r="U5702" i="10"/>
  <c r="U5703" i="10"/>
  <c r="U5704" i="10"/>
  <c r="U5705" i="10"/>
  <c r="U5706" i="10"/>
  <c r="U5707" i="10"/>
  <c r="U5708" i="10"/>
  <c r="U5709" i="10"/>
  <c r="U5710" i="10"/>
  <c r="U5711" i="10"/>
  <c r="U5712" i="10"/>
  <c r="U5713" i="10"/>
  <c r="U5714" i="10"/>
  <c r="U5715" i="10"/>
  <c r="U5716" i="10"/>
  <c r="U5717" i="10"/>
  <c r="U5718" i="10"/>
  <c r="U5719" i="10"/>
  <c r="U5720" i="10"/>
  <c r="U5721" i="10"/>
  <c r="U5722" i="10"/>
  <c r="U5723" i="10"/>
  <c r="U5724" i="10"/>
  <c r="U5725" i="10"/>
  <c r="U5726" i="10"/>
  <c r="U5727" i="10"/>
  <c r="U5728" i="10"/>
  <c r="U5729" i="10"/>
  <c r="U5730" i="10"/>
  <c r="U5731" i="10"/>
  <c r="U5732" i="10"/>
  <c r="U5733" i="10"/>
  <c r="U5734" i="10"/>
  <c r="U5735" i="10"/>
  <c r="U5736" i="10"/>
  <c r="U5737" i="10"/>
  <c r="U5738" i="10"/>
  <c r="U5739" i="10"/>
  <c r="U5740" i="10"/>
  <c r="U5741" i="10"/>
  <c r="U5742" i="10"/>
  <c r="U5743" i="10"/>
  <c r="U5744" i="10"/>
  <c r="U5745" i="10"/>
  <c r="U5746" i="10"/>
  <c r="U5747" i="10"/>
  <c r="U5748" i="10"/>
  <c r="U5749" i="10"/>
  <c r="U5750" i="10"/>
  <c r="U5751" i="10"/>
  <c r="U5752" i="10"/>
  <c r="U5753" i="10"/>
  <c r="U5754" i="10"/>
  <c r="U5755" i="10"/>
  <c r="U5756" i="10"/>
  <c r="U5757" i="10"/>
  <c r="U5758" i="10"/>
  <c r="U5759" i="10"/>
  <c r="U5760" i="10"/>
  <c r="U5761" i="10"/>
  <c r="U5762" i="10"/>
  <c r="U5763" i="10"/>
  <c r="U5764" i="10"/>
  <c r="U5765" i="10"/>
  <c r="U5766" i="10"/>
  <c r="U5767" i="10"/>
  <c r="U5768" i="10"/>
  <c r="U5769" i="10"/>
  <c r="U5770" i="10"/>
  <c r="U5771" i="10"/>
  <c r="U5772" i="10"/>
  <c r="U5773" i="10"/>
  <c r="U5774" i="10"/>
  <c r="U5775" i="10"/>
  <c r="U5776" i="10"/>
  <c r="U5777" i="10"/>
  <c r="U5778" i="10"/>
  <c r="U5779" i="10"/>
  <c r="U5780" i="10"/>
  <c r="U5781" i="10"/>
  <c r="U5782" i="10"/>
  <c r="U5783" i="10"/>
  <c r="U5784" i="10"/>
  <c r="U5785" i="10"/>
  <c r="U5786" i="10"/>
  <c r="U5787" i="10"/>
  <c r="U5788" i="10"/>
  <c r="U5789" i="10"/>
  <c r="U5790" i="10"/>
  <c r="U5791" i="10"/>
  <c r="U5792" i="10"/>
  <c r="U5793" i="10"/>
  <c r="U5794" i="10"/>
  <c r="U5795" i="10"/>
  <c r="U5796" i="10"/>
  <c r="U5797" i="10"/>
  <c r="U5798" i="10"/>
  <c r="U5799" i="10"/>
  <c r="U5800" i="10"/>
  <c r="U5801" i="10"/>
  <c r="U5802" i="10"/>
  <c r="U5803" i="10"/>
  <c r="U5804" i="10"/>
  <c r="U5805" i="10"/>
  <c r="U5806" i="10"/>
  <c r="U5807" i="10"/>
  <c r="U5808" i="10"/>
  <c r="U5809" i="10"/>
  <c r="U5810" i="10"/>
  <c r="U5811" i="10"/>
  <c r="U5812" i="10"/>
  <c r="U5813" i="10"/>
  <c r="U5814" i="10"/>
  <c r="U5815" i="10"/>
  <c r="U5816" i="10"/>
  <c r="U5817" i="10"/>
  <c r="U5818" i="10"/>
  <c r="U5819" i="10"/>
  <c r="U5820" i="10"/>
  <c r="U5821" i="10"/>
  <c r="U5822" i="10"/>
  <c r="U5823" i="10"/>
  <c r="U5824" i="10"/>
  <c r="U5825" i="10"/>
  <c r="U5826" i="10"/>
  <c r="U5827" i="10"/>
  <c r="U5828" i="10"/>
  <c r="U5829" i="10"/>
  <c r="U5830" i="10"/>
  <c r="U5831" i="10"/>
  <c r="U5832" i="10"/>
  <c r="U5833" i="10"/>
  <c r="U5834" i="10"/>
  <c r="U5835" i="10"/>
  <c r="U5836" i="10"/>
  <c r="U5837" i="10"/>
  <c r="U5838" i="10"/>
  <c r="U5839" i="10"/>
  <c r="U5840" i="10"/>
  <c r="U5841" i="10"/>
  <c r="U5842" i="10"/>
  <c r="U5843" i="10"/>
  <c r="U5844" i="10"/>
  <c r="U5845" i="10"/>
  <c r="U5846" i="10"/>
  <c r="U5847" i="10"/>
  <c r="U5848" i="10"/>
  <c r="U5849" i="10"/>
  <c r="U5850" i="10"/>
  <c r="U5851" i="10"/>
  <c r="U5852" i="10"/>
  <c r="U5853" i="10"/>
  <c r="U5854" i="10"/>
  <c r="U5855" i="10"/>
  <c r="U5856" i="10"/>
  <c r="U5857" i="10"/>
  <c r="U5858" i="10"/>
  <c r="U5859" i="10"/>
  <c r="U5860" i="10"/>
  <c r="U5861" i="10"/>
  <c r="U5862" i="10"/>
  <c r="U5863" i="10"/>
  <c r="U5864" i="10"/>
  <c r="U5865" i="10"/>
  <c r="U5866" i="10"/>
  <c r="U5867" i="10"/>
  <c r="U5868" i="10"/>
  <c r="U5869" i="10"/>
  <c r="U5870" i="10"/>
  <c r="U5871" i="10"/>
  <c r="U5872" i="10"/>
  <c r="U5873" i="10"/>
  <c r="U5874" i="10"/>
  <c r="U5875" i="10"/>
  <c r="U5876" i="10"/>
  <c r="U5877" i="10"/>
  <c r="U5878" i="10"/>
  <c r="U5879" i="10"/>
  <c r="U5880" i="10"/>
  <c r="U5881" i="10"/>
  <c r="U5882" i="10"/>
  <c r="U5883" i="10"/>
  <c r="U5884" i="10"/>
  <c r="U5885" i="10"/>
  <c r="U5886" i="10"/>
  <c r="U5887" i="10"/>
  <c r="U5888" i="10"/>
  <c r="U5889" i="10"/>
  <c r="U5890" i="10"/>
  <c r="U5891" i="10"/>
  <c r="U5892" i="10"/>
  <c r="U5893" i="10"/>
  <c r="U5894" i="10"/>
  <c r="U5895" i="10"/>
  <c r="U5896" i="10"/>
  <c r="U5897" i="10"/>
  <c r="U5898" i="10"/>
  <c r="U5899" i="10"/>
  <c r="U5900" i="10"/>
  <c r="U5901" i="10"/>
  <c r="U5902" i="10"/>
  <c r="U5903" i="10"/>
  <c r="U5904" i="10"/>
  <c r="U5905" i="10"/>
  <c r="U5906" i="10"/>
  <c r="U5907" i="10"/>
  <c r="U5908" i="10"/>
  <c r="U5909" i="10"/>
  <c r="U5910" i="10"/>
  <c r="U5911" i="10"/>
  <c r="U5912" i="10"/>
  <c r="U5913" i="10"/>
  <c r="U5914" i="10"/>
  <c r="U5915" i="10"/>
  <c r="U5916" i="10"/>
  <c r="U5917" i="10"/>
  <c r="U5918" i="10"/>
  <c r="U5919" i="10"/>
  <c r="U5920" i="10"/>
  <c r="U5921" i="10"/>
  <c r="U5922" i="10"/>
  <c r="U5923" i="10"/>
  <c r="U5924" i="10"/>
  <c r="U5925" i="10"/>
  <c r="U5926" i="10"/>
  <c r="U5927" i="10"/>
  <c r="U5928" i="10"/>
  <c r="U5929" i="10"/>
  <c r="U5930" i="10"/>
  <c r="U5931" i="10"/>
  <c r="U5932" i="10"/>
  <c r="U5933" i="10"/>
  <c r="U5934" i="10"/>
  <c r="U5935" i="10"/>
  <c r="U5936" i="10"/>
  <c r="U5937" i="10"/>
  <c r="U5938" i="10"/>
  <c r="U5939" i="10"/>
  <c r="U5940" i="10"/>
  <c r="U5941" i="10"/>
  <c r="U5942" i="10"/>
  <c r="U5943" i="10"/>
  <c r="U5944" i="10"/>
  <c r="U5945" i="10"/>
  <c r="U5946" i="10"/>
  <c r="U5947" i="10"/>
  <c r="U5948" i="10"/>
  <c r="U5949" i="10"/>
  <c r="U5950" i="10"/>
  <c r="U5951" i="10"/>
  <c r="U5952" i="10"/>
  <c r="U5953" i="10"/>
  <c r="U5954" i="10"/>
  <c r="U5955" i="10"/>
  <c r="U5956" i="10"/>
  <c r="U5957" i="10"/>
  <c r="U5958" i="10"/>
  <c r="U5959" i="10"/>
  <c r="U5960" i="10"/>
  <c r="U5961" i="10"/>
  <c r="U5962" i="10"/>
  <c r="U5963" i="10"/>
  <c r="U5964" i="10"/>
  <c r="U5965" i="10"/>
  <c r="U5966" i="10"/>
  <c r="U5967" i="10"/>
  <c r="U5968" i="10"/>
  <c r="U5969" i="10"/>
  <c r="U5970" i="10"/>
  <c r="U5971" i="10"/>
  <c r="U5972" i="10"/>
  <c r="U5973" i="10"/>
  <c r="U5974" i="10"/>
  <c r="U5975" i="10"/>
  <c r="U5976" i="10"/>
  <c r="U5977" i="10"/>
  <c r="U5978" i="10"/>
  <c r="U5979" i="10"/>
  <c r="U5980" i="10"/>
  <c r="U5981" i="10"/>
  <c r="U5982" i="10"/>
  <c r="U5983" i="10"/>
  <c r="U5984" i="10"/>
  <c r="U5985" i="10"/>
  <c r="U5986" i="10"/>
  <c r="U5987" i="10"/>
  <c r="U5988" i="10"/>
  <c r="U5989" i="10"/>
  <c r="U5990" i="10"/>
  <c r="U5991" i="10"/>
  <c r="U5992" i="10"/>
  <c r="U5993" i="10"/>
  <c r="C1124" i="10" l="1"/>
  <c r="C1125" i="10" l="1"/>
  <c r="C1126" i="10" l="1"/>
  <c r="C1128" i="10" l="1"/>
  <c r="C1127" i="10"/>
  <c r="C970" i="10" l="1"/>
  <c r="B950" i="10" l="1"/>
  <c r="AH950" i="10"/>
  <c r="B951" i="10"/>
  <c r="AH951" i="10"/>
  <c r="B952" i="10"/>
  <c r="AH952" i="10"/>
  <c r="B953" i="10"/>
  <c r="AH953" i="10"/>
  <c r="B954" i="10"/>
  <c r="AH954" i="10"/>
  <c r="B955" i="10"/>
  <c r="AH955" i="10"/>
  <c r="B956" i="10"/>
  <c r="AH956" i="10"/>
  <c r="AH949" i="10"/>
  <c r="B949" i="10"/>
  <c r="AH948" i="10"/>
  <c r="B948" i="10"/>
  <c r="AH947" i="10"/>
  <c r="B947" i="10"/>
  <c r="C947" i="10" l="1"/>
  <c r="AH944" i="10"/>
  <c r="C944" i="10"/>
  <c r="B944" i="10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3" i="13"/>
  <c r="C948" i="10" l="1"/>
  <c r="C950" i="10"/>
  <c r="C949" i="10"/>
  <c r="C951" i="10" l="1"/>
  <c r="C952" i="10" l="1"/>
  <c r="AE1840" i="10"/>
  <c r="AE1841" i="10" s="1"/>
  <c r="AE1842" i="10" s="1"/>
  <c r="AE1843" i="10" s="1"/>
  <c r="AE1844" i="10" s="1"/>
  <c r="AE1845" i="10" s="1"/>
  <c r="AE1846" i="10" s="1"/>
  <c r="AE1847" i="10" s="1"/>
  <c r="AE1848" i="10" s="1"/>
  <c r="AE1849" i="10" s="1"/>
  <c r="AE1850" i="10" s="1"/>
  <c r="AE1851" i="10" s="1"/>
  <c r="AE1852" i="10"/>
  <c r="AE1853" i="10"/>
  <c r="AE1854" i="10" s="1"/>
  <c r="AE1855" i="10" s="1"/>
  <c r="AE1856" i="10" s="1"/>
  <c r="AE1857" i="10" s="1"/>
  <c r="AE1858" i="10" s="1"/>
  <c r="AE1859" i="10" s="1"/>
  <c r="AE1860" i="10" s="1"/>
  <c r="AE1861" i="10" s="1"/>
  <c r="AE1862" i="10"/>
  <c r="AE1863" i="10"/>
  <c r="AE1866" i="10"/>
  <c r="AE1867" i="10" s="1"/>
  <c r="AE1868" i="10" s="1"/>
  <c r="AE1869" i="10" s="1"/>
  <c r="AE1870" i="10" s="1"/>
  <c r="AE1871" i="10"/>
  <c r="AE1872" i="10"/>
  <c r="AE1873" i="10" s="1"/>
  <c r="AE1874" i="10" s="1"/>
  <c r="AE1875" i="10" s="1"/>
  <c r="AE1876" i="10"/>
  <c r="AE1877" i="10"/>
  <c r="AE1878" i="10" s="1"/>
  <c r="AE1879" i="10" s="1"/>
  <c r="AE1880" i="10" s="1"/>
  <c r="AE1881" i="10" s="1"/>
  <c r="AE1882" i="10" s="1"/>
  <c r="AE1883" i="10" s="1"/>
  <c r="AE1884" i="10" s="1"/>
  <c r="AE1885" i="10" s="1"/>
  <c r="AE1886" i="10" s="1"/>
  <c r="AE1887" i="10"/>
  <c r="AE1888" i="10"/>
  <c r="AE1889" i="10" s="1"/>
  <c r="AE1890" i="10" s="1"/>
  <c r="AE1891" i="10" s="1"/>
  <c r="AE1892" i="10" s="1"/>
  <c r="AE1893" i="10" s="1"/>
  <c r="AE1894" i="10" s="1"/>
  <c r="AE1895" i="10" s="1"/>
  <c r="AE1896" i="10" s="1"/>
  <c r="AE1897" i="10" s="1"/>
  <c r="AE1898" i="10" s="1"/>
  <c r="AE1899" i="10" s="1"/>
  <c r="AE1900" i="10"/>
  <c r="AE1901" i="10"/>
  <c r="AE1902" i="10" s="1"/>
  <c r="AE1903" i="10" s="1"/>
  <c r="AE1904" i="10" s="1"/>
  <c r="AE1905" i="10" s="1"/>
  <c r="AE1906" i="10" s="1"/>
  <c r="AE1907" i="10"/>
  <c r="AE1908" i="10"/>
  <c r="AE1909" i="10"/>
  <c r="AE1910" i="10"/>
  <c r="AE1911" i="10"/>
  <c r="AE1912" i="10"/>
  <c r="AE1913" i="10"/>
  <c r="AE1914" i="10"/>
  <c r="AE1915" i="10"/>
  <c r="AE1916" i="10"/>
  <c r="AE1917" i="10"/>
  <c r="AE1918" i="10"/>
  <c r="AE1919" i="10"/>
  <c r="AE1920" i="10"/>
  <c r="AE1921" i="10"/>
  <c r="AE1922" i="10"/>
  <c r="AE1923" i="10"/>
  <c r="AE1924" i="10"/>
  <c r="AE1925" i="10"/>
  <c r="AE1926" i="10"/>
  <c r="AE1927" i="10"/>
  <c r="AE1928" i="10"/>
  <c r="AE1929" i="10"/>
  <c r="AE1930" i="10"/>
  <c r="AE1931" i="10"/>
  <c r="AE1932" i="10"/>
  <c r="AE1933" i="10"/>
  <c r="AE1934" i="10"/>
  <c r="AE1935" i="10"/>
  <c r="AE1936" i="10"/>
  <c r="AE1937" i="10"/>
  <c r="AE1938" i="10"/>
  <c r="AE1939" i="10"/>
  <c r="AE1940" i="10"/>
  <c r="AE1941" i="10"/>
  <c r="AE1942" i="10"/>
  <c r="AE1943" i="10"/>
  <c r="AE1944" i="10"/>
  <c r="AE1945" i="10"/>
  <c r="AE1946" i="10"/>
  <c r="AE1947" i="10"/>
  <c r="AE1948" i="10"/>
  <c r="AE1949" i="10"/>
  <c r="AE1950" i="10"/>
  <c r="AE1951" i="10"/>
  <c r="AE1952" i="10"/>
  <c r="AE1953" i="10"/>
  <c r="AE1954" i="10"/>
  <c r="AE1955" i="10"/>
  <c r="AE1956" i="10"/>
  <c r="AE1957" i="10"/>
  <c r="AE1958" i="10"/>
  <c r="AE1959" i="10"/>
  <c r="AE1960" i="10"/>
  <c r="AE1961" i="10"/>
  <c r="AE1962" i="10"/>
  <c r="AE1963" i="10"/>
  <c r="AE1964" i="10"/>
  <c r="AE1965" i="10"/>
  <c r="AE1966" i="10"/>
  <c r="AE1967" i="10"/>
  <c r="AE1968" i="10"/>
  <c r="AE1969" i="10"/>
  <c r="AE1970" i="10"/>
  <c r="AE1971" i="10"/>
  <c r="AE1972" i="10"/>
  <c r="AE1973" i="10"/>
  <c r="AE1974" i="10"/>
  <c r="AE1975" i="10"/>
  <c r="AE1976" i="10"/>
  <c r="AE1977" i="10"/>
  <c r="AE1978" i="10"/>
  <c r="AE1979" i="10"/>
  <c r="AE1980" i="10"/>
  <c r="AE1981" i="10"/>
  <c r="AE1982" i="10"/>
  <c r="AE1983" i="10"/>
  <c r="AE1984" i="10"/>
  <c r="AE1985" i="10"/>
  <c r="AE1986" i="10"/>
  <c r="AE1987" i="10"/>
  <c r="AE1988" i="10"/>
  <c r="AE1989" i="10"/>
  <c r="AE1990" i="10"/>
  <c r="AE1991" i="10"/>
  <c r="AE1992" i="10"/>
  <c r="AE1993" i="10"/>
  <c r="AE1994" i="10"/>
  <c r="AE1995" i="10"/>
  <c r="AE1996" i="10"/>
  <c r="AE1997" i="10"/>
  <c r="AE1998" i="10"/>
  <c r="AE1999" i="10"/>
  <c r="AE2000" i="10"/>
  <c r="AE2001" i="10"/>
  <c r="AE2002" i="10"/>
  <c r="AE2003" i="10"/>
  <c r="AE2004" i="10"/>
  <c r="AE2005" i="10"/>
  <c r="AE2006" i="10"/>
  <c r="AE2007" i="10"/>
  <c r="AE2008" i="10"/>
  <c r="AE2009" i="10"/>
  <c r="AE2010" i="10"/>
  <c r="AE2011" i="10"/>
  <c r="AE2012" i="10"/>
  <c r="AE2013" i="10"/>
  <c r="AE2014" i="10"/>
  <c r="AE2015" i="10"/>
  <c r="AE2016" i="10"/>
  <c r="AE2017" i="10"/>
  <c r="AE2018" i="10"/>
  <c r="AE2019" i="10"/>
  <c r="AE2020" i="10"/>
  <c r="AE2021" i="10"/>
  <c r="AE2022" i="10"/>
  <c r="AE2023" i="10"/>
  <c r="AE2024" i="10"/>
  <c r="AE2025" i="10"/>
  <c r="AE2026" i="10"/>
  <c r="AE2027" i="10"/>
  <c r="AE2028" i="10"/>
  <c r="AE2029" i="10"/>
  <c r="AE2030" i="10"/>
  <c r="AE2031" i="10"/>
  <c r="AE2032" i="10"/>
  <c r="AE2033" i="10"/>
  <c r="AE2034" i="10"/>
  <c r="AE2035" i="10"/>
  <c r="AE2036" i="10"/>
  <c r="AE2037" i="10"/>
  <c r="AE2038" i="10"/>
  <c r="AE2039" i="10"/>
  <c r="AE2040" i="10"/>
  <c r="AE2041" i="10"/>
  <c r="AE2042" i="10"/>
  <c r="AE2043" i="10"/>
  <c r="AE2044" i="10"/>
  <c r="AE2045" i="10"/>
  <c r="AE2046" i="10"/>
  <c r="AE2047" i="10"/>
  <c r="AE2048" i="10"/>
  <c r="AE2049" i="10"/>
  <c r="AE2050" i="10"/>
  <c r="AE2051" i="10"/>
  <c r="AE2052" i="10"/>
  <c r="AE2053" i="10"/>
  <c r="AE2054" i="10"/>
  <c r="AE2055" i="10"/>
  <c r="AE2056" i="10"/>
  <c r="AE2057" i="10"/>
  <c r="AE2058" i="10"/>
  <c r="AE2059" i="10"/>
  <c r="AE2060" i="10"/>
  <c r="AE2061" i="10"/>
  <c r="AE2062" i="10"/>
  <c r="AE2063" i="10"/>
  <c r="AE2064" i="10"/>
  <c r="AE2065" i="10"/>
  <c r="AE2066" i="10"/>
  <c r="AE2067" i="10"/>
  <c r="AE2068" i="10"/>
  <c r="AE2069" i="10"/>
  <c r="AE2070" i="10"/>
  <c r="AE2071" i="10"/>
  <c r="AE2072" i="10"/>
  <c r="AE2073" i="10"/>
  <c r="AE2074" i="10"/>
  <c r="AE2075" i="10"/>
  <c r="AE2076" i="10"/>
  <c r="AE2077" i="10"/>
  <c r="AE2078" i="10"/>
  <c r="AE2079" i="10"/>
  <c r="AE2080" i="10"/>
  <c r="AE2081" i="10"/>
  <c r="AE2082" i="10"/>
  <c r="AE2083" i="10"/>
  <c r="AE2084" i="10"/>
  <c r="AE2085" i="10"/>
  <c r="AE2086" i="10"/>
  <c r="AE2087" i="10"/>
  <c r="AE2088" i="10"/>
  <c r="AE2089" i="10"/>
  <c r="AE2090" i="10"/>
  <c r="AE2091" i="10"/>
  <c r="AE2092" i="10"/>
  <c r="AE2093" i="10"/>
  <c r="AE2094" i="10"/>
  <c r="AE2095" i="10"/>
  <c r="AE2096" i="10"/>
  <c r="AE2097" i="10"/>
  <c r="AE2098" i="10"/>
  <c r="AE2099" i="10"/>
  <c r="AE2100" i="10"/>
  <c r="AE2101" i="10"/>
  <c r="AE2102" i="10"/>
  <c r="AE2103" i="10"/>
  <c r="AE2104" i="10"/>
  <c r="AE2105" i="10"/>
  <c r="AE2106" i="10"/>
  <c r="AE2107" i="10"/>
  <c r="AE2108" i="10"/>
  <c r="AE2109" i="10"/>
  <c r="AE2110" i="10"/>
  <c r="AE2111" i="10"/>
  <c r="AE2112" i="10"/>
  <c r="AE2113" i="10"/>
  <c r="AE2114" i="10"/>
  <c r="AE2115" i="10"/>
  <c r="AE2116" i="10"/>
  <c r="AE2117" i="10"/>
  <c r="AE2118" i="10"/>
  <c r="AE2119" i="10"/>
  <c r="AE2120" i="10"/>
  <c r="AE2121" i="10"/>
  <c r="AE2122" i="10"/>
  <c r="AE2123" i="10"/>
  <c r="AE2124" i="10"/>
  <c r="AE2125" i="10"/>
  <c r="AE2126" i="10"/>
  <c r="AE2127" i="10"/>
  <c r="AE2128" i="10"/>
  <c r="AE2129" i="10"/>
  <c r="AE2130" i="10"/>
  <c r="AE2131" i="10"/>
  <c r="AE2132" i="10"/>
  <c r="AE2133" i="10"/>
  <c r="AE2134" i="10"/>
  <c r="AE2135" i="10"/>
  <c r="AE2136" i="10"/>
  <c r="AE2137" i="10"/>
  <c r="AE2138" i="10"/>
  <c r="AE2139" i="10"/>
  <c r="AE2140" i="10"/>
  <c r="AE2141" i="10"/>
  <c r="AE2142" i="10"/>
  <c r="AE2143" i="10"/>
  <c r="AE2144" i="10"/>
  <c r="AE2145" i="10"/>
  <c r="AE2146" i="10"/>
  <c r="AE2147" i="10"/>
  <c r="AE2148" i="10"/>
  <c r="AE2149" i="10"/>
  <c r="AE2150" i="10"/>
  <c r="AE2151" i="10"/>
  <c r="AE2152" i="10"/>
  <c r="AE2153" i="10"/>
  <c r="AE2154" i="10"/>
  <c r="AE2155" i="10"/>
  <c r="AE2156" i="10"/>
  <c r="AE2157" i="10"/>
  <c r="AE2158" i="10"/>
  <c r="AE2159" i="10"/>
  <c r="AE2160" i="10"/>
  <c r="AE2161" i="10"/>
  <c r="AE2162" i="10"/>
  <c r="AE2163" i="10"/>
  <c r="AE2164" i="10"/>
  <c r="AE2165" i="10"/>
  <c r="AE2166" i="10"/>
  <c r="AE2167" i="10"/>
  <c r="AE2168" i="10"/>
  <c r="AE2169" i="10"/>
  <c r="AE2170" i="10"/>
  <c r="AE2171" i="10"/>
  <c r="AE2172" i="10"/>
  <c r="AE2173" i="10"/>
  <c r="AE2174" i="10"/>
  <c r="AE2175" i="10"/>
  <c r="AE2176" i="10"/>
  <c r="AE2177" i="10"/>
  <c r="AE2178" i="10"/>
  <c r="AE2179" i="10"/>
  <c r="AE2180" i="10"/>
  <c r="AE2181" i="10"/>
  <c r="AE2182" i="10"/>
  <c r="AE2183" i="10"/>
  <c r="AE2184" i="10"/>
  <c r="AE2185" i="10"/>
  <c r="AE2186" i="10"/>
  <c r="AE2187" i="10"/>
  <c r="AE2188" i="10"/>
  <c r="AE2189" i="10"/>
  <c r="AE2190" i="10"/>
  <c r="AE2191" i="10"/>
  <c r="AE2192" i="10"/>
  <c r="AE2193" i="10"/>
  <c r="AE2194" i="10"/>
  <c r="AE2195" i="10"/>
  <c r="AE2196" i="10"/>
  <c r="AE2197" i="10"/>
  <c r="AE2198" i="10"/>
  <c r="AE2199" i="10"/>
  <c r="AE2200" i="10"/>
  <c r="AE2201" i="10"/>
  <c r="AE2202" i="10"/>
  <c r="AE2203" i="10"/>
  <c r="AE2204" i="10"/>
  <c r="AE2205" i="10"/>
  <c r="AE2206" i="10"/>
  <c r="AE2207" i="10"/>
  <c r="AE2208" i="10"/>
  <c r="AE2209" i="10"/>
  <c r="AE2210" i="10"/>
  <c r="AE2211" i="10"/>
  <c r="AE2212" i="10"/>
  <c r="AE2213" i="10"/>
  <c r="AE2214" i="10"/>
  <c r="AE2215" i="10"/>
  <c r="AE2216" i="10"/>
  <c r="AE2217" i="10"/>
  <c r="AE2218" i="10"/>
  <c r="AE2219" i="10"/>
  <c r="AE2220" i="10"/>
  <c r="AE2221" i="10"/>
  <c r="AE2222" i="10"/>
  <c r="AE2223" i="10"/>
  <c r="AE2224" i="10"/>
  <c r="AE2225" i="10"/>
  <c r="AE2226" i="10"/>
  <c r="AE2227" i="10"/>
  <c r="AE2228" i="10"/>
  <c r="AE2229" i="10"/>
  <c r="AE2230" i="10"/>
  <c r="AE2231" i="10"/>
  <c r="AE2232" i="10"/>
  <c r="AE2233" i="10"/>
  <c r="AE2234" i="10"/>
  <c r="AE2235" i="10"/>
  <c r="AE2236" i="10"/>
  <c r="AE2237" i="10"/>
  <c r="AE2238" i="10"/>
  <c r="AE2239" i="10"/>
  <c r="AE2240" i="10"/>
  <c r="AE2241" i="10"/>
  <c r="AE2242" i="10"/>
  <c r="AE2243" i="10"/>
  <c r="AE2244" i="10"/>
  <c r="AE2245" i="10"/>
  <c r="AE2246" i="10"/>
  <c r="AE2247" i="10"/>
  <c r="AE2248" i="10"/>
  <c r="AE2249" i="10"/>
  <c r="AE2250" i="10"/>
  <c r="AE2251" i="10"/>
  <c r="AE2252" i="10"/>
  <c r="AE2253" i="10"/>
  <c r="AE2254" i="10"/>
  <c r="AE2255" i="10"/>
  <c r="AE2256" i="10"/>
  <c r="AE2257" i="10"/>
  <c r="AE2258" i="10"/>
  <c r="AE2259" i="10"/>
  <c r="AE2260" i="10"/>
  <c r="AE2261" i="10"/>
  <c r="AE2262" i="10"/>
  <c r="AE2263" i="10"/>
  <c r="AE2264" i="10"/>
  <c r="AE2265" i="10"/>
  <c r="AE2266" i="10"/>
  <c r="AE2267" i="10"/>
  <c r="AE2268" i="10"/>
  <c r="AE2269" i="10"/>
  <c r="AE2270" i="10"/>
  <c r="AE2271" i="10"/>
  <c r="AE2272" i="10"/>
  <c r="AE2273" i="10"/>
  <c r="AE2274" i="10"/>
  <c r="AE2275" i="10"/>
  <c r="AE2276" i="10"/>
  <c r="AE2277" i="10"/>
  <c r="AE2278" i="10"/>
  <c r="AE2279" i="10"/>
  <c r="AE2280" i="10"/>
  <c r="AE2281" i="10"/>
  <c r="AE2282" i="10"/>
  <c r="AE2283" i="10"/>
  <c r="AE2284" i="10"/>
  <c r="AE2285" i="10"/>
  <c r="AE2286" i="10"/>
  <c r="AE2287" i="10"/>
  <c r="AE2288" i="10"/>
  <c r="AE2289" i="10"/>
  <c r="AE2290" i="10"/>
  <c r="AE2291" i="10"/>
  <c r="AE2292" i="10"/>
  <c r="AE2293" i="10"/>
  <c r="AE2294" i="10"/>
  <c r="AE2295" i="10"/>
  <c r="AE2296" i="10"/>
  <c r="AE2297" i="10"/>
  <c r="AE2298" i="10"/>
  <c r="AE2299" i="10"/>
  <c r="AE2300" i="10"/>
  <c r="AE2301" i="10"/>
  <c r="AE2302" i="10"/>
  <c r="AE2303" i="10"/>
  <c r="AE2304" i="10"/>
  <c r="AE2305" i="10"/>
  <c r="AE2306" i="10"/>
  <c r="AE2307" i="10"/>
  <c r="AE2308" i="10"/>
  <c r="AE2309" i="10"/>
  <c r="AE2310" i="10"/>
  <c r="AE2311" i="10"/>
  <c r="AE2312" i="10"/>
  <c r="AE2313" i="10"/>
  <c r="AE2314" i="10"/>
  <c r="AE2315" i="10"/>
  <c r="AE2316" i="10"/>
  <c r="AE2317" i="10"/>
  <c r="AE2318" i="10"/>
  <c r="AE2319" i="10"/>
  <c r="AE2320" i="10"/>
  <c r="AE2321" i="10"/>
  <c r="AE2322" i="10"/>
  <c r="AE2323" i="10"/>
  <c r="AE2324" i="10"/>
  <c r="AE2325" i="10"/>
  <c r="AE2326" i="10"/>
  <c r="AE2327" i="10"/>
  <c r="AE2328" i="10"/>
  <c r="AE2329" i="10"/>
  <c r="AE2330" i="10"/>
  <c r="AE2331" i="10"/>
  <c r="AE2332" i="10"/>
  <c r="AE2333" i="10"/>
  <c r="AE2334" i="10"/>
  <c r="AE2335" i="10"/>
  <c r="AE2336" i="10"/>
  <c r="AE2337" i="10"/>
  <c r="AE2338" i="10"/>
  <c r="AE2339" i="10"/>
  <c r="AE2340" i="10"/>
  <c r="AE2341" i="10"/>
  <c r="AE2342" i="10"/>
  <c r="AE2343" i="10"/>
  <c r="AE2344" i="10"/>
  <c r="AE2345" i="10"/>
  <c r="AE2346" i="10"/>
  <c r="AE2347" i="10"/>
  <c r="AE2348" i="10"/>
  <c r="AE2349" i="10"/>
  <c r="AE2350" i="10"/>
  <c r="AE2351" i="10"/>
  <c r="AE2352" i="10"/>
  <c r="AE2353" i="10"/>
  <c r="AE2354" i="10"/>
  <c r="AE2355" i="10"/>
  <c r="AE2356" i="10"/>
  <c r="AE2357" i="10"/>
  <c r="AE2358" i="10"/>
  <c r="AE2359" i="10"/>
  <c r="AE2360" i="10"/>
  <c r="AE2361" i="10"/>
  <c r="AE2362" i="10"/>
  <c r="AE2363" i="10"/>
  <c r="AE2364" i="10"/>
  <c r="AE2365" i="10"/>
  <c r="AE2366" i="10"/>
  <c r="AE2367" i="10"/>
  <c r="AE2368" i="10"/>
  <c r="AE2369" i="10"/>
  <c r="AE2370" i="10"/>
  <c r="AE2371" i="10"/>
  <c r="AE2372" i="10"/>
  <c r="AE2373" i="10"/>
  <c r="AE2374" i="10"/>
  <c r="AE2375" i="10"/>
  <c r="AE2376" i="10"/>
  <c r="AE2377" i="10"/>
  <c r="AE2378" i="10"/>
  <c r="AE2379" i="10"/>
  <c r="AE2380" i="10"/>
  <c r="AE2381" i="10"/>
  <c r="AE2382" i="10"/>
  <c r="AE2383" i="10"/>
  <c r="AE2384" i="10"/>
  <c r="AE2385" i="10"/>
  <c r="AE2386" i="10"/>
  <c r="AE2387" i="10"/>
  <c r="AE2388" i="10"/>
  <c r="AE2389" i="10"/>
  <c r="AE2390" i="10"/>
  <c r="AE2391" i="10"/>
  <c r="AE2392" i="10"/>
  <c r="AE2393" i="10"/>
  <c r="AE2394" i="10"/>
  <c r="AE2395" i="10"/>
  <c r="AE2396" i="10"/>
  <c r="AE2397" i="10"/>
  <c r="AE2398" i="10"/>
  <c r="AE2399" i="10"/>
  <c r="AE2400" i="10"/>
  <c r="AE2401" i="10"/>
  <c r="AE2402" i="10"/>
  <c r="AE2403" i="10"/>
  <c r="AE2404" i="10"/>
  <c r="AE2405" i="10"/>
  <c r="AE2406" i="10"/>
  <c r="AE2407" i="10"/>
  <c r="AE2408" i="10"/>
  <c r="AE2409" i="10"/>
  <c r="AE2410" i="10"/>
  <c r="AE2411" i="10"/>
  <c r="AE2412" i="10"/>
  <c r="AE2413" i="10"/>
  <c r="AE2414" i="10"/>
  <c r="AE2415" i="10"/>
  <c r="AE2416" i="10"/>
  <c r="AE2417" i="10"/>
  <c r="AE2418" i="10"/>
  <c r="AE2419" i="10"/>
  <c r="AE2420" i="10"/>
  <c r="AE2421" i="10"/>
  <c r="AE2422" i="10"/>
  <c r="AE2423" i="10"/>
  <c r="AE2424" i="10"/>
  <c r="AE2425" i="10"/>
  <c r="AE2426" i="10"/>
  <c r="AE2427" i="10"/>
  <c r="AE2428" i="10"/>
  <c r="AE2429" i="10"/>
  <c r="AE2430" i="10"/>
  <c r="AE2431" i="10"/>
  <c r="AE2432" i="10"/>
  <c r="AE2433" i="10"/>
  <c r="AE2434" i="10"/>
  <c r="AE2435" i="10"/>
  <c r="AE2436" i="10"/>
  <c r="AE2437" i="10"/>
  <c r="AE2438" i="10"/>
  <c r="AE2439" i="10"/>
  <c r="AE2440" i="10"/>
  <c r="AE2441" i="10"/>
  <c r="AE2442" i="10"/>
  <c r="AE2443" i="10"/>
  <c r="AE2444" i="10"/>
  <c r="AE2445" i="10"/>
  <c r="AE2446" i="10"/>
  <c r="AE2447" i="10"/>
  <c r="AE2448" i="10"/>
  <c r="AE2449" i="10"/>
  <c r="AE2450" i="10"/>
  <c r="AE2451" i="10"/>
  <c r="AE2452" i="10"/>
  <c r="AE2453" i="10"/>
  <c r="AE2454" i="10"/>
  <c r="AE2455" i="10"/>
  <c r="AE2456" i="10"/>
  <c r="AE2457" i="10"/>
  <c r="AE2458" i="10"/>
  <c r="AE2459" i="10"/>
  <c r="AE2460" i="10"/>
  <c r="AE2461" i="10"/>
  <c r="AE2462" i="10"/>
  <c r="AE2463" i="10"/>
  <c r="AE2464" i="10"/>
  <c r="AE2465" i="10"/>
  <c r="AE2466" i="10"/>
  <c r="AE2467" i="10"/>
  <c r="AE2468" i="10"/>
  <c r="AE2469" i="10"/>
  <c r="AE2470" i="10"/>
  <c r="AE2471" i="10"/>
  <c r="AE2472" i="10"/>
  <c r="AE2473" i="10"/>
  <c r="AE2474" i="10"/>
  <c r="AE2475" i="10"/>
  <c r="AE2476" i="10"/>
  <c r="AE2477" i="10"/>
  <c r="AE2478" i="10"/>
  <c r="AE2479" i="10"/>
  <c r="AE2480" i="10"/>
  <c r="AE2481" i="10"/>
  <c r="AE2482" i="10"/>
  <c r="AE2483" i="10"/>
  <c r="AE2484" i="10"/>
  <c r="AE2485" i="10"/>
  <c r="AE2486" i="10"/>
  <c r="AE2487" i="10"/>
  <c r="AE2488" i="10"/>
  <c r="AE2489" i="10"/>
  <c r="AE2490" i="10"/>
  <c r="AE2491" i="10"/>
  <c r="AE2492" i="10"/>
  <c r="AE2493" i="10"/>
  <c r="AE2494" i="10"/>
  <c r="AE2495" i="10"/>
  <c r="AE2496" i="10"/>
  <c r="AE2497" i="10"/>
  <c r="AE2498" i="10"/>
  <c r="AE2499" i="10"/>
  <c r="AE2500" i="10"/>
  <c r="AE2501" i="10"/>
  <c r="AE2502" i="10"/>
  <c r="AE2503" i="10"/>
  <c r="AE2504" i="10"/>
  <c r="AE2505" i="10"/>
  <c r="AE2506" i="10"/>
  <c r="AE2507" i="10"/>
  <c r="AE2508" i="10"/>
  <c r="AE2509" i="10"/>
  <c r="AE2510" i="10"/>
  <c r="AE2511" i="10"/>
  <c r="AE2512" i="10"/>
  <c r="AE2513" i="10"/>
  <c r="AE2514" i="10"/>
  <c r="AE2515" i="10"/>
  <c r="AE2516" i="10"/>
  <c r="AE2517" i="10"/>
  <c r="AE2518" i="10"/>
  <c r="AE2519" i="10"/>
  <c r="AE2520" i="10"/>
  <c r="AE2521" i="10"/>
  <c r="AE2522" i="10"/>
  <c r="AE2523" i="10"/>
  <c r="AE2524" i="10"/>
  <c r="AE2525" i="10"/>
  <c r="AE2526" i="10"/>
  <c r="AE2527" i="10"/>
  <c r="AE2528" i="10"/>
  <c r="AE2529" i="10"/>
  <c r="AE2530" i="10"/>
  <c r="AE2531" i="10"/>
  <c r="AE2532" i="10"/>
  <c r="AE2533" i="10"/>
  <c r="AE2534" i="10"/>
  <c r="AE2535" i="10"/>
  <c r="AE2536" i="10"/>
  <c r="AE2537" i="10"/>
  <c r="AE2538" i="10"/>
  <c r="AE2539" i="10"/>
  <c r="AE2540" i="10"/>
  <c r="AE2541" i="10"/>
  <c r="AE2542" i="10"/>
  <c r="AE2543" i="10"/>
  <c r="AE2544" i="10"/>
  <c r="AE2545" i="10"/>
  <c r="AE2546" i="10"/>
  <c r="AE2547" i="10"/>
  <c r="AE2548" i="10"/>
  <c r="AE2549" i="10"/>
  <c r="AE2550" i="10"/>
  <c r="AE2551" i="10"/>
  <c r="AE2552" i="10"/>
  <c r="AE2553" i="10"/>
  <c r="AE2554" i="10"/>
  <c r="AE2555" i="10"/>
  <c r="AE2556" i="10"/>
  <c r="AE2557" i="10"/>
  <c r="AE2558" i="10"/>
  <c r="AE2559" i="10"/>
  <c r="AE2560" i="10"/>
  <c r="AE2561" i="10"/>
  <c r="AE2562" i="10"/>
  <c r="AE2563" i="10"/>
  <c r="AE2564" i="10"/>
  <c r="AE2565" i="10"/>
  <c r="AE2566" i="10"/>
  <c r="AE2567" i="10"/>
  <c r="AE2568" i="10"/>
  <c r="AE2569" i="10"/>
  <c r="AE2570" i="10"/>
  <c r="AE2571" i="10"/>
  <c r="AE2572" i="10"/>
  <c r="AE2573" i="10"/>
  <c r="AE2574" i="10"/>
  <c r="AE2575" i="10"/>
  <c r="AE2576" i="10"/>
  <c r="AE2577" i="10"/>
  <c r="AE2578" i="10"/>
  <c r="AE2579" i="10"/>
  <c r="AE2580" i="10"/>
  <c r="AE2581" i="10"/>
  <c r="AE2582" i="10"/>
  <c r="AE2583" i="10"/>
  <c r="AE2584" i="10"/>
  <c r="AE2585" i="10"/>
  <c r="AE2586" i="10"/>
  <c r="AE2587" i="10"/>
  <c r="AE2588" i="10"/>
  <c r="AE2589" i="10"/>
  <c r="AE2590" i="10"/>
  <c r="AE2591" i="10"/>
  <c r="AE2592" i="10"/>
  <c r="AE2593" i="10"/>
  <c r="AE2594" i="10"/>
  <c r="AE2595" i="10"/>
  <c r="AE2596" i="10"/>
  <c r="AE2597" i="10"/>
  <c r="AE2598" i="10"/>
  <c r="AE2599" i="10"/>
  <c r="AE2600" i="10"/>
  <c r="AE2601" i="10"/>
  <c r="AE2602" i="10"/>
  <c r="AE2603" i="10"/>
  <c r="AE2604" i="10"/>
  <c r="AE2605" i="10"/>
  <c r="AE2606" i="10"/>
  <c r="AE2607" i="10"/>
  <c r="AE2608" i="10"/>
  <c r="AE2609" i="10"/>
  <c r="AE2610" i="10"/>
  <c r="AE2611" i="10"/>
  <c r="AE2612" i="10"/>
  <c r="AE2613" i="10"/>
  <c r="AE2614" i="10"/>
  <c r="AE2615" i="10"/>
  <c r="AE2616" i="10"/>
  <c r="AE2617" i="10"/>
  <c r="AE2618" i="10"/>
  <c r="AE2619" i="10"/>
  <c r="AE2620" i="10"/>
  <c r="AE2621" i="10"/>
  <c r="AE2622" i="10"/>
  <c r="AE2623" i="10"/>
  <c r="AE2624" i="10"/>
  <c r="AE2625" i="10"/>
  <c r="AE2626" i="10"/>
  <c r="AE2627" i="10"/>
  <c r="AE2628" i="10"/>
  <c r="AE2629" i="10"/>
  <c r="AE2630" i="10"/>
  <c r="AE2631" i="10"/>
  <c r="AE2632" i="10"/>
  <c r="AE2633" i="10"/>
  <c r="AE2634" i="10"/>
  <c r="AE2635" i="10"/>
  <c r="AE2636" i="10"/>
  <c r="AE2637" i="10"/>
  <c r="AE2638" i="10"/>
  <c r="AE2639" i="10"/>
  <c r="AE2640" i="10"/>
  <c r="AE2641" i="10"/>
  <c r="AE2642" i="10"/>
  <c r="AE2643" i="10"/>
  <c r="AE2644" i="10"/>
  <c r="AE2645" i="10"/>
  <c r="AE2646" i="10"/>
  <c r="AE2647" i="10"/>
  <c r="AE2648" i="10"/>
  <c r="AE2649" i="10"/>
  <c r="AE2650" i="10"/>
  <c r="AE2651" i="10"/>
  <c r="AE2652" i="10"/>
  <c r="AE2653" i="10"/>
  <c r="AE2654" i="10"/>
  <c r="AE2655" i="10"/>
  <c r="AE2656" i="10"/>
  <c r="AE2657" i="10"/>
  <c r="AE2658" i="10"/>
  <c r="AE2659" i="10"/>
  <c r="AE2660" i="10"/>
  <c r="AE2661" i="10"/>
  <c r="AE2662" i="10"/>
  <c r="AE2663" i="10"/>
  <c r="AE2664" i="10"/>
  <c r="AE2665" i="10"/>
  <c r="AE2666" i="10"/>
  <c r="AE2667" i="10"/>
  <c r="AE2668" i="10"/>
  <c r="AE2669" i="10"/>
  <c r="AE2670" i="10"/>
  <c r="AE2671" i="10"/>
  <c r="AE2672" i="10"/>
  <c r="AE2673" i="10"/>
  <c r="AE2674" i="10"/>
  <c r="AE2675" i="10"/>
  <c r="AE2676" i="10"/>
  <c r="AE2677" i="10"/>
  <c r="AE2678" i="10"/>
  <c r="AE2679" i="10"/>
  <c r="AE2680" i="10"/>
  <c r="AE2681" i="10"/>
  <c r="AE2682" i="10"/>
  <c r="AE2683" i="10"/>
  <c r="AE2684" i="10"/>
  <c r="AE2685" i="10"/>
  <c r="AE2686" i="10"/>
  <c r="AE2687" i="10"/>
  <c r="AE2688" i="10"/>
  <c r="AE2689" i="10"/>
  <c r="AE2690" i="10"/>
  <c r="AE2691" i="10"/>
  <c r="AE2692" i="10"/>
  <c r="AE2693" i="10"/>
  <c r="AE2694" i="10"/>
  <c r="AE2695" i="10"/>
  <c r="AE2696" i="10"/>
  <c r="AE2697" i="10"/>
  <c r="AE2698" i="10"/>
  <c r="AE2699" i="10"/>
  <c r="AE2700" i="10"/>
  <c r="AE2701" i="10"/>
  <c r="AE2702" i="10"/>
  <c r="AE2703" i="10"/>
  <c r="AE2704" i="10"/>
  <c r="AE2705" i="10"/>
  <c r="AE2706" i="10"/>
  <c r="AE2707" i="10"/>
  <c r="AE2708" i="10"/>
  <c r="AE2709" i="10"/>
  <c r="AE2710" i="10"/>
  <c r="AE2711" i="10"/>
  <c r="AE2712" i="10"/>
  <c r="AE2713" i="10"/>
  <c r="AE2714" i="10"/>
  <c r="AE2715" i="10"/>
  <c r="AE2716" i="10"/>
  <c r="AE2717" i="10"/>
  <c r="AE2718" i="10"/>
  <c r="AE2719" i="10"/>
  <c r="AE2720" i="10"/>
  <c r="AE2721" i="10"/>
  <c r="AE2722" i="10"/>
  <c r="AE2723" i="10"/>
  <c r="AE2724" i="10"/>
  <c r="AE2725" i="10"/>
  <c r="AE2726" i="10"/>
  <c r="AE2727" i="10"/>
  <c r="AE2728" i="10"/>
  <c r="AE2729" i="10"/>
  <c r="AE2730" i="10"/>
  <c r="AE2731" i="10"/>
  <c r="AE2732" i="10"/>
  <c r="AE2733" i="10"/>
  <c r="AE2734" i="10"/>
  <c r="AE2735" i="10"/>
  <c r="AE2736" i="10"/>
  <c r="AE2737" i="10"/>
  <c r="AE2738" i="10"/>
  <c r="AE2739" i="10"/>
  <c r="AE2740" i="10"/>
  <c r="AE2741" i="10"/>
  <c r="AE2742" i="10"/>
  <c r="AE2743" i="10"/>
  <c r="AE2744" i="10"/>
  <c r="AE2745" i="10"/>
  <c r="AE2746" i="10"/>
  <c r="AE2747" i="10"/>
  <c r="AE2748" i="10"/>
  <c r="AE2749" i="10"/>
  <c r="AE2750" i="10"/>
  <c r="AE2751" i="10"/>
  <c r="AE2752" i="10"/>
  <c r="AE2753" i="10"/>
  <c r="AE2754" i="10"/>
  <c r="AE2755" i="10"/>
  <c r="AE2756" i="10"/>
  <c r="AE2757" i="10"/>
  <c r="AE2758" i="10"/>
  <c r="AE2759" i="10"/>
  <c r="AE2760" i="10"/>
  <c r="AE2761" i="10"/>
  <c r="AE2762" i="10"/>
  <c r="AE2763" i="10"/>
  <c r="AE2764" i="10"/>
  <c r="AE2765" i="10"/>
  <c r="AE2766" i="10"/>
  <c r="AE2767" i="10"/>
  <c r="AE2768" i="10"/>
  <c r="AE2769" i="10"/>
  <c r="AE2770" i="10"/>
  <c r="AE2771" i="10"/>
  <c r="AE2772" i="10"/>
  <c r="AE2773" i="10"/>
  <c r="AE2774" i="10"/>
  <c r="AE2775" i="10"/>
  <c r="AE2776" i="10"/>
  <c r="AE2777" i="10"/>
  <c r="AE2778" i="10"/>
  <c r="AE2779" i="10"/>
  <c r="AE2780" i="10"/>
  <c r="AE2781" i="10"/>
  <c r="AE2782" i="10"/>
  <c r="AE2783" i="10"/>
  <c r="AE2784" i="10"/>
  <c r="AE2785" i="10"/>
  <c r="AE2786" i="10"/>
  <c r="AE2787" i="10"/>
  <c r="AE2788" i="10"/>
  <c r="AE2789" i="10"/>
  <c r="AE2790" i="10"/>
  <c r="AE2791" i="10"/>
  <c r="AE2792" i="10"/>
  <c r="AE2793" i="10"/>
  <c r="AE2794" i="10"/>
  <c r="AE2795" i="10"/>
  <c r="AE2796" i="10"/>
  <c r="AE2797" i="10"/>
  <c r="AE2798" i="10"/>
  <c r="AE2799" i="10"/>
  <c r="AE2800" i="10"/>
  <c r="AE2801" i="10"/>
  <c r="AE2802" i="10"/>
  <c r="AE2803" i="10"/>
  <c r="AE2804" i="10"/>
  <c r="AE2805" i="10"/>
  <c r="AE2806" i="10"/>
  <c r="AE2807" i="10"/>
  <c r="AE2808" i="10"/>
  <c r="AE2809" i="10"/>
  <c r="AE2810" i="10"/>
  <c r="AE2811" i="10"/>
  <c r="AE2812" i="10"/>
  <c r="AE2813" i="10"/>
  <c r="AE2814" i="10"/>
  <c r="AE2815" i="10"/>
  <c r="AE2816" i="10"/>
  <c r="AE2817" i="10"/>
  <c r="AE2818" i="10"/>
  <c r="AE2819" i="10"/>
  <c r="AE2820" i="10"/>
  <c r="AE2821" i="10"/>
  <c r="AE2822" i="10"/>
  <c r="AE2823" i="10"/>
  <c r="AE2824" i="10"/>
  <c r="AE2825" i="10"/>
  <c r="AE2826" i="10"/>
  <c r="AE2827" i="10"/>
  <c r="AE2828" i="10"/>
  <c r="AE2829" i="10"/>
  <c r="AE2830" i="10"/>
  <c r="AE2831" i="10"/>
  <c r="AE2832" i="10"/>
  <c r="AE2833" i="10"/>
  <c r="AE2834" i="10"/>
  <c r="AE2835" i="10"/>
  <c r="AE2836" i="10"/>
  <c r="AE2837" i="10"/>
  <c r="AE2838" i="10"/>
  <c r="AE2839" i="10"/>
  <c r="AE2840" i="10"/>
  <c r="AE2841" i="10"/>
  <c r="AE2842" i="10"/>
  <c r="AE2843" i="10"/>
  <c r="AE2844" i="10"/>
  <c r="AE2845" i="10"/>
  <c r="AE2846" i="10"/>
  <c r="AE2847" i="10"/>
  <c r="AE2848" i="10"/>
  <c r="AE2849" i="10"/>
  <c r="AE2850" i="10"/>
  <c r="AE2851" i="10"/>
  <c r="AE2852" i="10"/>
  <c r="AE2853" i="10"/>
  <c r="AE2854" i="10"/>
  <c r="AE2855" i="10"/>
  <c r="AE2856" i="10"/>
  <c r="AE2857" i="10"/>
  <c r="AE2858" i="10"/>
  <c r="AE2859" i="10"/>
  <c r="AE2860" i="10"/>
  <c r="AE2861" i="10"/>
  <c r="AE2862" i="10"/>
  <c r="AE2863" i="10"/>
  <c r="AE2864" i="10"/>
  <c r="AE2865" i="10"/>
  <c r="AE2866" i="10"/>
  <c r="AE2867" i="10"/>
  <c r="AE2868" i="10"/>
  <c r="AE2869" i="10"/>
  <c r="AE2870" i="10"/>
  <c r="AE2871" i="10"/>
  <c r="AE2872" i="10"/>
  <c r="AE2873" i="10"/>
  <c r="AE2874" i="10"/>
  <c r="AE2875" i="10"/>
  <c r="AE2876" i="10"/>
  <c r="AE2877" i="10"/>
  <c r="AE2878" i="10"/>
  <c r="AE2879" i="10"/>
  <c r="AE2880" i="10"/>
  <c r="AE2881" i="10"/>
  <c r="AE2882" i="10"/>
  <c r="AE2883" i="10"/>
  <c r="AE2884" i="10"/>
  <c r="AE2885" i="10"/>
  <c r="AE2886" i="10"/>
  <c r="AE2887" i="10"/>
  <c r="AE2888" i="10"/>
  <c r="AE2889" i="10"/>
  <c r="AE2890" i="10"/>
  <c r="AE2891" i="10"/>
  <c r="AE2892" i="10"/>
  <c r="AE2893" i="10"/>
  <c r="AE2894" i="10"/>
  <c r="AE2895" i="10"/>
  <c r="AE2896" i="10"/>
  <c r="AE2897" i="10"/>
  <c r="AE2898" i="10"/>
  <c r="AE2899" i="10"/>
  <c r="AE2900" i="10"/>
  <c r="AE2901" i="10"/>
  <c r="AE2902" i="10"/>
  <c r="AE2903" i="10"/>
  <c r="AE2904" i="10"/>
  <c r="AE2905" i="10"/>
  <c r="AE2906" i="10"/>
  <c r="AE2907" i="10"/>
  <c r="AE2908" i="10"/>
  <c r="AE2909" i="10"/>
  <c r="AE2910" i="10"/>
  <c r="AE2911" i="10"/>
  <c r="AE2912" i="10"/>
  <c r="AE2913" i="10"/>
  <c r="AE2914" i="10"/>
  <c r="AE2915" i="10"/>
  <c r="AE2916" i="10"/>
  <c r="AE2917" i="10"/>
  <c r="AE2918" i="10"/>
  <c r="AE2919" i="10"/>
  <c r="AE2920" i="10"/>
  <c r="AE2921" i="10"/>
  <c r="AE2922" i="10"/>
  <c r="AE2923" i="10"/>
  <c r="AE2924" i="10"/>
  <c r="AE2925" i="10"/>
  <c r="AE2926" i="10"/>
  <c r="AE2927" i="10"/>
  <c r="AE2928" i="10"/>
  <c r="AE2929" i="10"/>
  <c r="AE2930" i="10"/>
  <c r="AE2931" i="10"/>
  <c r="AE2932" i="10"/>
  <c r="AE2933" i="10"/>
  <c r="AE2934" i="10"/>
  <c r="AE2935" i="10"/>
  <c r="AE2936" i="10"/>
  <c r="AE2937" i="10"/>
  <c r="AE2938" i="10"/>
  <c r="AE2939" i="10"/>
  <c r="AE2940" i="10"/>
  <c r="AE2941" i="10"/>
  <c r="AE2942" i="10"/>
  <c r="AE2943" i="10"/>
  <c r="AE2944" i="10"/>
  <c r="AE2945" i="10"/>
  <c r="AE2946" i="10"/>
  <c r="AE2947" i="10"/>
  <c r="AE2948" i="10"/>
  <c r="AE2949" i="10"/>
  <c r="AE2950" i="10"/>
  <c r="AE2951" i="10"/>
  <c r="AE2952" i="10"/>
  <c r="AE2953" i="10"/>
  <c r="AE2954" i="10"/>
  <c r="AE2955" i="10"/>
  <c r="AE2956" i="10"/>
  <c r="AE2957" i="10"/>
  <c r="AE2958" i="10"/>
  <c r="AE2959" i="10"/>
  <c r="AE2960" i="10"/>
  <c r="AE2961" i="10"/>
  <c r="AE2962" i="10"/>
  <c r="AE2963" i="10"/>
  <c r="AE2964" i="10"/>
  <c r="AE2965" i="10"/>
  <c r="AE2966" i="10"/>
  <c r="AE2967" i="10"/>
  <c r="AE2968" i="10"/>
  <c r="AE2969" i="10"/>
  <c r="AE2970" i="10"/>
  <c r="AE2971" i="10"/>
  <c r="AE2972" i="10"/>
  <c r="AE2973" i="10"/>
  <c r="AE2974" i="10"/>
  <c r="AE2975" i="10"/>
  <c r="AE2976" i="10"/>
  <c r="AE2977" i="10"/>
  <c r="AE2978" i="10"/>
  <c r="AE2979" i="10"/>
  <c r="AE2980" i="10"/>
  <c r="AE2981" i="10"/>
  <c r="AE2982" i="10"/>
  <c r="AE2983" i="10"/>
  <c r="AE2984" i="10"/>
  <c r="AE2985" i="10"/>
  <c r="AE2986" i="10"/>
  <c r="AE2987" i="10"/>
  <c r="AE2988" i="10"/>
  <c r="AE2989" i="10"/>
  <c r="AE2990" i="10"/>
  <c r="AE2991" i="10"/>
  <c r="AE2992" i="10"/>
  <c r="AE2993" i="10"/>
  <c r="AE2994" i="10"/>
  <c r="AE2995" i="10"/>
  <c r="AE2996" i="10"/>
  <c r="AE2997" i="10"/>
  <c r="AE2998" i="10"/>
  <c r="AE2999" i="10"/>
  <c r="AE3000" i="10"/>
  <c r="AE3001" i="10"/>
  <c r="AE3002" i="10"/>
  <c r="AE3003" i="10"/>
  <c r="AE3004" i="10"/>
  <c r="AE3005" i="10"/>
  <c r="AE3006" i="10"/>
  <c r="AE3007" i="10"/>
  <c r="AE3008" i="10"/>
  <c r="AE3009" i="10"/>
  <c r="AE3010" i="10"/>
  <c r="AE3011" i="10"/>
  <c r="AE3012" i="10"/>
  <c r="AE3013" i="10"/>
  <c r="AE3014" i="10"/>
  <c r="AE3015" i="10"/>
  <c r="AE3016" i="10"/>
  <c r="AE3017" i="10"/>
  <c r="AE3018" i="10"/>
  <c r="AE3019" i="10"/>
  <c r="AE3020" i="10"/>
  <c r="AE3021" i="10"/>
  <c r="AE3022" i="10"/>
  <c r="AE3023" i="10"/>
  <c r="AE3024" i="10"/>
  <c r="AE3025" i="10"/>
  <c r="AE3026" i="10"/>
  <c r="AE3027" i="10"/>
  <c r="AE3028" i="10"/>
  <c r="AE3029" i="10"/>
  <c r="AE3030" i="10"/>
  <c r="AE3031" i="10"/>
  <c r="AE3032" i="10"/>
  <c r="AE3033" i="10"/>
  <c r="AE3034" i="10"/>
  <c r="AE3035" i="10"/>
  <c r="AE3036" i="10"/>
  <c r="AE3037" i="10"/>
  <c r="AE3038" i="10"/>
  <c r="AE3039" i="10"/>
  <c r="AE3040" i="10"/>
  <c r="AE3041" i="10"/>
  <c r="AE3042" i="10"/>
  <c r="AE3043" i="10"/>
  <c r="AE3044" i="10"/>
  <c r="AE3045" i="10"/>
  <c r="AE3046" i="10"/>
  <c r="AE3047" i="10"/>
  <c r="AE3048" i="10"/>
  <c r="AE3049" i="10"/>
  <c r="AE3050" i="10"/>
  <c r="AE3051" i="10"/>
  <c r="AE3052" i="10"/>
  <c r="AE3053" i="10"/>
  <c r="AE3054" i="10"/>
  <c r="AE3055" i="10"/>
  <c r="AE3056" i="10"/>
  <c r="AE3057" i="10"/>
  <c r="AE3058" i="10"/>
  <c r="AE3059" i="10"/>
  <c r="AE3060" i="10"/>
  <c r="AE3061" i="10"/>
  <c r="AE3062" i="10"/>
  <c r="AE3063" i="10"/>
  <c r="AE3064" i="10"/>
  <c r="AE3065" i="10"/>
  <c r="AE3066" i="10"/>
  <c r="AE3067" i="10"/>
  <c r="AE3068" i="10"/>
  <c r="AE3069" i="10"/>
  <c r="AE3070" i="10"/>
  <c r="AE3071" i="10"/>
  <c r="AE3072" i="10"/>
  <c r="AE3073" i="10"/>
  <c r="AE3074" i="10"/>
  <c r="AE3075" i="10"/>
  <c r="AE3076" i="10"/>
  <c r="AE3077" i="10"/>
  <c r="AE3078" i="10"/>
  <c r="AE3079" i="10"/>
  <c r="AE3080" i="10"/>
  <c r="AE3081" i="10"/>
  <c r="AE3082" i="10"/>
  <c r="AE3083" i="10"/>
  <c r="AE3084" i="10"/>
  <c r="AE3085" i="10"/>
  <c r="AE3086" i="10"/>
  <c r="AE3087" i="10"/>
  <c r="AE3088" i="10"/>
  <c r="AE3089" i="10"/>
  <c r="AE3090" i="10"/>
  <c r="AE3091" i="10"/>
  <c r="AE3092" i="10"/>
  <c r="AE3093" i="10"/>
  <c r="AE3094" i="10"/>
  <c r="AE3095" i="10"/>
  <c r="AE3096" i="10"/>
  <c r="AE3097" i="10"/>
  <c r="AE3098" i="10"/>
  <c r="AE3099" i="10"/>
  <c r="AE3100" i="10"/>
  <c r="AE3101" i="10"/>
  <c r="AE3102" i="10"/>
  <c r="AE3103" i="10"/>
  <c r="AE3104" i="10"/>
  <c r="AE3105" i="10"/>
  <c r="AE3106" i="10"/>
  <c r="AE3107" i="10"/>
  <c r="AE3108" i="10"/>
  <c r="AE3109" i="10"/>
  <c r="AE3110" i="10"/>
  <c r="AE3111" i="10"/>
  <c r="AE3112" i="10"/>
  <c r="AE3113" i="10"/>
  <c r="AE3114" i="10"/>
  <c r="AE3115" i="10"/>
  <c r="AE3116" i="10"/>
  <c r="AE3117" i="10"/>
  <c r="AE3118" i="10"/>
  <c r="AE3119" i="10"/>
  <c r="AE3120" i="10"/>
  <c r="AE3121" i="10"/>
  <c r="AE3122" i="10"/>
  <c r="AE3123" i="10"/>
  <c r="AE3124" i="10"/>
  <c r="AE3125" i="10"/>
  <c r="AE3126" i="10"/>
  <c r="AE3127" i="10"/>
  <c r="AE3128" i="10"/>
  <c r="AE3129" i="10"/>
  <c r="AE3130" i="10"/>
  <c r="AE3131" i="10"/>
  <c r="AE3132" i="10"/>
  <c r="AE3133" i="10"/>
  <c r="AE3134" i="10"/>
  <c r="AE3135" i="10"/>
  <c r="AE3136" i="10"/>
  <c r="AE3137" i="10"/>
  <c r="AE3138" i="10"/>
  <c r="AE3139" i="10"/>
  <c r="AE3140" i="10"/>
  <c r="AE3141" i="10"/>
  <c r="AE3142" i="10"/>
  <c r="AE3143" i="10"/>
  <c r="AE3144" i="10"/>
  <c r="AE3145" i="10"/>
  <c r="AE3146" i="10"/>
  <c r="AE3147" i="10"/>
  <c r="AE3148" i="10"/>
  <c r="AE3149" i="10"/>
  <c r="AE3150" i="10"/>
  <c r="AE3151" i="10"/>
  <c r="AE3152" i="10"/>
  <c r="AE3153" i="10"/>
  <c r="AE3154" i="10"/>
  <c r="AE3155" i="10"/>
  <c r="AE3156" i="10"/>
  <c r="AE3157" i="10"/>
  <c r="AE3158" i="10"/>
  <c r="AE3159" i="10"/>
  <c r="AE3160" i="10"/>
  <c r="AE3161" i="10"/>
  <c r="AE3162" i="10"/>
  <c r="AE3163" i="10"/>
  <c r="AE3164" i="10"/>
  <c r="AE3165" i="10"/>
  <c r="AE3166" i="10"/>
  <c r="AE3167" i="10"/>
  <c r="AE3168" i="10"/>
  <c r="AE3169" i="10"/>
  <c r="AE3170" i="10"/>
  <c r="AE3171" i="10"/>
  <c r="AE3172" i="10"/>
  <c r="AE3173" i="10"/>
  <c r="AE3174" i="10"/>
  <c r="AE3175" i="10"/>
  <c r="AE3176" i="10"/>
  <c r="AE3177" i="10"/>
  <c r="AE3178" i="10"/>
  <c r="AE3179" i="10"/>
  <c r="AE3180" i="10"/>
  <c r="AE3181" i="10"/>
  <c r="AE3182" i="10"/>
  <c r="AE3183" i="10"/>
  <c r="AE3184" i="10"/>
  <c r="AE3185" i="10"/>
  <c r="AE3186" i="10"/>
  <c r="AE3187" i="10"/>
  <c r="AE3188" i="10"/>
  <c r="AE3189" i="10"/>
  <c r="AE3190" i="10"/>
  <c r="AE3191" i="10"/>
  <c r="AE3192" i="10"/>
  <c r="AE3193" i="10"/>
  <c r="AE3194" i="10"/>
  <c r="AE3195" i="10"/>
  <c r="AE3196" i="10"/>
  <c r="AE3197" i="10"/>
  <c r="AE3198" i="10"/>
  <c r="AE3199" i="10"/>
  <c r="AE3200" i="10"/>
  <c r="AE3201" i="10"/>
  <c r="AE3202" i="10"/>
  <c r="AE3203" i="10"/>
  <c r="AE3204" i="10"/>
  <c r="AE3205" i="10"/>
  <c r="AE3206" i="10"/>
  <c r="AE3207" i="10"/>
  <c r="AE3208" i="10"/>
  <c r="AE3209" i="10"/>
  <c r="AE3210" i="10"/>
  <c r="AE3211" i="10"/>
  <c r="AE3212" i="10"/>
  <c r="AE3213" i="10"/>
  <c r="AE3214" i="10"/>
  <c r="AE3215" i="10"/>
  <c r="AE3216" i="10"/>
  <c r="AE3217" i="10"/>
  <c r="AE3218" i="10"/>
  <c r="AE3219" i="10"/>
  <c r="AE3220" i="10"/>
  <c r="AE3221" i="10"/>
  <c r="AE3222" i="10"/>
  <c r="AE3223" i="10"/>
  <c r="AE3224" i="10"/>
  <c r="AE3225" i="10"/>
  <c r="AE3226" i="10"/>
  <c r="AE3227" i="10"/>
  <c r="AE3228" i="10"/>
  <c r="AE3229" i="10"/>
  <c r="AE3230" i="10"/>
  <c r="AE3231" i="10"/>
  <c r="AE3232" i="10"/>
  <c r="AE3233" i="10"/>
  <c r="AE3234" i="10"/>
  <c r="AE3235" i="10"/>
  <c r="AE3236" i="10"/>
  <c r="AE3237" i="10"/>
  <c r="AE3238" i="10"/>
  <c r="AE3239" i="10"/>
  <c r="AE3240" i="10"/>
  <c r="AE3241" i="10"/>
  <c r="AE3242" i="10"/>
  <c r="AE3243" i="10"/>
  <c r="AE3244" i="10"/>
  <c r="AE3245" i="10"/>
  <c r="AE3246" i="10"/>
  <c r="AE3247" i="10"/>
  <c r="AE3248" i="10"/>
  <c r="AE3249" i="10"/>
  <c r="AE3250" i="10"/>
  <c r="AE3251" i="10"/>
  <c r="AE3252" i="10"/>
  <c r="AE3253" i="10"/>
  <c r="AE3254" i="10"/>
  <c r="AE3255" i="10"/>
  <c r="AE3256" i="10"/>
  <c r="AE3257" i="10"/>
  <c r="AE3258" i="10"/>
  <c r="AE3259" i="10"/>
  <c r="AE3260" i="10"/>
  <c r="AE3261" i="10"/>
  <c r="AE3262" i="10"/>
  <c r="AE3263" i="10"/>
  <c r="AE3264" i="10"/>
  <c r="AE3265" i="10"/>
  <c r="AE3266" i="10"/>
  <c r="AE3267" i="10"/>
  <c r="AE3268" i="10"/>
  <c r="AE3269" i="10"/>
  <c r="AE3270" i="10"/>
  <c r="AE3271" i="10"/>
  <c r="AE3272" i="10"/>
  <c r="AE3273" i="10"/>
  <c r="AE3274" i="10"/>
  <c r="AE3275" i="10"/>
  <c r="AE3276" i="10"/>
  <c r="AE3277" i="10"/>
  <c r="AE3278" i="10"/>
  <c r="AE3279" i="10"/>
  <c r="AE3280" i="10"/>
  <c r="AE3281" i="10"/>
  <c r="AE3282" i="10"/>
  <c r="AE3283" i="10"/>
  <c r="AE3284" i="10"/>
  <c r="AE3285" i="10"/>
  <c r="AE3286" i="10"/>
  <c r="AE3287" i="10"/>
  <c r="AE3288" i="10"/>
  <c r="AE3289" i="10"/>
  <c r="AE3290" i="10"/>
  <c r="AE3291" i="10"/>
  <c r="AE3292" i="10"/>
  <c r="AE3293" i="10"/>
  <c r="AE3294" i="10"/>
  <c r="AE3295" i="10"/>
  <c r="AE3296" i="10"/>
  <c r="AE3297" i="10"/>
  <c r="AE3298" i="10"/>
  <c r="AE3299" i="10"/>
  <c r="AE3300" i="10"/>
  <c r="AE3301" i="10"/>
  <c r="AE3302" i="10"/>
  <c r="AE3303" i="10"/>
  <c r="AE3304" i="10"/>
  <c r="AE3305" i="10"/>
  <c r="AE3306" i="10"/>
  <c r="AE3307" i="10"/>
  <c r="AE3308" i="10"/>
  <c r="AE3309" i="10"/>
  <c r="AE3310" i="10"/>
  <c r="AE3311" i="10"/>
  <c r="AE3312" i="10"/>
  <c r="AE3313" i="10"/>
  <c r="AE3314" i="10"/>
  <c r="AE3315" i="10"/>
  <c r="AE3316" i="10"/>
  <c r="AE3317" i="10"/>
  <c r="AE3318" i="10"/>
  <c r="AE3319" i="10"/>
  <c r="AE3320" i="10"/>
  <c r="AE3321" i="10"/>
  <c r="AE3322" i="10"/>
  <c r="AE3323" i="10"/>
  <c r="AE3324" i="10"/>
  <c r="AE3325" i="10"/>
  <c r="AE3326" i="10"/>
  <c r="AE3327" i="10"/>
  <c r="AE3328" i="10"/>
  <c r="AE3329" i="10"/>
  <c r="AE3330" i="10"/>
  <c r="AE3331" i="10"/>
  <c r="AE3332" i="10"/>
  <c r="AE3333" i="10"/>
  <c r="AE3334" i="10"/>
  <c r="AE3335" i="10"/>
  <c r="AE3336" i="10"/>
  <c r="AE3337" i="10"/>
  <c r="AE3338" i="10"/>
  <c r="AE3339" i="10"/>
  <c r="AE3340" i="10"/>
  <c r="AE3341" i="10"/>
  <c r="AE3342" i="10"/>
  <c r="AE3343" i="10"/>
  <c r="AE3344" i="10"/>
  <c r="AE3345" i="10"/>
  <c r="AE3346" i="10"/>
  <c r="AE3347" i="10"/>
  <c r="AE3348" i="10"/>
  <c r="AE3349" i="10"/>
  <c r="AE3350" i="10"/>
  <c r="AE3351" i="10"/>
  <c r="AE3352" i="10"/>
  <c r="AE3353" i="10"/>
  <c r="AE3354" i="10"/>
  <c r="AE3355" i="10"/>
  <c r="AE3356" i="10"/>
  <c r="AE3357" i="10"/>
  <c r="AE3358" i="10"/>
  <c r="AE3359" i="10"/>
  <c r="AE3360" i="10"/>
  <c r="AE3361" i="10"/>
  <c r="AE3362" i="10"/>
  <c r="AE3363" i="10"/>
  <c r="AE3364" i="10"/>
  <c r="AE3365" i="10"/>
  <c r="AE3366" i="10"/>
  <c r="AE3367" i="10"/>
  <c r="AE3368" i="10"/>
  <c r="AE3369" i="10"/>
  <c r="AE3370" i="10"/>
  <c r="AE3371" i="10"/>
  <c r="AE3372" i="10"/>
  <c r="AE3373" i="10"/>
  <c r="AE3374" i="10"/>
  <c r="AE3375" i="10"/>
  <c r="AE3376" i="10"/>
  <c r="AE3377" i="10"/>
  <c r="AE3378" i="10"/>
  <c r="AE3379" i="10"/>
  <c r="AE3380" i="10"/>
  <c r="AE3381" i="10"/>
  <c r="AE3382" i="10"/>
  <c r="AE3383" i="10"/>
  <c r="AE3384" i="10"/>
  <c r="AE3385" i="10"/>
  <c r="AE3386" i="10"/>
  <c r="AE3387" i="10"/>
  <c r="AE3388" i="10"/>
  <c r="AE3389" i="10"/>
  <c r="AE3390" i="10"/>
  <c r="AE3391" i="10"/>
  <c r="AE3392" i="10"/>
  <c r="AE3393" i="10"/>
  <c r="AE3394" i="10"/>
  <c r="AE3395" i="10"/>
  <c r="AE3396" i="10"/>
  <c r="AE3397" i="10"/>
  <c r="AE3398" i="10"/>
  <c r="AE3399" i="10"/>
  <c r="AE3400" i="10"/>
  <c r="AE3401" i="10"/>
  <c r="AE3402" i="10"/>
  <c r="AE3403" i="10"/>
  <c r="AE3404" i="10"/>
  <c r="AE3405" i="10"/>
  <c r="AE3406" i="10"/>
  <c r="AE3407" i="10"/>
  <c r="AE3408" i="10"/>
  <c r="AE3409" i="10"/>
  <c r="AE3410" i="10"/>
  <c r="AE3411" i="10"/>
  <c r="AE3412" i="10"/>
  <c r="AE3413" i="10"/>
  <c r="AE3414" i="10"/>
  <c r="AE3415" i="10"/>
  <c r="AE3416" i="10"/>
  <c r="AE3417" i="10"/>
  <c r="AE3418" i="10"/>
  <c r="AE3419" i="10"/>
  <c r="AE3420" i="10"/>
  <c r="AE3421" i="10"/>
  <c r="AE3422" i="10"/>
  <c r="AE3423" i="10"/>
  <c r="AE3424" i="10"/>
  <c r="AE3425" i="10"/>
  <c r="AE3426" i="10"/>
  <c r="AE3427" i="10"/>
  <c r="AE3428" i="10"/>
  <c r="AE3429" i="10"/>
  <c r="AE3430" i="10"/>
  <c r="AE3431" i="10"/>
  <c r="AE3432" i="10"/>
  <c r="AE3433" i="10"/>
  <c r="AE3434" i="10"/>
  <c r="AE3435" i="10"/>
  <c r="AE3436" i="10"/>
  <c r="AE3437" i="10"/>
  <c r="AE3438" i="10"/>
  <c r="AE3439" i="10"/>
  <c r="AE3440" i="10"/>
  <c r="AE3441" i="10"/>
  <c r="AE3442" i="10"/>
  <c r="AE3443" i="10"/>
  <c r="AE3444" i="10"/>
  <c r="AE3445" i="10"/>
  <c r="AE3446" i="10"/>
  <c r="AE3447" i="10"/>
  <c r="AE3448" i="10"/>
  <c r="AE3449" i="10"/>
  <c r="AE3450" i="10"/>
  <c r="AE3451" i="10"/>
  <c r="AE3452" i="10"/>
  <c r="AE3453" i="10"/>
  <c r="AE3454" i="10"/>
  <c r="AE3455" i="10"/>
  <c r="AE3456" i="10"/>
  <c r="AE3457" i="10"/>
  <c r="AE3458" i="10"/>
  <c r="AE3459" i="10"/>
  <c r="AE3460" i="10"/>
  <c r="AE3461" i="10"/>
  <c r="AE3462" i="10"/>
  <c r="AE3463" i="10"/>
  <c r="AE3464" i="10"/>
  <c r="AE3465" i="10"/>
  <c r="AE3466" i="10"/>
  <c r="AE3467" i="10"/>
  <c r="AE3468" i="10"/>
  <c r="AE3469" i="10"/>
  <c r="AE3470" i="10"/>
  <c r="AE3471" i="10"/>
  <c r="AE3472" i="10"/>
  <c r="AE3473" i="10"/>
  <c r="AE3474" i="10"/>
  <c r="AE3475" i="10"/>
  <c r="AE3476" i="10"/>
  <c r="AE3477" i="10"/>
  <c r="AE3478" i="10"/>
  <c r="AE3479" i="10"/>
  <c r="AE3480" i="10"/>
  <c r="AE3481" i="10"/>
  <c r="AE3482" i="10"/>
  <c r="AE3483" i="10"/>
  <c r="AE3484" i="10"/>
  <c r="AE3485" i="10"/>
  <c r="AE3486" i="10"/>
  <c r="AE3487" i="10"/>
  <c r="AE3488" i="10"/>
  <c r="AE3489" i="10"/>
  <c r="AE3490" i="10"/>
  <c r="AE3491" i="10"/>
  <c r="AE3492" i="10"/>
  <c r="AE3493" i="10"/>
  <c r="AE3494" i="10"/>
  <c r="AE3495" i="10"/>
  <c r="AE3496" i="10"/>
  <c r="AE3497" i="10"/>
  <c r="AE3498" i="10"/>
  <c r="AE3499" i="10"/>
  <c r="AE3500" i="10"/>
  <c r="AE3501" i="10"/>
  <c r="AE3502" i="10"/>
  <c r="AE3503" i="10"/>
  <c r="AE3504" i="10"/>
  <c r="AE3505" i="10"/>
  <c r="AE3506" i="10"/>
  <c r="AE3507" i="10"/>
  <c r="AE3508" i="10"/>
  <c r="AE3509" i="10"/>
  <c r="AE3510" i="10"/>
  <c r="AE3511" i="10"/>
  <c r="AE3512" i="10"/>
  <c r="AE3513" i="10"/>
  <c r="AE3514" i="10"/>
  <c r="AE3515" i="10"/>
  <c r="AE3516" i="10"/>
  <c r="AE3517" i="10"/>
  <c r="AE3518" i="10"/>
  <c r="AE3519" i="10"/>
  <c r="AE3520" i="10"/>
  <c r="AE3521" i="10"/>
  <c r="AE3522" i="10"/>
  <c r="AE3523" i="10"/>
  <c r="AE3524" i="10"/>
  <c r="AE3525" i="10"/>
  <c r="AE3526" i="10"/>
  <c r="AE3527" i="10"/>
  <c r="AE3528" i="10"/>
  <c r="AE3529" i="10"/>
  <c r="AE3530" i="10"/>
  <c r="AE3531" i="10"/>
  <c r="AE3532" i="10"/>
  <c r="AE3533" i="10"/>
  <c r="AE3534" i="10"/>
  <c r="AE3535" i="10"/>
  <c r="AE3536" i="10"/>
  <c r="AE3537" i="10"/>
  <c r="AE3538" i="10"/>
  <c r="AE3539" i="10"/>
  <c r="AE3540" i="10"/>
  <c r="AE3541" i="10"/>
  <c r="AE3542" i="10"/>
  <c r="AE3543" i="10"/>
  <c r="AE3544" i="10"/>
  <c r="AE3545" i="10"/>
  <c r="AE3546" i="10"/>
  <c r="AE3547" i="10"/>
  <c r="AE3548" i="10"/>
  <c r="AE3549" i="10"/>
  <c r="AE3550" i="10"/>
  <c r="AE3551" i="10"/>
  <c r="AE3552" i="10"/>
  <c r="AE3553" i="10"/>
  <c r="AE3554" i="10"/>
  <c r="AE3555" i="10"/>
  <c r="AE3556" i="10"/>
  <c r="AE3557" i="10"/>
  <c r="AE3558" i="10"/>
  <c r="AE3559" i="10"/>
  <c r="AE3560" i="10"/>
  <c r="AE3561" i="10"/>
  <c r="AE3562" i="10"/>
  <c r="AE3563" i="10"/>
  <c r="AE3564" i="10"/>
  <c r="AE3565" i="10"/>
  <c r="AE3566" i="10"/>
  <c r="AE3567" i="10"/>
  <c r="AE3568" i="10"/>
  <c r="AE3569" i="10"/>
  <c r="AE3570" i="10"/>
  <c r="AE3571" i="10"/>
  <c r="AE3572" i="10"/>
  <c r="AE3573" i="10"/>
  <c r="AE3574" i="10"/>
  <c r="AE3575" i="10"/>
  <c r="AE3576" i="10"/>
  <c r="AE3577" i="10"/>
  <c r="AE3578" i="10"/>
  <c r="AE3579" i="10"/>
  <c r="AE3580" i="10"/>
  <c r="AE3581" i="10"/>
  <c r="AE3582" i="10"/>
  <c r="AE3583" i="10"/>
  <c r="AE3584" i="10"/>
  <c r="AE3585" i="10"/>
  <c r="AE3586" i="10"/>
  <c r="AE3587" i="10"/>
  <c r="AE3588" i="10"/>
  <c r="AE3589" i="10"/>
  <c r="AE3590" i="10"/>
  <c r="AE3591" i="10"/>
  <c r="AE3592" i="10"/>
  <c r="AE3593" i="10"/>
  <c r="AE3594" i="10"/>
  <c r="AE3595" i="10"/>
  <c r="AE3596" i="10"/>
  <c r="AE3597" i="10"/>
  <c r="AE3598" i="10"/>
  <c r="AE3599" i="10"/>
  <c r="AE3600" i="10"/>
  <c r="AE3601" i="10"/>
  <c r="AE3602" i="10"/>
  <c r="AE3603" i="10"/>
  <c r="AE3604" i="10"/>
  <c r="AE3605" i="10"/>
  <c r="AE3606" i="10"/>
  <c r="AE3607" i="10"/>
  <c r="AE3608" i="10"/>
  <c r="AE3609" i="10"/>
  <c r="AE3610" i="10"/>
  <c r="AE3611" i="10"/>
  <c r="AE3612" i="10"/>
  <c r="AE3613" i="10"/>
  <c r="AE3614" i="10"/>
  <c r="AE3615" i="10"/>
  <c r="AE3616" i="10"/>
  <c r="AE3617" i="10"/>
  <c r="AE3618" i="10"/>
  <c r="AE3619" i="10"/>
  <c r="AE3620" i="10"/>
  <c r="AE3621" i="10"/>
  <c r="AE3622" i="10"/>
  <c r="AE3623" i="10"/>
  <c r="AE3624" i="10"/>
  <c r="AE3625" i="10"/>
  <c r="AE3626" i="10"/>
  <c r="AE3627" i="10"/>
  <c r="AE3628" i="10"/>
  <c r="AE3629" i="10"/>
  <c r="AE3630" i="10"/>
  <c r="AE3631" i="10"/>
  <c r="AE3632" i="10"/>
  <c r="AE3633" i="10"/>
  <c r="AE3634" i="10"/>
  <c r="AE3635" i="10"/>
  <c r="AE3636" i="10"/>
  <c r="AE3637" i="10"/>
  <c r="AE3638" i="10"/>
  <c r="AE3639" i="10"/>
  <c r="AE3640" i="10"/>
  <c r="AE3641" i="10"/>
  <c r="AE3642" i="10"/>
  <c r="AE3643" i="10"/>
  <c r="AE3644" i="10"/>
  <c r="AE3645" i="10"/>
  <c r="AE3646" i="10"/>
  <c r="AE3647" i="10"/>
  <c r="AE3648" i="10"/>
  <c r="AE3649" i="10"/>
  <c r="AE3650" i="10"/>
  <c r="AE3651" i="10"/>
  <c r="AE3652" i="10"/>
  <c r="AE3653" i="10"/>
  <c r="AE3654" i="10"/>
  <c r="AE3655" i="10"/>
  <c r="AE3656" i="10"/>
  <c r="AE3657" i="10"/>
  <c r="AE3658" i="10"/>
  <c r="AE3659" i="10"/>
  <c r="AE3660" i="10"/>
  <c r="AE3661" i="10"/>
  <c r="AE3662" i="10"/>
  <c r="AE3663" i="10"/>
  <c r="AE3664" i="10"/>
  <c r="AE3665" i="10"/>
  <c r="AE3666" i="10"/>
  <c r="AE3667" i="10"/>
  <c r="AE3668" i="10"/>
  <c r="AE3669" i="10"/>
  <c r="AE3670" i="10"/>
  <c r="AE3671" i="10"/>
  <c r="AE3672" i="10"/>
  <c r="AE3673" i="10"/>
  <c r="AE3674" i="10"/>
  <c r="AE3675" i="10"/>
  <c r="AE3676" i="10"/>
  <c r="AE3677" i="10"/>
  <c r="AE3678" i="10"/>
  <c r="AE3679" i="10"/>
  <c r="AE3680" i="10"/>
  <c r="AE3681" i="10"/>
  <c r="AE3682" i="10"/>
  <c r="AE3683" i="10"/>
  <c r="AE3684" i="10"/>
  <c r="AE3685" i="10"/>
  <c r="AE3686" i="10"/>
  <c r="AE3687" i="10"/>
  <c r="AE3688" i="10"/>
  <c r="AE3689" i="10"/>
  <c r="AE3690" i="10"/>
  <c r="AE3691" i="10"/>
  <c r="AE3692" i="10"/>
  <c r="AE3693" i="10"/>
  <c r="AE3694" i="10"/>
  <c r="AE3695" i="10"/>
  <c r="AE3696" i="10"/>
  <c r="AE3697" i="10"/>
  <c r="AE3698" i="10"/>
  <c r="AE3699" i="10"/>
  <c r="AE3700" i="10"/>
  <c r="AE3701" i="10"/>
  <c r="AE3702" i="10"/>
  <c r="AE3703" i="10"/>
  <c r="AE3704" i="10"/>
  <c r="AE3705" i="10"/>
  <c r="AE3706" i="10"/>
  <c r="AE3707" i="10"/>
  <c r="AE3708" i="10"/>
  <c r="AE3709" i="10"/>
  <c r="AE3710" i="10"/>
  <c r="AE3711" i="10"/>
  <c r="AE3712" i="10"/>
  <c r="AE3713" i="10"/>
  <c r="AE3714" i="10"/>
  <c r="AE3715" i="10"/>
  <c r="AE3716" i="10"/>
  <c r="AE3717" i="10"/>
  <c r="AE3718" i="10"/>
  <c r="AE3719" i="10"/>
  <c r="AE3720" i="10"/>
  <c r="AE3721" i="10"/>
  <c r="AE3722" i="10"/>
  <c r="AE3723" i="10"/>
  <c r="AE3724" i="10"/>
  <c r="AE3725" i="10"/>
  <c r="AE3726" i="10"/>
  <c r="AE3727" i="10"/>
  <c r="AE3728" i="10"/>
  <c r="AE3729" i="10"/>
  <c r="AE3730" i="10"/>
  <c r="AE3731" i="10"/>
  <c r="AE3732" i="10"/>
  <c r="AE3733" i="10"/>
  <c r="AE3734" i="10"/>
  <c r="AE3735" i="10"/>
  <c r="AE3736" i="10"/>
  <c r="AE3737" i="10"/>
  <c r="AE3738" i="10"/>
  <c r="AE3739" i="10"/>
  <c r="AE3740" i="10"/>
  <c r="AE3741" i="10"/>
  <c r="AE3742" i="10"/>
  <c r="AE3743" i="10"/>
  <c r="AE3744" i="10"/>
  <c r="AE3745" i="10"/>
  <c r="AE3746" i="10"/>
  <c r="AE3747" i="10"/>
  <c r="AE3748" i="10"/>
  <c r="AE3749" i="10"/>
  <c r="AE3750" i="10"/>
  <c r="AE3751" i="10"/>
  <c r="AE3752" i="10"/>
  <c r="AE3753" i="10"/>
  <c r="AE3754" i="10"/>
  <c r="AE3755" i="10"/>
  <c r="AE3756" i="10"/>
  <c r="AE3757" i="10"/>
  <c r="AE3758" i="10"/>
  <c r="AE3759" i="10"/>
  <c r="AE3760" i="10"/>
  <c r="AE3761" i="10"/>
  <c r="AE3762" i="10"/>
  <c r="AE3763" i="10"/>
  <c r="AE3764" i="10"/>
  <c r="AE3765" i="10"/>
  <c r="AE3766" i="10"/>
  <c r="AE3767" i="10"/>
  <c r="AE3768" i="10"/>
  <c r="AE3769" i="10"/>
  <c r="AE3770" i="10"/>
  <c r="AE3771" i="10"/>
  <c r="AE3772" i="10"/>
  <c r="AE3773" i="10"/>
  <c r="AE3774" i="10"/>
  <c r="AE3775" i="10"/>
  <c r="AE3776" i="10"/>
  <c r="AE3777" i="10"/>
  <c r="AE3778" i="10"/>
  <c r="AE3779" i="10"/>
  <c r="AE3780" i="10"/>
  <c r="AE3781" i="10"/>
  <c r="AE3782" i="10"/>
  <c r="AE3783" i="10"/>
  <c r="AE3784" i="10"/>
  <c r="AE3785" i="10"/>
  <c r="AE3786" i="10"/>
  <c r="AE3787" i="10"/>
  <c r="AE3788" i="10"/>
  <c r="AE3789" i="10"/>
  <c r="AE3790" i="10"/>
  <c r="AE3791" i="10"/>
  <c r="AE3792" i="10"/>
  <c r="AE3793" i="10"/>
  <c r="AE3794" i="10"/>
  <c r="AE3795" i="10"/>
  <c r="AE3796" i="10"/>
  <c r="AE3797" i="10"/>
  <c r="AE3798" i="10"/>
  <c r="AE3799" i="10"/>
  <c r="AE3800" i="10"/>
  <c r="AE3801" i="10"/>
  <c r="AE3802" i="10"/>
  <c r="AE3803" i="10"/>
  <c r="AE3804" i="10"/>
  <c r="AE3805" i="10"/>
  <c r="AE3806" i="10"/>
  <c r="AE3807" i="10"/>
  <c r="AE3808" i="10"/>
  <c r="AE3809" i="10"/>
  <c r="AE3810" i="10"/>
  <c r="AE3811" i="10"/>
  <c r="AE3812" i="10"/>
  <c r="AE3813" i="10"/>
  <c r="AE3814" i="10"/>
  <c r="AE3815" i="10"/>
  <c r="AE3816" i="10"/>
  <c r="AE3817" i="10"/>
  <c r="AE3818" i="10"/>
  <c r="AE3819" i="10"/>
  <c r="AE3820" i="10"/>
  <c r="AE3821" i="10"/>
  <c r="AE3822" i="10"/>
  <c r="AE3823" i="10"/>
  <c r="AE3824" i="10"/>
  <c r="AE3825" i="10"/>
  <c r="AE3826" i="10"/>
  <c r="AE3827" i="10"/>
  <c r="AE3828" i="10"/>
  <c r="AE3829" i="10"/>
  <c r="AE3830" i="10"/>
  <c r="AE3831" i="10"/>
  <c r="AE3832" i="10"/>
  <c r="AE3833" i="10"/>
  <c r="AE3834" i="10"/>
  <c r="AE3835" i="10"/>
  <c r="AE3836" i="10"/>
  <c r="AE3837" i="10"/>
  <c r="AE3838" i="10"/>
  <c r="AE3839" i="10"/>
  <c r="AE3840" i="10"/>
  <c r="AE3841" i="10"/>
  <c r="AE3842" i="10"/>
  <c r="AE3843" i="10"/>
  <c r="AE3844" i="10"/>
  <c r="AE3845" i="10"/>
  <c r="AE3846" i="10"/>
  <c r="AE3847" i="10"/>
  <c r="AE3848" i="10"/>
  <c r="AE3849" i="10"/>
  <c r="AE3850" i="10"/>
  <c r="AE3851" i="10"/>
  <c r="AE3852" i="10"/>
  <c r="AE3853" i="10"/>
  <c r="AE3854" i="10"/>
  <c r="AE3855" i="10"/>
  <c r="AE3856" i="10"/>
  <c r="AE3857" i="10"/>
  <c r="AE3858" i="10"/>
  <c r="AE3859" i="10"/>
  <c r="AE3860" i="10"/>
  <c r="AE3861" i="10"/>
  <c r="AE3862" i="10"/>
  <c r="AE3863" i="10"/>
  <c r="AE3864" i="10"/>
  <c r="AE3865" i="10"/>
  <c r="AE3866" i="10"/>
  <c r="AE3867" i="10"/>
  <c r="AE3868" i="10"/>
  <c r="AE3869" i="10"/>
  <c r="AE3870" i="10"/>
  <c r="AE3871" i="10"/>
  <c r="AE3872" i="10"/>
  <c r="AE3873" i="10"/>
  <c r="AE3874" i="10"/>
  <c r="AE3875" i="10"/>
  <c r="AE3876" i="10"/>
  <c r="AE3877" i="10"/>
  <c r="AE3878" i="10"/>
  <c r="AE3879" i="10"/>
  <c r="AE3880" i="10"/>
  <c r="AE3881" i="10"/>
  <c r="AE3882" i="10"/>
  <c r="AE3883" i="10"/>
  <c r="AE3884" i="10"/>
  <c r="AE3885" i="10"/>
  <c r="AE3886" i="10"/>
  <c r="AE3887" i="10"/>
  <c r="AE3888" i="10"/>
  <c r="AE3889" i="10"/>
  <c r="AE3890" i="10"/>
  <c r="AE3891" i="10"/>
  <c r="AE3892" i="10"/>
  <c r="AE3893" i="10"/>
  <c r="AE3894" i="10"/>
  <c r="AE3895" i="10"/>
  <c r="AE3896" i="10"/>
  <c r="AE3897" i="10"/>
  <c r="AE3898" i="10"/>
  <c r="AE3899" i="10"/>
  <c r="AE3900" i="10"/>
  <c r="AE3901" i="10"/>
  <c r="AE3902" i="10"/>
  <c r="AE3903" i="10"/>
  <c r="AE3904" i="10"/>
  <c r="AE3905" i="10"/>
  <c r="AE3906" i="10"/>
  <c r="AE3907" i="10"/>
  <c r="AE3908" i="10"/>
  <c r="AE3909" i="10"/>
  <c r="AE3910" i="10"/>
  <c r="AE3911" i="10"/>
  <c r="AE3912" i="10"/>
  <c r="AE3913" i="10"/>
  <c r="AE3914" i="10"/>
  <c r="AE3915" i="10"/>
  <c r="AE3916" i="10"/>
  <c r="AE3917" i="10"/>
  <c r="AE3918" i="10"/>
  <c r="AE3919" i="10"/>
  <c r="AE3920" i="10"/>
  <c r="AE3921" i="10"/>
  <c r="AE3922" i="10"/>
  <c r="AE3923" i="10"/>
  <c r="AE3924" i="10"/>
  <c r="AE3925" i="10"/>
  <c r="AE3926" i="10"/>
  <c r="AE3927" i="10"/>
  <c r="AE3928" i="10"/>
  <c r="AE3929" i="10"/>
  <c r="AE3930" i="10"/>
  <c r="AE3931" i="10"/>
  <c r="AE3932" i="10"/>
  <c r="AE3933" i="10"/>
  <c r="AE3934" i="10"/>
  <c r="AE3935" i="10"/>
  <c r="AE3936" i="10"/>
  <c r="AE3937" i="10"/>
  <c r="AE3938" i="10"/>
  <c r="AE3939" i="10"/>
  <c r="AE3940" i="10"/>
  <c r="AE3941" i="10"/>
  <c r="AE3942" i="10"/>
  <c r="AE3943" i="10"/>
  <c r="AE3944" i="10"/>
  <c r="AE3945" i="10"/>
  <c r="AE3946" i="10"/>
  <c r="AE3947" i="10"/>
  <c r="AE3948" i="10"/>
  <c r="AE3949" i="10"/>
  <c r="AE3950" i="10"/>
  <c r="AE3951" i="10"/>
  <c r="AE3952" i="10"/>
  <c r="AE3953" i="10"/>
  <c r="AE3954" i="10"/>
  <c r="AE3955" i="10"/>
  <c r="AE3956" i="10"/>
  <c r="AE3957" i="10"/>
  <c r="AE3958" i="10"/>
  <c r="AE3959" i="10"/>
  <c r="AE3960" i="10"/>
  <c r="AE3961" i="10"/>
  <c r="AE3962" i="10"/>
  <c r="AE3963" i="10"/>
  <c r="AE3964" i="10"/>
  <c r="AE3965" i="10"/>
  <c r="AE3966" i="10"/>
  <c r="AE3967" i="10"/>
  <c r="AE3968" i="10"/>
  <c r="AE3969" i="10"/>
  <c r="AE3970" i="10"/>
  <c r="AE3971" i="10"/>
  <c r="AE3972" i="10"/>
  <c r="AE3973" i="10"/>
  <c r="AE3974" i="10"/>
  <c r="AE3975" i="10"/>
  <c r="AE3976" i="10"/>
  <c r="AE3977" i="10"/>
  <c r="AE3978" i="10"/>
  <c r="AE3979" i="10"/>
  <c r="AE3980" i="10"/>
  <c r="AE3981" i="10"/>
  <c r="AE3982" i="10"/>
  <c r="AE3983" i="10"/>
  <c r="AE3984" i="10"/>
  <c r="AE3985" i="10"/>
  <c r="AE3986" i="10"/>
  <c r="AE3987" i="10"/>
  <c r="AE3988" i="10"/>
  <c r="AE3989" i="10"/>
  <c r="AE3990" i="10"/>
  <c r="AE3991" i="10"/>
  <c r="AE3992" i="10"/>
  <c r="AE3993" i="10"/>
  <c r="AE3994" i="10"/>
  <c r="AE3995" i="10"/>
  <c r="AE3996" i="10"/>
  <c r="AE3997" i="10"/>
  <c r="AE3998" i="10"/>
  <c r="AE3999" i="10"/>
  <c r="AE4000" i="10"/>
  <c r="AE4001" i="10"/>
  <c r="AE4002" i="10"/>
  <c r="AE4003" i="10"/>
  <c r="AE4004" i="10"/>
  <c r="AE4005" i="10"/>
  <c r="AE4006" i="10"/>
  <c r="AE4007" i="10"/>
  <c r="AE4008" i="10"/>
  <c r="AE4009" i="10"/>
  <c r="AE4010" i="10"/>
  <c r="AE4011" i="10"/>
  <c r="AE4012" i="10"/>
  <c r="AE4013" i="10"/>
  <c r="AE4014" i="10"/>
  <c r="AE4015" i="10"/>
  <c r="AE4016" i="10"/>
  <c r="AE4017" i="10"/>
  <c r="AE4018" i="10"/>
  <c r="AE4019" i="10"/>
  <c r="AE4020" i="10"/>
  <c r="AE4021" i="10"/>
  <c r="AE4022" i="10"/>
  <c r="AE4023" i="10"/>
  <c r="AE4024" i="10"/>
  <c r="AE4025" i="10"/>
  <c r="AE4026" i="10"/>
  <c r="AE4027" i="10"/>
  <c r="AE4028" i="10"/>
  <c r="AE4029" i="10"/>
  <c r="AE4030" i="10"/>
  <c r="AE4031" i="10"/>
  <c r="AE4032" i="10"/>
  <c r="AE4033" i="10"/>
  <c r="AE4034" i="10"/>
  <c r="AE4035" i="10"/>
  <c r="AE4036" i="10"/>
  <c r="AE4037" i="10"/>
  <c r="AE4038" i="10"/>
  <c r="AE4039" i="10"/>
  <c r="AE4040" i="10"/>
  <c r="AE4041" i="10"/>
  <c r="AE4042" i="10"/>
  <c r="AE4043" i="10"/>
  <c r="AE4044" i="10"/>
  <c r="AE4045" i="10"/>
  <c r="AE4046" i="10"/>
  <c r="AE4047" i="10"/>
  <c r="AE4048" i="10"/>
  <c r="AE4049" i="10"/>
  <c r="AE4050" i="10"/>
  <c r="AE4051" i="10"/>
  <c r="AE4052" i="10"/>
  <c r="AE4053" i="10"/>
  <c r="AE4054" i="10"/>
  <c r="AE4055" i="10"/>
  <c r="AE4056" i="10"/>
  <c r="AE4057" i="10"/>
  <c r="AE4058" i="10"/>
  <c r="AE4059" i="10"/>
  <c r="AE4060" i="10"/>
  <c r="AE4061" i="10"/>
  <c r="AE4062" i="10"/>
  <c r="AE4063" i="10"/>
  <c r="AE4064" i="10"/>
  <c r="AE4065" i="10"/>
  <c r="AE4066" i="10"/>
  <c r="AE4067" i="10"/>
  <c r="AE4068" i="10"/>
  <c r="AE4069" i="10"/>
  <c r="AE4070" i="10"/>
  <c r="AE4071" i="10"/>
  <c r="AE4072" i="10"/>
  <c r="AE4073" i="10"/>
  <c r="AE4074" i="10"/>
  <c r="AE4075" i="10"/>
  <c r="AE4076" i="10"/>
  <c r="AE4077" i="10"/>
  <c r="AE4078" i="10"/>
  <c r="AE4079" i="10"/>
  <c r="AE4080" i="10"/>
  <c r="AE4081" i="10"/>
  <c r="AE4082" i="10"/>
  <c r="AE4083" i="10"/>
  <c r="AE4084" i="10"/>
  <c r="AE4085" i="10"/>
  <c r="AE4086" i="10"/>
  <c r="AE4087" i="10"/>
  <c r="AE4088" i="10"/>
  <c r="AE4089" i="10"/>
  <c r="AE4090" i="10"/>
  <c r="AE4091" i="10"/>
  <c r="AE4092" i="10"/>
  <c r="AE4093" i="10"/>
  <c r="AE4094" i="10"/>
  <c r="AE4095" i="10"/>
  <c r="AE4096" i="10"/>
  <c r="AE4097" i="10"/>
  <c r="AE4098" i="10"/>
  <c r="AE4099" i="10"/>
  <c r="AE4100" i="10"/>
  <c r="AE4101" i="10"/>
  <c r="AE4102" i="10"/>
  <c r="AE4103" i="10"/>
  <c r="AE4104" i="10"/>
  <c r="AE4105" i="10"/>
  <c r="AE4106" i="10"/>
  <c r="AE4107" i="10"/>
  <c r="AE4108" i="10"/>
  <c r="AE4109" i="10"/>
  <c r="AE4110" i="10"/>
  <c r="AE4111" i="10"/>
  <c r="AE4112" i="10"/>
  <c r="AE4113" i="10"/>
  <c r="AE4114" i="10"/>
  <c r="AE4115" i="10"/>
  <c r="AE4116" i="10"/>
  <c r="AE4117" i="10"/>
  <c r="AE4118" i="10"/>
  <c r="AE4119" i="10"/>
  <c r="AE4120" i="10"/>
  <c r="AE4121" i="10"/>
  <c r="AE4122" i="10"/>
  <c r="AE4123" i="10"/>
  <c r="AE4124" i="10"/>
  <c r="AE4125" i="10"/>
  <c r="AE4126" i="10"/>
  <c r="AE4127" i="10"/>
  <c r="AE4128" i="10"/>
  <c r="AE4129" i="10"/>
  <c r="AE4130" i="10"/>
  <c r="AE4131" i="10"/>
  <c r="AE4132" i="10"/>
  <c r="AE4133" i="10"/>
  <c r="AE4134" i="10"/>
  <c r="AE4135" i="10"/>
  <c r="AE4136" i="10"/>
  <c r="AE4137" i="10"/>
  <c r="AE4138" i="10"/>
  <c r="AE4139" i="10"/>
  <c r="AE4140" i="10"/>
  <c r="AE4141" i="10"/>
  <c r="AE4142" i="10"/>
  <c r="AE4143" i="10"/>
  <c r="AE4144" i="10"/>
  <c r="AE4145" i="10"/>
  <c r="AE4146" i="10"/>
  <c r="AE4147" i="10"/>
  <c r="AE4148" i="10"/>
  <c r="AE4149" i="10"/>
  <c r="AE4150" i="10"/>
  <c r="AE4151" i="10"/>
  <c r="AE4152" i="10"/>
  <c r="AE4153" i="10"/>
  <c r="AE4154" i="10"/>
  <c r="AE4155" i="10"/>
  <c r="AE4156" i="10"/>
  <c r="AE4157" i="10"/>
  <c r="AE4158" i="10"/>
  <c r="AE4159" i="10"/>
  <c r="AE4160" i="10"/>
  <c r="AE4161" i="10"/>
  <c r="AE4162" i="10"/>
  <c r="AE4163" i="10"/>
  <c r="AE4164" i="10"/>
  <c r="AE4165" i="10"/>
  <c r="AE4166" i="10"/>
  <c r="AE4167" i="10"/>
  <c r="AE4168" i="10"/>
  <c r="AE4169" i="10"/>
  <c r="AE4170" i="10"/>
  <c r="AE4171" i="10"/>
  <c r="AE4172" i="10"/>
  <c r="AE4173" i="10"/>
  <c r="AE4174" i="10"/>
  <c r="AE4175" i="10"/>
  <c r="AE4176" i="10"/>
  <c r="AE4177" i="10"/>
  <c r="AE4178" i="10"/>
  <c r="AE4179" i="10"/>
  <c r="AE4180" i="10"/>
  <c r="AE4181" i="10"/>
  <c r="AE4182" i="10"/>
  <c r="AE4183" i="10"/>
  <c r="AE4184" i="10"/>
  <c r="AE4185" i="10"/>
  <c r="AE4186" i="10"/>
  <c r="AE4187" i="10"/>
  <c r="AE4188" i="10"/>
  <c r="AE4189" i="10"/>
  <c r="AE4190" i="10"/>
  <c r="AE4191" i="10"/>
  <c r="AE4192" i="10"/>
  <c r="AE4193" i="10"/>
  <c r="AE4194" i="10"/>
  <c r="AE4195" i="10"/>
  <c r="AE4196" i="10"/>
  <c r="AE4197" i="10"/>
  <c r="AE4198" i="10"/>
  <c r="AE4199" i="10"/>
  <c r="AE4200" i="10"/>
  <c r="AE4201" i="10"/>
  <c r="AE4202" i="10"/>
  <c r="AE4203" i="10"/>
  <c r="AE4204" i="10"/>
  <c r="AE4205" i="10"/>
  <c r="AE4206" i="10"/>
  <c r="AE4207" i="10"/>
  <c r="AE4208" i="10"/>
  <c r="AE4209" i="10"/>
  <c r="AE4210" i="10"/>
  <c r="AE4211" i="10"/>
  <c r="AE4212" i="10"/>
  <c r="AE4213" i="10"/>
  <c r="AE4214" i="10"/>
  <c r="AE4215" i="10"/>
  <c r="AE4216" i="10"/>
  <c r="AE4217" i="10"/>
  <c r="AE4218" i="10"/>
  <c r="AE4219" i="10"/>
  <c r="AE4220" i="10"/>
  <c r="AE4221" i="10"/>
  <c r="AE4222" i="10"/>
  <c r="AE4223" i="10"/>
  <c r="AE4224" i="10"/>
  <c r="AE4225" i="10"/>
  <c r="AE4226" i="10"/>
  <c r="AE4227" i="10"/>
  <c r="AE4228" i="10"/>
  <c r="AE4229" i="10"/>
  <c r="AE4230" i="10"/>
  <c r="AE4231" i="10"/>
  <c r="AE4232" i="10"/>
  <c r="AE4233" i="10"/>
  <c r="AE4234" i="10"/>
  <c r="AE4235" i="10"/>
  <c r="AE4236" i="10"/>
  <c r="AE4237" i="10"/>
  <c r="AE4238" i="10"/>
  <c r="AE4239" i="10"/>
  <c r="AE4240" i="10"/>
  <c r="AE4241" i="10"/>
  <c r="AE4242" i="10"/>
  <c r="AE4243" i="10"/>
  <c r="AE4244" i="10"/>
  <c r="AE4245" i="10"/>
  <c r="AE4246" i="10"/>
  <c r="AE4247" i="10"/>
  <c r="AE4248" i="10"/>
  <c r="AE4249" i="10"/>
  <c r="AE4250" i="10"/>
  <c r="AE4251" i="10"/>
  <c r="AE4252" i="10"/>
  <c r="AE4253" i="10"/>
  <c r="AE4254" i="10"/>
  <c r="AE4255" i="10"/>
  <c r="AE4256" i="10"/>
  <c r="AE4257" i="10"/>
  <c r="AE4258" i="10"/>
  <c r="AE4259" i="10"/>
  <c r="AE4260" i="10"/>
  <c r="AE4261" i="10"/>
  <c r="AE4262" i="10"/>
  <c r="AE4263" i="10"/>
  <c r="AE4264" i="10"/>
  <c r="AE4265" i="10"/>
  <c r="AE4266" i="10"/>
  <c r="AE4267" i="10"/>
  <c r="AE4268" i="10"/>
  <c r="AE4269" i="10"/>
  <c r="AE4270" i="10"/>
  <c r="AE4271" i="10"/>
  <c r="AE4272" i="10"/>
  <c r="AE4273" i="10"/>
  <c r="AE4274" i="10"/>
  <c r="AE4275" i="10"/>
  <c r="AE4276" i="10"/>
  <c r="AE4277" i="10"/>
  <c r="AE4278" i="10"/>
  <c r="AE4279" i="10"/>
  <c r="AE4280" i="10"/>
  <c r="AE4281" i="10"/>
  <c r="AE4282" i="10"/>
  <c r="AE4283" i="10"/>
  <c r="AE4284" i="10"/>
  <c r="AE4285" i="10"/>
  <c r="AE4286" i="10"/>
  <c r="AE4287" i="10"/>
  <c r="AE4288" i="10"/>
  <c r="AE4289" i="10"/>
  <c r="AE4290" i="10"/>
  <c r="AE4291" i="10"/>
  <c r="AE4292" i="10"/>
  <c r="AE4293" i="10"/>
  <c r="AE4294" i="10"/>
  <c r="AE4295" i="10"/>
  <c r="AE4296" i="10"/>
  <c r="AE4297" i="10"/>
  <c r="AE4298" i="10"/>
  <c r="AE4299" i="10"/>
  <c r="AE4300" i="10"/>
  <c r="AE4301" i="10"/>
  <c r="AE4302" i="10"/>
  <c r="AE4303" i="10"/>
  <c r="AE4304" i="10"/>
  <c r="AE4305" i="10"/>
  <c r="AE4306" i="10"/>
  <c r="AE4307" i="10"/>
  <c r="AE4308" i="10"/>
  <c r="AE4309" i="10"/>
  <c r="AE4310" i="10"/>
  <c r="AE4311" i="10"/>
  <c r="AE4312" i="10"/>
  <c r="AE4313" i="10"/>
  <c r="AE4314" i="10"/>
  <c r="AE4315" i="10"/>
  <c r="AE4316" i="10"/>
  <c r="AE4317" i="10"/>
  <c r="AE4318" i="10"/>
  <c r="AE4319" i="10"/>
  <c r="AE4320" i="10"/>
  <c r="AE4321" i="10"/>
  <c r="AE4322" i="10"/>
  <c r="AE4323" i="10"/>
  <c r="AE4324" i="10"/>
  <c r="AE4325" i="10"/>
  <c r="AE4326" i="10"/>
  <c r="AE4327" i="10"/>
  <c r="AE4328" i="10"/>
  <c r="AE4329" i="10"/>
  <c r="AE4330" i="10"/>
  <c r="AE4331" i="10"/>
  <c r="AE4332" i="10"/>
  <c r="AE4333" i="10"/>
  <c r="AE4334" i="10"/>
  <c r="AE4335" i="10"/>
  <c r="AE4336" i="10"/>
  <c r="AE4337" i="10"/>
  <c r="AE4338" i="10"/>
  <c r="AE4339" i="10"/>
  <c r="AE4340" i="10"/>
  <c r="AE4341" i="10"/>
  <c r="AE4342" i="10"/>
  <c r="AE4343" i="10"/>
  <c r="AE4344" i="10"/>
  <c r="AE4345" i="10"/>
  <c r="AE4346" i="10"/>
  <c r="AE4347" i="10"/>
  <c r="AE4348" i="10"/>
  <c r="AE4349" i="10"/>
  <c r="AE4350" i="10"/>
  <c r="AE4351" i="10"/>
  <c r="AE4352" i="10"/>
  <c r="AE4353" i="10"/>
  <c r="AE4354" i="10"/>
  <c r="AE4355" i="10"/>
  <c r="AE4356" i="10"/>
  <c r="AE4357" i="10"/>
  <c r="AE4358" i="10"/>
  <c r="AE4359" i="10"/>
  <c r="AE4360" i="10"/>
  <c r="AE4361" i="10"/>
  <c r="AE4362" i="10"/>
  <c r="AE4363" i="10"/>
  <c r="AE4364" i="10"/>
  <c r="AE4365" i="10"/>
  <c r="AE4366" i="10"/>
  <c r="AE4367" i="10"/>
  <c r="AE4368" i="10"/>
  <c r="AE4369" i="10"/>
  <c r="AE4370" i="10"/>
  <c r="AE4371" i="10"/>
  <c r="AE4372" i="10"/>
  <c r="AE4373" i="10"/>
  <c r="AE4374" i="10"/>
  <c r="AE4375" i="10"/>
  <c r="AE4376" i="10"/>
  <c r="AE4377" i="10"/>
  <c r="AE4378" i="10"/>
  <c r="AE4379" i="10"/>
  <c r="AE4380" i="10"/>
  <c r="AE4381" i="10"/>
  <c r="AE4382" i="10"/>
  <c r="AE4383" i="10"/>
  <c r="AE4384" i="10"/>
  <c r="AE4385" i="10"/>
  <c r="AE4386" i="10"/>
  <c r="AE4387" i="10"/>
  <c r="AE4388" i="10"/>
  <c r="AE4389" i="10"/>
  <c r="AE4390" i="10"/>
  <c r="AE4391" i="10"/>
  <c r="AE4392" i="10"/>
  <c r="AE4393" i="10"/>
  <c r="AE4394" i="10"/>
  <c r="AE4395" i="10"/>
  <c r="AE4396" i="10"/>
  <c r="AE4397" i="10"/>
  <c r="AE4398" i="10"/>
  <c r="AE4399" i="10"/>
  <c r="AE4400" i="10"/>
  <c r="AE4401" i="10"/>
  <c r="AE4402" i="10"/>
  <c r="AE4403" i="10"/>
  <c r="AE4404" i="10"/>
  <c r="AE4405" i="10"/>
  <c r="AE4406" i="10"/>
  <c r="AE4407" i="10"/>
  <c r="AE4408" i="10"/>
  <c r="AE4409" i="10"/>
  <c r="AE4410" i="10"/>
  <c r="AE4411" i="10"/>
  <c r="AE4412" i="10"/>
  <c r="AE4413" i="10"/>
  <c r="AE4414" i="10"/>
  <c r="AE4415" i="10"/>
  <c r="AE4416" i="10"/>
  <c r="AE4417" i="10"/>
  <c r="AE4418" i="10"/>
  <c r="AE4419" i="10"/>
  <c r="AE4420" i="10"/>
  <c r="AE4421" i="10"/>
  <c r="AE4422" i="10"/>
  <c r="AE4423" i="10"/>
  <c r="AE4424" i="10"/>
  <c r="AE4425" i="10"/>
  <c r="AE4426" i="10"/>
  <c r="AE4427" i="10"/>
  <c r="AE4428" i="10"/>
  <c r="AE4429" i="10"/>
  <c r="AE4430" i="10"/>
  <c r="AE4431" i="10"/>
  <c r="AE4432" i="10"/>
  <c r="AE4433" i="10"/>
  <c r="AE4434" i="10"/>
  <c r="AE4435" i="10"/>
  <c r="AE4436" i="10"/>
  <c r="AE4437" i="10"/>
  <c r="AE4438" i="10"/>
  <c r="AE4439" i="10"/>
  <c r="AE4440" i="10"/>
  <c r="AE4441" i="10"/>
  <c r="AE4442" i="10"/>
  <c r="AE4443" i="10"/>
  <c r="AE4444" i="10"/>
  <c r="AE4445" i="10"/>
  <c r="AE4446" i="10"/>
  <c r="AE4447" i="10"/>
  <c r="AE4448" i="10"/>
  <c r="AE4449" i="10"/>
  <c r="AE4450" i="10"/>
  <c r="AE4451" i="10"/>
  <c r="AE4452" i="10"/>
  <c r="AE4453" i="10"/>
  <c r="AE4454" i="10"/>
  <c r="AE4455" i="10"/>
  <c r="AE4456" i="10"/>
  <c r="AE4457" i="10"/>
  <c r="AE4458" i="10"/>
  <c r="AE4459" i="10"/>
  <c r="AE4460" i="10"/>
  <c r="AE4461" i="10"/>
  <c r="AE4462" i="10"/>
  <c r="AE4463" i="10"/>
  <c r="AE4464" i="10"/>
  <c r="AE4465" i="10"/>
  <c r="AE4466" i="10"/>
  <c r="AE4467" i="10"/>
  <c r="AE4468" i="10"/>
  <c r="AE4469" i="10"/>
  <c r="AE4470" i="10"/>
  <c r="AE4471" i="10"/>
  <c r="AE4472" i="10"/>
  <c r="AE4473" i="10"/>
  <c r="AE4474" i="10"/>
  <c r="AE4475" i="10"/>
  <c r="AE4476" i="10"/>
  <c r="AE4477" i="10"/>
  <c r="AE4478" i="10"/>
  <c r="AE4479" i="10"/>
  <c r="AE4480" i="10"/>
  <c r="AE4481" i="10"/>
  <c r="AE4482" i="10"/>
  <c r="AE4483" i="10"/>
  <c r="AE4484" i="10"/>
  <c r="AE4485" i="10"/>
  <c r="AE4486" i="10"/>
  <c r="AE4487" i="10"/>
  <c r="AE4488" i="10"/>
  <c r="AE4489" i="10"/>
  <c r="AE4490" i="10"/>
  <c r="AE4491" i="10"/>
  <c r="AE4492" i="10"/>
  <c r="AE4493" i="10"/>
  <c r="AE4494" i="10"/>
  <c r="AE4495" i="10"/>
  <c r="AE4496" i="10"/>
  <c r="AE4497" i="10"/>
  <c r="AE4498" i="10"/>
  <c r="AE4499" i="10"/>
  <c r="AE4500" i="10"/>
  <c r="AE4501" i="10"/>
  <c r="AE4502" i="10"/>
  <c r="AE4503" i="10"/>
  <c r="AE4504" i="10"/>
  <c r="AE4505" i="10"/>
  <c r="AE4506" i="10"/>
  <c r="AE4507" i="10"/>
  <c r="AE4508" i="10"/>
  <c r="AE4509" i="10"/>
  <c r="AE4510" i="10"/>
  <c r="AE4511" i="10"/>
  <c r="AE4512" i="10"/>
  <c r="AE4513" i="10"/>
  <c r="AE4514" i="10"/>
  <c r="AE4515" i="10"/>
  <c r="AE4516" i="10"/>
  <c r="AE4517" i="10"/>
  <c r="AE4518" i="10"/>
  <c r="AE4519" i="10"/>
  <c r="AE4520" i="10"/>
  <c r="AE4521" i="10"/>
  <c r="AE4522" i="10"/>
  <c r="AE4523" i="10"/>
  <c r="AE4524" i="10"/>
  <c r="AE4525" i="10"/>
  <c r="AE4526" i="10"/>
  <c r="AE4527" i="10"/>
  <c r="AE4528" i="10"/>
  <c r="AE4529" i="10"/>
  <c r="AE4530" i="10"/>
  <c r="AE4531" i="10"/>
  <c r="AE4532" i="10"/>
  <c r="AE4533" i="10"/>
  <c r="AE4534" i="10"/>
  <c r="AE4535" i="10"/>
  <c r="AE4536" i="10"/>
  <c r="AE4537" i="10"/>
  <c r="AE4538" i="10"/>
  <c r="AE4539" i="10"/>
  <c r="AE4540" i="10"/>
  <c r="AE4541" i="10"/>
  <c r="AE4542" i="10"/>
  <c r="AE4543" i="10"/>
  <c r="AE4544" i="10"/>
  <c r="AE4545" i="10"/>
  <c r="AE4546" i="10"/>
  <c r="AE4547" i="10"/>
  <c r="AE4548" i="10"/>
  <c r="AE4549" i="10"/>
  <c r="AE4550" i="10"/>
  <c r="AE4551" i="10"/>
  <c r="AE4552" i="10"/>
  <c r="AE4553" i="10"/>
  <c r="AE4554" i="10"/>
  <c r="AE4555" i="10"/>
  <c r="AE4556" i="10"/>
  <c r="AE4557" i="10"/>
  <c r="AE4558" i="10"/>
  <c r="AE4559" i="10"/>
  <c r="AE4560" i="10"/>
  <c r="AE4561" i="10"/>
  <c r="AE4562" i="10"/>
  <c r="AE4563" i="10"/>
  <c r="AE4564" i="10"/>
  <c r="AE4565" i="10"/>
  <c r="AE4566" i="10"/>
  <c r="AE4567" i="10"/>
  <c r="AE4568" i="10"/>
  <c r="AE4569" i="10"/>
  <c r="AE4570" i="10"/>
  <c r="AE4571" i="10"/>
  <c r="AE4572" i="10"/>
  <c r="AE4573" i="10"/>
  <c r="AE4574" i="10"/>
  <c r="AE4575" i="10"/>
  <c r="AE4576" i="10"/>
  <c r="AE4577" i="10"/>
  <c r="AE4578" i="10"/>
  <c r="AE4579" i="10"/>
  <c r="AE4580" i="10"/>
  <c r="AE4581" i="10"/>
  <c r="AE4582" i="10"/>
  <c r="AE4583" i="10"/>
  <c r="AE4584" i="10"/>
  <c r="AE4585" i="10"/>
  <c r="AE4586" i="10"/>
  <c r="AE4587" i="10"/>
  <c r="AE4588" i="10"/>
  <c r="AE4589" i="10"/>
  <c r="AE4590" i="10"/>
  <c r="AE4591" i="10"/>
  <c r="AE4592" i="10"/>
  <c r="AE4593" i="10"/>
  <c r="AE4594" i="10"/>
  <c r="AE4595" i="10"/>
  <c r="AE4596" i="10"/>
  <c r="AE4597" i="10"/>
  <c r="AE4598" i="10"/>
  <c r="AE4599" i="10"/>
  <c r="AE4600" i="10"/>
  <c r="AE4601" i="10"/>
  <c r="AE4602" i="10"/>
  <c r="AE4603" i="10"/>
  <c r="AE4604" i="10"/>
  <c r="AE4605" i="10"/>
  <c r="AE4606" i="10"/>
  <c r="AE4607" i="10"/>
  <c r="AE4608" i="10"/>
  <c r="AE4609" i="10"/>
  <c r="AE4610" i="10"/>
  <c r="AE4611" i="10"/>
  <c r="AE4612" i="10"/>
  <c r="AE4613" i="10"/>
  <c r="AE4614" i="10"/>
  <c r="AE4615" i="10"/>
  <c r="AE4616" i="10"/>
  <c r="AE4617" i="10"/>
  <c r="AE4618" i="10"/>
  <c r="AE4619" i="10"/>
  <c r="AE4620" i="10"/>
  <c r="AE4621" i="10"/>
  <c r="AE4622" i="10"/>
  <c r="AE4623" i="10"/>
  <c r="AE4624" i="10"/>
  <c r="AE4625" i="10"/>
  <c r="AE4626" i="10"/>
  <c r="AE4627" i="10"/>
  <c r="AE4628" i="10"/>
  <c r="AE4629" i="10"/>
  <c r="AE4630" i="10"/>
  <c r="AE4631" i="10"/>
  <c r="AE4632" i="10"/>
  <c r="AE4633" i="10"/>
  <c r="AE4634" i="10"/>
  <c r="AE4635" i="10"/>
  <c r="AE4636" i="10"/>
  <c r="AE4637" i="10"/>
  <c r="AE4638" i="10"/>
  <c r="AE4639" i="10"/>
  <c r="AE4640" i="10"/>
  <c r="AE4641" i="10"/>
  <c r="AE4642" i="10"/>
  <c r="AE4643" i="10"/>
  <c r="AE4644" i="10"/>
  <c r="AE4645" i="10"/>
  <c r="AE4646" i="10"/>
  <c r="AE4647" i="10"/>
  <c r="AE4648" i="10"/>
  <c r="AE4649" i="10"/>
  <c r="AE4650" i="10"/>
  <c r="AE4651" i="10"/>
  <c r="AE4652" i="10"/>
  <c r="AE4653" i="10"/>
  <c r="AE4654" i="10"/>
  <c r="AE4655" i="10"/>
  <c r="AE4656" i="10"/>
  <c r="AE4657" i="10"/>
  <c r="AE4658" i="10"/>
  <c r="AE4659" i="10"/>
  <c r="AE4660" i="10"/>
  <c r="AE4661" i="10"/>
  <c r="AE4662" i="10"/>
  <c r="AE4663" i="10"/>
  <c r="AE4664" i="10"/>
  <c r="AE4665" i="10"/>
  <c r="AE4666" i="10"/>
  <c r="AE4667" i="10"/>
  <c r="AE4668" i="10"/>
  <c r="AE4669" i="10"/>
  <c r="AE4670" i="10"/>
  <c r="AE4671" i="10"/>
  <c r="AE4672" i="10"/>
  <c r="AE4673" i="10"/>
  <c r="AE4674" i="10"/>
  <c r="AE4675" i="10"/>
  <c r="AE4676" i="10"/>
  <c r="AE4677" i="10"/>
  <c r="AE4678" i="10"/>
  <c r="AE4679" i="10"/>
  <c r="AE4680" i="10"/>
  <c r="AE4681" i="10"/>
  <c r="AE4682" i="10"/>
  <c r="AE4683" i="10"/>
  <c r="AE4684" i="10"/>
  <c r="AE4685" i="10"/>
  <c r="AE4686" i="10"/>
  <c r="AE4687" i="10"/>
  <c r="AE4688" i="10"/>
  <c r="AE4689" i="10"/>
  <c r="AE4690" i="10"/>
  <c r="AE4691" i="10"/>
  <c r="AE4692" i="10"/>
  <c r="AE4693" i="10"/>
  <c r="AE4694" i="10"/>
  <c r="AE4695" i="10"/>
  <c r="AE4696" i="10"/>
  <c r="AE4697" i="10"/>
  <c r="AE4698" i="10"/>
  <c r="AE4699" i="10"/>
  <c r="AE4700" i="10"/>
  <c r="AE4701" i="10"/>
  <c r="AE4702" i="10"/>
  <c r="AE4703" i="10"/>
  <c r="AE4704" i="10"/>
  <c r="AE4705" i="10"/>
  <c r="AE4706" i="10"/>
  <c r="AE4707" i="10"/>
  <c r="AE4708" i="10"/>
  <c r="AE4709" i="10"/>
  <c r="AE4710" i="10"/>
  <c r="AE4711" i="10"/>
  <c r="AE4712" i="10"/>
  <c r="AE4713" i="10"/>
  <c r="AE4714" i="10"/>
  <c r="AE4715" i="10"/>
  <c r="AE4716" i="10"/>
  <c r="AE4717" i="10"/>
  <c r="AE4718" i="10"/>
  <c r="AE4719" i="10"/>
  <c r="AE4720" i="10"/>
  <c r="AE4721" i="10"/>
  <c r="AE4722" i="10"/>
  <c r="AE4723" i="10"/>
  <c r="AE4724" i="10"/>
  <c r="AE4725" i="10"/>
  <c r="AE4726" i="10"/>
  <c r="AE4727" i="10"/>
  <c r="AE4728" i="10"/>
  <c r="AE4729" i="10"/>
  <c r="AE4730" i="10"/>
  <c r="AE4731" i="10"/>
  <c r="AE4732" i="10"/>
  <c r="AE4733" i="10"/>
  <c r="AE4734" i="10"/>
  <c r="AE4735" i="10"/>
  <c r="AE4736" i="10"/>
  <c r="AE4737" i="10"/>
  <c r="AE4738" i="10"/>
  <c r="AE4739" i="10"/>
  <c r="AE4740" i="10"/>
  <c r="AE4741" i="10"/>
  <c r="AE4742" i="10"/>
  <c r="AE4743" i="10"/>
  <c r="AE4744" i="10"/>
  <c r="AE4745" i="10"/>
  <c r="AE4746" i="10"/>
  <c r="AE4747" i="10"/>
  <c r="AE4748" i="10"/>
  <c r="AE4749" i="10"/>
  <c r="AE4750" i="10"/>
  <c r="AE4751" i="10"/>
  <c r="AE4752" i="10"/>
  <c r="AE4753" i="10"/>
  <c r="AE4754" i="10"/>
  <c r="AE4755" i="10"/>
  <c r="AE4756" i="10"/>
  <c r="AE4757" i="10"/>
  <c r="AE4758" i="10"/>
  <c r="AE4759" i="10"/>
  <c r="AE4760" i="10"/>
  <c r="AE4761" i="10"/>
  <c r="AE4762" i="10"/>
  <c r="AE4763" i="10"/>
  <c r="AE4764" i="10"/>
  <c r="AE4765" i="10"/>
  <c r="AE4766" i="10"/>
  <c r="AE4767" i="10"/>
  <c r="AE4768" i="10"/>
  <c r="AE4769" i="10"/>
  <c r="AE4770" i="10"/>
  <c r="AE4771" i="10"/>
  <c r="AE4772" i="10"/>
  <c r="AE4773" i="10"/>
  <c r="AE4774" i="10"/>
  <c r="AE4775" i="10"/>
  <c r="AE4776" i="10"/>
  <c r="AE4777" i="10"/>
  <c r="AE4778" i="10"/>
  <c r="AE4779" i="10"/>
  <c r="AE4780" i="10"/>
  <c r="AE4781" i="10"/>
  <c r="AE4782" i="10"/>
  <c r="AE4783" i="10"/>
  <c r="AE4784" i="10"/>
  <c r="AE4785" i="10"/>
  <c r="AE4786" i="10"/>
  <c r="AE4787" i="10"/>
  <c r="AE4788" i="10"/>
  <c r="AE4789" i="10"/>
  <c r="AE4790" i="10"/>
  <c r="AE4791" i="10"/>
  <c r="AE4792" i="10"/>
  <c r="AE4793" i="10"/>
  <c r="AE4794" i="10"/>
  <c r="AE4795" i="10"/>
  <c r="AE4796" i="10"/>
  <c r="AE4797" i="10"/>
  <c r="AE4798" i="10"/>
  <c r="AE4799" i="10"/>
  <c r="AE4800" i="10"/>
  <c r="AE4801" i="10"/>
  <c r="AE4802" i="10"/>
  <c r="AE4803" i="10"/>
  <c r="AE4804" i="10"/>
  <c r="AE4805" i="10"/>
  <c r="AE4806" i="10"/>
  <c r="AE4807" i="10"/>
  <c r="AE4808" i="10"/>
  <c r="AE4809" i="10"/>
  <c r="AE4810" i="10"/>
  <c r="AE4811" i="10"/>
  <c r="AE4812" i="10"/>
  <c r="AE4813" i="10"/>
  <c r="AE4814" i="10"/>
  <c r="AE4815" i="10"/>
  <c r="AE4816" i="10"/>
  <c r="AE4817" i="10"/>
  <c r="AE4818" i="10"/>
  <c r="AE4819" i="10"/>
  <c r="AE4820" i="10"/>
  <c r="AE4821" i="10"/>
  <c r="AE4822" i="10"/>
  <c r="AE4823" i="10"/>
  <c r="AE4824" i="10"/>
  <c r="AE4825" i="10"/>
  <c r="AE4826" i="10"/>
  <c r="AE4827" i="10"/>
  <c r="AE4828" i="10"/>
  <c r="AE4829" i="10"/>
  <c r="AE4830" i="10"/>
  <c r="AE4831" i="10"/>
  <c r="AE4832" i="10"/>
  <c r="AE4833" i="10"/>
  <c r="AE4834" i="10"/>
  <c r="AE4835" i="10"/>
  <c r="AE4836" i="10"/>
  <c r="AE4837" i="10"/>
  <c r="AE4838" i="10"/>
  <c r="AE4839" i="10"/>
  <c r="AE4840" i="10"/>
  <c r="AE4841" i="10"/>
  <c r="AE4842" i="10"/>
  <c r="AE4843" i="10"/>
  <c r="AE4844" i="10"/>
  <c r="AE4845" i="10"/>
  <c r="AE4846" i="10"/>
  <c r="AE4847" i="10"/>
  <c r="AE4848" i="10"/>
  <c r="AE4849" i="10"/>
  <c r="AE4850" i="10"/>
  <c r="AE4851" i="10"/>
  <c r="AE4852" i="10"/>
  <c r="AE4853" i="10"/>
  <c r="AE4854" i="10"/>
  <c r="AE4855" i="10"/>
  <c r="AE4856" i="10"/>
  <c r="AE4857" i="10"/>
  <c r="AE4858" i="10"/>
  <c r="AE4859" i="10"/>
  <c r="AE4860" i="10"/>
  <c r="AE4861" i="10"/>
  <c r="AE4862" i="10"/>
  <c r="AE4863" i="10"/>
  <c r="AE4864" i="10"/>
  <c r="AE4865" i="10"/>
  <c r="AE4866" i="10"/>
  <c r="AE4867" i="10"/>
  <c r="AE4868" i="10"/>
  <c r="AE4869" i="10"/>
  <c r="AE4870" i="10"/>
  <c r="AE4871" i="10"/>
  <c r="AE4872" i="10"/>
  <c r="AE4873" i="10"/>
  <c r="AE4874" i="10"/>
  <c r="AE4875" i="10"/>
  <c r="AE4876" i="10"/>
  <c r="AE4877" i="10"/>
  <c r="AE4878" i="10"/>
  <c r="AE4879" i="10"/>
  <c r="AE4880" i="10"/>
  <c r="AE4881" i="10"/>
  <c r="AE4882" i="10"/>
  <c r="AE4883" i="10"/>
  <c r="AE4884" i="10"/>
  <c r="AE4885" i="10"/>
  <c r="AE4886" i="10"/>
  <c r="AE4887" i="10"/>
  <c r="AE4888" i="10"/>
  <c r="AE4889" i="10"/>
  <c r="AE4890" i="10"/>
  <c r="AE4891" i="10"/>
  <c r="AE4892" i="10"/>
  <c r="AE4893" i="10"/>
  <c r="AE4894" i="10"/>
  <c r="AE4895" i="10"/>
  <c r="AE4896" i="10"/>
  <c r="AE4897" i="10"/>
  <c r="AE4898" i="10"/>
  <c r="AE4899" i="10"/>
  <c r="AE4900" i="10"/>
  <c r="AE4901" i="10"/>
  <c r="AE4902" i="10"/>
  <c r="AE4903" i="10"/>
  <c r="AE4904" i="10"/>
  <c r="AE4905" i="10"/>
  <c r="AE4906" i="10"/>
  <c r="AE4907" i="10"/>
  <c r="AE4908" i="10"/>
  <c r="AE4909" i="10"/>
  <c r="AE4910" i="10"/>
  <c r="AE4911" i="10"/>
  <c r="AE4912" i="10"/>
  <c r="AE4913" i="10"/>
  <c r="AE4914" i="10"/>
  <c r="AE4915" i="10"/>
  <c r="AE4916" i="10"/>
  <c r="AE4917" i="10"/>
  <c r="AE4918" i="10"/>
  <c r="AE4919" i="10"/>
  <c r="AE4920" i="10"/>
  <c r="AE4921" i="10"/>
  <c r="AE4922" i="10"/>
  <c r="AE4923" i="10"/>
  <c r="AE4924" i="10"/>
  <c r="AE4925" i="10"/>
  <c r="AE4926" i="10"/>
  <c r="AE4927" i="10"/>
  <c r="AE4928" i="10"/>
  <c r="AE4929" i="10"/>
  <c r="AE4930" i="10"/>
  <c r="AE4931" i="10"/>
  <c r="AE4932" i="10"/>
  <c r="AE4933" i="10"/>
  <c r="AE4934" i="10"/>
  <c r="AE4935" i="10"/>
  <c r="AE4936" i="10"/>
  <c r="AE4937" i="10"/>
  <c r="AE4938" i="10"/>
  <c r="AE4939" i="10"/>
  <c r="AE4940" i="10"/>
  <c r="AE4941" i="10"/>
  <c r="AE4942" i="10"/>
  <c r="AE4943" i="10"/>
  <c r="AE4944" i="10"/>
  <c r="AE4945" i="10"/>
  <c r="AE4946" i="10"/>
  <c r="AE4947" i="10"/>
  <c r="AE4948" i="10"/>
  <c r="AE4949" i="10"/>
  <c r="AE4950" i="10"/>
  <c r="AE4951" i="10"/>
  <c r="AE4952" i="10"/>
  <c r="AE4953" i="10"/>
  <c r="AE4954" i="10"/>
  <c r="AE4955" i="10"/>
  <c r="AE4956" i="10"/>
  <c r="AE4957" i="10"/>
  <c r="AE4958" i="10"/>
  <c r="AE4959" i="10"/>
  <c r="AE4960" i="10"/>
  <c r="AE4961" i="10"/>
  <c r="AE4962" i="10"/>
  <c r="AE4963" i="10"/>
  <c r="AE4964" i="10"/>
  <c r="AE4965" i="10"/>
  <c r="AE4966" i="10"/>
  <c r="AE4967" i="10"/>
  <c r="AE4968" i="10"/>
  <c r="AE4969" i="10"/>
  <c r="AE4970" i="10"/>
  <c r="AE4971" i="10"/>
  <c r="AE4972" i="10"/>
  <c r="AE4973" i="10"/>
  <c r="AE4974" i="10"/>
  <c r="AE4975" i="10"/>
  <c r="AE4976" i="10"/>
  <c r="AE4977" i="10"/>
  <c r="AE4978" i="10"/>
  <c r="AE4979" i="10"/>
  <c r="AE4980" i="10"/>
  <c r="AE4981" i="10"/>
  <c r="AE4982" i="10"/>
  <c r="AE4983" i="10"/>
  <c r="AE4984" i="10"/>
  <c r="AE4985" i="10"/>
  <c r="AE4986" i="10"/>
  <c r="AE4987" i="10"/>
  <c r="AE4988" i="10"/>
  <c r="AE4989" i="10"/>
  <c r="AE4990" i="10"/>
  <c r="AE4991" i="10"/>
  <c r="AE4992" i="10"/>
  <c r="AE4993" i="10"/>
  <c r="AE4994" i="10"/>
  <c r="AE4995" i="10"/>
  <c r="AE4996" i="10"/>
  <c r="AE4997" i="10"/>
  <c r="AE4998" i="10"/>
  <c r="AE4999" i="10"/>
  <c r="AE5000" i="10"/>
  <c r="AE5001" i="10"/>
  <c r="AE5002" i="10"/>
  <c r="AE5003" i="10"/>
  <c r="AE5004" i="10"/>
  <c r="AE5005" i="10"/>
  <c r="AE5006" i="10"/>
  <c r="AE5007" i="10"/>
  <c r="AE5008" i="10"/>
  <c r="AE5009" i="10"/>
  <c r="AE5010" i="10"/>
  <c r="AE5011" i="10"/>
  <c r="AE5012" i="10"/>
  <c r="AE5013" i="10"/>
  <c r="AE5014" i="10"/>
  <c r="AE5015" i="10"/>
  <c r="AE5016" i="10"/>
  <c r="AE5017" i="10"/>
  <c r="AE5018" i="10"/>
  <c r="AE5019" i="10"/>
  <c r="AE5020" i="10"/>
  <c r="AE5021" i="10"/>
  <c r="AE5022" i="10"/>
  <c r="AE5023" i="10"/>
  <c r="AE5024" i="10"/>
  <c r="AE5025" i="10"/>
  <c r="AE5026" i="10"/>
  <c r="AE5027" i="10"/>
  <c r="AE5028" i="10"/>
  <c r="AE5029" i="10"/>
  <c r="AE5030" i="10"/>
  <c r="AE5031" i="10"/>
  <c r="AE5032" i="10"/>
  <c r="AE5033" i="10"/>
  <c r="AE5034" i="10"/>
  <c r="AE5035" i="10"/>
  <c r="AE5036" i="10"/>
  <c r="AE5037" i="10"/>
  <c r="AE5038" i="10"/>
  <c r="AE5039" i="10"/>
  <c r="AE5040" i="10"/>
  <c r="AE5041" i="10"/>
  <c r="AE5042" i="10"/>
  <c r="AE5043" i="10"/>
  <c r="AE5044" i="10"/>
  <c r="AE5045" i="10"/>
  <c r="AE5046" i="10"/>
  <c r="AE5047" i="10"/>
  <c r="AE5048" i="10"/>
  <c r="AE5049" i="10"/>
  <c r="AE5050" i="10"/>
  <c r="AE5051" i="10"/>
  <c r="AE5052" i="10"/>
  <c r="AE5053" i="10"/>
  <c r="AE5054" i="10"/>
  <c r="AE5055" i="10"/>
  <c r="AE5056" i="10"/>
  <c r="AE5057" i="10"/>
  <c r="AE5058" i="10"/>
  <c r="AE5059" i="10"/>
  <c r="AE5060" i="10"/>
  <c r="AE5061" i="10"/>
  <c r="AE5062" i="10"/>
  <c r="AE5063" i="10"/>
  <c r="AE5064" i="10"/>
  <c r="AE5065" i="10"/>
  <c r="AE5066" i="10"/>
  <c r="AE5067" i="10"/>
  <c r="AE5068" i="10"/>
  <c r="AE5069" i="10"/>
  <c r="AE5070" i="10"/>
  <c r="AE5071" i="10"/>
  <c r="AE5072" i="10"/>
  <c r="AE5073" i="10"/>
  <c r="AE5074" i="10"/>
  <c r="AE5075" i="10"/>
  <c r="AE5076" i="10"/>
  <c r="AE5077" i="10"/>
  <c r="AE5078" i="10"/>
  <c r="AE5079" i="10"/>
  <c r="AE5080" i="10"/>
  <c r="AE5081" i="10"/>
  <c r="AE5082" i="10"/>
  <c r="AE5083" i="10"/>
  <c r="AE5084" i="10"/>
  <c r="AE5085" i="10"/>
  <c r="AE5086" i="10"/>
  <c r="AE5087" i="10"/>
  <c r="AE5088" i="10"/>
  <c r="AE5089" i="10"/>
  <c r="AE5090" i="10"/>
  <c r="AE5091" i="10"/>
  <c r="AE5092" i="10"/>
  <c r="AE5093" i="10"/>
  <c r="AE5094" i="10"/>
  <c r="AE5095" i="10"/>
  <c r="AE5096" i="10"/>
  <c r="AE5097" i="10"/>
  <c r="AE5098" i="10"/>
  <c r="AE5099" i="10"/>
  <c r="AE5100" i="10"/>
  <c r="AE5101" i="10"/>
  <c r="AE5102" i="10"/>
  <c r="AE5103" i="10"/>
  <c r="AE5104" i="10"/>
  <c r="AE5105" i="10"/>
  <c r="AE5106" i="10"/>
  <c r="AE5107" i="10"/>
  <c r="AE5108" i="10"/>
  <c r="AE5109" i="10"/>
  <c r="AE5110" i="10"/>
  <c r="AE5111" i="10"/>
  <c r="AE5112" i="10"/>
  <c r="AE5113" i="10"/>
  <c r="AE5114" i="10"/>
  <c r="AE5115" i="10"/>
  <c r="AE5116" i="10"/>
  <c r="AE5117" i="10"/>
  <c r="AE5118" i="10"/>
  <c r="AE5119" i="10"/>
  <c r="AE5120" i="10"/>
  <c r="AE5121" i="10"/>
  <c r="AE5122" i="10"/>
  <c r="AE5123" i="10"/>
  <c r="AE5124" i="10"/>
  <c r="AE5125" i="10"/>
  <c r="AE5126" i="10"/>
  <c r="AE5127" i="10"/>
  <c r="AE5128" i="10"/>
  <c r="AE5129" i="10"/>
  <c r="AE5130" i="10"/>
  <c r="AE5131" i="10"/>
  <c r="AE5132" i="10"/>
  <c r="AE5133" i="10"/>
  <c r="AE5134" i="10"/>
  <c r="AE5135" i="10"/>
  <c r="AE5136" i="10"/>
  <c r="AE5137" i="10"/>
  <c r="AE5138" i="10"/>
  <c r="AE5139" i="10"/>
  <c r="AE5140" i="10"/>
  <c r="AE5141" i="10"/>
  <c r="AE5142" i="10"/>
  <c r="AE5143" i="10"/>
  <c r="AE5144" i="10"/>
  <c r="AE5145" i="10"/>
  <c r="AE5146" i="10"/>
  <c r="AE5147" i="10"/>
  <c r="AE5148" i="10"/>
  <c r="AE5149" i="10"/>
  <c r="AE5150" i="10"/>
  <c r="AE5151" i="10"/>
  <c r="AE5152" i="10"/>
  <c r="AE5153" i="10"/>
  <c r="AE5154" i="10"/>
  <c r="AE5155" i="10"/>
  <c r="AE5156" i="10"/>
  <c r="AE5157" i="10"/>
  <c r="AE5158" i="10"/>
  <c r="AE5159" i="10"/>
  <c r="AE5160" i="10"/>
  <c r="AE5161" i="10"/>
  <c r="AE5162" i="10"/>
  <c r="AE5163" i="10"/>
  <c r="AE5164" i="10"/>
  <c r="AE5165" i="10"/>
  <c r="AE5166" i="10"/>
  <c r="AE5167" i="10"/>
  <c r="AE5168" i="10"/>
  <c r="AE5169" i="10"/>
  <c r="AE5170" i="10"/>
  <c r="AE5171" i="10"/>
  <c r="AE5172" i="10"/>
  <c r="AE5173" i="10"/>
  <c r="AE5174" i="10"/>
  <c r="AE5175" i="10"/>
  <c r="AE5176" i="10"/>
  <c r="AE5177" i="10"/>
  <c r="AE5178" i="10"/>
  <c r="AE5179" i="10"/>
  <c r="AE5180" i="10"/>
  <c r="AE5181" i="10"/>
  <c r="AE5182" i="10"/>
  <c r="AE5183" i="10"/>
  <c r="AE5184" i="10"/>
  <c r="AE5185" i="10"/>
  <c r="AE5186" i="10"/>
  <c r="AE5187" i="10"/>
  <c r="AE5188" i="10"/>
  <c r="AE5189" i="10"/>
  <c r="AE5190" i="10"/>
  <c r="AE5191" i="10"/>
  <c r="AE5192" i="10"/>
  <c r="AE5193" i="10"/>
  <c r="AE5194" i="10"/>
  <c r="AE5195" i="10"/>
  <c r="AE5196" i="10"/>
  <c r="AE5197" i="10"/>
  <c r="AE5198" i="10"/>
  <c r="AE5199" i="10"/>
  <c r="AE5200" i="10"/>
  <c r="AE5201" i="10"/>
  <c r="AE5202" i="10"/>
  <c r="AE5203" i="10"/>
  <c r="AE5204" i="10"/>
  <c r="AE5205" i="10"/>
  <c r="AE5206" i="10"/>
  <c r="AE5207" i="10"/>
  <c r="AE5208" i="10"/>
  <c r="AE5209" i="10"/>
  <c r="AE5210" i="10"/>
  <c r="AE5211" i="10"/>
  <c r="AE5212" i="10"/>
  <c r="AE5213" i="10"/>
  <c r="AE5214" i="10"/>
  <c r="AE5215" i="10"/>
  <c r="AE5216" i="10"/>
  <c r="AE5217" i="10"/>
  <c r="AE5218" i="10"/>
  <c r="AE5219" i="10"/>
  <c r="AE5220" i="10"/>
  <c r="AE5221" i="10"/>
  <c r="AE5222" i="10"/>
  <c r="AE5223" i="10"/>
  <c r="AE5224" i="10"/>
  <c r="AE5225" i="10"/>
  <c r="AE5226" i="10"/>
  <c r="AE5227" i="10"/>
  <c r="AE5228" i="10"/>
  <c r="AE5229" i="10"/>
  <c r="AE5230" i="10"/>
  <c r="AE5231" i="10"/>
  <c r="AE5232" i="10"/>
  <c r="AE5233" i="10"/>
  <c r="AE5234" i="10"/>
  <c r="AE5235" i="10"/>
  <c r="AE5236" i="10"/>
  <c r="AE5237" i="10"/>
  <c r="AE5238" i="10"/>
  <c r="AE5239" i="10"/>
  <c r="AE5240" i="10"/>
  <c r="AE5241" i="10"/>
  <c r="AE5242" i="10"/>
  <c r="AE5243" i="10"/>
  <c r="AE5244" i="10"/>
  <c r="AE5245" i="10"/>
  <c r="AE5246" i="10"/>
  <c r="AE5247" i="10"/>
  <c r="AE5248" i="10"/>
  <c r="AE5249" i="10"/>
  <c r="AE5250" i="10"/>
  <c r="AE5251" i="10"/>
  <c r="AE5252" i="10"/>
  <c r="AE5253" i="10"/>
  <c r="AE5254" i="10"/>
  <c r="AE5255" i="10"/>
  <c r="AE5256" i="10"/>
  <c r="AE5257" i="10"/>
  <c r="AE5258" i="10"/>
  <c r="AE5259" i="10"/>
  <c r="AE5260" i="10"/>
  <c r="AE5261" i="10"/>
  <c r="AE5262" i="10"/>
  <c r="AE5263" i="10"/>
  <c r="AE5264" i="10"/>
  <c r="AE5265" i="10"/>
  <c r="AE5266" i="10"/>
  <c r="AE5267" i="10"/>
  <c r="AE5268" i="10"/>
  <c r="AE5269" i="10"/>
  <c r="AE5270" i="10"/>
  <c r="AE5271" i="10"/>
  <c r="AE5272" i="10"/>
  <c r="AE5273" i="10"/>
  <c r="AE5274" i="10"/>
  <c r="AE5275" i="10"/>
  <c r="AE5276" i="10"/>
  <c r="AE5277" i="10"/>
  <c r="AE5278" i="10"/>
  <c r="AE5279" i="10"/>
  <c r="AE5280" i="10"/>
  <c r="AE5281" i="10"/>
  <c r="AE5282" i="10"/>
  <c r="AE5283" i="10"/>
  <c r="AE5284" i="10"/>
  <c r="AE5285" i="10"/>
  <c r="AE5286" i="10"/>
  <c r="AE5287" i="10"/>
  <c r="AE5288" i="10"/>
  <c r="AE5289" i="10"/>
  <c r="AE5290" i="10"/>
  <c r="AE5291" i="10"/>
  <c r="AE5292" i="10"/>
  <c r="AE5293" i="10"/>
  <c r="AE5294" i="10"/>
  <c r="AE5295" i="10"/>
  <c r="AE5296" i="10"/>
  <c r="AE5297" i="10"/>
  <c r="AE5298" i="10"/>
  <c r="AE5299" i="10"/>
  <c r="AE5300" i="10"/>
  <c r="AE5301" i="10"/>
  <c r="AE5302" i="10"/>
  <c r="AE5303" i="10"/>
  <c r="AE5304" i="10"/>
  <c r="AE5305" i="10"/>
  <c r="AE5306" i="10"/>
  <c r="AE5307" i="10"/>
  <c r="AE5308" i="10"/>
  <c r="AE5309" i="10"/>
  <c r="AE5310" i="10"/>
  <c r="AE5311" i="10"/>
  <c r="AE5312" i="10"/>
  <c r="AE5313" i="10"/>
  <c r="AE5314" i="10"/>
  <c r="AE5315" i="10"/>
  <c r="AE5316" i="10"/>
  <c r="AE5317" i="10"/>
  <c r="AE5318" i="10"/>
  <c r="AE5319" i="10"/>
  <c r="AE5320" i="10"/>
  <c r="AE5321" i="10"/>
  <c r="AE5322" i="10"/>
  <c r="AE5323" i="10"/>
  <c r="AE5324" i="10"/>
  <c r="AE5325" i="10"/>
  <c r="AE5326" i="10"/>
  <c r="AE5327" i="10"/>
  <c r="AE5328" i="10"/>
  <c r="AE5329" i="10"/>
  <c r="AE5330" i="10"/>
  <c r="AE5331" i="10"/>
  <c r="AE5332" i="10"/>
  <c r="AE5333" i="10"/>
  <c r="AE5334" i="10"/>
  <c r="AE5335" i="10"/>
  <c r="AE5336" i="10"/>
  <c r="AE5337" i="10"/>
  <c r="AE5338" i="10"/>
  <c r="AE5339" i="10"/>
  <c r="AE5340" i="10"/>
  <c r="AE5341" i="10"/>
  <c r="AE5342" i="10"/>
  <c r="AE5343" i="10"/>
  <c r="AE5344" i="10"/>
  <c r="AE5345" i="10"/>
  <c r="AE5346" i="10"/>
  <c r="AE5347" i="10"/>
  <c r="AE5348" i="10"/>
  <c r="AE5349" i="10"/>
  <c r="AE5350" i="10"/>
  <c r="AE5351" i="10"/>
  <c r="AE5352" i="10"/>
  <c r="AE5353" i="10"/>
  <c r="AE5354" i="10"/>
  <c r="AE5355" i="10"/>
  <c r="AE5356" i="10"/>
  <c r="AE5357" i="10"/>
  <c r="AE5358" i="10"/>
  <c r="AE5359" i="10"/>
  <c r="AE5360" i="10"/>
  <c r="AE5361" i="10"/>
  <c r="AE5362" i="10"/>
  <c r="AE5363" i="10"/>
  <c r="AE5364" i="10"/>
  <c r="AE5365" i="10"/>
  <c r="AE5366" i="10"/>
  <c r="AE5367" i="10"/>
  <c r="AE5368" i="10"/>
  <c r="AE5369" i="10"/>
  <c r="AE5370" i="10"/>
  <c r="AE5371" i="10"/>
  <c r="AE5372" i="10"/>
  <c r="AE5373" i="10"/>
  <c r="AE5374" i="10"/>
  <c r="AE5375" i="10"/>
  <c r="AE5376" i="10"/>
  <c r="AE5377" i="10"/>
  <c r="AE5378" i="10"/>
  <c r="AE5379" i="10"/>
  <c r="AE5380" i="10"/>
  <c r="AE5381" i="10"/>
  <c r="AE5382" i="10"/>
  <c r="AE5383" i="10"/>
  <c r="AE5384" i="10"/>
  <c r="AE5385" i="10"/>
  <c r="AE5386" i="10"/>
  <c r="AE5387" i="10"/>
  <c r="AE5388" i="10"/>
  <c r="AE5389" i="10"/>
  <c r="AE5390" i="10"/>
  <c r="AE5391" i="10"/>
  <c r="AE5392" i="10"/>
  <c r="AE5393" i="10"/>
  <c r="AE5394" i="10"/>
  <c r="AE5395" i="10"/>
  <c r="AE5396" i="10"/>
  <c r="AE5397" i="10"/>
  <c r="AE5398" i="10"/>
  <c r="AE5399" i="10"/>
  <c r="AE5400" i="10"/>
  <c r="AE5401" i="10"/>
  <c r="AE5402" i="10"/>
  <c r="AE5403" i="10"/>
  <c r="AE5404" i="10"/>
  <c r="AE5405" i="10"/>
  <c r="AE5406" i="10"/>
  <c r="AE5407" i="10"/>
  <c r="AE5408" i="10"/>
  <c r="AE5409" i="10"/>
  <c r="AE5410" i="10"/>
  <c r="AE5411" i="10"/>
  <c r="AE5412" i="10"/>
  <c r="AE5413" i="10"/>
  <c r="AE5414" i="10"/>
  <c r="AE5415" i="10"/>
  <c r="AE5416" i="10"/>
  <c r="AE5417" i="10"/>
  <c r="AE5418" i="10"/>
  <c r="AE5419" i="10"/>
  <c r="AE5420" i="10"/>
  <c r="AE5421" i="10"/>
  <c r="AE5422" i="10"/>
  <c r="AE5423" i="10"/>
  <c r="AE5424" i="10"/>
  <c r="AE5425" i="10"/>
  <c r="AE5426" i="10"/>
  <c r="AE5427" i="10"/>
  <c r="AE5428" i="10"/>
  <c r="AE5429" i="10"/>
  <c r="AE5430" i="10"/>
  <c r="AE5431" i="10"/>
  <c r="AE5432" i="10"/>
  <c r="AE5433" i="10"/>
  <c r="AE5434" i="10"/>
  <c r="AE5435" i="10"/>
  <c r="AE5436" i="10"/>
  <c r="AE5437" i="10"/>
  <c r="AE5438" i="10"/>
  <c r="AE5439" i="10"/>
  <c r="AE5440" i="10"/>
  <c r="AE5441" i="10"/>
  <c r="AE5442" i="10"/>
  <c r="AE5443" i="10"/>
  <c r="AE5444" i="10"/>
  <c r="AE5445" i="10"/>
  <c r="AE5446" i="10"/>
  <c r="AE5447" i="10"/>
  <c r="AE5448" i="10"/>
  <c r="AE5449" i="10"/>
  <c r="AE5450" i="10"/>
  <c r="AE5451" i="10"/>
  <c r="AE5452" i="10"/>
  <c r="AE5453" i="10"/>
  <c r="AE5454" i="10"/>
  <c r="AE5455" i="10"/>
  <c r="AE5456" i="10"/>
  <c r="AE5457" i="10"/>
  <c r="AE5458" i="10"/>
  <c r="AE5459" i="10"/>
  <c r="AE5460" i="10"/>
  <c r="AE5461" i="10"/>
  <c r="AE5462" i="10"/>
  <c r="AE5463" i="10"/>
  <c r="AE5464" i="10"/>
  <c r="AE5465" i="10"/>
  <c r="AE5466" i="10"/>
  <c r="AE5467" i="10"/>
  <c r="AE5468" i="10"/>
  <c r="AE5469" i="10"/>
  <c r="AE5470" i="10"/>
  <c r="AE5471" i="10"/>
  <c r="AE5472" i="10"/>
  <c r="AE5473" i="10"/>
  <c r="AE5474" i="10"/>
  <c r="AE5475" i="10"/>
  <c r="AE5476" i="10"/>
  <c r="AE5477" i="10"/>
  <c r="AE5478" i="10"/>
  <c r="AE5479" i="10"/>
  <c r="AE5480" i="10"/>
  <c r="AE5481" i="10"/>
  <c r="AE5482" i="10"/>
  <c r="AE5483" i="10"/>
  <c r="AE5484" i="10"/>
  <c r="AE5485" i="10"/>
  <c r="AE5486" i="10"/>
  <c r="AE5487" i="10"/>
  <c r="AE5488" i="10"/>
  <c r="AE5489" i="10"/>
  <c r="AE5490" i="10"/>
  <c r="AE5491" i="10"/>
  <c r="AE5492" i="10"/>
  <c r="AE5493" i="10"/>
  <c r="AE5494" i="10"/>
  <c r="AE5495" i="10"/>
  <c r="AE5496" i="10"/>
  <c r="AE5497" i="10"/>
  <c r="AE5498" i="10"/>
  <c r="AE5499" i="10"/>
  <c r="AE5500" i="10"/>
  <c r="AE5501" i="10"/>
  <c r="AE5502" i="10"/>
  <c r="AE5503" i="10"/>
  <c r="AE5504" i="10"/>
  <c r="AE5505" i="10"/>
  <c r="AE5506" i="10"/>
  <c r="AE5507" i="10"/>
  <c r="AE5508" i="10"/>
  <c r="AE5509" i="10"/>
  <c r="AE5510" i="10"/>
  <c r="AE5511" i="10"/>
  <c r="AE5512" i="10"/>
  <c r="AE5513" i="10"/>
  <c r="AE5514" i="10"/>
  <c r="AE5515" i="10"/>
  <c r="AE5516" i="10"/>
  <c r="AE5517" i="10"/>
  <c r="AE5518" i="10"/>
  <c r="AE5519" i="10"/>
  <c r="AE5520" i="10"/>
  <c r="AE5521" i="10"/>
  <c r="AE5522" i="10"/>
  <c r="AE5523" i="10"/>
  <c r="AE5524" i="10"/>
  <c r="AE5525" i="10"/>
  <c r="AE5526" i="10"/>
  <c r="AE5527" i="10"/>
  <c r="AE5528" i="10"/>
  <c r="AE5529" i="10"/>
  <c r="AE5530" i="10"/>
  <c r="AE5531" i="10"/>
  <c r="AE5532" i="10"/>
  <c r="AE5533" i="10"/>
  <c r="AE5534" i="10"/>
  <c r="AE5535" i="10"/>
  <c r="AE5536" i="10"/>
  <c r="AE5537" i="10"/>
  <c r="AE5538" i="10"/>
  <c r="AE5539" i="10"/>
  <c r="AE5540" i="10"/>
  <c r="AE5541" i="10"/>
  <c r="AE5542" i="10"/>
  <c r="AE5543" i="10"/>
  <c r="AE5544" i="10"/>
  <c r="AE5545" i="10"/>
  <c r="AE5546" i="10"/>
  <c r="AE5547" i="10"/>
  <c r="AE5548" i="10"/>
  <c r="AE5549" i="10"/>
  <c r="AE5550" i="10"/>
  <c r="AE5551" i="10"/>
  <c r="AE5552" i="10"/>
  <c r="AE5553" i="10"/>
  <c r="AE5554" i="10"/>
  <c r="AE5555" i="10"/>
  <c r="AE5556" i="10"/>
  <c r="AE5557" i="10"/>
  <c r="AE5558" i="10"/>
  <c r="AE5559" i="10"/>
  <c r="AE5560" i="10"/>
  <c r="AE5561" i="10"/>
  <c r="AE5562" i="10"/>
  <c r="AE5563" i="10"/>
  <c r="AE5564" i="10"/>
  <c r="AE5565" i="10"/>
  <c r="AE5566" i="10"/>
  <c r="AE5567" i="10"/>
  <c r="AE5568" i="10"/>
  <c r="AE5569" i="10"/>
  <c r="AE5570" i="10"/>
  <c r="AE5571" i="10"/>
  <c r="AE5572" i="10"/>
  <c r="AE5573" i="10"/>
  <c r="AE5574" i="10"/>
  <c r="AE5575" i="10"/>
  <c r="AE5576" i="10"/>
  <c r="AE5577" i="10"/>
  <c r="AE5578" i="10"/>
  <c r="AE5579" i="10"/>
  <c r="AE5580" i="10"/>
  <c r="AE5581" i="10"/>
  <c r="AE5582" i="10"/>
  <c r="AE5583" i="10"/>
  <c r="AE5584" i="10"/>
  <c r="AE5585" i="10"/>
  <c r="AE5586" i="10"/>
  <c r="AE5587" i="10"/>
  <c r="AE5588" i="10"/>
  <c r="AE5589" i="10"/>
  <c r="AE5590" i="10"/>
  <c r="AE5591" i="10"/>
  <c r="AE5592" i="10"/>
  <c r="AE5593" i="10"/>
  <c r="AE5594" i="10"/>
  <c r="AE5595" i="10"/>
  <c r="AE5596" i="10"/>
  <c r="AE5597" i="10"/>
  <c r="AE5598" i="10"/>
  <c r="AE5599" i="10"/>
  <c r="AE5600" i="10"/>
  <c r="AE5601" i="10"/>
  <c r="AE5602" i="10"/>
  <c r="AE5603" i="10"/>
  <c r="AE5604" i="10"/>
  <c r="AE5605" i="10"/>
  <c r="AE5606" i="10"/>
  <c r="AE5607" i="10"/>
  <c r="AE5608" i="10"/>
  <c r="AE5609" i="10"/>
  <c r="AE5610" i="10"/>
  <c r="AE5611" i="10"/>
  <c r="AE5612" i="10"/>
  <c r="AE5613" i="10"/>
  <c r="AE5614" i="10"/>
  <c r="AE5615" i="10"/>
  <c r="AE5616" i="10"/>
  <c r="AE5617" i="10"/>
  <c r="AE5618" i="10"/>
  <c r="AE5619" i="10"/>
  <c r="AE5620" i="10"/>
  <c r="AE5621" i="10"/>
  <c r="AE5622" i="10"/>
  <c r="AE5623" i="10"/>
  <c r="AE5624" i="10"/>
  <c r="AE5625" i="10"/>
  <c r="AE5626" i="10"/>
  <c r="AE5627" i="10"/>
  <c r="AE5628" i="10"/>
  <c r="AE5629" i="10"/>
  <c r="AE5630" i="10"/>
  <c r="AE5631" i="10"/>
  <c r="AE5632" i="10"/>
  <c r="AE5633" i="10"/>
  <c r="AE5634" i="10"/>
  <c r="AE5635" i="10"/>
  <c r="AE5636" i="10"/>
  <c r="AE5637" i="10"/>
  <c r="AE5638" i="10"/>
  <c r="AE5639" i="10"/>
  <c r="AE5640" i="10"/>
  <c r="AE5641" i="10"/>
  <c r="AE5642" i="10"/>
  <c r="AE5643" i="10"/>
  <c r="AE5644" i="10"/>
  <c r="AE5645" i="10"/>
  <c r="AE5646" i="10"/>
  <c r="AE5647" i="10"/>
  <c r="AE5648" i="10"/>
  <c r="AE5649" i="10"/>
  <c r="AE5650" i="10"/>
  <c r="AE5651" i="10"/>
  <c r="AE5652" i="10"/>
  <c r="AE5653" i="10"/>
  <c r="AE5654" i="10"/>
  <c r="AE5655" i="10"/>
  <c r="AE5656" i="10"/>
  <c r="AE5657" i="10"/>
  <c r="AE5658" i="10"/>
  <c r="AE5659" i="10"/>
  <c r="AE5660" i="10"/>
  <c r="AE5661" i="10"/>
  <c r="AE5662" i="10"/>
  <c r="AE5663" i="10"/>
  <c r="AE5664" i="10"/>
  <c r="AE5665" i="10"/>
  <c r="AE5666" i="10"/>
  <c r="AE5667" i="10"/>
  <c r="AE5668" i="10"/>
  <c r="AE5669" i="10"/>
  <c r="AE5670" i="10"/>
  <c r="AE5671" i="10"/>
  <c r="AE5672" i="10"/>
  <c r="AE5673" i="10"/>
  <c r="AE5674" i="10"/>
  <c r="AE5675" i="10"/>
  <c r="AE5676" i="10"/>
  <c r="AE5677" i="10"/>
  <c r="AE5678" i="10"/>
  <c r="AE5679" i="10"/>
  <c r="AE5680" i="10"/>
  <c r="AE5681" i="10"/>
  <c r="AE5682" i="10"/>
  <c r="AE5683" i="10"/>
  <c r="AE5684" i="10"/>
  <c r="AE5685" i="10"/>
  <c r="AE5686" i="10"/>
  <c r="AE5687" i="10"/>
  <c r="AE5688" i="10"/>
  <c r="AE5689" i="10"/>
  <c r="AE5690" i="10"/>
  <c r="AE5691" i="10"/>
  <c r="AE5692" i="10"/>
  <c r="AE5693" i="10"/>
  <c r="AE5694" i="10"/>
  <c r="AE5695" i="10"/>
  <c r="AE5696" i="10"/>
  <c r="AE5697" i="10"/>
  <c r="AE5698" i="10"/>
  <c r="AE5699" i="10"/>
  <c r="AE5700" i="10"/>
  <c r="AE5701" i="10"/>
  <c r="AE5702" i="10"/>
  <c r="AE5703" i="10"/>
  <c r="AE5704" i="10"/>
  <c r="AE5705" i="10"/>
  <c r="AE5706" i="10"/>
  <c r="AE5707" i="10"/>
  <c r="AE5708" i="10"/>
  <c r="AE5709" i="10"/>
  <c r="AE5710" i="10"/>
  <c r="AE5711" i="10"/>
  <c r="AE5712" i="10"/>
  <c r="AE5713" i="10"/>
  <c r="AE5714" i="10"/>
  <c r="AE5715" i="10"/>
  <c r="AE5716" i="10"/>
  <c r="AE5717" i="10"/>
  <c r="AE5718" i="10"/>
  <c r="AE5719" i="10"/>
  <c r="AE5720" i="10"/>
  <c r="AE5721" i="10"/>
  <c r="AE5722" i="10"/>
  <c r="AE5723" i="10"/>
  <c r="AE5724" i="10"/>
  <c r="AE5725" i="10"/>
  <c r="AE5726" i="10"/>
  <c r="AE5727" i="10"/>
  <c r="AE5728" i="10"/>
  <c r="AE5729" i="10"/>
  <c r="AE5730" i="10"/>
  <c r="AE5731" i="10"/>
  <c r="AE5732" i="10"/>
  <c r="AE5733" i="10"/>
  <c r="AE5734" i="10"/>
  <c r="AE5735" i="10"/>
  <c r="AE5736" i="10"/>
  <c r="AE5737" i="10"/>
  <c r="AE5738" i="10"/>
  <c r="AE5739" i="10"/>
  <c r="AE5740" i="10"/>
  <c r="AE5741" i="10"/>
  <c r="AE5742" i="10"/>
  <c r="AE5743" i="10"/>
  <c r="AE5744" i="10"/>
  <c r="AE5745" i="10"/>
  <c r="AE5746" i="10"/>
  <c r="AE5747" i="10"/>
  <c r="AE5748" i="10"/>
  <c r="AE5749" i="10"/>
  <c r="AE5750" i="10"/>
  <c r="AE5751" i="10"/>
  <c r="AE5752" i="10"/>
  <c r="AE5753" i="10"/>
  <c r="AE5754" i="10"/>
  <c r="AE5755" i="10"/>
  <c r="AE5756" i="10"/>
  <c r="AE5757" i="10"/>
  <c r="AE5758" i="10"/>
  <c r="AE5759" i="10"/>
  <c r="AE5760" i="10"/>
  <c r="AE5761" i="10"/>
  <c r="AE5762" i="10"/>
  <c r="AE5763" i="10"/>
  <c r="AE5764" i="10"/>
  <c r="AE5765" i="10"/>
  <c r="AE5766" i="10"/>
  <c r="AE5767" i="10"/>
  <c r="AE5768" i="10"/>
  <c r="AE5769" i="10"/>
  <c r="AE5770" i="10"/>
  <c r="AE5771" i="10"/>
  <c r="AE5772" i="10"/>
  <c r="AE5773" i="10"/>
  <c r="AE5774" i="10"/>
  <c r="AE5775" i="10"/>
  <c r="AE5776" i="10"/>
  <c r="AE5777" i="10"/>
  <c r="AE5778" i="10"/>
  <c r="AE5779" i="10"/>
  <c r="AE5780" i="10"/>
  <c r="AE5781" i="10"/>
  <c r="AE5782" i="10"/>
  <c r="AE5783" i="10"/>
  <c r="AE5784" i="10"/>
  <c r="AE5785" i="10"/>
  <c r="AE5786" i="10"/>
  <c r="AE5787" i="10"/>
  <c r="AE5788" i="10"/>
  <c r="AE5789" i="10"/>
  <c r="AE5790" i="10"/>
  <c r="AE5791" i="10"/>
  <c r="AE5792" i="10"/>
  <c r="AE5793" i="10"/>
  <c r="AE5794" i="10"/>
  <c r="AE5795" i="10"/>
  <c r="AE5796" i="10"/>
  <c r="AE5797" i="10"/>
  <c r="AE5798" i="10"/>
  <c r="AE5799" i="10"/>
  <c r="AE5800" i="10"/>
  <c r="AE5801" i="10"/>
  <c r="AE5802" i="10"/>
  <c r="AE5803" i="10"/>
  <c r="AE5804" i="10"/>
  <c r="AE5805" i="10"/>
  <c r="AE5806" i="10"/>
  <c r="AE5807" i="10"/>
  <c r="AE5808" i="10"/>
  <c r="AE5809" i="10"/>
  <c r="AE5810" i="10"/>
  <c r="AE5811" i="10"/>
  <c r="AE5812" i="10"/>
  <c r="AE5813" i="10"/>
  <c r="AE5814" i="10"/>
  <c r="AE5815" i="10"/>
  <c r="AE5816" i="10"/>
  <c r="AE5817" i="10"/>
  <c r="AE5818" i="10"/>
  <c r="AE5819" i="10"/>
  <c r="AE5820" i="10"/>
  <c r="AE5821" i="10"/>
  <c r="AE5822" i="10"/>
  <c r="AE5823" i="10"/>
  <c r="AE5824" i="10"/>
  <c r="AE5825" i="10"/>
  <c r="AE5826" i="10"/>
  <c r="AE5827" i="10"/>
  <c r="AE5828" i="10"/>
  <c r="AE5829" i="10"/>
  <c r="AE5830" i="10"/>
  <c r="AE5831" i="10"/>
  <c r="AE5832" i="10"/>
  <c r="AE5833" i="10"/>
  <c r="AE5834" i="10"/>
  <c r="AE5835" i="10"/>
  <c r="AE5836" i="10"/>
  <c r="AE5837" i="10"/>
  <c r="AE5838" i="10"/>
  <c r="AE5839" i="10"/>
  <c r="AE5840" i="10"/>
  <c r="AE5841" i="10"/>
  <c r="AE5842" i="10"/>
  <c r="AE5843" i="10"/>
  <c r="AE5844" i="10"/>
  <c r="AE5845" i="10"/>
  <c r="AE5846" i="10"/>
  <c r="AE5847" i="10"/>
  <c r="AE5848" i="10"/>
  <c r="AE5849" i="10"/>
  <c r="AE5850" i="10"/>
  <c r="AE5851" i="10"/>
  <c r="AE5852" i="10"/>
  <c r="AE5853" i="10"/>
  <c r="AE5854" i="10"/>
  <c r="AE5855" i="10"/>
  <c r="AE5856" i="10"/>
  <c r="AE5857" i="10"/>
  <c r="AE5858" i="10"/>
  <c r="AE5859" i="10"/>
  <c r="AE5860" i="10"/>
  <c r="AE5861" i="10"/>
  <c r="AE5862" i="10"/>
  <c r="AE5863" i="10"/>
  <c r="AE5864" i="10"/>
  <c r="AE5865" i="10"/>
  <c r="AE5866" i="10"/>
  <c r="AE5867" i="10"/>
  <c r="AE5868" i="10"/>
  <c r="AE5869" i="10"/>
  <c r="AE5870" i="10"/>
  <c r="AE5871" i="10"/>
  <c r="AE5872" i="10"/>
  <c r="AE5873" i="10"/>
  <c r="AE5874" i="10"/>
  <c r="AE5875" i="10"/>
  <c r="AE5876" i="10"/>
  <c r="AE5877" i="10"/>
  <c r="AE5878" i="10"/>
  <c r="AE5879" i="10"/>
  <c r="AE5880" i="10"/>
  <c r="AE5881" i="10"/>
  <c r="AE5882" i="10"/>
  <c r="AE5883" i="10"/>
  <c r="AE5884" i="10"/>
  <c r="AE5885" i="10"/>
  <c r="AE5886" i="10"/>
  <c r="AE5887" i="10"/>
  <c r="AE5888" i="10"/>
  <c r="AE5889" i="10"/>
  <c r="AE5890" i="10"/>
  <c r="AE5891" i="10"/>
  <c r="AE5892" i="10"/>
  <c r="AE5893" i="10"/>
  <c r="AE5894" i="10"/>
  <c r="AE5895" i="10"/>
  <c r="AE5896" i="10"/>
  <c r="AE5897" i="10"/>
  <c r="AE5898" i="10"/>
  <c r="AE5899" i="10"/>
  <c r="AE5900" i="10"/>
  <c r="AE5901" i="10"/>
  <c r="AE5902" i="10"/>
  <c r="AE5903" i="10"/>
  <c r="AE5904" i="10"/>
  <c r="AE5905" i="10"/>
  <c r="AE5906" i="10"/>
  <c r="AE5907" i="10"/>
  <c r="AE5908" i="10"/>
  <c r="AE5909" i="10"/>
  <c r="AE5910" i="10"/>
  <c r="AE5911" i="10"/>
  <c r="AE5912" i="10"/>
  <c r="AE5913" i="10"/>
  <c r="AE5914" i="10"/>
  <c r="AE5915" i="10"/>
  <c r="AE5916" i="10"/>
  <c r="AE5917" i="10"/>
  <c r="AE5918" i="10"/>
  <c r="AE5919" i="10"/>
  <c r="AE5920" i="10"/>
  <c r="AE5921" i="10"/>
  <c r="AE5922" i="10"/>
  <c r="AE5923" i="10"/>
  <c r="AE5924" i="10"/>
  <c r="AE5925" i="10"/>
  <c r="AE5926" i="10"/>
  <c r="AE5927" i="10"/>
  <c r="AE5928" i="10"/>
  <c r="AE5929" i="10"/>
  <c r="AE5930" i="10"/>
  <c r="AE5931" i="10"/>
  <c r="AE5932" i="10"/>
  <c r="AE5933" i="10"/>
  <c r="AE5934" i="10"/>
  <c r="AE5935" i="10"/>
  <c r="AE5936" i="10"/>
  <c r="AE5937" i="10"/>
  <c r="AE5938" i="10"/>
  <c r="AE5939" i="10"/>
  <c r="AE5940" i="10"/>
  <c r="AE5941" i="10"/>
  <c r="AE5942" i="10"/>
  <c r="AE5943" i="10"/>
  <c r="AE5944" i="10"/>
  <c r="AE5945" i="10"/>
  <c r="AE5946" i="10"/>
  <c r="AE5947" i="10"/>
  <c r="AE5948" i="10"/>
  <c r="AE5949" i="10"/>
  <c r="AE5950" i="10"/>
  <c r="AE5951" i="10"/>
  <c r="AE5952" i="10"/>
  <c r="AE5953" i="10"/>
  <c r="AE5954" i="10"/>
  <c r="AE5955" i="10"/>
  <c r="AE5956" i="10"/>
  <c r="AE5957" i="10"/>
  <c r="AE5958" i="10"/>
  <c r="AE5959" i="10"/>
  <c r="AE5960" i="10"/>
  <c r="AE5961" i="10"/>
  <c r="AE5962" i="10"/>
  <c r="AE5963" i="10"/>
  <c r="AE5964" i="10"/>
  <c r="AE5965" i="10"/>
  <c r="AE5966" i="10"/>
  <c r="AE5967" i="10"/>
  <c r="AE5968" i="10"/>
  <c r="AE5969" i="10"/>
  <c r="AE5970" i="10"/>
  <c r="AE5971" i="10"/>
  <c r="AE5972" i="10"/>
  <c r="AE5973" i="10"/>
  <c r="AE5974" i="10"/>
  <c r="AE5975" i="10"/>
  <c r="AE5976" i="10"/>
  <c r="AE5977" i="10"/>
  <c r="AE5978" i="10"/>
  <c r="AE5979" i="10"/>
  <c r="AE5980" i="10"/>
  <c r="AE5981" i="10"/>
  <c r="AE5982" i="10"/>
  <c r="AE5983" i="10"/>
  <c r="AE5984" i="10"/>
  <c r="AE5985" i="10"/>
  <c r="AE5986" i="10"/>
  <c r="AE5987" i="10"/>
  <c r="AE5988" i="10"/>
  <c r="AE5989" i="10"/>
  <c r="AE5990" i="10"/>
  <c r="AE5991" i="10"/>
  <c r="AE5992" i="10"/>
  <c r="AE5993" i="10"/>
  <c r="C953" i="10" l="1"/>
  <c r="C954" i="10" l="1"/>
  <c r="B849" i="10"/>
  <c r="C955" i="10" l="1"/>
  <c r="C956" i="10"/>
  <c r="AH6" i="10" l="1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127" i="10"/>
  <c r="AH128" i="10"/>
  <c r="AH129" i="10"/>
  <c r="AH130" i="10"/>
  <c r="AH131" i="10"/>
  <c r="AH132" i="10"/>
  <c r="AH133" i="10"/>
  <c r="AH134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66" i="10"/>
  <c r="AH167" i="10"/>
  <c r="AH168" i="10"/>
  <c r="AH169" i="10"/>
  <c r="AH170" i="10"/>
  <c r="AH171" i="10"/>
  <c r="AH172" i="10"/>
  <c r="AH173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199" i="10"/>
  <c r="AH200" i="10"/>
  <c r="AH201" i="10"/>
  <c r="AH202" i="10"/>
  <c r="AH203" i="10"/>
  <c r="AH204" i="10"/>
  <c r="AH205" i="10"/>
  <c r="AH206" i="10"/>
  <c r="AH207" i="10"/>
  <c r="AH208" i="10"/>
  <c r="AH209" i="10"/>
  <c r="AH210" i="10"/>
  <c r="AH211" i="10"/>
  <c r="AH212" i="10"/>
  <c r="AH213" i="10"/>
  <c r="AH214" i="10"/>
  <c r="AH215" i="10"/>
  <c r="AH216" i="10"/>
  <c r="AH217" i="10"/>
  <c r="AH218" i="10"/>
  <c r="AH219" i="10"/>
  <c r="AH220" i="10"/>
  <c r="AH221" i="10"/>
  <c r="AH222" i="10"/>
  <c r="AH223" i="10"/>
  <c r="AH224" i="10"/>
  <c r="AH225" i="10"/>
  <c r="AH226" i="10"/>
  <c r="AH227" i="10"/>
  <c r="AH228" i="10"/>
  <c r="AH229" i="10"/>
  <c r="AH230" i="10"/>
  <c r="AH231" i="10"/>
  <c r="AH232" i="10"/>
  <c r="AH233" i="10"/>
  <c r="AH234" i="10"/>
  <c r="AH235" i="10"/>
  <c r="AH236" i="10"/>
  <c r="AH237" i="10"/>
  <c r="AH238" i="10"/>
  <c r="AH239" i="10"/>
  <c r="AH240" i="10"/>
  <c r="AH241" i="10"/>
  <c r="AH242" i="10"/>
  <c r="AH243" i="10"/>
  <c r="AH244" i="10"/>
  <c r="AH245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76" i="10"/>
  <c r="AH277" i="10"/>
  <c r="AH278" i="10"/>
  <c r="AH279" i="10"/>
  <c r="AH280" i="10"/>
  <c r="AH281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312" i="10"/>
  <c r="AH313" i="10"/>
  <c r="AH314" i="10"/>
  <c r="AH315" i="10"/>
  <c r="AH316" i="10"/>
  <c r="AH317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3" i="10"/>
  <c r="AH344" i="10"/>
  <c r="AH345" i="10"/>
  <c r="AH346" i="10"/>
  <c r="AH347" i="10"/>
  <c r="AH348" i="10"/>
  <c r="AH349" i="10"/>
  <c r="AH350" i="10"/>
  <c r="AH351" i="10"/>
  <c r="AH352" i="10"/>
  <c r="AH353" i="10"/>
  <c r="AH354" i="10"/>
  <c r="AH355" i="10"/>
  <c r="AH356" i="10"/>
  <c r="AH357" i="10"/>
  <c r="AH358" i="10"/>
  <c r="AH359" i="10"/>
  <c r="AH360" i="10"/>
  <c r="AH361" i="10"/>
  <c r="AH362" i="10"/>
  <c r="AH363" i="10"/>
  <c r="AH364" i="10"/>
  <c r="AH365" i="10"/>
  <c r="AH366" i="10"/>
  <c r="AH367" i="10"/>
  <c r="AH368" i="10"/>
  <c r="AH369" i="10"/>
  <c r="AH370" i="10"/>
  <c r="AH371" i="10"/>
  <c r="AH372" i="10"/>
  <c r="AH373" i="10"/>
  <c r="AH374" i="10"/>
  <c r="AH375" i="10"/>
  <c r="AH376" i="10"/>
  <c r="AH377" i="10"/>
  <c r="AH378" i="10"/>
  <c r="AH379" i="10"/>
  <c r="AH380" i="10"/>
  <c r="AH381" i="10"/>
  <c r="AH382" i="10"/>
  <c r="AH383" i="10"/>
  <c r="AH384" i="10"/>
  <c r="AH385" i="10"/>
  <c r="AH386" i="10"/>
  <c r="AH387" i="10"/>
  <c r="AH388" i="10"/>
  <c r="AH389" i="10"/>
  <c r="AH390" i="10"/>
  <c r="AH391" i="10"/>
  <c r="AH392" i="10"/>
  <c r="AH393" i="10"/>
  <c r="AH394" i="10"/>
  <c r="AH395" i="10"/>
  <c r="AH396" i="10"/>
  <c r="AH397" i="10"/>
  <c r="AH398" i="10"/>
  <c r="AH399" i="10"/>
  <c r="AH400" i="10"/>
  <c r="AH401" i="10"/>
  <c r="AH402" i="10"/>
  <c r="AH403" i="10"/>
  <c r="AH404" i="10"/>
  <c r="AH405" i="10"/>
  <c r="AH406" i="10"/>
  <c r="AH407" i="10"/>
  <c r="AH408" i="10"/>
  <c r="AH409" i="10"/>
  <c r="AH410" i="10"/>
  <c r="AH411" i="10"/>
  <c r="AH412" i="10"/>
  <c r="AH413" i="10"/>
  <c r="AH414" i="10"/>
  <c r="AH415" i="10"/>
  <c r="AH416" i="10"/>
  <c r="AH417" i="10"/>
  <c r="AH418" i="10"/>
  <c r="AH419" i="10"/>
  <c r="AH420" i="10"/>
  <c r="AH421" i="10"/>
  <c r="AH422" i="10"/>
  <c r="AH423" i="10"/>
  <c r="AH424" i="10"/>
  <c r="AH425" i="10"/>
  <c r="AH426" i="10"/>
  <c r="AH427" i="10"/>
  <c r="AH428" i="10"/>
  <c r="AH429" i="10"/>
  <c r="AH430" i="10"/>
  <c r="AH431" i="10"/>
  <c r="AH432" i="10"/>
  <c r="AH433" i="10"/>
  <c r="AH434" i="10"/>
  <c r="AH435" i="10"/>
  <c r="AH436" i="10"/>
  <c r="AH437" i="10"/>
  <c r="AH438" i="10"/>
  <c r="AH439" i="10"/>
  <c r="AH440" i="10"/>
  <c r="AH441" i="10"/>
  <c r="AH442" i="10"/>
  <c r="AH443" i="10"/>
  <c r="AH444" i="10"/>
  <c r="AH445" i="10"/>
  <c r="AH446" i="10"/>
  <c r="AH447" i="10"/>
  <c r="AH448" i="10"/>
  <c r="AH449" i="10"/>
  <c r="AH450" i="10"/>
  <c r="AH451" i="10"/>
  <c r="AH452" i="10"/>
  <c r="AH453" i="10"/>
  <c r="AH454" i="10"/>
  <c r="AH455" i="10"/>
  <c r="AH456" i="10"/>
  <c r="AH457" i="10"/>
  <c r="AH458" i="10"/>
  <c r="AH459" i="10"/>
  <c r="AH460" i="10"/>
  <c r="AH461" i="10"/>
  <c r="AH462" i="10"/>
  <c r="AH463" i="10"/>
  <c r="AH464" i="10"/>
  <c r="AH465" i="10"/>
  <c r="AH466" i="10"/>
  <c r="AH467" i="10"/>
  <c r="AH468" i="10"/>
  <c r="AH469" i="10"/>
  <c r="AH470" i="10"/>
  <c r="AH471" i="10"/>
  <c r="AH472" i="10"/>
  <c r="AH473" i="10"/>
  <c r="AH474" i="10"/>
  <c r="AH475" i="10"/>
  <c r="AH476" i="10"/>
  <c r="AH477" i="10"/>
  <c r="AH478" i="10"/>
  <c r="AH479" i="10"/>
  <c r="AH480" i="10"/>
  <c r="AH481" i="10"/>
  <c r="AH482" i="10"/>
  <c r="AH483" i="10"/>
  <c r="AH484" i="10"/>
  <c r="AH485" i="10"/>
  <c r="AH486" i="10"/>
  <c r="AH487" i="10"/>
  <c r="AH488" i="10"/>
  <c r="AH489" i="10"/>
  <c r="AH490" i="10"/>
  <c r="AH491" i="10"/>
  <c r="AH492" i="10"/>
  <c r="AH493" i="10"/>
  <c r="AH494" i="10"/>
  <c r="AH495" i="10"/>
  <c r="AH496" i="10"/>
  <c r="AH497" i="10"/>
  <c r="AH498" i="10"/>
  <c r="AH499" i="10"/>
  <c r="AH500" i="10"/>
  <c r="AH501" i="10"/>
  <c r="AH502" i="10"/>
  <c r="AH503" i="10"/>
  <c r="AH504" i="10"/>
  <c r="AH505" i="10"/>
  <c r="AH506" i="10"/>
  <c r="AH507" i="10"/>
  <c r="AH508" i="10"/>
  <c r="AH509" i="10"/>
  <c r="AH510" i="10"/>
  <c r="AH511" i="10"/>
  <c r="AH512" i="10"/>
  <c r="AH513" i="10"/>
  <c r="AH514" i="10"/>
  <c r="AH515" i="10"/>
  <c r="AH516" i="10"/>
  <c r="AH517" i="10"/>
  <c r="AH518" i="10"/>
  <c r="AH519" i="10"/>
  <c r="AH520" i="10"/>
  <c r="AH521" i="10"/>
  <c r="AH522" i="10"/>
  <c r="AH523" i="10"/>
  <c r="AH524" i="10"/>
  <c r="AH525" i="10"/>
  <c r="AH526" i="10"/>
  <c r="AH527" i="10"/>
  <c r="AH528" i="10"/>
  <c r="AH529" i="10"/>
  <c r="AH530" i="10"/>
  <c r="AH531" i="10"/>
  <c r="AH532" i="10"/>
  <c r="AH533" i="10"/>
  <c r="AH534" i="10"/>
  <c r="AH535" i="10"/>
  <c r="AH536" i="10"/>
  <c r="AH537" i="10"/>
  <c r="AH538" i="10"/>
  <c r="AH539" i="10"/>
  <c r="AH540" i="10"/>
  <c r="AH541" i="10"/>
  <c r="AH542" i="10"/>
  <c r="AH543" i="10"/>
  <c r="AH544" i="10"/>
  <c r="AH545" i="10"/>
  <c r="AH546" i="10"/>
  <c r="AH547" i="10"/>
  <c r="AH548" i="10"/>
  <c r="AH549" i="10"/>
  <c r="AH550" i="10"/>
  <c r="AH551" i="10"/>
  <c r="AH552" i="10"/>
  <c r="AH553" i="10"/>
  <c r="AH554" i="10"/>
  <c r="AH555" i="10"/>
  <c r="AH556" i="10"/>
  <c r="AH557" i="10"/>
  <c r="AH558" i="10"/>
  <c r="AH559" i="10"/>
  <c r="AH560" i="10"/>
  <c r="AH561" i="10"/>
  <c r="AH562" i="10"/>
  <c r="AH563" i="10"/>
  <c r="AH564" i="10"/>
  <c r="AH565" i="10"/>
  <c r="AH566" i="10"/>
  <c r="AH567" i="10"/>
  <c r="AH568" i="10"/>
  <c r="AH569" i="10"/>
  <c r="AH570" i="10"/>
  <c r="AH571" i="10"/>
  <c r="AH572" i="10"/>
  <c r="AH573" i="10"/>
  <c r="AH574" i="10"/>
  <c r="AH575" i="10"/>
  <c r="AH576" i="10"/>
  <c r="AH577" i="10"/>
  <c r="AH578" i="10"/>
  <c r="AH579" i="10"/>
  <c r="AH580" i="10"/>
  <c r="AH581" i="10"/>
  <c r="AH582" i="10"/>
  <c r="AH583" i="10"/>
  <c r="AH584" i="10"/>
  <c r="AH585" i="10"/>
  <c r="AH586" i="10"/>
  <c r="AH587" i="10"/>
  <c r="AH588" i="10"/>
  <c r="AH589" i="10"/>
  <c r="AH590" i="10"/>
  <c r="AH591" i="10"/>
  <c r="AH592" i="10"/>
  <c r="AH593" i="10"/>
  <c r="AH594" i="10"/>
  <c r="AH595" i="10"/>
  <c r="AH596" i="10"/>
  <c r="AH597" i="10"/>
  <c r="AH598" i="10"/>
  <c r="AH599" i="10"/>
  <c r="AH600" i="10"/>
  <c r="AH601" i="10"/>
  <c r="AH602" i="10"/>
  <c r="AH603" i="10"/>
  <c r="AH604" i="10"/>
  <c r="AH605" i="10"/>
  <c r="AH606" i="10"/>
  <c r="AH607" i="10"/>
  <c r="AH608" i="10"/>
  <c r="AH609" i="10"/>
  <c r="AH610" i="10"/>
  <c r="AH611" i="10"/>
  <c r="AH612" i="10"/>
  <c r="AH613" i="10"/>
  <c r="AH614" i="10"/>
  <c r="AH615" i="10"/>
  <c r="AH616" i="10"/>
  <c r="AH617" i="10"/>
  <c r="AH618" i="10"/>
  <c r="AH619" i="10"/>
  <c r="AH620" i="10"/>
  <c r="AH621" i="10"/>
  <c r="AH622" i="10"/>
  <c r="AH623" i="10"/>
  <c r="AH624" i="10"/>
  <c r="AH625" i="10"/>
  <c r="AH626" i="10"/>
  <c r="AH627" i="10"/>
  <c r="AH628" i="10"/>
  <c r="AH629" i="10"/>
  <c r="AH630" i="10"/>
  <c r="AH631" i="10"/>
  <c r="AH632" i="10"/>
  <c r="AH633" i="10"/>
  <c r="AH634" i="10"/>
  <c r="AH635" i="10"/>
  <c r="AH636" i="10"/>
  <c r="AH637" i="10"/>
  <c r="AH638" i="10"/>
  <c r="AH639" i="10"/>
  <c r="AH640" i="10"/>
  <c r="AH641" i="10"/>
  <c r="AH642" i="10"/>
  <c r="AH643" i="10"/>
  <c r="AH644" i="10"/>
  <c r="AH645" i="10"/>
  <c r="AH646" i="10"/>
  <c r="AH647" i="10"/>
  <c r="AH648" i="10"/>
  <c r="AH649" i="10"/>
  <c r="AH650" i="10"/>
  <c r="AH651" i="10"/>
  <c r="AH652" i="10"/>
  <c r="AH653" i="10"/>
  <c r="AH654" i="10"/>
  <c r="AH655" i="10"/>
  <c r="AH656" i="10"/>
  <c r="AH657" i="10"/>
  <c r="AH658" i="10"/>
  <c r="AH659" i="10"/>
  <c r="AH660" i="10"/>
  <c r="AH661" i="10"/>
  <c r="AH662" i="10"/>
  <c r="AH663" i="10"/>
  <c r="AH664" i="10"/>
  <c r="AH665" i="10"/>
  <c r="AH666" i="10"/>
  <c r="AH667" i="10"/>
  <c r="AH668" i="10"/>
  <c r="AH669" i="10"/>
  <c r="AH670" i="10"/>
  <c r="AH671" i="10"/>
  <c r="AH672" i="10"/>
  <c r="AH673" i="10"/>
  <c r="AH674" i="10"/>
  <c r="AH675" i="10"/>
  <c r="AH676" i="10"/>
  <c r="AH677" i="10"/>
  <c r="AH678" i="10"/>
  <c r="AH679" i="10"/>
  <c r="AH680" i="10"/>
  <c r="AH681" i="10"/>
  <c r="AH682" i="10"/>
  <c r="AH683" i="10"/>
  <c r="AH684" i="10"/>
  <c r="AH685" i="10"/>
  <c r="AH686" i="10"/>
  <c r="AH687" i="10"/>
  <c r="AH688" i="10"/>
  <c r="AH689" i="10"/>
  <c r="AH690" i="10"/>
  <c r="AH691" i="10"/>
  <c r="AH692" i="10"/>
  <c r="AH693" i="10"/>
  <c r="AH694" i="10"/>
  <c r="AH695" i="10"/>
  <c r="AH696" i="10"/>
  <c r="AH697" i="10"/>
  <c r="AH698" i="10"/>
  <c r="AH699" i="10"/>
  <c r="AH700" i="10"/>
  <c r="AH701" i="10"/>
  <c r="AH702" i="10"/>
  <c r="AH703" i="10"/>
  <c r="AH704" i="10"/>
  <c r="AH705" i="10"/>
  <c r="AH706" i="10"/>
  <c r="AH707" i="10"/>
  <c r="AH708" i="10"/>
  <c r="AH709" i="10"/>
  <c r="AH710" i="10"/>
  <c r="AH711" i="10"/>
  <c r="AH712" i="10"/>
  <c r="AH713" i="10"/>
  <c r="AH714" i="10"/>
  <c r="AH715" i="10"/>
  <c r="AH716" i="10"/>
  <c r="AH717" i="10"/>
  <c r="AH718" i="10"/>
  <c r="AH719" i="10"/>
  <c r="AH720" i="10"/>
  <c r="AH721" i="10"/>
  <c r="AH722" i="10"/>
  <c r="AH723" i="10"/>
  <c r="AH724" i="10"/>
  <c r="AH725" i="10"/>
  <c r="AH726" i="10"/>
  <c r="AH727" i="10"/>
  <c r="AH728" i="10"/>
  <c r="AH729" i="10"/>
  <c r="AH730" i="10"/>
  <c r="AH731" i="10"/>
  <c r="AH732" i="10"/>
  <c r="AH733" i="10"/>
  <c r="AH734" i="10"/>
  <c r="AH735" i="10"/>
  <c r="AH736" i="10"/>
  <c r="AH737" i="10"/>
  <c r="AH738" i="10"/>
  <c r="AH739" i="10"/>
  <c r="AH740" i="10"/>
  <c r="AH741" i="10"/>
  <c r="AH742" i="10"/>
  <c r="AH743" i="10"/>
  <c r="AH744" i="10"/>
  <c r="AH745" i="10"/>
  <c r="AH746" i="10"/>
  <c r="AH747" i="10"/>
  <c r="AH748" i="10"/>
  <c r="AH749" i="10"/>
  <c r="AH750" i="10"/>
  <c r="AH751" i="10"/>
  <c r="AH752" i="10"/>
  <c r="AH753" i="10"/>
  <c r="AH754" i="10"/>
  <c r="AH755" i="10"/>
  <c r="AH756" i="10"/>
  <c r="AH757" i="10"/>
  <c r="AH758" i="10"/>
  <c r="AH759" i="10"/>
  <c r="AH760" i="10"/>
  <c r="AH761" i="10"/>
  <c r="AH762" i="10"/>
  <c r="AH763" i="10"/>
  <c r="AH764" i="10"/>
  <c r="AH765" i="10"/>
  <c r="AH766" i="10"/>
  <c r="AH767" i="10"/>
  <c r="AH768" i="10"/>
  <c r="AH769" i="10"/>
  <c r="AH770" i="10"/>
  <c r="AH771" i="10"/>
  <c r="AH772" i="10"/>
  <c r="AH773" i="10"/>
  <c r="AH774" i="10"/>
  <c r="AH775" i="10"/>
  <c r="AH776" i="10"/>
  <c r="AH777" i="10"/>
  <c r="AH778" i="10"/>
  <c r="AH779" i="10"/>
  <c r="AH780" i="10"/>
  <c r="AH781" i="10"/>
  <c r="AH782" i="10"/>
  <c r="AH783" i="10"/>
  <c r="AH784" i="10"/>
  <c r="AH785" i="10"/>
  <c r="AH786" i="10"/>
  <c r="AH787" i="10"/>
  <c r="AH788" i="10"/>
  <c r="AH789" i="10"/>
  <c r="AH790" i="10"/>
  <c r="AH791" i="10"/>
  <c r="AH792" i="10"/>
  <c r="AH793" i="10"/>
  <c r="AH794" i="10"/>
  <c r="AH795" i="10"/>
  <c r="AH796" i="10"/>
  <c r="AH797" i="10"/>
  <c r="AH798" i="10"/>
  <c r="AH799" i="10"/>
  <c r="AH800" i="10"/>
  <c r="AH801" i="10"/>
  <c r="AH802" i="10"/>
  <c r="AH803" i="10"/>
  <c r="AH804" i="10"/>
  <c r="AH805" i="10"/>
  <c r="AH806" i="10"/>
  <c r="AH807" i="10"/>
  <c r="AH808" i="10"/>
  <c r="AH809" i="10"/>
  <c r="AH810" i="10"/>
  <c r="AH811" i="10"/>
  <c r="AH812" i="10"/>
  <c r="AH813" i="10"/>
  <c r="AH814" i="10"/>
  <c r="AH815" i="10"/>
  <c r="AH816" i="10"/>
  <c r="AH817" i="10"/>
  <c r="AH818" i="10"/>
  <c r="AH819" i="10"/>
  <c r="AH820" i="10"/>
  <c r="AH821" i="10"/>
  <c r="AH822" i="10"/>
  <c r="AH823" i="10"/>
  <c r="AH824" i="10"/>
  <c r="AH825" i="10"/>
  <c r="AH826" i="10"/>
  <c r="AH827" i="10"/>
  <c r="AH828" i="10"/>
  <c r="AH829" i="10"/>
  <c r="AH830" i="10"/>
  <c r="AH831" i="10"/>
  <c r="AH832" i="10"/>
  <c r="AH833" i="10"/>
  <c r="AH834" i="10"/>
  <c r="AH835" i="10"/>
  <c r="AH836" i="10"/>
  <c r="AH837" i="10"/>
  <c r="AH838" i="10"/>
  <c r="AH839" i="10"/>
  <c r="AH840" i="10"/>
  <c r="AH841" i="10"/>
  <c r="AH842" i="10"/>
  <c r="AH843" i="10"/>
  <c r="AH844" i="10"/>
  <c r="AH845" i="10"/>
  <c r="AH846" i="10"/>
  <c r="AH847" i="10"/>
  <c r="AH848" i="10"/>
  <c r="AH849" i="10"/>
  <c r="AH850" i="10"/>
  <c r="AH851" i="10"/>
  <c r="AH852" i="10"/>
  <c r="AH853" i="10"/>
  <c r="AH854" i="10"/>
  <c r="AH855" i="10"/>
  <c r="AH856" i="10"/>
  <c r="AH857" i="10"/>
  <c r="AH858" i="10"/>
  <c r="AH859" i="10"/>
  <c r="AH860" i="10"/>
  <c r="AH861" i="10"/>
  <c r="AH862" i="10"/>
  <c r="AH863" i="10"/>
  <c r="AH864" i="10"/>
  <c r="AH865" i="10"/>
  <c r="AH866" i="10"/>
  <c r="AH867" i="10"/>
  <c r="AH868" i="10"/>
  <c r="AH869" i="10"/>
  <c r="AH870" i="10"/>
  <c r="AH871" i="10"/>
  <c r="AH872" i="10"/>
  <c r="AH873" i="10"/>
  <c r="AH874" i="10"/>
  <c r="AH875" i="10"/>
  <c r="AH876" i="10"/>
  <c r="AH877" i="10"/>
  <c r="AH878" i="10"/>
  <c r="AH879" i="10"/>
  <c r="AH880" i="10"/>
  <c r="AH881" i="10"/>
  <c r="AH882" i="10"/>
  <c r="AH883" i="10"/>
  <c r="AH884" i="10"/>
  <c r="AH885" i="10"/>
  <c r="AH886" i="10"/>
  <c r="AH887" i="10"/>
  <c r="AH888" i="10"/>
  <c r="AH889" i="10"/>
  <c r="AH890" i="10"/>
  <c r="AH891" i="10"/>
  <c r="AH892" i="10"/>
  <c r="AH893" i="10"/>
  <c r="AH894" i="10"/>
  <c r="AH895" i="10"/>
  <c r="AH896" i="10"/>
  <c r="AH897" i="10"/>
  <c r="AH898" i="10"/>
  <c r="AH899" i="10"/>
  <c r="AH900" i="10"/>
  <c r="AH901" i="10"/>
  <c r="AH902" i="10"/>
  <c r="AH903" i="10"/>
  <c r="AH904" i="10"/>
  <c r="AH905" i="10"/>
  <c r="AH906" i="10"/>
  <c r="AH907" i="10"/>
  <c r="AH908" i="10"/>
  <c r="AH909" i="10"/>
  <c r="AH910" i="10"/>
  <c r="AH911" i="10"/>
  <c r="AH912" i="10"/>
  <c r="AH913" i="10"/>
  <c r="AH914" i="10"/>
  <c r="AH915" i="10"/>
  <c r="AH916" i="10"/>
  <c r="AH917" i="10"/>
  <c r="AH918" i="10"/>
  <c r="AH919" i="10"/>
  <c r="AH920" i="10"/>
  <c r="AH921" i="10"/>
  <c r="AH922" i="10"/>
  <c r="AH923" i="10"/>
  <c r="AH924" i="10"/>
  <c r="AH925" i="10"/>
  <c r="AH926" i="10"/>
  <c r="AH927" i="10"/>
  <c r="AH928" i="10"/>
  <c r="AH929" i="10"/>
  <c r="AH930" i="10"/>
  <c r="AH931" i="10"/>
  <c r="AH932" i="10"/>
  <c r="AH933" i="10"/>
  <c r="AH934" i="10"/>
  <c r="AH935" i="10"/>
  <c r="AH936" i="10"/>
  <c r="AH937" i="10"/>
  <c r="AH938" i="10"/>
  <c r="AH939" i="10"/>
  <c r="AH940" i="10"/>
  <c r="AH941" i="10"/>
  <c r="AH942" i="10"/>
  <c r="AH943" i="10"/>
  <c r="AH945" i="10"/>
  <c r="AH946" i="10"/>
  <c r="AH957" i="10"/>
  <c r="AH958" i="10"/>
  <c r="AH959" i="10"/>
  <c r="AH960" i="10"/>
  <c r="AH961" i="10"/>
  <c r="AH962" i="10"/>
  <c r="AH963" i="10"/>
  <c r="AH964" i="10"/>
  <c r="AH965" i="10"/>
  <c r="AH966" i="10"/>
  <c r="AH967" i="10"/>
  <c r="AH968" i="10"/>
  <c r="AH969" i="10"/>
  <c r="AH970" i="10"/>
  <c r="AH971" i="10"/>
  <c r="AH972" i="10"/>
  <c r="AH973" i="10"/>
  <c r="AH974" i="10"/>
  <c r="AH975" i="10"/>
  <c r="AH976" i="10"/>
  <c r="AH977" i="10"/>
  <c r="AH978" i="10"/>
  <c r="AH979" i="10"/>
  <c r="AH980" i="10"/>
  <c r="AH981" i="10"/>
  <c r="AH982" i="10"/>
  <c r="AH983" i="10"/>
  <c r="AH984" i="10"/>
  <c r="AH985" i="10"/>
  <c r="AH986" i="10"/>
  <c r="AH987" i="10"/>
  <c r="AH988" i="10"/>
  <c r="AH989" i="10"/>
  <c r="AH990" i="10"/>
  <c r="AH991" i="10"/>
  <c r="AH992" i="10"/>
  <c r="AH993" i="10"/>
  <c r="AH994" i="10"/>
  <c r="AH995" i="10"/>
  <c r="AH996" i="10"/>
  <c r="AH997" i="10"/>
  <c r="AH998" i="10"/>
  <c r="AH999" i="10"/>
  <c r="AH1000" i="10"/>
  <c r="AH1001" i="10"/>
  <c r="AH1002" i="10"/>
  <c r="AH1003" i="10"/>
  <c r="AH1004" i="10"/>
  <c r="AH1005" i="10"/>
  <c r="AH1006" i="10"/>
  <c r="AH1007" i="10"/>
  <c r="AH1008" i="10"/>
  <c r="AH1009" i="10"/>
  <c r="AH1010" i="10"/>
  <c r="AH1011" i="10"/>
  <c r="AH1012" i="10"/>
  <c r="AH1013" i="10"/>
  <c r="AH1014" i="10"/>
  <c r="AH1015" i="10"/>
  <c r="AH1016" i="10"/>
  <c r="AH1017" i="10"/>
  <c r="AH1018" i="10"/>
  <c r="AH1019" i="10"/>
  <c r="AH1020" i="10"/>
  <c r="AH1021" i="10"/>
  <c r="AH1022" i="10"/>
  <c r="AH1023" i="10"/>
  <c r="AH1024" i="10"/>
  <c r="AH1025" i="10"/>
  <c r="AH1026" i="10"/>
  <c r="AH1027" i="10"/>
  <c r="AH1028" i="10"/>
  <c r="AH1029" i="10"/>
  <c r="AH1030" i="10"/>
  <c r="AH1031" i="10"/>
  <c r="AH1032" i="10"/>
  <c r="AH1033" i="10"/>
  <c r="AH1034" i="10"/>
  <c r="AH1035" i="10"/>
  <c r="AH1036" i="10"/>
  <c r="AH1037" i="10"/>
  <c r="AH1038" i="10"/>
  <c r="AH1039" i="10"/>
  <c r="AH1040" i="10"/>
  <c r="AH1041" i="10"/>
  <c r="AH1042" i="10"/>
  <c r="AH1043" i="10"/>
  <c r="AH1044" i="10"/>
  <c r="AH1045" i="10"/>
  <c r="AH1046" i="10"/>
  <c r="AH1047" i="10"/>
  <c r="AH1048" i="10"/>
  <c r="AH1049" i="10"/>
  <c r="AH1050" i="10"/>
  <c r="AH1051" i="10"/>
  <c r="AH1052" i="10"/>
  <c r="AH1053" i="10"/>
  <c r="AH1054" i="10"/>
  <c r="AH1055" i="10"/>
  <c r="AH1056" i="10"/>
  <c r="AH1057" i="10"/>
  <c r="AH1058" i="10"/>
  <c r="AH1059" i="10"/>
  <c r="AH1060" i="10"/>
  <c r="AH1061" i="10"/>
  <c r="AH1062" i="10"/>
  <c r="AH1063" i="10"/>
  <c r="AH1064" i="10"/>
  <c r="AH1065" i="10"/>
  <c r="AH1066" i="10"/>
  <c r="AH1067" i="10"/>
  <c r="AH1068" i="10"/>
  <c r="AH1069" i="10"/>
  <c r="AH1070" i="10"/>
  <c r="AH1071" i="10"/>
  <c r="AH1072" i="10"/>
  <c r="AH1073" i="10"/>
  <c r="AH1074" i="10"/>
  <c r="AH1075" i="10"/>
  <c r="AH1076" i="10"/>
  <c r="AH1077" i="10"/>
  <c r="AH1078" i="10"/>
  <c r="AH1079" i="10"/>
  <c r="AH1080" i="10"/>
  <c r="AH1081" i="10"/>
  <c r="AH1082" i="10"/>
  <c r="AH1083" i="10"/>
  <c r="AH1084" i="10"/>
  <c r="AH1085" i="10"/>
  <c r="AH1086" i="10"/>
  <c r="AH1087" i="10"/>
  <c r="AH1088" i="10"/>
  <c r="AH1089" i="10"/>
  <c r="AH1090" i="10"/>
  <c r="AH1091" i="10"/>
  <c r="AH1092" i="10"/>
  <c r="AH1093" i="10"/>
  <c r="AH1094" i="10"/>
  <c r="AH1095" i="10"/>
  <c r="AH1096" i="10"/>
  <c r="AH1097" i="10"/>
  <c r="AH1098" i="10"/>
  <c r="AH1099" i="10"/>
  <c r="AH1100" i="10"/>
  <c r="AH1101" i="10"/>
  <c r="AH1102" i="10"/>
  <c r="AH1103" i="10"/>
  <c r="AH1104" i="10"/>
  <c r="AH1105" i="10"/>
  <c r="AH1106" i="10"/>
  <c r="AH1107" i="10"/>
  <c r="AH1108" i="10"/>
  <c r="AH1109" i="10"/>
  <c r="AH1110" i="10"/>
  <c r="AH1111" i="10"/>
  <c r="AH1112" i="10"/>
  <c r="AH1113" i="10"/>
  <c r="AH1114" i="10"/>
  <c r="AH1115" i="10"/>
  <c r="AH1116" i="10"/>
  <c r="AH1117" i="10"/>
  <c r="AH1118" i="10"/>
  <c r="AH1119" i="10"/>
  <c r="AH1120" i="10"/>
  <c r="AH1121" i="10"/>
  <c r="AH1122" i="10"/>
  <c r="AH1123" i="10"/>
  <c r="AH1124" i="10"/>
  <c r="AH1125" i="10"/>
  <c r="AH1126" i="10"/>
  <c r="AH1127" i="10"/>
  <c r="AH1128" i="10"/>
  <c r="AH1129" i="10"/>
  <c r="AH1130" i="10"/>
  <c r="AH1131" i="10"/>
  <c r="AH1132" i="10"/>
  <c r="AH1133" i="10"/>
  <c r="AH1134" i="10"/>
  <c r="AH1135" i="10"/>
  <c r="AH1136" i="10"/>
  <c r="AH1137" i="10"/>
  <c r="AH1138" i="10"/>
  <c r="AH1139" i="10"/>
  <c r="AH1140" i="10"/>
  <c r="AH1141" i="10"/>
  <c r="AH1142" i="10"/>
  <c r="AH1143" i="10"/>
  <c r="AH1144" i="10"/>
  <c r="AH1145" i="10"/>
  <c r="AH1146" i="10"/>
  <c r="AH1147" i="10"/>
  <c r="AH1148" i="10"/>
  <c r="AH1149" i="10"/>
  <c r="AH1150" i="10"/>
  <c r="AH1151" i="10"/>
  <c r="AH1152" i="10"/>
  <c r="AH1153" i="10"/>
  <c r="AH1154" i="10"/>
  <c r="AH1155" i="10"/>
  <c r="AH1156" i="10"/>
  <c r="AH1157" i="10"/>
  <c r="AH1158" i="10"/>
  <c r="AH1159" i="10"/>
  <c r="AH1160" i="10"/>
  <c r="AH1161" i="10"/>
  <c r="AH1162" i="10"/>
  <c r="AH1163" i="10"/>
  <c r="AH1164" i="10"/>
  <c r="AH1165" i="10"/>
  <c r="AH1166" i="10"/>
  <c r="AH1167" i="10"/>
  <c r="AH1168" i="10"/>
  <c r="AH1169" i="10"/>
  <c r="AH1170" i="10"/>
  <c r="AH1171" i="10"/>
  <c r="AH1172" i="10"/>
  <c r="AH1173" i="10"/>
  <c r="AH1174" i="10"/>
  <c r="AH1175" i="10"/>
  <c r="AH1176" i="10"/>
  <c r="AH1177" i="10"/>
  <c r="AH1178" i="10"/>
  <c r="AH1179" i="10"/>
  <c r="AH1180" i="10"/>
  <c r="AH1181" i="10"/>
  <c r="AH1182" i="10"/>
  <c r="AH1183" i="10"/>
  <c r="AH1184" i="10"/>
  <c r="AH1185" i="10"/>
  <c r="AH1186" i="10"/>
  <c r="AH1187" i="10"/>
  <c r="AH1188" i="10"/>
  <c r="AH1189" i="10"/>
  <c r="AH1190" i="10"/>
  <c r="AH1191" i="10"/>
  <c r="AH1192" i="10"/>
  <c r="AH1193" i="10"/>
  <c r="AH1194" i="10"/>
  <c r="AH1195" i="10"/>
  <c r="AH1196" i="10"/>
  <c r="AH1197" i="10"/>
  <c r="AH1198" i="10"/>
  <c r="AH1199" i="10"/>
  <c r="AH1200" i="10"/>
  <c r="AH1201" i="10"/>
  <c r="AH1202" i="10"/>
  <c r="AH1203" i="10"/>
  <c r="AH1204" i="10"/>
  <c r="AH1205" i="10"/>
  <c r="AH1206" i="10"/>
  <c r="AH1207" i="10"/>
  <c r="AH1208" i="10"/>
  <c r="AH1209" i="10"/>
  <c r="AH1210" i="10"/>
  <c r="AH1211" i="10"/>
  <c r="AH1212" i="10"/>
  <c r="AH1213" i="10"/>
  <c r="AH1214" i="10"/>
  <c r="AH1215" i="10"/>
  <c r="AH1216" i="10"/>
  <c r="AH1217" i="10"/>
  <c r="AH1218" i="10"/>
  <c r="AH1219" i="10"/>
  <c r="AH1220" i="10"/>
  <c r="AH1221" i="10"/>
  <c r="AH1222" i="10"/>
  <c r="AH1223" i="10"/>
  <c r="AH1224" i="10"/>
  <c r="AH1225" i="10"/>
  <c r="AH1226" i="10"/>
  <c r="AH1227" i="10"/>
  <c r="AH1228" i="10"/>
  <c r="AH1229" i="10"/>
  <c r="AH1230" i="10"/>
  <c r="AH1231" i="10"/>
  <c r="AH1232" i="10"/>
  <c r="AH1233" i="10"/>
  <c r="AH1234" i="10"/>
  <c r="AH1235" i="10"/>
  <c r="AH1236" i="10"/>
  <c r="AH1237" i="10"/>
  <c r="AH1238" i="10"/>
  <c r="AH1239" i="10"/>
  <c r="AH1240" i="10"/>
  <c r="AH1241" i="10"/>
  <c r="AH1242" i="10"/>
  <c r="AH1243" i="10"/>
  <c r="AH1244" i="10"/>
  <c r="AH1245" i="10"/>
  <c r="AH1246" i="10"/>
  <c r="AH1247" i="10"/>
  <c r="AH1248" i="10"/>
  <c r="AH1249" i="10"/>
  <c r="AH1250" i="10"/>
  <c r="AH1251" i="10"/>
  <c r="AH1252" i="10"/>
  <c r="AH1253" i="10"/>
  <c r="AH1254" i="10"/>
  <c r="AH1255" i="10"/>
  <c r="AH1256" i="10"/>
  <c r="AH1257" i="10"/>
  <c r="AH1258" i="10"/>
  <c r="AH1259" i="10"/>
  <c r="AH1260" i="10"/>
  <c r="AH1261" i="10"/>
  <c r="AH1262" i="10"/>
  <c r="AH1263" i="10"/>
  <c r="AH1264" i="10"/>
  <c r="AH1265" i="10"/>
  <c r="AH1266" i="10"/>
  <c r="AH1267" i="10"/>
  <c r="AH1268" i="10"/>
  <c r="AH1269" i="10"/>
  <c r="AH1270" i="10"/>
  <c r="AH1271" i="10"/>
  <c r="AH1272" i="10"/>
  <c r="AH1273" i="10"/>
  <c r="AH1274" i="10"/>
  <c r="AH1275" i="10"/>
  <c r="AH1276" i="10"/>
  <c r="AH1277" i="10"/>
  <c r="AH1278" i="10"/>
  <c r="AH1279" i="10"/>
  <c r="AH1280" i="10"/>
  <c r="AH1281" i="10"/>
  <c r="AH1282" i="10"/>
  <c r="AH1283" i="10"/>
  <c r="AH1284" i="10"/>
  <c r="AH1285" i="10"/>
  <c r="AH1286" i="10"/>
  <c r="AH1287" i="10"/>
  <c r="AH1288" i="10"/>
  <c r="AH1289" i="10"/>
  <c r="AH1290" i="10"/>
  <c r="AH1291" i="10"/>
  <c r="AH1292" i="10"/>
  <c r="AH1293" i="10"/>
  <c r="AH1294" i="10"/>
  <c r="AH1295" i="10"/>
  <c r="AH1296" i="10"/>
  <c r="AH1297" i="10"/>
  <c r="AH1298" i="10"/>
  <c r="AH1299" i="10"/>
  <c r="AH1300" i="10"/>
  <c r="AH1301" i="10"/>
  <c r="AH1302" i="10"/>
  <c r="AH1303" i="10"/>
  <c r="AH1304" i="10"/>
  <c r="AH1305" i="10"/>
  <c r="AH1306" i="10"/>
  <c r="AH1307" i="10"/>
  <c r="AH1308" i="10"/>
  <c r="AH1309" i="10"/>
  <c r="AH1310" i="10"/>
  <c r="AH1311" i="10"/>
  <c r="AH1312" i="10"/>
  <c r="AH1313" i="10"/>
  <c r="AH1314" i="10"/>
  <c r="AH1315" i="10"/>
  <c r="AH1316" i="10"/>
  <c r="AH1317" i="10"/>
  <c r="AH1318" i="10"/>
  <c r="AH1319" i="10"/>
  <c r="AH1320" i="10"/>
  <c r="AH1321" i="10"/>
  <c r="AH1322" i="10"/>
  <c r="AH1323" i="10"/>
  <c r="AH1324" i="10"/>
  <c r="AH1325" i="10"/>
  <c r="AH1326" i="10"/>
  <c r="AH1327" i="10"/>
  <c r="AH1328" i="10"/>
  <c r="AH1329" i="10"/>
  <c r="AH1330" i="10"/>
  <c r="AH1331" i="10"/>
  <c r="AH1332" i="10"/>
  <c r="AH1333" i="10"/>
  <c r="AH1334" i="10"/>
  <c r="AH1335" i="10"/>
  <c r="AH1336" i="10"/>
  <c r="AH1337" i="10"/>
  <c r="AH1338" i="10"/>
  <c r="AH1339" i="10"/>
  <c r="AH1340" i="10"/>
  <c r="AH1341" i="10"/>
  <c r="AH1342" i="10"/>
  <c r="AH1343" i="10"/>
  <c r="AH1344" i="10"/>
  <c r="AH1345" i="10"/>
  <c r="AH1346" i="10"/>
  <c r="AH1347" i="10"/>
  <c r="AH1348" i="10"/>
  <c r="AH1349" i="10"/>
  <c r="AH1350" i="10"/>
  <c r="AH1351" i="10"/>
  <c r="AH1352" i="10"/>
  <c r="AH1353" i="10"/>
  <c r="AH1354" i="10"/>
  <c r="AH1355" i="10"/>
  <c r="AH1356" i="10"/>
  <c r="AH1357" i="10"/>
  <c r="AH1358" i="10"/>
  <c r="AH1359" i="10"/>
  <c r="AH1360" i="10"/>
  <c r="AH1361" i="10"/>
  <c r="AH1362" i="10"/>
  <c r="AH1363" i="10"/>
  <c r="AH1364" i="10"/>
  <c r="AH1365" i="10"/>
  <c r="AH1366" i="10"/>
  <c r="AH1367" i="10"/>
  <c r="AH1368" i="10"/>
  <c r="AH1369" i="10"/>
  <c r="AH1370" i="10"/>
  <c r="AH1371" i="10"/>
  <c r="AH1372" i="10"/>
  <c r="AH1373" i="10"/>
  <c r="AH1374" i="10"/>
  <c r="AH1375" i="10"/>
  <c r="AH1376" i="10"/>
  <c r="AH1377" i="10"/>
  <c r="AH1378" i="10"/>
  <c r="AH1379" i="10"/>
  <c r="AH1380" i="10"/>
  <c r="AH1381" i="10"/>
  <c r="AH1382" i="10"/>
  <c r="AH1383" i="10"/>
  <c r="AH1384" i="10"/>
  <c r="AH1385" i="10"/>
  <c r="AH1386" i="10"/>
  <c r="AH1387" i="10"/>
  <c r="AH1388" i="10"/>
  <c r="AH1389" i="10"/>
  <c r="AH1390" i="10"/>
  <c r="AH1391" i="10"/>
  <c r="AH1392" i="10"/>
  <c r="AH1393" i="10"/>
  <c r="AH1394" i="10"/>
  <c r="AH1395" i="10"/>
  <c r="AH1396" i="10"/>
  <c r="AH1397" i="10"/>
  <c r="AH1398" i="10"/>
  <c r="AH1399" i="10"/>
  <c r="AH1400" i="10"/>
  <c r="AH1401" i="10"/>
  <c r="AH1402" i="10"/>
  <c r="AH1403" i="10"/>
  <c r="AH1404" i="10"/>
  <c r="AH1405" i="10"/>
  <c r="AH1406" i="10"/>
  <c r="AH1407" i="10"/>
  <c r="AH1408" i="10"/>
  <c r="AH1409" i="10"/>
  <c r="AH1410" i="10"/>
  <c r="AH1411" i="10"/>
  <c r="AH1412" i="10"/>
  <c r="AH1413" i="10"/>
  <c r="AH1414" i="10"/>
  <c r="AH1415" i="10"/>
  <c r="AH1416" i="10"/>
  <c r="AH1417" i="10"/>
  <c r="AH1418" i="10"/>
  <c r="AH1419" i="10"/>
  <c r="AH1420" i="10"/>
  <c r="AH1421" i="10"/>
  <c r="AH1422" i="10"/>
  <c r="AH1423" i="10"/>
  <c r="AH1424" i="10"/>
  <c r="AH1425" i="10"/>
  <c r="AH1426" i="10"/>
  <c r="AH1427" i="10"/>
  <c r="AH1428" i="10"/>
  <c r="AH1429" i="10"/>
  <c r="AH1430" i="10"/>
  <c r="AH1431" i="10"/>
  <c r="AH1432" i="10"/>
  <c r="AH1433" i="10"/>
  <c r="AH1434" i="10"/>
  <c r="AH1435" i="10"/>
  <c r="AH1436" i="10"/>
  <c r="AH1437" i="10"/>
  <c r="AH1438" i="10"/>
  <c r="AH1439" i="10"/>
  <c r="AH1440" i="10"/>
  <c r="AH1441" i="10"/>
  <c r="AH1442" i="10"/>
  <c r="AH1443" i="10"/>
  <c r="AH1444" i="10"/>
  <c r="AH1445" i="10"/>
  <c r="AH1446" i="10"/>
  <c r="AH1447" i="10"/>
  <c r="AH1448" i="10"/>
  <c r="AH1449" i="10"/>
  <c r="AH1450" i="10"/>
  <c r="AH1451" i="10"/>
  <c r="AH1452" i="10"/>
  <c r="AH1453" i="10"/>
  <c r="AH1454" i="10"/>
  <c r="AH1455" i="10"/>
  <c r="AH1456" i="10"/>
  <c r="AH1457" i="10"/>
  <c r="AH1458" i="10"/>
  <c r="AH1459" i="10"/>
  <c r="AH1460" i="10"/>
  <c r="AH1461" i="10"/>
  <c r="AH1462" i="10"/>
  <c r="AH1463" i="10"/>
  <c r="AH1464" i="10"/>
  <c r="AH1465" i="10"/>
  <c r="AH1466" i="10"/>
  <c r="AH1467" i="10"/>
  <c r="AH1468" i="10"/>
  <c r="AH1469" i="10"/>
  <c r="AH1470" i="10"/>
  <c r="AH1471" i="10"/>
  <c r="AH1472" i="10"/>
  <c r="AH1473" i="10"/>
  <c r="AH1474" i="10"/>
  <c r="AH1475" i="10"/>
  <c r="AH1476" i="10"/>
  <c r="AH1477" i="10"/>
  <c r="AH1478" i="10"/>
  <c r="AH1479" i="10"/>
  <c r="AH1480" i="10"/>
  <c r="AH1481" i="10"/>
  <c r="AH1482" i="10"/>
  <c r="AH1483" i="10"/>
  <c r="AH1484" i="10"/>
  <c r="AH1485" i="10"/>
  <c r="AH1486" i="10"/>
  <c r="AH1487" i="10"/>
  <c r="AH1488" i="10"/>
  <c r="AH1489" i="10"/>
  <c r="AH1490" i="10"/>
  <c r="AH1491" i="10"/>
  <c r="AH1492" i="10"/>
  <c r="AH1493" i="10"/>
  <c r="AH1494" i="10"/>
  <c r="AH1495" i="10"/>
  <c r="AH1496" i="10"/>
  <c r="AH1497" i="10"/>
  <c r="AH1498" i="10"/>
  <c r="AH1499" i="10"/>
  <c r="AH1500" i="10"/>
  <c r="AH1501" i="10"/>
  <c r="AH1502" i="10"/>
  <c r="AH1503" i="10"/>
  <c r="AH1504" i="10"/>
  <c r="AH1505" i="10"/>
  <c r="AH1506" i="10"/>
  <c r="AH1507" i="10"/>
  <c r="AH1508" i="10"/>
  <c r="AH1509" i="10"/>
  <c r="AH1510" i="10"/>
  <c r="AH1511" i="10"/>
  <c r="AH1512" i="10"/>
  <c r="AH1513" i="10"/>
  <c r="AH1514" i="10"/>
  <c r="AH1515" i="10"/>
  <c r="AH1516" i="10"/>
  <c r="AH1517" i="10"/>
  <c r="AH1518" i="10"/>
  <c r="AH1519" i="10"/>
  <c r="AH1520" i="10"/>
  <c r="AH1521" i="10"/>
  <c r="AH1522" i="10"/>
  <c r="AH1523" i="10"/>
  <c r="AH1524" i="10"/>
  <c r="AH1525" i="10"/>
  <c r="AH1526" i="10"/>
  <c r="AH1527" i="10"/>
  <c r="AH1528" i="10"/>
  <c r="AH1529" i="10"/>
  <c r="AH1530" i="10"/>
  <c r="AH1531" i="10"/>
  <c r="AH1532" i="10"/>
  <c r="AH1533" i="10"/>
  <c r="AH1534" i="10"/>
  <c r="AH1535" i="10"/>
  <c r="AH1536" i="10"/>
  <c r="AH1537" i="10"/>
  <c r="AH1538" i="10"/>
  <c r="AH1539" i="10"/>
  <c r="AH1540" i="10"/>
  <c r="AH1541" i="10"/>
  <c r="AH1542" i="10"/>
  <c r="AH1543" i="10"/>
  <c r="AH1544" i="10"/>
  <c r="AH1545" i="10"/>
  <c r="AH1546" i="10"/>
  <c r="AH1547" i="10"/>
  <c r="AH1548" i="10"/>
  <c r="AH1549" i="10"/>
  <c r="AH1550" i="10"/>
  <c r="AH1551" i="10"/>
  <c r="AH1552" i="10"/>
  <c r="AH1553" i="10"/>
  <c r="AH1554" i="10"/>
  <c r="AH1555" i="10"/>
  <c r="AH1556" i="10"/>
  <c r="AH1557" i="10"/>
  <c r="AH1558" i="10"/>
  <c r="AH1559" i="10"/>
  <c r="AH1560" i="10"/>
  <c r="AH1561" i="10"/>
  <c r="AH1562" i="10"/>
  <c r="AH1563" i="10"/>
  <c r="AH1564" i="10"/>
  <c r="AH1565" i="10"/>
  <c r="AH1566" i="10"/>
  <c r="AH1567" i="10"/>
  <c r="AH1568" i="10"/>
  <c r="AH1569" i="10"/>
  <c r="AH1570" i="10"/>
  <c r="AH1571" i="10"/>
  <c r="AH1572" i="10"/>
  <c r="AH1573" i="10"/>
  <c r="AH1574" i="10"/>
  <c r="AH1575" i="10"/>
  <c r="AH1576" i="10"/>
  <c r="AH1577" i="10"/>
  <c r="AH1578" i="10"/>
  <c r="AH1579" i="10"/>
  <c r="AH1580" i="10"/>
  <c r="AH1581" i="10"/>
  <c r="AH1582" i="10"/>
  <c r="AH1583" i="10"/>
  <c r="AH1584" i="10"/>
  <c r="AH1585" i="10"/>
  <c r="AH1586" i="10"/>
  <c r="AH1587" i="10"/>
  <c r="AH1588" i="10"/>
  <c r="AH1589" i="10"/>
  <c r="AH1590" i="10"/>
  <c r="AH1591" i="10"/>
  <c r="AH1592" i="10"/>
  <c r="AH1593" i="10"/>
  <c r="AH1594" i="10"/>
  <c r="AH1595" i="10"/>
  <c r="AH1596" i="10"/>
  <c r="AH1597" i="10"/>
  <c r="AH1598" i="10"/>
  <c r="AH1599" i="10"/>
  <c r="AH1600" i="10"/>
  <c r="AH1601" i="10"/>
  <c r="AH1602" i="10"/>
  <c r="AH1603" i="10"/>
  <c r="AH1607" i="10"/>
  <c r="AH1608" i="10"/>
  <c r="AH1609" i="10"/>
  <c r="AH1610" i="10"/>
  <c r="AH1611" i="10"/>
  <c r="AH1612" i="10"/>
  <c r="AH1613" i="10"/>
  <c r="AH1614" i="10"/>
  <c r="AH1615" i="10"/>
  <c r="AH1616" i="10"/>
  <c r="AH1617" i="10"/>
  <c r="AH1618" i="10"/>
  <c r="AH1619" i="10"/>
  <c r="AH1620" i="10"/>
  <c r="AH1621" i="10"/>
  <c r="AH1622" i="10"/>
  <c r="AH1623" i="10"/>
  <c r="AH1624" i="10"/>
  <c r="AH1625" i="10"/>
  <c r="AH1626" i="10"/>
  <c r="AH1627" i="10"/>
  <c r="AH1628" i="10"/>
  <c r="AH1629" i="10"/>
  <c r="AH1630" i="10"/>
  <c r="AH1631" i="10"/>
  <c r="AH1632" i="10"/>
  <c r="AH1633" i="10"/>
  <c r="AH1634" i="10"/>
  <c r="AH1635" i="10"/>
  <c r="AH1636" i="10"/>
  <c r="AH1637" i="10"/>
  <c r="AH1638" i="10"/>
  <c r="AH1639" i="10"/>
  <c r="AH1640" i="10"/>
  <c r="AH1641" i="10"/>
  <c r="AH1642" i="10"/>
  <c r="AH1643" i="10"/>
  <c r="AH1644" i="10"/>
  <c r="AH1645" i="10"/>
  <c r="AH1646" i="10"/>
  <c r="AH1647" i="10"/>
  <c r="AH1648" i="10"/>
  <c r="AH1649" i="10"/>
  <c r="AH1650" i="10"/>
  <c r="AH1651" i="10"/>
  <c r="AH1652" i="10"/>
  <c r="AH1653" i="10"/>
  <c r="AH1654" i="10"/>
  <c r="AH1655" i="10"/>
  <c r="AH1656" i="10"/>
  <c r="AH1657" i="10"/>
  <c r="AH1658" i="10"/>
  <c r="AH1659" i="10"/>
  <c r="AH1660" i="10"/>
  <c r="AH1661" i="10"/>
  <c r="AH1662" i="10"/>
  <c r="AH1663" i="10"/>
  <c r="AH1664" i="10"/>
  <c r="AH1665" i="10"/>
  <c r="AH1666" i="10"/>
  <c r="AH1667" i="10"/>
  <c r="AH1668" i="10"/>
  <c r="AH1669" i="10"/>
  <c r="AH1670" i="10"/>
  <c r="AH1671" i="10"/>
  <c r="AH1672" i="10"/>
  <c r="AH1673" i="10"/>
  <c r="AH1674" i="10"/>
  <c r="AH1675" i="10"/>
  <c r="AH1676" i="10"/>
  <c r="AH1677" i="10"/>
  <c r="AH1678" i="10"/>
  <c r="AH1679" i="10"/>
  <c r="AH1680" i="10"/>
  <c r="AH1681" i="10"/>
  <c r="AH1682" i="10"/>
  <c r="AH1683" i="10"/>
  <c r="AH1684" i="10"/>
  <c r="AH1685" i="10"/>
  <c r="AH1686" i="10"/>
  <c r="AH1687" i="10"/>
  <c r="AH1688" i="10"/>
  <c r="AH1689" i="10"/>
  <c r="AH1690" i="10"/>
  <c r="AH1691" i="10"/>
  <c r="AH1692" i="10"/>
  <c r="AH1693" i="10"/>
  <c r="AH1694" i="10"/>
  <c r="AH1695" i="10"/>
  <c r="AH1696" i="10"/>
  <c r="AH1697" i="10"/>
  <c r="AH1698" i="10"/>
  <c r="AH1699" i="10"/>
  <c r="AH1700" i="10"/>
  <c r="AH1701" i="10"/>
  <c r="AH1702" i="10"/>
  <c r="AH1703" i="10"/>
  <c r="AH1704" i="10"/>
  <c r="AH1705" i="10"/>
  <c r="AH1706" i="10"/>
  <c r="AH1707" i="10"/>
  <c r="AH1708" i="10"/>
  <c r="AH1709" i="10"/>
  <c r="AH1710" i="10"/>
  <c r="AH1711" i="10"/>
  <c r="AH1712" i="10"/>
  <c r="AH1713" i="10"/>
  <c r="AH1714" i="10"/>
  <c r="AH1715" i="10"/>
  <c r="AH1716" i="10"/>
  <c r="AH1717" i="10"/>
  <c r="AH1718" i="10"/>
  <c r="AH1719" i="10"/>
  <c r="AH1720" i="10"/>
  <c r="AH1721" i="10"/>
  <c r="AH1722" i="10"/>
  <c r="AH1723" i="10"/>
  <c r="AH1724" i="10"/>
  <c r="AH1725" i="10"/>
  <c r="AH1726" i="10"/>
  <c r="AH1727" i="10"/>
  <c r="AH1728" i="10"/>
  <c r="AH1729" i="10"/>
  <c r="AH1730" i="10"/>
  <c r="AH1731" i="10"/>
  <c r="AH1732" i="10"/>
  <c r="AH1733" i="10"/>
  <c r="AH1734" i="10"/>
  <c r="AH1735" i="10"/>
  <c r="AH1736" i="10"/>
  <c r="AH1737" i="10"/>
  <c r="AH1738" i="10"/>
  <c r="AH1739" i="10"/>
  <c r="AH1740" i="10"/>
  <c r="AH1741" i="10"/>
  <c r="AH1742" i="10"/>
  <c r="AH1743" i="10"/>
  <c r="AH1744" i="10"/>
  <c r="AH1745" i="10"/>
  <c r="AH1746" i="10"/>
  <c r="AH1747" i="10"/>
  <c r="AH1748" i="10"/>
  <c r="AH1749" i="10"/>
  <c r="AH1750" i="10"/>
  <c r="AH1751" i="10"/>
  <c r="AH1752" i="10"/>
  <c r="AH1753" i="10"/>
  <c r="AH1754" i="10"/>
  <c r="AH1755" i="10"/>
  <c r="AH1756" i="10"/>
  <c r="AH1757" i="10"/>
  <c r="AH1758" i="10"/>
  <c r="AH1759" i="10"/>
  <c r="AH1760" i="10"/>
  <c r="AH1761" i="10"/>
  <c r="AH1762" i="10"/>
  <c r="AH1763" i="10"/>
  <c r="AH1764" i="10"/>
  <c r="AH1765" i="10"/>
  <c r="AH1766" i="10"/>
  <c r="AH1767" i="10"/>
  <c r="AH1768" i="10"/>
  <c r="AH1769" i="10"/>
  <c r="AH1770" i="10"/>
  <c r="AH1771" i="10"/>
  <c r="AH1772" i="10"/>
  <c r="AH1773" i="10"/>
  <c r="AH1774" i="10"/>
  <c r="AH1775" i="10"/>
  <c r="AH1776" i="10"/>
  <c r="AH1777" i="10"/>
  <c r="AH1778" i="10"/>
  <c r="AH1779" i="10"/>
  <c r="AH1780" i="10"/>
  <c r="AH1781" i="10"/>
  <c r="AH1782" i="10"/>
  <c r="AH1783" i="10"/>
  <c r="AH1784" i="10"/>
  <c r="AH1785" i="10"/>
  <c r="AH1786" i="10"/>
  <c r="AH1787" i="10"/>
  <c r="AH1788" i="10"/>
  <c r="AH1789" i="10"/>
  <c r="AH1790" i="10"/>
  <c r="AH1791" i="10"/>
  <c r="AH1792" i="10"/>
  <c r="AH1793" i="10"/>
  <c r="AH1794" i="10"/>
  <c r="AH1795" i="10"/>
  <c r="AH1796" i="10"/>
  <c r="AH1797" i="10"/>
  <c r="AH1798" i="10"/>
  <c r="AH1799" i="10"/>
  <c r="AH1800" i="10"/>
  <c r="AH1801" i="10"/>
  <c r="AH1802" i="10"/>
  <c r="AH1803" i="10"/>
  <c r="AH1804" i="10"/>
  <c r="AH1805" i="10"/>
  <c r="AH1806" i="10"/>
  <c r="AH1807" i="10"/>
  <c r="AH1808" i="10"/>
  <c r="AH1809" i="10"/>
  <c r="AH1810" i="10"/>
  <c r="AH1811" i="10"/>
  <c r="AH1812" i="10"/>
  <c r="AH1813" i="10"/>
  <c r="AH1814" i="10"/>
  <c r="AH1815" i="10"/>
  <c r="AH1816" i="10"/>
  <c r="AH1817" i="10"/>
  <c r="AH1818" i="10"/>
  <c r="AH1819" i="10"/>
  <c r="AH1820" i="10"/>
  <c r="AH1821" i="10"/>
  <c r="AH1822" i="10"/>
  <c r="AH1823" i="10"/>
  <c r="AH1824" i="10"/>
  <c r="AH1825" i="10"/>
  <c r="AH1826" i="10"/>
  <c r="AH1827" i="10"/>
  <c r="AH1828" i="10"/>
  <c r="AH1829" i="10"/>
  <c r="AH1830" i="10"/>
  <c r="AH1831" i="10"/>
  <c r="AH1832" i="10"/>
  <c r="AH1833" i="10"/>
  <c r="AH1834" i="10"/>
  <c r="AH1835" i="10"/>
  <c r="AH1836" i="10"/>
  <c r="AH1837" i="10"/>
  <c r="AH1838" i="10"/>
  <c r="AH1839" i="10"/>
  <c r="AH1840" i="10"/>
  <c r="AH1841" i="10"/>
  <c r="AH1842" i="10"/>
  <c r="AH1843" i="10"/>
  <c r="AH1844" i="10"/>
  <c r="AH1845" i="10"/>
  <c r="AH1846" i="10"/>
  <c r="AH1847" i="10"/>
  <c r="AH1848" i="10"/>
  <c r="AH1849" i="10"/>
  <c r="AH1850" i="10"/>
  <c r="AH1851" i="10"/>
  <c r="AH1852" i="10"/>
  <c r="AH1853" i="10"/>
  <c r="AH1854" i="10"/>
  <c r="AH1855" i="10"/>
  <c r="AH1856" i="10"/>
  <c r="AH1857" i="10"/>
  <c r="AH1858" i="10"/>
  <c r="AH1859" i="10"/>
  <c r="AH1860" i="10"/>
  <c r="AH1861" i="10"/>
  <c r="AH1862" i="10"/>
  <c r="AH1863" i="10"/>
  <c r="AH1865" i="10"/>
  <c r="AH1866" i="10"/>
  <c r="AH1867" i="10"/>
  <c r="AH1868" i="10"/>
  <c r="AH1869" i="10"/>
  <c r="AH1870" i="10"/>
  <c r="AH1871" i="10"/>
  <c r="AH1872" i="10"/>
  <c r="AH1873" i="10"/>
  <c r="AH1874" i="10"/>
  <c r="AH1875" i="10"/>
  <c r="AH1876" i="10"/>
  <c r="AH1877" i="10"/>
  <c r="AH1878" i="10"/>
  <c r="AH1879" i="10"/>
  <c r="AH1880" i="10"/>
  <c r="AH1881" i="10"/>
  <c r="AH1882" i="10"/>
  <c r="AH1883" i="10"/>
  <c r="AH1884" i="10"/>
  <c r="AH1885" i="10"/>
  <c r="AH1886" i="10"/>
  <c r="AH1887" i="10"/>
  <c r="AH1888" i="10"/>
  <c r="AH1889" i="10"/>
  <c r="AH1890" i="10"/>
  <c r="AH1891" i="10"/>
  <c r="AH1892" i="10"/>
  <c r="AH1893" i="10"/>
  <c r="AH1894" i="10"/>
  <c r="AH1895" i="10"/>
  <c r="AH1896" i="10"/>
  <c r="AH1897" i="10"/>
  <c r="AH1898" i="10"/>
  <c r="AH1899" i="10"/>
  <c r="AH1900" i="10"/>
  <c r="AH1901" i="10"/>
  <c r="AH1902" i="10"/>
  <c r="AH1903" i="10"/>
  <c r="AH1904" i="10"/>
  <c r="AH1905" i="10"/>
  <c r="AH1906" i="10"/>
  <c r="AH1907" i="10"/>
  <c r="AH1908" i="10"/>
  <c r="AH1909" i="10"/>
  <c r="AH1910" i="10"/>
  <c r="AH1911" i="10"/>
  <c r="AH1912" i="10"/>
  <c r="AH1913" i="10"/>
  <c r="AH1914" i="10"/>
  <c r="AH1915" i="10"/>
  <c r="AH1916" i="10"/>
  <c r="AH1917" i="10"/>
  <c r="AH1918" i="10"/>
  <c r="AH1919" i="10"/>
  <c r="AH1920" i="10"/>
  <c r="AH1921" i="10"/>
  <c r="AH1922" i="10"/>
  <c r="AH1923" i="10"/>
  <c r="AH1924" i="10"/>
  <c r="AH1925" i="10"/>
  <c r="AH1926" i="10"/>
  <c r="AH1927" i="10"/>
  <c r="AH1928" i="10"/>
  <c r="AH1929" i="10"/>
  <c r="AH1930" i="10"/>
  <c r="AH1931" i="10"/>
  <c r="AH1932" i="10"/>
  <c r="AH1933" i="10"/>
  <c r="AH1934" i="10"/>
  <c r="AH1935" i="10"/>
  <c r="AH1936" i="10"/>
  <c r="AH1937" i="10"/>
  <c r="AH1938" i="10"/>
  <c r="AH1939" i="10"/>
  <c r="AH1940" i="10"/>
  <c r="AH1941" i="10"/>
  <c r="AH1942" i="10"/>
  <c r="AH1943" i="10"/>
  <c r="AH1944" i="10"/>
  <c r="AH1945" i="10"/>
  <c r="AH1946" i="10"/>
  <c r="AH1947" i="10"/>
  <c r="AH1948" i="10"/>
  <c r="AH1949" i="10"/>
  <c r="AH1950" i="10"/>
  <c r="AH1951" i="10"/>
  <c r="AH1952" i="10"/>
  <c r="AH1953" i="10"/>
  <c r="AH1954" i="10"/>
  <c r="AH1955" i="10"/>
  <c r="AH1956" i="10"/>
  <c r="AH1957" i="10"/>
  <c r="AH1958" i="10"/>
  <c r="AH1959" i="10"/>
  <c r="AH1960" i="10"/>
  <c r="AH1961" i="10"/>
  <c r="AH1962" i="10"/>
  <c r="AH1963" i="10"/>
  <c r="AH1964" i="10"/>
  <c r="AH1965" i="10"/>
  <c r="AH1966" i="10"/>
  <c r="AH1967" i="10"/>
  <c r="AH1968" i="10"/>
  <c r="AH1969" i="10"/>
  <c r="AH1970" i="10"/>
  <c r="AH1971" i="10"/>
  <c r="AH1972" i="10"/>
  <c r="AH1973" i="10"/>
  <c r="AH1974" i="10"/>
  <c r="AH1975" i="10"/>
  <c r="AH1976" i="10"/>
  <c r="AH1977" i="10"/>
  <c r="AH1978" i="10"/>
  <c r="AH1979" i="10"/>
  <c r="AH1980" i="10"/>
  <c r="AH1981" i="10"/>
  <c r="AH1982" i="10"/>
  <c r="AH1983" i="10"/>
  <c r="AH1984" i="10"/>
  <c r="AH1985" i="10"/>
  <c r="AH1986" i="10"/>
  <c r="AH1987" i="10"/>
  <c r="AH1988" i="10"/>
  <c r="AH1989" i="10"/>
  <c r="AH1990" i="10"/>
  <c r="AH1991" i="10"/>
  <c r="AH1992" i="10"/>
  <c r="AH1993" i="10"/>
  <c r="AH1994" i="10"/>
  <c r="AH1995" i="10"/>
  <c r="AH1996" i="10"/>
  <c r="AH1997" i="10"/>
  <c r="AH1998" i="10"/>
  <c r="AH1999" i="10"/>
  <c r="AH2000" i="10"/>
  <c r="AH2001" i="10"/>
  <c r="AH2002" i="10"/>
  <c r="AH2003" i="10"/>
  <c r="AH2004" i="10"/>
  <c r="AH2005" i="10"/>
  <c r="AH2006" i="10"/>
  <c r="AH2007" i="10"/>
  <c r="AH2008" i="10"/>
  <c r="AH2009" i="10"/>
  <c r="AH2010" i="10"/>
  <c r="AH2011" i="10"/>
  <c r="AH2012" i="10"/>
  <c r="AH2013" i="10"/>
  <c r="AH2014" i="10"/>
  <c r="AH2015" i="10"/>
  <c r="AH2016" i="10"/>
  <c r="AH2017" i="10"/>
  <c r="AH2018" i="10"/>
  <c r="AH2019" i="10"/>
  <c r="AH2020" i="10"/>
  <c r="AH2021" i="10"/>
  <c r="AH2022" i="10"/>
  <c r="AH2023" i="10"/>
  <c r="AH2024" i="10"/>
  <c r="AH2025" i="10"/>
  <c r="AH2026" i="10"/>
  <c r="AH2027" i="10"/>
  <c r="AH2028" i="10"/>
  <c r="AH2029" i="10"/>
  <c r="AH2030" i="10"/>
  <c r="AH2031" i="10"/>
  <c r="AH2032" i="10"/>
  <c r="AH2033" i="10"/>
  <c r="AH2034" i="10"/>
  <c r="AH2035" i="10"/>
  <c r="AH2036" i="10"/>
  <c r="AH2037" i="10"/>
  <c r="AH2038" i="10"/>
  <c r="AH2039" i="10"/>
  <c r="AH2040" i="10"/>
  <c r="AH2041" i="10"/>
  <c r="AH2042" i="10"/>
  <c r="AH2043" i="10"/>
  <c r="AH2044" i="10"/>
  <c r="AH2045" i="10"/>
  <c r="AH2046" i="10"/>
  <c r="AH2047" i="10"/>
  <c r="AH2048" i="10"/>
  <c r="AH2049" i="10"/>
  <c r="AH2050" i="10"/>
  <c r="AH2051" i="10"/>
  <c r="AH2052" i="10"/>
  <c r="AH2053" i="10"/>
  <c r="AH2054" i="10"/>
  <c r="AH2055" i="10"/>
  <c r="AH2056" i="10"/>
  <c r="AH2057" i="10"/>
  <c r="AH2058" i="10"/>
  <c r="AH2059" i="10"/>
  <c r="AH2060" i="10"/>
  <c r="AH2061" i="10"/>
  <c r="AH2062" i="10"/>
  <c r="AH2063" i="10"/>
  <c r="AH2064" i="10"/>
  <c r="AH2065" i="10"/>
  <c r="AH2066" i="10"/>
  <c r="AH2067" i="10"/>
  <c r="AH2068" i="10"/>
  <c r="AH2069" i="10"/>
  <c r="AH2070" i="10"/>
  <c r="AH2071" i="10"/>
  <c r="AH2072" i="10"/>
  <c r="AH2073" i="10"/>
  <c r="AH2074" i="10"/>
  <c r="AH2075" i="10"/>
  <c r="AH2076" i="10"/>
  <c r="AH2077" i="10"/>
  <c r="AH2078" i="10"/>
  <c r="AH2079" i="10"/>
  <c r="AH2080" i="10"/>
  <c r="AH2081" i="10"/>
  <c r="AH2082" i="10"/>
  <c r="AH2083" i="10"/>
  <c r="AH2084" i="10"/>
  <c r="AH2085" i="10"/>
  <c r="AH2086" i="10"/>
  <c r="AH2087" i="10"/>
  <c r="AH2088" i="10"/>
  <c r="AH2089" i="10"/>
  <c r="AH2090" i="10"/>
  <c r="AH2091" i="10"/>
  <c r="AH2092" i="10"/>
  <c r="AH2093" i="10"/>
  <c r="AH2094" i="10"/>
  <c r="AH2095" i="10"/>
  <c r="AH2096" i="10"/>
  <c r="AH2097" i="10"/>
  <c r="AH2098" i="10"/>
  <c r="AH2099" i="10"/>
  <c r="AH2100" i="10"/>
  <c r="AH2101" i="10"/>
  <c r="AH2102" i="10"/>
  <c r="AH2103" i="10"/>
  <c r="AH2104" i="10"/>
  <c r="AH2105" i="10"/>
  <c r="AH2106" i="10"/>
  <c r="AH2107" i="10"/>
  <c r="AH2108" i="10"/>
  <c r="AH2109" i="10"/>
  <c r="AH2110" i="10"/>
  <c r="AH2111" i="10"/>
  <c r="AH2112" i="10"/>
  <c r="AH2113" i="10"/>
  <c r="AH2114" i="10"/>
  <c r="AH2115" i="10"/>
  <c r="AH2116" i="10"/>
  <c r="AH2117" i="10"/>
  <c r="AH2118" i="10"/>
  <c r="AH2119" i="10"/>
  <c r="AH2120" i="10"/>
  <c r="AH2121" i="10"/>
  <c r="AH2122" i="10"/>
  <c r="AH2123" i="10"/>
  <c r="AH2124" i="10"/>
  <c r="AH2125" i="10"/>
  <c r="AH2126" i="10"/>
  <c r="AH2127" i="10"/>
  <c r="AH2128" i="10"/>
  <c r="AH2129" i="10"/>
  <c r="AH2130" i="10"/>
  <c r="AH2131" i="10"/>
  <c r="AH2132" i="10"/>
  <c r="AH2133" i="10"/>
  <c r="AH2134" i="10"/>
  <c r="AH2135" i="10"/>
  <c r="AH2136" i="10"/>
  <c r="AH2137" i="10"/>
  <c r="AH2138" i="10"/>
  <c r="AH2139" i="10"/>
  <c r="AH2140" i="10"/>
  <c r="AH2141" i="10"/>
  <c r="AH2142" i="10"/>
  <c r="AH2143" i="10"/>
  <c r="AH2144" i="10"/>
  <c r="AH2145" i="10"/>
  <c r="AH2146" i="10"/>
  <c r="AH2147" i="10"/>
  <c r="AH2148" i="10"/>
  <c r="AH2149" i="10"/>
  <c r="AH2150" i="10"/>
  <c r="AH2151" i="10"/>
  <c r="AH2152" i="10"/>
  <c r="AH2153" i="10"/>
  <c r="AH2154" i="10"/>
  <c r="AH2155" i="10"/>
  <c r="AH2156" i="10"/>
  <c r="AH2157" i="10"/>
  <c r="AH2158" i="10"/>
  <c r="AH2159" i="10"/>
  <c r="AH2160" i="10"/>
  <c r="AH2161" i="10"/>
  <c r="AH2162" i="10"/>
  <c r="AH2163" i="10"/>
  <c r="AH2164" i="10"/>
  <c r="AH2165" i="10"/>
  <c r="AH2166" i="10"/>
  <c r="AH2167" i="10"/>
  <c r="AH2168" i="10"/>
  <c r="AH2169" i="10"/>
  <c r="AH2170" i="10"/>
  <c r="AH2171" i="10"/>
  <c r="AH2172" i="10"/>
  <c r="AH2173" i="10"/>
  <c r="AH2174" i="10"/>
  <c r="AH2175" i="10"/>
  <c r="AH2176" i="10"/>
  <c r="AH2177" i="10"/>
  <c r="AH2178" i="10"/>
  <c r="AH2179" i="10"/>
  <c r="AH2180" i="10"/>
  <c r="AH2181" i="10"/>
  <c r="AH2182" i="10"/>
  <c r="AH2183" i="10"/>
  <c r="AH2184" i="10"/>
  <c r="AH2185" i="10"/>
  <c r="AH2186" i="10"/>
  <c r="AH2187" i="10"/>
  <c r="AH2188" i="10"/>
  <c r="AH2189" i="10"/>
  <c r="AH2190" i="10"/>
  <c r="AH2191" i="10"/>
  <c r="AH2192" i="10"/>
  <c r="AH2193" i="10"/>
  <c r="AH2194" i="10"/>
  <c r="AH2195" i="10"/>
  <c r="AH2196" i="10"/>
  <c r="AH2197" i="10"/>
  <c r="AH2198" i="10"/>
  <c r="AH2199" i="10"/>
  <c r="AH2200" i="10"/>
  <c r="AH2201" i="10"/>
  <c r="AH2202" i="10"/>
  <c r="AH2203" i="10"/>
  <c r="AH2204" i="10"/>
  <c r="AH2205" i="10"/>
  <c r="AH2206" i="10"/>
  <c r="AH2207" i="10"/>
  <c r="AH2208" i="10"/>
  <c r="AH2209" i="10"/>
  <c r="AH2210" i="10"/>
  <c r="AH2211" i="10"/>
  <c r="AH2212" i="10"/>
  <c r="AH2213" i="10"/>
  <c r="AH2214" i="10"/>
  <c r="AH2215" i="10"/>
  <c r="AH2216" i="10"/>
  <c r="AH2217" i="10"/>
  <c r="AH2218" i="10"/>
  <c r="AH2219" i="10"/>
  <c r="AH2220" i="10"/>
  <c r="AH2221" i="10"/>
  <c r="AH2222" i="10"/>
  <c r="AH2223" i="10"/>
  <c r="AH2224" i="10"/>
  <c r="AH2225" i="10"/>
  <c r="AH2226" i="10"/>
  <c r="AH2227" i="10"/>
  <c r="AH2228" i="10"/>
  <c r="AH2229" i="10"/>
  <c r="AH2230" i="10"/>
  <c r="AH2231" i="10"/>
  <c r="AH2232" i="10"/>
  <c r="AH2233" i="10"/>
  <c r="AH2234" i="10"/>
  <c r="AH2235" i="10"/>
  <c r="AH2236" i="10"/>
  <c r="AH2237" i="10"/>
  <c r="AH2238" i="10"/>
  <c r="AH2239" i="10"/>
  <c r="AH2240" i="10"/>
  <c r="AH2241" i="10"/>
  <c r="AH2242" i="10"/>
  <c r="AH2243" i="10"/>
  <c r="AH2244" i="10"/>
  <c r="AH2245" i="10"/>
  <c r="AH2246" i="10"/>
  <c r="AH2247" i="10"/>
  <c r="AH2248" i="10"/>
  <c r="AH2249" i="10"/>
  <c r="AH2250" i="10"/>
  <c r="AH2251" i="10"/>
  <c r="AH2252" i="10"/>
  <c r="AH2253" i="10"/>
  <c r="AH2254" i="10"/>
  <c r="AH2255" i="10"/>
  <c r="AH2256" i="10"/>
  <c r="AH2257" i="10"/>
  <c r="AH2258" i="10"/>
  <c r="AH2259" i="10"/>
  <c r="AH2260" i="10"/>
  <c r="AH2261" i="10"/>
  <c r="AH2262" i="10"/>
  <c r="AH2263" i="10"/>
  <c r="AH2264" i="10"/>
  <c r="AH2265" i="10"/>
  <c r="AH2266" i="10"/>
  <c r="AH2267" i="10"/>
  <c r="AH2268" i="10"/>
  <c r="AH2269" i="10"/>
  <c r="AH2270" i="10"/>
  <c r="AH2271" i="10"/>
  <c r="AH2272" i="10"/>
  <c r="AH2273" i="10"/>
  <c r="AH2274" i="10"/>
  <c r="AH2275" i="10"/>
  <c r="AH2276" i="10"/>
  <c r="AH2277" i="10"/>
  <c r="AH2278" i="10"/>
  <c r="AH2279" i="10"/>
  <c r="AH2280" i="10"/>
  <c r="AH2281" i="10"/>
  <c r="AH2282" i="10"/>
  <c r="AH2283" i="10"/>
  <c r="AH2284" i="10"/>
  <c r="AH2285" i="10"/>
  <c r="AH2286" i="10"/>
  <c r="AH2287" i="10"/>
  <c r="AH2288" i="10"/>
  <c r="AH2289" i="10"/>
  <c r="AH2290" i="10"/>
  <c r="AH2291" i="10"/>
  <c r="AH2292" i="10"/>
  <c r="AH2293" i="10"/>
  <c r="AH2294" i="10"/>
  <c r="AH2295" i="10"/>
  <c r="AH2296" i="10"/>
  <c r="AH2297" i="10"/>
  <c r="AH2298" i="10"/>
  <c r="AH2299" i="10"/>
  <c r="AH2300" i="10"/>
  <c r="AH2301" i="10"/>
  <c r="AH2302" i="10"/>
  <c r="AH2303" i="10"/>
  <c r="AH2304" i="10"/>
  <c r="AH2305" i="10"/>
  <c r="AH2306" i="10"/>
  <c r="AH2307" i="10"/>
  <c r="AH2308" i="10"/>
  <c r="AH2309" i="10"/>
  <c r="AH2310" i="10"/>
  <c r="AH2311" i="10"/>
  <c r="AH2312" i="10"/>
  <c r="AH2313" i="10"/>
  <c r="AH2314" i="10"/>
  <c r="AH2315" i="10"/>
  <c r="AH2316" i="10"/>
  <c r="AH2317" i="10"/>
  <c r="AH2318" i="10"/>
  <c r="AH2319" i="10"/>
  <c r="AH2320" i="10"/>
  <c r="AH2321" i="10"/>
  <c r="AH2322" i="10"/>
  <c r="AH2323" i="10"/>
  <c r="AH2324" i="10"/>
  <c r="AH2325" i="10"/>
  <c r="AH2326" i="10"/>
  <c r="AH2327" i="10"/>
  <c r="AH2328" i="10"/>
  <c r="AH2329" i="10"/>
  <c r="AH2330" i="10"/>
  <c r="AH2331" i="10"/>
  <c r="AH2332" i="10"/>
  <c r="AH2333" i="10"/>
  <c r="AH2334" i="10"/>
  <c r="AH2335" i="10"/>
  <c r="AH2336" i="10"/>
  <c r="AH2337" i="10"/>
  <c r="AH2338" i="10"/>
  <c r="AH2339" i="10"/>
  <c r="AH2340" i="10"/>
  <c r="AH2341" i="10"/>
  <c r="AH2342" i="10"/>
  <c r="AH2343" i="10"/>
  <c r="AH2344" i="10"/>
  <c r="AH2345" i="10"/>
  <c r="AH2346" i="10"/>
  <c r="AH2347" i="10"/>
  <c r="AH2348" i="10"/>
  <c r="AH2349" i="10"/>
  <c r="AH2350" i="10"/>
  <c r="AH2351" i="10"/>
  <c r="AH2352" i="10"/>
  <c r="AH2353" i="10"/>
  <c r="AH2354" i="10"/>
  <c r="AH2355" i="10"/>
  <c r="AH2356" i="10"/>
  <c r="AH2357" i="10"/>
  <c r="AH2358" i="10"/>
  <c r="AH2359" i="10"/>
  <c r="AH2360" i="10"/>
  <c r="AH2361" i="10"/>
  <c r="AH2362" i="10"/>
  <c r="AH2363" i="10"/>
  <c r="AH2364" i="10"/>
  <c r="AH2365" i="10"/>
  <c r="AH2366" i="10"/>
  <c r="AH2367" i="10"/>
  <c r="AH2368" i="10"/>
  <c r="AH2369" i="10"/>
  <c r="AH2370" i="10"/>
  <c r="AH2371" i="10"/>
  <c r="AH2372" i="10"/>
  <c r="AH2373" i="10"/>
  <c r="AH2374" i="10"/>
  <c r="AH2375" i="10"/>
  <c r="AH2376" i="10"/>
  <c r="AH2377" i="10"/>
  <c r="AH2378" i="10"/>
  <c r="AH2379" i="10"/>
  <c r="AH2380" i="10"/>
  <c r="AH2381" i="10"/>
  <c r="AH2382" i="10"/>
  <c r="AH2383" i="10"/>
  <c r="AH2384" i="10"/>
  <c r="AH2385" i="10"/>
  <c r="AH2386" i="10"/>
  <c r="AH2387" i="10"/>
  <c r="AH2388" i="10"/>
  <c r="AH2389" i="10"/>
  <c r="AH2390" i="10"/>
  <c r="AH2391" i="10"/>
  <c r="AH2392" i="10"/>
  <c r="AH2393" i="10"/>
  <c r="AH2394" i="10"/>
  <c r="AH2395" i="10"/>
  <c r="AH2396" i="10"/>
  <c r="AH2397" i="10"/>
  <c r="AH2398" i="10"/>
  <c r="AH2399" i="10"/>
  <c r="AH2400" i="10"/>
  <c r="AH2401" i="10"/>
  <c r="AH2402" i="10"/>
  <c r="AH2403" i="10"/>
  <c r="AH2404" i="10"/>
  <c r="AH2405" i="10"/>
  <c r="AH2406" i="10"/>
  <c r="AH2407" i="10"/>
  <c r="AH2408" i="10"/>
  <c r="AH2409" i="10"/>
  <c r="AH2410" i="10"/>
  <c r="AH2411" i="10"/>
  <c r="AH2412" i="10"/>
  <c r="AH2413" i="10"/>
  <c r="AH2414" i="10"/>
  <c r="AH2415" i="10"/>
  <c r="AH2416" i="10"/>
  <c r="AH2417" i="10"/>
  <c r="AH2418" i="10"/>
  <c r="AH2419" i="10"/>
  <c r="AH2420" i="10"/>
  <c r="AH2421" i="10"/>
  <c r="AH2422" i="10"/>
  <c r="AH2423" i="10"/>
  <c r="AH2424" i="10"/>
  <c r="AH2425" i="10"/>
  <c r="AH2426" i="10"/>
  <c r="AH2427" i="10"/>
  <c r="AH2428" i="10"/>
  <c r="AH2429" i="10"/>
  <c r="AH2430" i="10"/>
  <c r="AH2431" i="10"/>
  <c r="AH2432" i="10"/>
  <c r="AH2433" i="10"/>
  <c r="AH2434" i="10"/>
  <c r="AH2435" i="10"/>
  <c r="AH2436" i="10"/>
  <c r="AH2437" i="10"/>
  <c r="AH2438" i="10"/>
  <c r="AH2439" i="10"/>
  <c r="AH2440" i="10"/>
  <c r="AH2441" i="10"/>
  <c r="AH2442" i="10"/>
  <c r="AH2443" i="10"/>
  <c r="AH2444" i="10"/>
  <c r="AH2445" i="10"/>
  <c r="AH2446" i="10"/>
  <c r="AH2447" i="10"/>
  <c r="AH2448" i="10"/>
  <c r="AH2449" i="10"/>
  <c r="AH2450" i="10"/>
  <c r="AH2451" i="10"/>
  <c r="AH2452" i="10"/>
  <c r="AH2453" i="10"/>
  <c r="AH2454" i="10"/>
  <c r="AH2455" i="10"/>
  <c r="AH2456" i="10"/>
  <c r="AH2457" i="10"/>
  <c r="AH2458" i="10"/>
  <c r="AH2459" i="10"/>
  <c r="AH2460" i="10"/>
  <c r="AH2461" i="10"/>
  <c r="AH2462" i="10"/>
  <c r="AH2463" i="10"/>
  <c r="AH2464" i="10"/>
  <c r="AH2465" i="10"/>
  <c r="AH2466" i="10"/>
  <c r="AH2467" i="10"/>
  <c r="AH2468" i="10"/>
  <c r="AH2469" i="10"/>
  <c r="AH2470" i="10"/>
  <c r="AH2471" i="10"/>
  <c r="AH2472" i="10"/>
  <c r="AH2473" i="10"/>
  <c r="AH2474" i="10"/>
  <c r="AH2475" i="10"/>
  <c r="AH2476" i="10"/>
  <c r="AH2477" i="10"/>
  <c r="AH2478" i="10"/>
  <c r="AH2479" i="10"/>
  <c r="AH2480" i="10"/>
  <c r="AH2481" i="10"/>
  <c r="AH2482" i="10"/>
  <c r="AH2483" i="10"/>
  <c r="AH2484" i="10"/>
  <c r="AH2485" i="10"/>
  <c r="AH2486" i="10"/>
  <c r="AH2487" i="10"/>
  <c r="AH2488" i="10"/>
  <c r="AH2489" i="10"/>
  <c r="AH2490" i="10"/>
  <c r="AH2491" i="10"/>
  <c r="AH2492" i="10"/>
  <c r="AH2493" i="10"/>
  <c r="AH2494" i="10"/>
  <c r="AH2495" i="10"/>
  <c r="AH2496" i="10"/>
  <c r="AH2497" i="10"/>
  <c r="AH2498" i="10"/>
  <c r="AH2499" i="10"/>
  <c r="AH2500" i="10"/>
  <c r="AH2501" i="10"/>
  <c r="AH2502" i="10"/>
  <c r="AH2503" i="10"/>
  <c r="AH2504" i="10"/>
  <c r="AH2505" i="10"/>
  <c r="AH2506" i="10"/>
  <c r="AH2507" i="10"/>
  <c r="AH2508" i="10"/>
  <c r="AH2509" i="10"/>
  <c r="AH2510" i="10"/>
  <c r="AH2511" i="10"/>
  <c r="AH2512" i="10"/>
  <c r="AH2513" i="10"/>
  <c r="AH2514" i="10"/>
  <c r="AH2515" i="10"/>
  <c r="AH2516" i="10"/>
  <c r="AH2517" i="10"/>
  <c r="AH2518" i="10"/>
  <c r="AH2519" i="10"/>
  <c r="AH2520" i="10"/>
  <c r="AH2521" i="10"/>
  <c r="AH2522" i="10"/>
  <c r="AH2523" i="10"/>
  <c r="AH2524" i="10"/>
  <c r="AH2525" i="10"/>
  <c r="AH2526" i="10"/>
  <c r="AH2527" i="10"/>
  <c r="AH2528" i="10"/>
  <c r="AH2529" i="10"/>
  <c r="AH2530" i="10"/>
  <c r="AH2531" i="10"/>
  <c r="AH2532" i="10"/>
  <c r="AH2533" i="10"/>
  <c r="AH2534" i="10"/>
  <c r="AH2535" i="10"/>
  <c r="AH2536" i="10"/>
  <c r="AH2537" i="10"/>
  <c r="AH2538" i="10"/>
  <c r="AH2539" i="10"/>
  <c r="AH2540" i="10"/>
  <c r="AH2541" i="10"/>
  <c r="AH2542" i="10"/>
  <c r="AH2543" i="10"/>
  <c r="AH2544" i="10"/>
  <c r="AH2545" i="10"/>
  <c r="AH2546" i="10"/>
  <c r="AH2547" i="10"/>
  <c r="AH2548" i="10"/>
  <c r="AH2549" i="10"/>
  <c r="AH2550" i="10"/>
  <c r="AH2551" i="10"/>
  <c r="AH2552" i="10"/>
  <c r="AH2553" i="10"/>
  <c r="AH2554" i="10"/>
  <c r="AH2555" i="10"/>
  <c r="AH2556" i="10"/>
  <c r="AH2557" i="10"/>
  <c r="AH2558" i="10"/>
  <c r="AH2559" i="10"/>
  <c r="AH2560" i="10"/>
  <c r="AH2561" i="10"/>
  <c r="AH2562" i="10"/>
  <c r="AH2563" i="10"/>
  <c r="AH2564" i="10"/>
  <c r="AH2565" i="10"/>
  <c r="AH2566" i="10"/>
  <c r="AH2567" i="10"/>
  <c r="AH2568" i="10"/>
  <c r="AH2569" i="10"/>
  <c r="AH2570" i="10"/>
  <c r="AH2571" i="10"/>
  <c r="AH2572" i="10"/>
  <c r="AH2573" i="10"/>
  <c r="AH2574" i="10"/>
  <c r="AH2575" i="10"/>
  <c r="AH2576" i="10"/>
  <c r="AH2577" i="10"/>
  <c r="AH2578" i="10"/>
  <c r="AH2579" i="10"/>
  <c r="AH2580" i="10"/>
  <c r="AH2581" i="10"/>
  <c r="AH2582" i="10"/>
  <c r="AH2583" i="10"/>
  <c r="AH2584" i="10"/>
  <c r="AH2585" i="10"/>
  <c r="AH2586" i="10"/>
  <c r="AH2587" i="10"/>
  <c r="AH2588" i="10"/>
  <c r="AH2589" i="10"/>
  <c r="AH2590" i="10"/>
  <c r="AH2591" i="10"/>
  <c r="AH2592" i="10"/>
  <c r="AH2593" i="10"/>
  <c r="AH2594" i="10"/>
  <c r="AH2595" i="10"/>
  <c r="AH2596" i="10"/>
  <c r="AH2597" i="10"/>
  <c r="AH2598" i="10"/>
  <c r="AH2599" i="10"/>
  <c r="AH2600" i="10"/>
  <c r="AH2601" i="10"/>
  <c r="AH2602" i="10"/>
  <c r="AH2603" i="10"/>
  <c r="AH2604" i="10"/>
  <c r="AH2605" i="10"/>
  <c r="AH2606" i="10"/>
  <c r="AH2607" i="10"/>
  <c r="AH2608" i="10"/>
  <c r="AH2609" i="10"/>
  <c r="AH2610" i="10"/>
  <c r="AH2611" i="10"/>
  <c r="AH2612" i="10"/>
  <c r="AH2613" i="10"/>
  <c r="AH2614" i="10"/>
  <c r="AH2615" i="10"/>
  <c r="AH2616" i="10"/>
  <c r="AH2617" i="10"/>
  <c r="AH2618" i="10"/>
  <c r="AH2619" i="10"/>
  <c r="AH2620" i="10"/>
  <c r="AH2621" i="10"/>
  <c r="AH2622" i="10"/>
  <c r="AH2623" i="10"/>
  <c r="AH2624" i="10"/>
  <c r="AH2625" i="10"/>
  <c r="AH2626" i="10"/>
  <c r="AH2627" i="10"/>
  <c r="AH2628" i="10"/>
  <c r="AH2629" i="10"/>
  <c r="AH2630" i="10"/>
  <c r="AH2631" i="10"/>
  <c r="AH2632" i="10"/>
  <c r="AH2633" i="10"/>
  <c r="AH2634" i="10"/>
  <c r="AH2635" i="10"/>
  <c r="AH2636" i="10"/>
  <c r="AH2637" i="10"/>
  <c r="AH2638" i="10"/>
  <c r="AH2639" i="10"/>
  <c r="AH2640" i="10"/>
  <c r="AH2641" i="10"/>
  <c r="AH2642" i="10"/>
  <c r="AH2643" i="10"/>
  <c r="AH2644" i="10"/>
  <c r="AH2645" i="10"/>
  <c r="AH2646" i="10"/>
  <c r="AH2647" i="10"/>
  <c r="AH2648" i="10"/>
  <c r="AH2649" i="10"/>
  <c r="AH2650" i="10"/>
  <c r="AH2651" i="10"/>
  <c r="AH2652" i="10"/>
  <c r="AH2653" i="10"/>
  <c r="AH2654" i="10"/>
  <c r="AH2655" i="10"/>
  <c r="AH2656" i="10"/>
  <c r="AH2657" i="10"/>
  <c r="AH2658" i="10"/>
  <c r="AH2659" i="10"/>
  <c r="AH2660" i="10"/>
  <c r="AH2661" i="10"/>
  <c r="AH2662" i="10"/>
  <c r="AH2663" i="10"/>
  <c r="AH2664" i="10"/>
  <c r="AH2665" i="10"/>
  <c r="AH2666" i="10"/>
  <c r="AH2667" i="10"/>
  <c r="AH2668" i="10"/>
  <c r="AH2669" i="10"/>
  <c r="AH2670" i="10"/>
  <c r="AH2671" i="10"/>
  <c r="AH2672" i="10"/>
  <c r="AH2673" i="10"/>
  <c r="AH2674" i="10"/>
  <c r="AH2675" i="10"/>
  <c r="AH2676" i="10"/>
  <c r="AH2677" i="10"/>
  <c r="AH2678" i="10"/>
  <c r="AH2679" i="10"/>
  <c r="AH2680" i="10"/>
  <c r="AH2681" i="10"/>
  <c r="AH2682" i="10"/>
  <c r="AH2683" i="10"/>
  <c r="AH2684" i="10"/>
  <c r="AH2685" i="10"/>
  <c r="AH2686" i="10"/>
  <c r="AH2687" i="10"/>
  <c r="AH2688" i="10"/>
  <c r="AH2689" i="10"/>
  <c r="AH2690" i="10"/>
  <c r="AH2691" i="10"/>
  <c r="AH2692" i="10"/>
  <c r="AH2693" i="10"/>
  <c r="AH2694" i="10"/>
  <c r="AH2695" i="10"/>
  <c r="AH2696" i="10"/>
  <c r="AH2697" i="10"/>
  <c r="AH2698" i="10"/>
  <c r="AH2699" i="10"/>
  <c r="AH2700" i="10"/>
  <c r="AH2701" i="10"/>
  <c r="AH2702" i="10"/>
  <c r="AH2703" i="10"/>
  <c r="AH2704" i="10"/>
  <c r="AH2705" i="10"/>
  <c r="AH2706" i="10"/>
  <c r="AH2707" i="10"/>
  <c r="AH2708" i="10"/>
  <c r="AH2709" i="10"/>
  <c r="AH2710" i="10"/>
  <c r="AH2711" i="10"/>
  <c r="AH2712" i="10"/>
  <c r="AH2713" i="10"/>
  <c r="AH2714" i="10"/>
  <c r="AH2715" i="10"/>
  <c r="AH2716" i="10"/>
  <c r="AH2717" i="10"/>
  <c r="AH2718" i="10"/>
  <c r="AH2719" i="10"/>
  <c r="AH2720" i="10"/>
  <c r="AH2721" i="10"/>
  <c r="AH2722" i="10"/>
  <c r="AH2723" i="10"/>
  <c r="AH2724" i="10"/>
  <c r="AH2725" i="10"/>
  <c r="AH2726" i="10"/>
  <c r="AH2727" i="10"/>
  <c r="AH2728" i="10"/>
  <c r="AH2729" i="10"/>
  <c r="AH2730" i="10"/>
  <c r="AH2731" i="10"/>
  <c r="AH2732" i="10"/>
  <c r="AH2733" i="10"/>
  <c r="AH2734" i="10"/>
  <c r="AH2735" i="10"/>
  <c r="AH2736" i="10"/>
  <c r="AH2737" i="10"/>
  <c r="AH2738" i="10"/>
  <c r="AH2739" i="10"/>
  <c r="AH2740" i="10"/>
  <c r="AH2741" i="10"/>
  <c r="AH2742" i="10"/>
  <c r="AH2743" i="10"/>
  <c r="AH2744" i="10"/>
  <c r="AH2745" i="10"/>
  <c r="AH2746" i="10"/>
  <c r="AH2747" i="10"/>
  <c r="AH2748" i="10"/>
  <c r="AH2749" i="10"/>
  <c r="AH2750" i="10"/>
  <c r="AH2751" i="10"/>
  <c r="AH2752" i="10"/>
  <c r="AH2753" i="10"/>
  <c r="AH2754" i="10"/>
  <c r="AH2755" i="10"/>
  <c r="AH2756" i="10"/>
  <c r="AH2757" i="10"/>
  <c r="AH2758" i="10"/>
  <c r="AH2759" i="10"/>
  <c r="AH2760" i="10"/>
  <c r="AH2761" i="10"/>
  <c r="AH2762" i="10"/>
  <c r="AH2763" i="10"/>
  <c r="AH2764" i="10"/>
  <c r="AH2765" i="10"/>
  <c r="AH2766" i="10"/>
  <c r="AH2767" i="10"/>
  <c r="AH2768" i="10"/>
  <c r="AH2769" i="10"/>
  <c r="AH2770" i="10"/>
  <c r="AH2771" i="10"/>
  <c r="AH2772" i="10"/>
  <c r="AH2773" i="10"/>
  <c r="AH2774" i="10"/>
  <c r="AH2775" i="10"/>
  <c r="AH2776" i="10"/>
  <c r="AH2777" i="10"/>
  <c r="AH2778" i="10"/>
  <c r="AH2779" i="10"/>
  <c r="AH2780" i="10"/>
  <c r="AH2781" i="10"/>
  <c r="AH2782" i="10"/>
  <c r="AH2783" i="10"/>
  <c r="AH2784" i="10"/>
  <c r="AH2785" i="10"/>
  <c r="AH2786" i="10"/>
  <c r="AH2787" i="10"/>
  <c r="AH2788" i="10"/>
  <c r="AH2789" i="10"/>
  <c r="AH2790" i="10"/>
  <c r="AH2791" i="10"/>
  <c r="AH2792" i="10"/>
  <c r="AH2793" i="10"/>
  <c r="AH2794" i="10"/>
  <c r="AH2795" i="10"/>
  <c r="AH2796" i="10"/>
  <c r="AH2797" i="10"/>
  <c r="AH2798" i="10"/>
  <c r="AH2799" i="10"/>
  <c r="AH2800" i="10"/>
  <c r="AH2801" i="10"/>
  <c r="AH2802" i="10"/>
  <c r="AH2803" i="10"/>
  <c r="AH2804" i="10"/>
  <c r="AH2805" i="10"/>
  <c r="AH2806" i="10"/>
  <c r="AH2807" i="10"/>
  <c r="AH2808" i="10"/>
  <c r="AH2809" i="10"/>
  <c r="AH2810" i="10"/>
  <c r="AH2811" i="10"/>
  <c r="AH2812" i="10"/>
  <c r="AH2813" i="10"/>
  <c r="AH2814" i="10"/>
  <c r="AH2815" i="10"/>
  <c r="AH2816" i="10"/>
  <c r="AH2817" i="10"/>
  <c r="AH2818" i="10"/>
  <c r="AH2819" i="10"/>
  <c r="AH2820" i="10"/>
  <c r="AH2821" i="10"/>
  <c r="AH2822" i="10"/>
  <c r="AH2823" i="10"/>
  <c r="AH2824" i="10"/>
  <c r="AH2825" i="10"/>
  <c r="AH2826" i="10"/>
  <c r="AH2827" i="10"/>
  <c r="AH2828" i="10"/>
  <c r="AH2829" i="10"/>
  <c r="AH2830" i="10"/>
  <c r="AH2831" i="10"/>
  <c r="AH2832" i="10"/>
  <c r="AH2833" i="10"/>
  <c r="AH2834" i="10"/>
  <c r="AH2835" i="10"/>
  <c r="AH2836" i="10"/>
  <c r="AH2837" i="10"/>
  <c r="AH2838" i="10"/>
  <c r="AH2839" i="10"/>
  <c r="AH2840" i="10"/>
  <c r="AH2841" i="10"/>
  <c r="AH2842" i="10"/>
  <c r="AH2843" i="10"/>
  <c r="AH2844" i="10"/>
  <c r="AH2845" i="10"/>
  <c r="AH2846" i="10"/>
  <c r="AH2847" i="10"/>
  <c r="AH2848" i="10"/>
  <c r="AH2849" i="10"/>
  <c r="AH2850" i="10"/>
  <c r="AH2851" i="10"/>
  <c r="AH2852" i="10"/>
  <c r="AH2853" i="10"/>
  <c r="AH2854" i="10"/>
  <c r="AH2855" i="10"/>
  <c r="AH2856" i="10"/>
  <c r="AH2857" i="10"/>
  <c r="AH2858" i="10"/>
  <c r="AH2859" i="10"/>
  <c r="AH2860" i="10"/>
  <c r="AH2861" i="10"/>
  <c r="AH2862" i="10"/>
  <c r="AH2863" i="10"/>
  <c r="AH2864" i="10"/>
  <c r="AH2865" i="10"/>
  <c r="AH2866" i="10"/>
  <c r="AH2867" i="10"/>
  <c r="AH2868" i="10"/>
  <c r="AH2869" i="10"/>
  <c r="AH2870" i="10"/>
  <c r="AH2871" i="10"/>
  <c r="AH2872" i="10"/>
  <c r="AH2873" i="10"/>
  <c r="AH2874" i="10"/>
  <c r="AH2875" i="10"/>
  <c r="AH2876" i="10"/>
  <c r="AH2877" i="10"/>
  <c r="AH2878" i="10"/>
  <c r="AH2879" i="10"/>
  <c r="AH2880" i="10"/>
  <c r="AH2881" i="10"/>
  <c r="AH2882" i="10"/>
  <c r="AH2883" i="10"/>
  <c r="AH2884" i="10"/>
  <c r="AH2885" i="10"/>
  <c r="AH2886" i="10"/>
  <c r="AH2887" i="10"/>
  <c r="AH2888" i="10"/>
  <c r="AH2889" i="10"/>
  <c r="AH2890" i="10"/>
  <c r="AH2891" i="10"/>
  <c r="AH2892" i="10"/>
  <c r="AH2893" i="10"/>
  <c r="AH2894" i="10"/>
  <c r="AH2895" i="10"/>
  <c r="AH2896" i="10"/>
  <c r="AH2897" i="10"/>
  <c r="AH2898" i="10"/>
  <c r="AH2899" i="10"/>
  <c r="AH2900" i="10"/>
  <c r="AH2901" i="10"/>
  <c r="AH2902" i="10"/>
  <c r="AH2903" i="10"/>
  <c r="AH2904" i="10"/>
  <c r="AH2905" i="10"/>
  <c r="AH2906" i="10"/>
  <c r="AH2907" i="10"/>
  <c r="AH2908" i="10"/>
  <c r="AH2909" i="10"/>
  <c r="AH2910" i="10"/>
  <c r="AH2911" i="10"/>
  <c r="AH2912" i="10"/>
  <c r="AH2913" i="10"/>
  <c r="AH2914" i="10"/>
  <c r="AH2915" i="10"/>
  <c r="AH2916" i="10"/>
  <c r="AH2917" i="10"/>
  <c r="AH2918" i="10"/>
  <c r="AH2919" i="10"/>
  <c r="AH2920" i="10"/>
  <c r="AH2921" i="10"/>
  <c r="AH2922" i="10"/>
  <c r="AH2923" i="10"/>
  <c r="AH2924" i="10"/>
  <c r="AH2925" i="10"/>
  <c r="AH2926" i="10"/>
  <c r="AH2927" i="10"/>
  <c r="AH2928" i="10"/>
  <c r="AH2929" i="10"/>
  <c r="AH2930" i="10"/>
  <c r="AH2931" i="10"/>
  <c r="AH2932" i="10"/>
  <c r="AH2933" i="10"/>
  <c r="AH2934" i="10"/>
  <c r="AH2935" i="10"/>
  <c r="AH2936" i="10"/>
  <c r="AH2937" i="10"/>
  <c r="AH2938" i="10"/>
  <c r="AH2939" i="10"/>
  <c r="AH2940" i="10"/>
  <c r="AH2941" i="10"/>
  <c r="AH2942" i="10"/>
  <c r="AH2943" i="10"/>
  <c r="AH2944" i="10"/>
  <c r="AH2945" i="10"/>
  <c r="AH2946" i="10"/>
  <c r="AH2947" i="10"/>
  <c r="AH2948" i="10"/>
  <c r="AH2949" i="10"/>
  <c r="AH2950" i="10"/>
  <c r="AH2951" i="10"/>
  <c r="AH2952" i="10"/>
  <c r="AH2953" i="10"/>
  <c r="AH2954" i="10"/>
  <c r="AH2955" i="10"/>
  <c r="AH2956" i="10"/>
  <c r="AH2957" i="10"/>
  <c r="AH2958" i="10"/>
  <c r="AH2959" i="10"/>
  <c r="AH2960" i="10"/>
  <c r="AH2961" i="10"/>
  <c r="AH2962" i="10"/>
  <c r="AH2963" i="10"/>
  <c r="AH2964" i="10"/>
  <c r="AH2965" i="10"/>
  <c r="AH2966" i="10"/>
  <c r="AH2967" i="10"/>
  <c r="AH2968" i="10"/>
  <c r="AH2969" i="10"/>
  <c r="AH2970" i="10"/>
  <c r="AH2971" i="10"/>
  <c r="AH2972" i="10"/>
  <c r="AH2973" i="10"/>
  <c r="AH2974" i="10"/>
  <c r="AH2975" i="10"/>
  <c r="AH2976" i="10"/>
  <c r="AH2977" i="10"/>
  <c r="AH2978" i="10"/>
  <c r="AH2979" i="10"/>
  <c r="AH2980" i="10"/>
  <c r="AH2981" i="10"/>
  <c r="AH2982" i="10"/>
  <c r="AH2983" i="10"/>
  <c r="AH2984" i="10"/>
  <c r="AH2985" i="10"/>
  <c r="AH2986" i="10"/>
  <c r="AH2987" i="10"/>
  <c r="AH2988" i="10"/>
  <c r="AH2989" i="10"/>
  <c r="AH2990" i="10"/>
  <c r="AH2991" i="10"/>
  <c r="AH2992" i="10"/>
  <c r="AH2993" i="10"/>
  <c r="AH2994" i="10"/>
  <c r="AH2995" i="10"/>
  <c r="AH2996" i="10"/>
  <c r="AH2997" i="10"/>
  <c r="AH2998" i="10"/>
  <c r="AH2999" i="10"/>
  <c r="AH3000" i="10"/>
  <c r="AH3001" i="10"/>
  <c r="AH3002" i="10"/>
  <c r="AH3003" i="10"/>
  <c r="AH3004" i="10"/>
  <c r="AH3005" i="10"/>
  <c r="AH3006" i="10"/>
  <c r="AH3007" i="10"/>
  <c r="AH3008" i="10"/>
  <c r="AH3009" i="10"/>
  <c r="AH3010" i="10"/>
  <c r="AH3011" i="10"/>
  <c r="AH3012" i="10"/>
  <c r="AH3013" i="10"/>
  <c r="AH3014" i="10"/>
  <c r="AH3015" i="10"/>
  <c r="AH3016" i="10"/>
  <c r="AH3017" i="10"/>
  <c r="AH3018" i="10"/>
  <c r="AH3019" i="10"/>
  <c r="AH3020" i="10"/>
  <c r="AH3021" i="10"/>
  <c r="AH3022" i="10"/>
  <c r="AH3023" i="10"/>
  <c r="AH3024" i="10"/>
  <c r="AH3025" i="10"/>
  <c r="AH3026" i="10"/>
  <c r="AH3027" i="10"/>
  <c r="AH3028" i="10"/>
  <c r="AH3029" i="10"/>
  <c r="AH3030" i="10"/>
  <c r="AH3031" i="10"/>
  <c r="AH3032" i="10"/>
  <c r="AH3033" i="10"/>
  <c r="AH3034" i="10"/>
  <c r="AH3035" i="10"/>
  <c r="AH3036" i="10"/>
  <c r="AH3037" i="10"/>
  <c r="AH3038" i="10"/>
  <c r="AH3039" i="10"/>
  <c r="AH3040" i="10"/>
  <c r="AH3041" i="10"/>
  <c r="AH3042" i="10"/>
  <c r="AH3043" i="10"/>
  <c r="AH3044" i="10"/>
  <c r="AH3045" i="10"/>
  <c r="AH3046" i="10"/>
  <c r="AH3047" i="10"/>
  <c r="AH3048" i="10"/>
  <c r="AH3049" i="10"/>
  <c r="AH3050" i="10"/>
  <c r="AH3051" i="10"/>
  <c r="AH3052" i="10"/>
  <c r="AH3053" i="10"/>
  <c r="AH3054" i="10"/>
  <c r="AH3055" i="10"/>
  <c r="AH3056" i="10"/>
  <c r="AH3057" i="10"/>
  <c r="AH3058" i="10"/>
  <c r="AH3059" i="10"/>
  <c r="AH3060" i="10"/>
  <c r="AH3061" i="10"/>
  <c r="AH3062" i="10"/>
  <c r="AH3063" i="10"/>
  <c r="AH3064" i="10"/>
  <c r="AH3065" i="10"/>
  <c r="AH3066" i="10"/>
  <c r="AH3067" i="10"/>
  <c r="AH3068" i="10"/>
  <c r="AH3069" i="10"/>
  <c r="AH3070" i="10"/>
  <c r="AH3071" i="10"/>
  <c r="AH3072" i="10"/>
  <c r="AH3073" i="10"/>
  <c r="AH3074" i="10"/>
  <c r="AH3075" i="10"/>
  <c r="AH3076" i="10"/>
  <c r="AH3077" i="10"/>
  <c r="AH3078" i="10"/>
  <c r="AH3079" i="10"/>
  <c r="AH3080" i="10"/>
  <c r="AH3081" i="10"/>
  <c r="AH3082" i="10"/>
  <c r="AH3083" i="10"/>
  <c r="AH3084" i="10"/>
  <c r="AH3085" i="10"/>
  <c r="AH3086" i="10"/>
  <c r="AH3087" i="10"/>
  <c r="AH3088" i="10"/>
  <c r="AH3089" i="10"/>
  <c r="AH3090" i="10"/>
  <c r="AH3091" i="10"/>
  <c r="AH3092" i="10"/>
  <c r="AH3093" i="10"/>
  <c r="AH3094" i="10"/>
  <c r="AH3095" i="10"/>
  <c r="AH3096" i="10"/>
  <c r="AH3097" i="10"/>
  <c r="AH3098" i="10"/>
  <c r="AH3099" i="10"/>
  <c r="AH3100" i="10"/>
  <c r="AH3101" i="10"/>
  <c r="AH3102" i="10"/>
  <c r="AH3103" i="10"/>
  <c r="AH3104" i="10"/>
  <c r="AH3105" i="10"/>
  <c r="AH3106" i="10"/>
  <c r="AH3107" i="10"/>
  <c r="AH3108" i="10"/>
  <c r="AH3109" i="10"/>
  <c r="AH3110" i="10"/>
  <c r="AH3111" i="10"/>
  <c r="AH3112" i="10"/>
  <c r="AH3113" i="10"/>
  <c r="AH3114" i="10"/>
  <c r="AH3115" i="10"/>
  <c r="AH3116" i="10"/>
  <c r="AH3117" i="10"/>
  <c r="AH3118" i="10"/>
  <c r="AH3119" i="10"/>
  <c r="AH3120" i="10"/>
  <c r="AH3121" i="10"/>
  <c r="AH3122" i="10"/>
  <c r="AH3123" i="10"/>
  <c r="AH3124" i="10"/>
  <c r="AH3125" i="10"/>
  <c r="AH3126" i="10"/>
  <c r="AH3127" i="10"/>
  <c r="AH3128" i="10"/>
  <c r="AH3129" i="10"/>
  <c r="AH3130" i="10"/>
  <c r="AH3131" i="10"/>
  <c r="AH3132" i="10"/>
  <c r="AH3133" i="10"/>
  <c r="AH3134" i="10"/>
  <c r="AH3135" i="10"/>
  <c r="AH3136" i="10"/>
  <c r="AH3137" i="10"/>
  <c r="AH3138" i="10"/>
  <c r="AH3139" i="10"/>
  <c r="AH3140" i="10"/>
  <c r="AH3141" i="10"/>
  <c r="AH3142" i="10"/>
  <c r="AH3143" i="10"/>
  <c r="AH3144" i="10"/>
  <c r="AH3145" i="10"/>
  <c r="AH3146" i="10"/>
  <c r="AH3147" i="10"/>
  <c r="AH3148" i="10"/>
  <c r="AH3149" i="10"/>
  <c r="AH3150" i="10"/>
  <c r="AH3151" i="10"/>
  <c r="AH3152" i="10"/>
  <c r="AH3153" i="10"/>
  <c r="AH3154" i="10"/>
  <c r="AH3155" i="10"/>
  <c r="AH3156" i="10"/>
  <c r="AH3157" i="10"/>
  <c r="AH3158" i="10"/>
  <c r="AH3159" i="10"/>
  <c r="AH3160" i="10"/>
  <c r="AH3161" i="10"/>
  <c r="AH3162" i="10"/>
  <c r="AH3163" i="10"/>
  <c r="AH3164" i="10"/>
  <c r="AH3165" i="10"/>
  <c r="AH3166" i="10"/>
  <c r="AH3167" i="10"/>
  <c r="AH3168" i="10"/>
  <c r="AH3169" i="10"/>
  <c r="AH3170" i="10"/>
  <c r="AH3171" i="10"/>
  <c r="AH3172" i="10"/>
  <c r="AH3173" i="10"/>
  <c r="AH3174" i="10"/>
  <c r="AH3175" i="10"/>
  <c r="AH3176" i="10"/>
  <c r="AH3177" i="10"/>
  <c r="AH3178" i="10"/>
  <c r="AH3179" i="10"/>
  <c r="AH3180" i="10"/>
  <c r="AH3181" i="10"/>
  <c r="AH3182" i="10"/>
  <c r="AH3183" i="10"/>
  <c r="AH3184" i="10"/>
  <c r="AH3185" i="10"/>
  <c r="AH3186" i="10"/>
  <c r="AH3187" i="10"/>
  <c r="AH3188" i="10"/>
  <c r="AH3189" i="10"/>
  <c r="AH3190" i="10"/>
  <c r="AH3191" i="10"/>
  <c r="AH3192" i="10"/>
  <c r="AH3193" i="10"/>
  <c r="AH3194" i="10"/>
  <c r="AH3195" i="10"/>
  <c r="AH3196" i="10"/>
  <c r="AH3197" i="10"/>
  <c r="AH3198" i="10"/>
  <c r="AH3199" i="10"/>
  <c r="AH3200" i="10"/>
  <c r="AH3201" i="10"/>
  <c r="AH3202" i="10"/>
  <c r="AH3203" i="10"/>
  <c r="AH3204" i="10"/>
  <c r="AH3205" i="10"/>
  <c r="AH3206" i="10"/>
  <c r="AH3207" i="10"/>
  <c r="AH3208" i="10"/>
  <c r="AH3209" i="10"/>
  <c r="AH3210" i="10"/>
  <c r="AH3211" i="10"/>
  <c r="AH3212" i="10"/>
  <c r="AH3213" i="10"/>
  <c r="AH3214" i="10"/>
  <c r="AH3215" i="10"/>
  <c r="AH3216" i="10"/>
  <c r="AH3217" i="10"/>
  <c r="AH3218" i="10"/>
  <c r="AH3219" i="10"/>
  <c r="AH3220" i="10"/>
  <c r="AH3221" i="10"/>
  <c r="AH3222" i="10"/>
  <c r="AH3223" i="10"/>
  <c r="AH3224" i="10"/>
  <c r="AH3225" i="10"/>
  <c r="AH3226" i="10"/>
  <c r="AH3227" i="10"/>
  <c r="AH3228" i="10"/>
  <c r="AH3229" i="10"/>
  <c r="AH3230" i="10"/>
  <c r="AH3231" i="10"/>
  <c r="AH3232" i="10"/>
  <c r="AH3233" i="10"/>
  <c r="AH3234" i="10"/>
  <c r="AH3235" i="10"/>
  <c r="AH3236" i="10"/>
  <c r="AH3237" i="10"/>
  <c r="AH3238" i="10"/>
  <c r="AH3239" i="10"/>
  <c r="AH3240" i="10"/>
  <c r="AH3241" i="10"/>
  <c r="AH3242" i="10"/>
  <c r="AH3243" i="10"/>
  <c r="AH3244" i="10"/>
  <c r="AH3245" i="10"/>
  <c r="AH3246" i="10"/>
  <c r="AH3247" i="10"/>
  <c r="AH3248" i="10"/>
  <c r="AH3249" i="10"/>
  <c r="AH3250" i="10"/>
  <c r="AH3251" i="10"/>
  <c r="AH3252" i="10"/>
  <c r="AH3253" i="10"/>
  <c r="AH3254" i="10"/>
  <c r="AH3255" i="10"/>
  <c r="AH3256" i="10"/>
  <c r="AH3257" i="10"/>
  <c r="AH3258" i="10"/>
  <c r="AH3259" i="10"/>
  <c r="AH3260" i="10"/>
  <c r="AH3261" i="10"/>
  <c r="AH3262" i="10"/>
  <c r="AH3263" i="10"/>
  <c r="AH3264" i="10"/>
  <c r="AH3265" i="10"/>
  <c r="AH3266" i="10"/>
  <c r="AH3267" i="10"/>
  <c r="AH3268" i="10"/>
  <c r="AH3269" i="10"/>
  <c r="AH3270" i="10"/>
  <c r="AH3271" i="10"/>
  <c r="AH3272" i="10"/>
  <c r="AH3273" i="10"/>
  <c r="AH3274" i="10"/>
  <c r="AH3275" i="10"/>
  <c r="AH3276" i="10"/>
  <c r="AH3277" i="10"/>
  <c r="AH3278" i="10"/>
  <c r="AH3279" i="10"/>
  <c r="AH3280" i="10"/>
  <c r="AH3281" i="10"/>
  <c r="AH3282" i="10"/>
  <c r="AH3283" i="10"/>
  <c r="AH3284" i="10"/>
  <c r="AH3285" i="10"/>
  <c r="AH3286" i="10"/>
  <c r="AH3287" i="10"/>
  <c r="AH3288" i="10"/>
  <c r="AH3289" i="10"/>
  <c r="AH3290" i="10"/>
  <c r="AH3291" i="10"/>
  <c r="AH3292" i="10"/>
  <c r="AH3293" i="10"/>
  <c r="AH3294" i="10"/>
  <c r="AH3295" i="10"/>
  <c r="AH3296" i="10"/>
  <c r="AH3297" i="10"/>
  <c r="AH3298" i="10"/>
  <c r="AH3299" i="10"/>
  <c r="AH3300" i="10"/>
  <c r="AH3301" i="10"/>
  <c r="AH3302" i="10"/>
  <c r="AH3303" i="10"/>
  <c r="AH3304" i="10"/>
  <c r="AH3305" i="10"/>
  <c r="AH3306" i="10"/>
  <c r="AH3307" i="10"/>
  <c r="AH3308" i="10"/>
  <c r="AH3309" i="10"/>
  <c r="AH3310" i="10"/>
  <c r="AH3311" i="10"/>
  <c r="AH3312" i="10"/>
  <c r="AH3313" i="10"/>
  <c r="AH3314" i="10"/>
  <c r="AH3315" i="10"/>
  <c r="AH3316" i="10"/>
  <c r="AH3317" i="10"/>
  <c r="AH3318" i="10"/>
  <c r="AH3319" i="10"/>
  <c r="AH3320" i="10"/>
  <c r="AH3321" i="10"/>
  <c r="AH3322" i="10"/>
  <c r="AH3323" i="10"/>
  <c r="AH3324" i="10"/>
  <c r="AH3325" i="10"/>
  <c r="AH3326" i="10"/>
  <c r="AH3327" i="10"/>
  <c r="AH3328" i="10"/>
  <c r="AH3329" i="10"/>
  <c r="AH3330" i="10"/>
  <c r="AH3331" i="10"/>
  <c r="AH3332" i="10"/>
  <c r="AH3333" i="10"/>
  <c r="AH3334" i="10"/>
  <c r="AH3335" i="10"/>
  <c r="AH3336" i="10"/>
  <c r="AH3337" i="10"/>
  <c r="AH3338" i="10"/>
  <c r="AH3339" i="10"/>
  <c r="AH3340" i="10"/>
  <c r="AH3341" i="10"/>
  <c r="AH3342" i="10"/>
  <c r="AH3343" i="10"/>
  <c r="AH3344" i="10"/>
  <c r="AH3345" i="10"/>
  <c r="AH3346" i="10"/>
  <c r="AH3347" i="10"/>
  <c r="AH3348" i="10"/>
  <c r="AH3349" i="10"/>
  <c r="AH3350" i="10"/>
  <c r="AH3351" i="10"/>
  <c r="AH3352" i="10"/>
  <c r="AH3353" i="10"/>
  <c r="AH3354" i="10"/>
  <c r="AH3355" i="10"/>
  <c r="AH3356" i="10"/>
  <c r="AH3357" i="10"/>
  <c r="AH3358" i="10"/>
  <c r="AH3359" i="10"/>
  <c r="AH3360" i="10"/>
  <c r="AH3361" i="10"/>
  <c r="AH3362" i="10"/>
  <c r="AH3363" i="10"/>
  <c r="AH3364" i="10"/>
  <c r="AH3365" i="10"/>
  <c r="AH3366" i="10"/>
  <c r="AH3367" i="10"/>
  <c r="AH3368" i="10"/>
  <c r="AH3369" i="10"/>
  <c r="AH3370" i="10"/>
  <c r="AH3371" i="10"/>
  <c r="AH3372" i="10"/>
  <c r="AH3373" i="10"/>
  <c r="AH3374" i="10"/>
  <c r="AH3375" i="10"/>
  <c r="AH3376" i="10"/>
  <c r="AH3377" i="10"/>
  <c r="AH3378" i="10"/>
  <c r="AH3379" i="10"/>
  <c r="AH3380" i="10"/>
  <c r="AH3381" i="10"/>
  <c r="AH3382" i="10"/>
  <c r="AH3383" i="10"/>
  <c r="AH3384" i="10"/>
  <c r="AH3385" i="10"/>
  <c r="AH3386" i="10"/>
  <c r="AH3387" i="10"/>
  <c r="AH3388" i="10"/>
  <c r="AH3389" i="10"/>
  <c r="AH3390" i="10"/>
  <c r="AH3391" i="10"/>
  <c r="AH3392" i="10"/>
  <c r="AH3393" i="10"/>
  <c r="AH3394" i="10"/>
  <c r="AH3395" i="10"/>
  <c r="AH3396" i="10"/>
  <c r="AH3397" i="10"/>
  <c r="AH3398" i="10"/>
  <c r="AH3399" i="10"/>
  <c r="AH3400" i="10"/>
  <c r="AH3401" i="10"/>
  <c r="AH3402" i="10"/>
  <c r="AH3403" i="10"/>
  <c r="AH3404" i="10"/>
  <c r="AH3405" i="10"/>
  <c r="AH3406" i="10"/>
  <c r="AH3407" i="10"/>
  <c r="AH3408" i="10"/>
  <c r="AH3409" i="10"/>
  <c r="AH3410" i="10"/>
  <c r="AH3411" i="10"/>
  <c r="AH3412" i="10"/>
  <c r="AH3413" i="10"/>
  <c r="AH3414" i="10"/>
  <c r="AH3415" i="10"/>
  <c r="AH3416" i="10"/>
  <c r="AH3417" i="10"/>
  <c r="AH3418" i="10"/>
  <c r="AH3419" i="10"/>
  <c r="AH3420" i="10"/>
  <c r="AH3421" i="10"/>
  <c r="AH3422" i="10"/>
  <c r="AH3423" i="10"/>
  <c r="AH3424" i="10"/>
  <c r="AH3425" i="10"/>
  <c r="AH3426" i="10"/>
  <c r="AH3427" i="10"/>
  <c r="AH3428" i="10"/>
  <c r="AH3429" i="10"/>
  <c r="AH3430" i="10"/>
  <c r="AH3431" i="10"/>
  <c r="AH3432" i="10"/>
  <c r="AH3433" i="10"/>
  <c r="AH3434" i="10"/>
  <c r="AH3435" i="10"/>
  <c r="AH3436" i="10"/>
  <c r="AH3437" i="10"/>
  <c r="AH3438" i="10"/>
  <c r="AH3439" i="10"/>
  <c r="AH3440" i="10"/>
  <c r="AH3441" i="10"/>
  <c r="AH3442" i="10"/>
  <c r="AH3443" i="10"/>
  <c r="AH3444" i="10"/>
  <c r="AH3445" i="10"/>
  <c r="AH3446" i="10"/>
  <c r="AH3447" i="10"/>
  <c r="AH3448" i="10"/>
  <c r="AH3449" i="10"/>
  <c r="AH3450" i="10"/>
  <c r="AH3451" i="10"/>
  <c r="AH3452" i="10"/>
  <c r="AH3453" i="10"/>
  <c r="AH3454" i="10"/>
  <c r="AH3455" i="10"/>
  <c r="AH3456" i="10"/>
  <c r="AH3457" i="10"/>
  <c r="AH3458" i="10"/>
  <c r="AH3459" i="10"/>
  <c r="AH3460" i="10"/>
  <c r="AH3461" i="10"/>
  <c r="AH3462" i="10"/>
  <c r="AH3463" i="10"/>
  <c r="AH3464" i="10"/>
  <c r="AH3465" i="10"/>
  <c r="AH3466" i="10"/>
  <c r="AH3467" i="10"/>
  <c r="AH3468" i="10"/>
  <c r="AH3469" i="10"/>
  <c r="AH3470" i="10"/>
  <c r="AH3471" i="10"/>
  <c r="AH3472" i="10"/>
  <c r="AH3473" i="10"/>
  <c r="AH3474" i="10"/>
  <c r="AH3475" i="10"/>
  <c r="AH3476" i="10"/>
  <c r="AH3477" i="10"/>
  <c r="AH3478" i="10"/>
  <c r="AH3479" i="10"/>
  <c r="AH3480" i="10"/>
  <c r="AH3481" i="10"/>
  <c r="AH3482" i="10"/>
  <c r="AH3483" i="10"/>
  <c r="AH3484" i="10"/>
  <c r="AH3485" i="10"/>
  <c r="AH3486" i="10"/>
  <c r="AH3487" i="10"/>
  <c r="AH3488" i="10"/>
  <c r="AH3489" i="10"/>
  <c r="AH3490" i="10"/>
  <c r="AH3491" i="10"/>
  <c r="AH3492" i="10"/>
  <c r="AH3493" i="10"/>
  <c r="AH3494" i="10"/>
  <c r="AH3495" i="10"/>
  <c r="AH3496" i="10"/>
  <c r="AH3497" i="10"/>
  <c r="AH3498" i="10"/>
  <c r="AH3499" i="10"/>
  <c r="AH3500" i="10"/>
  <c r="AH3501" i="10"/>
  <c r="AH3502" i="10"/>
  <c r="AH3503" i="10"/>
  <c r="AH3504" i="10"/>
  <c r="AH3505" i="10"/>
  <c r="AH3506" i="10"/>
  <c r="AH3507" i="10"/>
  <c r="AH3508" i="10"/>
  <c r="AH3509" i="10"/>
  <c r="AH3510" i="10"/>
  <c r="AH3511" i="10"/>
  <c r="AH3512" i="10"/>
  <c r="AH3513" i="10"/>
  <c r="AH3514" i="10"/>
  <c r="AH3515" i="10"/>
  <c r="AH3516" i="10"/>
  <c r="AH3517" i="10"/>
  <c r="AH3518" i="10"/>
  <c r="AH3519" i="10"/>
  <c r="AH3520" i="10"/>
  <c r="AH3521" i="10"/>
  <c r="AH3522" i="10"/>
  <c r="AH3523" i="10"/>
  <c r="AH3524" i="10"/>
  <c r="AH3525" i="10"/>
  <c r="AH3526" i="10"/>
  <c r="AH3527" i="10"/>
  <c r="AH3528" i="10"/>
  <c r="AH3529" i="10"/>
  <c r="AH3530" i="10"/>
  <c r="AH3531" i="10"/>
  <c r="AH3532" i="10"/>
  <c r="AH3533" i="10"/>
  <c r="AH3534" i="10"/>
  <c r="AH3535" i="10"/>
  <c r="AH3536" i="10"/>
  <c r="AH3537" i="10"/>
  <c r="AH3538" i="10"/>
  <c r="AH3539" i="10"/>
  <c r="AH3540" i="10"/>
  <c r="AH3541" i="10"/>
  <c r="AH3542" i="10"/>
  <c r="AH3543" i="10"/>
  <c r="AH3544" i="10"/>
  <c r="AH3545" i="10"/>
  <c r="AH3546" i="10"/>
  <c r="AH3547" i="10"/>
  <c r="AH3548" i="10"/>
  <c r="AH3549" i="10"/>
  <c r="AH3550" i="10"/>
  <c r="AH3551" i="10"/>
  <c r="AH3552" i="10"/>
  <c r="AH3553" i="10"/>
  <c r="AH3554" i="10"/>
  <c r="AH3555" i="10"/>
  <c r="AH3556" i="10"/>
  <c r="AH3557" i="10"/>
  <c r="AH3558" i="10"/>
  <c r="AH3559" i="10"/>
  <c r="AH3560" i="10"/>
  <c r="AH3561" i="10"/>
  <c r="AH3562" i="10"/>
  <c r="AH3563" i="10"/>
  <c r="AH3564" i="10"/>
  <c r="AH3565" i="10"/>
  <c r="AH3566" i="10"/>
  <c r="AH3567" i="10"/>
  <c r="AH3568" i="10"/>
  <c r="AH3569" i="10"/>
  <c r="AH3570" i="10"/>
  <c r="AH3571" i="10"/>
  <c r="AH3572" i="10"/>
  <c r="AH3573" i="10"/>
  <c r="AH3574" i="10"/>
  <c r="AH3575" i="10"/>
  <c r="AH3576" i="10"/>
  <c r="AH3577" i="10"/>
  <c r="AH3578" i="10"/>
  <c r="AH3579" i="10"/>
  <c r="AH3580" i="10"/>
  <c r="AH3581" i="10"/>
  <c r="AH3582" i="10"/>
  <c r="AH3583" i="10"/>
  <c r="AH3584" i="10"/>
  <c r="AH3585" i="10"/>
  <c r="AH3586" i="10"/>
  <c r="AH3587" i="10"/>
  <c r="AH3588" i="10"/>
  <c r="AH3589" i="10"/>
  <c r="AH3590" i="10"/>
  <c r="AH3591" i="10"/>
  <c r="AH3592" i="10"/>
  <c r="AH3593" i="10"/>
  <c r="AH3594" i="10"/>
  <c r="AH3595" i="10"/>
  <c r="AH3596" i="10"/>
  <c r="AH3597" i="10"/>
  <c r="AH3598" i="10"/>
  <c r="AH3599" i="10"/>
  <c r="AH3600" i="10"/>
  <c r="AH3601" i="10"/>
  <c r="AH3602" i="10"/>
  <c r="AH3603" i="10"/>
  <c r="AH3604" i="10"/>
  <c r="AH3605" i="10"/>
  <c r="AH3606" i="10"/>
  <c r="AH3607" i="10"/>
  <c r="AH3608" i="10"/>
  <c r="AH3609" i="10"/>
  <c r="AH3610" i="10"/>
  <c r="AH3611" i="10"/>
  <c r="AH3612" i="10"/>
  <c r="AH3613" i="10"/>
  <c r="AH3614" i="10"/>
  <c r="AH3615" i="10"/>
  <c r="AH3616" i="10"/>
  <c r="AH3617" i="10"/>
  <c r="AH3618" i="10"/>
  <c r="AH3619" i="10"/>
  <c r="AH3620" i="10"/>
  <c r="AH3621" i="10"/>
  <c r="AH3622" i="10"/>
  <c r="AH3623" i="10"/>
  <c r="AH3624" i="10"/>
  <c r="AH3625" i="10"/>
  <c r="AH3626" i="10"/>
  <c r="AH3627" i="10"/>
  <c r="AH3628" i="10"/>
  <c r="AH3629" i="10"/>
  <c r="AH3630" i="10"/>
  <c r="AH3631" i="10"/>
  <c r="AH3632" i="10"/>
  <c r="AH3633" i="10"/>
  <c r="AH3634" i="10"/>
  <c r="AH3635" i="10"/>
  <c r="AH3636" i="10"/>
  <c r="AH3637" i="10"/>
  <c r="AH3638" i="10"/>
  <c r="AH3639" i="10"/>
  <c r="AH3640" i="10"/>
  <c r="AH3641" i="10"/>
  <c r="AH3642" i="10"/>
  <c r="AH3643" i="10"/>
  <c r="AH3644" i="10"/>
  <c r="AH3645" i="10"/>
  <c r="AH3646" i="10"/>
  <c r="AH3647" i="10"/>
  <c r="AH3648" i="10"/>
  <c r="AH3649" i="10"/>
  <c r="AH3650" i="10"/>
  <c r="AH3651" i="10"/>
  <c r="AH3652" i="10"/>
  <c r="AH3653" i="10"/>
  <c r="AH3654" i="10"/>
  <c r="AH3655" i="10"/>
  <c r="AH3656" i="10"/>
  <c r="AH3657" i="10"/>
  <c r="AH3658" i="10"/>
  <c r="AH3659" i="10"/>
  <c r="AH3660" i="10"/>
  <c r="AH3661" i="10"/>
  <c r="AH3662" i="10"/>
  <c r="AH3663" i="10"/>
  <c r="AH3664" i="10"/>
  <c r="AH3665" i="10"/>
  <c r="AH3666" i="10"/>
  <c r="AH3667" i="10"/>
  <c r="AH3668" i="10"/>
  <c r="AH3669" i="10"/>
  <c r="AH3670" i="10"/>
  <c r="AH3671" i="10"/>
  <c r="AH3672" i="10"/>
  <c r="AH3673" i="10"/>
  <c r="AH3674" i="10"/>
  <c r="AH3675" i="10"/>
  <c r="AH3676" i="10"/>
  <c r="AH3677" i="10"/>
  <c r="AH3678" i="10"/>
  <c r="AH3679" i="10"/>
  <c r="AH3680" i="10"/>
  <c r="AH3681" i="10"/>
  <c r="AH3682" i="10"/>
  <c r="AH3683" i="10"/>
  <c r="AH3684" i="10"/>
  <c r="AH3685" i="10"/>
  <c r="AH3686" i="10"/>
  <c r="AH3687" i="10"/>
  <c r="AH3688" i="10"/>
  <c r="AH3689" i="10"/>
  <c r="AH3690" i="10"/>
  <c r="AH3691" i="10"/>
  <c r="AH3692" i="10"/>
  <c r="AH3693" i="10"/>
  <c r="AH3694" i="10"/>
  <c r="AH3695" i="10"/>
  <c r="AH3696" i="10"/>
  <c r="AH3697" i="10"/>
  <c r="AH3698" i="10"/>
  <c r="AH3699" i="10"/>
  <c r="AH3700" i="10"/>
  <c r="AH3701" i="10"/>
  <c r="AH3702" i="10"/>
  <c r="AH3703" i="10"/>
  <c r="AH3704" i="10"/>
  <c r="AH3705" i="10"/>
  <c r="AH3706" i="10"/>
  <c r="AH3707" i="10"/>
  <c r="AH3708" i="10"/>
  <c r="AH3709" i="10"/>
  <c r="AH3710" i="10"/>
  <c r="AH3711" i="10"/>
  <c r="AH3712" i="10"/>
  <c r="AH3713" i="10"/>
  <c r="AH3714" i="10"/>
  <c r="AH3715" i="10"/>
  <c r="AH3716" i="10"/>
  <c r="AH3717" i="10"/>
  <c r="AH3718" i="10"/>
  <c r="AH3719" i="10"/>
  <c r="AH3720" i="10"/>
  <c r="AH3721" i="10"/>
  <c r="AH3722" i="10"/>
  <c r="AH3723" i="10"/>
  <c r="AH3724" i="10"/>
  <c r="AH3725" i="10"/>
  <c r="AH3726" i="10"/>
  <c r="AH3727" i="10"/>
  <c r="AH3728" i="10"/>
  <c r="AH3729" i="10"/>
  <c r="AH3730" i="10"/>
  <c r="AH3731" i="10"/>
  <c r="AH3732" i="10"/>
  <c r="AH3733" i="10"/>
  <c r="AH3734" i="10"/>
  <c r="AH3735" i="10"/>
  <c r="AH3736" i="10"/>
  <c r="AH3737" i="10"/>
  <c r="AH3738" i="10"/>
  <c r="AH3739" i="10"/>
  <c r="AH3740" i="10"/>
  <c r="AH3741" i="10"/>
  <c r="AH3742" i="10"/>
  <c r="AH3743" i="10"/>
  <c r="AH3744" i="10"/>
  <c r="AH3745" i="10"/>
  <c r="AH3746" i="10"/>
  <c r="AH3747" i="10"/>
  <c r="AH3748" i="10"/>
  <c r="AH3749" i="10"/>
  <c r="AH3750" i="10"/>
  <c r="AH3751" i="10"/>
  <c r="AH3752" i="10"/>
  <c r="AH3753" i="10"/>
  <c r="AH3754" i="10"/>
  <c r="AH3755" i="10"/>
  <c r="AH3756" i="10"/>
  <c r="AH3757" i="10"/>
  <c r="AH3758" i="10"/>
  <c r="AH3759" i="10"/>
  <c r="AH3760" i="10"/>
  <c r="AH3761" i="10"/>
  <c r="AH3762" i="10"/>
  <c r="AH3763" i="10"/>
  <c r="AH3764" i="10"/>
  <c r="AH3765" i="10"/>
  <c r="AH3766" i="10"/>
  <c r="AH3767" i="10"/>
  <c r="AH3768" i="10"/>
  <c r="AH3769" i="10"/>
  <c r="AH3770" i="10"/>
  <c r="AH3771" i="10"/>
  <c r="AH3772" i="10"/>
  <c r="AH3773" i="10"/>
  <c r="AH3774" i="10"/>
  <c r="AH3775" i="10"/>
  <c r="AH3776" i="10"/>
  <c r="AH3777" i="10"/>
  <c r="AH3778" i="10"/>
  <c r="AH3779" i="10"/>
  <c r="AH3780" i="10"/>
  <c r="AH3781" i="10"/>
  <c r="AH3782" i="10"/>
  <c r="AH3783" i="10"/>
  <c r="AH3784" i="10"/>
  <c r="AH3785" i="10"/>
  <c r="AH3786" i="10"/>
  <c r="AH3787" i="10"/>
  <c r="AH3788" i="10"/>
  <c r="AH3789" i="10"/>
  <c r="AH3790" i="10"/>
  <c r="AH3791" i="10"/>
  <c r="AH3792" i="10"/>
  <c r="AH3793" i="10"/>
  <c r="AH3794" i="10"/>
  <c r="AH3795" i="10"/>
  <c r="AH3796" i="10"/>
  <c r="AH3797" i="10"/>
  <c r="AH3798" i="10"/>
  <c r="AH3799" i="10"/>
  <c r="AH3800" i="10"/>
  <c r="AH3801" i="10"/>
  <c r="AH3802" i="10"/>
  <c r="AH3803" i="10"/>
  <c r="AH3804" i="10"/>
  <c r="AH3805" i="10"/>
  <c r="AH3806" i="10"/>
  <c r="AH3807" i="10"/>
  <c r="AH3808" i="10"/>
  <c r="AH3809" i="10"/>
  <c r="AH3810" i="10"/>
  <c r="AH3811" i="10"/>
  <c r="AH3812" i="10"/>
  <c r="AH3813" i="10"/>
  <c r="AH3814" i="10"/>
  <c r="AH3815" i="10"/>
  <c r="AH3816" i="10"/>
  <c r="AH3817" i="10"/>
  <c r="AH3818" i="10"/>
  <c r="AH3819" i="10"/>
  <c r="AH3820" i="10"/>
  <c r="AH3821" i="10"/>
  <c r="AH3822" i="10"/>
  <c r="AH3823" i="10"/>
  <c r="AH3824" i="10"/>
  <c r="AH3825" i="10"/>
  <c r="AH3826" i="10"/>
  <c r="AH3827" i="10"/>
  <c r="AH3828" i="10"/>
  <c r="AH3829" i="10"/>
  <c r="AH3830" i="10"/>
  <c r="AH3831" i="10"/>
  <c r="AH3832" i="10"/>
  <c r="AH3833" i="10"/>
  <c r="AH3834" i="10"/>
  <c r="AH3835" i="10"/>
  <c r="AH3836" i="10"/>
  <c r="AH3837" i="10"/>
  <c r="AH3838" i="10"/>
  <c r="AH3839" i="10"/>
  <c r="AH3840" i="10"/>
  <c r="AH3841" i="10"/>
  <c r="AH3842" i="10"/>
  <c r="AH3843" i="10"/>
  <c r="AH3844" i="10"/>
  <c r="AH3845" i="10"/>
  <c r="AH3846" i="10"/>
  <c r="AH3847" i="10"/>
  <c r="AH3848" i="10"/>
  <c r="AH3849" i="10"/>
  <c r="AH3850" i="10"/>
  <c r="AH3851" i="10"/>
  <c r="AH3852" i="10"/>
  <c r="AH3853" i="10"/>
  <c r="AH3854" i="10"/>
  <c r="AH3855" i="10"/>
  <c r="AH3856" i="10"/>
  <c r="AH3857" i="10"/>
  <c r="AH3858" i="10"/>
  <c r="AH3859" i="10"/>
  <c r="AH3860" i="10"/>
  <c r="AH3861" i="10"/>
  <c r="AH3862" i="10"/>
  <c r="AH3863" i="10"/>
  <c r="AH3864" i="10"/>
  <c r="AH3865" i="10"/>
  <c r="AH3866" i="10"/>
  <c r="AH3867" i="10"/>
  <c r="AH3868" i="10"/>
  <c r="AH3869" i="10"/>
  <c r="AH3870" i="10"/>
  <c r="AH3871" i="10"/>
  <c r="AH3872" i="10"/>
  <c r="AH3873" i="10"/>
  <c r="AH3874" i="10"/>
  <c r="AH3875" i="10"/>
  <c r="AH3876" i="10"/>
  <c r="AH3877" i="10"/>
  <c r="AH3878" i="10"/>
  <c r="AH3879" i="10"/>
  <c r="AH3880" i="10"/>
  <c r="AH3881" i="10"/>
  <c r="AH3882" i="10"/>
  <c r="AH3883" i="10"/>
  <c r="AH3884" i="10"/>
  <c r="AH3885" i="10"/>
  <c r="AH3886" i="10"/>
  <c r="AH3887" i="10"/>
  <c r="AH3888" i="10"/>
  <c r="AH3889" i="10"/>
  <c r="AH3890" i="10"/>
  <c r="AH3891" i="10"/>
  <c r="AH3892" i="10"/>
  <c r="AH3893" i="10"/>
  <c r="AH3894" i="10"/>
  <c r="AH3895" i="10"/>
  <c r="AH3896" i="10"/>
  <c r="AH3897" i="10"/>
  <c r="AH3898" i="10"/>
  <c r="AH3899" i="10"/>
  <c r="AH3900" i="10"/>
  <c r="AH3901" i="10"/>
  <c r="AH3902" i="10"/>
  <c r="AH3903" i="10"/>
  <c r="AH3904" i="10"/>
  <c r="AH3905" i="10"/>
  <c r="AH3906" i="10"/>
  <c r="AH3907" i="10"/>
  <c r="AH3908" i="10"/>
  <c r="AH3909" i="10"/>
  <c r="AH3910" i="10"/>
  <c r="AH3911" i="10"/>
  <c r="AH3912" i="10"/>
  <c r="AH3913" i="10"/>
  <c r="AH3914" i="10"/>
  <c r="AH3915" i="10"/>
  <c r="AH3916" i="10"/>
  <c r="AH3917" i="10"/>
  <c r="AH3918" i="10"/>
  <c r="AH3919" i="10"/>
  <c r="AH3920" i="10"/>
  <c r="AH3921" i="10"/>
  <c r="AH3922" i="10"/>
  <c r="AH3923" i="10"/>
  <c r="AH3924" i="10"/>
  <c r="AH3925" i="10"/>
  <c r="AH3926" i="10"/>
  <c r="AH3927" i="10"/>
  <c r="AH3928" i="10"/>
  <c r="AH3929" i="10"/>
  <c r="AH3930" i="10"/>
  <c r="AH3931" i="10"/>
  <c r="AH3932" i="10"/>
  <c r="AH3933" i="10"/>
  <c r="AH3934" i="10"/>
  <c r="AH3935" i="10"/>
  <c r="AH3936" i="10"/>
  <c r="AH3937" i="10"/>
  <c r="AH3938" i="10"/>
  <c r="AH3939" i="10"/>
  <c r="AH3940" i="10"/>
  <c r="AH3941" i="10"/>
  <c r="AH3942" i="10"/>
  <c r="AH3943" i="10"/>
  <c r="AH3944" i="10"/>
  <c r="AH3945" i="10"/>
  <c r="AH3946" i="10"/>
  <c r="AH3947" i="10"/>
  <c r="AH3948" i="10"/>
  <c r="AH3949" i="10"/>
  <c r="AH3950" i="10"/>
  <c r="AH3951" i="10"/>
  <c r="AH3952" i="10"/>
  <c r="AH3953" i="10"/>
  <c r="AH3954" i="10"/>
  <c r="AH3955" i="10"/>
  <c r="AH3956" i="10"/>
  <c r="AH3957" i="10"/>
  <c r="AH3958" i="10"/>
  <c r="AH3959" i="10"/>
  <c r="AH3960" i="10"/>
  <c r="AH3961" i="10"/>
  <c r="AH3962" i="10"/>
  <c r="AH3963" i="10"/>
  <c r="AH3964" i="10"/>
  <c r="AH3965" i="10"/>
  <c r="AH3966" i="10"/>
  <c r="AH3967" i="10"/>
  <c r="AH3968" i="10"/>
  <c r="AH3969" i="10"/>
  <c r="AH3970" i="10"/>
  <c r="AH3971" i="10"/>
  <c r="AH3972" i="10"/>
  <c r="AH3973" i="10"/>
  <c r="AH3974" i="10"/>
  <c r="AH3975" i="10"/>
  <c r="AH3976" i="10"/>
  <c r="AH3977" i="10"/>
  <c r="AH3978" i="10"/>
  <c r="AH3979" i="10"/>
  <c r="AH3980" i="10"/>
  <c r="AH3981" i="10"/>
  <c r="AH3982" i="10"/>
  <c r="AH3983" i="10"/>
  <c r="AH3984" i="10"/>
  <c r="AH3985" i="10"/>
  <c r="AH3986" i="10"/>
  <c r="AH3987" i="10"/>
  <c r="AH3988" i="10"/>
  <c r="AH3989" i="10"/>
  <c r="AH3990" i="10"/>
  <c r="AH3991" i="10"/>
  <c r="AH3992" i="10"/>
  <c r="AH3993" i="10"/>
  <c r="AH3994" i="10"/>
  <c r="AH3995" i="10"/>
  <c r="AH3996" i="10"/>
  <c r="AH3997" i="10"/>
  <c r="AH3998" i="10"/>
  <c r="AH3999" i="10"/>
  <c r="AH4000" i="10"/>
  <c r="AH4001" i="10"/>
  <c r="AH4002" i="10"/>
  <c r="AH4003" i="10"/>
  <c r="AH4004" i="10"/>
  <c r="AH4005" i="10"/>
  <c r="AH4006" i="10"/>
  <c r="AH4007" i="10"/>
  <c r="AH4008" i="10"/>
  <c r="AH4009" i="10"/>
  <c r="AH4010" i="10"/>
  <c r="AH4011" i="10"/>
  <c r="AH4012" i="10"/>
  <c r="AH4013" i="10"/>
  <c r="AH4014" i="10"/>
  <c r="AH4015" i="10"/>
  <c r="AH4016" i="10"/>
  <c r="AH4017" i="10"/>
  <c r="AH4018" i="10"/>
  <c r="AH4019" i="10"/>
  <c r="AH4020" i="10"/>
  <c r="AH4021" i="10"/>
  <c r="AH4022" i="10"/>
  <c r="AH4023" i="10"/>
  <c r="AH4024" i="10"/>
  <c r="AH4025" i="10"/>
  <c r="AH4026" i="10"/>
  <c r="AH4027" i="10"/>
  <c r="AH4028" i="10"/>
  <c r="AH4029" i="10"/>
  <c r="AH4030" i="10"/>
  <c r="AH4031" i="10"/>
  <c r="AH4032" i="10"/>
  <c r="AH4033" i="10"/>
  <c r="AH4034" i="10"/>
  <c r="AH4035" i="10"/>
  <c r="AH4036" i="10"/>
  <c r="AH4037" i="10"/>
  <c r="AH4038" i="10"/>
  <c r="AH4039" i="10"/>
  <c r="AH4040" i="10"/>
  <c r="AH4041" i="10"/>
  <c r="AH4042" i="10"/>
  <c r="AH4043" i="10"/>
  <c r="AH4044" i="10"/>
  <c r="AH4045" i="10"/>
  <c r="AH4046" i="10"/>
  <c r="AH4047" i="10"/>
  <c r="AH4048" i="10"/>
  <c r="AH4049" i="10"/>
  <c r="AH4050" i="10"/>
  <c r="AH4051" i="10"/>
  <c r="AH4052" i="10"/>
  <c r="AH4053" i="10"/>
  <c r="AH4054" i="10"/>
  <c r="AH4055" i="10"/>
  <c r="AH4056" i="10"/>
  <c r="AH4057" i="10"/>
  <c r="AH4058" i="10"/>
  <c r="AH4059" i="10"/>
  <c r="AH4060" i="10"/>
  <c r="AH4061" i="10"/>
  <c r="AH4062" i="10"/>
  <c r="AH4063" i="10"/>
  <c r="AH4064" i="10"/>
  <c r="AH4065" i="10"/>
  <c r="AH4066" i="10"/>
  <c r="AH4067" i="10"/>
  <c r="AH4068" i="10"/>
  <c r="AH4069" i="10"/>
  <c r="AH4070" i="10"/>
  <c r="AH4071" i="10"/>
  <c r="AH4072" i="10"/>
  <c r="AH4073" i="10"/>
  <c r="AH4074" i="10"/>
  <c r="AH4075" i="10"/>
  <c r="AH4076" i="10"/>
  <c r="AH4077" i="10"/>
  <c r="AH4078" i="10"/>
  <c r="AH4079" i="10"/>
  <c r="AH4080" i="10"/>
  <c r="AH4081" i="10"/>
  <c r="AH4082" i="10"/>
  <c r="AH4083" i="10"/>
  <c r="AH4084" i="10"/>
  <c r="AH4085" i="10"/>
  <c r="AH4086" i="10"/>
  <c r="AH4087" i="10"/>
  <c r="AH4088" i="10"/>
  <c r="AH4089" i="10"/>
  <c r="AH4090" i="10"/>
  <c r="AH4091" i="10"/>
  <c r="AH4092" i="10"/>
  <c r="AH4093" i="10"/>
  <c r="AH4094" i="10"/>
  <c r="AH4095" i="10"/>
  <c r="AH4096" i="10"/>
  <c r="AH4097" i="10"/>
  <c r="AH4098" i="10"/>
  <c r="AH4099" i="10"/>
  <c r="AH4100" i="10"/>
  <c r="AH4101" i="10"/>
  <c r="AH4102" i="10"/>
  <c r="AH4103" i="10"/>
  <c r="AH4104" i="10"/>
  <c r="AH4105" i="10"/>
  <c r="AH4106" i="10"/>
  <c r="AH4107" i="10"/>
  <c r="AH4108" i="10"/>
  <c r="AH4109" i="10"/>
  <c r="AH4110" i="10"/>
  <c r="AH4111" i="10"/>
  <c r="AH4112" i="10"/>
  <c r="AH4113" i="10"/>
  <c r="AH4114" i="10"/>
  <c r="AH4115" i="10"/>
  <c r="AH4116" i="10"/>
  <c r="AH4117" i="10"/>
  <c r="AH4118" i="10"/>
  <c r="AH4119" i="10"/>
  <c r="AH4120" i="10"/>
  <c r="AH4121" i="10"/>
  <c r="AH4122" i="10"/>
  <c r="AH4123" i="10"/>
  <c r="AH4124" i="10"/>
  <c r="AH4125" i="10"/>
  <c r="AH4126" i="10"/>
  <c r="AH4127" i="10"/>
  <c r="AH4128" i="10"/>
  <c r="AH4129" i="10"/>
  <c r="AH4130" i="10"/>
  <c r="AH4131" i="10"/>
  <c r="AH4132" i="10"/>
  <c r="AH4133" i="10"/>
  <c r="AH4134" i="10"/>
  <c r="AH4135" i="10"/>
  <c r="AH4136" i="10"/>
  <c r="AH4137" i="10"/>
  <c r="AH4138" i="10"/>
  <c r="AH4139" i="10"/>
  <c r="AH4140" i="10"/>
  <c r="AH4141" i="10"/>
  <c r="AH4142" i="10"/>
  <c r="AH4143" i="10"/>
  <c r="AH4144" i="10"/>
  <c r="AH4145" i="10"/>
  <c r="AH4146" i="10"/>
  <c r="AH4147" i="10"/>
  <c r="AH4148" i="10"/>
  <c r="AH4149" i="10"/>
  <c r="AH4150" i="10"/>
  <c r="AH4151" i="10"/>
  <c r="AH4152" i="10"/>
  <c r="AH4153" i="10"/>
  <c r="AH4154" i="10"/>
  <c r="AH4155" i="10"/>
  <c r="AH4156" i="10"/>
  <c r="AH4157" i="10"/>
  <c r="AH4158" i="10"/>
  <c r="AH4159" i="10"/>
  <c r="AH4160" i="10"/>
  <c r="AH4161" i="10"/>
  <c r="AH4162" i="10"/>
  <c r="AH4163" i="10"/>
  <c r="AH4164" i="10"/>
  <c r="AH4165" i="10"/>
  <c r="AH4166" i="10"/>
  <c r="AH4167" i="10"/>
  <c r="AH4168" i="10"/>
  <c r="AH4169" i="10"/>
  <c r="AH4170" i="10"/>
  <c r="AH4171" i="10"/>
  <c r="AH4172" i="10"/>
  <c r="AH4173" i="10"/>
  <c r="AH4174" i="10"/>
  <c r="AH4175" i="10"/>
  <c r="AH4176" i="10"/>
  <c r="AH4177" i="10"/>
  <c r="AH4178" i="10"/>
  <c r="AH4179" i="10"/>
  <c r="AH4180" i="10"/>
  <c r="AH4181" i="10"/>
  <c r="AH4182" i="10"/>
  <c r="AH4183" i="10"/>
  <c r="AH4184" i="10"/>
  <c r="AH4185" i="10"/>
  <c r="AH4186" i="10"/>
  <c r="AH4187" i="10"/>
  <c r="AH4188" i="10"/>
  <c r="AH4189" i="10"/>
  <c r="AH4190" i="10"/>
  <c r="AH4191" i="10"/>
  <c r="AH4192" i="10"/>
  <c r="AH4193" i="10"/>
  <c r="AH4194" i="10"/>
  <c r="AH4195" i="10"/>
  <c r="AH4196" i="10"/>
  <c r="AH4197" i="10"/>
  <c r="AH4198" i="10"/>
  <c r="AH4199" i="10"/>
  <c r="AH4200" i="10"/>
  <c r="AH4201" i="10"/>
  <c r="AH4202" i="10"/>
  <c r="AH4203" i="10"/>
  <c r="AH4204" i="10"/>
  <c r="AH4205" i="10"/>
  <c r="AH4206" i="10"/>
  <c r="AH4207" i="10"/>
  <c r="AH4208" i="10"/>
  <c r="AH4209" i="10"/>
  <c r="AH4210" i="10"/>
  <c r="AH4211" i="10"/>
  <c r="AH4212" i="10"/>
  <c r="AH4213" i="10"/>
  <c r="AH4214" i="10"/>
  <c r="AH4215" i="10"/>
  <c r="AH4216" i="10"/>
  <c r="AH4217" i="10"/>
  <c r="AH4218" i="10"/>
  <c r="AH4219" i="10"/>
  <c r="AH4220" i="10"/>
  <c r="AH4221" i="10"/>
  <c r="AH4222" i="10"/>
  <c r="AH4223" i="10"/>
  <c r="AH4224" i="10"/>
  <c r="AH4225" i="10"/>
  <c r="AH4226" i="10"/>
  <c r="AH4227" i="10"/>
  <c r="AH4228" i="10"/>
  <c r="AH4229" i="10"/>
  <c r="AH4230" i="10"/>
  <c r="AH4231" i="10"/>
  <c r="AH4232" i="10"/>
  <c r="AH4233" i="10"/>
  <c r="AH4234" i="10"/>
  <c r="AH4235" i="10"/>
  <c r="AH4236" i="10"/>
  <c r="AH4237" i="10"/>
  <c r="AH4238" i="10"/>
  <c r="AH4239" i="10"/>
  <c r="AH4240" i="10"/>
  <c r="AH4241" i="10"/>
  <c r="AH4242" i="10"/>
  <c r="AH4243" i="10"/>
  <c r="AH4244" i="10"/>
  <c r="AH4245" i="10"/>
  <c r="AH4246" i="10"/>
  <c r="AH4247" i="10"/>
  <c r="AH4248" i="10"/>
  <c r="AH4249" i="10"/>
  <c r="AH4250" i="10"/>
  <c r="AH4251" i="10"/>
  <c r="AH4252" i="10"/>
  <c r="AH4253" i="10"/>
  <c r="AH4254" i="10"/>
  <c r="AH4255" i="10"/>
  <c r="AH4256" i="10"/>
  <c r="AH4257" i="10"/>
  <c r="AH4258" i="10"/>
  <c r="AH4259" i="10"/>
  <c r="AH4260" i="10"/>
  <c r="AH4261" i="10"/>
  <c r="AH4262" i="10"/>
  <c r="AH4263" i="10"/>
  <c r="AH4264" i="10"/>
  <c r="AH4265" i="10"/>
  <c r="AH4266" i="10"/>
  <c r="AH4267" i="10"/>
  <c r="AH4268" i="10"/>
  <c r="AH4269" i="10"/>
  <c r="AH4270" i="10"/>
  <c r="AH4271" i="10"/>
  <c r="AH4272" i="10"/>
  <c r="AH4273" i="10"/>
  <c r="AH4274" i="10"/>
  <c r="AH4275" i="10"/>
  <c r="AH4276" i="10"/>
  <c r="AH4277" i="10"/>
  <c r="AH4278" i="10"/>
  <c r="AH4279" i="10"/>
  <c r="AH4280" i="10"/>
  <c r="AH4281" i="10"/>
  <c r="AH4282" i="10"/>
  <c r="AH4283" i="10"/>
  <c r="AH4284" i="10"/>
  <c r="AH4285" i="10"/>
  <c r="AH4286" i="10"/>
  <c r="AH4287" i="10"/>
  <c r="AH4288" i="10"/>
  <c r="AH4289" i="10"/>
  <c r="AH4290" i="10"/>
  <c r="AH4291" i="10"/>
  <c r="AH4292" i="10"/>
  <c r="AH4293" i="10"/>
  <c r="AH4294" i="10"/>
  <c r="AH4295" i="10"/>
  <c r="AH4296" i="10"/>
  <c r="AH4297" i="10"/>
  <c r="AH4298" i="10"/>
  <c r="AH4299" i="10"/>
  <c r="AH4300" i="10"/>
  <c r="AH4301" i="10"/>
  <c r="AH4302" i="10"/>
  <c r="AH4303" i="10"/>
  <c r="AH4304" i="10"/>
  <c r="AH4305" i="10"/>
  <c r="AH4306" i="10"/>
  <c r="AH4307" i="10"/>
  <c r="AH4308" i="10"/>
  <c r="AH4309" i="10"/>
  <c r="AH4310" i="10"/>
  <c r="AH4311" i="10"/>
  <c r="AH4312" i="10"/>
  <c r="AH4313" i="10"/>
  <c r="AH4314" i="10"/>
  <c r="AH4315" i="10"/>
  <c r="AH4316" i="10"/>
  <c r="AH4317" i="10"/>
  <c r="AH4318" i="10"/>
  <c r="AH4319" i="10"/>
  <c r="AH4320" i="10"/>
  <c r="AH4321" i="10"/>
  <c r="AH4322" i="10"/>
  <c r="AH4323" i="10"/>
  <c r="AH4324" i="10"/>
  <c r="AH4325" i="10"/>
  <c r="AH4326" i="10"/>
  <c r="AH4327" i="10"/>
  <c r="AH4328" i="10"/>
  <c r="AH4329" i="10"/>
  <c r="AH4330" i="10"/>
  <c r="AH4331" i="10"/>
  <c r="AH4332" i="10"/>
  <c r="AH4333" i="10"/>
  <c r="AH4334" i="10"/>
  <c r="AH4335" i="10"/>
  <c r="AH4336" i="10"/>
  <c r="AH4337" i="10"/>
  <c r="AH4338" i="10"/>
  <c r="AH4339" i="10"/>
  <c r="AH4340" i="10"/>
  <c r="AH4341" i="10"/>
  <c r="AH4342" i="10"/>
  <c r="AH4343" i="10"/>
  <c r="AH4344" i="10"/>
  <c r="AH4345" i="10"/>
  <c r="AH4346" i="10"/>
  <c r="AH4347" i="10"/>
  <c r="AH4348" i="10"/>
  <c r="AH4349" i="10"/>
  <c r="AH4350" i="10"/>
  <c r="AH4351" i="10"/>
  <c r="AH4352" i="10"/>
  <c r="AH4353" i="10"/>
  <c r="AH4354" i="10"/>
  <c r="AH4355" i="10"/>
  <c r="AH4356" i="10"/>
  <c r="AH4357" i="10"/>
  <c r="AH4358" i="10"/>
  <c r="AH4359" i="10"/>
  <c r="AH4360" i="10"/>
  <c r="AH4361" i="10"/>
  <c r="AH4362" i="10"/>
  <c r="AH4363" i="10"/>
  <c r="AH4364" i="10"/>
  <c r="AH4365" i="10"/>
  <c r="AH4366" i="10"/>
  <c r="AH4367" i="10"/>
  <c r="AH4368" i="10"/>
  <c r="AH4369" i="10"/>
  <c r="AH4370" i="10"/>
  <c r="AH4371" i="10"/>
  <c r="AH4372" i="10"/>
  <c r="AH4373" i="10"/>
  <c r="AH4374" i="10"/>
  <c r="AH4375" i="10"/>
  <c r="AH4376" i="10"/>
  <c r="AH4377" i="10"/>
  <c r="AH4378" i="10"/>
  <c r="AH4379" i="10"/>
  <c r="AH4380" i="10"/>
  <c r="AH4381" i="10"/>
  <c r="AH4382" i="10"/>
  <c r="AH4383" i="10"/>
  <c r="AH4384" i="10"/>
  <c r="AH4385" i="10"/>
  <c r="AH4386" i="10"/>
  <c r="AH4387" i="10"/>
  <c r="AH4388" i="10"/>
  <c r="AH4389" i="10"/>
  <c r="AH4390" i="10"/>
  <c r="AH4391" i="10"/>
  <c r="AH4392" i="10"/>
  <c r="AH4393" i="10"/>
  <c r="AH4394" i="10"/>
  <c r="AH4395" i="10"/>
  <c r="AH4396" i="10"/>
  <c r="AH4397" i="10"/>
  <c r="AH4398" i="10"/>
  <c r="AH4399" i="10"/>
  <c r="AH4400" i="10"/>
  <c r="AH4401" i="10"/>
  <c r="AH4402" i="10"/>
  <c r="AH4403" i="10"/>
  <c r="AH4404" i="10"/>
  <c r="AH4405" i="10"/>
  <c r="AH4406" i="10"/>
  <c r="AH4407" i="10"/>
  <c r="AH4408" i="10"/>
  <c r="AH4409" i="10"/>
  <c r="AH4410" i="10"/>
  <c r="AH4411" i="10"/>
  <c r="AH4412" i="10"/>
  <c r="AH4413" i="10"/>
  <c r="AH4414" i="10"/>
  <c r="AH4415" i="10"/>
  <c r="AH4416" i="10"/>
  <c r="AH4417" i="10"/>
  <c r="AH4418" i="10"/>
  <c r="AH4419" i="10"/>
  <c r="AH4420" i="10"/>
  <c r="AH4421" i="10"/>
  <c r="AH4422" i="10"/>
  <c r="AH4423" i="10"/>
  <c r="AH4424" i="10"/>
  <c r="AH4425" i="10"/>
  <c r="AH4426" i="10"/>
  <c r="AH4427" i="10"/>
  <c r="AH4428" i="10"/>
  <c r="AH4429" i="10"/>
  <c r="AH4430" i="10"/>
  <c r="AH4431" i="10"/>
  <c r="AH4432" i="10"/>
  <c r="AH4433" i="10"/>
  <c r="AH4434" i="10"/>
  <c r="AH4435" i="10"/>
  <c r="AH4436" i="10"/>
  <c r="AH4437" i="10"/>
  <c r="AH4438" i="10"/>
  <c r="AH4439" i="10"/>
  <c r="AH4440" i="10"/>
  <c r="AH4441" i="10"/>
  <c r="AH4442" i="10"/>
  <c r="AH4443" i="10"/>
  <c r="AH4444" i="10"/>
  <c r="AH4445" i="10"/>
  <c r="AH4446" i="10"/>
  <c r="AH4447" i="10"/>
  <c r="AH4448" i="10"/>
  <c r="AH4449" i="10"/>
  <c r="AH4450" i="10"/>
  <c r="AH4451" i="10"/>
  <c r="AH4452" i="10"/>
  <c r="AH4453" i="10"/>
  <c r="AH4454" i="10"/>
  <c r="AH4455" i="10"/>
  <c r="AH4456" i="10"/>
  <c r="AH4457" i="10"/>
  <c r="AH4458" i="10"/>
  <c r="AH4459" i="10"/>
  <c r="AH4460" i="10"/>
  <c r="AH4461" i="10"/>
  <c r="AH4462" i="10"/>
  <c r="AH4463" i="10"/>
  <c r="AH4464" i="10"/>
  <c r="AH4465" i="10"/>
  <c r="AH4466" i="10"/>
  <c r="AH4467" i="10"/>
  <c r="AH4468" i="10"/>
  <c r="AH4469" i="10"/>
  <c r="AH4470" i="10"/>
  <c r="AH4471" i="10"/>
  <c r="AH4472" i="10"/>
  <c r="AH4473" i="10"/>
  <c r="AH4474" i="10"/>
  <c r="AH4475" i="10"/>
  <c r="AH4476" i="10"/>
  <c r="AH4477" i="10"/>
  <c r="AH4478" i="10"/>
  <c r="AH4479" i="10"/>
  <c r="AH4480" i="10"/>
  <c r="AH4481" i="10"/>
  <c r="AH4482" i="10"/>
  <c r="AH4483" i="10"/>
  <c r="AH4484" i="10"/>
  <c r="AH4485" i="10"/>
  <c r="AH4486" i="10"/>
  <c r="AH4487" i="10"/>
  <c r="AH4488" i="10"/>
  <c r="AH4489" i="10"/>
  <c r="AH4490" i="10"/>
  <c r="AH4491" i="10"/>
  <c r="AH4492" i="10"/>
  <c r="AH4493" i="10"/>
  <c r="AH4494" i="10"/>
  <c r="AH4495" i="10"/>
  <c r="AH4496" i="10"/>
  <c r="AH4497" i="10"/>
  <c r="AH4498" i="10"/>
  <c r="AH4499" i="10"/>
  <c r="AH4500" i="10"/>
  <c r="AH4501" i="10"/>
  <c r="AH4502" i="10"/>
  <c r="AH4503" i="10"/>
  <c r="AH4504" i="10"/>
  <c r="AH4505" i="10"/>
  <c r="AH4506" i="10"/>
  <c r="AH4507" i="10"/>
  <c r="AH4508" i="10"/>
  <c r="AH4509" i="10"/>
  <c r="AH4510" i="10"/>
  <c r="AH4511" i="10"/>
  <c r="AH4512" i="10"/>
  <c r="AH4513" i="10"/>
  <c r="AH4514" i="10"/>
  <c r="AH4515" i="10"/>
  <c r="AH4516" i="10"/>
  <c r="AH4517" i="10"/>
  <c r="AH4518" i="10"/>
  <c r="AH4519" i="10"/>
  <c r="AH4520" i="10"/>
  <c r="AH4521" i="10"/>
  <c r="AH4522" i="10"/>
  <c r="AH4523" i="10"/>
  <c r="AH4524" i="10"/>
  <c r="AH4525" i="10"/>
  <c r="AH4526" i="10"/>
  <c r="AH4527" i="10"/>
  <c r="AH4528" i="10"/>
  <c r="AH4529" i="10"/>
  <c r="AH4530" i="10"/>
  <c r="AH4531" i="10"/>
  <c r="AH4532" i="10"/>
  <c r="AH4533" i="10"/>
  <c r="AH4534" i="10"/>
  <c r="AH4535" i="10"/>
  <c r="AH4536" i="10"/>
  <c r="AH4537" i="10"/>
  <c r="AH4538" i="10"/>
  <c r="AH4539" i="10"/>
  <c r="AH4540" i="10"/>
  <c r="AH4541" i="10"/>
  <c r="AH4542" i="10"/>
  <c r="AH4543" i="10"/>
  <c r="AH4544" i="10"/>
  <c r="AH4545" i="10"/>
  <c r="AH4546" i="10"/>
  <c r="AH4547" i="10"/>
  <c r="AH4548" i="10"/>
  <c r="AH4549" i="10"/>
  <c r="AH4550" i="10"/>
  <c r="AH4551" i="10"/>
  <c r="AH4552" i="10"/>
  <c r="AH4553" i="10"/>
  <c r="AH4554" i="10"/>
  <c r="AH4555" i="10"/>
  <c r="AH4556" i="10"/>
  <c r="AH4557" i="10"/>
  <c r="AH4558" i="10"/>
  <c r="AH4559" i="10"/>
  <c r="AH4560" i="10"/>
  <c r="AH4561" i="10"/>
  <c r="AH4562" i="10"/>
  <c r="AH4563" i="10"/>
  <c r="AH4564" i="10"/>
  <c r="AH4565" i="10"/>
  <c r="AH4566" i="10"/>
  <c r="AH4567" i="10"/>
  <c r="AH4568" i="10"/>
  <c r="AH4569" i="10"/>
  <c r="AH4570" i="10"/>
  <c r="AH4571" i="10"/>
  <c r="AH4572" i="10"/>
  <c r="AH4573" i="10"/>
  <c r="AH4574" i="10"/>
  <c r="AH4575" i="10"/>
  <c r="AH4576" i="10"/>
  <c r="AH4577" i="10"/>
  <c r="AH4578" i="10"/>
  <c r="AH4579" i="10"/>
  <c r="AH4580" i="10"/>
  <c r="AH4581" i="10"/>
  <c r="AH4582" i="10"/>
  <c r="AH4583" i="10"/>
  <c r="AH4584" i="10"/>
  <c r="AH4585" i="10"/>
  <c r="AH4586" i="10"/>
  <c r="AH4587" i="10"/>
  <c r="AH4588" i="10"/>
  <c r="AH4589" i="10"/>
  <c r="AH4590" i="10"/>
  <c r="AH4591" i="10"/>
  <c r="AH4592" i="10"/>
  <c r="AH4593" i="10"/>
  <c r="AH4594" i="10"/>
  <c r="AH4595" i="10"/>
  <c r="AH4596" i="10"/>
  <c r="AH4597" i="10"/>
  <c r="AH4598" i="10"/>
  <c r="AH4599" i="10"/>
  <c r="AH4600" i="10"/>
  <c r="AH4601" i="10"/>
  <c r="AH4602" i="10"/>
  <c r="AH4603" i="10"/>
  <c r="AH4604" i="10"/>
  <c r="AH4605" i="10"/>
  <c r="AH4606" i="10"/>
  <c r="AH4607" i="10"/>
  <c r="AH4608" i="10"/>
  <c r="AH4609" i="10"/>
  <c r="AH4610" i="10"/>
  <c r="AH4611" i="10"/>
  <c r="AH4612" i="10"/>
  <c r="AH4613" i="10"/>
  <c r="AH4614" i="10"/>
  <c r="AH4615" i="10"/>
  <c r="AH4616" i="10"/>
  <c r="AH4617" i="10"/>
  <c r="AH4618" i="10"/>
  <c r="AH4619" i="10"/>
  <c r="AH4620" i="10"/>
  <c r="AH4621" i="10"/>
  <c r="AH4622" i="10"/>
  <c r="AH4623" i="10"/>
  <c r="AH4624" i="10"/>
  <c r="AH4625" i="10"/>
  <c r="AH4626" i="10"/>
  <c r="AH4627" i="10"/>
  <c r="AH4628" i="10"/>
  <c r="AH4629" i="10"/>
  <c r="AH4630" i="10"/>
  <c r="AH4631" i="10"/>
  <c r="AH4632" i="10"/>
  <c r="AH4633" i="10"/>
  <c r="AH4634" i="10"/>
  <c r="AH4635" i="10"/>
  <c r="AH4636" i="10"/>
  <c r="AH4637" i="10"/>
  <c r="AH4638" i="10"/>
  <c r="AH4639" i="10"/>
  <c r="AH4640" i="10"/>
  <c r="AH4641" i="10"/>
  <c r="AH4642" i="10"/>
  <c r="AH4643" i="10"/>
  <c r="AH4644" i="10"/>
  <c r="AH4645" i="10"/>
  <c r="AH4646" i="10"/>
  <c r="AH4647" i="10"/>
  <c r="AH4648" i="10"/>
  <c r="AH4649" i="10"/>
  <c r="AH4650" i="10"/>
  <c r="AH4651" i="10"/>
  <c r="AH4652" i="10"/>
  <c r="AH4653" i="10"/>
  <c r="AH4654" i="10"/>
  <c r="AH4655" i="10"/>
  <c r="AH4656" i="10"/>
  <c r="AH4657" i="10"/>
  <c r="AH4658" i="10"/>
  <c r="AH4659" i="10"/>
  <c r="AH4660" i="10"/>
  <c r="AH4661" i="10"/>
  <c r="AH4662" i="10"/>
  <c r="AH4663" i="10"/>
  <c r="AH4664" i="10"/>
  <c r="AH4665" i="10"/>
  <c r="AH4666" i="10"/>
  <c r="AH4667" i="10"/>
  <c r="AH4668" i="10"/>
  <c r="AH4669" i="10"/>
  <c r="AH4670" i="10"/>
  <c r="AH4671" i="10"/>
  <c r="AH4672" i="10"/>
  <c r="AH4673" i="10"/>
  <c r="AH4674" i="10"/>
  <c r="AH4675" i="10"/>
  <c r="AH4676" i="10"/>
  <c r="AH4677" i="10"/>
  <c r="AH4678" i="10"/>
  <c r="AH4679" i="10"/>
  <c r="AH4680" i="10"/>
  <c r="AH4681" i="10"/>
  <c r="AH4682" i="10"/>
  <c r="AH4683" i="10"/>
  <c r="AH4684" i="10"/>
  <c r="AH4685" i="10"/>
  <c r="AH4686" i="10"/>
  <c r="AH4687" i="10"/>
  <c r="AH4688" i="10"/>
  <c r="AH4689" i="10"/>
  <c r="AH4690" i="10"/>
  <c r="AH4691" i="10"/>
  <c r="AH4692" i="10"/>
  <c r="AH4693" i="10"/>
  <c r="AH4694" i="10"/>
  <c r="AH4695" i="10"/>
  <c r="AH4696" i="10"/>
  <c r="AH4697" i="10"/>
  <c r="AH4698" i="10"/>
  <c r="AH4699" i="10"/>
  <c r="AH4700" i="10"/>
  <c r="AH4701" i="10"/>
  <c r="AH4702" i="10"/>
  <c r="AH4703" i="10"/>
  <c r="AH4704" i="10"/>
  <c r="AH4705" i="10"/>
  <c r="AH4706" i="10"/>
  <c r="AH4707" i="10"/>
  <c r="AH4708" i="10"/>
  <c r="AH4709" i="10"/>
  <c r="AH4710" i="10"/>
  <c r="AH4711" i="10"/>
  <c r="AH4712" i="10"/>
  <c r="AH4713" i="10"/>
  <c r="AH4714" i="10"/>
  <c r="AH4715" i="10"/>
  <c r="AH4716" i="10"/>
  <c r="AH4717" i="10"/>
  <c r="AH4718" i="10"/>
  <c r="AH4719" i="10"/>
  <c r="AH4720" i="10"/>
  <c r="AH4721" i="10"/>
  <c r="AH4722" i="10"/>
  <c r="AH4723" i="10"/>
  <c r="AH4724" i="10"/>
  <c r="AH4725" i="10"/>
  <c r="AH4726" i="10"/>
  <c r="AH4727" i="10"/>
  <c r="AH4728" i="10"/>
  <c r="AH4729" i="10"/>
  <c r="AH4730" i="10"/>
  <c r="AH4731" i="10"/>
  <c r="AH4732" i="10"/>
  <c r="AH4733" i="10"/>
  <c r="AH4734" i="10"/>
  <c r="AH4735" i="10"/>
  <c r="AH4736" i="10"/>
  <c r="AH4737" i="10"/>
  <c r="AH4738" i="10"/>
  <c r="AH4739" i="10"/>
  <c r="AH4740" i="10"/>
  <c r="AH4741" i="10"/>
  <c r="AH4742" i="10"/>
  <c r="AH4743" i="10"/>
  <c r="AH4744" i="10"/>
  <c r="AH4745" i="10"/>
  <c r="AH4746" i="10"/>
  <c r="AH4747" i="10"/>
  <c r="AH4748" i="10"/>
  <c r="AH4749" i="10"/>
  <c r="AH4750" i="10"/>
  <c r="AH4751" i="10"/>
  <c r="AH4752" i="10"/>
  <c r="AH4753" i="10"/>
  <c r="AH4754" i="10"/>
  <c r="AH4755" i="10"/>
  <c r="AH4756" i="10"/>
  <c r="AH4757" i="10"/>
  <c r="AH4758" i="10"/>
  <c r="AH4759" i="10"/>
  <c r="AH4760" i="10"/>
  <c r="AH4761" i="10"/>
  <c r="AH4762" i="10"/>
  <c r="AH4763" i="10"/>
  <c r="AH4764" i="10"/>
  <c r="AH4765" i="10"/>
  <c r="AH4766" i="10"/>
  <c r="AH4767" i="10"/>
  <c r="AH4768" i="10"/>
  <c r="AH4769" i="10"/>
  <c r="AH4770" i="10"/>
  <c r="AH4771" i="10"/>
  <c r="AH4772" i="10"/>
  <c r="AH4773" i="10"/>
  <c r="AH4774" i="10"/>
  <c r="AH4775" i="10"/>
  <c r="AH4776" i="10"/>
  <c r="AH4777" i="10"/>
  <c r="AH4778" i="10"/>
  <c r="AH4779" i="10"/>
  <c r="AH4780" i="10"/>
  <c r="AH4781" i="10"/>
  <c r="AH4782" i="10"/>
  <c r="AH4783" i="10"/>
  <c r="AH4784" i="10"/>
  <c r="AH4785" i="10"/>
  <c r="AH4786" i="10"/>
  <c r="AH4787" i="10"/>
  <c r="AH4788" i="10"/>
  <c r="AH4789" i="10"/>
  <c r="AH4790" i="10"/>
  <c r="AH4791" i="10"/>
  <c r="AH4792" i="10"/>
  <c r="AH4793" i="10"/>
  <c r="AH4794" i="10"/>
  <c r="AH4795" i="10"/>
  <c r="AH4796" i="10"/>
  <c r="AH4797" i="10"/>
  <c r="AH4798" i="10"/>
  <c r="AH4799" i="10"/>
  <c r="AH4800" i="10"/>
  <c r="AH4801" i="10"/>
  <c r="AH4802" i="10"/>
  <c r="AH4803" i="10"/>
  <c r="AH4804" i="10"/>
  <c r="AH4805" i="10"/>
  <c r="AH4806" i="10"/>
  <c r="AH4807" i="10"/>
  <c r="AH4808" i="10"/>
  <c r="AH4809" i="10"/>
  <c r="AH4810" i="10"/>
  <c r="AH4811" i="10"/>
  <c r="AH4812" i="10"/>
  <c r="AH4813" i="10"/>
  <c r="AH4814" i="10"/>
  <c r="AH4815" i="10"/>
  <c r="AH4816" i="10"/>
  <c r="AH4817" i="10"/>
  <c r="AH4818" i="10"/>
  <c r="AH4819" i="10"/>
  <c r="AH4820" i="10"/>
  <c r="AH4821" i="10"/>
  <c r="AH4822" i="10"/>
  <c r="AH4823" i="10"/>
  <c r="AH4824" i="10"/>
  <c r="AH4825" i="10"/>
  <c r="AH4826" i="10"/>
  <c r="AH4827" i="10"/>
  <c r="AH4828" i="10"/>
  <c r="AH4829" i="10"/>
  <c r="AH4830" i="10"/>
  <c r="AH4831" i="10"/>
  <c r="AH4832" i="10"/>
  <c r="AH4833" i="10"/>
  <c r="AH4834" i="10"/>
  <c r="AH4835" i="10"/>
  <c r="AH4836" i="10"/>
  <c r="AH4837" i="10"/>
  <c r="AH4838" i="10"/>
  <c r="AH4839" i="10"/>
  <c r="AH4840" i="10"/>
  <c r="AH4841" i="10"/>
  <c r="AH4842" i="10"/>
  <c r="AH4843" i="10"/>
  <c r="AH4844" i="10"/>
  <c r="AH4845" i="10"/>
  <c r="AH4846" i="10"/>
  <c r="AH4847" i="10"/>
  <c r="AH4848" i="10"/>
  <c r="AH4849" i="10"/>
  <c r="AH4850" i="10"/>
  <c r="AH4851" i="10"/>
  <c r="AH4852" i="10"/>
  <c r="AH4853" i="10"/>
  <c r="AH4854" i="10"/>
  <c r="AH4855" i="10"/>
  <c r="AH4856" i="10"/>
  <c r="AH4857" i="10"/>
  <c r="AH4858" i="10"/>
  <c r="AH4859" i="10"/>
  <c r="AH4860" i="10"/>
  <c r="AH4861" i="10"/>
  <c r="AH4862" i="10"/>
  <c r="AH4863" i="10"/>
  <c r="AH4864" i="10"/>
  <c r="AH4865" i="10"/>
  <c r="AH4866" i="10"/>
  <c r="AH4867" i="10"/>
  <c r="AH4868" i="10"/>
  <c r="AH4869" i="10"/>
  <c r="AH4870" i="10"/>
  <c r="AH4871" i="10"/>
  <c r="AH4872" i="10"/>
  <c r="AH4873" i="10"/>
  <c r="AH4874" i="10"/>
  <c r="AH4875" i="10"/>
  <c r="AH4876" i="10"/>
  <c r="AH4877" i="10"/>
  <c r="AH4878" i="10"/>
  <c r="AH4879" i="10"/>
  <c r="AH4880" i="10"/>
  <c r="AH4881" i="10"/>
  <c r="AH4882" i="10"/>
  <c r="AH4883" i="10"/>
  <c r="AH4884" i="10"/>
  <c r="AH4885" i="10"/>
  <c r="AH4886" i="10"/>
  <c r="AH4887" i="10"/>
  <c r="AH4888" i="10"/>
  <c r="AH4889" i="10"/>
  <c r="AH4890" i="10"/>
  <c r="AH4891" i="10"/>
  <c r="AH4892" i="10"/>
  <c r="AH4893" i="10"/>
  <c r="AH4894" i="10"/>
  <c r="AH4895" i="10"/>
  <c r="AH4896" i="10"/>
  <c r="AH4897" i="10"/>
  <c r="AH4898" i="10"/>
  <c r="AH4899" i="10"/>
  <c r="AH4900" i="10"/>
  <c r="AH4901" i="10"/>
  <c r="AH4902" i="10"/>
  <c r="AH4903" i="10"/>
  <c r="AH4904" i="10"/>
  <c r="AH4905" i="10"/>
  <c r="AH4906" i="10"/>
  <c r="AH4907" i="10"/>
  <c r="AH4908" i="10"/>
  <c r="AH4909" i="10"/>
  <c r="AH4910" i="10"/>
  <c r="AH4911" i="10"/>
  <c r="AH4912" i="10"/>
  <c r="AH4913" i="10"/>
  <c r="AH4914" i="10"/>
  <c r="AH4915" i="10"/>
  <c r="AH4916" i="10"/>
  <c r="AH4917" i="10"/>
  <c r="AH4918" i="10"/>
  <c r="AH4919" i="10"/>
  <c r="AH4920" i="10"/>
  <c r="AH4921" i="10"/>
  <c r="AH4922" i="10"/>
  <c r="AH4923" i="10"/>
  <c r="AH4924" i="10"/>
  <c r="AH4925" i="10"/>
  <c r="AH4926" i="10"/>
  <c r="AH4927" i="10"/>
  <c r="AH4928" i="10"/>
  <c r="AH4929" i="10"/>
  <c r="AH4930" i="10"/>
  <c r="AH4931" i="10"/>
  <c r="AH4932" i="10"/>
  <c r="AH4933" i="10"/>
  <c r="AH4934" i="10"/>
  <c r="AH4935" i="10"/>
  <c r="AH4936" i="10"/>
  <c r="AH4937" i="10"/>
  <c r="AH4938" i="10"/>
  <c r="AH4939" i="10"/>
  <c r="AH4940" i="10"/>
  <c r="AH4941" i="10"/>
  <c r="AH4942" i="10"/>
  <c r="AH4943" i="10"/>
  <c r="AH4944" i="10"/>
  <c r="AH4945" i="10"/>
  <c r="AH4946" i="10"/>
  <c r="AH4947" i="10"/>
  <c r="AH4948" i="10"/>
  <c r="AH4949" i="10"/>
  <c r="AH4950" i="10"/>
  <c r="AH4951" i="10"/>
  <c r="AH4952" i="10"/>
  <c r="AH4953" i="10"/>
  <c r="AH4954" i="10"/>
  <c r="AH4955" i="10"/>
  <c r="AH4956" i="10"/>
  <c r="AH4957" i="10"/>
  <c r="AH4958" i="10"/>
  <c r="AH4959" i="10"/>
  <c r="AH4960" i="10"/>
  <c r="AH4961" i="10"/>
  <c r="AH4962" i="10"/>
  <c r="AH4963" i="10"/>
  <c r="AH4964" i="10"/>
  <c r="AH4965" i="10"/>
  <c r="AH4966" i="10"/>
  <c r="AH4967" i="10"/>
  <c r="AH4968" i="10"/>
  <c r="AH4969" i="10"/>
  <c r="AH4970" i="10"/>
  <c r="AH4971" i="10"/>
  <c r="AH4972" i="10"/>
  <c r="AH4973" i="10"/>
  <c r="AH4974" i="10"/>
  <c r="AH4975" i="10"/>
  <c r="AH4976" i="10"/>
  <c r="AH4977" i="10"/>
  <c r="AH4978" i="10"/>
  <c r="AH4979" i="10"/>
  <c r="AH4980" i="10"/>
  <c r="AH4981" i="10"/>
  <c r="AH4982" i="10"/>
  <c r="AH4983" i="10"/>
  <c r="AH4984" i="10"/>
  <c r="AH4985" i="10"/>
  <c r="AH4986" i="10"/>
  <c r="AH4987" i="10"/>
  <c r="AH4988" i="10"/>
  <c r="AH4989" i="10"/>
  <c r="AH4990" i="10"/>
  <c r="AH4991" i="10"/>
  <c r="AH4992" i="10"/>
  <c r="AH4993" i="10"/>
  <c r="AH4994" i="10"/>
  <c r="AH4995" i="10"/>
  <c r="AH4996" i="10"/>
  <c r="AH4997" i="10"/>
  <c r="AH4998" i="10"/>
  <c r="AH4999" i="10"/>
  <c r="AH5000" i="10"/>
  <c r="AH5001" i="10"/>
  <c r="AH5002" i="10"/>
  <c r="AH5003" i="10"/>
  <c r="AH5004" i="10"/>
  <c r="AH5005" i="10"/>
  <c r="AH5006" i="10"/>
  <c r="AH5007" i="10"/>
  <c r="AH5008" i="10"/>
  <c r="AH5009" i="10"/>
  <c r="AH5010" i="10"/>
  <c r="AH5011" i="10"/>
  <c r="AH5012" i="10"/>
  <c r="AH5013" i="10"/>
  <c r="AH5014" i="10"/>
  <c r="AH5015" i="10"/>
  <c r="AH5016" i="10"/>
  <c r="AH5017" i="10"/>
  <c r="AH5018" i="10"/>
  <c r="AH5019" i="10"/>
  <c r="AH5020" i="10"/>
  <c r="AH5021" i="10"/>
  <c r="AH5022" i="10"/>
  <c r="AH5023" i="10"/>
  <c r="AH5024" i="10"/>
  <c r="AH5025" i="10"/>
  <c r="AH5026" i="10"/>
  <c r="AH5027" i="10"/>
  <c r="AH5028" i="10"/>
  <c r="AH5029" i="10"/>
  <c r="AH5030" i="10"/>
  <c r="AH5031" i="10"/>
  <c r="AH5032" i="10"/>
  <c r="AH5033" i="10"/>
  <c r="AH5034" i="10"/>
  <c r="AH5035" i="10"/>
  <c r="AH5036" i="10"/>
  <c r="AH5037" i="10"/>
  <c r="AH5038" i="10"/>
  <c r="AH5039" i="10"/>
  <c r="AH5040" i="10"/>
  <c r="AH5041" i="10"/>
  <c r="AH5042" i="10"/>
  <c r="AH5043" i="10"/>
  <c r="AH5044" i="10"/>
  <c r="AH5045" i="10"/>
  <c r="AH5046" i="10"/>
  <c r="AH5047" i="10"/>
  <c r="AH5048" i="10"/>
  <c r="AH5049" i="10"/>
  <c r="AH5050" i="10"/>
  <c r="AH5051" i="10"/>
  <c r="AH5052" i="10"/>
  <c r="AH5053" i="10"/>
  <c r="AH5054" i="10"/>
  <c r="AH5055" i="10"/>
  <c r="AH5056" i="10"/>
  <c r="AH5057" i="10"/>
  <c r="AH5058" i="10"/>
  <c r="AH5059" i="10"/>
  <c r="AH5060" i="10"/>
  <c r="AH5061" i="10"/>
  <c r="AH5062" i="10"/>
  <c r="AH5063" i="10"/>
  <c r="AH5064" i="10"/>
  <c r="AH5065" i="10"/>
  <c r="AH5066" i="10"/>
  <c r="AH5067" i="10"/>
  <c r="AH5068" i="10"/>
  <c r="AH5069" i="10"/>
  <c r="AH5070" i="10"/>
  <c r="AH5071" i="10"/>
  <c r="AH5072" i="10"/>
  <c r="AH5073" i="10"/>
  <c r="AH5074" i="10"/>
  <c r="AH5075" i="10"/>
  <c r="AH5076" i="10"/>
  <c r="AH5077" i="10"/>
  <c r="AH5078" i="10"/>
  <c r="AH5079" i="10"/>
  <c r="AH5080" i="10"/>
  <c r="AH5081" i="10"/>
  <c r="AH5082" i="10"/>
  <c r="AH5083" i="10"/>
  <c r="AH5084" i="10"/>
  <c r="AH5085" i="10"/>
  <c r="AH5086" i="10"/>
  <c r="AH5087" i="10"/>
  <c r="AH5088" i="10"/>
  <c r="AH5089" i="10"/>
  <c r="AH5090" i="10"/>
  <c r="AH5091" i="10"/>
  <c r="AH5092" i="10"/>
  <c r="AH5093" i="10"/>
  <c r="AH5094" i="10"/>
  <c r="AH5095" i="10"/>
  <c r="AH5096" i="10"/>
  <c r="AH5097" i="10"/>
  <c r="AH5098" i="10"/>
  <c r="AH5099" i="10"/>
  <c r="AH5100" i="10"/>
  <c r="AH5101" i="10"/>
  <c r="AH5102" i="10"/>
  <c r="AH5103" i="10"/>
  <c r="AH5104" i="10"/>
  <c r="AH5105" i="10"/>
  <c r="AH5106" i="10"/>
  <c r="AH5107" i="10"/>
  <c r="AH5108" i="10"/>
  <c r="AH5109" i="10"/>
  <c r="AH5110" i="10"/>
  <c r="AH5111" i="10"/>
  <c r="AH5112" i="10"/>
  <c r="AH5113" i="10"/>
  <c r="AH5114" i="10"/>
  <c r="AH5115" i="10"/>
  <c r="AH5116" i="10"/>
  <c r="AH5117" i="10"/>
  <c r="AH5118" i="10"/>
  <c r="AH5119" i="10"/>
  <c r="AH5120" i="10"/>
  <c r="AH5121" i="10"/>
  <c r="AH5122" i="10"/>
  <c r="AH5123" i="10"/>
  <c r="AH5124" i="10"/>
  <c r="AH5125" i="10"/>
  <c r="AH5126" i="10"/>
  <c r="AH5127" i="10"/>
  <c r="AH5128" i="10"/>
  <c r="AH5129" i="10"/>
  <c r="AH5130" i="10"/>
  <c r="AH5131" i="10"/>
  <c r="AH5132" i="10"/>
  <c r="AH5133" i="10"/>
  <c r="AH5134" i="10"/>
  <c r="AH5135" i="10"/>
  <c r="AH5136" i="10"/>
  <c r="AH5137" i="10"/>
  <c r="AH5138" i="10"/>
  <c r="AH5139" i="10"/>
  <c r="AH5140" i="10"/>
  <c r="AH5141" i="10"/>
  <c r="AH5142" i="10"/>
  <c r="AH5143" i="10"/>
  <c r="AH5144" i="10"/>
  <c r="AH5145" i="10"/>
  <c r="AH5146" i="10"/>
  <c r="AH5147" i="10"/>
  <c r="AH5148" i="10"/>
  <c r="AH5149" i="10"/>
  <c r="AH5150" i="10"/>
  <c r="AH5151" i="10"/>
  <c r="AH5152" i="10"/>
  <c r="AH5153" i="10"/>
  <c r="AH5154" i="10"/>
  <c r="AH5155" i="10"/>
  <c r="AH5156" i="10"/>
  <c r="AH5157" i="10"/>
  <c r="AH5158" i="10"/>
  <c r="AH5159" i="10"/>
  <c r="AH5160" i="10"/>
  <c r="AH5161" i="10"/>
  <c r="AH5162" i="10"/>
  <c r="AH5163" i="10"/>
  <c r="AH5164" i="10"/>
  <c r="AH5165" i="10"/>
  <c r="AH5166" i="10"/>
  <c r="AH5167" i="10"/>
  <c r="AH5168" i="10"/>
  <c r="AH5169" i="10"/>
  <c r="AH5170" i="10"/>
  <c r="AH5171" i="10"/>
  <c r="AH5172" i="10"/>
  <c r="AH5173" i="10"/>
  <c r="AH5174" i="10"/>
  <c r="AH5175" i="10"/>
  <c r="AH5176" i="10"/>
  <c r="AH5177" i="10"/>
  <c r="AH5178" i="10"/>
  <c r="AH5179" i="10"/>
  <c r="AH5180" i="10"/>
  <c r="AH5181" i="10"/>
  <c r="AH5182" i="10"/>
  <c r="AH5183" i="10"/>
  <c r="AH5184" i="10"/>
  <c r="AH5185" i="10"/>
  <c r="AH5186" i="10"/>
  <c r="AH5187" i="10"/>
  <c r="AH5188" i="10"/>
  <c r="AH5189" i="10"/>
  <c r="AH5190" i="10"/>
  <c r="AH5191" i="10"/>
  <c r="AH5192" i="10"/>
  <c r="AH5193" i="10"/>
  <c r="AH5194" i="10"/>
  <c r="AH5195" i="10"/>
  <c r="AH5196" i="10"/>
  <c r="AH5197" i="10"/>
  <c r="AH5198" i="10"/>
  <c r="AH5199" i="10"/>
  <c r="AH5200" i="10"/>
  <c r="AH5201" i="10"/>
  <c r="AH5202" i="10"/>
  <c r="AH5203" i="10"/>
  <c r="AH5204" i="10"/>
  <c r="AH5205" i="10"/>
  <c r="AH5206" i="10"/>
  <c r="AH5207" i="10"/>
  <c r="AH5208" i="10"/>
  <c r="AH5209" i="10"/>
  <c r="AH5210" i="10"/>
  <c r="AH5211" i="10"/>
  <c r="AH5212" i="10"/>
  <c r="AH5213" i="10"/>
  <c r="AH5214" i="10"/>
  <c r="AH5215" i="10"/>
  <c r="AH5216" i="10"/>
  <c r="AH5217" i="10"/>
  <c r="AH5218" i="10"/>
  <c r="AH5219" i="10"/>
  <c r="AH5220" i="10"/>
  <c r="AH5221" i="10"/>
  <c r="AH5222" i="10"/>
  <c r="AH5223" i="10"/>
  <c r="AH5224" i="10"/>
  <c r="AH5225" i="10"/>
  <c r="AH5226" i="10"/>
  <c r="AH5227" i="10"/>
  <c r="AH5228" i="10"/>
  <c r="AH5229" i="10"/>
  <c r="AH5230" i="10"/>
  <c r="AH5231" i="10"/>
  <c r="AH5232" i="10"/>
  <c r="AH5233" i="10"/>
  <c r="AH5234" i="10"/>
  <c r="AH5235" i="10"/>
  <c r="AH5236" i="10"/>
  <c r="AH5237" i="10"/>
  <c r="AH5238" i="10"/>
  <c r="AH5239" i="10"/>
  <c r="AH5240" i="10"/>
  <c r="AH5241" i="10"/>
  <c r="AH5242" i="10"/>
  <c r="AH5243" i="10"/>
  <c r="AH5244" i="10"/>
  <c r="AH5245" i="10"/>
  <c r="AH5246" i="10"/>
  <c r="AH5247" i="10"/>
  <c r="AH5248" i="10"/>
  <c r="AH5249" i="10"/>
  <c r="AH5250" i="10"/>
  <c r="AH5251" i="10"/>
  <c r="AH5252" i="10"/>
  <c r="AH5253" i="10"/>
  <c r="AH5254" i="10"/>
  <c r="AH5255" i="10"/>
  <c r="AH5256" i="10"/>
  <c r="AH5257" i="10"/>
  <c r="AH5258" i="10"/>
  <c r="AH5259" i="10"/>
  <c r="AH5260" i="10"/>
  <c r="AH5261" i="10"/>
  <c r="AH5262" i="10"/>
  <c r="AH5263" i="10"/>
  <c r="AH5264" i="10"/>
  <c r="AH5265" i="10"/>
  <c r="AH5266" i="10"/>
  <c r="AH5267" i="10"/>
  <c r="AH5268" i="10"/>
  <c r="AH5269" i="10"/>
  <c r="AH5270" i="10"/>
  <c r="AH5271" i="10"/>
  <c r="AH5272" i="10"/>
  <c r="AH5273" i="10"/>
  <c r="AH5274" i="10"/>
  <c r="AH5275" i="10"/>
  <c r="AH5276" i="10"/>
  <c r="AH5277" i="10"/>
  <c r="AH5278" i="10"/>
  <c r="AH5279" i="10"/>
  <c r="AH5280" i="10"/>
  <c r="AH5281" i="10"/>
  <c r="AH5282" i="10"/>
  <c r="AH5283" i="10"/>
  <c r="AH5284" i="10"/>
  <c r="AH5285" i="10"/>
  <c r="AH5286" i="10"/>
  <c r="AH5287" i="10"/>
  <c r="AH5288" i="10"/>
  <c r="AH5289" i="10"/>
  <c r="AH5290" i="10"/>
  <c r="AH5291" i="10"/>
  <c r="AH5292" i="10"/>
  <c r="AH5293" i="10"/>
  <c r="AH5294" i="10"/>
  <c r="AH5295" i="10"/>
  <c r="AH5296" i="10"/>
  <c r="AH5297" i="10"/>
  <c r="AH5298" i="10"/>
  <c r="AH5299" i="10"/>
  <c r="AH5300" i="10"/>
  <c r="AH5301" i="10"/>
  <c r="AH5302" i="10"/>
  <c r="AH5303" i="10"/>
  <c r="AH5304" i="10"/>
  <c r="AH5305" i="10"/>
  <c r="AH5306" i="10"/>
  <c r="AH5307" i="10"/>
  <c r="AH5308" i="10"/>
  <c r="AH5309" i="10"/>
  <c r="AH5310" i="10"/>
  <c r="AH5311" i="10"/>
  <c r="AH5312" i="10"/>
  <c r="AH5313" i="10"/>
  <c r="AH5314" i="10"/>
  <c r="AH5315" i="10"/>
  <c r="AH5316" i="10"/>
  <c r="AH5317" i="10"/>
  <c r="AH5318" i="10"/>
  <c r="AH5319" i="10"/>
  <c r="AH5320" i="10"/>
  <c r="AH5321" i="10"/>
  <c r="AH5322" i="10"/>
  <c r="AH5323" i="10"/>
  <c r="AH5324" i="10"/>
  <c r="AH5325" i="10"/>
  <c r="AH5326" i="10"/>
  <c r="AH5327" i="10"/>
  <c r="AH5328" i="10"/>
  <c r="AH5329" i="10"/>
  <c r="AH5330" i="10"/>
  <c r="AH5331" i="10"/>
  <c r="AH5332" i="10"/>
  <c r="AH5333" i="10"/>
  <c r="AH5334" i="10"/>
  <c r="AH5335" i="10"/>
  <c r="AH5336" i="10"/>
  <c r="AH5337" i="10"/>
  <c r="AH5338" i="10"/>
  <c r="AH5339" i="10"/>
  <c r="AH5340" i="10"/>
  <c r="AH5341" i="10"/>
  <c r="AH5342" i="10"/>
  <c r="AH5343" i="10"/>
  <c r="AH5344" i="10"/>
  <c r="AH5345" i="10"/>
  <c r="AH5346" i="10"/>
  <c r="AH5347" i="10"/>
  <c r="AH5348" i="10"/>
  <c r="AH5349" i="10"/>
  <c r="AH5350" i="10"/>
  <c r="AH5351" i="10"/>
  <c r="AH5352" i="10"/>
  <c r="AH5353" i="10"/>
  <c r="AH5354" i="10"/>
  <c r="AH5355" i="10"/>
  <c r="AH5356" i="10"/>
  <c r="AH5357" i="10"/>
  <c r="AH5358" i="10"/>
  <c r="AH5359" i="10"/>
  <c r="AH5360" i="10"/>
  <c r="AH5361" i="10"/>
  <c r="AH5362" i="10"/>
  <c r="AH5363" i="10"/>
  <c r="AH5364" i="10"/>
  <c r="AH5365" i="10"/>
  <c r="AH5366" i="10"/>
  <c r="AH5367" i="10"/>
  <c r="AH5368" i="10"/>
  <c r="AH5369" i="10"/>
  <c r="AH5370" i="10"/>
  <c r="AH5371" i="10"/>
  <c r="AH5372" i="10"/>
  <c r="AH5373" i="10"/>
  <c r="AH5374" i="10"/>
  <c r="AH5375" i="10"/>
  <c r="AH5376" i="10"/>
  <c r="AH5377" i="10"/>
  <c r="AH5378" i="10"/>
  <c r="AH5379" i="10"/>
  <c r="AH5380" i="10"/>
  <c r="AH5381" i="10"/>
  <c r="AH5382" i="10"/>
  <c r="AH5383" i="10"/>
  <c r="AH5384" i="10"/>
  <c r="AH5385" i="10"/>
  <c r="AH5386" i="10"/>
  <c r="AH5387" i="10"/>
  <c r="AH5388" i="10"/>
  <c r="AH5389" i="10"/>
  <c r="AH5390" i="10"/>
  <c r="AH5391" i="10"/>
  <c r="AH5392" i="10"/>
  <c r="AH5393" i="10"/>
  <c r="AH5394" i="10"/>
  <c r="AH5395" i="10"/>
  <c r="AH5396" i="10"/>
  <c r="AH5397" i="10"/>
  <c r="AH5398" i="10"/>
  <c r="AH5399" i="10"/>
  <c r="AH5400" i="10"/>
  <c r="AH5401" i="10"/>
  <c r="AH5402" i="10"/>
  <c r="AH5403" i="10"/>
  <c r="AH5404" i="10"/>
  <c r="AH5405" i="10"/>
  <c r="AH5406" i="10"/>
  <c r="AH5407" i="10"/>
  <c r="AH5408" i="10"/>
  <c r="AH5409" i="10"/>
  <c r="AH5410" i="10"/>
  <c r="AH5411" i="10"/>
  <c r="AH5412" i="10"/>
  <c r="AH5413" i="10"/>
  <c r="AH5414" i="10"/>
  <c r="AH5415" i="10"/>
  <c r="AH5416" i="10"/>
  <c r="AH5417" i="10"/>
  <c r="AH5418" i="10"/>
  <c r="AH5419" i="10"/>
  <c r="AH5420" i="10"/>
  <c r="AH5421" i="10"/>
  <c r="AH5422" i="10"/>
  <c r="AH5423" i="10"/>
  <c r="AH5424" i="10"/>
  <c r="AH5425" i="10"/>
  <c r="AH5426" i="10"/>
  <c r="AH5427" i="10"/>
  <c r="AH5428" i="10"/>
  <c r="AH5429" i="10"/>
  <c r="AH5430" i="10"/>
  <c r="AH5431" i="10"/>
  <c r="AH5432" i="10"/>
  <c r="AH5433" i="10"/>
  <c r="AH5434" i="10"/>
  <c r="AH5435" i="10"/>
  <c r="AH5436" i="10"/>
  <c r="AH5437" i="10"/>
  <c r="AH5438" i="10"/>
  <c r="AH5439" i="10"/>
  <c r="AH5440" i="10"/>
  <c r="AH5441" i="10"/>
  <c r="AH5442" i="10"/>
  <c r="AH5443" i="10"/>
  <c r="AH5444" i="10"/>
  <c r="AH5445" i="10"/>
  <c r="AH5446" i="10"/>
  <c r="AH5447" i="10"/>
  <c r="AH5448" i="10"/>
  <c r="AH5449" i="10"/>
  <c r="AH5450" i="10"/>
  <c r="AH5451" i="10"/>
  <c r="AH5452" i="10"/>
  <c r="AH5453" i="10"/>
  <c r="AH5454" i="10"/>
  <c r="AH5455" i="10"/>
  <c r="AH5456" i="10"/>
  <c r="AH5457" i="10"/>
  <c r="AH5458" i="10"/>
  <c r="AH5459" i="10"/>
  <c r="AH5460" i="10"/>
  <c r="AH5461" i="10"/>
  <c r="AH5462" i="10"/>
  <c r="AH5463" i="10"/>
  <c r="AH5464" i="10"/>
  <c r="AH5465" i="10"/>
  <c r="AH5466" i="10"/>
  <c r="AH5467" i="10"/>
  <c r="AH5468" i="10"/>
  <c r="AH5469" i="10"/>
  <c r="AH5470" i="10"/>
  <c r="AH5471" i="10"/>
  <c r="AH5472" i="10"/>
  <c r="AH5473" i="10"/>
  <c r="AH5474" i="10"/>
  <c r="AH5475" i="10"/>
  <c r="AH5476" i="10"/>
  <c r="AH5477" i="10"/>
  <c r="AH5478" i="10"/>
  <c r="AH5479" i="10"/>
  <c r="AH5480" i="10"/>
  <c r="AH5481" i="10"/>
  <c r="AH5482" i="10"/>
  <c r="AH5483" i="10"/>
  <c r="AH5484" i="10"/>
  <c r="AH5485" i="10"/>
  <c r="AH5486" i="10"/>
  <c r="AH5487" i="10"/>
  <c r="AH5488" i="10"/>
  <c r="AH5489" i="10"/>
  <c r="AH5490" i="10"/>
  <c r="AH5491" i="10"/>
  <c r="AH5492" i="10"/>
  <c r="AH5493" i="10"/>
  <c r="AH5494" i="10"/>
  <c r="AH5495" i="10"/>
  <c r="AH5496" i="10"/>
  <c r="AH5497" i="10"/>
  <c r="AH5498" i="10"/>
  <c r="AH5499" i="10"/>
  <c r="AH5500" i="10"/>
  <c r="AH5501" i="10"/>
  <c r="AH5502" i="10"/>
  <c r="AH5503" i="10"/>
  <c r="AH5504" i="10"/>
  <c r="AH5505" i="10"/>
  <c r="AH5506" i="10"/>
  <c r="AH5507" i="10"/>
  <c r="AH5508" i="10"/>
  <c r="AH5509" i="10"/>
  <c r="AH5510" i="10"/>
  <c r="AH5511" i="10"/>
  <c r="AH5512" i="10"/>
  <c r="AH5513" i="10"/>
  <c r="AH5514" i="10"/>
  <c r="AH5515" i="10"/>
  <c r="AH5516" i="10"/>
  <c r="AH5517" i="10"/>
  <c r="AH5518" i="10"/>
  <c r="AH5519" i="10"/>
  <c r="AH5520" i="10"/>
  <c r="AH5521" i="10"/>
  <c r="AH5522" i="10"/>
  <c r="AH5523" i="10"/>
  <c r="AH5524" i="10"/>
  <c r="AH5525" i="10"/>
  <c r="AH5526" i="10"/>
  <c r="AH5527" i="10"/>
  <c r="AH5528" i="10"/>
  <c r="AH5529" i="10"/>
  <c r="AH5530" i="10"/>
  <c r="AH5531" i="10"/>
  <c r="AH5532" i="10"/>
  <c r="AH5533" i="10"/>
  <c r="AH5534" i="10"/>
  <c r="AH5535" i="10"/>
  <c r="AH5536" i="10"/>
  <c r="AH5537" i="10"/>
  <c r="AH5538" i="10"/>
  <c r="AH5539" i="10"/>
  <c r="AH5540" i="10"/>
  <c r="AH5541" i="10"/>
  <c r="AH5542" i="10"/>
  <c r="AH5543" i="10"/>
  <c r="AH5544" i="10"/>
  <c r="AH5545" i="10"/>
  <c r="AH5546" i="10"/>
  <c r="AH5547" i="10"/>
  <c r="AH5548" i="10"/>
  <c r="AH5549" i="10"/>
  <c r="AH5550" i="10"/>
  <c r="AH5551" i="10"/>
  <c r="AH5552" i="10"/>
  <c r="AH5553" i="10"/>
  <c r="AH5554" i="10"/>
  <c r="AH5555" i="10"/>
  <c r="AH5556" i="10"/>
  <c r="AH5557" i="10"/>
  <c r="AH5558" i="10"/>
  <c r="AH5559" i="10"/>
  <c r="AH5560" i="10"/>
  <c r="AH5561" i="10"/>
  <c r="AH5562" i="10"/>
  <c r="AH5563" i="10"/>
  <c r="AH5564" i="10"/>
  <c r="AH5565" i="10"/>
  <c r="AH5566" i="10"/>
  <c r="AH5567" i="10"/>
  <c r="AH5568" i="10"/>
  <c r="AH5569" i="10"/>
  <c r="AH5570" i="10"/>
  <c r="AH5571" i="10"/>
  <c r="AH5572" i="10"/>
  <c r="AH5573" i="10"/>
  <c r="AH5574" i="10"/>
  <c r="AH5575" i="10"/>
  <c r="AH5576" i="10"/>
  <c r="AH5577" i="10"/>
  <c r="AH5578" i="10"/>
  <c r="AH5579" i="10"/>
  <c r="AH5580" i="10"/>
  <c r="AH5581" i="10"/>
  <c r="AH5582" i="10"/>
  <c r="AH5583" i="10"/>
  <c r="AH5584" i="10"/>
  <c r="AH5585" i="10"/>
  <c r="AH5586" i="10"/>
  <c r="AH5587" i="10"/>
  <c r="AH5588" i="10"/>
  <c r="AH5589" i="10"/>
  <c r="AH5590" i="10"/>
  <c r="AH5591" i="10"/>
  <c r="AH5592" i="10"/>
  <c r="AH5593" i="10"/>
  <c r="AH5594" i="10"/>
  <c r="AH5595" i="10"/>
  <c r="AH5596" i="10"/>
  <c r="AH5597" i="10"/>
  <c r="AH5598" i="10"/>
  <c r="AH5599" i="10"/>
  <c r="AH5600" i="10"/>
  <c r="AH5601" i="10"/>
  <c r="AH5602" i="10"/>
  <c r="AH5603" i="10"/>
  <c r="AH5604" i="10"/>
  <c r="AH5605" i="10"/>
  <c r="AH5606" i="10"/>
  <c r="AH5607" i="10"/>
  <c r="AH5608" i="10"/>
  <c r="AH5609" i="10"/>
  <c r="AH5610" i="10"/>
  <c r="AH5611" i="10"/>
  <c r="AH5612" i="10"/>
  <c r="AH5613" i="10"/>
  <c r="AH5614" i="10"/>
  <c r="AH5615" i="10"/>
  <c r="AH5616" i="10"/>
  <c r="AH5617" i="10"/>
  <c r="AH5618" i="10"/>
  <c r="AH5619" i="10"/>
  <c r="AH5620" i="10"/>
  <c r="AH5621" i="10"/>
  <c r="AH5622" i="10"/>
  <c r="AH5623" i="10"/>
  <c r="AH5624" i="10"/>
  <c r="AH5625" i="10"/>
  <c r="AH5626" i="10"/>
  <c r="AH5627" i="10"/>
  <c r="AH5628" i="10"/>
  <c r="AH5629" i="10"/>
  <c r="AH5630" i="10"/>
  <c r="AH5631" i="10"/>
  <c r="AH5632" i="10"/>
  <c r="AH5633" i="10"/>
  <c r="AH5634" i="10"/>
  <c r="AH5635" i="10"/>
  <c r="AH5636" i="10"/>
  <c r="AH5637" i="10"/>
  <c r="AH5638" i="10"/>
  <c r="AH5639" i="10"/>
  <c r="AH5640" i="10"/>
  <c r="AH5641" i="10"/>
  <c r="AH5642" i="10"/>
  <c r="AH5643" i="10"/>
  <c r="AH5644" i="10"/>
  <c r="AH5645" i="10"/>
  <c r="AH5646" i="10"/>
  <c r="AH5647" i="10"/>
  <c r="AH5648" i="10"/>
  <c r="AH5649" i="10"/>
  <c r="AH5650" i="10"/>
  <c r="AH5651" i="10"/>
  <c r="AH5652" i="10"/>
  <c r="AH5653" i="10"/>
  <c r="AH5654" i="10"/>
  <c r="AH5655" i="10"/>
  <c r="AH5656" i="10"/>
  <c r="AH5657" i="10"/>
  <c r="AH5658" i="10"/>
  <c r="AH5659" i="10"/>
  <c r="AH5660" i="10"/>
  <c r="AH5661" i="10"/>
  <c r="AH5662" i="10"/>
  <c r="AH5663" i="10"/>
  <c r="AH5664" i="10"/>
  <c r="AH5665" i="10"/>
  <c r="AH5666" i="10"/>
  <c r="AH5667" i="10"/>
  <c r="AH5668" i="10"/>
  <c r="AH5669" i="10"/>
  <c r="AH5670" i="10"/>
  <c r="AH5671" i="10"/>
  <c r="AH5672" i="10"/>
  <c r="AH5673" i="10"/>
  <c r="AH5674" i="10"/>
  <c r="AH5675" i="10"/>
  <c r="AH5676" i="10"/>
  <c r="AH5677" i="10"/>
  <c r="AH5678" i="10"/>
  <c r="AH5679" i="10"/>
  <c r="AH5680" i="10"/>
  <c r="AH5681" i="10"/>
  <c r="AH5682" i="10"/>
  <c r="AH5683" i="10"/>
  <c r="AH5684" i="10"/>
  <c r="AH5685" i="10"/>
  <c r="AH5686" i="10"/>
  <c r="AH5687" i="10"/>
  <c r="AH5688" i="10"/>
  <c r="AH5689" i="10"/>
  <c r="AH5690" i="10"/>
  <c r="AH5691" i="10"/>
  <c r="AH5692" i="10"/>
  <c r="AH5693" i="10"/>
  <c r="AH5694" i="10"/>
  <c r="AH5695" i="10"/>
  <c r="AH5696" i="10"/>
  <c r="AH5697" i="10"/>
  <c r="AH5698" i="10"/>
  <c r="AH5699" i="10"/>
  <c r="AH5700" i="10"/>
  <c r="AH5701" i="10"/>
  <c r="AH5702" i="10"/>
  <c r="AH5703" i="10"/>
  <c r="AH5704" i="10"/>
  <c r="AH5705" i="10"/>
  <c r="AH5706" i="10"/>
  <c r="AH5707" i="10"/>
  <c r="AH5708" i="10"/>
  <c r="AH5709" i="10"/>
  <c r="AH5710" i="10"/>
  <c r="AH5711" i="10"/>
  <c r="AH5712" i="10"/>
  <c r="AH5713" i="10"/>
  <c r="AH5714" i="10"/>
  <c r="AH5715" i="10"/>
  <c r="AH5716" i="10"/>
  <c r="AH5717" i="10"/>
  <c r="AH5718" i="10"/>
  <c r="AH5719" i="10"/>
  <c r="AH5720" i="10"/>
  <c r="AH5721" i="10"/>
  <c r="AH5722" i="10"/>
  <c r="AH5723" i="10"/>
  <c r="AH5724" i="10"/>
  <c r="AH5725" i="10"/>
  <c r="AH5726" i="10"/>
  <c r="AH5727" i="10"/>
  <c r="AH5728" i="10"/>
  <c r="AH5729" i="10"/>
  <c r="AH5730" i="10"/>
  <c r="AH5731" i="10"/>
  <c r="AH5732" i="10"/>
  <c r="AH5733" i="10"/>
  <c r="AH5734" i="10"/>
  <c r="AH5735" i="10"/>
  <c r="AH5736" i="10"/>
  <c r="AH5737" i="10"/>
  <c r="AH5738" i="10"/>
  <c r="AH5739" i="10"/>
  <c r="AH5740" i="10"/>
  <c r="AH5741" i="10"/>
  <c r="AH5742" i="10"/>
  <c r="AH5743" i="10"/>
  <c r="AH5744" i="10"/>
  <c r="AH5745" i="10"/>
  <c r="AH5746" i="10"/>
  <c r="AH5747" i="10"/>
  <c r="AH5748" i="10"/>
  <c r="AH5749" i="10"/>
  <c r="AH5750" i="10"/>
  <c r="AH5751" i="10"/>
  <c r="AH5752" i="10"/>
  <c r="AH5753" i="10"/>
  <c r="AH5754" i="10"/>
  <c r="AH5755" i="10"/>
  <c r="AH5756" i="10"/>
  <c r="AH5757" i="10"/>
  <c r="AH5758" i="10"/>
  <c r="AH5759" i="10"/>
  <c r="AH5760" i="10"/>
  <c r="AH5761" i="10"/>
  <c r="AH5762" i="10"/>
  <c r="AH5763" i="10"/>
  <c r="AH5764" i="10"/>
  <c r="AH5765" i="10"/>
  <c r="AH5766" i="10"/>
  <c r="AH5767" i="10"/>
  <c r="AH5768" i="10"/>
  <c r="AH5769" i="10"/>
  <c r="AH5770" i="10"/>
  <c r="AH5771" i="10"/>
  <c r="AH5772" i="10"/>
  <c r="AH5773" i="10"/>
  <c r="AH5774" i="10"/>
  <c r="AH5775" i="10"/>
  <c r="AH5776" i="10"/>
  <c r="AH5777" i="10"/>
  <c r="AH5778" i="10"/>
  <c r="AH5779" i="10"/>
  <c r="AH5780" i="10"/>
  <c r="AH5781" i="10"/>
  <c r="AH5782" i="10"/>
  <c r="AH5783" i="10"/>
  <c r="AH5784" i="10"/>
  <c r="AH5785" i="10"/>
  <c r="AH5786" i="10"/>
  <c r="AH5787" i="10"/>
  <c r="AH5788" i="10"/>
  <c r="AH5789" i="10"/>
  <c r="AH5790" i="10"/>
  <c r="AH5791" i="10"/>
  <c r="AH5792" i="10"/>
  <c r="AH5793" i="10"/>
  <c r="AH5794" i="10"/>
  <c r="AH5795" i="10"/>
  <c r="AH5796" i="10"/>
  <c r="AH5797" i="10"/>
  <c r="AH5798" i="10"/>
  <c r="AH5799" i="10"/>
  <c r="AH5800" i="10"/>
  <c r="AH5801" i="10"/>
  <c r="AH5802" i="10"/>
  <c r="AH5803" i="10"/>
  <c r="AH5804" i="10"/>
  <c r="AH5805" i="10"/>
  <c r="AH5806" i="10"/>
  <c r="AH5807" i="10"/>
  <c r="AH5808" i="10"/>
  <c r="AH5809" i="10"/>
  <c r="AH5810" i="10"/>
  <c r="AH5811" i="10"/>
  <c r="AH5812" i="10"/>
  <c r="AH5813" i="10"/>
  <c r="AH5814" i="10"/>
  <c r="AH5815" i="10"/>
  <c r="AH5816" i="10"/>
  <c r="AH5817" i="10"/>
  <c r="AH5818" i="10"/>
  <c r="AH5819" i="10"/>
  <c r="AH5820" i="10"/>
  <c r="AH5821" i="10"/>
  <c r="AH5822" i="10"/>
  <c r="AH5823" i="10"/>
  <c r="AH5824" i="10"/>
  <c r="AH5825" i="10"/>
  <c r="AH5826" i="10"/>
  <c r="AH5827" i="10"/>
  <c r="AH5828" i="10"/>
  <c r="AH5829" i="10"/>
  <c r="AH5830" i="10"/>
  <c r="AH5831" i="10"/>
  <c r="AH5832" i="10"/>
  <c r="AH5833" i="10"/>
  <c r="AH5834" i="10"/>
  <c r="AH5835" i="10"/>
  <c r="AH5836" i="10"/>
  <c r="AH5837" i="10"/>
  <c r="AH5838" i="10"/>
  <c r="AH5839" i="10"/>
  <c r="AH5840" i="10"/>
  <c r="AH5841" i="10"/>
  <c r="AH5842" i="10"/>
  <c r="AH5843" i="10"/>
  <c r="AH5844" i="10"/>
  <c r="AH5845" i="10"/>
  <c r="AH5846" i="10"/>
  <c r="AH5847" i="10"/>
  <c r="AH5848" i="10"/>
  <c r="AH5849" i="10"/>
  <c r="AH5850" i="10"/>
  <c r="AH5851" i="10"/>
  <c r="AH5852" i="10"/>
  <c r="AH5853" i="10"/>
  <c r="AH5854" i="10"/>
  <c r="AH5855" i="10"/>
  <c r="AH5856" i="10"/>
  <c r="AH5857" i="10"/>
  <c r="AH5858" i="10"/>
  <c r="AH5859" i="10"/>
  <c r="AH5860" i="10"/>
  <c r="AH5861" i="10"/>
  <c r="AH5862" i="10"/>
  <c r="AH5863" i="10"/>
  <c r="AH5864" i="10"/>
  <c r="AH5865" i="10"/>
  <c r="AH5866" i="10"/>
  <c r="AH5867" i="10"/>
  <c r="AH5868" i="10"/>
  <c r="AH5869" i="10"/>
  <c r="AH5870" i="10"/>
  <c r="AH5871" i="10"/>
  <c r="AH5872" i="10"/>
  <c r="AH5873" i="10"/>
  <c r="AH5874" i="10"/>
  <c r="AH5875" i="10"/>
  <c r="AH5876" i="10"/>
  <c r="AH5877" i="10"/>
  <c r="AH5878" i="10"/>
  <c r="AH5879" i="10"/>
  <c r="AH5880" i="10"/>
  <c r="AH5881" i="10"/>
  <c r="AH5882" i="10"/>
  <c r="AH5883" i="10"/>
  <c r="AH5884" i="10"/>
  <c r="AH5885" i="10"/>
  <c r="AH5886" i="10"/>
  <c r="AH5887" i="10"/>
  <c r="AH5888" i="10"/>
  <c r="AH5889" i="10"/>
  <c r="AH5890" i="10"/>
  <c r="AH5891" i="10"/>
  <c r="AH5892" i="10"/>
  <c r="AH5893" i="10"/>
  <c r="AH5894" i="10"/>
  <c r="AH5895" i="10"/>
  <c r="AH5896" i="10"/>
  <c r="AH5897" i="10"/>
  <c r="AH5898" i="10"/>
  <c r="AH5899" i="10"/>
  <c r="AH5900" i="10"/>
  <c r="AH5901" i="10"/>
  <c r="AH5902" i="10"/>
  <c r="AH5903" i="10"/>
  <c r="AH5904" i="10"/>
  <c r="AH5905" i="10"/>
  <c r="AH5906" i="10"/>
  <c r="AH5907" i="10"/>
  <c r="AH5908" i="10"/>
  <c r="AH5909" i="10"/>
  <c r="AH5910" i="10"/>
  <c r="AH5911" i="10"/>
  <c r="AH5912" i="10"/>
  <c r="AH5913" i="10"/>
  <c r="AH5914" i="10"/>
  <c r="AH5915" i="10"/>
  <c r="AH5916" i="10"/>
  <c r="AH5917" i="10"/>
  <c r="AH5918" i="10"/>
  <c r="AH5919" i="10"/>
  <c r="AH5920" i="10"/>
  <c r="AH5921" i="10"/>
  <c r="AH5922" i="10"/>
  <c r="AH5923" i="10"/>
  <c r="AH5924" i="10"/>
  <c r="AH5925" i="10"/>
  <c r="AH5926" i="10"/>
  <c r="AH5927" i="10"/>
  <c r="AH5928" i="10"/>
  <c r="AH5929" i="10"/>
  <c r="AH5930" i="10"/>
  <c r="AH5931" i="10"/>
  <c r="AH5932" i="10"/>
  <c r="AH5933" i="10"/>
  <c r="AH5934" i="10"/>
  <c r="AH5935" i="10"/>
  <c r="AH5936" i="10"/>
  <c r="AH5937" i="10"/>
  <c r="AH5938" i="10"/>
  <c r="AH5939" i="10"/>
  <c r="AH5940" i="10"/>
  <c r="AH5941" i="10"/>
  <c r="AH5942" i="10"/>
  <c r="AH5943" i="10"/>
  <c r="AH5944" i="10"/>
  <c r="AH5945" i="10"/>
  <c r="AH5946" i="10"/>
  <c r="AH5947" i="10"/>
  <c r="AH5948" i="10"/>
  <c r="AH5949" i="10"/>
  <c r="AH5950" i="10"/>
  <c r="AH5951" i="10"/>
  <c r="AH5952" i="10"/>
  <c r="AH5953" i="10"/>
  <c r="AH5954" i="10"/>
  <c r="AH5955" i="10"/>
  <c r="AH5956" i="10"/>
  <c r="AH5957" i="10"/>
  <c r="AH5958" i="10"/>
  <c r="AH5959" i="10"/>
  <c r="AH5960" i="10"/>
  <c r="AH5961" i="10"/>
  <c r="AH5962" i="10"/>
  <c r="AH5963" i="10"/>
  <c r="AH5964" i="10"/>
  <c r="AH5965" i="10"/>
  <c r="AH5966" i="10"/>
  <c r="AH5967" i="10"/>
  <c r="AH5968" i="10"/>
  <c r="AH5969" i="10"/>
  <c r="AH5970" i="10"/>
  <c r="AH5971" i="10"/>
  <c r="AH5972" i="10"/>
  <c r="AH5973" i="10"/>
  <c r="AH5974" i="10"/>
  <c r="AH5975" i="10"/>
  <c r="AH5976" i="10"/>
  <c r="AH5977" i="10"/>
  <c r="AH5978" i="10"/>
  <c r="AH5979" i="10"/>
  <c r="AH5980" i="10"/>
  <c r="AH5981" i="10"/>
  <c r="AH5982" i="10"/>
  <c r="AH5983" i="10"/>
  <c r="AH5984" i="10"/>
  <c r="AH5985" i="10"/>
  <c r="AH5986" i="10"/>
  <c r="AH5987" i="10"/>
  <c r="AH5988" i="10"/>
  <c r="AH5989" i="10"/>
  <c r="AH5990" i="10"/>
  <c r="AH5991" i="10"/>
  <c r="AH5992" i="10"/>
  <c r="AH5993" i="10"/>
  <c r="AH5" i="10"/>
  <c r="B6" i="10" l="1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5" i="10"/>
  <c r="B94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5" i="10"/>
  <c r="C94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37" i="10"/>
  <c r="B14" i="6" l="1"/>
  <c r="N14" i="6"/>
  <c r="D14" i="6"/>
  <c r="K14" i="6"/>
  <c r="I14" i="6"/>
  <c r="F14" i="6"/>
  <c r="L14" i="6"/>
  <c r="H14" i="6"/>
  <c r="C54" i="21"/>
  <c r="C50" i="21"/>
  <c r="D46" i="21"/>
  <c r="D45" i="21"/>
  <c r="B43" i="21"/>
  <c r="O43" i="21" s="1"/>
  <c r="C42" i="21"/>
  <c r="C38" i="21"/>
  <c r="L34" i="21"/>
  <c r="L30" i="21"/>
  <c r="L28" i="21"/>
  <c r="B26" i="21"/>
  <c r="O26" i="21" s="1"/>
  <c r="C22" i="21"/>
  <c r="L19" i="21"/>
  <c r="L18" i="21"/>
  <c r="B22" i="21"/>
  <c r="O22" i="21" s="1"/>
  <c r="L56" i="21"/>
  <c r="L55" i="21"/>
  <c r="B54" i="21"/>
  <c r="O54" i="21" s="1"/>
  <c r="L52" i="21"/>
  <c r="L51" i="21"/>
  <c r="B50" i="21"/>
  <c r="O50" i="21" s="1"/>
  <c r="L48" i="21"/>
  <c r="L47" i="21"/>
  <c r="C46" i="21"/>
  <c r="C45" i="21"/>
  <c r="L43" i="21"/>
  <c r="G43" i="21" s="1"/>
  <c r="B42" i="21"/>
  <c r="O42" i="21" s="1"/>
  <c r="C40" i="21"/>
  <c r="B38" i="21"/>
  <c r="O38" i="21" s="1"/>
  <c r="L36" i="21"/>
  <c r="L35" i="21"/>
  <c r="D34" i="21"/>
  <c r="C33" i="21"/>
  <c r="D30" i="21"/>
  <c r="D29" i="21"/>
  <c r="D28" i="21"/>
  <c r="L27" i="21"/>
  <c r="L26" i="21"/>
  <c r="C56" i="21"/>
  <c r="C55" i="21"/>
  <c r="L54" i="21"/>
  <c r="C52" i="21"/>
  <c r="C51" i="21"/>
  <c r="L50" i="21"/>
  <c r="G50" i="21" s="1"/>
  <c r="C48" i="21"/>
  <c r="C47" i="21"/>
  <c r="L46" i="21"/>
  <c r="B46" i="21"/>
  <c r="O46" i="21" s="1"/>
  <c r="L42" i="21"/>
  <c r="G42" i="21" s="1"/>
  <c r="L38" i="21"/>
  <c r="D36" i="21"/>
  <c r="B35" i="21"/>
  <c r="O35" i="21" s="1"/>
  <c r="C34" i="21"/>
  <c r="C31" i="21"/>
  <c r="C30" i="21"/>
  <c r="C29" i="21"/>
  <c r="C28" i="21"/>
  <c r="C27" i="21"/>
  <c r="D26" i="21"/>
  <c r="B56" i="21"/>
  <c r="O56" i="21" s="1"/>
  <c r="B55" i="21"/>
  <c r="O55" i="21" s="1"/>
  <c r="D54" i="21"/>
  <c r="C53" i="21"/>
  <c r="B52" i="21"/>
  <c r="O52" i="21" s="1"/>
  <c r="B51" i="21"/>
  <c r="O51" i="21" s="1"/>
  <c r="D50" i="21"/>
  <c r="C49" i="21"/>
  <c r="B48" i="21"/>
  <c r="O48" i="21" s="1"/>
  <c r="B47" i="21"/>
  <c r="O47" i="21" s="1"/>
  <c r="C44" i="21"/>
  <c r="C43" i="21"/>
  <c r="D42" i="21"/>
  <c r="C41" i="21"/>
  <c r="C39" i="21"/>
  <c r="D38" i="21"/>
  <c r="D37" i="21"/>
  <c r="B36" i="21"/>
  <c r="O36" i="21" s="1"/>
  <c r="B34" i="21"/>
  <c r="O34" i="21" s="1"/>
  <c r="C32" i="21"/>
  <c r="B30" i="21"/>
  <c r="O30" i="21" s="1"/>
  <c r="B28" i="21"/>
  <c r="O28" i="21" s="1"/>
  <c r="G28" i="21" s="1"/>
  <c r="B27" i="21"/>
  <c r="O27" i="21" s="1"/>
  <c r="G27" i="21" s="1"/>
  <c r="C26" i="21"/>
  <c r="D22" i="21"/>
  <c r="D21" i="21"/>
  <c r="L20" i="21"/>
  <c r="L22" i="21"/>
  <c r="D23" i="21"/>
  <c r="D39" i="21"/>
  <c r="D25" i="21"/>
  <c r="D35" i="21"/>
  <c r="D47" i="21"/>
  <c r="D55" i="21"/>
  <c r="B29" i="21"/>
  <c r="O29" i="21" s="1"/>
  <c r="L39" i="21"/>
  <c r="B41" i="21"/>
  <c r="O41" i="21" s="1"/>
  <c r="B25" i="21"/>
  <c r="O25" i="21" s="1"/>
  <c r="B39" i="21"/>
  <c r="O39" i="21" s="1"/>
  <c r="B45" i="21"/>
  <c r="O45" i="21" s="1"/>
  <c r="L49" i="21"/>
  <c r="B53" i="21"/>
  <c r="O53" i="21" s="1"/>
  <c r="B23" i="21"/>
  <c r="O23" i="21" s="1"/>
  <c r="L41" i="21"/>
  <c r="L45" i="21"/>
  <c r="B24" i="21"/>
  <c r="O24" i="21" s="1"/>
  <c r="D41" i="21"/>
  <c r="D27" i="21"/>
  <c r="C36" i="21"/>
  <c r="D48" i="21"/>
  <c r="D56" i="21"/>
  <c r="L21" i="21"/>
  <c r="C23" i="21"/>
  <c r="L23" i="21"/>
  <c r="B31" i="21"/>
  <c r="O31" i="21" s="1"/>
  <c r="C35" i="21"/>
  <c r="D40" i="21"/>
  <c r="B44" i="21"/>
  <c r="O44" i="21" s="1"/>
  <c r="L31" i="21"/>
  <c r="G31" i="21" s="1"/>
  <c r="B49" i="21"/>
  <c r="O49" i="21" s="1"/>
  <c r="D53" i="21"/>
  <c r="D49" i="21"/>
  <c r="L33" i="21"/>
  <c r="L25" i="21"/>
  <c r="G25" i="21" s="1"/>
  <c r="L32" i="21"/>
  <c r="D44" i="21"/>
  <c r="D31" i="21"/>
  <c r="B40" i="21"/>
  <c r="O40" i="21" s="1"/>
  <c r="D51" i="21"/>
  <c r="B21" i="21"/>
  <c r="O21" i="21" s="1"/>
  <c r="C24" i="21"/>
  <c r="D24" i="21"/>
  <c r="B32" i="21"/>
  <c r="O32" i="21" s="1"/>
  <c r="L40" i="21"/>
  <c r="L44" i="21"/>
  <c r="D32" i="21"/>
  <c r="L37" i="21"/>
  <c r="L29" i="21"/>
  <c r="G29" i="21" s="1"/>
  <c r="B37" i="21"/>
  <c r="O37" i="21" s="1"/>
  <c r="C37" i="21"/>
  <c r="L53" i="21"/>
  <c r="D33" i="21"/>
  <c r="D43" i="21"/>
  <c r="D52" i="21"/>
  <c r="C25" i="21"/>
  <c r="C21" i="21"/>
  <c r="L24" i="21"/>
  <c r="G24" i="21" s="1"/>
  <c r="B33" i="21"/>
  <c r="O33" i="21" s="1"/>
  <c r="L30" i="6"/>
  <c r="N31" i="6"/>
  <c r="L31" i="6"/>
  <c r="N32" i="6"/>
  <c r="L32" i="6"/>
  <c r="N33" i="6"/>
  <c r="L33" i="6"/>
  <c r="N30" i="6"/>
  <c r="F31" i="6"/>
  <c r="F32" i="6"/>
  <c r="F33" i="6"/>
  <c r="F30" i="6"/>
  <c r="I30" i="6"/>
  <c r="K30" i="6"/>
  <c r="K33" i="6"/>
  <c r="I32" i="6"/>
  <c r="K32" i="6"/>
  <c r="I33" i="6"/>
  <c r="I31" i="6"/>
  <c r="K31" i="6"/>
  <c r="D30" i="6"/>
  <c r="B33" i="6"/>
  <c r="D31" i="6"/>
  <c r="H30" i="6"/>
  <c r="H33" i="6"/>
  <c r="B32" i="6"/>
  <c r="B31" i="6"/>
  <c r="D33" i="6"/>
  <c r="H32" i="6"/>
  <c r="B30" i="6"/>
  <c r="D32" i="6"/>
  <c r="H31" i="6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11" i="7"/>
  <c r="C10" i="7"/>
  <c r="G32" i="21" l="1"/>
  <c r="G40" i="21"/>
  <c r="G54" i="21"/>
  <c r="C14" i="6"/>
  <c r="M14" i="6"/>
  <c r="G38" i="21"/>
  <c r="G26" i="21"/>
  <c r="G41" i="21"/>
  <c r="G37" i="21"/>
  <c r="G45" i="21"/>
  <c r="K51" i="21"/>
  <c r="E51" i="21"/>
  <c r="H51" i="21"/>
  <c r="F51" i="21"/>
  <c r="K53" i="21"/>
  <c r="E53" i="21"/>
  <c r="F53" i="21"/>
  <c r="H53" i="21"/>
  <c r="H40" i="21"/>
  <c r="F40" i="21"/>
  <c r="E40" i="21"/>
  <c r="K40" i="21"/>
  <c r="G49" i="21"/>
  <c r="K47" i="21"/>
  <c r="H47" i="21"/>
  <c r="F47" i="21"/>
  <c r="E47" i="21"/>
  <c r="F23" i="21"/>
  <c r="E23" i="21"/>
  <c r="E22" i="21"/>
  <c r="F22" i="21"/>
  <c r="H37" i="21"/>
  <c r="K37" i="21"/>
  <c r="F37" i="21"/>
  <c r="E37" i="21"/>
  <c r="E42" i="21"/>
  <c r="H42" i="21"/>
  <c r="K42" i="21"/>
  <c r="F42" i="21"/>
  <c r="H28" i="21"/>
  <c r="K28" i="21"/>
  <c r="E28" i="21"/>
  <c r="F28" i="21"/>
  <c r="K34" i="21"/>
  <c r="E34" i="21"/>
  <c r="F34" i="21"/>
  <c r="H34" i="21"/>
  <c r="G51" i="21"/>
  <c r="G56" i="21"/>
  <c r="G34" i="21"/>
  <c r="H45" i="21"/>
  <c r="F45" i="21"/>
  <c r="K45" i="21"/>
  <c r="E45" i="21"/>
  <c r="K52" i="21"/>
  <c r="E52" i="21"/>
  <c r="H52" i="21"/>
  <c r="F52" i="21"/>
  <c r="E32" i="21"/>
  <c r="F32" i="21"/>
  <c r="K32" i="21"/>
  <c r="H32" i="21"/>
  <c r="F24" i="21"/>
  <c r="E24" i="21"/>
  <c r="H24" i="21"/>
  <c r="K24" i="21"/>
  <c r="H27" i="21"/>
  <c r="K27" i="21"/>
  <c r="F27" i="21"/>
  <c r="E27" i="21"/>
  <c r="G39" i="21"/>
  <c r="H35" i="21"/>
  <c r="F35" i="21"/>
  <c r="E35" i="21"/>
  <c r="K35" i="21"/>
  <c r="K38" i="21"/>
  <c r="F38" i="21"/>
  <c r="H38" i="21"/>
  <c r="E38" i="21"/>
  <c r="F26" i="21"/>
  <c r="H26" i="21"/>
  <c r="K26" i="21"/>
  <c r="E26" i="21"/>
  <c r="H36" i="21"/>
  <c r="K36" i="21"/>
  <c r="E36" i="21"/>
  <c r="F36" i="21"/>
  <c r="G46" i="21"/>
  <c r="K29" i="21"/>
  <c r="H29" i="21"/>
  <c r="F29" i="21"/>
  <c r="E29" i="21"/>
  <c r="G35" i="21"/>
  <c r="G47" i="21"/>
  <c r="G52" i="21"/>
  <c r="F46" i="21"/>
  <c r="E46" i="21"/>
  <c r="H46" i="21"/>
  <c r="K46" i="21"/>
  <c r="H43" i="21"/>
  <c r="E43" i="21"/>
  <c r="F43" i="21"/>
  <c r="K43" i="21"/>
  <c r="H31" i="21"/>
  <c r="K31" i="21"/>
  <c r="E31" i="21"/>
  <c r="F31" i="21"/>
  <c r="G33" i="21"/>
  <c r="K56" i="21"/>
  <c r="E56" i="21"/>
  <c r="H56" i="21"/>
  <c r="F56" i="21"/>
  <c r="K41" i="21"/>
  <c r="H41" i="21"/>
  <c r="E41" i="21"/>
  <c r="F41" i="21"/>
  <c r="K25" i="21"/>
  <c r="H25" i="21"/>
  <c r="E25" i="21"/>
  <c r="F25" i="21"/>
  <c r="F50" i="21"/>
  <c r="K50" i="21"/>
  <c r="E50" i="21"/>
  <c r="H50" i="21"/>
  <c r="F54" i="21"/>
  <c r="H54" i="21"/>
  <c r="E54" i="21"/>
  <c r="K54" i="21"/>
  <c r="K30" i="21"/>
  <c r="H30" i="21"/>
  <c r="E30" i="21"/>
  <c r="F30" i="21"/>
  <c r="G36" i="21"/>
  <c r="G48" i="21"/>
  <c r="H33" i="21"/>
  <c r="K33" i="21"/>
  <c r="F33" i="21"/>
  <c r="E33" i="21"/>
  <c r="E44" i="21"/>
  <c r="H44" i="21"/>
  <c r="K44" i="21"/>
  <c r="F44" i="21"/>
  <c r="K49" i="21"/>
  <c r="F49" i="21"/>
  <c r="E49" i="21"/>
  <c r="H49" i="21"/>
  <c r="G44" i="21"/>
  <c r="F48" i="21"/>
  <c r="E48" i="21"/>
  <c r="H48" i="21"/>
  <c r="K48" i="21"/>
  <c r="G53" i="21"/>
  <c r="H55" i="21"/>
  <c r="F55" i="21"/>
  <c r="K55" i="21"/>
  <c r="E55" i="21"/>
  <c r="H39" i="21"/>
  <c r="K39" i="21"/>
  <c r="F39" i="21"/>
  <c r="E39" i="21"/>
  <c r="E21" i="21"/>
  <c r="F21" i="21"/>
  <c r="G55" i="21"/>
  <c r="G30" i="21"/>
  <c r="C30" i="6"/>
  <c r="M30" i="6"/>
  <c r="C31" i="6"/>
  <c r="M31" i="6"/>
  <c r="C32" i="6"/>
  <c r="M32" i="6"/>
  <c r="C33" i="6"/>
  <c r="M33" i="6"/>
  <c r="O31" i="6"/>
  <c r="O33" i="6"/>
  <c r="O30" i="6"/>
  <c r="O32" i="6"/>
  <c r="C734" i="10"/>
  <c r="C733" i="10"/>
  <c r="C741" i="10"/>
  <c r="C742" i="10"/>
  <c r="AE386" i="10"/>
  <c r="AE387" i="10" s="1"/>
  <c r="AE388" i="10" s="1"/>
  <c r="AE389" i="10" s="1"/>
  <c r="AE390" i="10" s="1"/>
  <c r="AE391" i="10" s="1"/>
  <c r="AE392" i="10" s="1"/>
  <c r="AE393" i="10" s="1"/>
  <c r="AE394" i="10" s="1"/>
  <c r="AE395" i="10" s="1"/>
  <c r="AE396" i="10" s="1"/>
  <c r="AE397" i="10" s="1"/>
  <c r="AE398" i="10" s="1"/>
  <c r="AE399" i="10" s="1"/>
  <c r="AE400" i="10" s="1"/>
  <c r="AE401" i="10" s="1"/>
  <c r="AE402" i="10" s="1"/>
  <c r="AE403" i="10" s="1"/>
  <c r="AE404" i="10" s="1"/>
  <c r="AE405" i="10" s="1"/>
  <c r="AE406" i="10" s="1"/>
  <c r="AE407" i="10" s="1"/>
  <c r="AE408" i="10" s="1"/>
  <c r="AE409" i="10" s="1"/>
  <c r="AE410" i="10" s="1"/>
  <c r="AE411" i="10" s="1"/>
  <c r="AE412" i="10" s="1"/>
  <c r="AE413" i="10" s="1"/>
  <c r="AE414" i="10" s="1"/>
  <c r="AE415" i="10" s="1"/>
  <c r="AE416" i="10" s="1"/>
  <c r="AE417" i="10" s="1"/>
  <c r="AE418" i="10" s="1"/>
  <c r="AE419" i="10" s="1"/>
  <c r="AE420" i="10" s="1"/>
  <c r="AE421" i="10" s="1"/>
  <c r="AE422" i="10" s="1"/>
  <c r="AE423" i="10" s="1"/>
  <c r="AE424" i="10" s="1"/>
  <c r="AE425" i="10" s="1"/>
  <c r="AE426" i="10" s="1"/>
  <c r="AE427" i="10" s="1"/>
  <c r="AE428" i="10" s="1"/>
  <c r="AE429" i="10" s="1"/>
  <c r="AE430" i="10" s="1"/>
  <c r="AE431" i="10" s="1"/>
  <c r="AE432" i="10" s="1"/>
  <c r="AE433" i="10" s="1"/>
  <c r="AE434" i="10" s="1"/>
  <c r="AE435" i="10" s="1"/>
  <c r="AE436" i="10" s="1"/>
  <c r="AE437" i="10" s="1"/>
  <c r="AE438" i="10" s="1"/>
  <c r="AE439" i="10" s="1"/>
  <c r="AE440" i="10" s="1"/>
  <c r="AE441" i="10" s="1"/>
  <c r="AE442" i="10" s="1"/>
  <c r="AE443" i="10" s="1"/>
  <c r="AE444" i="10" s="1"/>
  <c r="AE445" i="10" s="1"/>
  <c r="AE446" i="10" s="1"/>
  <c r="AE447" i="10" s="1"/>
  <c r="AE448" i="10" s="1"/>
  <c r="AE449" i="10" s="1"/>
  <c r="AE450" i="10" s="1"/>
  <c r="AE451" i="10" s="1"/>
  <c r="AE452" i="10" s="1"/>
  <c r="AE453" i="10" s="1"/>
  <c r="AE454" i="10" s="1"/>
  <c r="AE455" i="10" s="1"/>
  <c r="AE456" i="10" s="1"/>
  <c r="AE457" i="10" s="1"/>
  <c r="AE458" i="10" s="1"/>
  <c r="AE459" i="10" s="1"/>
  <c r="AE460" i="10" s="1"/>
  <c r="AE461" i="10" s="1"/>
  <c r="AE462" i="10" s="1"/>
  <c r="AE463" i="10" s="1"/>
  <c r="AE464" i="10" s="1"/>
  <c r="AE465" i="10" s="1"/>
  <c r="AE466" i="10" s="1"/>
  <c r="AE467" i="10" s="1"/>
  <c r="AE468" i="10" s="1"/>
  <c r="AE469" i="10" s="1"/>
  <c r="AE470" i="10" s="1"/>
  <c r="AE471" i="10" s="1"/>
  <c r="AE472" i="10" s="1"/>
  <c r="AE473" i="10" s="1"/>
  <c r="AE474" i="10" s="1"/>
  <c r="AE475" i="10" s="1"/>
  <c r="AE476" i="10" s="1"/>
  <c r="AE477" i="10" s="1"/>
  <c r="AE478" i="10" s="1"/>
  <c r="AE479" i="10" s="1"/>
  <c r="AE480" i="10" s="1"/>
  <c r="AE481" i="10" s="1"/>
  <c r="AE482" i="10" s="1"/>
  <c r="AE483" i="10" s="1"/>
  <c r="AE484" i="10" s="1"/>
  <c r="AE485" i="10" s="1"/>
  <c r="AE486" i="10" s="1"/>
  <c r="AE487" i="10" s="1"/>
  <c r="AE488" i="10" s="1"/>
  <c r="AE489" i="10" s="1"/>
  <c r="AE490" i="10" s="1"/>
  <c r="AE491" i="10" s="1"/>
  <c r="AE492" i="10" s="1"/>
  <c r="AE493" i="10" s="1"/>
  <c r="AE494" i="10" s="1"/>
  <c r="AE495" i="10" s="1"/>
  <c r="AE496" i="10" s="1"/>
  <c r="AE497" i="10" s="1"/>
  <c r="AE498" i="10" s="1"/>
  <c r="AE499" i="10" s="1"/>
  <c r="AE500" i="10" s="1"/>
  <c r="AE501" i="10" s="1"/>
  <c r="AE502" i="10" s="1"/>
  <c r="AE503" i="10" s="1"/>
  <c r="AE504" i="10" s="1"/>
  <c r="AE505" i="10" s="1"/>
  <c r="AE506" i="10" s="1"/>
  <c r="AE507" i="10" s="1"/>
  <c r="AE508" i="10" s="1"/>
  <c r="AE509" i="10" s="1"/>
  <c r="AE510" i="10" s="1"/>
  <c r="AE511" i="10" s="1"/>
  <c r="AE512" i="10" s="1"/>
  <c r="AE513" i="10" s="1"/>
  <c r="AE514" i="10" s="1"/>
  <c r="AE515" i="10" s="1"/>
  <c r="AE516" i="10" s="1"/>
  <c r="AE517" i="10" s="1"/>
  <c r="AE518" i="10" s="1"/>
  <c r="AE519" i="10" s="1"/>
  <c r="AE520" i="10" s="1"/>
  <c r="AE521" i="10" s="1"/>
  <c r="AE522" i="10" s="1"/>
  <c r="AE523" i="10" s="1"/>
  <c r="AE524" i="10" s="1"/>
  <c r="AE525" i="10" s="1"/>
  <c r="AE526" i="10" s="1"/>
  <c r="AE527" i="10" s="1"/>
  <c r="AE528" i="10" s="1"/>
  <c r="AE529" i="10" s="1"/>
  <c r="AE530" i="10" s="1"/>
  <c r="AE531" i="10" s="1"/>
  <c r="AE532" i="10" s="1"/>
  <c r="AE533" i="10" s="1"/>
  <c r="AE534" i="10" s="1"/>
  <c r="AE535" i="10" s="1"/>
  <c r="AE536" i="10" s="1"/>
  <c r="AE537" i="10" s="1"/>
  <c r="AE538" i="10" s="1"/>
  <c r="AE539" i="10" s="1"/>
  <c r="AE540" i="10" s="1"/>
  <c r="AE541" i="10" s="1"/>
  <c r="AE542" i="10" s="1"/>
  <c r="AE543" i="10" s="1"/>
  <c r="AE544" i="10" s="1"/>
  <c r="AE545" i="10" s="1"/>
  <c r="AE546" i="10" s="1"/>
  <c r="AE547" i="10" s="1"/>
  <c r="AE548" i="10" s="1"/>
  <c r="AE549" i="10" s="1"/>
  <c r="AE550" i="10" s="1"/>
  <c r="AE551" i="10" s="1"/>
  <c r="AE552" i="10" s="1"/>
  <c r="AE553" i="10" s="1"/>
  <c r="AE554" i="10" s="1"/>
  <c r="AE555" i="10" s="1"/>
  <c r="AE556" i="10" s="1"/>
  <c r="AE557" i="10" s="1"/>
  <c r="AE558" i="10" s="1"/>
  <c r="AE559" i="10" s="1"/>
  <c r="AE560" i="10" s="1"/>
  <c r="AE561" i="10" s="1"/>
  <c r="AE562" i="10" s="1"/>
  <c r="AE563" i="10" s="1"/>
  <c r="AE564" i="10" s="1"/>
  <c r="AE565" i="10" s="1"/>
  <c r="AE566" i="10" s="1"/>
  <c r="AE567" i="10" s="1"/>
  <c r="AE568" i="10" s="1"/>
  <c r="AE569" i="10" s="1"/>
  <c r="AE570" i="10" s="1"/>
  <c r="AE571" i="10" s="1"/>
  <c r="AE572" i="10" s="1"/>
  <c r="AE573" i="10" s="1"/>
  <c r="AE574" i="10" s="1"/>
  <c r="AE575" i="10" s="1"/>
  <c r="AE576" i="10" s="1"/>
  <c r="AE577" i="10" s="1"/>
  <c r="AE578" i="10" s="1"/>
  <c r="AE579" i="10" s="1"/>
  <c r="AE580" i="10" s="1"/>
  <c r="AE581" i="10" s="1"/>
  <c r="AE582" i="10" s="1"/>
  <c r="AE583" i="10" s="1"/>
  <c r="AE584" i="10" s="1"/>
  <c r="AE585" i="10" s="1"/>
  <c r="AE586" i="10" s="1"/>
  <c r="AE587" i="10" s="1"/>
  <c r="AE588" i="10" s="1"/>
  <c r="AE589" i="10" s="1"/>
  <c r="AE590" i="10" s="1"/>
  <c r="AE591" i="10" s="1"/>
  <c r="AE592" i="10" s="1"/>
  <c r="AE593" i="10" s="1"/>
  <c r="AE594" i="10" s="1"/>
  <c r="AE595" i="10" s="1"/>
  <c r="AE596" i="10" s="1"/>
  <c r="AE597" i="10" s="1"/>
  <c r="AE598" i="10" s="1"/>
  <c r="AE599" i="10" s="1"/>
  <c r="AE600" i="10" s="1"/>
  <c r="AE601" i="10" s="1"/>
  <c r="AE602" i="10" s="1"/>
  <c r="AE603" i="10" s="1"/>
  <c r="AE604" i="10" s="1"/>
  <c r="AE605" i="10" s="1"/>
  <c r="AE606" i="10" s="1"/>
  <c r="AE607" i="10" s="1"/>
  <c r="AE608" i="10" s="1"/>
  <c r="AE609" i="10" s="1"/>
  <c r="AE610" i="10" s="1"/>
  <c r="AE611" i="10" s="1"/>
  <c r="AE612" i="10" s="1"/>
  <c r="AE613" i="10" s="1"/>
  <c r="AE614" i="10" s="1"/>
  <c r="AE615" i="10" s="1"/>
  <c r="AE616" i="10" s="1"/>
  <c r="AE617" i="10" s="1"/>
  <c r="AE618" i="10" s="1"/>
  <c r="AE619" i="10" s="1"/>
  <c r="AE620" i="10" s="1"/>
  <c r="AE621" i="10" s="1"/>
  <c r="AE622" i="10" s="1"/>
  <c r="AE623" i="10" s="1"/>
  <c r="AE624" i="10" s="1"/>
  <c r="AE625" i="10" s="1"/>
  <c r="AE626" i="10" s="1"/>
  <c r="AE627" i="10" s="1"/>
  <c r="AE628" i="10" s="1"/>
  <c r="AE629" i="10" s="1"/>
  <c r="AE630" i="10" s="1"/>
  <c r="AE631" i="10" s="1"/>
  <c r="AE632" i="10" s="1"/>
  <c r="AE633" i="10" s="1"/>
  <c r="AE634" i="10" s="1"/>
  <c r="AE635" i="10" s="1"/>
  <c r="AE636" i="10" s="1"/>
  <c r="AE637" i="10" s="1"/>
  <c r="AE638" i="10" s="1"/>
  <c r="AE639" i="10" s="1"/>
  <c r="AE640" i="10" s="1"/>
  <c r="AE641" i="10" s="1"/>
  <c r="AE642" i="10" s="1"/>
  <c r="AE643" i="10" s="1"/>
  <c r="AE644" i="10" s="1"/>
  <c r="AE645" i="10" s="1"/>
  <c r="AE646" i="10" s="1"/>
  <c r="AE647" i="10" s="1"/>
  <c r="AE648" i="10" s="1"/>
  <c r="AE649" i="10" s="1"/>
  <c r="AE650" i="10" s="1"/>
  <c r="AE651" i="10" s="1"/>
  <c r="AE652" i="10" s="1"/>
  <c r="AE653" i="10" s="1"/>
  <c r="AE654" i="10" s="1"/>
  <c r="AE655" i="10" s="1"/>
  <c r="AE656" i="10" s="1"/>
  <c r="AE657" i="10" s="1"/>
  <c r="AE658" i="10" s="1"/>
  <c r="AE659" i="10" s="1"/>
  <c r="AE660" i="10" s="1"/>
  <c r="AE661" i="10" s="1"/>
  <c r="AE662" i="10" s="1"/>
  <c r="AE663" i="10" s="1"/>
  <c r="AE664" i="10" s="1"/>
  <c r="AE665" i="10" s="1"/>
  <c r="AE666" i="10" s="1"/>
  <c r="AE667" i="10" s="1"/>
  <c r="AE668" i="10" s="1"/>
  <c r="AE669" i="10" s="1"/>
  <c r="AE670" i="10" s="1"/>
  <c r="AE671" i="10" s="1"/>
  <c r="AE672" i="10" s="1"/>
  <c r="AE673" i="10" s="1"/>
  <c r="AE674" i="10" s="1"/>
  <c r="AE675" i="10" s="1"/>
  <c r="AE676" i="10" s="1"/>
  <c r="AE677" i="10" s="1"/>
  <c r="AE678" i="10" s="1"/>
  <c r="AE679" i="10" s="1"/>
  <c r="AE680" i="10" s="1"/>
  <c r="AE681" i="10" s="1"/>
  <c r="AE682" i="10" s="1"/>
  <c r="AE683" i="10" s="1"/>
  <c r="AE684" i="10" s="1"/>
  <c r="AE685" i="10" s="1"/>
  <c r="AE686" i="10" s="1"/>
  <c r="AE687" i="10" s="1"/>
  <c r="AE688" i="10" s="1"/>
  <c r="AE689" i="10" s="1"/>
  <c r="AE690" i="10" s="1"/>
  <c r="AE691" i="10" s="1"/>
  <c r="AE692" i="10" s="1"/>
  <c r="AE693" i="10" s="1"/>
  <c r="AE694" i="10" s="1"/>
  <c r="AE695" i="10" s="1"/>
  <c r="AE696" i="10" s="1"/>
  <c r="AE697" i="10" s="1"/>
  <c r="AE698" i="10" s="1"/>
  <c r="AE699" i="10" s="1"/>
  <c r="AE700" i="10" s="1"/>
  <c r="AE701" i="10" s="1"/>
  <c r="AE702" i="10" s="1"/>
  <c r="AE703" i="10" s="1"/>
  <c r="AE704" i="10" s="1"/>
  <c r="AE705" i="10" s="1"/>
  <c r="AE706" i="10" s="1"/>
  <c r="AE707" i="10" s="1"/>
  <c r="AE708" i="10" s="1"/>
  <c r="AE709" i="10" s="1"/>
  <c r="AE710" i="10" s="1"/>
  <c r="AE711" i="10" s="1"/>
  <c r="AE712" i="10" s="1"/>
  <c r="AE713" i="10" s="1"/>
  <c r="AE714" i="10" s="1"/>
  <c r="AE715" i="10" s="1"/>
  <c r="AE716" i="10" s="1"/>
  <c r="AE717" i="10" s="1"/>
  <c r="AE718" i="10" s="1"/>
  <c r="AE719" i="10" s="1"/>
  <c r="AE720" i="10" s="1"/>
  <c r="AE721" i="10" s="1"/>
  <c r="AE722" i="10" l="1"/>
  <c r="AE723" i="10" s="1"/>
  <c r="AE724" i="10" s="1"/>
  <c r="AE725" i="10" s="1"/>
  <c r="AE726" i="10" s="1"/>
  <c r="AE727" i="10" s="1"/>
  <c r="AE728" i="10" s="1"/>
  <c r="AE729" i="10" s="1"/>
  <c r="AE730" i="10" s="1"/>
  <c r="AE731" i="10" s="1"/>
  <c r="AE732" i="10" s="1"/>
  <c r="AE733" i="10" s="1"/>
  <c r="AE734" i="10" s="1"/>
  <c r="AE735" i="10" s="1"/>
  <c r="AE736" i="10" s="1"/>
  <c r="AE737" i="10" s="1"/>
  <c r="AE738" i="10" s="1"/>
  <c r="AE739" i="10" s="1"/>
  <c r="AE740" i="10" s="1"/>
  <c r="AE741" i="10" s="1"/>
  <c r="AE742" i="10" s="1"/>
  <c r="AE743" i="10" s="1"/>
  <c r="AE744" i="10" s="1"/>
  <c r="AE745" i="10" s="1"/>
  <c r="AE746" i="10" s="1"/>
  <c r="AE747" i="10" s="1"/>
  <c r="AE748" i="10" s="1"/>
  <c r="AE749" i="10" s="1"/>
  <c r="AE750" i="10" s="1"/>
  <c r="AE751" i="10" s="1"/>
  <c r="AE752" i="10" s="1"/>
  <c r="AE753" i="10" s="1"/>
  <c r="AE754" i="10" s="1"/>
  <c r="AE755" i="10" s="1"/>
  <c r="AE756" i="10" s="1"/>
  <c r="AE757" i="10" s="1"/>
  <c r="AE758" i="10" s="1"/>
  <c r="AE759" i="10" s="1"/>
  <c r="AE760" i="10" s="1"/>
  <c r="AE761" i="10" s="1"/>
  <c r="AE762" i="10" s="1"/>
  <c r="AE763" i="10" s="1"/>
  <c r="AE764" i="10" s="1"/>
  <c r="AE765" i="10" s="1"/>
  <c r="AE766" i="10" s="1"/>
  <c r="AE767" i="10" s="1"/>
  <c r="AE768" i="10" s="1"/>
  <c r="AE769" i="10" s="1"/>
  <c r="AE770" i="10" s="1"/>
  <c r="AE771" i="10" s="1"/>
  <c r="AE772" i="10" s="1"/>
  <c r="AE773" i="10" s="1"/>
  <c r="AE774" i="10" s="1"/>
  <c r="AE775" i="10" s="1"/>
  <c r="AE776" i="10" s="1"/>
  <c r="AE777" i="10" s="1"/>
  <c r="AE778" i="10" s="1"/>
  <c r="AE779" i="10" s="1"/>
  <c r="AE780" i="10" s="1"/>
  <c r="AE781" i="10" s="1"/>
  <c r="AE782" i="10" s="1"/>
  <c r="AE783" i="10" s="1"/>
  <c r="AE784" i="10" s="1"/>
  <c r="C743" i="10"/>
  <c r="C735" i="10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C717" i="10"/>
  <c r="C580" i="10"/>
  <c r="C537" i="10"/>
  <c r="C536" i="10"/>
  <c r="C500" i="10"/>
  <c r="C476" i="10"/>
  <c r="C464" i="10"/>
  <c r="C423" i="10"/>
  <c r="C405" i="10"/>
  <c r="C340" i="10"/>
  <c r="C280" i="10"/>
  <c r="C279" i="10"/>
  <c r="C139" i="10"/>
  <c r="C138" i="10"/>
  <c r="F17" i="6" l="1"/>
  <c r="N17" i="6"/>
  <c r="L17" i="6"/>
  <c r="F21" i="6"/>
  <c r="N21" i="6"/>
  <c r="L21" i="6"/>
  <c r="F25" i="6"/>
  <c r="L25" i="6"/>
  <c r="N25" i="6"/>
  <c r="F29" i="6"/>
  <c r="N29" i="6"/>
  <c r="L29" i="6"/>
  <c r="F18" i="6"/>
  <c r="L18" i="6"/>
  <c r="N18" i="6"/>
  <c r="F22" i="6"/>
  <c r="N22" i="6"/>
  <c r="L22" i="6"/>
  <c r="F26" i="6"/>
  <c r="N26" i="6"/>
  <c r="L26" i="6"/>
  <c r="F19" i="6"/>
  <c r="N19" i="6"/>
  <c r="L19" i="6"/>
  <c r="F23" i="6"/>
  <c r="L23" i="6"/>
  <c r="N23" i="6"/>
  <c r="F27" i="6"/>
  <c r="N27" i="6"/>
  <c r="L27" i="6"/>
  <c r="F16" i="6"/>
  <c r="L16" i="6"/>
  <c r="N16" i="6"/>
  <c r="F20" i="6"/>
  <c r="N20" i="6"/>
  <c r="L20" i="6"/>
  <c r="F24" i="6"/>
  <c r="L24" i="6"/>
  <c r="N24" i="6"/>
  <c r="F28" i="6"/>
  <c r="N28" i="6"/>
  <c r="L28" i="6"/>
  <c r="K18" i="6"/>
  <c r="I18" i="6"/>
  <c r="H18" i="6"/>
  <c r="B18" i="6"/>
  <c r="M18" i="6" s="1"/>
  <c r="D18" i="6"/>
  <c r="K22" i="6"/>
  <c r="H22" i="6"/>
  <c r="B22" i="6"/>
  <c r="D22" i="6"/>
  <c r="I22" i="6"/>
  <c r="I26" i="6"/>
  <c r="H26" i="6"/>
  <c r="B26" i="6"/>
  <c r="K26" i="6"/>
  <c r="D26" i="6"/>
  <c r="I19" i="6"/>
  <c r="K19" i="6"/>
  <c r="D19" i="6"/>
  <c r="B19" i="6"/>
  <c r="H19" i="6"/>
  <c r="D23" i="6"/>
  <c r="B23" i="6"/>
  <c r="H23" i="6"/>
  <c r="I23" i="6"/>
  <c r="K23" i="6"/>
  <c r="B27" i="6"/>
  <c r="H27" i="6"/>
  <c r="I27" i="6"/>
  <c r="K27" i="6"/>
  <c r="D27" i="6"/>
  <c r="I16" i="6"/>
  <c r="K16" i="6"/>
  <c r="B16" i="6"/>
  <c r="M16" i="6" s="1"/>
  <c r="H16" i="6"/>
  <c r="D16" i="6"/>
  <c r="B20" i="6"/>
  <c r="H20" i="6"/>
  <c r="I20" i="6"/>
  <c r="K20" i="6"/>
  <c r="D20" i="6"/>
  <c r="I24" i="6"/>
  <c r="K24" i="6"/>
  <c r="D24" i="6"/>
  <c r="B24" i="6"/>
  <c r="H24" i="6"/>
  <c r="I28" i="6"/>
  <c r="K28" i="6"/>
  <c r="D28" i="6"/>
  <c r="B28" i="6"/>
  <c r="H28" i="6"/>
  <c r="K17" i="6"/>
  <c r="I17" i="6"/>
  <c r="B17" i="6"/>
  <c r="H17" i="6"/>
  <c r="D17" i="6"/>
  <c r="I21" i="6"/>
  <c r="K21" i="6"/>
  <c r="B21" i="6"/>
  <c r="H21" i="6"/>
  <c r="D21" i="6"/>
  <c r="K25" i="6"/>
  <c r="I25" i="6"/>
  <c r="B25" i="6"/>
  <c r="H25" i="6"/>
  <c r="D25" i="6"/>
  <c r="I29" i="6"/>
  <c r="K29" i="6"/>
  <c r="B29" i="6"/>
  <c r="H29" i="6"/>
  <c r="D29" i="6"/>
  <c r="AE785" i="10"/>
  <c r="AE786" i="10" s="1"/>
  <c r="AE787" i="10" s="1"/>
  <c r="AE788" i="10" s="1"/>
  <c r="AE789" i="10" s="1"/>
  <c r="AE790" i="10" s="1"/>
  <c r="AE791" i="10" s="1"/>
  <c r="AE792" i="10" s="1"/>
  <c r="AE793" i="10" s="1"/>
  <c r="AE794" i="10" s="1"/>
  <c r="AE795" i="10" s="1"/>
  <c r="AE796" i="10" s="1"/>
  <c r="AE797" i="10" s="1"/>
  <c r="AE798" i="10" s="1"/>
  <c r="C5" i="10"/>
  <c r="C66" i="10"/>
  <c r="C110" i="10"/>
  <c r="C26" i="10"/>
  <c r="C60" i="10"/>
  <c r="C106" i="10"/>
  <c r="C105" i="10"/>
  <c r="C137" i="10"/>
  <c r="C136" i="10"/>
  <c r="C184" i="10"/>
  <c r="C214" i="10"/>
  <c r="C242" i="10"/>
  <c r="C291" i="10"/>
  <c r="C311" i="10"/>
  <c r="C40" i="10"/>
  <c r="C63" i="10"/>
  <c r="C93" i="10"/>
  <c r="C92" i="10"/>
  <c r="C107" i="10"/>
  <c r="C157" i="10"/>
  <c r="C196" i="10"/>
  <c r="C219" i="10"/>
  <c r="C246" i="10"/>
  <c r="C295" i="10"/>
  <c r="C324" i="10"/>
  <c r="C341" i="10"/>
  <c r="C380" i="10"/>
  <c r="C379" i="10"/>
  <c r="C395" i="10"/>
  <c r="C437" i="10"/>
  <c r="C473" i="10"/>
  <c r="C486" i="10"/>
  <c r="C518" i="10"/>
  <c r="C538" i="10"/>
  <c r="C565" i="10"/>
  <c r="C589" i="10"/>
  <c r="C627" i="10"/>
  <c r="C626" i="10"/>
  <c r="C649" i="10"/>
  <c r="C668" i="10"/>
  <c r="C700" i="10"/>
  <c r="C699" i="10"/>
  <c r="C711" i="10"/>
  <c r="C45" i="10"/>
  <c r="C94" i="10"/>
  <c r="C166" i="10"/>
  <c r="C202" i="10"/>
  <c r="C231" i="10"/>
  <c r="C253" i="10"/>
  <c r="C281" i="10"/>
  <c r="C301" i="10"/>
  <c r="C333" i="10"/>
  <c r="C344" i="10"/>
  <c r="C381" i="10"/>
  <c r="C424" i="10"/>
  <c r="C450" i="10"/>
  <c r="C533" i="10"/>
  <c r="C543" i="10"/>
  <c r="C573" i="10"/>
  <c r="C592" i="10"/>
  <c r="C628" i="10"/>
  <c r="C653" i="10"/>
  <c r="C675" i="10"/>
  <c r="C701" i="10"/>
  <c r="C744" i="10"/>
  <c r="C14" i="10"/>
  <c r="C54" i="10"/>
  <c r="C72" i="10"/>
  <c r="C102" i="10"/>
  <c r="C120" i="10"/>
  <c r="C140" i="10"/>
  <c r="C177" i="10"/>
  <c r="C210" i="10"/>
  <c r="C237" i="10"/>
  <c r="C267" i="10"/>
  <c r="C284" i="10"/>
  <c r="C304" i="10"/>
  <c r="C337" i="10"/>
  <c r="C357" i="10"/>
  <c r="C385" i="10"/>
  <c r="C406" i="10"/>
  <c r="C429" i="10"/>
  <c r="C477" i="10"/>
  <c r="C501" i="10"/>
  <c r="C548" i="10"/>
  <c r="C547" i="10"/>
  <c r="C607" i="10"/>
  <c r="C635" i="10"/>
  <c r="C659" i="10"/>
  <c r="C679" i="10"/>
  <c r="C705" i="10"/>
  <c r="C718" i="10"/>
  <c r="C79" i="10"/>
  <c r="C144" i="10"/>
  <c r="C369" i="10"/>
  <c r="C388" i="10"/>
  <c r="C411" i="10"/>
  <c r="C432" i="10"/>
  <c r="C465" i="10"/>
  <c r="C482" i="10"/>
  <c r="C513" i="10"/>
  <c r="C549" i="10"/>
  <c r="C581" i="10"/>
  <c r="C617" i="10"/>
  <c r="C644" i="10"/>
  <c r="C663" i="10"/>
  <c r="C690" i="10"/>
  <c r="C708" i="10"/>
  <c r="C721" i="10"/>
  <c r="C736" i="10"/>
  <c r="C21" i="6" l="1"/>
  <c r="M21" i="6"/>
  <c r="C27" i="6"/>
  <c r="M27" i="6"/>
  <c r="C23" i="6"/>
  <c r="M23" i="6"/>
  <c r="C17" i="6"/>
  <c r="M17" i="6"/>
  <c r="C28" i="6"/>
  <c r="M28" i="6"/>
  <c r="C16" i="6"/>
  <c r="C26" i="6"/>
  <c r="M26" i="6"/>
  <c r="C29" i="6"/>
  <c r="M29" i="6"/>
  <c r="C24" i="6"/>
  <c r="M24" i="6"/>
  <c r="C20" i="6"/>
  <c r="M20" i="6"/>
  <c r="C22" i="6"/>
  <c r="M22" i="6"/>
  <c r="C25" i="6"/>
  <c r="M25" i="6"/>
  <c r="C19" i="6"/>
  <c r="M19" i="6"/>
  <c r="C18" i="6"/>
  <c r="AE799" i="10"/>
  <c r="AE800" i="10" s="1"/>
  <c r="AE801" i="10" s="1"/>
  <c r="AE802" i="10" s="1"/>
  <c r="AE803" i="10" s="1"/>
  <c r="AE804" i="10" s="1"/>
  <c r="AE805" i="10" s="1"/>
  <c r="AE806" i="10" s="1"/>
  <c r="AE807" i="10" s="1"/>
  <c r="AE808" i="10" s="1"/>
  <c r="AE809" i="10" s="1"/>
  <c r="AE810" i="10" s="1"/>
  <c r="AE811" i="10" s="1"/>
  <c r="AE812" i="10" s="1"/>
  <c r="AE813" i="10" s="1"/>
  <c r="AE814" i="10" s="1"/>
  <c r="AE815" i="10" s="1"/>
  <c r="AE816" i="10" s="1"/>
  <c r="AE817" i="10" s="1"/>
  <c r="AE818" i="10" s="1"/>
  <c r="AE819" i="10" s="1"/>
  <c r="AE820" i="10" s="1"/>
  <c r="AE821" i="10" s="1"/>
  <c r="AE822" i="10" s="1"/>
  <c r="AE823" i="10" s="1"/>
  <c r="AE824" i="10" s="1"/>
  <c r="AE825" i="10" s="1"/>
  <c r="AE826" i="10" s="1"/>
  <c r="AE827" i="10" s="1"/>
  <c r="AE828" i="10" s="1"/>
  <c r="AE829" i="10" s="1"/>
  <c r="AE830" i="10" s="1"/>
  <c r="AE831" i="10" s="1"/>
  <c r="AE832" i="10" s="1"/>
  <c r="AE833" i="10" s="1"/>
  <c r="AE834" i="10" s="1"/>
  <c r="AE835" i="10" s="1"/>
  <c r="AE836" i="10" s="1"/>
  <c r="AE837" i="10" s="1"/>
  <c r="AE838" i="10" s="1"/>
  <c r="AE839" i="10" s="1"/>
  <c r="AE840" i="10" s="1"/>
  <c r="AE841" i="10" s="1"/>
  <c r="AE842" i="10" s="1"/>
  <c r="AE843" i="10" s="1"/>
  <c r="AE844" i="10" s="1"/>
  <c r="AE845" i="10" s="1"/>
  <c r="AE846" i="10" s="1"/>
  <c r="AE847" i="10" s="1"/>
  <c r="AE848" i="10" s="1"/>
  <c r="AE849" i="10" s="1"/>
  <c r="AE850" i="10" s="1"/>
  <c r="AE851" i="10" s="1"/>
  <c r="AE852" i="10" s="1"/>
  <c r="AE853" i="10" s="1"/>
  <c r="AE854" i="10" s="1"/>
  <c r="AE855" i="10" s="1"/>
  <c r="AE856" i="10" s="1"/>
  <c r="AE857" i="10" s="1"/>
  <c r="AE858" i="10" s="1"/>
  <c r="AE859" i="10" s="1"/>
  <c r="AE860" i="10" s="1"/>
  <c r="AE861" i="10" s="1"/>
  <c r="AE862" i="10" s="1"/>
  <c r="AE863" i="10" s="1"/>
  <c r="AE864" i="10" s="1"/>
  <c r="AE865" i="10" s="1"/>
  <c r="AE866" i="10" s="1"/>
  <c r="AE867" i="10" s="1"/>
  <c r="AE868" i="10" s="1"/>
  <c r="AE869" i="10" s="1"/>
  <c r="AE870" i="10" s="1"/>
  <c r="AE871" i="10" s="1"/>
  <c r="AE872" i="10" s="1"/>
  <c r="AE873" i="10" s="1"/>
  <c r="AE874" i="10" s="1"/>
  <c r="AE875" i="10" s="1"/>
  <c r="AE876" i="10" s="1"/>
  <c r="AE877" i="10" s="1"/>
  <c r="AE878" i="10" s="1"/>
  <c r="AE879" i="10" s="1"/>
  <c r="AE880" i="10" s="1"/>
  <c r="AE881" i="10" s="1"/>
  <c r="AE882" i="10" s="1"/>
  <c r="AE883" i="10" s="1"/>
  <c r="AE884" i="10" s="1"/>
  <c r="AE885" i="10" s="1"/>
  <c r="AE886" i="10" s="1"/>
  <c r="AE887" i="10" s="1"/>
  <c r="AE888" i="10" s="1"/>
  <c r="AE889" i="10" s="1"/>
  <c r="AE890" i="10" s="1"/>
  <c r="AE891" i="10" s="1"/>
  <c r="AE892" i="10" s="1"/>
  <c r="AE893" i="10" s="1"/>
  <c r="AE894" i="10" s="1"/>
  <c r="AE895" i="10" s="1"/>
  <c r="AE896" i="10" s="1"/>
  <c r="AE897" i="10" s="1"/>
  <c r="AE898" i="10" s="1"/>
  <c r="AE899" i="10" s="1"/>
  <c r="AE900" i="10" s="1"/>
  <c r="AE901" i="10" s="1"/>
  <c r="AE902" i="10" s="1"/>
  <c r="AE903" i="10" s="1"/>
  <c r="AE904" i="10" s="1"/>
  <c r="AE905" i="10" s="1"/>
  <c r="AE906" i="10" s="1"/>
  <c r="AE907" i="10" s="1"/>
  <c r="AE908" i="10" s="1"/>
  <c r="AE909" i="10" s="1"/>
  <c r="AE910" i="10" s="1"/>
  <c r="AE911" i="10" s="1"/>
  <c r="AE912" i="10" s="1"/>
  <c r="AE913" i="10" s="1"/>
  <c r="AE914" i="10" s="1"/>
  <c r="AE915" i="10" s="1"/>
  <c r="AE916" i="10" s="1"/>
  <c r="AE917" i="10" s="1"/>
  <c r="AE918" i="10" s="1"/>
  <c r="AE919" i="10" s="1"/>
  <c r="AE920" i="10" s="1"/>
  <c r="AE921" i="10" s="1"/>
  <c r="AE922" i="10" s="1"/>
  <c r="AE923" i="10" s="1"/>
  <c r="AE924" i="10" s="1"/>
  <c r="AE925" i="10" s="1"/>
  <c r="AE926" i="10" s="1"/>
  <c r="AE927" i="10" s="1"/>
  <c r="AE928" i="10" s="1"/>
  <c r="AE929" i="10" s="1"/>
  <c r="AE930" i="10" s="1"/>
  <c r="AE931" i="10" s="1"/>
  <c r="AE932" i="10" s="1"/>
  <c r="AE933" i="10" s="1"/>
  <c r="AE934" i="10" s="1"/>
  <c r="AE935" i="10" s="1"/>
  <c r="AE936" i="10" s="1"/>
  <c r="AE937" i="10" s="1"/>
  <c r="AE938" i="10" s="1"/>
  <c r="AE939" i="10" s="1"/>
  <c r="AE940" i="10" s="1"/>
  <c r="AE941" i="10" s="1"/>
  <c r="AE942" i="10" s="1"/>
  <c r="AE943" i="10" s="1"/>
  <c r="AE944" i="10" s="1"/>
  <c r="AE945" i="10" s="1"/>
  <c r="AE946" i="10" s="1"/>
  <c r="AE947" i="10" s="1"/>
  <c r="AE948" i="10" s="1"/>
  <c r="AE949" i="10" s="1"/>
  <c r="AE950" i="10" s="1"/>
  <c r="AE951" i="10" s="1"/>
  <c r="AE952" i="10" s="1"/>
  <c r="AE953" i="10" s="1"/>
  <c r="AE954" i="10" s="1"/>
  <c r="AE955" i="10" s="1"/>
  <c r="AE956" i="10" s="1"/>
  <c r="AE957" i="10" s="1"/>
  <c r="AE958" i="10" s="1"/>
  <c r="AE959" i="10" s="1"/>
  <c r="AE960" i="10" s="1"/>
  <c r="AE961" i="10" s="1"/>
  <c r="AE962" i="10" s="1"/>
  <c r="AE963" i="10" s="1"/>
  <c r="AE964" i="10" s="1"/>
  <c r="AE965" i="10" s="1"/>
  <c r="AE966" i="10" s="1"/>
  <c r="AE967" i="10" s="1"/>
  <c r="AE968" i="10" s="1"/>
  <c r="AE969" i="10" s="1"/>
  <c r="AE970" i="10" s="1"/>
  <c r="O21" i="6"/>
  <c r="O14" i="6"/>
  <c r="O29" i="6"/>
  <c r="O22" i="6"/>
  <c r="O24" i="6"/>
  <c r="O19" i="6"/>
  <c r="O25" i="6"/>
  <c r="O28" i="6"/>
  <c r="O27" i="6"/>
  <c r="O17" i="6"/>
  <c r="O20" i="6"/>
  <c r="O16" i="6"/>
  <c r="O23" i="6"/>
  <c r="O26" i="6"/>
  <c r="O18" i="6"/>
  <c r="C691" i="10"/>
  <c r="C582" i="10"/>
  <c r="C514" i="10"/>
  <c r="C412" i="10"/>
  <c r="C80" i="10"/>
  <c r="C660" i="10"/>
  <c r="C502" i="10"/>
  <c r="C387" i="10"/>
  <c r="C386" i="10"/>
  <c r="C285" i="10"/>
  <c r="C178" i="10"/>
  <c r="C73" i="10"/>
  <c r="C702" i="10"/>
  <c r="C593" i="10"/>
  <c r="C451" i="10"/>
  <c r="C283" i="10"/>
  <c r="C282" i="10"/>
  <c r="C591" i="10"/>
  <c r="C590" i="10"/>
  <c r="C325" i="10"/>
  <c r="C247" i="10"/>
  <c r="C109" i="10"/>
  <c r="C108" i="10"/>
  <c r="C65" i="10"/>
  <c r="C64" i="10"/>
  <c r="C312" i="10"/>
  <c r="C243" i="10"/>
  <c r="C185" i="10"/>
  <c r="C27" i="10"/>
  <c r="C67" i="10"/>
  <c r="C722" i="10"/>
  <c r="C645" i="10"/>
  <c r="C466" i="10"/>
  <c r="C370" i="10"/>
  <c r="C707" i="10"/>
  <c r="C706" i="10"/>
  <c r="C608" i="10"/>
  <c r="C431" i="10"/>
  <c r="C430" i="10"/>
  <c r="C339" i="10"/>
  <c r="C338" i="10"/>
  <c r="C238" i="10"/>
  <c r="C121" i="10"/>
  <c r="C15" i="10"/>
  <c r="C654" i="10"/>
  <c r="C544" i="10"/>
  <c r="C382" i="10"/>
  <c r="C334" i="10"/>
  <c r="C232" i="10"/>
  <c r="C167" i="10"/>
  <c r="C46" i="10"/>
  <c r="C650" i="10"/>
  <c r="C539" i="10"/>
  <c r="C487" i="10"/>
  <c r="C438" i="10"/>
  <c r="C197" i="10"/>
  <c r="C737" i="10"/>
  <c r="C710" i="10"/>
  <c r="C709" i="10"/>
  <c r="C664" i="10"/>
  <c r="C618" i="10"/>
  <c r="C550" i="10"/>
  <c r="C483" i="10"/>
  <c r="C433" i="10"/>
  <c r="C389" i="10"/>
  <c r="C145" i="10"/>
  <c r="C720" i="10"/>
  <c r="C719" i="10"/>
  <c r="C680" i="10"/>
  <c r="C636" i="10"/>
  <c r="C478" i="10"/>
  <c r="C407" i="10"/>
  <c r="C358" i="10"/>
  <c r="C305" i="10"/>
  <c r="C268" i="10"/>
  <c r="C211" i="10"/>
  <c r="C141" i="10"/>
  <c r="C104" i="10"/>
  <c r="C103" i="10"/>
  <c r="C55" i="10"/>
  <c r="C745" i="10"/>
  <c r="C676" i="10"/>
  <c r="C629" i="10"/>
  <c r="C574" i="10"/>
  <c r="C535" i="10"/>
  <c r="C534" i="10"/>
  <c r="C425" i="10"/>
  <c r="C345" i="10"/>
  <c r="C303" i="10"/>
  <c r="C302" i="10"/>
  <c r="C254" i="10"/>
  <c r="C203" i="10"/>
  <c r="C95" i="10"/>
  <c r="C712" i="10"/>
  <c r="C669" i="10"/>
  <c r="C566" i="10"/>
  <c r="C519" i="10"/>
  <c r="C475" i="10"/>
  <c r="C474" i="10"/>
  <c r="C396" i="10"/>
  <c r="C343" i="10"/>
  <c r="C342" i="10"/>
  <c r="C296" i="10"/>
  <c r="C220" i="10"/>
  <c r="C158" i="10"/>
  <c r="C41" i="10"/>
  <c r="C292" i="10"/>
  <c r="C215" i="10"/>
  <c r="C62" i="10"/>
  <c r="C61" i="10"/>
  <c r="C111" i="10"/>
  <c r="C6" i="10"/>
  <c r="AE971" i="10" l="1"/>
  <c r="AE972" i="10" s="1"/>
  <c r="AE973" i="10" s="1"/>
  <c r="AE974" i="10" s="1"/>
  <c r="AE975" i="10" s="1"/>
  <c r="AE976" i="10" s="1"/>
  <c r="AE977" i="10" s="1"/>
  <c r="AE978" i="10" s="1"/>
  <c r="AE979" i="10" s="1"/>
  <c r="AE980" i="10" s="1"/>
  <c r="AE981" i="10" s="1"/>
  <c r="AE982" i="10" s="1"/>
  <c r="AE983" i="10" s="1"/>
  <c r="AE984" i="10" s="1"/>
  <c r="AE985" i="10" s="1"/>
  <c r="AE986" i="10" s="1"/>
  <c r="AE987" i="10" s="1"/>
  <c r="AE988" i="10" s="1"/>
  <c r="AE989" i="10" s="1"/>
  <c r="AE990" i="10" s="1"/>
  <c r="AE991" i="10" s="1"/>
  <c r="AE992" i="10" s="1"/>
  <c r="AE993" i="10" s="1"/>
  <c r="AE994" i="10" s="1"/>
  <c r="AE995" i="10" s="1"/>
  <c r="AE996" i="10" s="1"/>
  <c r="AE997" i="10" s="1"/>
  <c r="AE998" i="10" s="1"/>
  <c r="AE999" i="10" s="1"/>
  <c r="AE1000" i="10" s="1"/>
  <c r="AE1001" i="10" s="1"/>
  <c r="AE1002" i="10" s="1"/>
  <c r="AE1003" i="10" s="1"/>
  <c r="AE1004" i="10" s="1"/>
  <c r="AE1005" i="10" s="1"/>
  <c r="AE1006" i="10" s="1"/>
  <c r="AE1007" i="10" s="1"/>
  <c r="AE1008" i="10" s="1"/>
  <c r="AE1009" i="10" s="1"/>
  <c r="AE1010" i="10" s="1"/>
  <c r="AE1011" i="10" s="1"/>
  <c r="AE1012" i="10" s="1"/>
  <c r="AE1013" i="10" s="1"/>
  <c r="AE1014" i="10" s="1"/>
  <c r="AE1015" i="10" s="1"/>
  <c r="AE1016" i="10" s="1"/>
  <c r="AE1017" i="10" s="1"/>
  <c r="AE1018" i="10" s="1"/>
  <c r="AE1019" i="10" s="1"/>
  <c r="AE1020" i="10" s="1"/>
  <c r="AE1021" i="10" s="1"/>
  <c r="AE1022" i="10" s="1"/>
  <c r="AE1023" i="10" s="1"/>
  <c r="AE1024" i="10" s="1"/>
  <c r="AE1025" i="10" s="1"/>
  <c r="AE1026" i="10" s="1"/>
  <c r="AE1027" i="10" s="1"/>
  <c r="AE1028" i="10" s="1"/>
  <c r="AE1029" i="10" s="1"/>
  <c r="AE1030" i="10" s="1"/>
  <c r="AE1031" i="10" s="1"/>
  <c r="AE1032" i="10" s="1"/>
  <c r="AE1033" i="10" s="1"/>
  <c r="AE1034" i="10" s="1"/>
  <c r="AE1035" i="10" s="1"/>
  <c r="AE1036" i="10" s="1"/>
  <c r="AE1037" i="10" s="1"/>
  <c r="AE1038" i="10" s="1"/>
  <c r="AE1039" i="10" s="1"/>
  <c r="AE1040" i="10" s="1"/>
  <c r="AE1041" i="10" s="1"/>
  <c r="AE1042" i="10" s="1"/>
  <c r="AE1043" i="10" s="1"/>
  <c r="AE1044" i="10" s="1"/>
  <c r="AE1045" i="10" s="1"/>
  <c r="AE1046" i="10" s="1"/>
  <c r="AE1047" i="10" s="1"/>
  <c r="AE1048" i="10" s="1"/>
  <c r="AE1049" i="10" s="1"/>
  <c r="AE1050" i="10" s="1"/>
  <c r="AE1051" i="10" s="1"/>
  <c r="AE1052" i="10" s="1"/>
  <c r="AE1053" i="10" s="1"/>
  <c r="AE1054" i="10" s="1"/>
  <c r="AE1055" i="10" s="1"/>
  <c r="AE1056" i="10" s="1"/>
  <c r="AE1057" i="10" s="1"/>
  <c r="AE1058" i="10" s="1"/>
  <c r="AE1059" i="10" s="1"/>
  <c r="AE1060" i="10" s="1"/>
  <c r="AE1061" i="10" s="1"/>
  <c r="AE1062" i="10" s="1"/>
  <c r="AE1063" i="10" s="1"/>
  <c r="AE1064" i="10" s="1"/>
  <c r="AE1065" i="10" s="1"/>
  <c r="AE1066" i="10" s="1"/>
  <c r="AE1067" i="10" s="1"/>
  <c r="AE1068" i="10" s="1"/>
  <c r="AE1069" i="10" s="1"/>
  <c r="AE1070" i="10" s="1"/>
  <c r="AE1071" i="10" s="1"/>
  <c r="AE1072" i="10" s="1"/>
  <c r="AE1073" i="10" s="1"/>
  <c r="AE1074" i="10" s="1"/>
  <c r="AE1075" i="10" s="1"/>
  <c r="AE1076" i="10" s="1"/>
  <c r="AE1077" i="10" s="1"/>
  <c r="AE1078" i="10" s="1"/>
  <c r="AE1079" i="10" s="1"/>
  <c r="AE1080" i="10" s="1"/>
  <c r="AE1081" i="10" s="1"/>
  <c r="AE1082" i="10" s="1"/>
  <c r="AE1083" i="10" s="1"/>
  <c r="AE1084" i="10" s="1"/>
  <c r="AE1085" i="10" s="1"/>
  <c r="AE1086" i="10" s="1"/>
  <c r="AE1087" i="10" s="1"/>
  <c r="AE1088" i="10" s="1"/>
  <c r="AE1089" i="10" s="1"/>
  <c r="AE1090" i="10" s="1"/>
  <c r="AE1091" i="10" s="1"/>
  <c r="AE1092" i="10" s="1"/>
  <c r="AE1093" i="10" s="1"/>
  <c r="AE1094" i="10" s="1"/>
  <c r="AE1095" i="10" s="1"/>
  <c r="AE1096" i="10" s="1"/>
  <c r="AE1097" i="10" s="1"/>
  <c r="AE1098" i="10" s="1"/>
  <c r="AE1099" i="10" s="1"/>
  <c r="AE1100" i="10" s="1"/>
  <c r="AE1101" i="10" s="1"/>
  <c r="AE1102" i="10" s="1"/>
  <c r="AE1103" i="10" s="1"/>
  <c r="AE1104" i="10" s="1"/>
  <c r="AE1105" i="10" s="1"/>
  <c r="AE1106" i="10" s="1"/>
  <c r="AE1107" i="10" s="1"/>
  <c r="AE1108" i="10" s="1"/>
  <c r="AE1109" i="10" s="1"/>
  <c r="AE1110" i="10" s="1"/>
  <c r="AE1111" i="10" s="1"/>
  <c r="AE1112" i="10" s="1"/>
  <c r="AE1113" i="10" s="1"/>
  <c r="AE1114" i="10" s="1"/>
  <c r="AE1115" i="10" s="1"/>
  <c r="AE1116" i="10" s="1"/>
  <c r="AE1117" i="10" s="1"/>
  <c r="AE1118" i="10" s="1"/>
  <c r="AE1119" i="10" s="1"/>
  <c r="C159" i="10"/>
  <c r="C520" i="10"/>
  <c r="C96" i="10"/>
  <c r="C630" i="10"/>
  <c r="C746" i="10"/>
  <c r="C213" i="10"/>
  <c r="C212" i="10"/>
  <c r="C306" i="10"/>
  <c r="C408" i="10"/>
  <c r="C637" i="10"/>
  <c r="C390" i="10"/>
  <c r="C485" i="10"/>
  <c r="C484" i="10"/>
  <c r="C619" i="10"/>
  <c r="C198" i="10"/>
  <c r="C652" i="10"/>
  <c r="C651" i="10"/>
  <c r="C336" i="10"/>
  <c r="C335" i="10"/>
  <c r="C16" i="10"/>
  <c r="C723" i="10"/>
  <c r="C28" i="10"/>
  <c r="C245" i="10"/>
  <c r="C244" i="10"/>
  <c r="C704" i="10"/>
  <c r="C703" i="10"/>
  <c r="C179" i="10"/>
  <c r="C662" i="10"/>
  <c r="C661" i="10"/>
  <c r="C583" i="10"/>
  <c r="C7" i="10"/>
  <c r="C294" i="10"/>
  <c r="C293" i="10"/>
  <c r="C297" i="10"/>
  <c r="C397" i="10"/>
  <c r="C670" i="10"/>
  <c r="C255" i="10"/>
  <c r="C346" i="10"/>
  <c r="C488" i="10"/>
  <c r="C168" i="10"/>
  <c r="C546" i="10"/>
  <c r="C545" i="10"/>
  <c r="C239" i="10"/>
  <c r="C467" i="10"/>
  <c r="C248" i="10"/>
  <c r="C452" i="10"/>
  <c r="C413" i="10"/>
  <c r="C112" i="10"/>
  <c r="C216" i="10"/>
  <c r="C42" i="10"/>
  <c r="C221" i="10"/>
  <c r="C567" i="10"/>
  <c r="C713" i="10"/>
  <c r="C204" i="10"/>
  <c r="C426" i="10"/>
  <c r="C575" i="10"/>
  <c r="C678" i="10"/>
  <c r="C677" i="10"/>
  <c r="C56" i="10"/>
  <c r="C143" i="10"/>
  <c r="C142" i="10"/>
  <c r="C269" i="10"/>
  <c r="C359" i="10"/>
  <c r="C479" i="10"/>
  <c r="C681" i="10"/>
  <c r="C146" i="10"/>
  <c r="C434" i="10"/>
  <c r="C551" i="10"/>
  <c r="C665" i="10"/>
  <c r="C738" i="10"/>
  <c r="C439" i="10"/>
  <c r="C540" i="10"/>
  <c r="C47" i="10"/>
  <c r="C233" i="10"/>
  <c r="C384" i="10"/>
  <c r="C383" i="10"/>
  <c r="C655" i="10"/>
  <c r="C122" i="10"/>
  <c r="C609" i="10"/>
  <c r="C371" i="10"/>
  <c r="C646" i="10"/>
  <c r="C68" i="10"/>
  <c r="C186" i="10"/>
  <c r="C313" i="10"/>
  <c r="C326" i="10"/>
  <c r="C594" i="10"/>
  <c r="C74" i="10"/>
  <c r="C286" i="10"/>
  <c r="C503" i="10"/>
  <c r="C81" i="10"/>
  <c r="C515" i="10"/>
  <c r="C692" i="10"/>
  <c r="AE1121" i="10" l="1"/>
  <c r="AE1122" i="10" s="1"/>
  <c r="AE1123" i="10" s="1"/>
  <c r="AE1124" i="10" s="1"/>
  <c r="AE1125" i="10" s="1"/>
  <c r="AE1126" i="10" s="1"/>
  <c r="AE1127" i="10" s="1"/>
  <c r="AE1128" i="10" s="1"/>
  <c r="AE1129" i="10" s="1"/>
  <c r="AE1130" i="10" s="1"/>
  <c r="AE1131" i="10" s="1"/>
  <c r="AE1132" i="10" s="1"/>
  <c r="AE1133" i="10" s="1"/>
  <c r="AE1134" i="10" s="1"/>
  <c r="AE1135" i="10" s="1"/>
  <c r="AE1136" i="10" s="1"/>
  <c r="AE1137" i="10" s="1"/>
  <c r="AE1138" i="10" s="1"/>
  <c r="AE1139" i="10" s="1"/>
  <c r="AE1140" i="10" s="1"/>
  <c r="AE1141" i="10" s="1"/>
  <c r="AE1142" i="10" s="1"/>
  <c r="AE1143" i="10" s="1"/>
  <c r="AE1144" i="10" s="1"/>
  <c r="AE1145" i="10" s="1"/>
  <c r="AE1146" i="10" s="1"/>
  <c r="AE1147" i="10" s="1"/>
  <c r="AE1148" i="10" s="1"/>
  <c r="AE1149" i="10" s="1"/>
  <c r="AE1150" i="10" s="1"/>
  <c r="AE1151" i="10" s="1"/>
  <c r="AE1152" i="10" s="1"/>
  <c r="AE1153" i="10" s="1"/>
  <c r="AE1154" i="10" s="1"/>
  <c r="AE1155" i="10" s="1"/>
  <c r="AE1156" i="10" s="1"/>
  <c r="AE1157" i="10" s="1"/>
  <c r="AE1158" i="10" s="1"/>
  <c r="AE1159" i="10" s="1"/>
  <c r="AE1160" i="10" s="1"/>
  <c r="AE1161" i="10" s="1"/>
  <c r="AE1162" i="10" s="1"/>
  <c r="AE1163" i="10" s="1"/>
  <c r="AE1164" i="10" s="1"/>
  <c r="AE1165" i="10" s="1"/>
  <c r="AE1166" i="10" s="1"/>
  <c r="AE1167" i="10" s="1"/>
  <c r="AE1168" i="10" s="1"/>
  <c r="AE1169" i="10" s="1"/>
  <c r="AE1170" i="10" s="1"/>
  <c r="AE1171" i="10" s="1"/>
  <c r="AE1172" i="10" s="1"/>
  <c r="AE1173" i="10" s="1"/>
  <c r="AE1174" i="10" s="1"/>
  <c r="AE1175" i="10" s="1"/>
  <c r="AE1176" i="10" s="1"/>
  <c r="AE1177" i="10" s="1"/>
  <c r="AE1178" i="10" s="1"/>
  <c r="AE1179" i="10" s="1"/>
  <c r="AE1180" i="10" s="1"/>
  <c r="AE1181" i="10" s="1"/>
  <c r="AE1182" i="10" s="1"/>
  <c r="AE1183" i="10" s="1"/>
  <c r="AE1184" i="10" s="1"/>
  <c r="AE1185" i="10" s="1"/>
  <c r="AE1186" i="10" s="1"/>
  <c r="AE1187" i="10" s="1"/>
  <c r="AE1188" i="10" s="1"/>
  <c r="AE1189" i="10" s="1"/>
  <c r="AE1190" i="10" s="1"/>
  <c r="AE1191" i="10" s="1"/>
  <c r="AE1192" i="10" s="1"/>
  <c r="AE1193" i="10" s="1"/>
  <c r="AE1194" i="10" s="1"/>
  <c r="AE1195" i="10" s="1"/>
  <c r="AE1196" i="10" s="1"/>
  <c r="AE1197" i="10" s="1"/>
  <c r="AE1198" i="10" s="1"/>
  <c r="AE1199" i="10" s="1"/>
  <c r="AE1200" i="10" s="1"/>
  <c r="AE1201" i="10" s="1"/>
  <c r="AE1202" i="10" s="1"/>
  <c r="AE1203" i="10" s="1"/>
  <c r="AE1204" i="10" s="1"/>
  <c r="AE1205" i="10" s="1"/>
  <c r="AE1206" i="10" s="1"/>
  <c r="AE1207" i="10" s="1"/>
  <c r="AE1208" i="10" s="1"/>
  <c r="AE1209" i="10" s="1"/>
  <c r="AE1210" i="10" s="1"/>
  <c r="AE1211" i="10" s="1"/>
  <c r="AE1212" i="10" s="1"/>
  <c r="AE1213" i="10" s="1"/>
  <c r="AE1214" i="10" s="1"/>
  <c r="AE1215" i="10" s="1"/>
  <c r="AE1216" i="10" s="1"/>
  <c r="AE1217" i="10" s="1"/>
  <c r="AE1218" i="10" s="1"/>
  <c r="AE1219" i="10" s="1"/>
  <c r="AE1220" i="10" s="1"/>
  <c r="AE1221" i="10" s="1"/>
  <c r="AE1222" i="10" s="1"/>
  <c r="AE1223" i="10" s="1"/>
  <c r="AE1224" i="10" s="1"/>
  <c r="AE1225" i="10" s="1"/>
  <c r="AE1226" i="10" s="1"/>
  <c r="AE1227" i="10" s="1"/>
  <c r="AE1228" i="10" s="1"/>
  <c r="AE1229" i="10" s="1"/>
  <c r="AE1230" i="10" s="1"/>
  <c r="AE1231" i="10" s="1"/>
  <c r="AE1232" i="10" s="1"/>
  <c r="AE1233" i="10" s="1"/>
  <c r="AE1234" i="10" s="1"/>
  <c r="AE1235" i="10" s="1"/>
  <c r="AE1236" i="10" s="1"/>
  <c r="AE1237" i="10" s="1"/>
  <c r="AE1238" i="10" s="1"/>
  <c r="AE1239" i="10" s="1"/>
  <c r="AE1240" i="10" s="1"/>
  <c r="AE1241" i="10" s="1"/>
  <c r="AE1242" i="10" s="1"/>
  <c r="AE1243" i="10" s="1"/>
  <c r="AE1244" i="10" s="1"/>
  <c r="AE1245" i="10" s="1"/>
  <c r="AE1246" i="10" s="1"/>
  <c r="AE1247" i="10" s="1"/>
  <c r="AE1248" i="10" s="1"/>
  <c r="AE1249" i="10" s="1"/>
  <c r="AE1250" i="10" s="1"/>
  <c r="AE1251" i="10" s="1"/>
  <c r="AE1252" i="10" s="1"/>
  <c r="AE1253" i="10" s="1"/>
  <c r="AE1254" i="10" s="1"/>
  <c r="AE1255" i="10" s="1"/>
  <c r="AE1256" i="10" s="1"/>
  <c r="AE1257" i="10" s="1"/>
  <c r="AE1258" i="10" s="1"/>
  <c r="AE1259" i="10" s="1"/>
  <c r="AE1260" i="10" s="1"/>
  <c r="AE1261" i="10" s="1"/>
  <c r="AE1262" i="10" s="1"/>
  <c r="AE1263" i="10" s="1"/>
  <c r="AE1264" i="10" s="1"/>
  <c r="AE1265" i="10" s="1"/>
  <c r="AE1266" i="10" s="1"/>
  <c r="AE1267" i="10" s="1"/>
  <c r="AE1268" i="10" s="1"/>
  <c r="AE1269" i="10" s="1"/>
  <c r="AE1270" i="10" s="1"/>
  <c r="AE1271" i="10" s="1"/>
  <c r="AE1272" i="10" s="1"/>
  <c r="AE1273" i="10" s="1"/>
  <c r="AE1274" i="10" s="1"/>
  <c r="AE1275" i="10" s="1"/>
  <c r="AE1276" i="10" s="1"/>
  <c r="AE1277" i="10" s="1"/>
  <c r="AE1278" i="10" s="1"/>
  <c r="AE1279" i="10" s="1"/>
  <c r="AE1280" i="10" s="1"/>
  <c r="AE1281" i="10" s="1"/>
  <c r="AE1282" i="10" s="1"/>
  <c r="AE1283" i="10" s="1"/>
  <c r="AE1284" i="10" s="1"/>
  <c r="AE1285" i="10" s="1"/>
  <c r="AE1286" i="10" s="1"/>
  <c r="AE1287" i="10" s="1"/>
  <c r="AE1288" i="10" s="1"/>
  <c r="AE1289" i="10" s="1"/>
  <c r="AE1290" i="10" s="1"/>
  <c r="AE1291" i="10" s="1"/>
  <c r="AE1292" i="10" s="1"/>
  <c r="AE1293" i="10" s="1"/>
  <c r="AE1294" i="10" s="1"/>
  <c r="AE1295" i="10" s="1"/>
  <c r="AE1296" i="10" s="1"/>
  <c r="AE1297" i="10" s="1"/>
  <c r="AE1298" i="10" s="1"/>
  <c r="AE1299" i="10" s="1"/>
  <c r="AE1300" i="10" s="1"/>
  <c r="AE1301" i="10" s="1"/>
  <c r="AE1302" i="10" s="1"/>
  <c r="AE1303" i="10" s="1"/>
  <c r="AE1304" i="10" s="1"/>
  <c r="AE1305" i="10" s="1"/>
  <c r="AE1306" i="10" s="1"/>
  <c r="AE1307" i="10" s="1"/>
  <c r="AE1308" i="10" s="1"/>
  <c r="AE1309" i="10" s="1"/>
  <c r="AE1310" i="10" s="1"/>
  <c r="AE1311" i="10" s="1"/>
  <c r="AE1312" i="10" s="1"/>
  <c r="AE1313" i="10" s="1"/>
  <c r="AE1314" i="10" s="1"/>
  <c r="AE1315" i="10" s="1"/>
  <c r="AE1316" i="10" s="1"/>
  <c r="AE1317" i="10" s="1"/>
  <c r="AE1318" i="10" s="1"/>
  <c r="AE1319" i="10" s="1"/>
  <c r="AE1320" i="10" s="1"/>
  <c r="AE1321" i="10" s="1"/>
  <c r="AE1322" i="10" s="1"/>
  <c r="AE1323" i="10" s="1"/>
  <c r="AE1324" i="10" s="1"/>
  <c r="AE1325" i="10" s="1"/>
  <c r="AE1326" i="10" s="1"/>
  <c r="AE1327" i="10" s="1"/>
  <c r="AE1328" i="10" s="1"/>
  <c r="AE1329" i="10" s="1"/>
  <c r="AE1330" i="10" s="1"/>
  <c r="AE1331" i="10" s="1"/>
  <c r="AE1332" i="10" s="1"/>
  <c r="AE1333" i="10" s="1"/>
  <c r="AE1334" i="10" s="1"/>
  <c r="AE1335" i="10" s="1"/>
  <c r="AE1336" i="10" s="1"/>
  <c r="AE1337" i="10" s="1"/>
  <c r="AE1338" i="10" s="1"/>
  <c r="AE1339" i="10" s="1"/>
  <c r="AE1340" i="10" s="1"/>
  <c r="AE1341" i="10" s="1"/>
  <c r="AE1342" i="10" s="1"/>
  <c r="AE1343" i="10" s="1"/>
  <c r="AE1345" i="10" s="1"/>
  <c r="AE1346" i="10" s="1"/>
  <c r="AE1347" i="10" s="1"/>
  <c r="AE1348" i="10" s="1"/>
  <c r="AE1349" i="10" s="1"/>
  <c r="AE1350" i="10" s="1"/>
  <c r="AE1351" i="10" s="1"/>
  <c r="AE1352" i="10" s="1"/>
  <c r="AE1353" i="10" s="1"/>
  <c r="AE1354" i="10" s="1"/>
  <c r="AE1355" i="10" s="1"/>
  <c r="AE1356" i="10" s="1"/>
  <c r="AE1357" i="10" s="1"/>
  <c r="AE1358" i="10" s="1"/>
  <c r="AE1360" i="10" s="1"/>
  <c r="AE1361" i="10" s="1"/>
  <c r="AE1362" i="10" s="1"/>
  <c r="AE1363" i="10" s="1"/>
  <c r="AE1364" i="10" s="1"/>
  <c r="AE1365" i="10" s="1"/>
  <c r="AE1366" i="10" s="1"/>
  <c r="AE1367" i="10" s="1"/>
  <c r="AE1368" i="10" s="1"/>
  <c r="AE1369" i="10" s="1"/>
  <c r="AE1370" i="10" s="1"/>
  <c r="AE1371" i="10" s="1"/>
  <c r="AE1372" i="10" s="1"/>
  <c r="AE1373" i="10" s="1"/>
  <c r="AE1374" i="10" s="1"/>
  <c r="AE1375" i="10" s="1"/>
  <c r="AE1376" i="10" s="1"/>
  <c r="AE1377" i="10" s="1"/>
  <c r="AE1378" i="10" s="1"/>
  <c r="AE1379" i="10" s="1"/>
  <c r="AE1380" i="10" s="1"/>
  <c r="AE1381" i="10" s="1"/>
  <c r="AE1382" i="10" s="1"/>
  <c r="AE1383" i="10" s="1"/>
  <c r="AE1384" i="10" s="1"/>
  <c r="AE1385" i="10" s="1"/>
  <c r="AE1386" i="10" s="1"/>
  <c r="AE1387" i="10" s="1"/>
  <c r="AE1388" i="10" s="1"/>
  <c r="AE1389" i="10" s="1"/>
  <c r="AE1390" i="10" s="1"/>
  <c r="AE1391" i="10" s="1"/>
  <c r="AE1392" i="10" s="1"/>
  <c r="AE1393" i="10" s="1"/>
  <c r="AE1394" i="10" s="1"/>
  <c r="AE1395" i="10" s="1"/>
  <c r="AE1396" i="10" s="1"/>
  <c r="AE1397" i="10" s="1"/>
  <c r="AE1398" i="10" s="1"/>
  <c r="AE1399" i="10" s="1"/>
  <c r="AE1400" i="10" s="1"/>
  <c r="AE1401" i="10" s="1"/>
  <c r="AE1402" i="10" s="1"/>
  <c r="AE1403" i="10" s="1"/>
  <c r="AE1404" i="10" s="1"/>
  <c r="AE1405" i="10" s="1"/>
  <c r="AE1406" i="10" s="1"/>
  <c r="AE1407" i="10" s="1"/>
  <c r="AE1408" i="10" s="1"/>
  <c r="AE1409" i="10" s="1"/>
  <c r="AE1410" i="10" s="1"/>
  <c r="AE1411" i="10" s="1"/>
  <c r="AE1412" i="10" s="1"/>
  <c r="AE1413" i="10" s="1"/>
  <c r="AE1414" i="10" s="1"/>
  <c r="AE1415" i="10" s="1"/>
  <c r="AE1416" i="10" s="1"/>
  <c r="AE1417" i="10" s="1"/>
  <c r="AE1418" i="10" s="1"/>
  <c r="AE1419" i="10" s="1"/>
  <c r="AE1420" i="10" s="1"/>
  <c r="AE1421" i="10" s="1"/>
  <c r="AE1422" i="10" s="1"/>
  <c r="AE1423" i="10" s="1"/>
  <c r="AE1424" i="10" s="1"/>
  <c r="AE1425" i="10" s="1"/>
  <c r="AE1426" i="10" s="1"/>
  <c r="AE1427" i="10" s="1"/>
  <c r="AE1428" i="10" s="1"/>
  <c r="AE1429" i="10" s="1"/>
  <c r="AE1430" i="10" s="1"/>
  <c r="AE1431" i="10" s="1"/>
  <c r="AE1432" i="10" s="1"/>
  <c r="AE1433" i="10" s="1"/>
  <c r="AE1434" i="10" s="1"/>
  <c r="AE1435" i="10" s="1"/>
  <c r="AE1436" i="10" s="1"/>
  <c r="AE1437" i="10" s="1"/>
  <c r="AE1438" i="10" s="1"/>
  <c r="AE1439" i="10" s="1"/>
  <c r="AE1454" i="10" s="1"/>
  <c r="AE1455" i="10" s="1"/>
  <c r="AE1456" i="10" s="1"/>
  <c r="AE1457" i="10" s="1"/>
  <c r="AE1458" i="10" s="1"/>
  <c r="AE1459" i="10" s="1"/>
  <c r="AE1460" i="10" s="1"/>
  <c r="AE1461" i="10" s="1"/>
  <c r="AE1462" i="10" s="1"/>
  <c r="AE1463" i="10" s="1"/>
  <c r="AE1464" i="10" s="1"/>
  <c r="AE1465" i="10" s="1"/>
  <c r="AE1466" i="10" s="1"/>
  <c r="AE1467" i="10" s="1"/>
  <c r="AE1468" i="10" s="1"/>
  <c r="AE1469" i="10" s="1"/>
  <c r="AE1470" i="10" s="1"/>
  <c r="AE1471" i="10" s="1"/>
  <c r="AE1472" i="10" s="1"/>
  <c r="AE1473" i="10" s="1"/>
  <c r="AE1474" i="10" s="1"/>
  <c r="AE1475" i="10" s="1"/>
  <c r="AE1476" i="10" s="1"/>
  <c r="AE1477" i="10" s="1"/>
  <c r="AE1478" i="10" s="1"/>
  <c r="AE1479" i="10" s="1"/>
  <c r="AE1480" i="10" s="1"/>
  <c r="AE1481" i="10" s="1"/>
  <c r="AE1482" i="10" s="1"/>
  <c r="AE1483" i="10" s="1"/>
  <c r="AE1484" i="10" s="1"/>
  <c r="AE1485" i="10" s="1"/>
  <c r="AE1486" i="10" s="1"/>
  <c r="AE1487" i="10" s="1"/>
  <c r="AE1488" i="10" s="1"/>
  <c r="AE1489" i="10" s="1"/>
  <c r="AE1490" i="10" s="1"/>
  <c r="AE1491" i="10" s="1"/>
  <c r="AE1492" i="10" s="1"/>
  <c r="AE1493" i="10" s="1"/>
  <c r="AE1494" i="10" s="1"/>
  <c r="AE1495" i="10" s="1"/>
  <c r="AE1496" i="10" s="1"/>
  <c r="AE1497" i="10" s="1"/>
  <c r="AE1498" i="10" s="1"/>
  <c r="AE1499" i="10" s="1"/>
  <c r="AE1500" i="10" s="1"/>
  <c r="AE1501" i="10" s="1"/>
  <c r="AE1502" i="10" s="1"/>
  <c r="AE1503" i="10" s="1"/>
  <c r="AE1504" i="10" s="1"/>
  <c r="AE1505" i="10" s="1"/>
  <c r="AE1506" i="10" s="1"/>
  <c r="AE1507" i="10" s="1"/>
  <c r="AE1508" i="10" s="1"/>
  <c r="AE1509" i="10" s="1"/>
  <c r="AE1510" i="10" s="1"/>
  <c r="AE1511" i="10" s="1"/>
  <c r="AE1512" i="10" s="1"/>
  <c r="AE1513" i="10" s="1"/>
  <c r="AE1514" i="10" s="1"/>
  <c r="AE1515" i="10" s="1"/>
  <c r="AE1516" i="10" s="1"/>
  <c r="AE1517" i="10" s="1"/>
  <c r="AE1518" i="10" s="1"/>
  <c r="AE1519" i="10" s="1"/>
  <c r="AE1520" i="10" s="1"/>
  <c r="AE1521" i="10" s="1"/>
  <c r="AE1522" i="10" s="1"/>
  <c r="AE1523" i="10" s="1"/>
  <c r="AE1524" i="10" s="1"/>
  <c r="AE1525" i="10" s="1"/>
  <c r="AE1526" i="10" s="1"/>
  <c r="AE1527" i="10" s="1"/>
  <c r="AE1528" i="10" s="1"/>
  <c r="AE1529" i="10" s="1"/>
  <c r="AE1530" i="10" s="1"/>
  <c r="AE1531" i="10" s="1"/>
  <c r="AE1532" i="10" s="1"/>
  <c r="AE1533" i="10" s="1"/>
  <c r="AE1534" i="10" s="1"/>
  <c r="AE1535" i="10" s="1"/>
  <c r="AE1536" i="10" s="1"/>
  <c r="AE1537" i="10" s="1"/>
  <c r="AE1538" i="10" s="1"/>
  <c r="AE1539" i="10" s="1"/>
  <c r="AE1540" i="10" s="1"/>
  <c r="AE1542" i="10" s="1"/>
  <c r="AE1543" i="10" s="1"/>
  <c r="AE1544" i="10" s="1"/>
  <c r="AE1545" i="10" s="1"/>
  <c r="AE1546" i="10" s="1"/>
  <c r="AE1547" i="10" s="1"/>
  <c r="AE1548" i="10" s="1"/>
  <c r="AE1549" i="10" s="1"/>
  <c r="AE1550" i="10" s="1"/>
  <c r="AE1551" i="10" s="1"/>
  <c r="AE1552" i="10" s="1"/>
  <c r="AE1553" i="10" s="1"/>
  <c r="AE1554" i="10" s="1"/>
  <c r="AE1555" i="10" s="1"/>
  <c r="AE1556" i="10" s="1"/>
  <c r="AE1557" i="10" s="1"/>
  <c r="AE1558" i="10" s="1"/>
  <c r="AE1559" i="10" s="1"/>
  <c r="AE1560" i="10" s="1"/>
  <c r="AE1561" i="10" s="1"/>
  <c r="AE1562" i="10" s="1"/>
  <c r="AE1563" i="10" s="1"/>
  <c r="AE1564" i="10" s="1"/>
  <c r="AE1565" i="10" s="1"/>
  <c r="AE1566" i="10" s="1"/>
  <c r="AE1567" i="10" s="1"/>
  <c r="AE1568" i="10" s="1"/>
  <c r="AE1569" i="10" s="1"/>
  <c r="AE1570" i="10" s="1"/>
  <c r="AE1571" i="10" s="1"/>
  <c r="AE1572" i="10" s="1"/>
  <c r="AE1573" i="10" s="1"/>
  <c r="AE1574" i="10" s="1"/>
  <c r="AE1575" i="10" s="1"/>
  <c r="AE1576" i="10" s="1"/>
  <c r="AE1577" i="10" s="1"/>
  <c r="AE1578" i="10" s="1"/>
  <c r="AE1579" i="10" s="1"/>
  <c r="AE1580" i="10" s="1"/>
  <c r="AE1581" i="10" s="1"/>
  <c r="AE1582" i="10" s="1"/>
  <c r="AE1583" i="10" s="1"/>
  <c r="AE1584" i="10" s="1"/>
  <c r="AE1585" i="10" s="1"/>
  <c r="AE1586" i="10" s="1"/>
  <c r="AE1587" i="10" s="1"/>
  <c r="AE1588" i="10" s="1"/>
  <c r="AE1589" i="10" s="1"/>
  <c r="AE1590" i="10" s="1"/>
  <c r="AE1591" i="10" s="1"/>
  <c r="AE1592" i="10" s="1"/>
  <c r="AE1593" i="10" s="1"/>
  <c r="AE1594" i="10" s="1"/>
  <c r="AE1595" i="10" s="1"/>
  <c r="AE1596" i="10" s="1"/>
  <c r="AE1597" i="10" s="1"/>
  <c r="AE1598" i="10" s="1"/>
  <c r="AE1599" i="10" s="1"/>
  <c r="AE1600" i="10" s="1"/>
  <c r="AE1601" i="10" s="1"/>
  <c r="AE1602" i="10" s="1"/>
  <c r="AE1603" i="10" s="1"/>
  <c r="AE1604" i="10" s="1"/>
  <c r="AE1605" i="10" s="1"/>
  <c r="AE1606" i="10" s="1"/>
  <c r="AE1607" i="10" s="1"/>
  <c r="AE1608" i="10" s="1"/>
  <c r="AE1609" i="10" s="1"/>
  <c r="AE1610" i="10" s="1"/>
  <c r="AE1611" i="10" s="1"/>
  <c r="AE1612" i="10" s="1"/>
  <c r="AE1613" i="10" s="1"/>
  <c r="AE1614" i="10" s="1"/>
  <c r="AE1615" i="10" s="1"/>
  <c r="AE1616" i="10" s="1"/>
  <c r="AE1617" i="10" s="1"/>
  <c r="AE1618" i="10" s="1"/>
  <c r="AE1619" i="10" s="1"/>
  <c r="AE1620" i="10" s="1"/>
  <c r="AE1621" i="10" s="1"/>
  <c r="AE1622" i="10" s="1"/>
  <c r="AE1623" i="10" s="1"/>
  <c r="AE1624" i="10" s="1"/>
  <c r="AE1625" i="10" s="1"/>
  <c r="AE1626" i="10" s="1"/>
  <c r="AE1627" i="10" s="1"/>
  <c r="AE1628" i="10" s="1"/>
  <c r="AE1629" i="10" s="1"/>
  <c r="AE1630" i="10" s="1"/>
  <c r="AE1631" i="10" s="1"/>
  <c r="AE1632" i="10" s="1"/>
  <c r="AE1633" i="10" s="1"/>
  <c r="AE1634" i="10" s="1"/>
  <c r="AE1635" i="10" s="1"/>
  <c r="AE1636" i="10" s="1"/>
  <c r="AE1637" i="10" s="1"/>
  <c r="AE1638" i="10" s="1"/>
  <c r="AE1639" i="10" s="1"/>
  <c r="AE1640" i="10" s="1"/>
  <c r="AE1641" i="10" s="1"/>
  <c r="AE1642" i="10" s="1"/>
  <c r="AE1643" i="10" s="1"/>
  <c r="AE1644" i="10" s="1"/>
  <c r="AE1645" i="10" s="1"/>
  <c r="AE1646" i="10" s="1"/>
  <c r="AE1647" i="10" s="1"/>
  <c r="AE1648" i="10" s="1"/>
  <c r="AE1649" i="10" s="1"/>
  <c r="AE1650" i="10" s="1"/>
  <c r="AE1651" i="10" s="1"/>
  <c r="AE1652" i="10" s="1"/>
  <c r="AE1653" i="10" s="1"/>
  <c r="AE1654" i="10" s="1"/>
  <c r="AE1655" i="10" s="1"/>
  <c r="AE1656" i="10" s="1"/>
  <c r="AE1657" i="10" s="1"/>
  <c r="AE1658" i="10" s="1"/>
  <c r="AE1659" i="10" s="1"/>
  <c r="AE1660" i="10" s="1"/>
  <c r="AE1661" i="10" s="1"/>
  <c r="AE1662" i="10" s="1"/>
  <c r="AE1663" i="10" s="1"/>
  <c r="AE1664" i="10" s="1"/>
  <c r="AE1665" i="10" s="1"/>
  <c r="AE1666" i="10" s="1"/>
  <c r="AE1667" i="10" s="1"/>
  <c r="AE1668" i="10" s="1"/>
  <c r="AE1669" i="10" s="1"/>
  <c r="AE1670" i="10" s="1"/>
  <c r="AE1671" i="10" s="1"/>
  <c r="AE1672" i="10" s="1"/>
  <c r="AE1673" i="10" s="1"/>
  <c r="AE1674" i="10" s="1"/>
  <c r="AE1675" i="10" s="1"/>
  <c r="AE1676" i="10" s="1"/>
  <c r="AE1677" i="10" s="1"/>
  <c r="AE1678" i="10" s="1"/>
  <c r="AE1679" i="10" s="1"/>
  <c r="AE1680" i="10" s="1"/>
  <c r="AE1681" i="10" s="1"/>
  <c r="AE1682" i="10" s="1"/>
  <c r="AE1683" i="10" s="1"/>
  <c r="AE1684" i="10" s="1"/>
  <c r="AE1685" i="10" s="1"/>
  <c r="AE1686" i="10" s="1"/>
  <c r="AE1687" i="10" s="1"/>
  <c r="AE1688" i="10" s="1"/>
  <c r="AE1689" i="10" s="1"/>
  <c r="AE1690" i="10" s="1"/>
  <c r="AE1691" i="10" s="1"/>
  <c r="AE1692" i="10" s="1"/>
  <c r="AE1693" i="10" s="1"/>
  <c r="AE1694" i="10" s="1"/>
  <c r="AE1695" i="10" s="1"/>
  <c r="AE1696" i="10" s="1"/>
  <c r="AE1697" i="10" s="1"/>
  <c r="AE1698" i="10" s="1"/>
  <c r="AE1699" i="10" s="1"/>
  <c r="AE1700" i="10" s="1"/>
  <c r="AE1701" i="10" s="1"/>
  <c r="AE1702" i="10" s="1"/>
  <c r="AE1703" i="10" s="1"/>
  <c r="AE1704" i="10" s="1"/>
  <c r="AE1705" i="10" s="1"/>
  <c r="AE1706" i="10" s="1"/>
  <c r="AE1707" i="10" s="1"/>
  <c r="AE1708" i="10" s="1"/>
  <c r="AE1709" i="10" s="1"/>
  <c r="AE1120" i="10"/>
  <c r="C648" i="10"/>
  <c r="C647" i="10"/>
  <c r="C656" i="10"/>
  <c r="C542" i="10"/>
  <c r="C541" i="10"/>
  <c r="C552" i="10"/>
  <c r="C481" i="10"/>
  <c r="C480" i="10"/>
  <c r="C57" i="10"/>
  <c r="C205" i="10"/>
  <c r="C113" i="10"/>
  <c r="C199" i="10"/>
  <c r="C638" i="10"/>
  <c r="C747" i="10"/>
  <c r="C97" i="10"/>
  <c r="C160" i="10"/>
  <c r="C693" i="10"/>
  <c r="C287" i="10"/>
  <c r="C595" i="10"/>
  <c r="C314" i="10"/>
  <c r="C69" i="10"/>
  <c r="C468" i="10"/>
  <c r="C489" i="10"/>
  <c r="C256" i="10"/>
  <c r="C398" i="10"/>
  <c r="C29" i="10"/>
  <c r="C372" i="10"/>
  <c r="C123" i="10"/>
  <c r="C48" i="10"/>
  <c r="C440" i="10"/>
  <c r="C667" i="10"/>
  <c r="C666" i="10"/>
  <c r="C436" i="10"/>
  <c r="C435" i="10"/>
  <c r="C682" i="10"/>
  <c r="C360" i="10"/>
  <c r="C428" i="10"/>
  <c r="C427" i="10"/>
  <c r="C714" i="10"/>
  <c r="C222" i="10"/>
  <c r="C218" i="10"/>
  <c r="C217" i="10"/>
  <c r="C414" i="10"/>
  <c r="C249" i="10"/>
  <c r="C17" i="10"/>
  <c r="C620" i="10"/>
  <c r="C391" i="10"/>
  <c r="C410" i="10"/>
  <c r="C409" i="10"/>
  <c r="C631" i="10"/>
  <c r="C521" i="10"/>
  <c r="C610" i="10"/>
  <c r="C234" i="10"/>
  <c r="C740" i="10"/>
  <c r="C739" i="10"/>
  <c r="C147" i="10"/>
  <c r="C270" i="10"/>
  <c r="C576" i="10"/>
  <c r="C568" i="10"/>
  <c r="C44" i="10"/>
  <c r="C43" i="10"/>
  <c r="C453" i="10"/>
  <c r="C724" i="10"/>
  <c r="C307" i="10"/>
  <c r="C82" i="10"/>
  <c r="C517" i="10"/>
  <c r="C516" i="10"/>
  <c r="C504" i="10"/>
  <c r="C75" i="10"/>
  <c r="C327" i="10"/>
  <c r="C187" i="10"/>
  <c r="C241" i="10"/>
  <c r="C240" i="10"/>
  <c r="C169" i="10"/>
  <c r="C347" i="10"/>
  <c r="C671" i="10"/>
  <c r="C298" i="10"/>
  <c r="C8" i="10"/>
  <c r="C584" i="10"/>
  <c r="C180" i="10"/>
  <c r="AE1710" i="10" l="1"/>
  <c r="AE1711" i="10" s="1"/>
  <c r="AE1712" i="10" s="1"/>
  <c r="AE1713" i="10" s="1"/>
  <c r="AE1714" i="10" s="1"/>
  <c r="AE1715" i="10" s="1"/>
  <c r="AE1716" i="10" s="1"/>
  <c r="AE1717" i="10" s="1"/>
  <c r="AE1718" i="10" s="1"/>
  <c r="AE1719" i="10" s="1"/>
  <c r="AE1720" i="10" s="1"/>
  <c r="AE1721" i="10" s="1"/>
  <c r="AE1722" i="10" s="1"/>
  <c r="AE1723" i="10" s="1"/>
  <c r="AE1724" i="10" s="1"/>
  <c r="AE1725" i="10" s="1"/>
  <c r="AE1726" i="10" s="1"/>
  <c r="AE1727" i="10" s="1"/>
  <c r="AE1728" i="10" s="1"/>
  <c r="AE1729" i="10" s="1"/>
  <c r="AE1730" i="10" s="1"/>
  <c r="AE1731" i="10" s="1"/>
  <c r="AE1732" i="10" s="1"/>
  <c r="AE1733" i="10" s="1"/>
  <c r="AE1734" i="10" s="1"/>
  <c r="AE1735" i="10" s="1"/>
  <c r="AE1736" i="10" s="1"/>
  <c r="AE1737" i="10" s="1"/>
  <c r="AE1738" i="10" s="1"/>
  <c r="AE1739" i="10" s="1"/>
  <c r="AE1740" i="10" s="1"/>
  <c r="AE1741" i="10" s="1"/>
  <c r="AE1742" i="10" s="1"/>
  <c r="AE1743" i="10" s="1"/>
  <c r="AE1744" i="10" s="1"/>
  <c r="AE1745" i="10" s="1"/>
  <c r="AE1746" i="10" s="1"/>
  <c r="AE1747" i="10" s="1"/>
  <c r="AE1748" i="10" s="1"/>
  <c r="AE1749" i="10" s="1"/>
  <c r="AE1750" i="10" s="1"/>
  <c r="AE1751" i="10" s="1"/>
  <c r="AE1752" i="10" s="1"/>
  <c r="AE1753" i="10" s="1"/>
  <c r="AE1754" i="10" s="1"/>
  <c r="AE1755" i="10" s="1"/>
  <c r="AE1756" i="10" s="1"/>
  <c r="AE1757" i="10" s="1"/>
  <c r="AE1758" i="10" s="1"/>
  <c r="AE1759" i="10" s="1"/>
  <c r="AE1760" i="10" s="1"/>
  <c r="AE1761" i="10" s="1"/>
  <c r="AE1762" i="10" s="1"/>
  <c r="AE1763" i="10" s="1"/>
  <c r="AE1764" i="10" s="1"/>
  <c r="AE1765" i="10" s="1"/>
  <c r="AE1766" i="10" s="1"/>
  <c r="AE1767" i="10" s="1"/>
  <c r="AE1768" i="10" s="1"/>
  <c r="AE1769" i="10" s="1"/>
  <c r="AE1770" i="10" s="1"/>
  <c r="AE1771" i="10" s="1"/>
  <c r="AE1772" i="10" s="1"/>
  <c r="AE1773" i="10" s="1"/>
  <c r="AE1774" i="10" s="1"/>
  <c r="AE1775" i="10" s="1"/>
  <c r="AE1776" i="10" s="1"/>
  <c r="AE1777" i="10" s="1"/>
  <c r="AE1778" i="10" s="1"/>
  <c r="AE1779" i="10" s="1"/>
  <c r="AE1780" i="10" s="1"/>
  <c r="AE1781" i="10" s="1"/>
  <c r="AE1782" i="10" s="1"/>
  <c r="AE1783" i="10" s="1"/>
  <c r="AE1784" i="10" s="1"/>
  <c r="AE1785" i="10" s="1"/>
  <c r="AE1786" i="10" s="1"/>
  <c r="AE1787" i="10" s="1"/>
  <c r="AE1788" i="10" s="1"/>
  <c r="AE1789" i="10" s="1"/>
  <c r="AE1790" i="10" s="1"/>
  <c r="AE1791" i="10" s="1"/>
  <c r="AE1792" i="10" s="1"/>
  <c r="AE1793" i="10" s="1"/>
  <c r="AE1794" i="10" s="1"/>
  <c r="AE1795" i="10" s="1"/>
  <c r="AE1796" i="10" s="1"/>
  <c r="AE1797" i="10" s="1"/>
  <c r="AE1798" i="10" s="1"/>
  <c r="AE1799" i="10" s="1"/>
  <c r="AE1800" i="10" s="1"/>
  <c r="AE1801" i="10" s="1"/>
  <c r="AE1802" i="10" s="1"/>
  <c r="AE1803" i="10" s="1"/>
  <c r="AE1804" i="10" s="1"/>
  <c r="AE1805" i="10" s="1"/>
  <c r="AE1806" i="10" s="1"/>
  <c r="AE1807" i="10" s="1"/>
  <c r="AE1808" i="10" s="1"/>
  <c r="AE1809" i="10" s="1"/>
  <c r="AE1810" i="10" s="1"/>
  <c r="AE1811" i="10" s="1"/>
  <c r="AE1812" i="10" s="1"/>
  <c r="AE1813" i="10" s="1"/>
  <c r="AE1814" i="10" s="1"/>
  <c r="AE1815" i="10" s="1"/>
  <c r="AE1816" i="10" s="1"/>
  <c r="AE1817" i="10" s="1"/>
  <c r="AE1818" i="10" s="1"/>
  <c r="AE1819" i="10" s="1"/>
  <c r="AE1820" i="10" s="1"/>
  <c r="AE1821" i="10" s="1"/>
  <c r="AE1822" i="10" s="1"/>
  <c r="AE1823" i="10" s="1"/>
  <c r="AE1824" i="10" s="1"/>
  <c r="AE1825" i="10" s="1"/>
  <c r="AE1826" i="10" s="1"/>
  <c r="AE1827" i="10" s="1"/>
  <c r="AE1828" i="10" s="1"/>
  <c r="AE1829" i="10" s="1"/>
  <c r="AE1830" i="10" s="1"/>
  <c r="AE1831" i="10" s="1"/>
  <c r="AE1833" i="10" s="1"/>
  <c r="AE1834" i="10" s="1"/>
  <c r="AE1835" i="10" s="1"/>
  <c r="AE1836" i="10" s="1"/>
  <c r="AE1837" i="10" s="1"/>
  <c r="K8" i="7"/>
  <c r="C632" i="10"/>
  <c r="C392" i="10"/>
  <c r="C18" i="10"/>
  <c r="C181" i="10"/>
  <c r="C9" i="10"/>
  <c r="C672" i="10"/>
  <c r="C170" i="10"/>
  <c r="C188" i="10"/>
  <c r="C76" i="10"/>
  <c r="C308" i="10"/>
  <c r="C454" i="10"/>
  <c r="C569" i="10"/>
  <c r="C271" i="10"/>
  <c r="C611" i="10"/>
  <c r="C415" i="10"/>
  <c r="C223" i="10"/>
  <c r="C683" i="10"/>
  <c r="C49" i="10"/>
  <c r="C373" i="10"/>
  <c r="C399" i="10"/>
  <c r="C490" i="10"/>
  <c r="C71" i="10"/>
  <c r="C70" i="10"/>
  <c r="C596" i="10"/>
  <c r="C694" i="10"/>
  <c r="C98" i="10"/>
  <c r="C639" i="10"/>
  <c r="C114" i="10"/>
  <c r="C59" i="10"/>
  <c r="C58" i="10"/>
  <c r="C553" i="10"/>
  <c r="C658" i="10"/>
  <c r="C657" i="10"/>
  <c r="C522" i="10"/>
  <c r="C621" i="10"/>
  <c r="C585" i="10"/>
  <c r="C300" i="10"/>
  <c r="C299" i="10"/>
  <c r="C348" i="10"/>
  <c r="C328" i="10"/>
  <c r="C505" i="10"/>
  <c r="C83" i="10"/>
  <c r="C725" i="10"/>
  <c r="C577" i="10"/>
  <c r="C148" i="10"/>
  <c r="C236" i="10"/>
  <c r="C235" i="10"/>
  <c r="C250" i="10"/>
  <c r="C716" i="10"/>
  <c r="C715" i="10"/>
  <c r="C361" i="10"/>
  <c r="C441" i="10"/>
  <c r="C124" i="10"/>
  <c r="C30" i="10"/>
  <c r="C257" i="10"/>
  <c r="C469" i="10"/>
  <c r="C315" i="10"/>
  <c r="C288" i="10"/>
  <c r="C161" i="10"/>
  <c r="C748" i="10"/>
  <c r="C201" i="10"/>
  <c r="C200" i="10"/>
  <c r="C206" i="10"/>
  <c r="C316" i="10" l="1"/>
  <c r="C125" i="10"/>
  <c r="C115" i="10"/>
  <c r="C597" i="10"/>
  <c r="C374" i="10"/>
  <c r="C579" i="10"/>
  <c r="C578" i="10"/>
  <c r="C612" i="10"/>
  <c r="C310" i="10"/>
  <c r="C309" i="10"/>
  <c r="C674" i="10"/>
  <c r="C673" i="10"/>
  <c r="C183" i="10"/>
  <c r="C182" i="10"/>
  <c r="C634" i="10"/>
  <c r="C633" i="10"/>
  <c r="C207" i="10"/>
  <c r="C749" i="10"/>
  <c r="C290" i="10"/>
  <c r="C289" i="10"/>
  <c r="C470" i="10"/>
  <c r="C31" i="10"/>
  <c r="C442" i="10"/>
  <c r="C523" i="10"/>
  <c r="C640" i="10"/>
  <c r="C695" i="10"/>
  <c r="C400" i="10"/>
  <c r="C50" i="10"/>
  <c r="C224" i="10"/>
  <c r="C162" i="10"/>
  <c r="C258" i="10"/>
  <c r="C362" i="10"/>
  <c r="C252" i="10"/>
  <c r="C251" i="10"/>
  <c r="C622" i="10"/>
  <c r="C554" i="10"/>
  <c r="C99" i="10"/>
  <c r="C491" i="10"/>
  <c r="C684" i="10"/>
  <c r="C416" i="10"/>
  <c r="C84" i="10"/>
  <c r="C329" i="10"/>
  <c r="C570" i="10"/>
  <c r="C189" i="10"/>
  <c r="C19" i="10"/>
  <c r="C149" i="10"/>
  <c r="C726" i="10"/>
  <c r="C506" i="10"/>
  <c r="C349" i="10"/>
  <c r="C586" i="10"/>
  <c r="C272" i="10"/>
  <c r="C455" i="10"/>
  <c r="C78" i="10"/>
  <c r="C77" i="10"/>
  <c r="C171" i="10"/>
  <c r="C10" i="10"/>
  <c r="C394" i="10"/>
  <c r="C393" i="10"/>
  <c r="C51" i="10" l="1"/>
  <c r="C696" i="10"/>
  <c r="C524" i="10"/>
  <c r="C32" i="10"/>
  <c r="C209" i="10"/>
  <c r="C208" i="10"/>
  <c r="C598" i="10"/>
  <c r="C126" i="10"/>
  <c r="C172" i="10"/>
  <c r="C456" i="10"/>
  <c r="C588" i="10"/>
  <c r="C587" i="10"/>
  <c r="C507" i="10"/>
  <c r="C150" i="10"/>
  <c r="C190" i="10"/>
  <c r="C330" i="10"/>
  <c r="C417" i="10"/>
  <c r="C492" i="10"/>
  <c r="C555" i="10"/>
  <c r="C259" i="10"/>
  <c r="C225" i="10"/>
  <c r="C401" i="10"/>
  <c r="C641" i="10"/>
  <c r="C443" i="10"/>
  <c r="C472" i="10"/>
  <c r="C471" i="10"/>
  <c r="C750" i="10"/>
  <c r="C613" i="10"/>
  <c r="C375" i="10"/>
  <c r="C116" i="10"/>
  <c r="C317" i="10"/>
  <c r="C11" i="10"/>
  <c r="C273" i="10"/>
  <c r="C350" i="10"/>
  <c r="C727" i="10"/>
  <c r="C20" i="10"/>
  <c r="C572" i="10"/>
  <c r="C571" i="10"/>
  <c r="C85" i="10"/>
  <c r="C685" i="10"/>
  <c r="C101" i="10"/>
  <c r="C100" i="10"/>
  <c r="C623" i="10"/>
  <c r="C363" i="10"/>
  <c r="C163" i="10"/>
  <c r="C165" i="10" l="1"/>
  <c r="C164" i="10"/>
  <c r="C625" i="10"/>
  <c r="C624" i="10"/>
  <c r="C686" i="10"/>
  <c r="C728" i="10"/>
  <c r="C274" i="10"/>
  <c r="C318" i="10"/>
  <c r="C376" i="10"/>
  <c r="C751" i="10"/>
  <c r="C444" i="10"/>
  <c r="C402" i="10"/>
  <c r="C364" i="10"/>
  <c r="C86" i="10"/>
  <c r="C21" i="10"/>
  <c r="C351" i="10"/>
  <c r="C13" i="10"/>
  <c r="C12" i="10"/>
  <c r="C117" i="10"/>
  <c r="C614" i="10"/>
  <c r="C643" i="10"/>
  <c r="C642" i="10"/>
  <c r="C226" i="10"/>
  <c r="C599" i="10"/>
  <c r="C33" i="10"/>
  <c r="C698" i="10"/>
  <c r="C697" i="10"/>
  <c r="C260" i="10"/>
  <c r="C493" i="10"/>
  <c r="C332" i="10"/>
  <c r="C331" i="10"/>
  <c r="C151" i="10"/>
  <c r="C173" i="10"/>
  <c r="C127" i="10"/>
  <c r="C525" i="10"/>
  <c r="C53" i="10"/>
  <c r="C52" i="10"/>
  <c r="C556" i="10"/>
  <c r="C418" i="10"/>
  <c r="C191" i="10"/>
  <c r="C508" i="10"/>
  <c r="C457" i="10"/>
  <c r="C128" i="10" l="1"/>
  <c r="C152" i="10"/>
  <c r="C494" i="10"/>
  <c r="C600" i="10"/>
  <c r="C119" i="10"/>
  <c r="C118" i="10"/>
  <c r="C352" i="10"/>
  <c r="C87" i="10"/>
  <c r="C404" i="10"/>
  <c r="C403" i="10"/>
  <c r="C752" i="10"/>
  <c r="C319" i="10"/>
  <c r="C729" i="10"/>
  <c r="C509" i="10"/>
  <c r="C419" i="10"/>
  <c r="C526" i="10"/>
  <c r="C174" i="10"/>
  <c r="C261" i="10"/>
  <c r="C34" i="10"/>
  <c r="C227" i="10"/>
  <c r="C616" i="10"/>
  <c r="C615" i="10"/>
  <c r="C22" i="10"/>
  <c r="C365" i="10"/>
  <c r="C445" i="10"/>
  <c r="C378" i="10"/>
  <c r="C377" i="10"/>
  <c r="C275" i="10"/>
  <c r="C687" i="10"/>
  <c r="C458" i="10"/>
  <c r="C192" i="10"/>
  <c r="C557" i="10"/>
  <c r="C193" i="10" l="1"/>
  <c r="C689" i="10"/>
  <c r="C688" i="10"/>
  <c r="C366" i="10"/>
  <c r="C35" i="10"/>
  <c r="C176" i="10"/>
  <c r="C175" i="10"/>
  <c r="C510" i="10"/>
  <c r="C320" i="10"/>
  <c r="C353" i="10"/>
  <c r="C601" i="10"/>
  <c r="C153" i="10"/>
  <c r="C558" i="10"/>
  <c r="C459" i="10"/>
  <c r="C276" i="10"/>
  <c r="C446" i="10"/>
  <c r="C23" i="10"/>
  <c r="C228" i="10"/>
  <c r="C262" i="10"/>
  <c r="C527" i="10"/>
  <c r="C420" i="10"/>
  <c r="C730" i="10"/>
  <c r="C753" i="10"/>
  <c r="C88" i="10"/>
  <c r="C495" i="10"/>
  <c r="C129" i="10"/>
  <c r="C130" i="10" l="1"/>
  <c r="C732" i="10"/>
  <c r="C731" i="10"/>
  <c r="C447" i="10"/>
  <c r="C89" i="10"/>
  <c r="C528" i="10"/>
  <c r="C230" i="10"/>
  <c r="C229" i="10"/>
  <c r="C460" i="10"/>
  <c r="C154" i="10"/>
  <c r="C354" i="10"/>
  <c r="C512" i="10"/>
  <c r="C511" i="10"/>
  <c r="C36" i="10"/>
  <c r="C496" i="10"/>
  <c r="C754" i="10"/>
  <c r="C422" i="10"/>
  <c r="C421" i="10"/>
  <c r="C263" i="10"/>
  <c r="C25" i="10"/>
  <c r="C24" i="10"/>
  <c r="C278" i="10"/>
  <c r="C277" i="10"/>
  <c r="C559" i="10"/>
  <c r="C602" i="10"/>
  <c r="C321" i="10"/>
  <c r="C368" i="10"/>
  <c r="C367" i="10"/>
  <c r="C195" i="10"/>
  <c r="C194" i="10"/>
  <c r="C560" i="10" l="1"/>
  <c r="C156" i="10"/>
  <c r="C155" i="10"/>
  <c r="C91" i="10"/>
  <c r="C90" i="10"/>
  <c r="C323" i="10"/>
  <c r="C322" i="10"/>
  <c r="C497" i="10"/>
  <c r="C603" i="10"/>
  <c r="C264" i="10"/>
  <c r="C755" i="10"/>
  <c r="C37" i="10"/>
  <c r="C356" i="10"/>
  <c r="C355" i="10"/>
  <c r="C461" i="10"/>
  <c r="C529" i="10"/>
  <c r="C449" i="10"/>
  <c r="C448" i="10"/>
  <c r="C131" i="10"/>
  <c r="C604" i="10" l="1"/>
  <c r="C463" i="10"/>
  <c r="C462" i="10"/>
  <c r="C39" i="10"/>
  <c r="C38" i="10"/>
  <c r="C132" i="10"/>
  <c r="C530" i="10"/>
  <c r="C266" i="10"/>
  <c r="C265" i="10"/>
  <c r="C499" i="10"/>
  <c r="C498" i="10"/>
  <c r="C561" i="10"/>
  <c r="C532" i="10" l="1"/>
  <c r="C531" i="10"/>
  <c r="C606" i="10"/>
  <c r="C605" i="10"/>
  <c r="C562" i="10"/>
  <c r="C133" i="10"/>
  <c r="L46" i="12" l="1"/>
  <c r="C135" i="10"/>
  <c r="C134" i="10"/>
  <c r="C564" i="10"/>
  <c r="C563" i="10"/>
  <c r="L27" i="12" l="1"/>
  <c r="L32" i="12"/>
  <c r="L39" i="12"/>
  <c r="L26" i="12"/>
  <c r="L42" i="12"/>
  <c r="L34" i="12"/>
  <c r="L24" i="12"/>
  <c r="L43" i="12"/>
  <c r="L25" i="12"/>
  <c r="L56" i="12"/>
  <c r="L22" i="12"/>
  <c r="L40" i="12"/>
  <c r="L35" i="12"/>
  <c r="L33" i="12"/>
  <c r="L19" i="12"/>
  <c r="L18" i="12"/>
  <c r="L55" i="12"/>
  <c r="L52" i="12"/>
  <c r="B39" i="12"/>
  <c r="O39" i="12" s="1"/>
  <c r="L23" i="12"/>
  <c r="L41" i="12"/>
  <c r="L54" i="12"/>
  <c r="L28" i="12"/>
  <c r="L38" i="12"/>
  <c r="L31" i="12"/>
  <c r="L48" i="12"/>
  <c r="L49" i="12"/>
  <c r="L36" i="12"/>
  <c r="L45" i="12"/>
  <c r="L20" i="12"/>
  <c r="B53" i="12"/>
  <c r="O53" i="12" s="1"/>
  <c r="B21" i="12"/>
  <c r="O21" i="12" s="1"/>
  <c r="L30" i="12"/>
  <c r="L53" i="12"/>
  <c r="L21" i="12"/>
  <c r="L29" i="12"/>
  <c r="L37" i="12"/>
  <c r="L47" i="12"/>
  <c r="L50" i="12"/>
  <c r="L51" i="12"/>
  <c r="L44" i="12"/>
  <c r="B12" i="12"/>
  <c r="B37" i="12"/>
  <c r="O37" i="12" s="1"/>
  <c r="B40" i="12"/>
  <c r="O40" i="12" s="1"/>
  <c r="C44" i="12"/>
  <c r="B55" i="12"/>
  <c r="O55" i="12" s="1"/>
  <c r="B51" i="12"/>
  <c r="O51" i="12" s="1"/>
  <c r="B45" i="12"/>
  <c r="O45" i="12" s="1"/>
  <c r="B52" i="12"/>
  <c r="O52" i="12" s="1"/>
  <c r="B24" i="12"/>
  <c r="O24" i="12" s="1"/>
  <c r="G24" i="12" s="1"/>
  <c r="B44" i="12"/>
  <c r="O44" i="12" s="1"/>
  <c r="B35" i="12"/>
  <c r="O35" i="12" s="1"/>
  <c r="B43" i="12"/>
  <c r="O43" i="12" s="1"/>
  <c r="B25" i="12"/>
  <c r="O25" i="12" s="1"/>
  <c r="G25" i="12" s="1"/>
  <c r="B41" i="12"/>
  <c r="O41" i="12" s="1"/>
  <c r="B50" i="12"/>
  <c r="O50" i="12" s="1"/>
  <c r="B42" i="12"/>
  <c r="O42" i="12" s="1"/>
  <c r="B27" i="12"/>
  <c r="O27" i="12" s="1"/>
  <c r="G27" i="12" s="1"/>
  <c r="B32" i="12"/>
  <c r="O32" i="12" s="1"/>
  <c r="B22" i="12"/>
  <c r="O22" i="12" s="1"/>
  <c r="G22" i="12" s="1"/>
  <c r="B29" i="12"/>
  <c r="O29" i="12" s="1"/>
  <c r="B49" i="12"/>
  <c r="O49" i="12" s="1"/>
  <c r="B30" i="12"/>
  <c r="O30" i="12" s="1"/>
  <c r="B56" i="12"/>
  <c r="O56" i="12" s="1"/>
  <c r="B23" i="12"/>
  <c r="O23" i="12" s="1"/>
  <c r="B26" i="12"/>
  <c r="O26" i="12" s="1"/>
  <c r="B38" i="12"/>
  <c r="O38" i="12" s="1"/>
  <c r="B34" i="12"/>
  <c r="O34" i="12" s="1"/>
  <c r="B47" i="12"/>
  <c r="O47" i="12" s="1"/>
  <c r="B33" i="12"/>
  <c r="O33" i="12" s="1"/>
  <c r="B31" i="12"/>
  <c r="O31" i="12" s="1"/>
  <c r="B19" i="12"/>
  <c r="O19" i="12" s="1"/>
  <c r="G19" i="12" s="1"/>
  <c r="D26" i="12"/>
  <c r="B28" i="12"/>
  <c r="O28" i="12" s="1"/>
  <c r="B36" i="12"/>
  <c r="O36" i="12" s="1"/>
  <c r="B48" i="12"/>
  <c r="O48" i="12" s="1"/>
  <c r="B46" i="12"/>
  <c r="O46" i="12" s="1"/>
  <c r="B54" i="12"/>
  <c r="O54" i="12" s="1"/>
  <c r="B20" i="12"/>
  <c r="O20" i="12" s="1"/>
  <c r="B18" i="12"/>
  <c r="O18" i="12" s="1"/>
  <c r="D52" i="12"/>
  <c r="F52" i="12" s="1"/>
  <c r="C38" i="12"/>
  <c r="C21" i="12"/>
  <c r="D54" i="12"/>
  <c r="D32" i="12"/>
  <c r="D21" i="12"/>
  <c r="C46" i="12"/>
  <c r="C43" i="12"/>
  <c r="C50" i="12"/>
  <c r="D43" i="12"/>
  <c r="D49" i="12"/>
  <c r="D27" i="12"/>
  <c r="C39" i="12"/>
  <c r="C25" i="12"/>
  <c r="D37" i="12"/>
  <c r="F37" i="12" s="1"/>
  <c r="D36" i="12"/>
  <c r="D41" i="12"/>
  <c r="F41" i="12" s="1"/>
  <c r="C36" i="12"/>
  <c r="C42" i="12"/>
  <c r="D22" i="12"/>
  <c r="F22" i="12" s="1"/>
  <c r="D35" i="12"/>
  <c r="C52" i="12"/>
  <c r="C27" i="12"/>
  <c r="D47" i="12"/>
  <c r="C24" i="12"/>
  <c r="D33" i="12"/>
  <c r="F33" i="12" s="1"/>
  <c r="D46" i="12"/>
  <c r="C45" i="12"/>
  <c r="D18" i="12"/>
  <c r="D19" i="12"/>
  <c r="D51" i="12"/>
  <c r="F51" i="12" s="1"/>
  <c r="D42" i="12"/>
  <c r="F42" i="12" s="1"/>
  <c r="D20" i="12"/>
  <c r="D56" i="12"/>
  <c r="C26" i="12"/>
  <c r="C23" i="12"/>
  <c r="D44" i="12"/>
  <c r="F44" i="12" s="1"/>
  <c r="C35" i="12"/>
  <c r="C41" i="12"/>
  <c r="D34" i="12"/>
  <c r="F34" i="12" s="1"/>
  <c r="C28" i="12"/>
  <c r="C30" i="12"/>
  <c r="C20" i="12"/>
  <c r="C19" i="12"/>
  <c r="D31" i="12"/>
  <c r="F31" i="12" s="1"/>
  <c r="C31" i="12"/>
  <c r="C55" i="12"/>
  <c r="C56" i="12"/>
  <c r="C49" i="12"/>
  <c r="D23" i="12"/>
  <c r="F23" i="12" s="1"/>
  <c r="C51" i="12"/>
  <c r="D30" i="12"/>
  <c r="F30" i="12" s="1"/>
  <c r="D50" i="12"/>
  <c r="F50" i="12" s="1"/>
  <c r="C40" i="12"/>
  <c r="D53" i="12"/>
  <c r="F53" i="12" s="1"/>
  <c r="C18" i="12"/>
  <c r="C54" i="12"/>
  <c r="C34" i="12"/>
  <c r="C48" i="12"/>
  <c r="D38" i="12"/>
  <c r="F38" i="12" s="1"/>
  <c r="D24" i="12"/>
  <c r="F24" i="12" s="1"/>
  <c r="C33" i="12"/>
  <c r="D25" i="12"/>
  <c r="F25" i="12" s="1"/>
  <c r="D40" i="12"/>
  <c r="F40" i="12" s="1"/>
  <c r="C47" i="12"/>
  <c r="C22" i="12"/>
  <c r="D28" i="12"/>
  <c r="F28" i="12" s="1"/>
  <c r="C53" i="12"/>
  <c r="C29" i="12"/>
  <c r="D55" i="12"/>
  <c r="F55" i="12" s="1"/>
  <c r="D29" i="12"/>
  <c r="F29" i="12" s="1"/>
  <c r="D48" i="12"/>
  <c r="F48" i="12" s="1"/>
  <c r="D45" i="12"/>
  <c r="F45" i="12" s="1"/>
  <c r="C32" i="12"/>
  <c r="D39" i="12"/>
  <c r="F39" i="12" s="1"/>
  <c r="C37" i="12"/>
  <c r="S15" i="6"/>
  <c r="F47" i="12" l="1"/>
  <c r="F43" i="12"/>
  <c r="G26" i="12"/>
  <c r="H26" i="12" s="1"/>
  <c r="K26" i="12" s="1"/>
  <c r="F56" i="12"/>
  <c r="F19" i="12"/>
  <c r="F21" i="12"/>
  <c r="F35" i="12"/>
  <c r="G23" i="12"/>
  <c r="H23" i="12" s="1"/>
  <c r="F46" i="12"/>
  <c r="G20" i="12"/>
  <c r="H20" i="12" s="1"/>
  <c r="K20" i="12" s="1"/>
  <c r="G21" i="12"/>
  <c r="F36" i="12"/>
  <c r="F27" i="12"/>
  <c r="F49" i="12"/>
  <c r="F20" i="12"/>
  <c r="F18" i="12"/>
  <c r="F32" i="12"/>
  <c r="F26" i="12"/>
  <c r="F54" i="12"/>
  <c r="N15" i="6"/>
  <c r="L15" i="6"/>
  <c r="L34" i="6" s="1"/>
  <c r="E26" i="12"/>
  <c r="E48" i="12"/>
  <c r="E40" i="12"/>
  <c r="E39" i="12"/>
  <c r="E28" i="12"/>
  <c r="E25" i="12"/>
  <c r="E53" i="12"/>
  <c r="E30" i="12"/>
  <c r="E42" i="12"/>
  <c r="E18" i="12"/>
  <c r="E33" i="12"/>
  <c r="E21" i="12"/>
  <c r="E24" i="12"/>
  <c r="E56" i="12"/>
  <c r="E51" i="12"/>
  <c r="E22" i="12"/>
  <c r="E41" i="12"/>
  <c r="E43" i="12"/>
  <c r="E32" i="12"/>
  <c r="E29" i="12"/>
  <c r="E45" i="12"/>
  <c r="E55" i="12"/>
  <c r="E38" i="12"/>
  <c r="E44" i="12"/>
  <c r="E19" i="12"/>
  <c r="E36" i="12"/>
  <c r="E27" i="12"/>
  <c r="E50" i="12"/>
  <c r="E23" i="12"/>
  <c r="E31" i="12"/>
  <c r="E34" i="12"/>
  <c r="E20" i="12"/>
  <c r="E46" i="12"/>
  <c r="E47" i="12"/>
  <c r="E35" i="12"/>
  <c r="E37" i="12"/>
  <c r="E49" i="12"/>
  <c r="E54" i="12"/>
  <c r="E52" i="12"/>
  <c r="K55" i="12"/>
  <c r="G55" i="12"/>
  <c r="H55" i="12"/>
  <c r="K38" i="12"/>
  <c r="H38" i="12"/>
  <c r="G38" i="12"/>
  <c r="G29" i="12"/>
  <c r="H29" i="12" s="1"/>
  <c r="K29" i="12" s="1"/>
  <c r="H24" i="12"/>
  <c r="K56" i="12"/>
  <c r="G56" i="12"/>
  <c r="H56" i="12"/>
  <c r="K51" i="12"/>
  <c r="G51" i="12"/>
  <c r="H51" i="12"/>
  <c r="H22" i="12"/>
  <c r="K41" i="12"/>
  <c r="H41" i="12"/>
  <c r="G41" i="12"/>
  <c r="K43" i="12"/>
  <c r="H43" i="12"/>
  <c r="G43" i="12"/>
  <c r="G32" i="12"/>
  <c r="H32" i="12"/>
  <c r="K32" i="12" s="1"/>
  <c r="K48" i="12"/>
  <c r="H48" i="12"/>
  <c r="G48" i="12"/>
  <c r="K40" i="12"/>
  <c r="H40" i="12"/>
  <c r="G40" i="12"/>
  <c r="K50" i="12"/>
  <c r="H50" i="12"/>
  <c r="G50" i="12"/>
  <c r="G31" i="12"/>
  <c r="H31" i="12" s="1"/>
  <c r="K31" i="12" s="1"/>
  <c r="G34" i="12"/>
  <c r="H34" i="12" s="1"/>
  <c r="K34" i="12" s="1"/>
  <c r="K46" i="12"/>
  <c r="G46" i="12"/>
  <c r="H46" i="12"/>
  <c r="K47" i="12"/>
  <c r="H47" i="12"/>
  <c r="G47" i="12"/>
  <c r="G35" i="12"/>
  <c r="H35" i="12"/>
  <c r="K35" i="12" s="1"/>
  <c r="K37" i="12"/>
  <c r="H37" i="12"/>
  <c r="G37" i="12"/>
  <c r="K49" i="12"/>
  <c r="G49" i="12"/>
  <c r="H49" i="12"/>
  <c r="K54" i="12"/>
  <c r="H54" i="12"/>
  <c r="G54" i="12"/>
  <c r="K52" i="12"/>
  <c r="G52" i="12"/>
  <c r="H52" i="12"/>
  <c r="K45" i="12"/>
  <c r="G45" i="12"/>
  <c r="H45" i="12"/>
  <c r="K44" i="12"/>
  <c r="H44" i="12"/>
  <c r="G44" i="12"/>
  <c r="H19" i="12"/>
  <c r="K36" i="12"/>
  <c r="G36" i="12"/>
  <c r="H36" i="12"/>
  <c r="K39" i="12"/>
  <c r="G39" i="12"/>
  <c r="H39" i="12"/>
  <c r="G28" i="12"/>
  <c r="H28" i="12" s="1"/>
  <c r="H25" i="12"/>
  <c r="K25" i="12" s="1"/>
  <c r="K53" i="12"/>
  <c r="H53" i="12"/>
  <c r="G53" i="12"/>
  <c r="G30" i="12"/>
  <c r="H30" i="12" s="1"/>
  <c r="K30" i="12" s="1"/>
  <c r="K42" i="12"/>
  <c r="H42" i="12"/>
  <c r="G42" i="12"/>
  <c r="G18" i="12"/>
  <c r="H18" i="12" s="1"/>
  <c r="K18" i="12" s="1"/>
  <c r="G33" i="12"/>
  <c r="F15" i="6"/>
  <c r="D15" i="6"/>
  <c r="B15" i="6"/>
  <c r="M15" i="6" s="1"/>
  <c r="H15" i="6"/>
  <c r="K15" i="6"/>
  <c r="I15" i="6"/>
  <c r="C15" i="6" l="1"/>
  <c r="H33" i="12"/>
  <c r="K33" i="12" s="1"/>
  <c r="K28" i="12"/>
  <c r="H21" i="12"/>
  <c r="K21" i="12" s="1"/>
  <c r="K19" i="12"/>
  <c r="K22" i="12"/>
  <c r="K24" i="12"/>
  <c r="K23" i="12"/>
  <c r="O15" i="6"/>
  <c r="P16" i="7" l="1"/>
  <c r="K16" i="7" s="1"/>
  <c r="A17" i="7"/>
  <c r="P17" i="7" s="1"/>
  <c r="D17" i="7" s="1"/>
  <c r="A18" i="7"/>
  <c r="P18" i="7" s="1"/>
  <c r="C14" i="12" l="1"/>
  <c r="A19" i="7"/>
  <c r="D18" i="7"/>
  <c r="B18" i="7"/>
  <c r="K18" i="7"/>
  <c r="E18" i="7"/>
  <c r="B17" i="7"/>
  <c r="E17" i="7"/>
  <c r="D16" i="7"/>
  <c r="E16" i="7"/>
  <c r="B16" i="7"/>
  <c r="K17" i="7"/>
  <c r="P19" i="7" l="1"/>
  <c r="A20" i="7"/>
  <c r="A21" i="7" l="1"/>
  <c r="P20" i="7"/>
  <c r="E19" i="7"/>
  <c r="D19" i="7"/>
  <c r="B19" i="7"/>
  <c r="K19" i="7"/>
  <c r="K20" i="7" l="1"/>
  <c r="D20" i="7"/>
  <c r="B20" i="7"/>
  <c r="E20" i="7"/>
  <c r="A22" i="7"/>
  <c r="P21" i="7"/>
  <c r="K21" i="7" l="1"/>
  <c r="D21" i="7"/>
  <c r="B21" i="7"/>
  <c r="E21" i="7"/>
  <c r="P22" i="7"/>
  <c r="A23" i="7"/>
  <c r="P23" i="7" l="1"/>
  <c r="A24" i="7"/>
  <c r="E22" i="7"/>
  <c r="D22" i="7"/>
  <c r="K22" i="7"/>
  <c r="B22" i="7"/>
  <c r="A25" i="7" l="1"/>
  <c r="P24" i="7"/>
  <c r="B23" i="7"/>
  <c r="E23" i="7"/>
  <c r="D23" i="7"/>
  <c r="K23" i="7"/>
  <c r="B24" i="7" l="1"/>
  <c r="K24" i="7"/>
  <c r="E24" i="7"/>
  <c r="D24" i="7"/>
  <c r="P25" i="7"/>
  <c r="A26" i="7"/>
  <c r="P26" i="7" l="1"/>
  <c r="A27" i="7"/>
  <c r="D25" i="7"/>
  <c r="K25" i="7"/>
  <c r="B25" i="7"/>
  <c r="E25" i="7"/>
  <c r="P27" i="7" l="1"/>
  <c r="A28" i="7"/>
  <c r="K26" i="7"/>
  <c r="B26" i="7"/>
  <c r="D26" i="7"/>
  <c r="E26" i="7"/>
  <c r="P28" i="7" l="1"/>
  <c r="A29" i="7"/>
  <c r="B27" i="7"/>
  <c r="E27" i="7"/>
  <c r="K27" i="7"/>
  <c r="D27" i="7"/>
  <c r="A30" i="7" l="1"/>
  <c r="P29" i="7"/>
  <c r="K28" i="7"/>
  <c r="E28" i="7"/>
  <c r="B28" i="7"/>
  <c r="D28" i="7"/>
  <c r="E29" i="7" l="1"/>
  <c r="D29" i="7"/>
  <c r="B29" i="7"/>
  <c r="K29" i="7"/>
  <c r="A31" i="7"/>
  <c r="P30" i="7"/>
  <c r="B30" i="7" l="1"/>
  <c r="K30" i="7"/>
  <c r="E30" i="7"/>
  <c r="D30" i="7"/>
  <c r="A32" i="7"/>
  <c r="P31" i="7"/>
  <c r="K31" i="7" l="1"/>
  <c r="B31" i="7"/>
  <c r="E31" i="7"/>
  <c r="D31" i="7"/>
  <c r="P32" i="7"/>
  <c r="A33" i="7"/>
  <c r="P33" i="7" s="1"/>
  <c r="K33" i="7" l="1"/>
  <c r="E33" i="7"/>
  <c r="B33" i="7"/>
  <c r="D33" i="7"/>
  <c r="B32" i="7"/>
  <c r="K32" i="7"/>
  <c r="D32" i="7"/>
  <c r="E32" i="7"/>
  <c r="H27" i="12" l="1"/>
  <c r="K27" i="12" l="1"/>
  <c r="H57" i="12" s="1"/>
  <c r="B13" i="12" s="1"/>
</calcChain>
</file>

<file path=xl/sharedStrings.xml><?xml version="1.0" encoding="utf-8"?>
<sst xmlns="http://schemas.openxmlformats.org/spreadsheetml/2006/main" count="24677" uniqueCount="1443">
  <si>
    <t>DIA</t>
  </si>
  <si>
    <t>OBSERVACIONES</t>
  </si>
  <si>
    <t>El furgon se encuentra libre de malos olores, (combustibre,detergente)</t>
  </si>
  <si>
    <t xml:space="preserve">El transporte presenta agujeros en el furgón, de manera que filtre agua que dañe el producto a trasnportarse </t>
  </si>
  <si>
    <t>El transporte presenta filos cortantes en el furgon u otros materiales, que pueda dañar el producto a transportarse.</t>
  </si>
  <si>
    <t>LUNES</t>
  </si>
  <si>
    <t>MARTES</t>
  </si>
  <si>
    <t>MIERCOLES</t>
  </si>
  <si>
    <t>JUEVES</t>
  </si>
  <si>
    <t>VIERNES</t>
  </si>
  <si>
    <t>FECHA</t>
  </si>
  <si>
    <t xml:space="preserve"> </t>
  </si>
  <si>
    <t xml:space="preserve">SI </t>
  </si>
  <si>
    <t>NO</t>
  </si>
  <si>
    <t>T</t>
  </si>
  <si>
    <t>FIRMAS DE RESPONSABILIDAD</t>
  </si>
  <si>
    <t>DIRECCIÓN DE CALIDAD</t>
  </si>
  <si>
    <r>
      <t xml:space="preserve">  </t>
    </r>
    <r>
      <rPr>
        <sz val="8"/>
        <color theme="1"/>
        <rFont val="Calibri"/>
        <family val="2"/>
        <scheme val="minor"/>
      </rPr>
      <t>FIRMA Y FECHA:</t>
    </r>
  </si>
  <si>
    <t>ANEXO CONSIDERACIONES GENERALES PARA EL TRANSPORTE DE PRODUCTOS</t>
  </si>
  <si>
    <t xml:space="preserve">REFERENCIA: 
AP-POE-14
</t>
  </si>
  <si>
    <t>R01/AP-POE-14</t>
  </si>
  <si>
    <t>Pág. 1 de 1</t>
  </si>
  <si>
    <t>NOMBRE DE LA EMPRESA:                                                                                   NOMBRE DEL TRANSPORTISTA:</t>
  </si>
  <si>
    <t>TIPO DE CAMIÓN:                                                                 MARCA:                                                                PLACA:</t>
  </si>
  <si>
    <t>CONTROL DE RUTINA DEL TRANSPORTE  PARA  DESPACHO Y DISTRIBUCIÓN DE PEDIDOS</t>
  </si>
  <si>
    <t>El furgón se encuentra libre de la presencia de plagas(arañas, mosquitos, chinches,roedores)</t>
  </si>
  <si>
    <t>CLIENTE</t>
  </si>
  <si>
    <t>R04/AP-POE-14</t>
  </si>
  <si>
    <t>CONTROL DE REPORTE DE ACCIDENTES  DURANTE EL TRANSPORTE DE PRODUCTOS</t>
  </si>
  <si>
    <t>VIGENCIA DESDE:
15-07-2017</t>
  </si>
  <si>
    <t>VERSION 1.0</t>
  </si>
  <si>
    <t xml:space="preserve">REPORTE DE ACCIDENTE N°: </t>
  </si>
  <si>
    <t>NOMBRE DE LA EMPRESA TRANSPORTISTA:                                                                                   NOMBRE DEL TRANSPORTISTA:</t>
  </si>
  <si>
    <t xml:space="preserve">CLASE DE ACCIDENTE: </t>
  </si>
  <si>
    <t>R03/AP-POE-14</t>
  </si>
  <si>
    <t>BITACORA  DEL TRANSPORTE  Y DISTRIBUCIÓN DE PEDIDOS</t>
  </si>
  <si>
    <t>N°</t>
  </si>
  <si>
    <t>DETALLE:</t>
  </si>
  <si>
    <t>MEDIDA CORRECTIVAS REALIZADAS:</t>
  </si>
  <si>
    <r>
      <t xml:space="preserve">FECHA: </t>
    </r>
    <r>
      <rPr>
        <sz val="8"/>
        <color rgb="FF000000"/>
        <rFont val="Calibri"/>
        <family val="2"/>
        <scheme val="minor"/>
      </rPr>
      <t>(DÍA Y HORA DEL ACCIDENTE)</t>
    </r>
  </si>
  <si>
    <t>PERDIDAS:</t>
  </si>
  <si>
    <t>ESTADO DEL VEHÍCULO:</t>
  </si>
  <si>
    <t>UBICACIÓN Y DIRECCIÓN DONDE OCURRE EL ACCIDENTE:</t>
  </si>
  <si>
    <t>ESTADO EN EL QUE SE ENCUENTRA LA MERCADERÍA:</t>
  </si>
  <si>
    <t>REPORTA EL ACCIDENTE A LAS AUTORIDADES DE TRÁNSITO:                SI                                                                                         NO</t>
  </si>
  <si>
    <t>REALIZÓ EL REPORTE TELEFÓNICO AL JEFE DE DISTRIBUCIÓN :              SI                                                                                        NO</t>
  </si>
  <si>
    <t xml:space="preserve">CAUSAS QUE LO ORIGINARON: </t>
  </si>
  <si>
    <r>
      <t xml:space="preserve">RECIBIO INSTRUCCIONES DEL JEFE DE DISTRIBUCIÓN </t>
    </r>
    <r>
      <rPr>
        <sz val="11"/>
        <color rgb="FF000000"/>
        <rFont val="Calibri"/>
        <family val="2"/>
        <scheme val="minor"/>
      </rPr>
      <t xml:space="preserve">:            SI                                                                                        NO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</si>
  <si>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 xml:space="preserve">REPORTA: (Nombre,Cago,Firma)                                                                                                                                              RECIBE REPORTE:(Nombre,Cago,Firma)                                                                                                              </t>
  </si>
  <si>
    <t>CONSECUENCIAS:   PERSONAS CON LESIÓN                                         MUERTE DE PERSONAS:                                                                      DAÑOS MATERIALES:</t>
  </si>
  <si>
    <r>
      <t xml:space="preserve">         </t>
    </r>
    <r>
      <rPr>
        <sz val="10"/>
        <color rgb="FF000000"/>
        <rFont val="Calibri"/>
        <family val="2"/>
        <scheme val="minor"/>
      </rPr>
      <t>COLISIÓN:</t>
    </r>
    <r>
      <rPr>
        <sz val="11"/>
        <color rgb="FF000000"/>
        <rFont val="Calibri"/>
        <family val="2"/>
        <scheme val="minor"/>
      </rPr>
      <t xml:space="preserve">                    </t>
    </r>
    <r>
      <rPr>
        <sz val="10"/>
        <color rgb="FF000000"/>
        <rFont val="Calibri"/>
        <family val="2"/>
        <scheme val="minor"/>
      </rPr>
      <t>CAÍDA DE OBJETOS EN EL VEHÍCULO:                                        DAÑO MECÁNICO:                                                                          OTROS:</t>
    </r>
    <r>
      <rPr>
        <sz val="11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(especifique)</t>
    </r>
  </si>
  <si>
    <t>HORA DE SALIDA</t>
  </si>
  <si>
    <t>N° CARTONES</t>
  </si>
  <si>
    <t xml:space="preserve">DESTINO </t>
  </si>
  <si>
    <t>HORA DE ENTREGA</t>
  </si>
  <si>
    <t>VIGENCIA DESDE:
25-07-2017</t>
  </si>
  <si>
    <t>VERSION 3.0</t>
  </si>
  <si>
    <t>PARAMETROS PARA VERIFICAR POR JD</t>
  </si>
  <si>
    <t>El furgon se encuentra limpio e  higiénico  en su interior</t>
  </si>
  <si>
    <t>El transportista lleva en su interior otro producto que no le pertenece a Alliancepharma o de naturaleza incompatible</t>
  </si>
  <si>
    <t xml:space="preserve">Se entregan  los paquetes cerrados, bien embalados y claramente identificados  </t>
  </si>
  <si>
    <t>Se entregan los paquetes acomodados en el furgón sobre pallets</t>
  </si>
  <si>
    <t>Los paquetes se ubican en el furgon de forma que salgan los que primero se deben entregar</t>
  </si>
  <si>
    <t>Se informa al transportista y verifica que tiene pleno conocimiento de los productos que transporta</t>
  </si>
  <si>
    <t xml:space="preserve"> Se verifica que el transportista tiene conocimiento de la  documentación que respalda y concuerde con el producto a ser transportado</t>
  </si>
  <si>
    <t>PARAMETROS PARA VERIFICAR POR T</t>
  </si>
  <si>
    <t>Los neumaticos se encuentran en buen estado</t>
  </si>
  <si>
    <t>niveles del aceite y refrigerante se encuentran normales</t>
  </si>
  <si>
    <t>la batería se encuentra limpia y en buen estado</t>
  </si>
  <si>
    <t>extintor y botiquín vigentes</t>
  </si>
  <si>
    <t>los frenos están funcionado perfectamente</t>
  </si>
  <si>
    <t>los espejos retrovisores y laterales en buen estado</t>
  </si>
  <si>
    <t>las luces funcionan bien</t>
  </si>
  <si>
    <t>T= TRANSPORTISTA                                                                 JD = JEFE DE DISTRIBUCIÓN</t>
  </si>
  <si>
    <t>JD</t>
  </si>
  <si>
    <t>TOTAL</t>
  </si>
  <si>
    <t>DIRECCIÓN DEL CLIENTE</t>
  </si>
  <si>
    <t xml:space="preserve"> N° DE GUÍA</t>
  </si>
  <si>
    <t>VIGENCIA DESDE:
25-10-2017</t>
  </si>
  <si>
    <t>INFORMACIÓN PROPORCIONADA POR EL TRANSPORTE</t>
  </si>
  <si>
    <t>N° FACTURA</t>
  </si>
  <si>
    <t>DISTRIBUIDORA</t>
  </si>
  <si>
    <t>FECHA  DE ENTREGA</t>
  </si>
  <si>
    <t xml:space="preserve">CONDICIONES DE ENTREGA </t>
  </si>
  <si>
    <t>_____________________________________________________________________________________________________________________________________________________</t>
  </si>
  <si>
    <t xml:space="preserve">RESPONSABLE ALLIANCEPHARMA:                                                                                                                RESPONSABLE ORIONCARGO: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</si>
  <si>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sz val="8"/>
        <color theme="1"/>
        <rFont val="Calibri"/>
        <family val="2"/>
        <scheme val="minor"/>
      </rPr>
      <t xml:space="preserve">(Nombre,Firma)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</t>
    </r>
    <r>
      <rPr>
        <sz val="8"/>
        <color theme="1"/>
        <rFont val="Calibri"/>
        <family val="2"/>
        <scheme val="minor"/>
      </rPr>
      <t>(Nombre, Firma)</t>
    </r>
  </si>
  <si>
    <t>QUITO</t>
  </si>
  <si>
    <t>AMAGUAÑA</t>
  </si>
  <si>
    <t>SALGADO TORRES JORGE IDER</t>
  </si>
  <si>
    <t>ABAD VALLEJO PATRICIO ANTONIO</t>
  </si>
  <si>
    <t>CUENCA</t>
  </si>
  <si>
    <t>GUAYAQUIL</t>
  </si>
  <si>
    <t>GETTAREQ S.A.</t>
  </si>
  <si>
    <t>ZONA TRADE</t>
  </si>
  <si>
    <t>FARMAENLACE CIA. LTDA.</t>
  </si>
  <si>
    <t>DISTRIBUIDORA FARMACEUTICA ECUATORIANA DIFARE S.A.</t>
  </si>
  <si>
    <t>FUNDACION DE ASISTENCIA SOCIAL ENLACE LA ALBORADA FUNDASEN</t>
  </si>
  <si>
    <t>DISPRODELSA DISTRIBUIDORA DE PRODUCTOS DEL SALTO S.A.</t>
  </si>
  <si>
    <t>SANCHEZ MENDIETA OFELIA DE JESUS</t>
  </si>
  <si>
    <t>DISTRIBUIDORA FARMACEUTICA ORELLANA</t>
  </si>
  <si>
    <t>DISTRIBUIDORA FARMACEUTICA SUPERIOR SUPERFAR S.A.</t>
  </si>
  <si>
    <t>FARMASERVICIO S.A. FARMACEUTICA Y SERVICIO</t>
  </si>
  <si>
    <t>COMPRIFARM S.A.</t>
  </si>
  <si>
    <t>R03/AP-POE-03</t>
  </si>
  <si>
    <t>VERSION 5.0</t>
  </si>
  <si>
    <t>VIGENCIA DESDE</t>
  </si>
  <si>
    <t>HOJA DE VERIFICACIÓN DE PREPARACIÓN DE DESPACHO DE MERCADERÍA</t>
  </si>
  <si>
    <t>REFERENCIA: AP-POE-03</t>
  </si>
  <si>
    <t>ANEXO PROCEDIMIENTO RECEPCIÓN, ALMACENAMIENTO Y DISTRIBUCIÓN DE PRODUCTOS</t>
  </si>
  <si>
    <t xml:space="preserve">FECHA : </t>
  </si>
  <si>
    <t xml:space="preserve">CLIENTE :                                                                                                                                </t>
  </si>
  <si>
    <t>N° DE FACTURA :</t>
  </si>
  <si>
    <t xml:space="preserve">DISTRIBUIDOR:               </t>
  </si>
  <si>
    <t>SOLICITUD DE EMPAQUE</t>
  </si>
  <si>
    <t xml:space="preserve">VERIFICACIÓN DEL DESPACHO </t>
  </si>
  <si>
    <t>Iten N°</t>
  </si>
  <si>
    <t>DESCRIPCIÓN DEL PRODUCTO</t>
  </si>
  <si>
    <t>LOTE</t>
  </si>
  <si>
    <t>FECHA DE EXPIRACIÓN</t>
  </si>
  <si>
    <t>N° UNIDADES /CARTÓN</t>
  </si>
  <si>
    <t xml:space="preserve">CANTIDAD DE CARTONES </t>
  </si>
  <si>
    <t xml:space="preserve">CARTÓN           N° </t>
  </si>
  <si>
    <t>N° DE CAJA SALDO</t>
  </si>
  <si>
    <t>CANTIDAD DE UNIDADES/ SALDO</t>
  </si>
  <si>
    <t>CANTIDAD TOTAL DESPACHADA</t>
  </si>
  <si>
    <t xml:space="preserve"> UBICACIÓN EN PALLET</t>
  </si>
  <si>
    <t>FIRMA DEL RESPONSABLE</t>
  </si>
  <si>
    <t xml:space="preserve">INICALES </t>
  </si>
  <si>
    <t>CANTIDAD TOTAL PALLETS:                               CANTIDAD TOTAL DE CARTONES:                                                                         ETIQUETAS BIEN ADHERIDAS:    SI                              NO</t>
  </si>
  <si>
    <t xml:space="preserve"> REVISADO Y APROBADO POR:                                                                                                          </t>
  </si>
  <si>
    <t xml:space="preserve"> ENTREGADO A:</t>
  </si>
  <si>
    <t>JEFE DE DISTRIBUCIÓN</t>
  </si>
  <si>
    <t>DIRECTOR DE CALIDAD</t>
  </si>
  <si>
    <t>ZONATRADE</t>
  </si>
  <si>
    <t>Periodo-reporte: 2018/02/01 al 2018/02/28</t>
  </si>
  <si>
    <t>Factura</t>
  </si>
  <si>
    <t>Código</t>
  </si>
  <si>
    <t>Producto</t>
  </si>
  <si>
    <t>Lote</t>
  </si>
  <si>
    <t xml:space="preserve">F.Expira  </t>
  </si>
  <si>
    <t>Cliente</t>
  </si>
  <si>
    <t>ACTIVOX MENTA-EUCALIPTO X 16 PASTILLAS</t>
  </si>
  <si>
    <t>G04452A</t>
  </si>
  <si>
    <t>ARKOTUX PASTILLAS HIEDRA X 24</t>
  </si>
  <si>
    <t>162201-09</t>
  </si>
  <si>
    <t>ARKOVOX PROPOLIS JARABE X 150 ML.</t>
  </si>
  <si>
    <t>G03787A</t>
  </si>
  <si>
    <t>G03788A</t>
  </si>
  <si>
    <t>CHONDRO AID FORTE X 60 CAPS.</t>
  </si>
  <si>
    <t>G01864A</t>
  </si>
  <si>
    <t>CYS-CONTROL SACHETS X 14</t>
  </si>
  <si>
    <t>G04245B</t>
  </si>
  <si>
    <t>ECHINALIS X 30 CAPSULAS</t>
  </si>
  <si>
    <t>G01643A</t>
  </si>
  <si>
    <t>PHYTO SOYA CAPS. X 60</t>
  </si>
  <si>
    <t>G01629A</t>
  </si>
  <si>
    <t>PHYTO SOYA GEL VAGINAL X 8 APLICADORES</t>
  </si>
  <si>
    <t>G00978A</t>
  </si>
  <si>
    <t>ACTIVOX MIEL-LIMON X 16 PASTILLAS</t>
  </si>
  <si>
    <t>G03214B</t>
  </si>
  <si>
    <t>ARKOCAPIL advance X 60 CAPS.</t>
  </si>
  <si>
    <t>G04274A</t>
  </si>
  <si>
    <t>PERLAS DE PIEL advance X 200 CAPS.</t>
  </si>
  <si>
    <t>G01805A</t>
  </si>
  <si>
    <t>PHYTO SOYA FORTE X 60 CAPS</t>
  </si>
  <si>
    <t>G01454A</t>
  </si>
  <si>
    <t>VAGIVIT CAJS X 6 V.T.</t>
  </si>
  <si>
    <t>173937</t>
  </si>
  <si>
    <t>F02801A</t>
  </si>
  <si>
    <t>PHYTO SOYA DIA Y NOCHE X 60 CAP.</t>
  </si>
  <si>
    <t>FS00153A</t>
  </si>
  <si>
    <t>VITIVEN X 30 CAPSULAS</t>
  </si>
  <si>
    <t>F00842A</t>
  </si>
  <si>
    <t>GETTAREQ S.A</t>
  </si>
  <si>
    <t>SEBICAR S.A.</t>
  </si>
  <si>
    <t>FUNDACION DAMAS DEL CUERPO HONORABLE CUERPO</t>
  </si>
  <si>
    <t>ECONOFARM S.A.</t>
  </si>
  <si>
    <t>FARMACIAS Y COMISARIATOS DE MEDICINAS S.A. FARCOMED S.A.</t>
  </si>
  <si>
    <t>FUNDACION DAMAS DEL HONORABLE CUERPO CONSULAR</t>
  </si>
  <si>
    <t>FUNDACION NAHIM ISAIAS BARQUET</t>
  </si>
  <si>
    <t>VICARIA EPICOSPAL DE PASTORAL SOCIA</t>
  </si>
  <si>
    <t xml:space="preserve">DISTRIBUIDORA FARMACEUTICA  </t>
  </si>
  <si>
    <t>G04384A</t>
  </si>
  <si>
    <t>G03728A</t>
  </si>
  <si>
    <t>ARKOLAGEN PLUS X 14 SACHETS</t>
  </si>
  <si>
    <t>G03947A</t>
  </si>
  <si>
    <t>G04264A</t>
  </si>
  <si>
    <t xml:space="preserve">FARMACIAS Y COMISARIATOS D  </t>
  </si>
  <si>
    <t>G04264B</t>
  </si>
  <si>
    <t>G01236A</t>
  </si>
  <si>
    <t>DISTRIBUIDORA FARMACEUTICA ORELLANA S.A.</t>
  </si>
  <si>
    <t>DISTRIBUIDORA FARMACEUTICA ORELLANA S.A. DISFOR</t>
  </si>
  <si>
    <t>FARMASERVICIO S.A FARMACEUTICA</t>
  </si>
  <si>
    <t>G04452B</t>
  </si>
  <si>
    <t>G03789A</t>
  </si>
  <si>
    <t>G04854A</t>
  </si>
  <si>
    <t>FARMACIAS KEYLA S.A. FARMAKEYLA</t>
  </si>
  <si>
    <t>SANCHEZ SANCHEZ NANCY ESTHELA</t>
  </si>
  <si>
    <t>G01236B</t>
  </si>
  <si>
    <t>G04757A</t>
  </si>
  <si>
    <t>MORAN CARDENAS MARCIA MARIANA</t>
  </si>
  <si>
    <t>DERMAMED CIA. LTDA</t>
  </si>
  <si>
    <t xml:space="preserve">CORPORACION FAVORITA C.A.   </t>
  </si>
  <si>
    <t>ARKOFEM FCO. 60 CAPSUAS</t>
  </si>
  <si>
    <t>F06133B</t>
  </si>
  <si>
    <t xml:space="preserve">FARMAENLACE CIA. LTDA.      </t>
  </si>
  <si>
    <t>FUNDACION DAMAS DEL HONORABLE CUERPO</t>
  </si>
  <si>
    <t xml:space="preserve">GETTAREQ S.A                </t>
  </si>
  <si>
    <t>VICARIA EPICOSPAL DE PASTORAL SOCIAL</t>
  </si>
  <si>
    <t xml:space="preserve">MEDICAMPHARMA S.A.          </t>
  </si>
  <si>
    <t>SEBA CREMA SOLAR MULTI FPS50 W/PERF X 75</t>
  </si>
  <si>
    <t>50008002</t>
  </si>
  <si>
    <t>ZONA TRADE CUENCA</t>
  </si>
  <si>
    <t>SEBA ANTI-EDAD CONTORNO DE OJOS X 15ML</t>
  </si>
  <si>
    <t>20005008</t>
  </si>
  <si>
    <t>SEBA VISIO TONICO FACIAL SUAVE X 200ML</t>
  </si>
  <si>
    <t>50010007</t>
  </si>
  <si>
    <t>SEBA GEL DE BAÑO FACIAL CON ACEITE DE OLIVA X 200ML</t>
  </si>
  <si>
    <t>50010009</t>
  </si>
  <si>
    <t>SEBA SPRAY SOLAR MULT FPS30 W/PERF X150</t>
  </si>
  <si>
    <t>50028002</t>
  </si>
  <si>
    <t>G05083A</t>
  </si>
  <si>
    <t>G03790A</t>
  </si>
  <si>
    <t>G04245C</t>
  </si>
  <si>
    <t xml:space="preserve">COMPRIFARM S.A.             </t>
  </si>
  <si>
    <t>SEBA VISIO LECHE LIMPIADORA SUAVE X 200ML</t>
  </si>
  <si>
    <t>FARMARAPID CIA. LTDA</t>
  </si>
  <si>
    <t xml:space="preserve">SANCHEZ MENDIETA OFELIA DE JESUS </t>
  </si>
  <si>
    <t xml:space="preserve">DISTRIBUIDORA FARMACEUTICA SUPERIOR SUPERFAR S.A             </t>
  </si>
  <si>
    <t xml:space="preserve">FARMASERVICIO S.A. FARMACEUTICA Y SERVICIO         </t>
  </si>
  <si>
    <t xml:space="preserve">FARMASERVICIO S.A. FARMACEUTICA Y SERVICIO    </t>
  </si>
  <si>
    <t>Nro. Verificación de Despacho</t>
  </si>
  <si>
    <t>Bodega</t>
  </si>
  <si>
    <t>Nro. Bitacora</t>
  </si>
  <si>
    <t>Nro. Productos</t>
  </si>
  <si>
    <t>Fecha Factura</t>
  </si>
  <si>
    <t>PEREZ SANCHEZ LILI AURORA</t>
  </si>
  <si>
    <t>G03791A</t>
  </si>
  <si>
    <t>BITACORA DE BODEGA</t>
  </si>
  <si>
    <t>ALLIANCE PHARMA</t>
  </si>
  <si>
    <t>ABRIL</t>
  </si>
  <si>
    <t>Orden de Compra</t>
  </si>
  <si>
    <t>Mes</t>
  </si>
  <si>
    <t>Año</t>
  </si>
  <si>
    <t>Fecha de Retiro</t>
  </si>
  <si>
    <t>Guía de Remisión</t>
  </si>
  <si>
    <t>Tipo</t>
  </si>
  <si>
    <t>Destino</t>
  </si>
  <si>
    <t>Hora de Entrega</t>
  </si>
  <si>
    <t>Nro. De Cajas</t>
  </si>
  <si>
    <t>Transportista</t>
  </si>
  <si>
    <t>Placa</t>
  </si>
  <si>
    <t>Estado de Entrega</t>
  </si>
  <si>
    <t>Observaciones para la Entrega</t>
  </si>
  <si>
    <t>S/N</t>
  </si>
  <si>
    <t>MARZO</t>
  </si>
  <si>
    <t>GERMAN TORRES</t>
  </si>
  <si>
    <t>Tipo de Camión</t>
  </si>
  <si>
    <t>Marca</t>
  </si>
  <si>
    <t>Empresa</t>
  </si>
  <si>
    <t>ORION</t>
  </si>
  <si>
    <t>FEBRERO</t>
  </si>
  <si>
    <t>Cantidad Despachada</t>
  </si>
  <si>
    <t>ALVARO CURICAMA</t>
  </si>
  <si>
    <t>HECTOR LOPEZ</t>
  </si>
  <si>
    <t>SEGUNDO TOAPANTA A SR GOMEZ</t>
  </si>
  <si>
    <t>EDISON MOSQUERA    A NILO CULCAY</t>
  </si>
  <si>
    <t>CRISTINA CURICAMA</t>
  </si>
  <si>
    <t>ESTUARDO RODRIGUEZ A SR GOMEZ</t>
  </si>
  <si>
    <t>PAUL FERNANDEZ A SR GOMEZ</t>
  </si>
  <si>
    <t>JAVIER GALLARDO</t>
  </si>
  <si>
    <t>LUIS SIMBAÑA</t>
  </si>
  <si>
    <t>PEDRO QUINZO A SR GOMEZ</t>
  </si>
  <si>
    <t>YONNIS DELGADO</t>
  </si>
  <si>
    <t xml:space="preserve">EDWIN MANZANO    </t>
  </si>
  <si>
    <t>ROSA ALQUINGA</t>
  </si>
  <si>
    <t>PAUL FERNANDEZ</t>
  </si>
  <si>
    <t>FABIAN SACARIAS A SR GOMEZ</t>
  </si>
  <si>
    <t>ALFREDO JIMENEZ A SR GOMEZ</t>
  </si>
  <si>
    <t xml:space="preserve">EDWIN ERAZO </t>
  </si>
  <si>
    <t>EDWIN ERAZO - SRES GOMEZ</t>
  </si>
  <si>
    <t>ALFREDO JIMENEZ  SR. CULCAY</t>
  </si>
  <si>
    <t>PEDRO QUINZO A NILO CULCAY</t>
  </si>
  <si>
    <t>SEGUNDO TOAPANTA</t>
  </si>
  <si>
    <t>EDWIN MANZANO A SR GOMEZ</t>
  </si>
  <si>
    <t>ESTUARDO RODRIGUEZ</t>
  </si>
  <si>
    <t>EDISON MOSQUERA A NILO CULCAY</t>
  </si>
  <si>
    <t>JOSE VELIZ</t>
  </si>
  <si>
    <t>ENTREGADO</t>
  </si>
  <si>
    <t>ENTREGA PROGRAMADA PARA HOY  01/02/2018  A  LAS  14:00</t>
  </si>
  <si>
    <t>ENTREGA PROGRAMADA PARA  05/02/2018  A  LAS  11:00 AM</t>
  </si>
  <si>
    <t>ENTREGA PROGRAMADA PARA  05/02/2018  A  LAS  14:00  PM.</t>
  </si>
  <si>
    <t>ENTREGA PROGRAMADA HOY 14:00</t>
  </si>
  <si>
    <t>FUERA DE CORTE</t>
  </si>
  <si>
    <t>ENTREGA PROGRAMADA 08/02/18  15:00</t>
  </si>
  <si>
    <t>ENTREGA PROGRAMA PARA MAÑANA  VIERNES  09/02/2018 A LAS 11.00 PM</t>
  </si>
  <si>
    <t>ENTREGA PROGRAMADA PARA MAÑANA VIERNES 09/2018 A LAS 08:00 AM</t>
  </si>
  <si>
    <t>ENTREGA MIERCOLES 14 DE FEBRERO EN HORARIOS NORMALES</t>
  </si>
  <si>
    <t>ENTREGA PROGRAMADA PARA MAÑANA VIERNES 16/02/2018 A LAS 11;00 AM.</t>
  </si>
  <si>
    <t>ENTREGA PROGRAMADA  PARA HOY  VIERNES    16 FEBRERO  A  LAS  14.30 PM.</t>
  </si>
  <si>
    <t>ENTREGA PROGRAMADA MIERCOLES 21 DE FEBRERO  14:00</t>
  </si>
  <si>
    <t>ENTREGA PROGRAMADA MIERCOLES 21 DE FEBRERO  14:30</t>
  </si>
  <si>
    <t>ENTREGA PROGRAMADA JUEVES 22 DE FEBRERO A LAS 13:00 PM</t>
  </si>
  <si>
    <t>ENTREGA PROGRAMADA JUEVES 22 DE FEBRERO A LAS 10:30 AM</t>
  </si>
  <si>
    <t>ENTREGA PROGRAMADA JUEVES  01-03-2018 A LAS 10:00 EN BODEGA ZONA TRADE</t>
  </si>
  <si>
    <t>ENTREGA AL CLIENTE A PARTIR DE 10H30 HASTA 14H00</t>
  </si>
  <si>
    <t>ENTREGA   HOY  06-03-2018 A LAS 15:00</t>
  </si>
  <si>
    <t>ENTREGA 05/3/2018 A LAS 15:00</t>
  </si>
  <si>
    <t xml:space="preserve">ENTREGA PROGRAMADA  PARA MAÑANA MIERCOLES  07 A  LA  14:00 HORAS </t>
  </si>
  <si>
    <t>ENTREGA PROGRAMADA  PARA  MAÑANA VIERNES  09/03/ A LAS  11:30 AM</t>
  </si>
  <si>
    <t>ENTREGA PROGRAMADA  PARA  MAÑANA VIERNES  09/03/ A LAS  11:00 AM</t>
  </si>
  <si>
    <t>ENTREGA PROGRAMADA  PARA  MAÑANA VIERNES  09/03/ A LAS  14:00 AM</t>
  </si>
  <si>
    <t>RETIRO DE MERCADERIA DE ZONA TRADE EL 12/03/18  - 08:30 - ENTREGA PROGRAMADA LUNES 12/03/18 - 09:30</t>
  </si>
  <si>
    <t>ENTREGA PROGRAMADA 16-03-2018 A LAS 11:00</t>
  </si>
  <si>
    <t>ENTREGA PROGRAMADA 16-03-2018 A LAS 10:45</t>
  </si>
  <si>
    <t>ENTREGA PROGRAMADA 15-03-2018 A LAS 13:30 - TRANSPORTE EN EL PUNTO A LAS 12:00 - 4 PALETS</t>
  </si>
  <si>
    <t>ENTREGA 19-03-2018 A LAS 10:00 - CAMIONETA EN EL PUNTO A LAS 8:30</t>
  </si>
  <si>
    <t>ENTREGA 21-3-18 A LAS 12:30</t>
  </si>
  <si>
    <t>ENTREGA VIERNES 23-03 11:30AM</t>
  </si>
  <si>
    <t>ENTREGA SABADO 24-03 10:00AM - RETIRAR EN EL PUNTO 22-3-2018</t>
  </si>
  <si>
    <t>ENTREGA 26-03-2018 A LAS 10:00 - TRANSPORTE EN EL PUNTO A LAS 8:30</t>
  </si>
  <si>
    <t>ENTREGA CLIENTE 2-4-2018 A LAS 10:00 - RETIRO EN EL PUNTO 08:30</t>
  </si>
  <si>
    <t>ENTREGA CLIENTE 3-4-2018 A LAS 14:30</t>
  </si>
  <si>
    <t>Fecha y Hora Entregada Cliente</t>
  </si>
  <si>
    <t>ENTREGA CLIENTE 4-4-2018 A LA 12:30</t>
  </si>
  <si>
    <t>G04757B</t>
  </si>
  <si>
    <t>Inventario por Lote</t>
  </si>
  <si>
    <t xml:space="preserve">Codigo          </t>
  </si>
  <si>
    <t xml:space="preserve">Descripcion                              </t>
  </si>
  <si>
    <t xml:space="preserve">Lote           </t>
  </si>
  <si>
    <t xml:space="preserve">F.Elabora </t>
  </si>
  <si>
    <t xml:space="preserve">0101005         </t>
  </si>
  <si>
    <t xml:space="preserve">0101006         </t>
  </si>
  <si>
    <t xml:space="preserve">0101008         </t>
  </si>
  <si>
    <t xml:space="preserve">0101009         </t>
  </si>
  <si>
    <t xml:space="preserve">0101011         </t>
  </si>
  <si>
    <t xml:space="preserve">0101013         </t>
  </si>
  <si>
    <t xml:space="preserve">0101016         </t>
  </si>
  <si>
    <t xml:space="preserve">0101017         </t>
  </si>
  <si>
    <t xml:space="preserve">0101018         </t>
  </si>
  <si>
    <t xml:space="preserve">0101022         </t>
  </si>
  <si>
    <t xml:space="preserve">0101023         </t>
  </si>
  <si>
    <t xml:space="preserve">0101024         </t>
  </si>
  <si>
    <t xml:space="preserve">0101025         </t>
  </si>
  <si>
    <t xml:space="preserve">0101026         </t>
  </si>
  <si>
    <t xml:space="preserve">0101030         </t>
  </si>
  <si>
    <t xml:space="preserve">0101031         </t>
  </si>
  <si>
    <t xml:space="preserve">0301001         </t>
  </si>
  <si>
    <t>Concatenar  M+H</t>
  </si>
  <si>
    <t>-</t>
  </si>
  <si>
    <t>TIPO DE CAMIÓN:</t>
  </si>
  <si>
    <t>MARCA:</t>
  </si>
  <si>
    <t>G01864</t>
  </si>
  <si>
    <t>DISTRIBUIDORA FARMACEUTICA  ECUATORIANA DIFARE S.A.</t>
  </si>
  <si>
    <t>G03930A</t>
  </si>
  <si>
    <t xml:space="preserve"> NOMBRE DEL TRANSPORTISTA:</t>
  </si>
  <si>
    <t>PLACA:</t>
  </si>
  <si>
    <t>Concatenar  A+AB</t>
  </si>
  <si>
    <t>NOMBRE DE LA EMPRESA:</t>
  </si>
  <si>
    <t>CONCATENAR N+F</t>
  </si>
  <si>
    <t>REFERENCIA: 
AP-POE-14</t>
  </si>
  <si>
    <t>PBP-1864</t>
  </si>
  <si>
    <t>FURGÓN</t>
  </si>
  <si>
    <t>CHEVROLET</t>
  </si>
  <si>
    <t>CORPORACION FAVORITA C.A.</t>
  </si>
  <si>
    <t>Nro. De Pallets</t>
  </si>
  <si>
    <t>DIRECCIÓN</t>
  </si>
  <si>
    <t>N° PALLETS</t>
  </si>
  <si>
    <t>N° PRODUCTOS</t>
  </si>
  <si>
    <t>100809580078</t>
  </si>
  <si>
    <t>G05084A</t>
  </si>
  <si>
    <t>ALFONSO BORRERO 2 11 Y LORENZO</t>
  </si>
  <si>
    <t>HECTOR TORRES</t>
  </si>
  <si>
    <t>PPB-3257</t>
  </si>
  <si>
    <t>FUNDACION DAMAS DEL HONORABLE CUERP</t>
  </si>
  <si>
    <t>G01236C</t>
  </si>
  <si>
    <t>PCJ-8472</t>
  </si>
  <si>
    <t>BOYACA 638 Y PADRE SOLANO</t>
  </si>
  <si>
    <t>COMPLEJO  DE  BODEGA  LA MANCHA   TABABELA</t>
  </si>
  <si>
    <t>PLAZA INTEQUIN, VIA GUAYAQUIL VIA DAULE</t>
  </si>
  <si>
    <t>AV CAPITAN RAMOS E2 210 Y CASTELLI LALUZ</t>
  </si>
  <si>
    <t>IVIENDA PUERTA DEL SOL SOLAR 13 -  MZ 2369</t>
  </si>
  <si>
    <t>VIA A COTOGCHOA AV.GRAL. ENRIQUEZ S/N</t>
  </si>
  <si>
    <t>G 700 Y CALLE NOVENA CALLE DECIMA</t>
  </si>
  <si>
    <t>AV. DE LOS SHYRIS KM. 5 1/2 VIA AMAGUAÑA</t>
  </si>
  <si>
    <t>AV. SHYRIS S/N KM. 5 1/2 EDIFICIO FARCOMED</t>
  </si>
  <si>
    <t>PACKING LIST</t>
  </si>
  <si>
    <t>EMPRESA:</t>
  </si>
  <si>
    <t xml:space="preserve">CLIENTE: </t>
  </si>
  <si>
    <t>TELEFONO: 2248630</t>
  </si>
  <si>
    <t>DISTRIBUIDOR: Zonatrade</t>
  </si>
  <si>
    <t>FECHA DE ELABORACIÓN</t>
  </si>
  <si>
    <t>PATRICIO VELASQUEZ</t>
  </si>
  <si>
    <t>PWC-0998</t>
  </si>
  <si>
    <t>AUTOMOVIL</t>
  </si>
  <si>
    <t>PEUGEOT</t>
  </si>
  <si>
    <t>G04452C</t>
  </si>
  <si>
    <t>G04384B</t>
  </si>
  <si>
    <t>F01988A</t>
  </si>
  <si>
    <t>G03848A</t>
  </si>
  <si>
    <t>G03849A</t>
  </si>
  <si>
    <t>G03906A</t>
  </si>
  <si>
    <t>G03907A</t>
  </si>
  <si>
    <t>G03908A</t>
  </si>
  <si>
    <t>C06524A</t>
  </si>
  <si>
    <t>F01844A</t>
  </si>
  <si>
    <t>G04712A</t>
  </si>
  <si>
    <t>G05363A</t>
  </si>
  <si>
    <t>G05363B</t>
  </si>
  <si>
    <t>G04714A</t>
  </si>
  <si>
    <t>G05442A</t>
  </si>
  <si>
    <t>G05442B</t>
  </si>
  <si>
    <t>D03037A</t>
  </si>
  <si>
    <t>D03041B</t>
  </si>
  <si>
    <t>E02240A</t>
  </si>
  <si>
    <t>E05761A</t>
  </si>
  <si>
    <t>E05785A</t>
  </si>
  <si>
    <t>E05839A</t>
  </si>
  <si>
    <t>E05839B</t>
  </si>
  <si>
    <t>F03341A</t>
  </si>
  <si>
    <t>F06826A</t>
  </si>
  <si>
    <t>E02653A</t>
  </si>
  <si>
    <t>E05681B</t>
  </si>
  <si>
    <t>F02695A</t>
  </si>
  <si>
    <t>D02633A</t>
  </si>
  <si>
    <t>D01306A</t>
  </si>
  <si>
    <t>F02917A</t>
  </si>
  <si>
    <t>D05421A</t>
  </si>
  <si>
    <t>E00286A</t>
  </si>
  <si>
    <t>F06190B</t>
  </si>
  <si>
    <t>D03111A</t>
  </si>
  <si>
    <t>E05792A</t>
  </si>
  <si>
    <t>E05793A</t>
  </si>
  <si>
    <t>E05794A</t>
  </si>
  <si>
    <t>E05795B</t>
  </si>
  <si>
    <t>E05868A</t>
  </si>
  <si>
    <t>E05869A</t>
  </si>
  <si>
    <t>E05870A</t>
  </si>
  <si>
    <t>F01798A</t>
  </si>
  <si>
    <t>F01860A</t>
  </si>
  <si>
    <t>F01861A</t>
  </si>
  <si>
    <t>ECP0676A</t>
  </si>
  <si>
    <t>C05825A</t>
  </si>
  <si>
    <t>C06038A</t>
  </si>
  <si>
    <t>D06796A</t>
  </si>
  <si>
    <t>D06796B</t>
  </si>
  <si>
    <t>C04181C</t>
  </si>
  <si>
    <t>D00621A</t>
  </si>
  <si>
    <t>D00621B</t>
  </si>
  <si>
    <t>D03283A</t>
  </si>
  <si>
    <t>F02307A</t>
  </si>
  <si>
    <t>B06151A</t>
  </si>
  <si>
    <t>B06535A</t>
  </si>
  <si>
    <t>E02034A</t>
  </si>
  <si>
    <t>D01334A</t>
  </si>
  <si>
    <t>D03011A</t>
  </si>
  <si>
    <t>E05365A</t>
  </si>
  <si>
    <t>D03452A</t>
  </si>
  <si>
    <t>E01560A</t>
  </si>
  <si>
    <t>F02115A</t>
  </si>
  <si>
    <t>D01229A</t>
  </si>
  <si>
    <t>F03341B</t>
  </si>
  <si>
    <t>F02695B</t>
  </si>
  <si>
    <t>F03196A</t>
  </si>
  <si>
    <t>E04850A</t>
  </si>
  <si>
    <t>F01797A</t>
  </si>
  <si>
    <t>F01859A</t>
  </si>
  <si>
    <t>E02224A</t>
  </si>
  <si>
    <t>HARPADOL X 60 CAPSULAS</t>
  </si>
  <si>
    <t>RESVERADOX X 30 CAPSULAS</t>
  </si>
  <si>
    <t>NOCVALENE X 30 CAPS.</t>
  </si>
  <si>
    <t>ARKOTUX PAST HIEDRA X 16</t>
  </si>
  <si>
    <t>INTELECTUM X 45 CAPS.</t>
  </si>
  <si>
    <t>ARKOVOX SPRAY PROPOLIS X 30ML</t>
  </si>
  <si>
    <t>131352</t>
  </si>
  <si>
    <t>AV  CAPITAN RAMOS E2 210 Y CASTELLI LA LUZ</t>
  </si>
  <si>
    <t>JOSÉ VELIZ</t>
  </si>
  <si>
    <t>PCL-3802</t>
  </si>
  <si>
    <t>ENTREGA MERCADERÍA 10:00</t>
  </si>
  <si>
    <t>HINO</t>
  </si>
  <si>
    <t>AV SHYRIS S N KM 51 2 Y SECUNDARIA EDIFICIO FARCOMED PB</t>
  </si>
  <si>
    <t>ENTREGA DE MERCADERÍA 12:30</t>
  </si>
  <si>
    <t>ECONOFARM S. A.</t>
  </si>
  <si>
    <t>AV DE LOS SHYRIS KM 51 2  SANGOLQUI</t>
  </si>
  <si>
    <t>PLANTE SYSTEM ACEITE DE ARGAN X 30ML</t>
  </si>
  <si>
    <t>AGUA MICELAR PURETE</t>
  </si>
  <si>
    <t>HOMOGENE CREMA ROSTRO ANTIMANCHAS</t>
  </si>
  <si>
    <t>ROSAKALM CREMA ANTIROJECES</t>
  </si>
  <si>
    <t>GEL CONTORNO DE OJOS ANTIOJERAS</t>
  </si>
  <si>
    <t>CREMA CORPORAL VELOUTE</t>
  </si>
  <si>
    <t>ECP1408A</t>
  </si>
  <si>
    <t>ECPI408A</t>
  </si>
  <si>
    <t>D06812A</t>
  </si>
  <si>
    <t>EUC011</t>
  </si>
  <si>
    <t>E01378A</t>
  </si>
  <si>
    <t>D00944A</t>
  </si>
  <si>
    <t>D04407A</t>
  </si>
  <si>
    <t>E01346A</t>
  </si>
  <si>
    <t>D03289A</t>
  </si>
  <si>
    <t>D04386A</t>
  </si>
  <si>
    <t>B05916A</t>
  </si>
  <si>
    <t>DERMALOGICA</t>
  </si>
  <si>
    <t>JAVIER MORALES</t>
  </si>
  <si>
    <t>PCZ-5282</t>
  </si>
  <si>
    <t>AV  CAPITAN RAMOS E2 210 Y CASTELLI LALUZ</t>
  </si>
  <si>
    <t xml:space="preserve">0401001         </t>
  </si>
  <si>
    <t xml:space="preserve">0401023         </t>
  </si>
  <si>
    <t>ALFREDO ÑATO</t>
  </si>
  <si>
    <t>PBM-6102</t>
  </si>
  <si>
    <t>137</t>
  </si>
  <si>
    <t>659523</t>
  </si>
  <si>
    <t>URB CIUDAD COLON MZ 275 SOLAR 5 ETAPA III EDIF CORPORATIVO1 PB</t>
  </si>
  <si>
    <t>659539</t>
  </si>
  <si>
    <t>30 S N ENTRE ARGENTINA Y PORTETE</t>
  </si>
  <si>
    <t>AV  PRINCIPAL Y CALLE 2 SOLAR 1</t>
  </si>
  <si>
    <t>DURAN AV. JAIME NEBOT SOLAR 10 Y CALLE QUINTA</t>
  </si>
  <si>
    <t>MAPASINGUE ESTE AV. 1A MZA 79 SOLAR 8</t>
  </si>
  <si>
    <t>PCH-2947</t>
  </si>
  <si>
    <t>GUIAS</t>
  </si>
  <si>
    <t>G04480A</t>
  </si>
  <si>
    <t>ZAMORA CEVALLOS REMIGIO EDILBERTO</t>
  </si>
  <si>
    <t>BENALCAZAR213 Y RUMICHACA MEZANIN</t>
  </si>
  <si>
    <t>660491</t>
  </si>
  <si>
    <t>COMPLEJO DE BODEGA LA MANCHA TABABELA</t>
  </si>
  <si>
    <t>660490</t>
  </si>
  <si>
    <t>PBI-1775</t>
  </si>
  <si>
    <t>NISSAN</t>
  </si>
  <si>
    <t>PCL-3868</t>
  </si>
  <si>
    <t>FECHA DE RECEPCIÓN</t>
  </si>
  <si>
    <t>PAC-1613</t>
  </si>
  <si>
    <t>FURGON</t>
  </si>
  <si>
    <t>HYUNDAI</t>
  </si>
  <si>
    <t>131639</t>
  </si>
  <si>
    <t>83026</t>
  </si>
  <si>
    <t>833114</t>
  </si>
  <si>
    <t>CUE</t>
  </si>
  <si>
    <t>MAYO</t>
  </si>
  <si>
    <t>661661</t>
  </si>
  <si>
    <t>837082</t>
  </si>
  <si>
    <t>837083</t>
  </si>
  <si>
    <t>132007</t>
  </si>
  <si>
    <t>EDISON CARRERA</t>
  </si>
  <si>
    <t>PCZ-9810</t>
  </si>
  <si>
    <t>01</t>
  </si>
  <si>
    <t>132186</t>
  </si>
  <si>
    <t>F03341C</t>
  </si>
  <si>
    <t>G04930A</t>
  </si>
  <si>
    <t>E02625A</t>
  </si>
  <si>
    <t xml:space="preserve">ARKOVOX PROPOLIS JARABE X 150 ML.        </t>
  </si>
  <si>
    <t>Número de cajas</t>
  </si>
  <si>
    <t>DIRECCIÓN: Av. Galo plaza Lasso N74-66 y Antonio Basantes</t>
  </si>
  <si>
    <t xml:space="preserve">TOTAL CAJAS </t>
  </si>
  <si>
    <t>NUMERO</t>
  </si>
  <si>
    <t>CANTIDAD</t>
  </si>
  <si>
    <t>ESTADO</t>
  </si>
  <si>
    <t>PROVEEDOR</t>
  </si>
  <si>
    <t>CIUDAD</t>
  </si>
  <si>
    <t>MEDICAMPHARMA S.A.</t>
  </si>
  <si>
    <t>DURAN AV JAIME NEBOT SOLAR10 Y CALLE QUINTA</t>
  </si>
  <si>
    <t>1800096804</t>
  </si>
  <si>
    <t>1800107103</t>
  </si>
  <si>
    <t>MAPASINGUE ESTE AV 1A MZA79 SOLAR 8</t>
  </si>
  <si>
    <t>ZONA TRADE GUAYAQUIL</t>
  </si>
  <si>
    <t>CLDA KENNEDY NORTE ED NORTE ONIX PISO 2 OF 204</t>
  </si>
  <si>
    <t>663067</t>
  </si>
  <si>
    <t xml:space="preserve">DISTRIBUIDORA FARMACEUTICA ECUATORIANA DIFARE S.A. </t>
  </si>
  <si>
    <t>663192</t>
  </si>
  <si>
    <t>1800132501</t>
  </si>
  <si>
    <t>DOMINGO COMIN N1101 Y CALLE F</t>
  </si>
  <si>
    <t>KM 51 2 VIA A LA COSTA</t>
  </si>
  <si>
    <t>SUBURBIO CALLE 29AV NS N Y CALLEJON Q REF 20METROS LOCAL CLARO</t>
  </si>
  <si>
    <t>132456</t>
  </si>
  <si>
    <t>JUAN PENDOLA SOLAR N1 BLOQUE N10</t>
  </si>
  <si>
    <t>847016</t>
  </si>
  <si>
    <t>846894</t>
  </si>
  <si>
    <t>MM Y LITERATURAS</t>
  </si>
  <si>
    <t>OBSERVACIONES:</t>
  </si>
  <si>
    <t>664472</t>
  </si>
  <si>
    <t>664473</t>
  </si>
  <si>
    <t>664463</t>
  </si>
  <si>
    <t>161</t>
  </si>
  <si>
    <t>RODOLFO BAQUERIZO SOLAR</t>
  </si>
  <si>
    <t>132762</t>
  </si>
  <si>
    <t>PAC-4017</t>
  </si>
  <si>
    <t>PAUL FERNÁNDEZ</t>
  </si>
  <si>
    <t>G06116A</t>
  </si>
  <si>
    <t>H00329A</t>
  </si>
  <si>
    <t>H00431A</t>
  </si>
  <si>
    <t>H00441A</t>
  </si>
  <si>
    <t>H00442A</t>
  </si>
  <si>
    <t>H01126B</t>
  </si>
  <si>
    <t>H00609A</t>
  </si>
  <si>
    <t>H00703A</t>
  </si>
  <si>
    <t>H00706A</t>
  </si>
  <si>
    <t>H00734A</t>
  </si>
  <si>
    <t>H00741A</t>
  </si>
  <si>
    <t>H00809A</t>
  </si>
  <si>
    <t>H00622A</t>
  </si>
  <si>
    <t>H00622B</t>
  </si>
  <si>
    <t>H00910A</t>
  </si>
  <si>
    <t>H01123A</t>
  </si>
  <si>
    <t>H01123B</t>
  </si>
  <si>
    <t>H00810A</t>
  </si>
  <si>
    <t>H00867A</t>
  </si>
  <si>
    <t>H00869A</t>
  </si>
  <si>
    <t>H00937A</t>
  </si>
  <si>
    <t>H00938A</t>
  </si>
  <si>
    <t>H01050A</t>
  </si>
  <si>
    <t>H01050B</t>
  </si>
  <si>
    <t>H01050C</t>
  </si>
  <si>
    <t>H01020A</t>
  </si>
  <si>
    <t>H01020B</t>
  </si>
  <si>
    <t>0101011</t>
  </si>
  <si>
    <t>0101016</t>
  </si>
  <si>
    <t>0101013</t>
  </si>
  <si>
    <t>0101022</t>
  </si>
  <si>
    <t>0101023</t>
  </si>
  <si>
    <t>0101008</t>
  </si>
  <si>
    <t>0101017</t>
  </si>
  <si>
    <t>0101025</t>
  </si>
  <si>
    <t>0301001</t>
  </si>
  <si>
    <t>0101019</t>
  </si>
  <si>
    <t>0101028</t>
  </si>
  <si>
    <t>0101009</t>
  </si>
  <si>
    <t>0101021</t>
  </si>
  <si>
    <t>0101012</t>
  </si>
  <si>
    <t>0101018</t>
  </si>
  <si>
    <t>0101020</t>
  </si>
  <si>
    <t>0101024</t>
  </si>
  <si>
    <t>0101005</t>
  </si>
  <si>
    <t>0101006</t>
  </si>
  <si>
    <t>0101015</t>
  </si>
  <si>
    <t>0101030</t>
  </si>
  <si>
    <t>0101026</t>
  </si>
  <si>
    <t>XIMENA 306 Y ALEJO LASCANO</t>
  </si>
  <si>
    <t>MANABI 407 Y CHILECENTRO COMERCIAL 2000 LOCAL 18 19</t>
  </si>
  <si>
    <t>MANABI 407Y CHILE DIAGONAL CASONA UNIVERSITARIA</t>
  </si>
  <si>
    <t>MALL EL FORTIN 124 136</t>
  </si>
  <si>
    <t>PADRE SOLANO 11 01 INTERSECCION MACHALA</t>
  </si>
  <si>
    <t>AV  MACHALA 505 Y PADRE SOLANO</t>
  </si>
  <si>
    <t>XIMENA 246 Y MANUEL GALECIO</t>
  </si>
  <si>
    <t>MANABI 413 Y CHILE CHIMBORAZO</t>
  </si>
  <si>
    <t>MACHALA N523 ENTRE PADRE SOLANO   LUIS URDANETA DIAGONAL SECAP</t>
  </si>
  <si>
    <t>XIMENA 409 Y ALEJO LASCANO</t>
  </si>
  <si>
    <t>XIMENA 303 Y ALEJO LASCANO</t>
  </si>
  <si>
    <t>MENDIBURO N432 Y BOYACA JUNTO A LA OF  DE ECUAVISA</t>
  </si>
  <si>
    <t>MALL EL FORTIN OF 130 132 PLANTA BAJA</t>
  </si>
  <si>
    <t>OJEDA COLON MIGUEL ANGEL</t>
  </si>
  <si>
    <t>KENNEDY NORTE CALLE PABLO VELA EGAS MZ702 SOLAR 34</t>
  </si>
  <si>
    <t>666025</t>
  </si>
  <si>
    <t>666016</t>
  </si>
  <si>
    <t>EDIF. WORK CENTER, MIGUEL CORDERO Y PAUCAR BAMBA</t>
  </si>
  <si>
    <t>PLZA INTEQUIN, VIA GUAYAQUIL VIA DAULE</t>
  </si>
  <si>
    <t>MM. MEDICA CHONDRO AID FORT X 4 CAPSULAS</t>
  </si>
  <si>
    <t>CLDA KENNEDY NORTE ED ONIX PISO 2 OF 204</t>
  </si>
  <si>
    <t xml:space="preserve">  </t>
  </si>
  <si>
    <t>133070</t>
  </si>
  <si>
    <t>133204</t>
  </si>
  <si>
    <t>TDK-717</t>
  </si>
  <si>
    <t>JONNIS DELGADO</t>
  </si>
  <si>
    <t>MUESTRAS MEDICAS</t>
  </si>
  <si>
    <t>DERMALÓGICA</t>
  </si>
  <si>
    <t>860550</t>
  </si>
  <si>
    <t>860549</t>
  </si>
  <si>
    <t>864515</t>
  </si>
  <si>
    <t>864536</t>
  </si>
  <si>
    <t>JUNIO</t>
  </si>
  <si>
    <t>133335</t>
  </si>
  <si>
    <t>133407</t>
  </si>
  <si>
    <t>0201001</t>
  </si>
  <si>
    <t xml:space="preserve">SEBA ANTI-EDAD CONTORNO DE OJOS X 15ML   </t>
  </si>
  <si>
    <t>0201002</t>
  </si>
  <si>
    <t xml:space="preserve">SEBA ANTI-EDAD CREMA FACIAL X 50 ML      </t>
  </si>
  <si>
    <t>0201004</t>
  </si>
  <si>
    <t xml:space="preserve">SEBA BABY CHAMPU SUAVE X 150 ML          </t>
  </si>
  <si>
    <t>0201005</t>
  </si>
  <si>
    <t xml:space="preserve">SEBA BABY CREMA FLUIDA PARA BEBE X 200 M </t>
  </si>
  <si>
    <t>0201006</t>
  </si>
  <si>
    <t xml:space="preserve">SEBA BABY CREMA SOLAR FPS 50 W/PERF X 75 </t>
  </si>
  <si>
    <t>0201007</t>
  </si>
  <si>
    <t xml:space="preserve">SEBA BABY DERMOLIMP. PARA BEBE X 100 GR  </t>
  </si>
  <si>
    <t>0201008</t>
  </si>
  <si>
    <t xml:space="preserve">SEBA BABY GEL BAÑO BURBUJAS X 200 ML     </t>
  </si>
  <si>
    <t>0201009</t>
  </si>
  <si>
    <t xml:space="preserve">SEBA CHAMPU DERMAT. ANTICASPA X 200 M    </t>
  </si>
  <si>
    <t>0201010</t>
  </si>
  <si>
    <t>SEBA CLEAR FACE CREMA CORRECTORA COLOR PI</t>
  </si>
  <si>
    <t>0201011</t>
  </si>
  <si>
    <t xml:space="preserve">SEBA CLEAR FACE ESPUMA LIMPIAD ANTI X150 </t>
  </si>
  <si>
    <t>0201013</t>
  </si>
  <si>
    <t xml:space="preserve">SEBA CLEAR FACE GEL FACIAL HIDRAT X 50ML </t>
  </si>
  <si>
    <t>0201015</t>
  </si>
  <si>
    <t xml:space="preserve">SEBA CLEAR FACE LOCION ASTRIN.X 150 ML   </t>
  </si>
  <si>
    <t>0201016</t>
  </si>
  <si>
    <t xml:space="preserve">SEBA CREMA FACIAL HIDRATANTE X 75 ML     </t>
  </si>
  <si>
    <t>0201017</t>
  </si>
  <si>
    <t xml:space="preserve">SEBA CREMA MANOS Y UÑAS X 75 ML.         </t>
  </si>
  <si>
    <t>0201019</t>
  </si>
  <si>
    <t xml:space="preserve">SEBA CREMA SOLAR MULTI FPS50 W/PERF X 75 </t>
  </si>
  <si>
    <t>0201020</t>
  </si>
  <si>
    <t xml:space="preserve">SEBA GEL DE BAÑO FAC Y CORPO X 200       </t>
  </si>
  <si>
    <t>0201021</t>
  </si>
  <si>
    <t xml:space="preserve">SEBA GEL INTIMO FEMEN MENOPAUSIA PH6.8   </t>
  </si>
  <si>
    <t>0201022</t>
  </si>
  <si>
    <t xml:space="preserve">SEBA GEL INTIMO FEMEN. PH3.8 X 200ML     </t>
  </si>
  <si>
    <t>0201023</t>
  </si>
  <si>
    <t xml:space="preserve">SEBA LOCION ENRIQUECIDA X 200 ML.        </t>
  </si>
  <si>
    <t>0201024</t>
  </si>
  <si>
    <t xml:space="preserve">SEBA SHAMPOO ANTICAIDA                   </t>
  </si>
  <si>
    <t>0201025</t>
  </si>
  <si>
    <t xml:space="preserve">SEBA SPRAY SOLAR MULT FPS30 W/PERF X150  </t>
  </si>
  <si>
    <t>0201026</t>
  </si>
  <si>
    <t xml:space="preserve">SEBA DERMOLIMPIADOR FACIAL X 100GR       </t>
  </si>
  <si>
    <t>0201027</t>
  </si>
  <si>
    <t>SEBA GEL DE BAÑO FACIAL CON ACEITE DE OLI</t>
  </si>
  <si>
    <t>0201030</t>
  </si>
  <si>
    <t>SEBA CLEAR FACE DERMOLIMPIADOR FACIAL X 1</t>
  </si>
  <si>
    <t>0201032</t>
  </si>
  <si>
    <t xml:space="preserve">SEBA BABY GEL DE BAÑO X 200ML            </t>
  </si>
  <si>
    <t>0201033</t>
  </si>
  <si>
    <t xml:space="preserve">SEBA BABY CREMA PARA ROZADURAS X 100ML   </t>
  </si>
  <si>
    <t>0201034</t>
  </si>
  <si>
    <t xml:space="preserve">SEBA CREMA ANTI-ESTRIAS X 200ML          </t>
  </si>
  <si>
    <t>0201035</t>
  </si>
  <si>
    <t xml:space="preserve">SEBA SHAMPOO REPARADOR X 200ML           </t>
  </si>
  <si>
    <t>0201036</t>
  </si>
  <si>
    <t>0201037</t>
  </si>
  <si>
    <t xml:space="preserve">SEBA VISIO TONICO FACIAL SUAVE X 200ML   </t>
  </si>
  <si>
    <t>0202001</t>
  </si>
  <si>
    <t xml:space="preserve">M.M. BABY SEB. BAÑO ESPUMA 25 ML         </t>
  </si>
  <si>
    <t>0202002</t>
  </si>
  <si>
    <t xml:space="preserve">M.M. BABY SEB. CHAMPU SUAVE 20 ML        </t>
  </si>
  <si>
    <t>0202003</t>
  </si>
  <si>
    <t xml:space="preserve">M.M. BABY SEB. CREMA FLUIDA 20 ML.       </t>
  </si>
  <si>
    <t>0202004</t>
  </si>
  <si>
    <t xml:space="preserve">M.M. BABY SEB. CREMA SOLAR SPF 50 X 10ML </t>
  </si>
  <si>
    <t>0202005</t>
  </si>
  <si>
    <t xml:space="preserve">M.M. BABY SEB. DERMOLIMPIADOR X 15 GR.   </t>
  </si>
  <si>
    <t>0202006</t>
  </si>
  <si>
    <t xml:space="preserve">M.M. SEB. ANTIEDAD CREMA FACIAL X 5 ML   </t>
  </si>
  <si>
    <t>0202009</t>
  </si>
  <si>
    <t xml:space="preserve">M.M. SEB. CHAMPU DERMT. ANTICASPA 20 ML  </t>
  </si>
  <si>
    <t>0202010</t>
  </si>
  <si>
    <t xml:space="preserve">M.M. SEB. CLEAR FACE GEL FACIAL HIDRA 10 </t>
  </si>
  <si>
    <t>0202011</t>
  </si>
  <si>
    <t xml:space="preserve">M.M. SEB. CLEAR FACE LOCION FACIAL AS 20 </t>
  </si>
  <si>
    <t>0202012</t>
  </si>
  <si>
    <t xml:space="preserve">M.M. SEB. CLEAR FACE PASTILLA LIMP. 20   </t>
  </si>
  <si>
    <t>0202013</t>
  </si>
  <si>
    <t xml:space="preserve">M.M. SEB. CREMA ANTI-EDAD FACIAL X 5 ML  </t>
  </si>
  <si>
    <t>0202014</t>
  </si>
  <si>
    <t xml:space="preserve">M.M. SEB. CREMA FACIAL HIDRATANTE X 10 M </t>
  </si>
  <si>
    <t>0202015</t>
  </si>
  <si>
    <t xml:space="preserve">M.M. SEB. CREMA MANOS Y UÑAS 10 ML.      </t>
  </si>
  <si>
    <t>0202016</t>
  </si>
  <si>
    <t xml:space="preserve">M.M. SEB. CREMA SOLAR MULT SPF 50 X 10ML </t>
  </si>
  <si>
    <t>0202017</t>
  </si>
  <si>
    <t xml:space="preserve">M.M. SEB. DERMOLIMPIADOR FACIAL 15 GR.   </t>
  </si>
  <si>
    <t>0202019</t>
  </si>
  <si>
    <t xml:space="preserve">M.M. SEB. GEL INTIMO FEM. PH 3 8 ML.X 5M </t>
  </si>
  <si>
    <t>0202020</t>
  </si>
  <si>
    <t xml:space="preserve">M.M. SEB. GEL INTIMO FEM. PH 6.8  X 5ML  </t>
  </si>
  <si>
    <t>0202021</t>
  </si>
  <si>
    <t xml:space="preserve">M.M. SEB. LOCION BIO-HIDRATANTE 8 ML SAC </t>
  </si>
  <si>
    <t>0202022</t>
  </si>
  <si>
    <t xml:space="preserve">M.M. SEBA ANTI-EDAD CONTOR OJOS X 15ML   </t>
  </si>
  <si>
    <t>0202023</t>
  </si>
  <si>
    <t xml:space="preserve">M.M. SEBA SHAMPOO ANTICAIDA X 20 ML.     </t>
  </si>
  <si>
    <t>0202024</t>
  </si>
  <si>
    <t xml:space="preserve">M.M.SEBA GEL BAÑO CON ACEITE DE OLIVA 20 </t>
  </si>
  <si>
    <t>0202025</t>
  </si>
  <si>
    <t>M.M. SEBA GEL DE BAÑO FACIAL Y CORPORAL X</t>
  </si>
  <si>
    <t>0202028</t>
  </si>
  <si>
    <t xml:space="preserve">M.M. BABY SEBA GEL DE BAÑO EXTRA SUAVE X </t>
  </si>
  <si>
    <t>0202029</t>
  </si>
  <si>
    <t>M.M.BABY SEBA CREMA PARA ROZADURAS X 10ML</t>
  </si>
  <si>
    <t>0202030</t>
  </si>
  <si>
    <t xml:space="preserve">M.M.SEBA CREMA ANTI-ESTRIAS X 10ML       </t>
  </si>
  <si>
    <t>0202031</t>
  </si>
  <si>
    <t xml:space="preserve">M.M.SEBA SHAMPOO REPARADOR X 20ML        </t>
  </si>
  <si>
    <t>0202032</t>
  </si>
  <si>
    <t>M.M.SEBA VISIO LECHE LIMPIADORA SUAVE X 1</t>
  </si>
  <si>
    <t>0202033</t>
  </si>
  <si>
    <t xml:space="preserve">SEBA VISIO TONICO FACIAL SUAVE X 15 ML   </t>
  </si>
  <si>
    <t>0401001</t>
  </si>
  <si>
    <t xml:space="preserve">AGUA MICELAR PURETE                      </t>
  </si>
  <si>
    <t>0401002</t>
  </si>
  <si>
    <t xml:space="preserve">CREMA FACIAL HIDRATANTE PRECIEUSE        </t>
  </si>
  <si>
    <t>0401003</t>
  </si>
  <si>
    <t xml:space="preserve">EMULSION ANTIEDAD EFECTO LUMINOSO        </t>
  </si>
  <si>
    <t>0401004</t>
  </si>
  <si>
    <t>FLUIDO ANTIEDAD HIDRATANTE CON COLOR BONN</t>
  </si>
  <si>
    <t>0401006</t>
  </si>
  <si>
    <t>EXTREME LIFT CREMA ANTIARRUGAS CON ORQUID</t>
  </si>
  <si>
    <t>0401007</t>
  </si>
  <si>
    <t>GEL DE DUCHA Y SHAMPOO DESPERTAR DE CITRI</t>
  </si>
  <si>
    <t>0401008</t>
  </si>
  <si>
    <t xml:space="preserve">GEL DE DUCHA Y SHAMPOO MANGO EXOTICO     </t>
  </si>
  <si>
    <t>0401009</t>
  </si>
  <si>
    <t>GEL DE DUCHA Y SHAMPOO CARICIAS DEL CARIB</t>
  </si>
  <si>
    <t>0401010</t>
  </si>
  <si>
    <t xml:space="preserve">STICK LABIAL NUTRITIVO                   </t>
  </si>
  <si>
    <t>0401011</t>
  </si>
  <si>
    <t xml:space="preserve">STICK LABIAL REPARADOR                   </t>
  </si>
  <si>
    <t>0401012</t>
  </si>
  <si>
    <t xml:space="preserve">STICK LABIAL HIDRATANTE                  </t>
  </si>
  <si>
    <t>0401013</t>
  </si>
  <si>
    <t xml:space="preserve">STICK LABIAL CON COLOR                   </t>
  </si>
  <si>
    <t>0401014</t>
  </si>
  <si>
    <t>BALSAMO CONTORNO DE OJOS ANTIARRUGAS EFEC</t>
  </si>
  <si>
    <t>0401015</t>
  </si>
  <si>
    <t xml:space="preserve">GEL CONTORNO DE OJOS ANTIOJERAS          </t>
  </si>
  <si>
    <t>0401016</t>
  </si>
  <si>
    <t xml:space="preserve">HOMOGENE CREMA ROSTRO ANTIMANCHAS        </t>
  </si>
  <si>
    <t>0401017</t>
  </si>
  <si>
    <t>HOMOGENE TRATAMIENTO CONCENTRADO ANTIMANC</t>
  </si>
  <si>
    <t>0401018</t>
  </si>
  <si>
    <t xml:space="preserve">ROSAKALM CREMA ANTIROJECES               </t>
  </si>
  <si>
    <t>0401020</t>
  </si>
  <si>
    <t xml:space="preserve">MIGRASTICK ROLL ON                       </t>
  </si>
  <si>
    <t>0401022</t>
  </si>
  <si>
    <t xml:space="preserve">ESPUMA LIMPIADORA PURETE X 150IV         </t>
  </si>
  <si>
    <t>0401023</t>
  </si>
  <si>
    <t xml:space="preserve">PLANTE SYSTEM ACEITE DE ARGAN X 30ML     </t>
  </si>
  <si>
    <t>0401024</t>
  </si>
  <si>
    <t xml:space="preserve">PLANTE SYSTEM ACEITE DE JOJOBA X 30ML    </t>
  </si>
  <si>
    <t>0402001</t>
  </si>
  <si>
    <t>M.M. CREMA FACIAL HIDRATANTE PRECEIEUSE C</t>
  </si>
  <si>
    <t>0402002</t>
  </si>
  <si>
    <t>M.M. ENULSION ANTIEDAD EFECTO LUMINISO HI</t>
  </si>
  <si>
    <t>0402003</t>
  </si>
  <si>
    <t>M.M. EXTREME LIFT CREMA ANTIARRUGAS CON O</t>
  </si>
  <si>
    <t>0402004</t>
  </si>
  <si>
    <t>M.M. BALSAMO CONTORNO DE OJOS ANTIARRUGAS</t>
  </si>
  <si>
    <t>0402006</t>
  </si>
  <si>
    <t xml:space="preserve">M.M. ROSAKALM CREMA ANTI-ROJECES X 2ML   </t>
  </si>
  <si>
    <t/>
  </si>
  <si>
    <t>Concatenar</t>
  </si>
  <si>
    <t>152939</t>
  </si>
  <si>
    <t>163529</t>
  </si>
  <si>
    <t>00008036</t>
  </si>
  <si>
    <t>12805001</t>
  </si>
  <si>
    <t>20001005</t>
  </si>
  <si>
    <t>20001008</t>
  </si>
  <si>
    <t>20001021</t>
  </si>
  <si>
    <t>20003052</t>
  </si>
  <si>
    <t>20005002</t>
  </si>
  <si>
    <t>20005003</t>
  </si>
  <si>
    <t>20005006</t>
  </si>
  <si>
    <t>20006002</t>
  </si>
  <si>
    <t>20006007</t>
  </si>
  <si>
    <t>20006008</t>
  </si>
  <si>
    <t>20006013</t>
  </si>
  <si>
    <t>20008013</t>
  </si>
  <si>
    <t>20008019</t>
  </si>
  <si>
    <t>20008066</t>
  </si>
  <si>
    <t>20008128</t>
  </si>
  <si>
    <t>20010010</t>
  </si>
  <si>
    <t>20010049</t>
  </si>
  <si>
    <t>20010082</t>
  </si>
  <si>
    <t>20015021</t>
  </si>
  <si>
    <t>20015035</t>
  </si>
  <si>
    <t>215018</t>
  </si>
  <si>
    <t>30001012</t>
  </si>
  <si>
    <t>30001020</t>
  </si>
  <si>
    <t>30004012</t>
  </si>
  <si>
    <t>30005002</t>
  </si>
  <si>
    <t>30006006</t>
  </si>
  <si>
    <t>30006011</t>
  </si>
  <si>
    <t>30008067</t>
  </si>
  <si>
    <t>30010091</t>
  </si>
  <si>
    <t>30531008</t>
  </si>
  <si>
    <t>30556013</t>
  </si>
  <si>
    <t>315019</t>
  </si>
  <si>
    <t>40001008</t>
  </si>
  <si>
    <t>40001009</t>
  </si>
  <si>
    <t>40001016</t>
  </si>
  <si>
    <t>40001017</t>
  </si>
  <si>
    <t>40001019</t>
  </si>
  <si>
    <t>40001020</t>
  </si>
  <si>
    <t>40003279</t>
  </si>
  <si>
    <t>40003293</t>
  </si>
  <si>
    <t>40003301</t>
  </si>
  <si>
    <t>40003311</t>
  </si>
  <si>
    <t>40005004</t>
  </si>
  <si>
    <t>40005005</t>
  </si>
  <si>
    <t>40005008</t>
  </si>
  <si>
    <t>40006001</t>
  </si>
  <si>
    <t>40006013</t>
  </si>
  <si>
    <t>40006015</t>
  </si>
  <si>
    <t>40008062</t>
  </si>
  <si>
    <t>40008081</t>
  </si>
  <si>
    <t>40008082</t>
  </si>
  <si>
    <t>40008095</t>
  </si>
  <si>
    <t>40008097</t>
  </si>
  <si>
    <t>40010089</t>
  </si>
  <si>
    <t>40010122</t>
  </si>
  <si>
    <t>4001020</t>
  </si>
  <si>
    <t>40058005</t>
  </si>
  <si>
    <t>40058006</t>
  </si>
  <si>
    <t>40656011</t>
  </si>
  <si>
    <t>40856001</t>
  </si>
  <si>
    <t>41205001</t>
  </si>
  <si>
    <t>50001004</t>
  </si>
  <si>
    <t>50001006</t>
  </si>
  <si>
    <t>50001008</t>
  </si>
  <si>
    <t>50001011</t>
  </si>
  <si>
    <t>50001041</t>
  </si>
  <si>
    <t>50003078</t>
  </si>
  <si>
    <t>50003084</t>
  </si>
  <si>
    <t>50003140</t>
  </si>
  <si>
    <t>50003150</t>
  </si>
  <si>
    <t>50003167</t>
  </si>
  <si>
    <t>50003182</t>
  </si>
  <si>
    <t>50003184</t>
  </si>
  <si>
    <t>50003189</t>
  </si>
  <si>
    <t>50003223</t>
  </si>
  <si>
    <t>50003226</t>
  </si>
  <si>
    <t>50005001</t>
  </si>
  <si>
    <t>50005002</t>
  </si>
  <si>
    <t>50005004</t>
  </si>
  <si>
    <t>50005008</t>
  </si>
  <si>
    <t>50005026</t>
  </si>
  <si>
    <t>50006010</t>
  </si>
  <si>
    <t>50006021</t>
  </si>
  <si>
    <t>50006022</t>
  </si>
  <si>
    <t>50008004</t>
  </si>
  <si>
    <t>50008006</t>
  </si>
  <si>
    <t>50008009</t>
  </si>
  <si>
    <t>50008024</t>
  </si>
  <si>
    <t>50008026</t>
  </si>
  <si>
    <t>50008029</t>
  </si>
  <si>
    <t>50008039</t>
  </si>
  <si>
    <t>50008048</t>
  </si>
  <si>
    <t>50008084</t>
  </si>
  <si>
    <t>50008096</t>
  </si>
  <si>
    <t>50008118</t>
  </si>
  <si>
    <t>50008128</t>
  </si>
  <si>
    <t>50008134</t>
  </si>
  <si>
    <t>50010005</t>
  </si>
  <si>
    <t>50010008</t>
  </si>
  <si>
    <t>50010010</t>
  </si>
  <si>
    <t>50010011</t>
  </si>
  <si>
    <t>50010013</t>
  </si>
  <si>
    <t>50010018</t>
  </si>
  <si>
    <t>50010030</t>
  </si>
  <si>
    <t>50010042</t>
  </si>
  <si>
    <t>50010048</t>
  </si>
  <si>
    <t>50010049</t>
  </si>
  <si>
    <t>50010060</t>
  </si>
  <si>
    <t>50012005</t>
  </si>
  <si>
    <t>50015001</t>
  </si>
  <si>
    <t>5003224</t>
  </si>
  <si>
    <t>50058002</t>
  </si>
  <si>
    <t>50605002</t>
  </si>
  <si>
    <t>50605006</t>
  </si>
  <si>
    <t>50605011</t>
  </si>
  <si>
    <t>50656001</t>
  </si>
  <si>
    <t>51056009</t>
  </si>
  <si>
    <t>51205002</t>
  </si>
  <si>
    <t>60001008</t>
  </si>
  <si>
    <t>60001014</t>
  </si>
  <si>
    <t>60003226</t>
  </si>
  <si>
    <t>60003230</t>
  </si>
  <si>
    <t>60005001</t>
  </si>
  <si>
    <t>60005002</t>
  </si>
  <si>
    <t>60005003</t>
  </si>
  <si>
    <t>60005004</t>
  </si>
  <si>
    <t>60005005</t>
  </si>
  <si>
    <t>60005006</t>
  </si>
  <si>
    <t>60005007</t>
  </si>
  <si>
    <t>60006001</t>
  </si>
  <si>
    <t>60008003</t>
  </si>
  <si>
    <t>60008017</t>
  </si>
  <si>
    <t>60008019</t>
  </si>
  <si>
    <t>60008036</t>
  </si>
  <si>
    <t>60008087</t>
  </si>
  <si>
    <t>60010005</t>
  </si>
  <si>
    <t>60010009</t>
  </si>
  <si>
    <t>60010021</t>
  </si>
  <si>
    <t>60010023</t>
  </si>
  <si>
    <t>60010069</t>
  </si>
  <si>
    <t>6005006</t>
  </si>
  <si>
    <t>60156026</t>
  </si>
  <si>
    <t>60531003</t>
  </si>
  <si>
    <t>60605002</t>
  </si>
  <si>
    <t>60805024</t>
  </si>
  <si>
    <t>60856003</t>
  </si>
  <si>
    <t>61002017</t>
  </si>
  <si>
    <t>61005007</t>
  </si>
  <si>
    <t>61056003</t>
  </si>
  <si>
    <t>61056007</t>
  </si>
  <si>
    <t>61056023</t>
  </si>
  <si>
    <t>70005002</t>
  </si>
  <si>
    <t>70008001</t>
  </si>
  <si>
    <t>70008002</t>
  </si>
  <si>
    <t>80008001</t>
  </si>
  <si>
    <t>80008002</t>
  </si>
  <si>
    <t>B04903A</t>
  </si>
  <si>
    <t>B04974A</t>
  </si>
  <si>
    <t>B05880A</t>
  </si>
  <si>
    <t>B06167A</t>
  </si>
  <si>
    <t>B06226A</t>
  </si>
  <si>
    <t>B07409A</t>
  </si>
  <si>
    <t>C06158A</t>
  </si>
  <si>
    <t>CBA007</t>
  </si>
  <si>
    <t>CIE006</t>
  </si>
  <si>
    <t>CIE013</t>
  </si>
  <si>
    <t>D00286A</t>
  </si>
  <si>
    <t>D00527A</t>
  </si>
  <si>
    <t>D00645A</t>
  </si>
  <si>
    <t>D01115A</t>
  </si>
  <si>
    <t>D01152A</t>
  </si>
  <si>
    <t>D03599A</t>
  </si>
  <si>
    <t>D04785A</t>
  </si>
  <si>
    <t>D04924A</t>
  </si>
  <si>
    <t>D05529A</t>
  </si>
  <si>
    <t>DBA001</t>
  </si>
  <si>
    <t>DBA003</t>
  </si>
  <si>
    <t>DBA004</t>
  </si>
  <si>
    <t>DBA006</t>
  </si>
  <si>
    <t>DBA007</t>
  </si>
  <si>
    <t>DCO10</t>
  </si>
  <si>
    <t>DCP10</t>
  </si>
  <si>
    <t>DLE0003</t>
  </si>
  <si>
    <t>DLE003</t>
  </si>
  <si>
    <t>DLE012</t>
  </si>
  <si>
    <t>DLE023</t>
  </si>
  <si>
    <t>ECP1407A</t>
  </si>
  <si>
    <t>ECPI407A</t>
  </si>
  <si>
    <t>EO1346A</t>
  </si>
  <si>
    <t>EUC007</t>
  </si>
  <si>
    <t>EUC008</t>
  </si>
  <si>
    <t>1529390301001</t>
  </si>
  <si>
    <t>1635290301001</t>
  </si>
  <si>
    <t>1739370301001</t>
  </si>
  <si>
    <t>000080360201008</t>
  </si>
  <si>
    <t>128050010202004</t>
  </si>
  <si>
    <t>200010050201021</t>
  </si>
  <si>
    <t>200010080201011</t>
  </si>
  <si>
    <t>200010210201020</t>
  </si>
  <si>
    <t>200030520201007</t>
  </si>
  <si>
    <t>200050020202001</t>
  </si>
  <si>
    <t>200050030202009</t>
  </si>
  <si>
    <t>200050060201001</t>
  </si>
  <si>
    <t>200060020201015</t>
  </si>
  <si>
    <t>200060070201015</t>
  </si>
  <si>
    <t>200060080201013</t>
  </si>
  <si>
    <t>200060130201021</t>
  </si>
  <si>
    <t>200080130201008</t>
  </si>
  <si>
    <t>200080190201023</t>
  </si>
  <si>
    <t>200080660201008</t>
  </si>
  <si>
    <t>200081280201008</t>
  </si>
  <si>
    <t>200100100201016</t>
  </si>
  <si>
    <t>200100490201005</t>
  </si>
  <si>
    <t>200100820201005</t>
  </si>
  <si>
    <t>200150210201020</t>
  </si>
  <si>
    <t>200150350201020</t>
  </si>
  <si>
    <t>2150180201017</t>
  </si>
  <si>
    <t>300010120201024</t>
  </si>
  <si>
    <t>300010200201022</t>
  </si>
  <si>
    <t>300040120201023</t>
  </si>
  <si>
    <t>300050020202023</t>
  </si>
  <si>
    <t>300060060201021</t>
  </si>
  <si>
    <t>300060110201015</t>
  </si>
  <si>
    <t>300080670201009</t>
  </si>
  <si>
    <t>300100910201005</t>
  </si>
  <si>
    <t>305310080202022</t>
  </si>
  <si>
    <t>305560130202015</t>
  </si>
  <si>
    <t>3150190201017</t>
  </si>
  <si>
    <t>400010080201024</t>
  </si>
  <si>
    <t>400010090201024</t>
  </si>
  <si>
    <t>400010160201011</t>
  </si>
  <si>
    <t>400010170201011</t>
  </si>
  <si>
    <t>400010190201022</t>
  </si>
  <si>
    <t>400010200201022</t>
  </si>
  <si>
    <t>400032790201030</t>
  </si>
  <si>
    <t>400032930202005</t>
  </si>
  <si>
    <t>400033010201026</t>
  </si>
  <si>
    <t>400033110201007</t>
  </si>
  <si>
    <t>400033110201026</t>
  </si>
  <si>
    <t>400050040202002</t>
  </si>
  <si>
    <t>400050040202009</t>
  </si>
  <si>
    <t>400050050202025</t>
  </si>
  <si>
    <t>400050080202003</t>
  </si>
  <si>
    <t>400060010201013</t>
  </si>
  <si>
    <t>400060130201021</t>
  </si>
  <si>
    <t>400060150201015</t>
  </si>
  <si>
    <t>400080620201009</t>
  </si>
  <si>
    <t>400080810201004</t>
  </si>
  <si>
    <t>400080820201009</t>
  </si>
  <si>
    <t>400080950201008</t>
  </si>
  <si>
    <t>400080970201004</t>
  </si>
  <si>
    <t>400100890201005</t>
  </si>
  <si>
    <t>400101220201005</t>
  </si>
  <si>
    <t>40010200201022</t>
  </si>
  <si>
    <t>400580050201002</t>
  </si>
  <si>
    <t>400580060201002</t>
  </si>
  <si>
    <t>406560110202014</t>
  </si>
  <si>
    <t>408560010202016</t>
  </si>
  <si>
    <t>412050010201010</t>
  </si>
  <si>
    <t>500010040201011</t>
  </si>
  <si>
    <t>500010040201022</t>
  </si>
  <si>
    <t>500010060201022</t>
  </si>
  <si>
    <t>500010080201011</t>
  </si>
  <si>
    <t>500010110201011</t>
  </si>
  <si>
    <t>500010410201033</t>
  </si>
  <si>
    <t>500030780201026</t>
  </si>
  <si>
    <t>500030840201007</t>
  </si>
  <si>
    <t>500031400201007</t>
  </si>
  <si>
    <t>500031500201030</t>
  </si>
  <si>
    <t>500031670201026</t>
  </si>
  <si>
    <t>500031820201026</t>
  </si>
  <si>
    <t>500031840201007</t>
  </si>
  <si>
    <t>500031890201007</t>
  </si>
  <si>
    <t>500032230201030</t>
  </si>
  <si>
    <t>500032260202005</t>
  </si>
  <si>
    <t>500050010202020</t>
  </si>
  <si>
    <t>500050020201001</t>
  </si>
  <si>
    <t>500050040201001</t>
  </si>
  <si>
    <t>500050080201001</t>
  </si>
  <si>
    <t>500050260201004</t>
  </si>
  <si>
    <t>500060100201021</t>
  </si>
  <si>
    <t>500060210201021</t>
  </si>
  <si>
    <t>500060220201015</t>
  </si>
  <si>
    <t>500060220201021</t>
  </si>
  <si>
    <t>500080020201006</t>
  </si>
  <si>
    <t>500080020201019</t>
  </si>
  <si>
    <t>500080040201025</t>
  </si>
  <si>
    <t>500080060201023</t>
  </si>
  <si>
    <t>500080090201016</t>
  </si>
  <si>
    <t>500080240201035</t>
  </si>
  <si>
    <t>500080260201004</t>
  </si>
  <si>
    <t>500080290201016</t>
  </si>
  <si>
    <t>500080390201008</t>
  </si>
  <si>
    <t>500080480201016</t>
  </si>
  <si>
    <t>500080840201004</t>
  </si>
  <si>
    <t>500080960201009</t>
  </si>
  <si>
    <t>500081180201009</t>
  </si>
  <si>
    <t>500081280201009</t>
  </si>
  <si>
    <t>500081340201008</t>
  </si>
  <si>
    <t>500100050201013</t>
  </si>
  <si>
    <t>500100050201020</t>
  </si>
  <si>
    <t>500100070201027</t>
  </si>
  <si>
    <t>500100070201037</t>
  </si>
  <si>
    <t>500100080201020</t>
  </si>
  <si>
    <t>500100090201027</t>
  </si>
  <si>
    <t>500100100201027</t>
  </si>
  <si>
    <t>500100100201034</t>
  </si>
  <si>
    <t>500100110201036</t>
  </si>
  <si>
    <t>500100130201036</t>
  </si>
  <si>
    <t>500100180201020</t>
  </si>
  <si>
    <t>500100300201005</t>
  </si>
  <si>
    <t>500100420201020</t>
  </si>
  <si>
    <t>500100480201032</t>
  </si>
  <si>
    <t>500100490201032</t>
  </si>
  <si>
    <t>500100600201032</t>
  </si>
  <si>
    <t>500120050201002</t>
  </si>
  <si>
    <t>500150010201027</t>
  </si>
  <si>
    <t>500280020201025</t>
  </si>
  <si>
    <t>50032240202012</t>
  </si>
  <si>
    <t>500580020201002</t>
  </si>
  <si>
    <t>506050020201010</t>
  </si>
  <si>
    <t>506050060202006</t>
  </si>
  <si>
    <t>506050110202011</t>
  </si>
  <si>
    <t>506560010202010</t>
  </si>
  <si>
    <t>510560090202030</t>
  </si>
  <si>
    <t>512050020201010</t>
  </si>
  <si>
    <t>600010080201024</t>
  </si>
  <si>
    <t>600010140201011</t>
  </si>
  <si>
    <t>600032260202017</t>
  </si>
  <si>
    <t>600032300202012</t>
  </si>
  <si>
    <t>600050010202002</t>
  </si>
  <si>
    <t>600050020202031</t>
  </si>
  <si>
    <t>600050030202021</t>
  </si>
  <si>
    <t>600050040202020</t>
  </si>
  <si>
    <t>600050040202023</t>
  </si>
  <si>
    <t>600050050202001</t>
  </si>
  <si>
    <t>600050060202002</t>
  </si>
  <si>
    <t>600050060202003</t>
  </si>
  <si>
    <t>600050060202019</t>
  </si>
  <si>
    <t>600050070202001</t>
  </si>
  <si>
    <t>600060010201021</t>
  </si>
  <si>
    <t>600080030201019</t>
  </si>
  <si>
    <t>600080170201008</t>
  </si>
  <si>
    <t>600080190201023</t>
  </si>
  <si>
    <t>600080360201016</t>
  </si>
  <si>
    <t>600080870201009</t>
  </si>
  <si>
    <t>600100050201017</t>
  </si>
  <si>
    <t>600100090201027</t>
  </si>
  <si>
    <t>600100210201013</t>
  </si>
  <si>
    <t>600100230201020</t>
  </si>
  <si>
    <t>600100690201005</t>
  </si>
  <si>
    <t>60050060202028</t>
  </si>
  <si>
    <t>601560260202029</t>
  </si>
  <si>
    <t>605310030202022</t>
  </si>
  <si>
    <t>606050020202033</t>
  </si>
  <si>
    <t>608050240202024</t>
  </si>
  <si>
    <t>608560030202004</t>
  </si>
  <si>
    <t>610020170202013</t>
  </si>
  <si>
    <t>610050070202032</t>
  </si>
  <si>
    <t>610560030202015</t>
  </si>
  <si>
    <t>610560070202030</t>
  </si>
  <si>
    <t>610560230202010</t>
  </si>
  <si>
    <t>700050020202021</t>
  </si>
  <si>
    <t>700080010201006</t>
  </si>
  <si>
    <t>700080020201006</t>
  </si>
  <si>
    <t>800080010201019</t>
  </si>
  <si>
    <t>800080020201025</t>
  </si>
  <si>
    <t>B04903A0401008</t>
  </si>
  <si>
    <t>B04974A0401009</t>
  </si>
  <si>
    <t>B05880A0401007</t>
  </si>
  <si>
    <t>B06151A0101019</t>
  </si>
  <si>
    <t>B06167A0401002</t>
  </si>
  <si>
    <t>B06226A0401018</t>
  </si>
  <si>
    <t>B06535A0101019</t>
  </si>
  <si>
    <t>B07409A0401003</t>
  </si>
  <si>
    <t>C04181C0101017</t>
  </si>
  <si>
    <t>C05825A0101016</t>
  </si>
  <si>
    <t>C06038A0101016</t>
  </si>
  <si>
    <t>C06158A0401002</t>
  </si>
  <si>
    <t>C06524A0101016</t>
  </si>
  <si>
    <t>CBA0070401012</t>
  </si>
  <si>
    <t>CIE0060402002</t>
  </si>
  <si>
    <t>CIE0130402001</t>
  </si>
  <si>
    <t>D00286A0401006</t>
  </si>
  <si>
    <t>D00527A0401014</t>
  </si>
  <si>
    <t>D00621A0101017</t>
  </si>
  <si>
    <t>D00621B0101017</t>
  </si>
  <si>
    <t>D00645A0401004</t>
  </si>
  <si>
    <t>D00944A0401018</t>
  </si>
  <si>
    <t>D01115A0401002</t>
  </si>
  <si>
    <t>D01152A0401003</t>
  </si>
  <si>
    <t>D01229A0101028</t>
  </si>
  <si>
    <t>D01306A0101009</t>
  </si>
  <si>
    <t>D01334A0101021</t>
  </si>
  <si>
    <t>D02633A0101008</t>
  </si>
  <si>
    <t>D03011A0101021</t>
  </si>
  <si>
    <t>D03037A0101028</t>
  </si>
  <si>
    <t>D03041B0101028</t>
  </si>
  <si>
    <t>D03111A0101012</t>
  </si>
  <si>
    <t>D03283A0101018</t>
  </si>
  <si>
    <t>D03452A0101022</t>
  </si>
  <si>
    <t>D03599A0401022</t>
  </si>
  <si>
    <t>D04386A0401015</t>
  </si>
  <si>
    <t>D04785A0401002</t>
  </si>
  <si>
    <t>D04924A0401014</t>
  </si>
  <si>
    <t>D05421A0101011</t>
  </si>
  <si>
    <t>D05529A0401017</t>
  </si>
  <si>
    <t>D06796A0101016</t>
  </si>
  <si>
    <t>D06796B0101016</t>
  </si>
  <si>
    <t>DBA0010401010</t>
  </si>
  <si>
    <t>DBA0030401012</t>
  </si>
  <si>
    <t>DBA0040401011</t>
  </si>
  <si>
    <t>DBA0060401010</t>
  </si>
  <si>
    <t>DBA0070401013</t>
  </si>
  <si>
    <t>DCO100401020</t>
  </si>
  <si>
    <t>DCP100401020</t>
  </si>
  <si>
    <t>DLE00030402006</t>
  </si>
  <si>
    <t>DLE0030402006</t>
  </si>
  <si>
    <t>DLE0120402003</t>
  </si>
  <si>
    <t>DLE0230402004</t>
  </si>
  <si>
    <t>E00286A0101011</t>
  </si>
  <si>
    <t>E01378A0401016</t>
  </si>
  <si>
    <t>E01560A0101022</t>
  </si>
  <si>
    <t>E02034A0101020</t>
  </si>
  <si>
    <t>E02224A0101024</t>
  </si>
  <si>
    <t>E02240A0101005</t>
  </si>
  <si>
    <t>E02625A0101020</t>
  </si>
  <si>
    <t>E02653A0101006</t>
  </si>
  <si>
    <t>E04850A0101011</t>
  </si>
  <si>
    <t>E05365A0101021</t>
  </si>
  <si>
    <t>E05681B0101006</t>
  </si>
  <si>
    <t>E05761A0101005</t>
  </si>
  <si>
    <t>E05785A0101005</t>
  </si>
  <si>
    <t>E05792A0101013</t>
  </si>
  <si>
    <t>E05793A0101013</t>
  </si>
  <si>
    <t>E05794A0101013</t>
  </si>
  <si>
    <t>E05795B0101013</t>
  </si>
  <si>
    <t>E05839A0101005</t>
  </si>
  <si>
    <t>E05839B0101005</t>
  </si>
  <si>
    <t>E05868A0101013</t>
  </si>
  <si>
    <t>E05869A0101013</t>
  </si>
  <si>
    <t>E05870A0101013</t>
  </si>
  <si>
    <t>ECP0676A0101015</t>
  </si>
  <si>
    <t>ECP1407A0401024</t>
  </si>
  <si>
    <t>ECP1408A0401023</t>
  </si>
  <si>
    <t>ECPI407A0401024</t>
  </si>
  <si>
    <t>ECPI408A0401023</t>
  </si>
  <si>
    <t>EO1346A0401018</t>
  </si>
  <si>
    <t>EUC0070401014</t>
  </si>
  <si>
    <t>EUC0080401017</t>
  </si>
  <si>
    <t>EUC0110401001</t>
  </si>
  <si>
    <t>F00842A0101030</t>
  </si>
  <si>
    <t>F01797A0101013</t>
  </si>
  <si>
    <t>F01798A0101013</t>
  </si>
  <si>
    <t>F01844A0101017</t>
  </si>
  <si>
    <t>F01859A0101013</t>
  </si>
  <si>
    <t>F01860A0101013</t>
  </si>
  <si>
    <t>F01861A0101013</t>
  </si>
  <si>
    <t>F01988A0101008</t>
  </si>
  <si>
    <t>F02115A0101022</t>
  </si>
  <si>
    <t>F02307A0101018</t>
  </si>
  <si>
    <t>F02695A0101006</t>
  </si>
  <si>
    <t>F02695B0101006</t>
  </si>
  <si>
    <t>F02917A0101009</t>
  </si>
  <si>
    <t>F03196A0101006</t>
  </si>
  <si>
    <t>F03341A0101005</t>
  </si>
  <si>
    <t>F03341B0101005</t>
  </si>
  <si>
    <t>F03341C0101005</t>
  </si>
  <si>
    <t>F06190B0101011</t>
  </si>
  <si>
    <t>F06826A0101005</t>
  </si>
  <si>
    <t>G00978A0101026</t>
  </si>
  <si>
    <t>G01236C0101024</t>
  </si>
  <si>
    <t>G01629A0101023</t>
  </si>
  <si>
    <t>G01643A0101018</t>
  </si>
  <si>
    <t>G01805A0101022</t>
  </si>
  <si>
    <t>G01864A0101016</t>
  </si>
  <si>
    <t>G03728A0101025</t>
  </si>
  <si>
    <t>G03791A0101013</t>
  </si>
  <si>
    <t>G03848A0101013</t>
  </si>
  <si>
    <t>G03849A0101013</t>
  </si>
  <si>
    <t>G03906A0101013</t>
  </si>
  <si>
    <t>G03907A0101013</t>
  </si>
  <si>
    <t>G03908A0101013</t>
  </si>
  <si>
    <t>G03930A0101023</t>
  </si>
  <si>
    <t>G04245C0101017</t>
  </si>
  <si>
    <t>G04264B0101011</t>
  </si>
  <si>
    <t>G04274A0101008</t>
  </si>
  <si>
    <t>G04384A0101006</t>
  </si>
  <si>
    <t>G04384B0101006</t>
  </si>
  <si>
    <t>G04452A0101005</t>
  </si>
  <si>
    <t>G04452B0101005</t>
  </si>
  <si>
    <t>G04452C0101005</t>
  </si>
  <si>
    <t>G04480A0101011</t>
  </si>
  <si>
    <t>G04712A0101017</t>
  </si>
  <si>
    <t>G04714A0101023</t>
  </si>
  <si>
    <t>G04757B0101026</t>
  </si>
  <si>
    <t>G04930A0101011</t>
  </si>
  <si>
    <t>G05084A0101011</t>
  </si>
  <si>
    <t>G05363A0101022</t>
  </si>
  <si>
    <t>G05363B0101022</t>
  </si>
  <si>
    <t>G05442A0101025</t>
  </si>
  <si>
    <t>G05442B0101025</t>
  </si>
  <si>
    <t>G06116A0101011</t>
  </si>
  <si>
    <t>H00329A0101011</t>
  </si>
  <si>
    <t>H00431A0101011</t>
  </si>
  <si>
    <t>H00441A0101011</t>
  </si>
  <si>
    <t>H00442A0101011</t>
  </si>
  <si>
    <t>H00609A0101013</t>
  </si>
  <si>
    <t>H00622A0101022</t>
  </si>
  <si>
    <t>H00622B0101022</t>
  </si>
  <si>
    <t>H00703A0101013</t>
  </si>
  <si>
    <t>H00706A0101013</t>
  </si>
  <si>
    <t>H00734A0101013</t>
  </si>
  <si>
    <t>H00741A0101013</t>
  </si>
  <si>
    <t>H00809A0101013</t>
  </si>
  <si>
    <t>H00810A0101013</t>
  </si>
  <si>
    <t>H00867A0101013</t>
  </si>
  <si>
    <t>H00869A0101013</t>
  </si>
  <si>
    <t>H00910A0101023</t>
  </si>
  <si>
    <t>H00937A0101013</t>
  </si>
  <si>
    <t>H00938A0101013</t>
  </si>
  <si>
    <t>H01020A0101025</t>
  </si>
  <si>
    <t>H01020B0101025</t>
  </si>
  <si>
    <t>H01050A0101017</t>
  </si>
  <si>
    <t>H01050B0101017</t>
  </si>
  <si>
    <t>H01050C0101017</t>
  </si>
  <si>
    <t>H01123A0101008</t>
  </si>
  <si>
    <t>H01123B0101008</t>
  </si>
  <si>
    <t>H01126B0101016</t>
  </si>
  <si>
    <t>600080010201006</t>
  </si>
  <si>
    <t>200050080201001</t>
  </si>
  <si>
    <t>Nro. Clientes/Facturas</t>
  </si>
  <si>
    <t>133413</t>
  </si>
  <si>
    <t>20</t>
  </si>
  <si>
    <t>FARMACIA LA REBAJA</t>
  </si>
  <si>
    <t>AV. QUITO 357 E Y LUIS URDANETA Y PADRE SOLANA</t>
  </si>
  <si>
    <t>AV. QUITO 357 E Y LUIS URDANETA Y PADRE SOLANO</t>
  </si>
  <si>
    <t>667725</t>
  </si>
  <si>
    <t>667724</t>
  </si>
  <si>
    <t>NUMERO DE CAJAS</t>
  </si>
  <si>
    <t>133614</t>
  </si>
  <si>
    <t>RIVERA CAIZA JORGE</t>
  </si>
  <si>
    <t>CALLE 11 AVE Y ALIANZA ESQ</t>
  </si>
  <si>
    <t>AV LA PENDOLA GUSAMO SUR MZ11V 30</t>
  </si>
  <si>
    <t>H01126A</t>
  </si>
  <si>
    <t>H01126A0101016</t>
  </si>
  <si>
    <t>669210</t>
  </si>
  <si>
    <t>669211</t>
  </si>
  <si>
    <t>G06049A</t>
  </si>
  <si>
    <t>G06049B</t>
  </si>
  <si>
    <t>G06049A0101011</t>
  </si>
  <si>
    <t>G06049B0101011</t>
  </si>
  <si>
    <t>133792</t>
  </si>
  <si>
    <t>875046</t>
  </si>
  <si>
    <t>875047</t>
  </si>
  <si>
    <t>ALEJO LASCANO N114 XIMENA Y BOYACA JUNTO A KRONOS</t>
  </si>
  <si>
    <t>PDC-8717</t>
  </si>
  <si>
    <t>GEOVANNI GUAMAN</t>
  </si>
  <si>
    <t>342</t>
  </si>
  <si>
    <t>RODOLFO BAQUERIZO SOLAR 1</t>
  </si>
  <si>
    <t>670864</t>
  </si>
  <si>
    <t>670865</t>
  </si>
  <si>
    <t>134108</t>
  </si>
  <si>
    <t>IBB-3222</t>
  </si>
  <si>
    <t>ADAM SANCHEZ</t>
  </si>
  <si>
    <t>MERCADILLO E 248 Y PAEZ EDIFICIO DORAL MARISCAL 4TO PISO</t>
  </si>
  <si>
    <r>
      <rPr>
        <sz val="11"/>
        <rFont val="Calibri"/>
        <family val="2"/>
        <scheme val="minor"/>
      </rPr>
      <t>AV  CAPITAN RAMOS E2 210 Y CASTELLI LA LUZ</t>
    </r>
  </si>
  <si>
    <r>
      <rPr>
        <sz val="11"/>
        <rFont val="Calibri"/>
        <family val="2"/>
        <scheme val="minor"/>
      </rPr>
      <t>AV SHYRIS S N KM 51 2 Y SECUNDARIA EDIFICIO FARCOMED PB</t>
    </r>
  </si>
  <si>
    <r>
      <rPr>
        <sz val="11"/>
        <rFont val="Calibri"/>
        <family val="2"/>
        <scheme val="minor"/>
      </rPr>
      <t>AV DE LOS SHYRIS KM 51 2  SANGOLQUI</t>
    </r>
  </si>
  <si>
    <r>
      <rPr>
        <sz val="11"/>
        <rFont val="Calibri"/>
        <family val="2"/>
        <scheme val="minor"/>
      </rPr>
      <t>VIA A COTOGCHOA AV  GENERAL ENRIQUEZ S N CENTRO DISTRIB</t>
    </r>
  </si>
  <si>
    <r>
      <rPr>
        <sz val="11"/>
        <rFont val="Calibri"/>
        <family val="2"/>
        <scheme val="minor"/>
      </rPr>
      <t>ALFONSO BORRERO 2 11 Y LORENZO</t>
    </r>
  </si>
  <si>
    <r>
      <rPr>
        <sz val="11"/>
        <rFont val="Calibri"/>
        <family val="2"/>
        <scheme val="minor"/>
      </rPr>
      <t>BOYACA 638 Y PADRE SOLANO</t>
    </r>
  </si>
  <si>
    <r>
      <rPr>
        <sz val="11"/>
        <rFont val="Calibri"/>
        <family val="2"/>
        <scheme val="minor"/>
      </rPr>
      <t>URB SAMBOCITY MZ 10 VILLA 34</t>
    </r>
  </si>
  <si>
    <r>
      <rPr>
        <sz val="11"/>
        <rFont val="Calibri"/>
        <family val="2"/>
        <scheme val="minor"/>
      </rPr>
      <t>URB CIUDAD COLON MZ 275 SOLAR 5 ETAPA III EDIF CORPORATIVO1 PB</t>
    </r>
  </si>
  <si>
    <t>JULIO</t>
  </si>
  <si>
    <t>674306UIO</t>
  </si>
  <si>
    <t>674305UIO</t>
  </si>
  <si>
    <r>
      <rPr>
        <sz val="10"/>
        <rFont val="Calibri"/>
        <family val="2"/>
        <scheme val="minor"/>
      </rPr>
      <t>DOMINGO COMIN N1101 Y CALLE F</t>
    </r>
  </si>
  <si>
    <r>
      <rPr>
        <sz val="10"/>
        <rFont val="Calibri"/>
        <family val="2"/>
        <scheme val="minor"/>
      </rPr>
      <t>MAPASINGUE ESTE AV 1A MZA79 SOLAR 8</t>
    </r>
  </si>
  <si>
    <r>
      <rPr>
        <sz val="10"/>
        <rFont val="Calibri"/>
        <family val="2"/>
        <scheme val="minor"/>
      </rPr>
      <t>G 700 Y CALLE NOVENA  CALLE DECIMA</t>
    </r>
  </si>
  <si>
    <r>
      <rPr>
        <sz val="10"/>
        <rFont val="Calibri"/>
        <family val="2"/>
        <scheme val="minor"/>
      </rPr>
      <t>DURAN AV JAIME NEBOT SOLAR10 Y CALLE QUINTA</t>
    </r>
  </si>
  <si>
    <r>
      <rPr>
        <sz val="10"/>
        <rFont val="Calibri"/>
        <family val="2"/>
        <scheme val="minor"/>
      </rPr>
      <t>AV DE LOS SHYRIS KM 51 2  SANGOLQUI</t>
    </r>
  </si>
  <si>
    <r>
      <rPr>
        <sz val="10"/>
        <rFont val="Calibri"/>
        <family val="2"/>
        <scheme val="minor"/>
      </rPr>
      <t>AV SHYRIS S N KM 51 2 Y SECUNDARIA EDIFICIO FARCOMED PB</t>
    </r>
  </si>
  <si>
    <r>
      <rPr>
        <sz val="10"/>
        <rFont val="Calibri"/>
        <family val="2"/>
        <scheme val="minor"/>
      </rPr>
      <t>AV  CAPITAN RAMOS E2 210 Y CASTELLI LA LUZ</t>
    </r>
  </si>
  <si>
    <r>
      <rPr>
        <sz val="10"/>
        <rFont val="Calibri"/>
        <family val="2"/>
        <scheme val="minor"/>
      </rPr>
      <t>URB CIUDAD COLON MZ 275 SOLAR 5 ETAPA III EDIF CORPORATIVO1 PB</t>
    </r>
  </si>
  <si>
    <r>
      <rPr>
        <sz val="10"/>
        <rFont val="Calibri"/>
        <family val="2"/>
        <scheme val="minor"/>
      </rPr>
      <t>ALFONSO BORRERO 2 11 Y LORENZO</t>
    </r>
  </si>
  <si>
    <r>
      <rPr>
        <sz val="10"/>
        <rFont val="Calibri"/>
        <family val="2"/>
        <scheme val="minor"/>
      </rPr>
      <t>JUAN PENDOLA SOLAR N1 BLOQUE N10</t>
    </r>
  </si>
  <si>
    <r>
      <rPr>
        <sz val="10"/>
        <rFont val="Calibri"/>
        <family val="2"/>
        <scheme val="minor"/>
      </rPr>
      <t>SAN JORGE N500 10MA FRENTE A LA CLINICA KENNEDY MZ24 VILLA14</t>
    </r>
  </si>
  <si>
    <r>
      <rPr>
        <sz val="10"/>
        <rFont val="Calibri"/>
        <family val="2"/>
        <scheme val="minor"/>
      </rPr>
      <t>BOYACA 638 Y PADRE SOLANO</t>
    </r>
  </si>
  <si>
    <r>
      <rPr>
        <sz val="10"/>
        <rFont val="Calibri"/>
        <family val="2"/>
        <scheme val="minor"/>
      </rPr>
      <t>AV  EUGENIO ESPEJO 2410 Y RINCON DEL VALLE PLAZA DEL RANCHO BOQUE 2 PISO 3 OFICINA 302</t>
    </r>
  </si>
  <si>
    <r>
      <rPr>
        <sz val="10"/>
        <rFont val="Calibri"/>
        <family val="2"/>
        <scheme val="minor"/>
      </rPr>
      <t>URB SAMBOCITY MZ 10 VILLA 34</t>
    </r>
  </si>
  <si>
    <t>BARRERA GUARTAZACA CARMEN ELENA</t>
  </si>
  <si>
    <t>VERA MONCAYO CRISTINA ALEANDRA</t>
  </si>
  <si>
    <t>SOLAR 11 MZ307 CDLA KENNEDY NORTE DETRAS</t>
  </si>
  <si>
    <t>SAUCES VI 12 PASEO 18NE SOLAR MZ 259</t>
  </si>
  <si>
    <t>FUE A ENTREGAR CHRISTIAN EL TRANSPORTE NO VINO A RETIRAR</t>
  </si>
  <si>
    <t>CRISTIAN TOPANTA</t>
  </si>
  <si>
    <t>HENRY GUALPA</t>
  </si>
  <si>
    <t>135060</t>
  </si>
  <si>
    <t>G 700 Y CALLE NOVENA  CALLE DECIMA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</si>
</sst>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[$-F800]dddd\,\ mmmm\ dd\,\ yyyy"/>
    <numFmt numFmtId="165" formatCode="&quot;001-002-00000&quot;0000"/>
    <numFmt numFmtId="166" formatCode="mm/yyyy"/>
    <numFmt numFmtId="167" formatCode="&quot;BTDP-2017-&quot;0000000"/>
    <numFmt numFmtId="168" formatCode="&quot;N° REPORTE BPDM-2017-&quot;0000"/>
    <numFmt numFmtId="169" formatCode="hh:mm"/>
    <numFmt numFmtId="170" formatCode="&quot;N° DE FACTURA : 001-002-00000&quot;0000"/>
    <numFmt numFmtId="171" formatCode="&quot;FECHA: &quot;dd/mm/yyyy"/>
    <numFmt numFmtId="172" formatCode="&quot;N° PALLETS: &quot;00"/>
    <numFmt numFmtId="173" formatCode="&quot;N° DE PEDIDO : &quot;"/>
    <numFmt numFmtId="174" formatCode="&quot;NÚMERO DE CARTONES: &quot;000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Arial Narrow"/>
      <family val="2"/>
    </font>
    <font>
      <b/>
      <sz val="9"/>
      <color theme="1"/>
      <name val="Arial Narrow"/>
      <family val="2"/>
    </font>
    <font>
      <b/>
      <sz val="9"/>
      <color theme="1"/>
      <name val="Aharoni"/>
      <charset val="177"/>
    </font>
    <font>
      <sz val="10"/>
      <name val="Arial"/>
      <family val="2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FFF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7" fillId="0" borderId="0"/>
    <xf numFmtId="0" fontId="17" fillId="0" borderId="0"/>
    <xf numFmtId="0" fontId="23" fillId="0" borderId="0"/>
  </cellStyleXfs>
  <cellXfs count="368">
    <xf numFmtId="0" fontId="0" fillId="0" borderId="0" xfId="0"/>
    <xf numFmtId="0" fontId="0" fillId="0" borderId="1" xfId="0" applyBorder="1"/>
    <xf numFmtId="0" fontId="1" fillId="3" borderId="1" xfId="0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top" wrapText="1"/>
    </xf>
    <xf numFmtId="0" fontId="5" fillId="0" borderId="1" xfId="0" applyFon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0" fillId="0" borderId="0" xfId="0" applyBorder="1" applyAlignment="1">
      <alignment horizontal="center" vertical="top"/>
    </xf>
    <xf numFmtId="0" fontId="5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6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right"/>
    </xf>
    <xf numFmtId="0" fontId="6" fillId="4" borderId="1" xfId="0" applyFont="1" applyFill="1" applyBorder="1" applyAlignment="1">
      <alignment horizontal="right" vertical="center"/>
    </xf>
    <xf numFmtId="0" fontId="1" fillId="0" borderId="1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0" fillId="0" borderId="20" xfId="0" applyBorder="1"/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 applyAlignment="1">
      <alignment horizontal="center" vertical="top"/>
    </xf>
    <xf numFmtId="0" fontId="6" fillId="5" borderId="9" xfId="0" applyFont="1" applyFill="1" applyBorder="1" applyAlignment="1">
      <alignment horizontal="center" vertical="center" textRotation="90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left"/>
    </xf>
    <xf numFmtId="0" fontId="3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 vertical="top"/>
    </xf>
    <xf numFmtId="14" fontId="3" fillId="0" borderId="1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Border="1" applyAlignment="1"/>
    <xf numFmtId="0" fontId="15" fillId="3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166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13" fillId="0" borderId="0" xfId="0" applyFont="1"/>
    <xf numFmtId="0" fontId="0" fillId="0" borderId="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/>
    <xf numFmtId="0" fontId="3" fillId="0" borderId="13" xfId="0" applyFont="1" applyFill="1" applyBorder="1" applyAlignment="1">
      <alignment vertical="center"/>
    </xf>
    <xf numFmtId="0" fontId="0" fillId="0" borderId="0" xfId="0" applyFont="1"/>
    <xf numFmtId="0" fontId="22" fillId="7" borderId="1" xfId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18" fillId="0" borderId="0" xfId="1" applyFont="1"/>
    <xf numFmtId="0" fontId="23" fillId="0" borderId="0" xfId="3"/>
    <xf numFmtId="0" fontId="23" fillId="0" borderId="0" xfId="3" applyAlignment="1">
      <alignment horizontal="center"/>
    </xf>
    <xf numFmtId="0" fontId="19" fillId="0" borderId="0" xfId="1" applyFont="1"/>
    <xf numFmtId="0" fontId="20" fillId="0" borderId="0" xfId="1" applyFont="1"/>
    <xf numFmtId="0" fontId="17" fillId="0" borderId="0" xfId="3" applyFont="1"/>
    <xf numFmtId="0" fontId="17" fillId="0" borderId="0" xfId="3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top"/>
    </xf>
    <xf numFmtId="0" fontId="3" fillId="0" borderId="1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14" fillId="3" borderId="9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textRotation="90" wrapText="1"/>
    </xf>
    <xf numFmtId="0" fontId="14" fillId="3" borderId="9" xfId="0" applyFont="1" applyFill="1" applyBorder="1" applyAlignment="1">
      <alignment vertical="center" textRotation="90" wrapText="1"/>
    </xf>
    <xf numFmtId="0" fontId="16" fillId="3" borderId="9" xfId="0" applyFont="1" applyFill="1" applyBorder="1" applyAlignment="1">
      <alignment vertical="center" textRotation="90" wrapText="1"/>
    </xf>
    <xf numFmtId="0" fontId="15" fillId="3" borderId="9" xfId="0" applyFont="1" applyFill="1" applyBorder="1" applyAlignment="1">
      <alignment vertical="center" textRotation="90" wrapText="1"/>
    </xf>
    <xf numFmtId="0" fontId="0" fillId="0" borderId="20" xfId="0" applyBorder="1" applyAlignment="1">
      <alignment horizontal="left"/>
    </xf>
    <xf numFmtId="0" fontId="0" fillId="0" borderId="11" xfId="0" applyBorder="1" applyAlignment="1">
      <alignment vertical="top"/>
    </xf>
    <xf numFmtId="0" fontId="0" fillId="0" borderId="11" xfId="0" applyBorder="1" applyAlignment="1"/>
    <xf numFmtId="0" fontId="0" fillId="0" borderId="12" xfId="0" applyBorder="1" applyAlignment="1"/>
    <xf numFmtId="0" fontId="3" fillId="0" borderId="43" xfId="0" applyFont="1" applyBorder="1" applyAlignment="1">
      <alignment horizontal="right" vertical="center"/>
    </xf>
    <xf numFmtId="0" fontId="10" fillId="5" borderId="9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textRotation="90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45" xfId="0" applyFont="1" applyFill="1" applyBorder="1" applyAlignment="1">
      <alignment horizontal="center" vertical="center" wrapText="1"/>
    </xf>
    <xf numFmtId="0" fontId="0" fillId="0" borderId="19" xfId="0" applyBorder="1" applyAlignment="1"/>
    <xf numFmtId="0" fontId="1" fillId="0" borderId="0" xfId="0" applyFont="1" applyBorder="1" applyAlignment="1">
      <alignment horizontal="center"/>
    </xf>
    <xf numFmtId="0" fontId="24" fillId="0" borderId="0" xfId="0" applyFont="1" applyBorder="1" applyAlignment="1">
      <alignment horizontal="left"/>
    </xf>
    <xf numFmtId="0" fontId="5" fillId="0" borderId="20" xfId="0" applyFont="1" applyBorder="1" applyAlignment="1">
      <alignment horizontal="center"/>
    </xf>
    <xf numFmtId="0" fontId="0" fillId="0" borderId="27" xfId="0" applyBorder="1"/>
    <xf numFmtId="3" fontId="0" fillId="0" borderId="1" xfId="0" applyNumberFormat="1" applyBorder="1" applyAlignment="1"/>
    <xf numFmtId="0" fontId="0" fillId="0" borderId="1" xfId="0" applyNumberFormat="1" applyBorder="1" applyAlignment="1"/>
    <xf numFmtId="169" fontId="3" fillId="0" borderId="1" xfId="0" applyNumberFormat="1" applyFont="1" applyBorder="1" applyAlignment="1">
      <alignment horizontal="center" vertical="center"/>
    </xf>
    <xf numFmtId="0" fontId="1" fillId="0" borderId="0" xfId="0" applyFont="1"/>
    <xf numFmtId="14" fontId="0" fillId="0" borderId="0" xfId="0" applyNumberFormat="1"/>
    <xf numFmtId="0" fontId="0" fillId="0" borderId="20" xfId="0" applyBorder="1" applyAlignment="1">
      <alignment horizontal="center"/>
    </xf>
    <xf numFmtId="3" fontId="0" fillId="0" borderId="28" xfId="0" applyNumberFormat="1" applyBorder="1" applyAlignment="1">
      <alignment horizontal="right"/>
    </xf>
    <xf numFmtId="0" fontId="0" fillId="0" borderId="0" xfId="0" applyFont="1" applyProtection="1">
      <protection locked="0"/>
    </xf>
    <xf numFmtId="49" fontId="0" fillId="0" borderId="0" xfId="0" applyNumberFormat="1" applyFont="1" applyAlignment="1" applyProtection="1">
      <alignment horizontal="right"/>
      <protection locked="0"/>
    </xf>
    <xf numFmtId="22" fontId="0" fillId="0" borderId="0" xfId="0" applyNumberFormat="1" applyFont="1" applyProtection="1">
      <protection locked="0"/>
    </xf>
    <xf numFmtId="0" fontId="10" fillId="5" borderId="1" xfId="1" applyFont="1" applyFill="1" applyBorder="1" applyAlignment="1" applyProtection="1">
      <alignment horizontal="center" vertical="center" wrapText="1"/>
      <protection locked="0"/>
    </xf>
    <xf numFmtId="49" fontId="10" fillId="6" borderId="1" xfId="1" applyNumberFormat="1" applyFont="1" applyFill="1" applyBorder="1" applyAlignment="1" applyProtection="1">
      <alignment horizontal="center" vertical="center" wrapText="1"/>
      <protection locked="0"/>
    </xf>
    <xf numFmtId="0" fontId="22" fillId="9" borderId="1" xfId="1" applyFont="1" applyFill="1" applyBorder="1" applyAlignment="1" applyProtection="1">
      <alignment horizontal="center" vertical="center" wrapText="1"/>
      <protection locked="0"/>
    </xf>
    <xf numFmtId="0" fontId="22" fillId="11" borderId="1" xfId="1" applyFont="1" applyFill="1" applyBorder="1" applyAlignment="1" applyProtection="1">
      <alignment horizontal="center" vertical="center" wrapText="1"/>
      <protection locked="0"/>
    </xf>
    <xf numFmtId="0" fontId="22" fillId="7" borderId="1" xfId="1" applyFont="1" applyFill="1" applyBorder="1" applyAlignment="1" applyProtection="1">
      <alignment horizontal="center" vertical="center" wrapText="1"/>
      <protection locked="0"/>
    </xf>
    <xf numFmtId="0" fontId="10" fillId="6" borderId="1" xfId="2" applyFont="1" applyFill="1" applyBorder="1" applyAlignment="1" applyProtection="1">
      <alignment horizontal="center" vertical="center" wrapText="1"/>
      <protection locked="0"/>
    </xf>
    <xf numFmtId="22" fontId="10" fillId="5" borderId="1" xfId="1" applyNumberFormat="1" applyFont="1" applyFill="1" applyBorder="1" applyAlignment="1" applyProtection="1">
      <alignment horizontal="center" vertical="center" wrapText="1"/>
      <protection locked="0"/>
    </xf>
    <xf numFmtId="0" fontId="22" fillId="0" borderId="0" xfId="2" applyFont="1" applyFill="1" applyProtection="1">
      <protection locked="0"/>
    </xf>
    <xf numFmtId="49" fontId="22" fillId="0" borderId="0" xfId="2" applyNumberFormat="1" applyFont="1" applyFill="1" applyProtection="1">
      <protection locked="0"/>
    </xf>
    <xf numFmtId="14" fontId="0" fillId="0" borderId="0" xfId="0" applyNumberFormat="1" applyFont="1" applyProtection="1">
      <protection locked="0"/>
    </xf>
    <xf numFmtId="14" fontId="22" fillId="0" borderId="0" xfId="2" applyNumberFormat="1" applyFont="1" applyFill="1" applyProtection="1">
      <protection locked="0"/>
    </xf>
    <xf numFmtId="0" fontId="22" fillId="8" borderId="0" xfId="2" applyFont="1" applyFill="1" applyProtection="1">
      <protection locked="0"/>
    </xf>
    <xf numFmtId="0" fontId="0" fillId="0" borderId="0" xfId="0" applyFont="1" applyFill="1" applyProtection="1">
      <protection locked="0"/>
    </xf>
    <xf numFmtId="0" fontId="22" fillId="0" borderId="0" xfId="1" applyFont="1" applyFill="1" applyProtection="1">
      <protection locked="0"/>
    </xf>
    <xf numFmtId="49" fontId="0" fillId="0" borderId="0" xfId="0" applyNumberFormat="1" applyFont="1" applyFill="1" applyProtection="1">
      <protection locked="0"/>
    </xf>
    <xf numFmtId="49" fontId="0" fillId="0" borderId="0" xfId="0" applyNumberFormat="1" applyFont="1" applyFill="1" applyAlignment="1" applyProtection="1">
      <alignment horizontal="right"/>
      <protection locked="0"/>
    </xf>
    <xf numFmtId="14" fontId="22" fillId="0" borderId="0" xfId="0" applyNumberFormat="1" applyFont="1" applyFill="1" applyProtection="1">
      <protection locked="0"/>
    </xf>
    <xf numFmtId="0" fontId="0" fillId="0" borderId="0" xfId="1" applyFont="1" applyFill="1" applyAlignment="1" applyProtection="1">
      <alignment horizontal="right"/>
      <protection locked="0"/>
    </xf>
    <xf numFmtId="0" fontId="0" fillId="0" borderId="0" xfId="0" applyNumberFormat="1" applyFont="1" applyFill="1" applyAlignment="1" applyProtection="1">
      <alignment horizontal="right"/>
      <protection locked="0"/>
    </xf>
    <xf numFmtId="14" fontId="22" fillId="0" borderId="0" xfId="1" applyNumberFormat="1" applyFont="1" applyProtection="1">
      <protection locked="0"/>
    </xf>
    <xf numFmtId="0" fontId="22" fillId="0" borderId="0" xfId="0" applyFont="1" applyProtection="1">
      <protection locked="0"/>
    </xf>
    <xf numFmtId="49" fontId="22" fillId="0" borderId="0" xfId="0" applyNumberFormat="1" applyFont="1" applyProtection="1">
      <protection locked="0"/>
    </xf>
    <xf numFmtId="0" fontId="0" fillId="0" borderId="0" xfId="0" applyFont="1" applyFill="1" applyBorder="1" applyProtection="1">
      <protection locked="0"/>
    </xf>
    <xf numFmtId="14" fontId="22" fillId="0" borderId="0" xfId="0" applyNumberFormat="1" applyFont="1" applyProtection="1">
      <protection locked="0"/>
    </xf>
    <xf numFmtId="20" fontId="0" fillId="0" borderId="0" xfId="0" applyNumberFormat="1" applyFont="1" applyProtection="1">
      <protection locked="0"/>
    </xf>
    <xf numFmtId="22" fontId="0" fillId="10" borderId="0" xfId="0" applyNumberFormat="1" applyFont="1" applyFill="1" applyAlignment="1" applyProtection="1">
      <alignment horizontal="center" vertical="center"/>
      <protection locked="0"/>
    </xf>
    <xf numFmtId="49" fontId="0" fillId="10" borderId="0" xfId="0" applyNumberFormat="1" applyFont="1" applyFill="1" applyAlignment="1" applyProtection="1">
      <alignment horizontal="right" vertical="center"/>
      <protection locked="0"/>
    </xf>
    <xf numFmtId="0" fontId="0" fillId="0" borderId="0" xfId="0" applyFont="1" applyProtection="1"/>
    <xf numFmtId="0" fontId="10" fillId="6" borderId="1" xfId="1" applyFont="1" applyFill="1" applyBorder="1" applyAlignment="1" applyProtection="1">
      <alignment horizontal="center" vertical="center" wrapText="1"/>
    </xf>
    <xf numFmtId="22" fontId="0" fillId="10" borderId="0" xfId="0" applyNumberFormat="1" applyFont="1" applyFill="1" applyAlignment="1" applyProtection="1">
      <alignment horizontal="center" vertical="center"/>
    </xf>
    <xf numFmtId="0" fontId="10" fillId="5" borderId="1" xfId="2" applyFont="1" applyFill="1" applyBorder="1" applyAlignment="1" applyProtection="1">
      <alignment horizontal="center" vertical="center" wrapText="1"/>
    </xf>
    <xf numFmtId="49" fontId="0" fillId="10" borderId="0" xfId="0" applyNumberFormat="1" applyFont="1" applyFill="1" applyAlignment="1" applyProtection="1">
      <alignment horizontal="right" vertical="center"/>
    </xf>
    <xf numFmtId="0" fontId="22" fillId="0" borderId="0" xfId="2" applyFont="1" applyFill="1" applyProtection="1"/>
    <xf numFmtId="0" fontId="22" fillId="0" borderId="0" xfId="1" applyFont="1" applyFill="1" applyProtection="1"/>
    <xf numFmtId="0" fontId="22" fillId="0" borderId="0" xfId="1" applyFont="1" applyProtection="1"/>
    <xf numFmtId="0" fontId="10" fillId="5" borderId="1" xfId="1" applyFont="1" applyFill="1" applyBorder="1" applyAlignment="1" applyProtection="1">
      <alignment horizontal="center" vertical="center" wrapText="1"/>
    </xf>
    <xf numFmtId="17" fontId="22" fillId="0" borderId="0" xfId="2" applyNumberFormat="1" applyFont="1" applyFill="1" applyProtection="1"/>
    <xf numFmtId="17" fontId="0" fillId="0" borderId="0" xfId="0" applyNumberFormat="1" applyFont="1" applyProtection="1"/>
    <xf numFmtId="0" fontId="22" fillId="7" borderId="1" xfId="1" applyFont="1" applyFill="1" applyBorder="1" applyAlignment="1" applyProtection="1">
      <alignment horizontal="center" vertical="center" wrapText="1"/>
    </xf>
    <xf numFmtId="0" fontId="22" fillId="0" borderId="0" xfId="2" applyFont="1" applyFill="1" applyAlignment="1" applyProtection="1">
      <alignment horizontal="right"/>
    </xf>
    <xf numFmtId="0" fontId="10" fillId="6" borderId="1" xfId="2" applyFont="1" applyFill="1" applyBorder="1" applyAlignment="1" applyProtection="1">
      <alignment horizontal="center" vertical="center" wrapText="1"/>
    </xf>
    <xf numFmtId="0" fontId="22" fillId="9" borderId="1" xfId="1" applyFont="1" applyFill="1" applyBorder="1" applyAlignment="1" applyProtection="1">
      <alignment horizontal="center" vertical="center" wrapText="1"/>
    </xf>
    <xf numFmtId="0" fontId="3" fillId="0" borderId="43" xfId="0" applyFont="1" applyBorder="1" applyAlignment="1">
      <alignment horizontal="left" vertical="center" indent="1"/>
    </xf>
    <xf numFmtId="0" fontId="0" fillId="8" borderId="0" xfId="0" applyFont="1" applyFill="1" applyProtection="1">
      <protection locked="0"/>
    </xf>
    <xf numFmtId="0" fontId="3" fillId="0" borderId="47" xfId="0" applyFont="1" applyBorder="1" applyAlignment="1">
      <alignment horizontal="left" vertical="center" indent="1"/>
    </xf>
    <xf numFmtId="0" fontId="0" fillId="0" borderId="0" xfId="0" applyAlignment="1">
      <alignment horizontal="left"/>
    </xf>
    <xf numFmtId="49" fontId="0" fillId="0" borderId="0" xfId="0" applyNumberFormat="1"/>
    <xf numFmtId="0" fontId="0" fillId="0" borderId="0" xfId="0" applyFont="1" applyAlignment="1" applyProtection="1">
      <alignment wrapText="1"/>
      <protection locked="0"/>
    </xf>
    <xf numFmtId="0" fontId="0" fillId="0" borderId="0" xfId="0" applyFont="1" applyAlignment="1" applyProtection="1">
      <alignment horizontal="left"/>
    </xf>
    <xf numFmtId="0" fontId="14" fillId="3" borderId="1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1" fillId="0" borderId="1" xfId="3" applyFont="1" applyBorder="1"/>
    <xf numFmtId="0" fontId="21" fillId="0" borderId="1" xfId="1" applyFont="1" applyBorder="1" applyAlignment="1">
      <alignment horizontal="center"/>
    </xf>
    <xf numFmtId="49" fontId="23" fillId="0" borderId="0" xfId="3" applyNumberFormat="1"/>
    <xf numFmtId="49" fontId="0" fillId="0" borderId="0" xfId="0" applyNumberFormat="1" applyFont="1" applyAlignment="1" applyProtection="1">
      <alignment horizontal="left"/>
    </xf>
    <xf numFmtId="0" fontId="14" fillId="3" borderId="2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textRotation="90" wrapText="1"/>
    </xf>
    <xf numFmtId="0" fontId="14" fillId="3" borderId="4" xfId="0" applyFont="1" applyFill="1" applyBorder="1" applyAlignment="1">
      <alignment vertical="center" textRotation="90" wrapText="1"/>
    </xf>
    <xf numFmtId="49" fontId="22" fillId="0" borderId="0" xfId="1" applyNumberFormat="1" applyFont="1" applyProtection="1">
      <protection locked="0"/>
    </xf>
    <xf numFmtId="49" fontId="0" fillId="0" borderId="0" xfId="0" applyNumberFormat="1" applyFont="1" applyProtection="1">
      <protection locked="0"/>
    </xf>
    <xf numFmtId="49" fontId="10" fillId="5" borderId="1" xfId="2" applyNumberFormat="1" applyFont="1" applyFill="1" applyBorder="1" applyAlignment="1" applyProtection="1">
      <alignment horizontal="center" vertical="center" wrapText="1"/>
      <protection locked="0"/>
    </xf>
    <xf numFmtId="49" fontId="0" fillId="0" borderId="0" xfId="0" applyNumberFormat="1" applyFont="1" applyFill="1" applyAlignment="1" applyProtection="1">
      <alignment horizontal="left"/>
      <protection locked="0"/>
    </xf>
    <xf numFmtId="49" fontId="0" fillId="0" borderId="0" xfId="0" applyNumberFormat="1" applyFont="1" applyAlignment="1" applyProtection="1">
      <alignment horizontal="left"/>
      <protection locked="0"/>
    </xf>
    <xf numFmtId="49" fontId="0" fillId="10" borderId="0" xfId="0" applyNumberFormat="1" applyFont="1" applyFill="1" applyAlignment="1" applyProtection="1">
      <alignment horizontal="center" vertical="center"/>
      <protection locked="0"/>
    </xf>
    <xf numFmtId="0" fontId="22" fillId="0" borderId="0" xfId="0" applyFont="1"/>
    <xf numFmtId="0" fontId="0" fillId="0" borderId="1" xfId="0" applyBorder="1" applyProtection="1">
      <protection locked="0"/>
    </xf>
    <xf numFmtId="0" fontId="14" fillId="3" borderId="4" xfId="0" applyFont="1" applyFill="1" applyBorder="1" applyAlignment="1">
      <alignment horizontal="center" vertical="center" wrapText="1"/>
    </xf>
    <xf numFmtId="3" fontId="0" fillId="0" borderId="1" xfId="0" applyNumberFormat="1" applyBorder="1" applyAlignment="1" applyProtection="1">
      <alignment horizontal="right"/>
      <protection locked="0"/>
    </xf>
    <xf numFmtId="0" fontId="0" fillId="2" borderId="36" xfId="0" applyFill="1" applyBorder="1" applyAlignment="1"/>
    <xf numFmtId="0" fontId="0" fillId="2" borderId="19" xfId="0" applyFill="1" applyBorder="1" applyAlignment="1"/>
    <xf numFmtId="0" fontId="1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9" xfId="0" applyFill="1" applyBorder="1"/>
    <xf numFmtId="0" fontId="0" fillId="2" borderId="0" xfId="0" applyFill="1" applyBorder="1"/>
    <xf numFmtId="0" fontId="0" fillId="2" borderId="20" xfId="0" applyFill="1" applyBorder="1"/>
    <xf numFmtId="3" fontId="0" fillId="0" borderId="1" xfId="0" applyNumberFormat="1" applyBorder="1" applyAlignment="1">
      <alignment horizontal="center"/>
    </xf>
    <xf numFmtId="3" fontId="1" fillId="12" borderId="1" xfId="0" applyNumberFormat="1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0" fillId="13" borderId="0" xfId="0" applyFill="1" applyBorder="1" applyAlignment="1">
      <alignment horizontal="left" vertical="top" wrapText="1"/>
    </xf>
    <xf numFmtId="0" fontId="0" fillId="13" borderId="0" xfId="0" applyFill="1" applyBorder="1" applyAlignment="1">
      <alignment horizontal="left" vertical="top"/>
    </xf>
    <xf numFmtId="0" fontId="27" fillId="13" borderId="0" xfId="0" applyFont="1" applyFill="1" applyBorder="1" applyAlignment="1">
      <alignment horizontal="left" vertical="top"/>
    </xf>
    <xf numFmtId="0" fontId="0" fillId="0" borderId="1" xfId="0" applyBorder="1" applyAlignment="1">
      <alignment horizontal="center"/>
    </xf>
    <xf numFmtId="0" fontId="0" fillId="0" borderId="0" xfId="0" applyFont="1" applyFill="1"/>
    <xf numFmtId="0" fontId="0" fillId="0" borderId="0" xfId="0" applyFont="1" applyFill="1" applyBorder="1" applyAlignment="1">
      <alignment horizontal="left" vertical="top"/>
    </xf>
    <xf numFmtId="3" fontId="1" fillId="12" borderId="1" xfId="0" applyNumberFormat="1" applyFont="1" applyFill="1" applyBorder="1" applyAlignment="1">
      <alignment horizontal="right"/>
    </xf>
    <xf numFmtId="0" fontId="0" fillId="0" borderId="27" xfId="0" applyFont="1" applyBorder="1"/>
    <xf numFmtId="0" fontId="0" fillId="0" borderId="13" xfId="0" applyFont="1" applyBorder="1"/>
    <xf numFmtId="0" fontId="0" fillId="0" borderId="1" xfId="0" applyFont="1" applyBorder="1"/>
    <xf numFmtId="0" fontId="0" fillId="0" borderId="1" xfId="0" applyFont="1" applyFill="1" applyBorder="1" applyAlignment="1">
      <alignment horizontal="left"/>
    </xf>
    <xf numFmtId="14" fontId="0" fillId="0" borderId="1" xfId="0" applyNumberFormat="1" applyFont="1" applyBorder="1"/>
    <xf numFmtId="3" fontId="0" fillId="0" borderId="1" xfId="0" applyNumberFormat="1" applyFont="1" applyBorder="1" applyAlignment="1">
      <alignment horizontal="right"/>
    </xf>
    <xf numFmtId="3" fontId="1" fillId="0" borderId="1" xfId="0" applyNumberFormat="1" applyFont="1" applyBorder="1" applyAlignment="1">
      <alignment horizontal="right"/>
    </xf>
    <xf numFmtId="3" fontId="0" fillId="0" borderId="28" xfId="0" applyNumberFormat="1" applyFont="1" applyBorder="1" applyAlignment="1">
      <alignment horizontal="right"/>
    </xf>
    <xf numFmtId="0" fontId="14" fillId="3" borderId="10" xfId="0" applyFont="1" applyFill="1" applyBorder="1" applyAlignment="1">
      <alignment horizontal="center" vertical="center" wrapText="1"/>
    </xf>
    <xf numFmtId="0" fontId="0" fillId="0" borderId="0" xfId="0" applyFont="1" applyFill="1" applyProtection="1"/>
    <xf numFmtId="0" fontId="0" fillId="0" borderId="0" xfId="0" applyFont="1" applyFill="1" applyAlignment="1" applyProtection="1">
      <alignment horizontal="left"/>
    </xf>
    <xf numFmtId="14" fontId="0" fillId="0" borderId="0" xfId="0" applyNumberFormat="1" applyFont="1" applyFill="1" applyProtection="1">
      <protection locked="0"/>
    </xf>
    <xf numFmtId="0" fontId="3" fillId="0" borderId="0" xfId="0" applyNumberFormat="1" applyFont="1" applyFill="1" applyBorder="1" applyAlignment="1">
      <alignment horizontal="right" vertical="top"/>
    </xf>
    <xf numFmtId="20" fontId="0" fillId="0" borderId="0" xfId="0" applyNumberFormat="1" applyFont="1" applyFill="1" applyProtection="1">
      <protection locked="0"/>
    </xf>
    <xf numFmtId="0" fontId="0" fillId="0" borderId="0" xfId="0" applyFill="1"/>
    <xf numFmtId="22" fontId="0" fillId="0" borderId="0" xfId="0" applyNumberFormat="1" applyFont="1" applyFill="1" applyProtection="1">
      <protection locked="0"/>
    </xf>
    <xf numFmtId="0" fontId="4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 wrapText="1"/>
    </xf>
    <xf numFmtId="0" fontId="4" fillId="0" borderId="0" xfId="0" applyNumberFormat="1" applyFont="1" applyFill="1" applyBorder="1" applyAlignment="1">
      <alignment horizontal="right" vertical="top"/>
    </xf>
    <xf numFmtId="14" fontId="4" fillId="0" borderId="0" xfId="0" applyNumberFormat="1" applyFont="1" applyFill="1" applyBorder="1" applyAlignment="1">
      <alignment horizontal="right" vertical="top"/>
    </xf>
    <xf numFmtId="0" fontId="4" fillId="0" borderId="0" xfId="0" applyFont="1" applyFill="1" applyBorder="1" applyAlignment="1">
      <alignment horizontal="right" vertical="top"/>
    </xf>
    <xf numFmtId="49" fontId="22" fillId="0" borderId="0" xfId="1" applyNumberFormat="1" applyFont="1" applyFill="1" applyProtection="1">
      <protection locked="0"/>
    </xf>
    <xf numFmtId="0" fontId="0" fillId="0" borderId="0" xfId="0" applyFill="1" applyBorder="1" applyAlignment="1">
      <alignment horizontal="left" vertical="top" wrapText="1"/>
    </xf>
    <xf numFmtId="0" fontId="0" fillId="13" borderId="0" xfId="0" applyFill="1" applyBorder="1" applyAlignment="1">
      <alignment horizontal="right" vertical="top"/>
    </xf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7" fillId="3" borderId="32" xfId="0" applyFont="1" applyFill="1" applyBorder="1" applyAlignment="1">
      <alignment horizontal="center" wrapText="1"/>
    </xf>
    <xf numFmtId="0" fontId="7" fillId="3" borderId="33" xfId="0" applyFont="1" applyFill="1" applyBorder="1" applyAlignment="1">
      <alignment horizontal="center" wrapText="1"/>
    </xf>
    <xf numFmtId="0" fontId="7" fillId="3" borderId="34" xfId="0" applyFont="1" applyFill="1" applyBorder="1" applyAlignment="1">
      <alignment horizontal="center" wrapText="1"/>
    </xf>
    <xf numFmtId="0" fontId="14" fillId="3" borderId="29" xfId="0" applyFont="1" applyFill="1" applyBorder="1" applyAlignment="1">
      <alignment horizontal="center" vertical="center" wrapText="1"/>
    </xf>
    <xf numFmtId="0" fontId="14" fillId="3" borderId="10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4" fontId="0" fillId="0" borderId="12" xfId="0" applyNumberFormat="1" applyBorder="1" applyAlignment="1">
      <alignment horizontal="left" vertical="top"/>
    </xf>
    <xf numFmtId="164" fontId="0" fillId="0" borderId="13" xfId="0" applyNumberFormat="1" applyBorder="1" applyAlignment="1">
      <alignment horizontal="left" vertical="top"/>
    </xf>
    <xf numFmtId="0" fontId="0" fillId="0" borderId="12" xfId="0" applyFont="1" applyBorder="1" applyAlignment="1">
      <alignment horizontal="left"/>
    </xf>
    <xf numFmtId="0" fontId="0" fillId="0" borderId="13" xfId="0" applyFont="1" applyBorder="1" applyAlignment="1">
      <alignment horizontal="left"/>
    </xf>
    <xf numFmtId="165" fontId="0" fillId="0" borderId="12" xfId="0" applyNumberFormat="1" applyBorder="1" applyAlignment="1" applyProtection="1">
      <alignment horizontal="left"/>
      <protection locked="0"/>
    </xf>
    <xf numFmtId="165" fontId="0" fillId="0" borderId="13" xfId="0" applyNumberFormat="1" applyBorder="1" applyAlignment="1" applyProtection="1">
      <alignment horizontal="left"/>
      <protection locked="0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left"/>
    </xf>
    <xf numFmtId="0" fontId="0" fillId="0" borderId="38" xfId="0" applyBorder="1" applyAlignment="1">
      <alignment horizontal="left"/>
    </xf>
    <xf numFmtId="0" fontId="5" fillId="0" borderId="30" xfId="0" applyFont="1" applyBorder="1" applyAlignment="1">
      <alignment horizontal="left"/>
    </xf>
    <xf numFmtId="0" fontId="5" fillId="0" borderId="31" xfId="0" applyFont="1" applyBorder="1" applyAlignment="1">
      <alignment horizontal="left"/>
    </xf>
    <xf numFmtId="0" fontId="5" fillId="0" borderId="42" xfId="0" applyFont="1" applyBorder="1" applyAlignment="1">
      <alignment horizontal="left"/>
    </xf>
    <xf numFmtId="0" fontId="3" fillId="0" borderId="11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6" fillId="5" borderId="2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3" fillId="0" borderId="43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36" xfId="0" applyBorder="1" applyAlignment="1">
      <alignment horizontal="left" vertical="top" wrapText="1"/>
    </xf>
    <xf numFmtId="0" fontId="0" fillId="0" borderId="37" xfId="0" applyBorder="1" applyAlignment="1">
      <alignment horizontal="left" vertical="top" wrapText="1"/>
    </xf>
    <xf numFmtId="0" fontId="0" fillId="0" borderId="38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39" xfId="0" applyBorder="1" applyAlignment="1">
      <alignment horizontal="left" vertical="top" wrapText="1"/>
    </xf>
    <xf numFmtId="0" fontId="0" fillId="0" borderId="40" xfId="0" applyBorder="1" applyAlignment="1">
      <alignment horizontal="left" vertical="top" wrapText="1"/>
    </xf>
    <xf numFmtId="0" fontId="0" fillId="0" borderId="41" xfId="0" applyBorder="1" applyAlignment="1">
      <alignment horizontal="left" vertical="top" wrapText="1"/>
    </xf>
    <xf numFmtId="0" fontId="0" fillId="0" borderId="1" xfId="0" applyBorder="1" applyAlignment="1">
      <alignment horizontal="center" vertical="top"/>
    </xf>
    <xf numFmtId="167" fontId="22" fillId="0" borderId="43" xfId="0" applyNumberFormat="1" applyFont="1" applyBorder="1" applyAlignment="1" applyProtection="1">
      <alignment horizontal="left"/>
      <protection locked="0"/>
    </xf>
    <xf numFmtId="0" fontId="6" fillId="5" borderId="32" xfId="0" applyFont="1" applyFill="1" applyBorder="1" applyAlignment="1">
      <alignment horizontal="center" vertical="center"/>
    </xf>
    <xf numFmtId="0" fontId="6" fillId="5" borderId="33" xfId="0" applyFont="1" applyFill="1" applyBorder="1" applyAlignment="1">
      <alignment horizontal="center" vertical="center"/>
    </xf>
    <xf numFmtId="0" fontId="6" fillId="5" borderId="32" xfId="0" applyFont="1" applyFill="1" applyBorder="1" applyAlignment="1">
      <alignment horizontal="center" vertical="center" wrapText="1"/>
    </xf>
    <xf numFmtId="0" fontId="6" fillId="5" borderId="33" xfId="0" applyFont="1" applyFill="1" applyBorder="1" applyAlignment="1">
      <alignment horizontal="center" vertical="center" wrapText="1"/>
    </xf>
    <xf numFmtId="0" fontId="6" fillId="5" borderId="34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8" xfId="0" applyFont="1" applyBorder="1" applyAlignment="1">
      <alignment horizontal="center" wrapText="1"/>
    </xf>
    <xf numFmtId="14" fontId="1" fillId="0" borderId="9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0" fillId="0" borderId="46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4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1" fillId="0" borderId="9" xfId="0" applyFont="1" applyBorder="1" applyAlignment="1">
      <alignment horizontal="center"/>
    </xf>
    <xf numFmtId="0" fontId="3" fillId="0" borderId="43" xfId="0" applyFont="1" applyBorder="1" applyAlignment="1">
      <alignment horizontal="left" vertical="center" indent="1"/>
    </xf>
    <xf numFmtId="0" fontId="3" fillId="0" borderId="17" xfId="0" applyFont="1" applyBorder="1" applyAlignment="1">
      <alignment horizontal="right" vertical="center"/>
    </xf>
    <xf numFmtId="0" fontId="3" fillId="0" borderId="17" xfId="0" applyFont="1" applyBorder="1" applyAlignment="1">
      <alignment horizontal="left" vertical="center" indent="1"/>
    </xf>
    <xf numFmtId="0" fontId="3" fillId="0" borderId="18" xfId="0" applyFont="1" applyBorder="1" applyAlignment="1">
      <alignment horizontal="left" vertical="center" indent="1"/>
    </xf>
    <xf numFmtId="172" fontId="25" fillId="0" borderId="0" xfId="0" applyNumberFormat="1" applyFont="1" applyBorder="1" applyAlignment="1">
      <alignment horizontal="left"/>
    </xf>
    <xf numFmtId="172" fontId="25" fillId="0" borderId="20" xfId="0" applyNumberFormat="1" applyFont="1" applyBorder="1" applyAlignment="1">
      <alignment horizontal="left"/>
    </xf>
    <xf numFmtId="0" fontId="0" fillId="0" borderId="21" xfId="0" applyBorder="1" applyAlignment="1" applyProtection="1">
      <alignment horizontal="left" vertical="top" wrapText="1"/>
      <protection locked="0"/>
    </xf>
    <xf numFmtId="0" fontId="0" fillId="0" borderId="14" xfId="0" applyBorder="1" applyAlignment="1" applyProtection="1">
      <alignment horizontal="left" vertical="top" wrapText="1"/>
      <protection locked="0"/>
    </xf>
    <xf numFmtId="0" fontId="0" fillId="0" borderId="22" xfId="0" applyBorder="1" applyAlignment="1" applyProtection="1">
      <alignment horizontal="left" vertical="top" wrapText="1"/>
      <protection locked="0"/>
    </xf>
    <xf numFmtId="0" fontId="0" fillId="0" borderId="19" xfId="0" applyBorder="1" applyAlignment="1" applyProtection="1">
      <alignment horizontal="left" vertical="top" wrapText="1"/>
      <protection locked="0"/>
    </xf>
    <xf numFmtId="0" fontId="0" fillId="0" borderId="0" xfId="0" applyBorder="1" applyAlignment="1" applyProtection="1">
      <alignment horizontal="left" vertical="top" wrapText="1"/>
      <protection locked="0"/>
    </xf>
    <xf numFmtId="0" fontId="0" fillId="0" borderId="20" xfId="0" applyBorder="1" applyAlignment="1" applyProtection="1">
      <alignment horizontal="left" vertical="top" wrapText="1"/>
      <protection locked="0"/>
    </xf>
    <xf numFmtId="0" fontId="0" fillId="0" borderId="39" xfId="0" applyBorder="1" applyAlignment="1" applyProtection="1">
      <alignment horizontal="left" vertical="top" wrapText="1"/>
      <protection locked="0"/>
    </xf>
    <xf numFmtId="0" fontId="0" fillId="0" borderId="40" xfId="0" applyBorder="1" applyAlignment="1" applyProtection="1">
      <alignment horizontal="left" vertical="top" wrapText="1"/>
      <protection locked="0"/>
    </xf>
    <xf numFmtId="0" fontId="0" fillId="0" borderId="41" xfId="0" applyBorder="1" applyAlignment="1" applyProtection="1">
      <alignment horizontal="left" vertical="top" wrapText="1"/>
      <protection locked="0"/>
    </xf>
    <xf numFmtId="3" fontId="0" fillId="0" borderId="1" xfId="0" applyNumberFormat="1" applyFont="1" applyBorder="1" applyAlignment="1">
      <alignment horizontal="center" vertical="center"/>
    </xf>
    <xf numFmtId="3" fontId="0" fillId="0" borderId="28" xfId="0" applyNumberFormat="1" applyFont="1" applyBorder="1" applyAlignment="1">
      <alignment horizontal="center" vertical="center"/>
    </xf>
    <xf numFmtId="3" fontId="0" fillId="0" borderId="27" xfId="0" applyNumberFormat="1" applyFont="1" applyBorder="1" applyAlignment="1">
      <alignment horizontal="right" vertical="center"/>
    </xf>
    <xf numFmtId="3" fontId="0" fillId="0" borderId="13" xfId="0" applyNumberFormat="1" applyFont="1" applyBorder="1" applyAlignment="1">
      <alignment horizontal="right" vertical="center"/>
    </xf>
    <xf numFmtId="3" fontId="0" fillId="0" borderId="1" xfId="0" applyNumberFormat="1" applyFont="1" applyBorder="1" applyAlignment="1">
      <alignment horizontal="right" vertical="center"/>
    </xf>
    <xf numFmtId="171" fontId="1" fillId="0" borderId="0" xfId="0" applyNumberFormat="1" applyFont="1" applyBorder="1" applyAlignment="1">
      <alignment horizontal="left"/>
    </xf>
    <xf numFmtId="171" fontId="1" fillId="0" borderId="20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20" xfId="0" applyFont="1" applyBorder="1" applyAlignment="1">
      <alignment horizontal="left"/>
    </xf>
    <xf numFmtId="170" fontId="1" fillId="0" borderId="0" xfId="0" applyNumberFormat="1" applyFont="1" applyBorder="1" applyAlignment="1" applyProtection="1">
      <alignment horizontal="left"/>
      <protection locked="0"/>
    </xf>
    <xf numFmtId="170" fontId="1" fillId="0" borderId="20" xfId="0" applyNumberFormat="1" applyFont="1" applyBorder="1" applyAlignment="1" applyProtection="1">
      <alignment horizontal="left"/>
      <protection locked="0"/>
    </xf>
    <xf numFmtId="173" fontId="1" fillId="0" borderId="0" xfId="0" applyNumberFormat="1" applyFont="1" applyBorder="1" applyAlignment="1">
      <alignment horizontal="left"/>
    </xf>
    <xf numFmtId="173" fontId="1" fillId="0" borderId="20" xfId="0" applyNumberFormat="1" applyFont="1" applyBorder="1" applyAlignment="1">
      <alignment horizontal="left"/>
    </xf>
    <xf numFmtId="174" fontId="10" fillId="0" borderId="0" xfId="0" applyNumberFormat="1" applyFont="1" applyBorder="1" applyAlignment="1">
      <alignment horizontal="left"/>
    </xf>
    <xf numFmtId="174" fontId="10" fillId="0" borderId="20" xfId="0" applyNumberFormat="1" applyFont="1" applyBorder="1" applyAlignment="1">
      <alignment horizontal="left"/>
    </xf>
    <xf numFmtId="0" fontId="5" fillId="0" borderId="0" xfId="0" applyNumberFormat="1" applyFont="1" applyBorder="1" applyAlignment="1">
      <alignment horizontal="left"/>
    </xf>
    <xf numFmtId="0" fontId="5" fillId="0" borderId="20" xfId="0" applyNumberFormat="1" applyFont="1" applyBorder="1" applyAlignment="1">
      <alignment horizontal="left"/>
    </xf>
    <xf numFmtId="0" fontId="5" fillId="0" borderId="0" xfId="0" applyFont="1" applyBorder="1" applyAlignment="1">
      <alignment horizontal="left" vertical="top" wrapText="1"/>
    </xf>
    <xf numFmtId="0" fontId="5" fillId="0" borderId="2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/>
    </xf>
    <xf numFmtId="0" fontId="5" fillId="0" borderId="20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1" fillId="2" borderId="37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20" xfId="0" applyFont="1" applyFill="1" applyBorder="1" applyAlignment="1">
      <alignment horizontal="center"/>
    </xf>
    <xf numFmtId="0" fontId="5" fillId="2" borderId="0" xfId="0" applyNumberFormat="1" applyFont="1" applyFill="1" applyBorder="1" applyAlignment="1">
      <alignment horizontal="left"/>
    </xf>
    <xf numFmtId="0" fontId="5" fillId="2" borderId="20" xfId="0" applyNumberFormat="1" applyFont="1" applyFill="1" applyBorder="1" applyAlignment="1">
      <alignment horizontal="left"/>
    </xf>
    <xf numFmtId="3" fontId="0" fillId="0" borderId="27" xfId="0" applyNumberFormat="1" applyBorder="1" applyAlignment="1">
      <alignment horizontal="right" vertical="center"/>
    </xf>
    <xf numFmtId="3" fontId="0" fillId="0" borderId="1" xfId="0" applyNumberFormat="1" applyBorder="1" applyAlignment="1">
      <alignment horizontal="right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174" fontId="26" fillId="2" borderId="19" xfId="0" applyNumberFormat="1" applyFont="1" applyFill="1" applyBorder="1" applyAlignment="1">
      <alignment horizontal="center" vertical="center"/>
    </xf>
    <xf numFmtId="174" fontId="26" fillId="2" borderId="0" xfId="0" applyNumberFormat="1" applyFont="1" applyFill="1" applyBorder="1" applyAlignment="1">
      <alignment horizontal="center" vertical="center"/>
    </xf>
    <xf numFmtId="174" fontId="26" fillId="2" borderId="20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center" vertical="top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6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7" fillId="3" borderId="9" xfId="0" applyFont="1" applyFill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/>
    </xf>
    <xf numFmtId="0" fontId="3" fillId="0" borderId="27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28" xfId="0" applyFont="1" applyBorder="1" applyAlignment="1">
      <alignment horizontal="left" vertical="top"/>
    </xf>
    <xf numFmtId="0" fontId="3" fillId="0" borderId="21" xfId="0" applyFont="1" applyFill="1" applyBorder="1" applyAlignment="1">
      <alignment horizontal="left" vertical="top"/>
    </xf>
    <xf numFmtId="0" fontId="3" fillId="0" borderId="14" xfId="0" applyFont="1" applyFill="1" applyBorder="1" applyAlignment="1">
      <alignment horizontal="left" vertical="top"/>
    </xf>
    <xf numFmtId="0" fontId="3" fillId="0" borderId="22" xfId="0" applyFont="1" applyFill="1" applyBorder="1" applyAlignment="1">
      <alignment horizontal="left" vertical="top"/>
    </xf>
    <xf numFmtId="0" fontId="3" fillId="0" borderId="23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3" fillId="0" borderId="24" xfId="0" applyFont="1" applyBorder="1" applyAlignment="1">
      <alignment horizontal="left" vertical="top"/>
    </xf>
    <xf numFmtId="0" fontId="3" fillId="0" borderId="21" xfId="0" applyFont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3" fillId="0" borderId="22" xfId="0" applyFont="1" applyBorder="1" applyAlignment="1">
      <alignment horizontal="left" vertical="top"/>
    </xf>
    <xf numFmtId="0" fontId="3" fillId="0" borderId="25" xfId="0" applyFont="1" applyBorder="1" applyAlignment="1">
      <alignment horizontal="left" vertical="top"/>
    </xf>
    <xf numFmtId="0" fontId="3" fillId="0" borderId="26" xfId="0" applyFont="1" applyBorder="1" applyAlignment="1">
      <alignment horizontal="left" vertical="top"/>
    </xf>
    <xf numFmtId="0" fontId="3" fillId="0" borderId="23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16" xfId="0" applyFont="1" applyBorder="1" applyAlignment="1">
      <alignment horizontal="left" vertical="top"/>
    </xf>
    <xf numFmtId="0" fontId="3" fillId="0" borderId="17" xfId="0" applyFont="1" applyBorder="1" applyAlignment="1">
      <alignment horizontal="left" vertical="top"/>
    </xf>
    <xf numFmtId="0" fontId="3" fillId="0" borderId="18" xfId="0" applyFont="1" applyBorder="1" applyAlignment="1">
      <alignment horizontal="left" vertical="top"/>
    </xf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left"/>
    </xf>
  </cellXfs>
  <cellStyles count="4">
    <cellStyle name="Millares 2" xfId="1" xr:uid="{00000000-0005-0000-0000-000000000000}"/>
    <cellStyle name="Normal" xfId="0" builtinId="0"/>
    <cellStyle name="Normal 2" xfId="2" xr:uid="{00000000-0005-0000-0000-000002000000}"/>
    <cellStyle name="Normal 3" xfId="3" xr:uid="{00000000-0005-0000-0000-000003000000}"/>
  </cellStyles>
  <dxfs count="11"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363855</xdr:colOff>
      <xdr:row>33</xdr:row>
      <xdr:rowOff>24765</xdr:rowOff>
    </xdr:from>
    <xdr:to>
      <xdr:col>12</xdr:col>
      <xdr:colOff>544830</xdr:colOff>
      <xdr:row>33</xdr:row>
      <xdr:rowOff>158114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9218295" y="6753225"/>
          <a:ext cx="180975" cy="133349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 editAs="oneCell">
    <xdr:from>
      <xdr:col>1</xdr:col>
      <xdr:colOff>171450</xdr:colOff>
      <xdr:row>0</xdr:row>
      <xdr:rowOff>104775</xdr:rowOff>
    </xdr:from>
    <xdr:to>
      <xdr:col>8</xdr:col>
      <xdr:colOff>257175</xdr:colOff>
      <xdr:row>4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22"/>
        <a:stretch/>
      </xdr:blipFill>
      <xdr:spPr bwMode="auto">
        <a:xfrm>
          <a:off x="381000" y="104775"/>
          <a:ext cx="61912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188595</xdr:colOff>
      <xdr:row>33</xdr:row>
      <xdr:rowOff>24765</xdr:rowOff>
    </xdr:from>
    <xdr:to>
      <xdr:col>10</xdr:col>
      <xdr:colOff>369570</xdr:colOff>
      <xdr:row>33</xdr:row>
      <xdr:rowOff>158114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7410D50B-4839-4EFA-8332-93C0B0F2CE95}"/>
            </a:ext>
          </a:extLst>
        </xdr:cNvPr>
        <xdr:cNvSpPr/>
      </xdr:nvSpPr>
      <xdr:spPr>
        <a:xfrm>
          <a:off x="8105775" y="6753225"/>
          <a:ext cx="180975" cy="133349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727754</xdr:colOff>
      <xdr:row>1</xdr:row>
      <xdr:rowOff>42808</xdr:rowOff>
    </xdr:from>
    <xdr:to>
      <xdr:col>10</xdr:col>
      <xdr:colOff>495972</xdr:colOff>
      <xdr:row>5</xdr:row>
      <xdr:rowOff>156711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22"/>
        <a:stretch/>
      </xdr:blipFill>
      <xdr:spPr bwMode="auto">
        <a:xfrm>
          <a:off x="1915703" y="246151"/>
          <a:ext cx="9933213" cy="884465"/>
        </a:xfrm>
        <a:prstGeom prst="rect">
          <a:avLst/>
        </a:prstGeom>
        <a:noFill/>
        <a:ex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165735</xdr:colOff>
      <xdr:row>1</xdr:row>
      <xdr:rowOff>38100</xdr:rowOff>
    </xdr:from>
    <xdr:to>
      <xdr:col>2</xdr:col>
      <xdr:colOff>1752601</xdr:colOff>
      <xdr:row>3</xdr:row>
      <xdr:rowOff>131445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22"/>
        <a:stretch/>
      </xdr:blipFill>
      <xdr:spPr bwMode="auto">
        <a:xfrm>
          <a:off x="165735" y="220980"/>
          <a:ext cx="2371726" cy="459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165735</xdr:colOff>
      <xdr:row>1</xdr:row>
      <xdr:rowOff>38100</xdr:rowOff>
    </xdr:from>
    <xdr:to>
      <xdr:col>2</xdr:col>
      <xdr:colOff>1752601</xdr:colOff>
      <xdr:row>3</xdr:row>
      <xdr:rowOff>131445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628E90-B379-4BF3-97F0-1822AECF114B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22"/>
        <a:stretch/>
      </xdr:blipFill>
      <xdr:spPr bwMode="auto">
        <a:xfrm>
          <a:off x="165735" y="220980"/>
          <a:ext cx="2371726" cy="459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0</xdr:row>
      <xdr:rowOff>99060</xdr:rowOff>
    </xdr:from>
    <xdr:to>
      <xdr:col>4</xdr:col>
      <xdr:colOff>480061</xdr:colOff>
      <xdr:row>3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FF8740B-4AC7-4C51-9B1F-E33BA1F5E4FF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22"/>
        <a:stretch/>
      </xdr:blipFill>
      <xdr:spPr bwMode="auto">
        <a:xfrm>
          <a:off x="3777615" y="99060"/>
          <a:ext cx="2371726" cy="459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0</xdr:row>
      <xdr:rowOff>133350</xdr:rowOff>
    </xdr:from>
    <xdr:to>
      <xdr:col>11</xdr:col>
      <xdr:colOff>381000</xdr:colOff>
      <xdr:row>3</xdr:row>
      <xdr:rowOff>85725</xdr:rowOff>
    </xdr:to>
    <xdr:pic>
      <xdr:nvPicPr>
        <xdr:cNvPr id="3" name="Imagen 2" descr="E:\FRANK\alliancepharma\logos\logo color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133350"/>
          <a:ext cx="7086600" cy="7143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0</xdr:row>
      <xdr:rowOff>133351</xdr:rowOff>
    </xdr:from>
    <xdr:to>
      <xdr:col>11</xdr:col>
      <xdr:colOff>390526</xdr:colOff>
      <xdr:row>3</xdr:row>
      <xdr:rowOff>133350</xdr:rowOff>
    </xdr:to>
    <xdr:pic>
      <xdr:nvPicPr>
        <xdr:cNvPr id="2" name="Imagen 1" descr="E:\FRANK\alliancepharma\logos\logo color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6" y="323851"/>
          <a:ext cx="7219950" cy="76199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942975</xdr:colOff>
      <xdr:row>14</xdr:row>
      <xdr:rowOff>47626</xdr:rowOff>
    </xdr:from>
    <xdr:to>
      <xdr:col>1</xdr:col>
      <xdr:colOff>1209675</xdr:colOff>
      <xdr:row>14</xdr:row>
      <xdr:rowOff>238126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400175" y="3267076"/>
          <a:ext cx="266700" cy="190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2</xdr:col>
      <xdr:colOff>342900</xdr:colOff>
      <xdr:row>14</xdr:row>
      <xdr:rowOff>38099</xdr:rowOff>
    </xdr:from>
    <xdr:to>
      <xdr:col>3</xdr:col>
      <xdr:colOff>247650</xdr:colOff>
      <xdr:row>14</xdr:row>
      <xdr:rowOff>238124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 flipV="1">
          <a:off x="3857625" y="3257549"/>
          <a:ext cx="323850" cy="2000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7</xdr:col>
      <xdr:colOff>228601</xdr:colOff>
      <xdr:row>14</xdr:row>
      <xdr:rowOff>38101</xdr:rowOff>
    </xdr:from>
    <xdr:to>
      <xdr:col>8</xdr:col>
      <xdr:colOff>1</xdr:colOff>
      <xdr:row>14</xdr:row>
      <xdr:rowOff>238125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5972176" y="3257551"/>
          <a:ext cx="266700" cy="2000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12</xdr:col>
      <xdr:colOff>1460103</xdr:colOff>
      <xdr:row>14</xdr:row>
      <xdr:rowOff>47229</xdr:rowOff>
    </xdr:from>
    <xdr:to>
      <xdr:col>12</xdr:col>
      <xdr:colOff>1755378</xdr:colOff>
      <xdr:row>14</xdr:row>
      <xdr:rowOff>237729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9318228" y="3242073"/>
          <a:ext cx="295275" cy="190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1</xdr:col>
      <xdr:colOff>2552700</xdr:colOff>
      <xdr:row>18</xdr:row>
      <xdr:rowOff>123825</xdr:rowOff>
    </xdr:from>
    <xdr:to>
      <xdr:col>1</xdr:col>
      <xdr:colOff>2847975</xdr:colOff>
      <xdr:row>18</xdr:row>
      <xdr:rowOff>304801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924175" y="5562600"/>
          <a:ext cx="295275" cy="18097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6</xdr:col>
      <xdr:colOff>304800</xdr:colOff>
      <xdr:row>18</xdr:row>
      <xdr:rowOff>133350</xdr:rowOff>
    </xdr:from>
    <xdr:to>
      <xdr:col>7</xdr:col>
      <xdr:colOff>190500</xdr:colOff>
      <xdr:row>18</xdr:row>
      <xdr:rowOff>304800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5553075" y="5572125"/>
          <a:ext cx="295275" cy="1714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12</xdr:col>
      <xdr:colOff>904875</xdr:colOff>
      <xdr:row>18</xdr:row>
      <xdr:rowOff>95250</xdr:rowOff>
    </xdr:from>
    <xdr:to>
      <xdr:col>12</xdr:col>
      <xdr:colOff>1200150</xdr:colOff>
      <xdr:row>18</xdr:row>
      <xdr:rowOff>285750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8782050" y="6657975"/>
          <a:ext cx="295275" cy="1905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4</xdr:col>
      <xdr:colOff>190500</xdr:colOff>
      <xdr:row>23</xdr:row>
      <xdr:rowOff>38101</xdr:rowOff>
    </xdr:from>
    <xdr:to>
      <xdr:col>5</xdr:col>
      <xdr:colOff>0</xdr:colOff>
      <xdr:row>24</xdr:row>
      <xdr:rowOff>1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514850" y="8353426"/>
          <a:ext cx="257175" cy="1524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10</xdr:col>
      <xdr:colOff>247650</xdr:colOff>
      <xdr:row>23</xdr:row>
      <xdr:rowOff>19051</xdr:rowOff>
    </xdr:from>
    <xdr:to>
      <xdr:col>11</xdr:col>
      <xdr:colOff>114300</xdr:colOff>
      <xdr:row>23</xdr:row>
      <xdr:rowOff>171451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7191375" y="8334376"/>
          <a:ext cx="238125" cy="1524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4</xdr:col>
      <xdr:colOff>190500</xdr:colOff>
      <xdr:row>24</xdr:row>
      <xdr:rowOff>57150</xdr:rowOff>
    </xdr:from>
    <xdr:to>
      <xdr:col>5</xdr:col>
      <xdr:colOff>0</xdr:colOff>
      <xdr:row>24</xdr:row>
      <xdr:rowOff>209550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514850" y="8562975"/>
          <a:ext cx="257175" cy="1524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10</xdr:col>
      <xdr:colOff>238125</xdr:colOff>
      <xdr:row>24</xdr:row>
      <xdr:rowOff>76200</xdr:rowOff>
    </xdr:from>
    <xdr:to>
      <xdr:col>11</xdr:col>
      <xdr:colOff>123825</xdr:colOff>
      <xdr:row>24</xdr:row>
      <xdr:rowOff>228600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181850" y="8582025"/>
          <a:ext cx="257175" cy="1524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3</xdr:col>
      <xdr:colOff>133350</xdr:colOff>
      <xdr:row>25</xdr:row>
      <xdr:rowOff>19050</xdr:rowOff>
    </xdr:from>
    <xdr:to>
      <xdr:col>3</xdr:col>
      <xdr:colOff>390525</xdr:colOff>
      <xdr:row>25</xdr:row>
      <xdr:rowOff>180975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067175" y="11039475"/>
          <a:ext cx="257175" cy="1619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9</xdr:col>
      <xdr:colOff>123825</xdr:colOff>
      <xdr:row>25</xdr:row>
      <xdr:rowOff>38100</xdr:rowOff>
    </xdr:from>
    <xdr:to>
      <xdr:col>9</xdr:col>
      <xdr:colOff>381000</xdr:colOff>
      <xdr:row>25</xdr:row>
      <xdr:rowOff>190500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6648450" y="8791575"/>
          <a:ext cx="257175" cy="1524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005"/>
  <sheetViews>
    <sheetView tabSelected="1" topLeftCell="AC1" zoomScaleNormal="100" workbookViewId="0">
      <pane ySplit="4" topLeftCell="A1886" activePane="bottomLeft" state="frozen"/>
      <selection pane="bottomLeft" activeCell="AI1907" sqref="AI1907"/>
    </sheetView>
  </sheetViews>
  <sheetFormatPr baseColWidth="10" defaultColWidth="11.44140625" defaultRowHeight="14.4" x14ac:dyDescent="0.3"/>
  <cols>
    <col min="1" max="1" width="11.44140625" style="97" customWidth="1"/>
    <col min="2" max="3" width="11.44140625" style="127" customWidth="1"/>
    <col min="4" max="4" width="13.88671875" style="98" customWidth="1"/>
    <col min="5" max="5" width="11.44140625" style="160" customWidth="1"/>
    <col min="6" max="6" width="43.6640625" style="127" customWidth="1"/>
    <col min="7" max="7" width="11.44140625" style="160" customWidth="1"/>
    <col min="8" max="9" width="11.44140625" style="127" customWidth="1"/>
    <col min="10" max="15" width="11.44140625" style="97" customWidth="1"/>
    <col min="16" max="16" width="13.33203125" style="97" customWidth="1"/>
    <col min="17" max="17" width="63.44140625" style="97" customWidth="1"/>
    <col min="18" max="18" width="11.44140625" style="127" customWidth="1"/>
    <col min="19" max="20" width="11.44140625" style="97" customWidth="1"/>
    <col min="21" max="21" width="34" style="127" customWidth="1"/>
    <col min="22" max="22" width="19.6640625" style="97" customWidth="1"/>
    <col min="23" max="23" width="14.44140625" style="97" customWidth="1"/>
    <col min="24" max="24" width="73.5546875" style="97" customWidth="1"/>
    <col min="25" max="27" width="19.33203125" style="127" customWidth="1"/>
    <col min="28" max="29" width="11.44140625" style="127" customWidth="1"/>
    <col min="30" max="30" width="11.44140625" style="97" customWidth="1"/>
    <col min="31" max="31" width="13.109375" style="127" customWidth="1"/>
    <col min="32" max="32" width="11.88671875" style="97" bestFit="1" customWidth="1"/>
    <col min="33" max="33" width="20.33203125" style="99" bestFit="1" customWidth="1"/>
    <col min="34" max="34" width="58.109375" style="127" bestFit="1" customWidth="1"/>
    <col min="35" max="35" width="78.109375" style="97" bestFit="1" customWidth="1"/>
    <col min="36" max="16384" width="11.44140625" style="97"/>
  </cols>
  <sheetData>
    <row r="1" spans="1:35" x14ac:dyDescent="0.3">
      <c r="A1" s="97" t="s">
        <v>239</v>
      </c>
    </row>
    <row r="2" spans="1:35" x14ac:dyDescent="0.3">
      <c r="A2" s="97" t="s">
        <v>240</v>
      </c>
    </row>
    <row r="4" spans="1:35" ht="43.2" x14ac:dyDescent="0.3">
      <c r="A4" s="100" t="s">
        <v>234</v>
      </c>
      <c r="B4" s="128" t="s">
        <v>358</v>
      </c>
      <c r="C4" s="128" t="s">
        <v>349</v>
      </c>
      <c r="D4" s="101" t="s">
        <v>242</v>
      </c>
      <c r="E4" s="161" t="s">
        <v>137</v>
      </c>
      <c r="F4" s="130" t="s">
        <v>138</v>
      </c>
      <c r="G4" s="161" t="s">
        <v>139</v>
      </c>
      <c r="H4" s="135" t="s">
        <v>140</v>
      </c>
      <c r="I4" s="128" t="s">
        <v>235</v>
      </c>
      <c r="J4" s="102" t="s">
        <v>243</v>
      </c>
      <c r="K4" s="102" t="s">
        <v>244</v>
      </c>
      <c r="L4" s="102" t="s">
        <v>245</v>
      </c>
      <c r="M4" s="102" t="s">
        <v>246</v>
      </c>
      <c r="N4" s="103" t="s">
        <v>136</v>
      </c>
      <c r="O4" s="100" t="s">
        <v>236</v>
      </c>
      <c r="P4" s="102" t="s">
        <v>247</v>
      </c>
      <c r="Q4" s="102" t="s">
        <v>141</v>
      </c>
      <c r="R4" s="141" t="s">
        <v>248</v>
      </c>
      <c r="S4" s="102" t="s">
        <v>249</v>
      </c>
      <c r="T4" s="102" t="s">
        <v>250</v>
      </c>
      <c r="U4" s="138" t="s">
        <v>251</v>
      </c>
      <c r="V4" s="104" t="s">
        <v>252</v>
      </c>
      <c r="W4" s="104" t="s">
        <v>253</v>
      </c>
      <c r="X4" s="104" t="s">
        <v>254</v>
      </c>
      <c r="Y4" s="138" t="s">
        <v>258</v>
      </c>
      <c r="Z4" s="138" t="s">
        <v>259</v>
      </c>
      <c r="AA4" s="138" t="s">
        <v>260</v>
      </c>
      <c r="AB4" s="140" t="s">
        <v>1374</v>
      </c>
      <c r="AC4" s="135" t="s">
        <v>233</v>
      </c>
      <c r="AD4" s="100" t="s">
        <v>263</v>
      </c>
      <c r="AE4" s="135" t="s">
        <v>232</v>
      </c>
      <c r="AF4" s="100" t="s">
        <v>366</v>
      </c>
      <c r="AG4" s="106" t="s">
        <v>324</v>
      </c>
      <c r="AH4" s="140" t="s">
        <v>360</v>
      </c>
      <c r="AI4" s="105" t="s">
        <v>367</v>
      </c>
    </row>
    <row r="5" spans="1:35" x14ac:dyDescent="0.3">
      <c r="B5" s="127" t="str">
        <f>CONCATENATE(A5,AB5)</f>
        <v>1</v>
      </c>
      <c r="C5" s="127" t="str">
        <f>CONCATENATE(N5,I5)</f>
        <v>24381</v>
      </c>
      <c r="E5" s="159" t="s">
        <v>332</v>
      </c>
      <c r="F5" s="132" t="s">
        <v>142</v>
      </c>
      <c r="G5" s="108" t="s">
        <v>143</v>
      </c>
      <c r="H5" s="136">
        <v>43709</v>
      </c>
      <c r="I5" s="132">
        <f t="shared" ref="I5:I68" si="0">IF(N5&lt;&gt;N4,1,IF(E5=E4,I4,I4+1))</f>
        <v>1</v>
      </c>
      <c r="J5" s="97" t="s">
        <v>262</v>
      </c>
      <c r="K5" s="97">
        <v>2018</v>
      </c>
      <c r="L5" s="109">
        <v>43132</v>
      </c>
      <c r="M5" s="97">
        <v>2440</v>
      </c>
      <c r="N5" s="107">
        <v>2438</v>
      </c>
      <c r="O5" s="110">
        <v>43132</v>
      </c>
      <c r="P5" s="97" t="s">
        <v>94</v>
      </c>
      <c r="Q5" s="107" t="s">
        <v>95</v>
      </c>
      <c r="R5" s="127" t="s">
        <v>87</v>
      </c>
      <c r="T5" s="97">
        <v>97</v>
      </c>
      <c r="U5" s="127" t="s">
        <v>264</v>
      </c>
      <c r="W5" s="97" t="s">
        <v>289</v>
      </c>
      <c r="X5" s="97" t="s">
        <v>290</v>
      </c>
      <c r="AA5" s="127" t="s">
        <v>261</v>
      </c>
      <c r="AB5" s="127">
        <f t="shared" ref="AB5:AB68" si="1">IF(N5&lt;&gt;"",IF(A5&lt;&gt;A4,1,IF(N5=N4,AB4,AB4+1)),"")</f>
        <v>1</v>
      </c>
      <c r="AC5" s="127">
        <f>IF(N5&lt;&gt;"",1,"")</f>
        <v>1</v>
      </c>
      <c r="AD5" s="107">
        <v>1440</v>
      </c>
      <c r="AE5" s="132">
        <v>675</v>
      </c>
      <c r="AG5" s="99">
        <v>43132</v>
      </c>
      <c r="AH5" s="127" t="str">
        <f>CONCATENATE(N5,F5)</f>
        <v>2438ACTIVOX MENTA-EUCALIPTO X 16 PASTILLAS</v>
      </c>
      <c r="AI5" s="97" t="s">
        <v>381</v>
      </c>
    </row>
    <row r="6" spans="1:35" x14ac:dyDescent="0.3">
      <c r="B6" s="127" t="str">
        <f t="shared" ref="B6:B69" si="2">CONCATENATE(A6,AB6)</f>
        <v>1</v>
      </c>
      <c r="C6" s="127" t="str">
        <f t="shared" ref="C6:C69" si="3">CONCATENATE(N6,I6)</f>
        <v>24382</v>
      </c>
      <c r="E6" s="159" t="s">
        <v>347</v>
      </c>
      <c r="F6" s="132" t="s">
        <v>144</v>
      </c>
      <c r="G6" s="108" t="s">
        <v>145</v>
      </c>
      <c r="H6" s="136">
        <v>43617</v>
      </c>
      <c r="I6" s="132">
        <f t="shared" si="0"/>
        <v>2</v>
      </c>
      <c r="J6" s="97" t="s">
        <v>262</v>
      </c>
      <c r="K6" s="97">
        <v>2018</v>
      </c>
      <c r="L6" s="109">
        <v>43132</v>
      </c>
      <c r="M6" s="97">
        <v>2440</v>
      </c>
      <c r="N6" s="107">
        <v>2438</v>
      </c>
      <c r="O6" s="110">
        <v>43132</v>
      </c>
      <c r="P6" s="97" t="s">
        <v>94</v>
      </c>
      <c r="Q6" s="107" t="s">
        <v>95</v>
      </c>
      <c r="R6" s="127" t="s">
        <v>87</v>
      </c>
      <c r="T6" s="97">
        <v>97</v>
      </c>
      <c r="U6" s="127" t="s">
        <v>264</v>
      </c>
      <c r="W6" s="97" t="s">
        <v>289</v>
      </c>
      <c r="X6" s="97" t="s">
        <v>290</v>
      </c>
      <c r="AA6" s="127" t="s">
        <v>261</v>
      </c>
      <c r="AB6" s="127">
        <f t="shared" si="1"/>
        <v>1</v>
      </c>
      <c r="AC6" s="127">
        <f t="shared" ref="AC6:AC69" si="4">IF(N6&lt;&gt;"",1,"")</f>
        <v>1</v>
      </c>
      <c r="AD6" s="107">
        <v>270</v>
      </c>
      <c r="AE6" s="132">
        <v>675</v>
      </c>
      <c r="AG6" s="99">
        <v>43132</v>
      </c>
      <c r="AH6" s="127" t="str">
        <f t="shared" ref="AH6:AH69" si="5">CONCATENATE(N6,F6)</f>
        <v>2438ARKOTUX PASTILLAS HIEDRA X 24</v>
      </c>
      <c r="AI6" s="97" t="s">
        <v>381</v>
      </c>
    </row>
    <row r="7" spans="1:35" x14ac:dyDescent="0.3">
      <c r="B7" s="127" t="str">
        <f t="shared" si="2"/>
        <v>1</v>
      </c>
      <c r="C7" s="127" t="str">
        <f t="shared" si="3"/>
        <v>24383</v>
      </c>
      <c r="E7" s="159" t="s">
        <v>337</v>
      </c>
      <c r="F7" s="132" t="s">
        <v>146</v>
      </c>
      <c r="G7" s="108" t="s">
        <v>147</v>
      </c>
      <c r="H7" s="136">
        <v>43647</v>
      </c>
      <c r="I7" s="132">
        <f t="shared" si="0"/>
        <v>3</v>
      </c>
      <c r="J7" s="97" t="s">
        <v>262</v>
      </c>
      <c r="K7" s="97">
        <v>2018</v>
      </c>
      <c r="L7" s="109">
        <v>43132</v>
      </c>
      <c r="M7" s="97">
        <v>2440</v>
      </c>
      <c r="N7" s="107">
        <v>2438</v>
      </c>
      <c r="O7" s="110">
        <v>43132</v>
      </c>
      <c r="P7" s="97" t="s">
        <v>94</v>
      </c>
      <c r="Q7" s="107" t="s">
        <v>95</v>
      </c>
      <c r="R7" s="127" t="s">
        <v>87</v>
      </c>
      <c r="T7" s="97">
        <v>97</v>
      </c>
      <c r="U7" s="127" t="s">
        <v>264</v>
      </c>
      <c r="W7" s="97" t="s">
        <v>289</v>
      </c>
      <c r="X7" s="97" t="s">
        <v>290</v>
      </c>
      <c r="AA7" s="127" t="s">
        <v>261</v>
      </c>
      <c r="AB7" s="127">
        <f t="shared" si="1"/>
        <v>1</v>
      </c>
      <c r="AC7" s="127">
        <f t="shared" si="4"/>
        <v>1</v>
      </c>
      <c r="AD7" s="107">
        <v>742</v>
      </c>
      <c r="AE7" s="132">
        <v>675</v>
      </c>
      <c r="AG7" s="99">
        <v>43132</v>
      </c>
      <c r="AH7" s="127" t="str">
        <f t="shared" si="5"/>
        <v>2438ARKOVOX PROPOLIS JARABE X 150 ML.</v>
      </c>
      <c r="AI7" s="97" t="s">
        <v>381</v>
      </c>
    </row>
    <row r="8" spans="1:35" x14ac:dyDescent="0.3">
      <c r="B8" s="127" t="str">
        <f t="shared" si="2"/>
        <v>1</v>
      </c>
      <c r="C8" s="127" t="str">
        <f t="shared" si="3"/>
        <v>24383</v>
      </c>
      <c r="E8" s="159" t="s">
        <v>337</v>
      </c>
      <c r="F8" s="132" t="s">
        <v>146</v>
      </c>
      <c r="G8" s="108" t="s">
        <v>148</v>
      </c>
      <c r="H8" s="136">
        <v>43678</v>
      </c>
      <c r="I8" s="132">
        <f t="shared" si="0"/>
        <v>3</v>
      </c>
      <c r="J8" s="97" t="s">
        <v>262</v>
      </c>
      <c r="K8" s="97">
        <v>2018</v>
      </c>
      <c r="L8" s="109">
        <v>43132</v>
      </c>
      <c r="M8" s="97">
        <v>2440</v>
      </c>
      <c r="N8" s="107">
        <v>2438</v>
      </c>
      <c r="O8" s="110">
        <v>43132</v>
      </c>
      <c r="P8" s="97" t="s">
        <v>94</v>
      </c>
      <c r="Q8" s="107" t="s">
        <v>95</v>
      </c>
      <c r="R8" s="127" t="s">
        <v>87</v>
      </c>
      <c r="T8" s="97">
        <v>97</v>
      </c>
      <c r="U8" s="127" t="s">
        <v>264</v>
      </c>
      <c r="W8" s="97" t="s">
        <v>289</v>
      </c>
      <c r="X8" s="97" t="s">
        <v>290</v>
      </c>
      <c r="AA8" s="127" t="s">
        <v>261</v>
      </c>
      <c r="AB8" s="127">
        <f t="shared" si="1"/>
        <v>1</v>
      </c>
      <c r="AC8" s="127">
        <f t="shared" si="4"/>
        <v>1</v>
      </c>
      <c r="AD8" s="107">
        <v>218</v>
      </c>
      <c r="AE8" s="132">
        <v>675</v>
      </c>
      <c r="AG8" s="99">
        <v>43132</v>
      </c>
      <c r="AH8" s="127" t="str">
        <f t="shared" si="5"/>
        <v>2438ARKOVOX PROPOLIS JARABE X 150 ML.</v>
      </c>
      <c r="AI8" s="97" t="s">
        <v>381</v>
      </c>
    </row>
    <row r="9" spans="1:35" x14ac:dyDescent="0.3">
      <c r="B9" s="127" t="str">
        <f t="shared" si="2"/>
        <v>1</v>
      </c>
      <c r="C9" s="127" t="str">
        <f t="shared" si="3"/>
        <v>24384</v>
      </c>
      <c r="E9" s="159" t="s">
        <v>338</v>
      </c>
      <c r="F9" s="132" t="s">
        <v>149</v>
      </c>
      <c r="G9" s="108" t="s">
        <v>150</v>
      </c>
      <c r="H9" s="136">
        <v>43922</v>
      </c>
      <c r="I9" s="132">
        <f t="shared" si="0"/>
        <v>4</v>
      </c>
      <c r="J9" s="97" t="s">
        <v>262</v>
      </c>
      <c r="K9" s="97">
        <v>2018</v>
      </c>
      <c r="L9" s="109">
        <v>43132</v>
      </c>
      <c r="M9" s="97">
        <v>2440</v>
      </c>
      <c r="N9" s="107">
        <v>2438</v>
      </c>
      <c r="O9" s="110">
        <v>43132</v>
      </c>
      <c r="P9" s="97" t="s">
        <v>94</v>
      </c>
      <c r="Q9" s="107" t="s">
        <v>95</v>
      </c>
      <c r="R9" s="127" t="s">
        <v>87</v>
      </c>
      <c r="T9" s="97">
        <v>97</v>
      </c>
      <c r="U9" s="127" t="s">
        <v>264</v>
      </c>
      <c r="W9" s="97" t="s">
        <v>289</v>
      </c>
      <c r="X9" s="97" t="s">
        <v>290</v>
      </c>
      <c r="AA9" s="127" t="s">
        <v>261</v>
      </c>
      <c r="AB9" s="127">
        <f t="shared" si="1"/>
        <v>1</v>
      </c>
      <c r="AC9" s="127">
        <f t="shared" si="4"/>
        <v>1</v>
      </c>
      <c r="AD9" s="107">
        <v>40</v>
      </c>
      <c r="AE9" s="132">
        <v>675</v>
      </c>
      <c r="AG9" s="99">
        <v>43132</v>
      </c>
      <c r="AH9" s="127" t="str">
        <f t="shared" si="5"/>
        <v>2438CHONDRO AID FORTE X 60 CAPS.</v>
      </c>
      <c r="AI9" s="97" t="s">
        <v>381</v>
      </c>
    </row>
    <row r="10" spans="1:35" x14ac:dyDescent="0.3">
      <c r="B10" s="127" t="str">
        <f t="shared" si="2"/>
        <v>1</v>
      </c>
      <c r="C10" s="127" t="str">
        <f t="shared" si="3"/>
        <v>24385</v>
      </c>
      <c r="E10" s="159" t="s">
        <v>339</v>
      </c>
      <c r="F10" s="132" t="s">
        <v>151</v>
      </c>
      <c r="G10" s="108" t="s">
        <v>152</v>
      </c>
      <c r="H10" s="136">
        <v>43709</v>
      </c>
      <c r="I10" s="132">
        <f t="shared" si="0"/>
        <v>5</v>
      </c>
      <c r="J10" s="97" t="s">
        <v>262</v>
      </c>
      <c r="K10" s="97">
        <v>2018</v>
      </c>
      <c r="L10" s="109">
        <v>43132</v>
      </c>
      <c r="M10" s="97">
        <v>2440</v>
      </c>
      <c r="N10" s="107">
        <v>2438</v>
      </c>
      <c r="O10" s="110">
        <v>43132</v>
      </c>
      <c r="P10" s="97" t="s">
        <v>94</v>
      </c>
      <c r="Q10" s="107" t="s">
        <v>95</v>
      </c>
      <c r="R10" s="127" t="s">
        <v>87</v>
      </c>
      <c r="T10" s="97">
        <v>97</v>
      </c>
      <c r="U10" s="127" t="s">
        <v>264</v>
      </c>
      <c r="W10" s="97" t="s">
        <v>289</v>
      </c>
      <c r="X10" s="97" t="s">
        <v>290</v>
      </c>
      <c r="AA10" s="127" t="s">
        <v>261</v>
      </c>
      <c r="AB10" s="127">
        <f t="shared" si="1"/>
        <v>1</v>
      </c>
      <c r="AC10" s="127">
        <f t="shared" si="4"/>
        <v>1</v>
      </c>
      <c r="AD10" s="107">
        <v>40</v>
      </c>
      <c r="AE10" s="132">
        <v>675</v>
      </c>
      <c r="AG10" s="99">
        <v>43132</v>
      </c>
      <c r="AH10" s="127" t="str">
        <f t="shared" si="5"/>
        <v>2438CYS-CONTROL SACHETS X 14</v>
      </c>
      <c r="AI10" s="97" t="s">
        <v>381</v>
      </c>
    </row>
    <row r="11" spans="1:35" x14ac:dyDescent="0.3">
      <c r="B11" s="127" t="str">
        <f t="shared" si="2"/>
        <v>1</v>
      </c>
      <c r="C11" s="127" t="str">
        <f t="shared" si="3"/>
        <v>24386</v>
      </c>
      <c r="E11" s="159" t="s">
        <v>340</v>
      </c>
      <c r="F11" s="132" t="s">
        <v>153</v>
      </c>
      <c r="G11" s="108" t="s">
        <v>154</v>
      </c>
      <c r="H11" s="136">
        <v>43891</v>
      </c>
      <c r="I11" s="132">
        <f t="shared" si="0"/>
        <v>6</v>
      </c>
      <c r="J11" s="97" t="s">
        <v>262</v>
      </c>
      <c r="K11" s="97">
        <v>2018</v>
      </c>
      <c r="L11" s="109">
        <v>43132</v>
      </c>
      <c r="M11" s="97">
        <v>2440</v>
      </c>
      <c r="N11" s="107">
        <v>2438</v>
      </c>
      <c r="O11" s="110">
        <v>43132</v>
      </c>
      <c r="P11" s="97" t="s">
        <v>94</v>
      </c>
      <c r="Q11" s="107" t="s">
        <v>95</v>
      </c>
      <c r="R11" s="127" t="s">
        <v>87</v>
      </c>
      <c r="T11" s="97">
        <v>97</v>
      </c>
      <c r="U11" s="127" t="s">
        <v>264</v>
      </c>
      <c r="W11" s="97" t="s">
        <v>289</v>
      </c>
      <c r="X11" s="97" t="s">
        <v>290</v>
      </c>
      <c r="AA11" s="127" t="s">
        <v>261</v>
      </c>
      <c r="AB11" s="127">
        <f t="shared" si="1"/>
        <v>1</v>
      </c>
      <c r="AC11" s="127">
        <f t="shared" si="4"/>
        <v>1</v>
      </c>
      <c r="AD11" s="107">
        <v>12</v>
      </c>
      <c r="AE11" s="132">
        <v>675</v>
      </c>
      <c r="AG11" s="99">
        <v>43132</v>
      </c>
      <c r="AH11" s="127" t="str">
        <f t="shared" si="5"/>
        <v>2438ECHINALIS X 30 CAPSULAS</v>
      </c>
      <c r="AI11" s="97" t="s">
        <v>381</v>
      </c>
    </row>
    <row r="12" spans="1:35" x14ac:dyDescent="0.3">
      <c r="B12" s="127" t="str">
        <f t="shared" si="2"/>
        <v>1</v>
      </c>
      <c r="C12" s="127" t="str">
        <f t="shared" si="3"/>
        <v>24387</v>
      </c>
      <c r="E12" s="159" t="s">
        <v>342</v>
      </c>
      <c r="F12" s="132" t="s">
        <v>155</v>
      </c>
      <c r="G12" s="108" t="s">
        <v>156</v>
      </c>
      <c r="H12" s="136">
        <v>43891</v>
      </c>
      <c r="I12" s="132">
        <f t="shared" si="0"/>
        <v>7</v>
      </c>
      <c r="J12" s="97" t="s">
        <v>262</v>
      </c>
      <c r="K12" s="97">
        <v>2018</v>
      </c>
      <c r="L12" s="109">
        <v>43132</v>
      </c>
      <c r="M12" s="97">
        <v>2440</v>
      </c>
      <c r="N12" s="107">
        <v>2438</v>
      </c>
      <c r="O12" s="110">
        <v>43132</v>
      </c>
      <c r="P12" s="97" t="s">
        <v>94</v>
      </c>
      <c r="Q12" s="107" t="s">
        <v>95</v>
      </c>
      <c r="R12" s="127" t="s">
        <v>87</v>
      </c>
      <c r="T12" s="97">
        <v>97</v>
      </c>
      <c r="U12" s="127" t="s">
        <v>264</v>
      </c>
      <c r="W12" s="97" t="s">
        <v>289</v>
      </c>
      <c r="X12" s="97" t="s">
        <v>290</v>
      </c>
      <c r="AA12" s="127" t="s">
        <v>261</v>
      </c>
      <c r="AB12" s="127">
        <f t="shared" si="1"/>
        <v>1</v>
      </c>
      <c r="AC12" s="127">
        <f t="shared" si="4"/>
        <v>1</v>
      </c>
      <c r="AD12" s="107">
        <v>48</v>
      </c>
      <c r="AE12" s="132">
        <v>675</v>
      </c>
      <c r="AG12" s="99">
        <v>43132</v>
      </c>
      <c r="AH12" s="127" t="str">
        <f t="shared" si="5"/>
        <v>2438PHYTO SOYA CAPS. X 60</v>
      </c>
      <c r="AI12" s="97" t="s">
        <v>381</v>
      </c>
    </row>
    <row r="13" spans="1:35" x14ac:dyDescent="0.3">
      <c r="B13" s="127" t="str">
        <f t="shared" si="2"/>
        <v>1</v>
      </c>
      <c r="C13" s="127" t="str">
        <f t="shared" si="3"/>
        <v>24388</v>
      </c>
      <c r="E13" s="159" t="s">
        <v>345</v>
      </c>
      <c r="F13" s="132" t="s">
        <v>157</v>
      </c>
      <c r="G13" s="108" t="s">
        <v>158</v>
      </c>
      <c r="H13" s="136">
        <v>43862</v>
      </c>
      <c r="I13" s="132">
        <f t="shared" si="0"/>
        <v>8</v>
      </c>
      <c r="J13" s="97" t="s">
        <v>262</v>
      </c>
      <c r="K13" s="97">
        <v>2018</v>
      </c>
      <c r="L13" s="109">
        <v>43132</v>
      </c>
      <c r="M13" s="97">
        <v>2440</v>
      </c>
      <c r="N13" s="107">
        <v>2438</v>
      </c>
      <c r="O13" s="110">
        <v>43132</v>
      </c>
      <c r="P13" s="97" t="s">
        <v>94</v>
      </c>
      <c r="Q13" s="107" t="s">
        <v>95</v>
      </c>
      <c r="R13" s="127" t="s">
        <v>87</v>
      </c>
      <c r="T13" s="97">
        <v>97</v>
      </c>
      <c r="U13" s="127" t="s">
        <v>264</v>
      </c>
      <c r="W13" s="97" t="s">
        <v>289</v>
      </c>
      <c r="X13" s="97" t="s">
        <v>290</v>
      </c>
      <c r="AA13" s="127" t="s">
        <v>261</v>
      </c>
      <c r="AB13" s="127">
        <f t="shared" si="1"/>
        <v>1</v>
      </c>
      <c r="AC13" s="127">
        <f t="shared" si="4"/>
        <v>1</v>
      </c>
      <c r="AD13" s="107">
        <v>22</v>
      </c>
      <c r="AE13" s="132">
        <v>675</v>
      </c>
      <c r="AG13" s="99">
        <v>43132</v>
      </c>
      <c r="AH13" s="127" t="str">
        <f t="shared" si="5"/>
        <v>2438PHYTO SOYA GEL VAGINAL X 8 APLICADORES</v>
      </c>
      <c r="AI13" s="97" t="s">
        <v>381</v>
      </c>
    </row>
    <row r="14" spans="1:35" x14ac:dyDescent="0.3">
      <c r="B14" s="127" t="str">
        <f t="shared" si="2"/>
        <v>2</v>
      </c>
      <c r="C14" s="127" t="str">
        <f t="shared" si="3"/>
        <v>24391</v>
      </c>
      <c r="E14" s="159" t="s">
        <v>332</v>
      </c>
      <c r="F14" s="132" t="s">
        <v>142</v>
      </c>
      <c r="G14" s="108" t="s">
        <v>143</v>
      </c>
      <c r="H14" s="136">
        <v>43709</v>
      </c>
      <c r="I14" s="132">
        <f t="shared" si="0"/>
        <v>1</v>
      </c>
      <c r="J14" s="97" t="s">
        <v>262</v>
      </c>
      <c r="K14" s="97">
        <v>2018</v>
      </c>
      <c r="L14" s="109">
        <v>43133</v>
      </c>
      <c r="M14" s="97">
        <v>2441</v>
      </c>
      <c r="N14" s="107">
        <v>2439</v>
      </c>
      <c r="O14" s="110">
        <v>43132</v>
      </c>
      <c r="P14" s="97" t="s">
        <v>94</v>
      </c>
      <c r="Q14" s="107" t="s">
        <v>96</v>
      </c>
      <c r="R14" s="127" t="s">
        <v>87</v>
      </c>
      <c r="T14" s="97">
        <v>34</v>
      </c>
      <c r="U14" s="127" t="s">
        <v>265</v>
      </c>
      <c r="W14" s="97" t="s">
        <v>289</v>
      </c>
      <c r="X14" s="97" t="s">
        <v>291</v>
      </c>
      <c r="AA14" s="127" t="s">
        <v>261</v>
      </c>
      <c r="AB14" s="127">
        <f t="shared" si="1"/>
        <v>2</v>
      </c>
      <c r="AC14" s="127">
        <f t="shared" si="4"/>
        <v>1</v>
      </c>
      <c r="AD14" s="107">
        <v>1420</v>
      </c>
      <c r="AE14" s="132">
        <v>676</v>
      </c>
      <c r="AG14" s="99">
        <v>43136</v>
      </c>
      <c r="AH14" s="127" t="str">
        <f t="shared" si="5"/>
        <v>2439ACTIVOX MENTA-EUCALIPTO X 16 PASTILLAS</v>
      </c>
      <c r="AI14" s="97" t="s">
        <v>379</v>
      </c>
    </row>
    <row r="15" spans="1:35" x14ac:dyDescent="0.3">
      <c r="B15" s="127" t="str">
        <f t="shared" si="2"/>
        <v>2</v>
      </c>
      <c r="C15" s="127" t="str">
        <f t="shared" si="3"/>
        <v>24392</v>
      </c>
      <c r="E15" s="159" t="s">
        <v>333</v>
      </c>
      <c r="F15" s="132" t="s">
        <v>159</v>
      </c>
      <c r="G15" s="108" t="s">
        <v>160</v>
      </c>
      <c r="H15" s="136">
        <v>43617</v>
      </c>
      <c r="I15" s="132">
        <f t="shared" si="0"/>
        <v>2</v>
      </c>
      <c r="J15" s="97" t="s">
        <v>262</v>
      </c>
      <c r="K15" s="97">
        <v>2018</v>
      </c>
      <c r="L15" s="109">
        <v>43133</v>
      </c>
      <c r="M15" s="97">
        <v>2441</v>
      </c>
      <c r="N15" s="107">
        <v>2439</v>
      </c>
      <c r="O15" s="110">
        <v>43132</v>
      </c>
      <c r="P15" s="97" t="s">
        <v>94</v>
      </c>
      <c r="Q15" s="107" t="s">
        <v>96</v>
      </c>
      <c r="R15" s="127" t="s">
        <v>87</v>
      </c>
      <c r="T15" s="97">
        <v>34</v>
      </c>
      <c r="U15" s="127" t="s">
        <v>265</v>
      </c>
      <c r="W15" s="97" t="s">
        <v>289</v>
      </c>
      <c r="X15" s="97" t="s">
        <v>291</v>
      </c>
      <c r="AA15" s="127" t="s">
        <v>261</v>
      </c>
      <c r="AB15" s="127">
        <f t="shared" si="1"/>
        <v>2</v>
      </c>
      <c r="AC15" s="127">
        <f t="shared" si="4"/>
        <v>1</v>
      </c>
      <c r="AD15" s="107">
        <v>1150</v>
      </c>
      <c r="AE15" s="132">
        <v>676</v>
      </c>
      <c r="AG15" s="99">
        <v>43136</v>
      </c>
      <c r="AH15" s="127" t="str">
        <f t="shared" si="5"/>
        <v>2439ACTIVOX MIEL-LIMON X 16 PASTILLAS</v>
      </c>
      <c r="AI15" s="97" t="s">
        <v>379</v>
      </c>
    </row>
    <row r="16" spans="1:35" x14ac:dyDescent="0.3">
      <c r="B16" s="127" t="str">
        <f t="shared" si="2"/>
        <v>2</v>
      </c>
      <c r="C16" s="127" t="str">
        <f t="shared" si="3"/>
        <v>24393</v>
      </c>
      <c r="E16" s="159" t="s">
        <v>334</v>
      </c>
      <c r="F16" s="132" t="s">
        <v>161</v>
      </c>
      <c r="G16" s="108" t="s">
        <v>162</v>
      </c>
      <c r="H16" s="136">
        <v>43709</v>
      </c>
      <c r="I16" s="132">
        <f t="shared" si="0"/>
        <v>3</v>
      </c>
      <c r="J16" s="97" t="s">
        <v>262</v>
      </c>
      <c r="K16" s="97">
        <v>2018</v>
      </c>
      <c r="L16" s="109">
        <v>43133</v>
      </c>
      <c r="M16" s="97">
        <v>2441</v>
      </c>
      <c r="N16" s="107">
        <v>2439</v>
      </c>
      <c r="O16" s="110">
        <v>43132</v>
      </c>
      <c r="P16" s="97" t="s">
        <v>94</v>
      </c>
      <c r="Q16" s="107" t="s">
        <v>96</v>
      </c>
      <c r="R16" s="127" t="s">
        <v>87</v>
      </c>
      <c r="T16" s="97">
        <v>34</v>
      </c>
      <c r="U16" s="127" t="s">
        <v>265</v>
      </c>
      <c r="W16" s="97" t="s">
        <v>289</v>
      </c>
      <c r="X16" s="97" t="s">
        <v>291</v>
      </c>
      <c r="AA16" s="127" t="s">
        <v>261</v>
      </c>
      <c r="AB16" s="127">
        <f t="shared" si="1"/>
        <v>2</v>
      </c>
      <c r="AC16" s="127">
        <f t="shared" si="4"/>
        <v>1</v>
      </c>
      <c r="AD16" s="107">
        <v>42</v>
      </c>
      <c r="AE16" s="132">
        <v>676</v>
      </c>
      <c r="AG16" s="99">
        <v>43136</v>
      </c>
      <c r="AH16" s="127" t="str">
        <f t="shared" si="5"/>
        <v>2439ARKOCAPIL advance X 60 CAPS.</v>
      </c>
      <c r="AI16" s="97" t="s">
        <v>379</v>
      </c>
    </row>
    <row r="17" spans="2:35" x14ac:dyDescent="0.3">
      <c r="B17" s="127" t="str">
        <f t="shared" si="2"/>
        <v>2</v>
      </c>
      <c r="C17" s="127" t="str">
        <f t="shared" si="3"/>
        <v>24394</v>
      </c>
      <c r="E17" s="159" t="s">
        <v>347</v>
      </c>
      <c r="F17" s="132" t="s">
        <v>144</v>
      </c>
      <c r="G17" s="108" t="s">
        <v>145</v>
      </c>
      <c r="H17" s="136">
        <v>43617</v>
      </c>
      <c r="I17" s="132">
        <f t="shared" si="0"/>
        <v>4</v>
      </c>
      <c r="J17" s="97" t="s">
        <v>262</v>
      </c>
      <c r="K17" s="97">
        <v>2018</v>
      </c>
      <c r="L17" s="109">
        <v>43133</v>
      </c>
      <c r="M17" s="97">
        <v>2441</v>
      </c>
      <c r="N17" s="107">
        <v>2439</v>
      </c>
      <c r="O17" s="110">
        <v>43132</v>
      </c>
      <c r="P17" s="97" t="s">
        <v>94</v>
      </c>
      <c r="Q17" s="107" t="s">
        <v>96</v>
      </c>
      <c r="R17" s="127" t="s">
        <v>87</v>
      </c>
      <c r="T17" s="97">
        <v>34</v>
      </c>
      <c r="U17" s="127" t="s">
        <v>265</v>
      </c>
      <c r="W17" s="97" t="s">
        <v>289</v>
      </c>
      <c r="X17" s="97" t="s">
        <v>291</v>
      </c>
      <c r="AA17" s="127" t="s">
        <v>261</v>
      </c>
      <c r="AB17" s="127">
        <f t="shared" si="1"/>
        <v>2</v>
      </c>
      <c r="AC17" s="127">
        <f t="shared" si="4"/>
        <v>1</v>
      </c>
      <c r="AD17" s="107">
        <v>30</v>
      </c>
      <c r="AE17" s="132">
        <v>676</v>
      </c>
      <c r="AG17" s="99">
        <v>43136</v>
      </c>
      <c r="AH17" s="127" t="str">
        <f t="shared" si="5"/>
        <v>2439ARKOTUX PASTILLAS HIEDRA X 24</v>
      </c>
      <c r="AI17" s="97" t="s">
        <v>379</v>
      </c>
    </row>
    <row r="18" spans="2:35" x14ac:dyDescent="0.3">
      <c r="B18" s="127" t="str">
        <f t="shared" si="2"/>
        <v>2</v>
      </c>
      <c r="C18" s="127" t="str">
        <f t="shared" si="3"/>
        <v>24395</v>
      </c>
      <c r="E18" s="159" t="s">
        <v>337</v>
      </c>
      <c r="F18" s="132" t="s">
        <v>146</v>
      </c>
      <c r="G18" s="108" t="s">
        <v>148</v>
      </c>
      <c r="H18" s="136">
        <v>43678</v>
      </c>
      <c r="I18" s="132">
        <f t="shared" si="0"/>
        <v>5</v>
      </c>
      <c r="J18" s="97" t="s">
        <v>262</v>
      </c>
      <c r="K18" s="97">
        <v>2018</v>
      </c>
      <c r="L18" s="109">
        <v>43133</v>
      </c>
      <c r="M18" s="97">
        <v>2441</v>
      </c>
      <c r="N18" s="107">
        <v>2439</v>
      </c>
      <c r="O18" s="110">
        <v>43132</v>
      </c>
      <c r="P18" s="97" t="s">
        <v>94</v>
      </c>
      <c r="Q18" s="107" t="s">
        <v>96</v>
      </c>
      <c r="R18" s="127" t="s">
        <v>87</v>
      </c>
      <c r="T18" s="97">
        <v>34</v>
      </c>
      <c r="U18" s="127" t="s">
        <v>265</v>
      </c>
      <c r="W18" s="97" t="s">
        <v>289</v>
      </c>
      <c r="X18" s="97" t="s">
        <v>291</v>
      </c>
      <c r="AA18" s="127" t="s">
        <v>261</v>
      </c>
      <c r="AB18" s="127">
        <f t="shared" si="1"/>
        <v>2</v>
      </c>
      <c r="AC18" s="127">
        <f t="shared" si="4"/>
        <v>1</v>
      </c>
      <c r="AD18" s="107">
        <v>324</v>
      </c>
      <c r="AE18" s="132">
        <v>676</v>
      </c>
      <c r="AG18" s="99">
        <v>43136</v>
      </c>
      <c r="AH18" s="127" t="str">
        <f t="shared" si="5"/>
        <v>2439ARKOVOX PROPOLIS JARABE X 150 ML.</v>
      </c>
      <c r="AI18" s="97" t="s">
        <v>379</v>
      </c>
    </row>
    <row r="19" spans="2:35" x14ac:dyDescent="0.3">
      <c r="B19" s="127" t="str">
        <f t="shared" si="2"/>
        <v>2</v>
      </c>
      <c r="C19" s="127" t="str">
        <f t="shared" si="3"/>
        <v>24396</v>
      </c>
      <c r="E19" s="159" t="s">
        <v>338</v>
      </c>
      <c r="F19" s="132" t="s">
        <v>149</v>
      </c>
      <c r="G19" s="108" t="s">
        <v>150</v>
      </c>
      <c r="H19" s="136">
        <v>43922</v>
      </c>
      <c r="I19" s="132">
        <f t="shared" si="0"/>
        <v>6</v>
      </c>
      <c r="J19" s="97" t="s">
        <v>262</v>
      </c>
      <c r="K19" s="97">
        <v>2018</v>
      </c>
      <c r="L19" s="109">
        <v>43133</v>
      </c>
      <c r="M19" s="97">
        <v>2441</v>
      </c>
      <c r="N19" s="107">
        <v>2439</v>
      </c>
      <c r="O19" s="110">
        <v>43132</v>
      </c>
      <c r="P19" s="97" t="s">
        <v>94</v>
      </c>
      <c r="Q19" s="107" t="s">
        <v>96</v>
      </c>
      <c r="R19" s="127" t="s">
        <v>87</v>
      </c>
      <c r="T19" s="97">
        <v>34</v>
      </c>
      <c r="U19" s="127" t="s">
        <v>265</v>
      </c>
      <c r="W19" s="97" t="s">
        <v>289</v>
      </c>
      <c r="X19" s="97" t="s">
        <v>291</v>
      </c>
      <c r="AA19" s="127" t="s">
        <v>261</v>
      </c>
      <c r="AB19" s="127">
        <f t="shared" si="1"/>
        <v>2</v>
      </c>
      <c r="AC19" s="127">
        <f t="shared" si="4"/>
        <v>1</v>
      </c>
      <c r="AD19" s="107">
        <v>6</v>
      </c>
      <c r="AE19" s="132">
        <v>676</v>
      </c>
      <c r="AG19" s="99">
        <v>43136</v>
      </c>
      <c r="AH19" s="127" t="str">
        <f t="shared" si="5"/>
        <v>2439CHONDRO AID FORTE X 60 CAPS.</v>
      </c>
      <c r="AI19" s="97" t="s">
        <v>379</v>
      </c>
    </row>
    <row r="20" spans="2:35" x14ac:dyDescent="0.3">
      <c r="B20" s="127" t="str">
        <f t="shared" si="2"/>
        <v>2</v>
      </c>
      <c r="C20" s="127" t="str">
        <f t="shared" si="3"/>
        <v>24397</v>
      </c>
      <c r="E20" s="159" t="s">
        <v>339</v>
      </c>
      <c r="F20" s="132" t="s">
        <v>151</v>
      </c>
      <c r="G20" s="108" t="s">
        <v>152</v>
      </c>
      <c r="H20" s="136">
        <v>43709</v>
      </c>
      <c r="I20" s="132">
        <f t="shared" si="0"/>
        <v>7</v>
      </c>
      <c r="J20" s="97" t="s">
        <v>262</v>
      </c>
      <c r="K20" s="97">
        <v>2018</v>
      </c>
      <c r="L20" s="109">
        <v>43133</v>
      </c>
      <c r="M20" s="97">
        <v>2441</v>
      </c>
      <c r="N20" s="107">
        <v>2439</v>
      </c>
      <c r="O20" s="110">
        <v>43132</v>
      </c>
      <c r="P20" s="97" t="s">
        <v>94</v>
      </c>
      <c r="Q20" s="107" t="s">
        <v>96</v>
      </c>
      <c r="R20" s="127" t="s">
        <v>87</v>
      </c>
      <c r="T20" s="97">
        <v>34</v>
      </c>
      <c r="U20" s="127" t="s">
        <v>265</v>
      </c>
      <c r="W20" s="97" t="s">
        <v>289</v>
      </c>
      <c r="X20" s="97" t="s">
        <v>291</v>
      </c>
      <c r="AA20" s="127" t="s">
        <v>261</v>
      </c>
      <c r="AB20" s="127">
        <f t="shared" si="1"/>
        <v>2</v>
      </c>
      <c r="AC20" s="127">
        <f t="shared" si="4"/>
        <v>1</v>
      </c>
      <c r="AD20" s="107">
        <v>48</v>
      </c>
      <c r="AE20" s="132">
        <v>676</v>
      </c>
      <c r="AG20" s="99">
        <v>43136</v>
      </c>
      <c r="AH20" s="127" t="str">
        <f t="shared" si="5"/>
        <v>2439CYS-CONTROL SACHETS X 14</v>
      </c>
      <c r="AI20" s="97" t="s">
        <v>379</v>
      </c>
    </row>
    <row r="21" spans="2:35" x14ac:dyDescent="0.3">
      <c r="B21" s="127" t="str">
        <f t="shared" si="2"/>
        <v>2</v>
      </c>
      <c r="C21" s="127" t="str">
        <f t="shared" si="3"/>
        <v>24398</v>
      </c>
      <c r="E21" s="159" t="s">
        <v>341</v>
      </c>
      <c r="F21" s="132" t="s">
        <v>163</v>
      </c>
      <c r="G21" s="108" t="s">
        <v>164</v>
      </c>
      <c r="H21" s="136">
        <v>43922</v>
      </c>
      <c r="I21" s="132">
        <f t="shared" si="0"/>
        <v>8</v>
      </c>
      <c r="J21" s="97" t="s">
        <v>262</v>
      </c>
      <c r="K21" s="97">
        <v>2018</v>
      </c>
      <c r="L21" s="109">
        <v>43133</v>
      </c>
      <c r="M21" s="97">
        <v>2441</v>
      </c>
      <c r="N21" s="107">
        <v>2439</v>
      </c>
      <c r="O21" s="110">
        <v>43132</v>
      </c>
      <c r="P21" s="97" t="s">
        <v>94</v>
      </c>
      <c r="Q21" s="107" t="s">
        <v>96</v>
      </c>
      <c r="R21" s="127" t="s">
        <v>87</v>
      </c>
      <c r="T21" s="97">
        <v>34</v>
      </c>
      <c r="U21" s="127" t="s">
        <v>265</v>
      </c>
      <c r="W21" s="97" t="s">
        <v>289</v>
      </c>
      <c r="X21" s="97" t="s">
        <v>291</v>
      </c>
      <c r="AA21" s="127" t="s">
        <v>261</v>
      </c>
      <c r="AB21" s="127">
        <f t="shared" si="1"/>
        <v>2</v>
      </c>
      <c r="AC21" s="127">
        <f t="shared" si="4"/>
        <v>1</v>
      </c>
      <c r="AD21" s="107">
        <v>6</v>
      </c>
      <c r="AE21" s="132">
        <v>676</v>
      </c>
      <c r="AG21" s="99">
        <v>43136</v>
      </c>
      <c r="AH21" s="127" t="str">
        <f t="shared" si="5"/>
        <v>2439PERLAS DE PIEL advance X 200 CAPS.</v>
      </c>
      <c r="AI21" s="97" t="s">
        <v>379</v>
      </c>
    </row>
    <row r="22" spans="2:35" x14ac:dyDescent="0.3">
      <c r="B22" s="127" t="str">
        <f t="shared" si="2"/>
        <v>2</v>
      </c>
      <c r="C22" s="127" t="str">
        <f t="shared" si="3"/>
        <v>24399</v>
      </c>
      <c r="E22" s="159" t="s">
        <v>342</v>
      </c>
      <c r="F22" s="132" t="s">
        <v>155</v>
      </c>
      <c r="G22" s="108" t="s">
        <v>156</v>
      </c>
      <c r="H22" s="136">
        <v>43891</v>
      </c>
      <c r="I22" s="132">
        <f t="shared" si="0"/>
        <v>9</v>
      </c>
      <c r="J22" s="97" t="s">
        <v>262</v>
      </c>
      <c r="K22" s="97">
        <v>2018</v>
      </c>
      <c r="L22" s="109">
        <v>43133</v>
      </c>
      <c r="M22" s="97">
        <v>2441</v>
      </c>
      <c r="N22" s="107">
        <v>2439</v>
      </c>
      <c r="O22" s="110">
        <v>43132</v>
      </c>
      <c r="P22" s="97" t="s">
        <v>94</v>
      </c>
      <c r="Q22" s="107" t="s">
        <v>96</v>
      </c>
      <c r="R22" s="127" t="s">
        <v>87</v>
      </c>
      <c r="T22" s="97">
        <v>34</v>
      </c>
      <c r="U22" s="127" t="s">
        <v>265</v>
      </c>
      <c r="W22" s="97" t="s">
        <v>289</v>
      </c>
      <c r="X22" s="97" t="s">
        <v>291</v>
      </c>
      <c r="AA22" s="127" t="s">
        <v>261</v>
      </c>
      <c r="AB22" s="127">
        <f t="shared" si="1"/>
        <v>2</v>
      </c>
      <c r="AC22" s="127">
        <f t="shared" si="4"/>
        <v>1</v>
      </c>
      <c r="AD22" s="107">
        <v>36</v>
      </c>
      <c r="AE22" s="132">
        <v>676</v>
      </c>
      <c r="AG22" s="99">
        <v>43136</v>
      </c>
      <c r="AH22" s="127" t="str">
        <f t="shared" si="5"/>
        <v>2439PHYTO SOYA CAPS. X 60</v>
      </c>
      <c r="AI22" s="97" t="s">
        <v>379</v>
      </c>
    </row>
    <row r="23" spans="2:35" x14ac:dyDescent="0.3">
      <c r="B23" s="127" t="str">
        <f t="shared" si="2"/>
        <v>2</v>
      </c>
      <c r="C23" s="127" t="str">
        <f t="shared" si="3"/>
        <v>243910</v>
      </c>
      <c r="E23" s="159" t="s">
        <v>344</v>
      </c>
      <c r="F23" s="132" t="s">
        <v>165</v>
      </c>
      <c r="G23" s="108" t="s">
        <v>166</v>
      </c>
      <c r="H23" s="136">
        <v>43891</v>
      </c>
      <c r="I23" s="132">
        <f t="shared" si="0"/>
        <v>10</v>
      </c>
      <c r="J23" s="97" t="s">
        <v>262</v>
      </c>
      <c r="K23" s="97">
        <v>2018</v>
      </c>
      <c r="L23" s="109">
        <v>43133</v>
      </c>
      <c r="M23" s="97">
        <v>2441</v>
      </c>
      <c r="N23" s="107">
        <v>2439</v>
      </c>
      <c r="O23" s="110">
        <v>43132</v>
      </c>
      <c r="P23" s="97" t="s">
        <v>94</v>
      </c>
      <c r="Q23" s="107" t="s">
        <v>96</v>
      </c>
      <c r="R23" s="127" t="s">
        <v>87</v>
      </c>
      <c r="T23" s="97">
        <v>34</v>
      </c>
      <c r="U23" s="127" t="s">
        <v>265</v>
      </c>
      <c r="W23" s="97" t="s">
        <v>289</v>
      </c>
      <c r="X23" s="97" t="s">
        <v>291</v>
      </c>
      <c r="AA23" s="127" t="s">
        <v>261</v>
      </c>
      <c r="AB23" s="127">
        <f t="shared" si="1"/>
        <v>2</v>
      </c>
      <c r="AC23" s="127">
        <f t="shared" si="4"/>
        <v>1</v>
      </c>
      <c r="AD23" s="107">
        <v>18</v>
      </c>
      <c r="AE23" s="132">
        <v>676</v>
      </c>
      <c r="AG23" s="99">
        <v>43136</v>
      </c>
      <c r="AH23" s="127" t="str">
        <f t="shared" si="5"/>
        <v>2439PHYTO SOYA FORTE X 60 CAPS</v>
      </c>
      <c r="AI23" s="97" t="s">
        <v>379</v>
      </c>
    </row>
    <row r="24" spans="2:35" x14ac:dyDescent="0.3">
      <c r="B24" s="127" t="str">
        <f t="shared" si="2"/>
        <v>2</v>
      </c>
      <c r="C24" s="127" t="str">
        <f t="shared" si="3"/>
        <v>243911</v>
      </c>
      <c r="E24" s="159" t="s">
        <v>345</v>
      </c>
      <c r="F24" s="132" t="s">
        <v>157</v>
      </c>
      <c r="G24" s="108" t="s">
        <v>158</v>
      </c>
      <c r="H24" s="136">
        <v>43862</v>
      </c>
      <c r="I24" s="132">
        <f t="shared" si="0"/>
        <v>11</v>
      </c>
      <c r="J24" s="97" t="s">
        <v>262</v>
      </c>
      <c r="K24" s="97">
        <v>2018</v>
      </c>
      <c r="L24" s="109">
        <v>43133</v>
      </c>
      <c r="M24" s="97">
        <v>2441</v>
      </c>
      <c r="N24" s="107">
        <v>2439</v>
      </c>
      <c r="O24" s="110">
        <v>43132</v>
      </c>
      <c r="P24" s="97" t="s">
        <v>94</v>
      </c>
      <c r="Q24" s="107" t="s">
        <v>96</v>
      </c>
      <c r="R24" s="127" t="s">
        <v>87</v>
      </c>
      <c r="T24" s="97">
        <v>34</v>
      </c>
      <c r="U24" s="127" t="s">
        <v>265</v>
      </c>
      <c r="W24" s="97" t="s">
        <v>289</v>
      </c>
      <c r="X24" s="97" t="s">
        <v>291</v>
      </c>
      <c r="AA24" s="127" t="s">
        <v>261</v>
      </c>
      <c r="AB24" s="127">
        <f t="shared" si="1"/>
        <v>2</v>
      </c>
      <c r="AC24" s="127">
        <f t="shared" si="4"/>
        <v>1</v>
      </c>
      <c r="AD24" s="107">
        <v>36</v>
      </c>
      <c r="AE24" s="132">
        <v>676</v>
      </c>
      <c r="AG24" s="99">
        <v>43136</v>
      </c>
      <c r="AH24" s="127" t="str">
        <f t="shared" si="5"/>
        <v>2439PHYTO SOYA GEL VAGINAL X 8 APLICADORES</v>
      </c>
      <c r="AI24" s="97" t="s">
        <v>379</v>
      </c>
    </row>
    <row r="25" spans="2:35" x14ac:dyDescent="0.3">
      <c r="B25" s="127" t="str">
        <f t="shared" si="2"/>
        <v>2</v>
      </c>
      <c r="C25" s="127" t="str">
        <f t="shared" si="3"/>
        <v>243912</v>
      </c>
      <c r="E25" s="159" t="s">
        <v>348</v>
      </c>
      <c r="F25" s="132" t="s">
        <v>167</v>
      </c>
      <c r="G25" s="108" t="s">
        <v>168</v>
      </c>
      <c r="H25" s="136">
        <v>43709</v>
      </c>
      <c r="I25" s="132">
        <f t="shared" si="0"/>
        <v>12</v>
      </c>
      <c r="J25" s="97" t="s">
        <v>262</v>
      </c>
      <c r="K25" s="97">
        <v>2018</v>
      </c>
      <c r="L25" s="109">
        <v>43133</v>
      </c>
      <c r="M25" s="97">
        <v>2441</v>
      </c>
      <c r="N25" s="107">
        <v>2439</v>
      </c>
      <c r="O25" s="110">
        <v>43132</v>
      </c>
      <c r="P25" s="97" t="s">
        <v>94</v>
      </c>
      <c r="Q25" s="107" t="s">
        <v>96</v>
      </c>
      <c r="R25" s="127" t="s">
        <v>87</v>
      </c>
      <c r="T25" s="97">
        <v>34</v>
      </c>
      <c r="U25" s="127" t="s">
        <v>265</v>
      </c>
      <c r="W25" s="97" t="s">
        <v>289</v>
      </c>
      <c r="X25" s="97" t="s">
        <v>291</v>
      </c>
      <c r="AA25" s="127" t="s">
        <v>261</v>
      </c>
      <c r="AB25" s="127">
        <f t="shared" si="1"/>
        <v>2</v>
      </c>
      <c r="AC25" s="127">
        <f t="shared" si="4"/>
        <v>1</v>
      </c>
      <c r="AD25" s="107">
        <v>108</v>
      </c>
      <c r="AE25" s="132">
        <v>676</v>
      </c>
      <c r="AG25" s="99">
        <v>43136</v>
      </c>
      <c r="AH25" s="127" t="str">
        <f t="shared" si="5"/>
        <v>2439VAGIVIT CAJS X 6 V.T.</v>
      </c>
      <c r="AI25" s="97" t="s">
        <v>379</v>
      </c>
    </row>
    <row r="26" spans="2:35" x14ac:dyDescent="0.3">
      <c r="B26" s="127" t="str">
        <f t="shared" si="2"/>
        <v>3</v>
      </c>
      <c r="C26" s="127" t="str">
        <f t="shared" si="3"/>
        <v>24401</v>
      </c>
      <c r="E26" s="159" t="s">
        <v>332</v>
      </c>
      <c r="F26" s="132" t="s">
        <v>142</v>
      </c>
      <c r="G26" s="108" t="s">
        <v>143</v>
      </c>
      <c r="H26" s="136">
        <v>43709</v>
      </c>
      <c r="I26" s="132">
        <f t="shared" si="0"/>
        <v>1</v>
      </c>
      <c r="J26" s="97" t="s">
        <v>262</v>
      </c>
      <c r="K26" s="97">
        <v>2018</v>
      </c>
      <c r="L26" s="109">
        <v>43133</v>
      </c>
      <c r="M26" s="97">
        <v>2442</v>
      </c>
      <c r="N26" s="107">
        <v>2440</v>
      </c>
      <c r="O26" s="110">
        <v>43132</v>
      </c>
      <c r="P26" s="97" t="s">
        <v>94</v>
      </c>
      <c r="Q26" s="107" t="s">
        <v>96</v>
      </c>
      <c r="R26" s="127" t="s">
        <v>92</v>
      </c>
      <c r="T26" s="97">
        <v>22</v>
      </c>
      <c r="U26" s="127" t="s">
        <v>266</v>
      </c>
      <c r="W26" s="97" t="s">
        <v>289</v>
      </c>
      <c r="X26" s="97" t="s">
        <v>292</v>
      </c>
      <c r="AA26" s="127" t="s">
        <v>261</v>
      </c>
      <c r="AB26" s="127">
        <f t="shared" si="1"/>
        <v>3</v>
      </c>
      <c r="AC26" s="127">
        <f t="shared" si="4"/>
        <v>1</v>
      </c>
      <c r="AD26" s="107">
        <v>1000</v>
      </c>
      <c r="AE26" s="132">
        <v>677</v>
      </c>
      <c r="AG26" s="99">
        <v>43136</v>
      </c>
      <c r="AH26" s="127" t="str">
        <f t="shared" si="5"/>
        <v>2440ACTIVOX MENTA-EUCALIPTO X 16 PASTILLAS</v>
      </c>
      <c r="AI26" s="97" t="s">
        <v>380</v>
      </c>
    </row>
    <row r="27" spans="2:35" x14ac:dyDescent="0.3">
      <c r="B27" s="127" t="str">
        <f t="shared" si="2"/>
        <v>3</v>
      </c>
      <c r="C27" s="127" t="str">
        <f t="shared" si="3"/>
        <v>24402</v>
      </c>
      <c r="E27" s="159" t="s">
        <v>333</v>
      </c>
      <c r="F27" s="132" t="s">
        <v>159</v>
      </c>
      <c r="G27" s="108" t="s">
        <v>160</v>
      </c>
      <c r="H27" s="136">
        <v>43617</v>
      </c>
      <c r="I27" s="132">
        <f t="shared" si="0"/>
        <v>2</v>
      </c>
      <c r="J27" s="97" t="s">
        <v>262</v>
      </c>
      <c r="K27" s="97">
        <v>2018</v>
      </c>
      <c r="L27" s="109">
        <v>43133</v>
      </c>
      <c r="M27" s="97">
        <v>2442</v>
      </c>
      <c r="N27" s="107">
        <v>2440</v>
      </c>
      <c r="O27" s="110">
        <v>43132</v>
      </c>
      <c r="P27" s="97" t="s">
        <v>94</v>
      </c>
      <c r="Q27" s="107" t="s">
        <v>96</v>
      </c>
      <c r="R27" s="127" t="s">
        <v>92</v>
      </c>
      <c r="T27" s="97">
        <v>22</v>
      </c>
      <c r="U27" s="127" t="s">
        <v>266</v>
      </c>
      <c r="W27" s="97" t="s">
        <v>289</v>
      </c>
      <c r="X27" s="97" t="s">
        <v>292</v>
      </c>
      <c r="AA27" s="127" t="s">
        <v>261</v>
      </c>
      <c r="AB27" s="127">
        <f t="shared" si="1"/>
        <v>3</v>
      </c>
      <c r="AC27" s="127">
        <f t="shared" si="4"/>
        <v>1</v>
      </c>
      <c r="AD27" s="107">
        <v>625</v>
      </c>
      <c r="AE27" s="132">
        <v>677</v>
      </c>
      <c r="AG27" s="99">
        <v>43136</v>
      </c>
      <c r="AH27" s="127" t="str">
        <f t="shared" si="5"/>
        <v>2440ACTIVOX MIEL-LIMON X 16 PASTILLAS</v>
      </c>
      <c r="AI27" s="97" t="s">
        <v>380</v>
      </c>
    </row>
    <row r="28" spans="2:35" x14ac:dyDescent="0.3">
      <c r="B28" s="127" t="str">
        <f t="shared" si="2"/>
        <v>3</v>
      </c>
      <c r="C28" s="127" t="str">
        <f t="shared" si="3"/>
        <v>24403</v>
      </c>
      <c r="E28" s="159" t="s">
        <v>334</v>
      </c>
      <c r="F28" s="132" t="s">
        <v>161</v>
      </c>
      <c r="G28" s="108" t="s">
        <v>162</v>
      </c>
      <c r="H28" s="136">
        <v>43709</v>
      </c>
      <c r="I28" s="132">
        <f t="shared" si="0"/>
        <v>3</v>
      </c>
      <c r="J28" s="97" t="s">
        <v>262</v>
      </c>
      <c r="K28" s="97">
        <v>2018</v>
      </c>
      <c r="L28" s="109">
        <v>43133</v>
      </c>
      <c r="M28" s="97">
        <v>2442</v>
      </c>
      <c r="N28" s="107">
        <v>2440</v>
      </c>
      <c r="O28" s="110">
        <v>43132</v>
      </c>
      <c r="P28" s="97" t="s">
        <v>94</v>
      </c>
      <c r="Q28" s="107" t="s">
        <v>96</v>
      </c>
      <c r="R28" s="127" t="s">
        <v>92</v>
      </c>
      <c r="T28" s="97">
        <v>22</v>
      </c>
      <c r="U28" s="127" t="s">
        <v>266</v>
      </c>
      <c r="W28" s="97" t="s">
        <v>289</v>
      </c>
      <c r="X28" s="97" t="s">
        <v>292</v>
      </c>
      <c r="AA28" s="127" t="s">
        <v>261</v>
      </c>
      <c r="AB28" s="127">
        <f t="shared" si="1"/>
        <v>3</v>
      </c>
      <c r="AC28" s="127">
        <f t="shared" si="4"/>
        <v>1</v>
      </c>
      <c r="AD28" s="107">
        <v>24</v>
      </c>
      <c r="AE28" s="132">
        <v>677</v>
      </c>
      <c r="AG28" s="99">
        <v>43136</v>
      </c>
      <c r="AH28" s="127" t="str">
        <f t="shared" si="5"/>
        <v>2440ARKOCAPIL advance X 60 CAPS.</v>
      </c>
      <c r="AI28" s="97" t="s">
        <v>380</v>
      </c>
    </row>
    <row r="29" spans="2:35" x14ac:dyDescent="0.3">
      <c r="B29" s="127" t="str">
        <f t="shared" si="2"/>
        <v>3</v>
      </c>
      <c r="C29" s="127" t="str">
        <f t="shared" si="3"/>
        <v>24404</v>
      </c>
      <c r="E29" s="159" t="s">
        <v>337</v>
      </c>
      <c r="F29" s="132" t="s">
        <v>146</v>
      </c>
      <c r="G29" s="108" t="s">
        <v>148</v>
      </c>
      <c r="H29" s="136">
        <v>43678</v>
      </c>
      <c r="I29" s="132">
        <f t="shared" si="0"/>
        <v>4</v>
      </c>
      <c r="J29" s="97" t="s">
        <v>262</v>
      </c>
      <c r="K29" s="97">
        <v>2018</v>
      </c>
      <c r="L29" s="109">
        <v>43133</v>
      </c>
      <c r="M29" s="97">
        <v>2442</v>
      </c>
      <c r="N29" s="107">
        <v>2440</v>
      </c>
      <c r="O29" s="110">
        <v>43132</v>
      </c>
      <c r="P29" s="97" t="s">
        <v>94</v>
      </c>
      <c r="Q29" s="107" t="s">
        <v>96</v>
      </c>
      <c r="R29" s="127" t="s">
        <v>92</v>
      </c>
      <c r="T29" s="97">
        <v>22</v>
      </c>
      <c r="U29" s="127" t="s">
        <v>266</v>
      </c>
      <c r="W29" s="97" t="s">
        <v>289</v>
      </c>
      <c r="X29" s="97" t="s">
        <v>292</v>
      </c>
      <c r="AA29" s="127" t="s">
        <v>261</v>
      </c>
      <c r="AB29" s="127">
        <f t="shared" si="1"/>
        <v>3</v>
      </c>
      <c r="AC29" s="127">
        <f t="shared" si="4"/>
        <v>1</v>
      </c>
      <c r="AD29" s="107">
        <v>168</v>
      </c>
      <c r="AE29" s="132">
        <v>677</v>
      </c>
      <c r="AG29" s="99">
        <v>43136</v>
      </c>
      <c r="AH29" s="127" t="str">
        <f t="shared" si="5"/>
        <v>2440ARKOVOX PROPOLIS JARABE X 150 ML.</v>
      </c>
      <c r="AI29" s="97" t="s">
        <v>380</v>
      </c>
    </row>
    <row r="30" spans="2:35" x14ac:dyDescent="0.3">
      <c r="B30" s="127" t="str">
        <f t="shared" si="2"/>
        <v>3</v>
      </c>
      <c r="C30" s="127" t="str">
        <f t="shared" si="3"/>
        <v>24405</v>
      </c>
      <c r="E30" s="159" t="s">
        <v>338</v>
      </c>
      <c r="F30" s="132" t="s">
        <v>149</v>
      </c>
      <c r="G30" s="108" t="s">
        <v>150</v>
      </c>
      <c r="H30" s="136">
        <v>43922</v>
      </c>
      <c r="I30" s="132">
        <f t="shared" si="0"/>
        <v>5</v>
      </c>
      <c r="J30" s="97" t="s">
        <v>262</v>
      </c>
      <c r="K30" s="97">
        <v>2018</v>
      </c>
      <c r="L30" s="109">
        <v>43133</v>
      </c>
      <c r="M30" s="97">
        <v>2442</v>
      </c>
      <c r="N30" s="107">
        <v>2440</v>
      </c>
      <c r="O30" s="110">
        <v>43132</v>
      </c>
      <c r="P30" s="97" t="s">
        <v>94</v>
      </c>
      <c r="Q30" s="107" t="s">
        <v>96</v>
      </c>
      <c r="R30" s="127" t="s">
        <v>92</v>
      </c>
      <c r="T30" s="97">
        <v>22</v>
      </c>
      <c r="U30" s="127" t="s">
        <v>266</v>
      </c>
      <c r="W30" s="97" t="s">
        <v>289</v>
      </c>
      <c r="X30" s="97" t="s">
        <v>292</v>
      </c>
      <c r="AA30" s="127" t="s">
        <v>261</v>
      </c>
      <c r="AB30" s="127">
        <f t="shared" si="1"/>
        <v>3</v>
      </c>
      <c r="AC30" s="127">
        <f t="shared" si="4"/>
        <v>1</v>
      </c>
      <c r="AD30" s="107">
        <v>12</v>
      </c>
      <c r="AE30" s="132">
        <v>677</v>
      </c>
      <c r="AG30" s="99">
        <v>43136</v>
      </c>
      <c r="AH30" s="127" t="str">
        <f t="shared" si="5"/>
        <v>2440CHONDRO AID FORTE X 60 CAPS.</v>
      </c>
      <c r="AI30" s="97" t="s">
        <v>380</v>
      </c>
    </row>
    <row r="31" spans="2:35" x14ac:dyDescent="0.3">
      <c r="B31" s="127" t="str">
        <f t="shared" si="2"/>
        <v>3</v>
      </c>
      <c r="C31" s="127" t="str">
        <f t="shared" si="3"/>
        <v>24406</v>
      </c>
      <c r="E31" s="159" t="s">
        <v>339</v>
      </c>
      <c r="F31" s="132" t="s">
        <v>151</v>
      </c>
      <c r="G31" s="108" t="s">
        <v>152</v>
      </c>
      <c r="H31" s="136">
        <v>43709</v>
      </c>
      <c r="I31" s="132">
        <f t="shared" si="0"/>
        <v>6</v>
      </c>
      <c r="J31" s="97" t="s">
        <v>262</v>
      </c>
      <c r="K31" s="97">
        <v>2018</v>
      </c>
      <c r="L31" s="109">
        <v>43133</v>
      </c>
      <c r="M31" s="97">
        <v>2442</v>
      </c>
      <c r="N31" s="107">
        <v>2440</v>
      </c>
      <c r="O31" s="110">
        <v>43132</v>
      </c>
      <c r="P31" s="97" t="s">
        <v>94</v>
      </c>
      <c r="Q31" s="107" t="s">
        <v>96</v>
      </c>
      <c r="R31" s="127" t="s">
        <v>92</v>
      </c>
      <c r="T31" s="97">
        <v>22</v>
      </c>
      <c r="U31" s="127" t="s">
        <v>266</v>
      </c>
      <c r="W31" s="97" t="s">
        <v>289</v>
      </c>
      <c r="X31" s="97" t="s">
        <v>292</v>
      </c>
      <c r="AA31" s="127" t="s">
        <v>261</v>
      </c>
      <c r="AB31" s="127">
        <f t="shared" si="1"/>
        <v>3</v>
      </c>
      <c r="AC31" s="127">
        <f t="shared" si="4"/>
        <v>1</v>
      </c>
      <c r="AD31" s="107">
        <v>18</v>
      </c>
      <c r="AE31" s="132">
        <v>677</v>
      </c>
      <c r="AG31" s="99">
        <v>43136</v>
      </c>
      <c r="AH31" s="127" t="str">
        <f t="shared" si="5"/>
        <v>2440CYS-CONTROL SACHETS X 14</v>
      </c>
      <c r="AI31" s="97" t="s">
        <v>380</v>
      </c>
    </row>
    <row r="32" spans="2:35" x14ac:dyDescent="0.3">
      <c r="B32" s="127" t="str">
        <f t="shared" si="2"/>
        <v>3</v>
      </c>
      <c r="C32" s="127" t="str">
        <f t="shared" si="3"/>
        <v>24407</v>
      </c>
      <c r="E32" s="159" t="s">
        <v>341</v>
      </c>
      <c r="F32" s="132" t="s">
        <v>163</v>
      </c>
      <c r="G32" s="108" t="s">
        <v>164</v>
      </c>
      <c r="H32" s="136">
        <v>43922</v>
      </c>
      <c r="I32" s="132">
        <f t="shared" si="0"/>
        <v>7</v>
      </c>
      <c r="J32" s="97" t="s">
        <v>262</v>
      </c>
      <c r="K32" s="97">
        <v>2018</v>
      </c>
      <c r="L32" s="109">
        <v>43133</v>
      </c>
      <c r="M32" s="97">
        <v>2442</v>
      </c>
      <c r="N32" s="107">
        <v>2440</v>
      </c>
      <c r="O32" s="110">
        <v>43132</v>
      </c>
      <c r="P32" s="97" t="s">
        <v>94</v>
      </c>
      <c r="Q32" s="107" t="s">
        <v>96</v>
      </c>
      <c r="R32" s="127" t="s">
        <v>92</v>
      </c>
      <c r="T32" s="97">
        <v>22</v>
      </c>
      <c r="U32" s="127" t="s">
        <v>266</v>
      </c>
      <c r="W32" s="97" t="s">
        <v>289</v>
      </c>
      <c r="X32" s="97" t="s">
        <v>292</v>
      </c>
      <c r="AA32" s="127" t="s">
        <v>261</v>
      </c>
      <c r="AB32" s="127">
        <f t="shared" si="1"/>
        <v>3</v>
      </c>
      <c r="AC32" s="127">
        <f t="shared" si="4"/>
        <v>1</v>
      </c>
      <c r="AD32" s="107">
        <v>12</v>
      </c>
      <c r="AE32" s="132">
        <v>677</v>
      </c>
      <c r="AG32" s="99">
        <v>43136</v>
      </c>
      <c r="AH32" s="127" t="str">
        <f t="shared" si="5"/>
        <v>2440PERLAS DE PIEL advance X 200 CAPS.</v>
      </c>
      <c r="AI32" s="97" t="s">
        <v>380</v>
      </c>
    </row>
    <row r="33" spans="2:35" x14ac:dyDescent="0.3">
      <c r="B33" s="127" t="str">
        <f t="shared" si="2"/>
        <v>3</v>
      </c>
      <c r="C33" s="127" t="str">
        <f t="shared" si="3"/>
        <v>24408</v>
      </c>
      <c r="E33" s="159" t="s">
        <v>342</v>
      </c>
      <c r="F33" s="132" t="s">
        <v>155</v>
      </c>
      <c r="G33" s="108" t="s">
        <v>169</v>
      </c>
      <c r="H33" s="136">
        <v>43556</v>
      </c>
      <c r="I33" s="132">
        <f t="shared" si="0"/>
        <v>8</v>
      </c>
      <c r="J33" s="97" t="s">
        <v>262</v>
      </c>
      <c r="K33" s="97">
        <v>2018</v>
      </c>
      <c r="L33" s="109">
        <v>43133</v>
      </c>
      <c r="M33" s="97">
        <v>2442</v>
      </c>
      <c r="N33" s="107">
        <v>2440</v>
      </c>
      <c r="O33" s="110">
        <v>43132</v>
      </c>
      <c r="P33" s="97" t="s">
        <v>94</v>
      </c>
      <c r="Q33" s="107" t="s">
        <v>96</v>
      </c>
      <c r="R33" s="127" t="s">
        <v>92</v>
      </c>
      <c r="T33" s="97">
        <v>22</v>
      </c>
      <c r="U33" s="127" t="s">
        <v>266</v>
      </c>
      <c r="W33" s="97" t="s">
        <v>289</v>
      </c>
      <c r="X33" s="97" t="s">
        <v>292</v>
      </c>
      <c r="AA33" s="127" t="s">
        <v>261</v>
      </c>
      <c r="AB33" s="127">
        <f t="shared" si="1"/>
        <v>3</v>
      </c>
      <c r="AC33" s="127">
        <f t="shared" si="4"/>
        <v>1</v>
      </c>
      <c r="AD33" s="107">
        <v>1</v>
      </c>
      <c r="AE33" s="132">
        <v>677</v>
      </c>
      <c r="AG33" s="99">
        <v>43136</v>
      </c>
      <c r="AH33" s="127" t="str">
        <f t="shared" si="5"/>
        <v>2440PHYTO SOYA CAPS. X 60</v>
      </c>
      <c r="AI33" s="97" t="s">
        <v>380</v>
      </c>
    </row>
    <row r="34" spans="2:35" x14ac:dyDescent="0.3">
      <c r="B34" s="127" t="str">
        <f t="shared" si="2"/>
        <v>3</v>
      </c>
      <c r="C34" s="127" t="str">
        <f t="shared" si="3"/>
        <v>24408</v>
      </c>
      <c r="E34" s="159" t="s">
        <v>342</v>
      </c>
      <c r="F34" s="132" t="s">
        <v>155</v>
      </c>
      <c r="G34" s="108" t="s">
        <v>156</v>
      </c>
      <c r="H34" s="136">
        <v>43891</v>
      </c>
      <c r="I34" s="132">
        <f t="shared" si="0"/>
        <v>8</v>
      </c>
      <c r="J34" s="97" t="s">
        <v>262</v>
      </c>
      <c r="K34" s="97">
        <v>2018</v>
      </c>
      <c r="L34" s="109">
        <v>43133</v>
      </c>
      <c r="M34" s="97">
        <v>2442</v>
      </c>
      <c r="N34" s="107">
        <v>2440</v>
      </c>
      <c r="O34" s="110">
        <v>43132</v>
      </c>
      <c r="P34" s="97" t="s">
        <v>94</v>
      </c>
      <c r="Q34" s="107" t="s">
        <v>96</v>
      </c>
      <c r="R34" s="127" t="s">
        <v>92</v>
      </c>
      <c r="T34" s="97">
        <v>22</v>
      </c>
      <c r="U34" s="127" t="s">
        <v>266</v>
      </c>
      <c r="W34" s="97" t="s">
        <v>289</v>
      </c>
      <c r="X34" s="97" t="s">
        <v>292</v>
      </c>
      <c r="AA34" s="127" t="s">
        <v>261</v>
      </c>
      <c r="AB34" s="127">
        <f t="shared" si="1"/>
        <v>3</v>
      </c>
      <c r="AC34" s="127">
        <f t="shared" si="4"/>
        <v>1</v>
      </c>
      <c r="AD34" s="107">
        <v>53</v>
      </c>
      <c r="AE34" s="132">
        <v>677</v>
      </c>
      <c r="AG34" s="99">
        <v>43136</v>
      </c>
      <c r="AH34" s="127" t="str">
        <f t="shared" si="5"/>
        <v>2440PHYTO SOYA CAPS. X 60</v>
      </c>
      <c r="AI34" s="97" t="s">
        <v>380</v>
      </c>
    </row>
    <row r="35" spans="2:35" x14ac:dyDescent="0.3">
      <c r="B35" s="127" t="str">
        <f t="shared" si="2"/>
        <v>3</v>
      </c>
      <c r="C35" s="127" t="str">
        <f t="shared" si="3"/>
        <v>24409</v>
      </c>
      <c r="E35" s="159" t="s">
        <v>343</v>
      </c>
      <c r="F35" s="132" t="s">
        <v>170</v>
      </c>
      <c r="G35" s="108" t="s">
        <v>171</v>
      </c>
      <c r="H35" s="136">
        <v>43739</v>
      </c>
      <c r="I35" s="132">
        <f t="shared" si="0"/>
        <v>9</v>
      </c>
      <c r="J35" s="97" t="s">
        <v>262</v>
      </c>
      <c r="K35" s="97">
        <v>2018</v>
      </c>
      <c r="L35" s="109">
        <v>43133</v>
      </c>
      <c r="M35" s="97">
        <v>2442</v>
      </c>
      <c r="N35" s="107">
        <v>2440</v>
      </c>
      <c r="O35" s="110">
        <v>43132</v>
      </c>
      <c r="P35" s="97" t="s">
        <v>94</v>
      </c>
      <c r="Q35" s="107" t="s">
        <v>96</v>
      </c>
      <c r="R35" s="127" t="s">
        <v>92</v>
      </c>
      <c r="T35" s="97">
        <v>22</v>
      </c>
      <c r="U35" s="127" t="s">
        <v>266</v>
      </c>
      <c r="W35" s="97" t="s">
        <v>289</v>
      </c>
      <c r="X35" s="97" t="s">
        <v>292</v>
      </c>
      <c r="AA35" s="127" t="s">
        <v>261</v>
      </c>
      <c r="AB35" s="127">
        <f t="shared" si="1"/>
        <v>3</v>
      </c>
      <c r="AC35" s="127">
        <f t="shared" si="4"/>
        <v>1</v>
      </c>
      <c r="AD35" s="107">
        <v>18</v>
      </c>
      <c r="AE35" s="132">
        <v>677</v>
      </c>
      <c r="AG35" s="99">
        <v>43136</v>
      </c>
      <c r="AH35" s="127" t="str">
        <f t="shared" si="5"/>
        <v>2440PHYTO SOYA DIA Y NOCHE X 60 CAP.</v>
      </c>
      <c r="AI35" s="97" t="s">
        <v>380</v>
      </c>
    </row>
    <row r="36" spans="2:35" x14ac:dyDescent="0.3">
      <c r="B36" s="127" t="str">
        <f t="shared" si="2"/>
        <v>3</v>
      </c>
      <c r="C36" s="127" t="str">
        <f t="shared" si="3"/>
        <v>244010</v>
      </c>
      <c r="E36" s="159" t="s">
        <v>344</v>
      </c>
      <c r="F36" s="132" t="s">
        <v>165</v>
      </c>
      <c r="G36" s="108" t="s">
        <v>166</v>
      </c>
      <c r="H36" s="136">
        <v>43891</v>
      </c>
      <c r="I36" s="132">
        <f t="shared" si="0"/>
        <v>10</v>
      </c>
      <c r="J36" s="97" t="s">
        <v>262</v>
      </c>
      <c r="K36" s="97">
        <v>2018</v>
      </c>
      <c r="L36" s="109">
        <v>43133</v>
      </c>
      <c r="M36" s="97">
        <v>2442</v>
      </c>
      <c r="N36" s="107">
        <v>2440</v>
      </c>
      <c r="O36" s="110">
        <v>43132</v>
      </c>
      <c r="P36" s="97" t="s">
        <v>94</v>
      </c>
      <c r="Q36" s="107" t="s">
        <v>96</v>
      </c>
      <c r="R36" s="127" t="s">
        <v>92</v>
      </c>
      <c r="T36" s="97">
        <v>22</v>
      </c>
      <c r="U36" s="127" t="s">
        <v>266</v>
      </c>
      <c r="W36" s="97" t="s">
        <v>289</v>
      </c>
      <c r="X36" s="97" t="s">
        <v>292</v>
      </c>
      <c r="AA36" s="127" t="s">
        <v>261</v>
      </c>
      <c r="AB36" s="127">
        <f t="shared" si="1"/>
        <v>3</v>
      </c>
      <c r="AC36" s="127">
        <f t="shared" si="4"/>
        <v>1</v>
      </c>
      <c r="AD36" s="107">
        <v>6</v>
      </c>
      <c r="AE36" s="132">
        <v>677</v>
      </c>
      <c r="AG36" s="99">
        <v>43136</v>
      </c>
      <c r="AH36" s="127" t="str">
        <f t="shared" si="5"/>
        <v>2440PHYTO SOYA FORTE X 60 CAPS</v>
      </c>
      <c r="AI36" s="97" t="s">
        <v>380</v>
      </c>
    </row>
    <row r="37" spans="2:35" x14ac:dyDescent="0.3">
      <c r="B37" s="127" t="str">
        <f t="shared" si="2"/>
        <v>3</v>
      </c>
      <c r="C37" s="127" t="str">
        <f t="shared" si="3"/>
        <v>244011</v>
      </c>
      <c r="E37" s="159" t="s">
        <v>345</v>
      </c>
      <c r="F37" s="132" t="s">
        <v>157</v>
      </c>
      <c r="G37" s="108" t="s">
        <v>158</v>
      </c>
      <c r="H37" s="136">
        <v>43862</v>
      </c>
      <c r="I37" s="132">
        <f t="shared" si="0"/>
        <v>11</v>
      </c>
      <c r="J37" s="97" t="s">
        <v>262</v>
      </c>
      <c r="K37" s="97">
        <v>2018</v>
      </c>
      <c r="L37" s="109">
        <v>43133</v>
      </c>
      <c r="M37" s="97">
        <v>2442</v>
      </c>
      <c r="N37" s="107">
        <v>2440</v>
      </c>
      <c r="O37" s="110">
        <v>43132</v>
      </c>
      <c r="P37" s="97" t="s">
        <v>94</v>
      </c>
      <c r="Q37" s="107" t="s">
        <v>96</v>
      </c>
      <c r="R37" s="127" t="s">
        <v>92</v>
      </c>
      <c r="T37" s="97">
        <v>22</v>
      </c>
      <c r="U37" s="127" t="s">
        <v>266</v>
      </c>
      <c r="W37" s="97" t="s">
        <v>289</v>
      </c>
      <c r="X37" s="97" t="s">
        <v>292</v>
      </c>
      <c r="AA37" s="127" t="s">
        <v>261</v>
      </c>
      <c r="AB37" s="127">
        <f t="shared" si="1"/>
        <v>3</v>
      </c>
      <c r="AC37" s="127">
        <f t="shared" si="4"/>
        <v>1</v>
      </c>
      <c r="AD37" s="107">
        <v>12</v>
      </c>
      <c r="AE37" s="132">
        <v>677</v>
      </c>
      <c r="AG37" s="99">
        <v>43136</v>
      </c>
      <c r="AH37" s="127" t="str">
        <f t="shared" si="5"/>
        <v>2440PHYTO SOYA GEL VAGINAL X 8 APLICADORES</v>
      </c>
      <c r="AI37" s="97" t="s">
        <v>380</v>
      </c>
    </row>
    <row r="38" spans="2:35" x14ac:dyDescent="0.3">
      <c r="B38" s="127" t="str">
        <f t="shared" si="2"/>
        <v>3</v>
      </c>
      <c r="C38" s="127" t="str">
        <f t="shared" si="3"/>
        <v>244012</v>
      </c>
      <c r="E38" s="159" t="s">
        <v>348</v>
      </c>
      <c r="F38" s="132" t="s">
        <v>167</v>
      </c>
      <c r="G38" s="108" t="s">
        <v>168</v>
      </c>
      <c r="H38" s="136">
        <v>43709</v>
      </c>
      <c r="I38" s="132">
        <f t="shared" si="0"/>
        <v>12</v>
      </c>
      <c r="J38" s="97" t="s">
        <v>262</v>
      </c>
      <c r="K38" s="97">
        <v>2018</v>
      </c>
      <c r="L38" s="109">
        <v>43133</v>
      </c>
      <c r="M38" s="97">
        <v>2442</v>
      </c>
      <c r="N38" s="107">
        <v>2440</v>
      </c>
      <c r="O38" s="110">
        <v>43132</v>
      </c>
      <c r="P38" s="97" t="s">
        <v>94</v>
      </c>
      <c r="Q38" s="107" t="s">
        <v>96</v>
      </c>
      <c r="R38" s="127" t="s">
        <v>92</v>
      </c>
      <c r="T38" s="97">
        <v>22</v>
      </c>
      <c r="U38" s="127" t="s">
        <v>266</v>
      </c>
      <c r="W38" s="97" t="s">
        <v>289</v>
      </c>
      <c r="X38" s="97" t="s">
        <v>292</v>
      </c>
      <c r="AA38" s="127" t="s">
        <v>261</v>
      </c>
      <c r="AB38" s="127">
        <f t="shared" si="1"/>
        <v>3</v>
      </c>
      <c r="AC38" s="127">
        <f t="shared" si="4"/>
        <v>1</v>
      </c>
      <c r="AD38" s="107">
        <v>78</v>
      </c>
      <c r="AE38" s="132">
        <v>677</v>
      </c>
      <c r="AG38" s="99">
        <v>43136</v>
      </c>
      <c r="AH38" s="127" t="str">
        <f t="shared" si="5"/>
        <v>2440VAGIVIT CAJS X 6 V.T.</v>
      </c>
      <c r="AI38" s="97" t="s">
        <v>380</v>
      </c>
    </row>
    <row r="39" spans="2:35" x14ac:dyDescent="0.3">
      <c r="B39" s="127" t="str">
        <f t="shared" si="2"/>
        <v>3</v>
      </c>
      <c r="C39" s="127" t="str">
        <f t="shared" si="3"/>
        <v>244013</v>
      </c>
      <c r="E39" s="159" t="s">
        <v>346</v>
      </c>
      <c r="F39" s="132" t="s">
        <v>172</v>
      </c>
      <c r="G39" s="108" t="s">
        <v>173</v>
      </c>
      <c r="H39" s="136">
        <v>43497</v>
      </c>
      <c r="I39" s="132">
        <f t="shared" si="0"/>
        <v>13</v>
      </c>
      <c r="J39" s="97" t="s">
        <v>262</v>
      </c>
      <c r="K39" s="97">
        <v>2018</v>
      </c>
      <c r="L39" s="109">
        <v>43133</v>
      </c>
      <c r="M39" s="97">
        <v>2442</v>
      </c>
      <c r="N39" s="107">
        <v>2440</v>
      </c>
      <c r="O39" s="110">
        <v>43132</v>
      </c>
      <c r="P39" s="97" t="s">
        <v>94</v>
      </c>
      <c r="Q39" s="107" t="s">
        <v>96</v>
      </c>
      <c r="R39" s="127" t="s">
        <v>92</v>
      </c>
      <c r="T39" s="97">
        <v>22</v>
      </c>
      <c r="U39" s="127" t="s">
        <v>266</v>
      </c>
      <c r="W39" s="97" t="s">
        <v>289</v>
      </c>
      <c r="X39" s="97" t="s">
        <v>292</v>
      </c>
      <c r="AA39" s="127" t="s">
        <v>261</v>
      </c>
      <c r="AB39" s="127">
        <f t="shared" si="1"/>
        <v>3</v>
      </c>
      <c r="AC39" s="127">
        <f t="shared" si="4"/>
        <v>1</v>
      </c>
      <c r="AD39" s="107">
        <v>12</v>
      </c>
      <c r="AE39" s="132">
        <v>677</v>
      </c>
      <c r="AG39" s="99">
        <v>43136</v>
      </c>
      <c r="AH39" s="127" t="str">
        <f t="shared" si="5"/>
        <v>2440VITIVEN X 30 CAPSULAS</v>
      </c>
      <c r="AI39" s="97" t="s">
        <v>380</v>
      </c>
    </row>
    <row r="40" spans="2:35" x14ac:dyDescent="0.3">
      <c r="B40" s="127" t="str">
        <f t="shared" si="2"/>
        <v>4</v>
      </c>
      <c r="C40" s="127" t="str">
        <f t="shared" si="3"/>
        <v>24411</v>
      </c>
      <c r="E40" s="159" t="s">
        <v>332</v>
      </c>
      <c r="F40" s="132" t="s">
        <v>142</v>
      </c>
      <c r="G40" s="108" t="s">
        <v>143</v>
      </c>
      <c r="H40" s="136">
        <v>43709</v>
      </c>
      <c r="I40" s="132">
        <f t="shared" si="0"/>
        <v>1</v>
      </c>
      <c r="J40" s="97" t="s">
        <v>262</v>
      </c>
      <c r="K40" s="97">
        <v>2018</v>
      </c>
      <c r="L40" s="109">
        <v>43133</v>
      </c>
      <c r="M40" s="97">
        <v>2443</v>
      </c>
      <c r="N40" s="107">
        <v>2441</v>
      </c>
      <c r="O40" s="110">
        <v>43132</v>
      </c>
      <c r="P40" s="97" t="s">
        <v>94</v>
      </c>
      <c r="Q40" s="107" t="s">
        <v>174</v>
      </c>
      <c r="R40" s="127" t="s">
        <v>92</v>
      </c>
      <c r="T40" s="97">
        <v>5</v>
      </c>
      <c r="U40" s="127" t="s">
        <v>266</v>
      </c>
      <c r="W40" s="97" t="s">
        <v>289</v>
      </c>
      <c r="AA40" s="127" t="s">
        <v>261</v>
      </c>
      <c r="AB40" s="127">
        <f t="shared" si="1"/>
        <v>4</v>
      </c>
      <c r="AC40" s="127">
        <f t="shared" si="4"/>
        <v>1</v>
      </c>
      <c r="AD40" s="107">
        <v>372</v>
      </c>
      <c r="AE40" s="132">
        <v>678</v>
      </c>
      <c r="AG40" s="99">
        <v>43136</v>
      </c>
      <c r="AH40" s="127" t="str">
        <f t="shared" si="5"/>
        <v>2441ACTIVOX MENTA-EUCALIPTO X 16 PASTILLAS</v>
      </c>
      <c r="AI40" s="97" t="s">
        <v>378</v>
      </c>
    </row>
    <row r="41" spans="2:35" x14ac:dyDescent="0.3">
      <c r="B41" s="127" t="str">
        <f t="shared" si="2"/>
        <v>4</v>
      </c>
      <c r="C41" s="127" t="str">
        <f t="shared" si="3"/>
        <v>24412</v>
      </c>
      <c r="E41" s="159" t="s">
        <v>333</v>
      </c>
      <c r="F41" s="132" t="s">
        <v>159</v>
      </c>
      <c r="G41" s="108" t="s">
        <v>160</v>
      </c>
      <c r="H41" s="136">
        <v>43617</v>
      </c>
      <c r="I41" s="132">
        <f t="shared" si="0"/>
        <v>2</v>
      </c>
      <c r="J41" s="97" t="s">
        <v>262</v>
      </c>
      <c r="K41" s="97">
        <v>2018</v>
      </c>
      <c r="L41" s="109">
        <v>43133</v>
      </c>
      <c r="M41" s="97">
        <v>2443</v>
      </c>
      <c r="N41" s="107">
        <v>2441</v>
      </c>
      <c r="O41" s="110">
        <v>43132</v>
      </c>
      <c r="P41" s="97" t="s">
        <v>94</v>
      </c>
      <c r="Q41" s="107" t="s">
        <v>174</v>
      </c>
      <c r="R41" s="127" t="s">
        <v>92</v>
      </c>
      <c r="T41" s="97">
        <v>5</v>
      </c>
      <c r="U41" s="127" t="s">
        <v>266</v>
      </c>
      <c r="W41" s="97" t="s">
        <v>289</v>
      </c>
      <c r="AA41" s="127" t="s">
        <v>261</v>
      </c>
      <c r="AB41" s="127">
        <f t="shared" si="1"/>
        <v>4</v>
      </c>
      <c r="AC41" s="127">
        <f t="shared" si="4"/>
        <v>1</v>
      </c>
      <c r="AD41" s="107">
        <v>108</v>
      </c>
      <c r="AE41" s="132">
        <v>678</v>
      </c>
      <c r="AG41" s="99">
        <v>43136</v>
      </c>
      <c r="AH41" s="127" t="str">
        <f t="shared" si="5"/>
        <v>2441ACTIVOX MIEL-LIMON X 16 PASTILLAS</v>
      </c>
      <c r="AI41" s="97" t="s">
        <v>378</v>
      </c>
    </row>
    <row r="42" spans="2:35" x14ac:dyDescent="0.3">
      <c r="B42" s="127" t="str">
        <f t="shared" si="2"/>
        <v>4</v>
      </c>
      <c r="C42" s="127" t="str">
        <f t="shared" si="3"/>
        <v>24413</v>
      </c>
      <c r="E42" s="159" t="s">
        <v>342</v>
      </c>
      <c r="F42" s="132" t="s">
        <v>155</v>
      </c>
      <c r="G42" s="108" t="s">
        <v>156</v>
      </c>
      <c r="H42" s="136">
        <v>43891</v>
      </c>
      <c r="I42" s="132">
        <f t="shared" si="0"/>
        <v>3</v>
      </c>
      <c r="J42" s="97" t="s">
        <v>262</v>
      </c>
      <c r="K42" s="97">
        <v>2018</v>
      </c>
      <c r="L42" s="109">
        <v>43133</v>
      </c>
      <c r="M42" s="97">
        <v>2443</v>
      </c>
      <c r="N42" s="107">
        <v>2441</v>
      </c>
      <c r="O42" s="110">
        <v>43132</v>
      </c>
      <c r="P42" s="97" t="s">
        <v>94</v>
      </c>
      <c r="Q42" s="107" t="s">
        <v>174</v>
      </c>
      <c r="R42" s="127" t="s">
        <v>92</v>
      </c>
      <c r="T42" s="97">
        <v>5</v>
      </c>
      <c r="U42" s="127" t="s">
        <v>266</v>
      </c>
      <c r="W42" s="97" t="s">
        <v>289</v>
      </c>
      <c r="AA42" s="127" t="s">
        <v>261</v>
      </c>
      <c r="AB42" s="127">
        <f t="shared" si="1"/>
        <v>4</v>
      </c>
      <c r="AC42" s="127">
        <f t="shared" si="4"/>
        <v>1</v>
      </c>
      <c r="AD42" s="107">
        <v>24</v>
      </c>
      <c r="AE42" s="132">
        <v>678</v>
      </c>
      <c r="AG42" s="99">
        <v>43136</v>
      </c>
      <c r="AH42" s="127" t="str">
        <f t="shared" si="5"/>
        <v>2441PHYTO SOYA CAPS. X 60</v>
      </c>
      <c r="AI42" s="97" t="s">
        <v>378</v>
      </c>
    </row>
    <row r="43" spans="2:35" x14ac:dyDescent="0.3">
      <c r="B43" s="127" t="str">
        <f t="shared" si="2"/>
        <v>4</v>
      </c>
      <c r="C43" s="127" t="str">
        <f t="shared" si="3"/>
        <v>24414</v>
      </c>
      <c r="E43" s="159" t="s">
        <v>345</v>
      </c>
      <c r="F43" s="132" t="s">
        <v>157</v>
      </c>
      <c r="G43" s="108" t="s">
        <v>158</v>
      </c>
      <c r="H43" s="136">
        <v>43862</v>
      </c>
      <c r="I43" s="132">
        <f t="shared" si="0"/>
        <v>4</v>
      </c>
      <c r="J43" s="97" t="s">
        <v>262</v>
      </c>
      <c r="K43" s="97">
        <v>2018</v>
      </c>
      <c r="L43" s="109">
        <v>43133</v>
      </c>
      <c r="M43" s="97">
        <v>2443</v>
      </c>
      <c r="N43" s="107">
        <v>2441</v>
      </c>
      <c r="O43" s="110">
        <v>43132</v>
      </c>
      <c r="P43" s="97" t="s">
        <v>94</v>
      </c>
      <c r="Q43" s="107" t="s">
        <v>174</v>
      </c>
      <c r="R43" s="127" t="s">
        <v>92</v>
      </c>
      <c r="T43" s="97">
        <v>5</v>
      </c>
      <c r="U43" s="127" t="s">
        <v>266</v>
      </c>
      <c r="W43" s="97" t="s">
        <v>289</v>
      </c>
      <c r="AA43" s="127" t="s">
        <v>261</v>
      </c>
      <c r="AB43" s="127">
        <f t="shared" si="1"/>
        <v>4</v>
      </c>
      <c r="AC43" s="127">
        <f t="shared" si="4"/>
        <v>1</v>
      </c>
      <c r="AD43" s="107">
        <v>12</v>
      </c>
      <c r="AE43" s="132">
        <v>678</v>
      </c>
      <c r="AG43" s="99">
        <v>43136</v>
      </c>
      <c r="AH43" s="127" t="str">
        <f t="shared" si="5"/>
        <v>2441PHYTO SOYA GEL VAGINAL X 8 APLICADORES</v>
      </c>
      <c r="AI43" s="97" t="s">
        <v>378</v>
      </c>
    </row>
    <row r="44" spans="2:35" x14ac:dyDescent="0.3">
      <c r="B44" s="127" t="str">
        <f t="shared" si="2"/>
        <v>4</v>
      </c>
      <c r="C44" s="127" t="str">
        <f t="shared" si="3"/>
        <v>24415</v>
      </c>
      <c r="E44" s="159" t="s">
        <v>348</v>
      </c>
      <c r="F44" s="132" t="s">
        <v>167</v>
      </c>
      <c r="G44" s="108" t="s">
        <v>168</v>
      </c>
      <c r="H44" s="136">
        <v>43709</v>
      </c>
      <c r="I44" s="132">
        <f t="shared" si="0"/>
        <v>5</v>
      </c>
      <c r="J44" s="97" t="s">
        <v>262</v>
      </c>
      <c r="K44" s="97">
        <v>2018</v>
      </c>
      <c r="L44" s="109">
        <v>43133</v>
      </c>
      <c r="M44" s="97">
        <v>2443</v>
      </c>
      <c r="N44" s="107">
        <v>2441</v>
      </c>
      <c r="O44" s="110">
        <v>43132</v>
      </c>
      <c r="P44" s="97" t="s">
        <v>94</v>
      </c>
      <c r="Q44" s="107" t="s">
        <v>174</v>
      </c>
      <c r="R44" s="127" t="s">
        <v>92</v>
      </c>
      <c r="T44" s="97">
        <v>5</v>
      </c>
      <c r="U44" s="127" t="s">
        <v>266</v>
      </c>
      <c r="W44" s="97" t="s">
        <v>289</v>
      </c>
      <c r="AA44" s="127" t="s">
        <v>261</v>
      </c>
      <c r="AB44" s="127">
        <f t="shared" si="1"/>
        <v>4</v>
      </c>
      <c r="AC44" s="127">
        <f t="shared" si="4"/>
        <v>1</v>
      </c>
      <c r="AD44" s="107">
        <v>12</v>
      </c>
      <c r="AE44" s="132">
        <v>678</v>
      </c>
      <c r="AG44" s="99">
        <v>43136</v>
      </c>
      <c r="AH44" s="127" t="str">
        <f t="shared" si="5"/>
        <v>2441VAGIVIT CAJS X 6 V.T.</v>
      </c>
      <c r="AI44" s="97" t="s">
        <v>378</v>
      </c>
    </row>
    <row r="45" spans="2:35" x14ac:dyDescent="0.3">
      <c r="B45" s="127" t="str">
        <f t="shared" si="2"/>
        <v>5</v>
      </c>
      <c r="C45" s="127" t="str">
        <f t="shared" si="3"/>
        <v>24421</v>
      </c>
      <c r="E45" s="159" t="s">
        <v>332</v>
      </c>
      <c r="F45" s="132" t="s">
        <v>142</v>
      </c>
      <c r="G45" s="108" t="s">
        <v>143</v>
      </c>
      <c r="H45" s="136">
        <v>43709</v>
      </c>
      <c r="I45" s="132">
        <f t="shared" si="0"/>
        <v>1</v>
      </c>
      <c r="J45" s="97" t="s">
        <v>262</v>
      </c>
      <c r="K45" s="97">
        <v>2018</v>
      </c>
      <c r="L45" s="109">
        <v>43133</v>
      </c>
      <c r="M45" s="97">
        <v>2444</v>
      </c>
      <c r="N45" s="107">
        <v>2442</v>
      </c>
      <c r="O45" s="110">
        <v>43133</v>
      </c>
      <c r="P45" s="97" t="s">
        <v>94</v>
      </c>
      <c r="Q45" s="107" t="s">
        <v>90</v>
      </c>
      <c r="R45" s="127" t="s">
        <v>91</v>
      </c>
      <c r="T45" s="97">
        <v>4</v>
      </c>
      <c r="U45" s="127" t="s">
        <v>267</v>
      </c>
      <c r="W45" s="97" t="s">
        <v>289</v>
      </c>
      <c r="AA45" s="127" t="s">
        <v>261</v>
      </c>
      <c r="AB45" s="127">
        <f t="shared" si="1"/>
        <v>5</v>
      </c>
      <c r="AC45" s="127">
        <f t="shared" si="4"/>
        <v>1</v>
      </c>
      <c r="AD45" s="107">
        <v>100</v>
      </c>
      <c r="AE45" s="132">
        <v>679</v>
      </c>
      <c r="AG45" s="99">
        <v>43137.521435185183</v>
      </c>
      <c r="AH45" s="127" t="str">
        <f t="shared" si="5"/>
        <v>2442ACTIVOX MENTA-EUCALIPTO X 16 PASTILLAS</v>
      </c>
      <c r="AI45" s="97" t="s">
        <v>372</v>
      </c>
    </row>
    <row r="46" spans="2:35" x14ac:dyDescent="0.3">
      <c r="B46" s="127" t="str">
        <f t="shared" si="2"/>
        <v>5</v>
      </c>
      <c r="C46" s="127" t="str">
        <f t="shared" si="3"/>
        <v>24422</v>
      </c>
      <c r="E46" s="159" t="s">
        <v>333</v>
      </c>
      <c r="F46" s="132" t="s">
        <v>159</v>
      </c>
      <c r="G46" s="108" t="s">
        <v>160</v>
      </c>
      <c r="H46" s="136">
        <v>43617</v>
      </c>
      <c r="I46" s="132">
        <f t="shared" si="0"/>
        <v>2</v>
      </c>
      <c r="J46" s="97" t="s">
        <v>262</v>
      </c>
      <c r="K46" s="97">
        <v>2018</v>
      </c>
      <c r="L46" s="109">
        <v>43133</v>
      </c>
      <c r="M46" s="97">
        <v>2444</v>
      </c>
      <c r="N46" s="107">
        <v>2442</v>
      </c>
      <c r="O46" s="110">
        <v>43133</v>
      </c>
      <c r="P46" s="97" t="s">
        <v>94</v>
      </c>
      <c r="Q46" s="107" t="s">
        <v>90</v>
      </c>
      <c r="R46" s="127" t="s">
        <v>91</v>
      </c>
      <c r="T46" s="97">
        <v>4</v>
      </c>
      <c r="U46" s="127" t="s">
        <v>267</v>
      </c>
      <c r="W46" s="97" t="s">
        <v>289</v>
      </c>
      <c r="AA46" s="127" t="s">
        <v>261</v>
      </c>
      <c r="AB46" s="127">
        <f t="shared" si="1"/>
        <v>5</v>
      </c>
      <c r="AC46" s="127">
        <f t="shared" si="4"/>
        <v>1</v>
      </c>
      <c r="AD46" s="107">
        <v>125</v>
      </c>
      <c r="AE46" s="132">
        <v>679</v>
      </c>
      <c r="AG46" s="99">
        <v>43137.521435185183</v>
      </c>
      <c r="AH46" s="127" t="str">
        <f t="shared" si="5"/>
        <v>2442ACTIVOX MIEL-LIMON X 16 PASTILLAS</v>
      </c>
      <c r="AI46" s="97" t="s">
        <v>372</v>
      </c>
    </row>
    <row r="47" spans="2:35" x14ac:dyDescent="0.3">
      <c r="B47" s="127" t="str">
        <f t="shared" si="2"/>
        <v>5</v>
      </c>
      <c r="C47" s="127" t="str">
        <f t="shared" si="3"/>
        <v>24423</v>
      </c>
      <c r="E47" s="159" t="s">
        <v>334</v>
      </c>
      <c r="F47" s="132" t="s">
        <v>161</v>
      </c>
      <c r="G47" s="108" t="s">
        <v>162</v>
      </c>
      <c r="H47" s="136">
        <v>43709</v>
      </c>
      <c r="I47" s="132">
        <f t="shared" si="0"/>
        <v>3</v>
      </c>
      <c r="J47" s="97" t="s">
        <v>262</v>
      </c>
      <c r="K47" s="97">
        <v>2018</v>
      </c>
      <c r="L47" s="109">
        <v>43133</v>
      </c>
      <c r="M47" s="97">
        <v>2444</v>
      </c>
      <c r="N47" s="107">
        <v>2442</v>
      </c>
      <c r="O47" s="110">
        <v>43133</v>
      </c>
      <c r="P47" s="97" t="s">
        <v>94</v>
      </c>
      <c r="Q47" s="107" t="s">
        <v>90</v>
      </c>
      <c r="R47" s="127" t="s">
        <v>91</v>
      </c>
      <c r="T47" s="97">
        <v>4</v>
      </c>
      <c r="U47" s="127" t="s">
        <v>267</v>
      </c>
      <c r="W47" s="97" t="s">
        <v>289</v>
      </c>
      <c r="AA47" s="127" t="s">
        <v>261</v>
      </c>
      <c r="AB47" s="127">
        <f t="shared" si="1"/>
        <v>5</v>
      </c>
      <c r="AC47" s="127">
        <f t="shared" si="4"/>
        <v>1</v>
      </c>
      <c r="AD47" s="107">
        <v>10</v>
      </c>
      <c r="AE47" s="132">
        <v>679</v>
      </c>
      <c r="AG47" s="99">
        <v>43137.521435185183</v>
      </c>
      <c r="AH47" s="127" t="str">
        <f t="shared" si="5"/>
        <v>2442ARKOCAPIL advance X 60 CAPS.</v>
      </c>
      <c r="AI47" s="97" t="s">
        <v>372</v>
      </c>
    </row>
    <row r="48" spans="2:35" x14ac:dyDescent="0.3">
      <c r="B48" s="127" t="str">
        <f t="shared" si="2"/>
        <v>5</v>
      </c>
      <c r="C48" s="127" t="str">
        <f t="shared" si="3"/>
        <v>24424</v>
      </c>
      <c r="E48" s="159" t="s">
        <v>347</v>
      </c>
      <c r="F48" s="132" t="s">
        <v>144</v>
      </c>
      <c r="G48" s="108" t="s">
        <v>145</v>
      </c>
      <c r="H48" s="136">
        <v>43617</v>
      </c>
      <c r="I48" s="132">
        <f t="shared" si="0"/>
        <v>4</v>
      </c>
      <c r="J48" s="97" t="s">
        <v>262</v>
      </c>
      <c r="K48" s="97">
        <v>2018</v>
      </c>
      <c r="L48" s="109">
        <v>43133</v>
      </c>
      <c r="M48" s="97">
        <v>2444</v>
      </c>
      <c r="N48" s="107">
        <v>2442</v>
      </c>
      <c r="O48" s="110">
        <v>43133</v>
      </c>
      <c r="P48" s="97" t="s">
        <v>94</v>
      </c>
      <c r="Q48" s="107" t="s">
        <v>90</v>
      </c>
      <c r="R48" s="127" t="s">
        <v>91</v>
      </c>
      <c r="T48" s="97">
        <v>4</v>
      </c>
      <c r="U48" s="127" t="s">
        <v>267</v>
      </c>
      <c r="W48" s="97" t="s">
        <v>289</v>
      </c>
      <c r="AA48" s="127" t="s">
        <v>261</v>
      </c>
      <c r="AB48" s="127">
        <f t="shared" si="1"/>
        <v>5</v>
      </c>
      <c r="AC48" s="127">
        <f t="shared" si="4"/>
        <v>1</v>
      </c>
      <c r="AD48" s="107">
        <v>20</v>
      </c>
      <c r="AE48" s="132">
        <v>679</v>
      </c>
      <c r="AG48" s="99">
        <v>43137.521435185183</v>
      </c>
      <c r="AH48" s="127" t="str">
        <f t="shared" si="5"/>
        <v>2442ARKOTUX PASTILLAS HIEDRA X 24</v>
      </c>
      <c r="AI48" s="97" t="s">
        <v>372</v>
      </c>
    </row>
    <row r="49" spans="2:35" x14ac:dyDescent="0.3">
      <c r="B49" s="127" t="str">
        <f t="shared" si="2"/>
        <v>5</v>
      </c>
      <c r="C49" s="127" t="str">
        <f t="shared" si="3"/>
        <v>24425</v>
      </c>
      <c r="E49" s="159" t="s">
        <v>337</v>
      </c>
      <c r="F49" s="132" t="s">
        <v>146</v>
      </c>
      <c r="G49" s="108" t="s">
        <v>148</v>
      </c>
      <c r="H49" s="136">
        <v>43678</v>
      </c>
      <c r="I49" s="132">
        <f t="shared" si="0"/>
        <v>5</v>
      </c>
      <c r="J49" s="97" t="s">
        <v>262</v>
      </c>
      <c r="K49" s="97">
        <v>2018</v>
      </c>
      <c r="L49" s="109">
        <v>43133</v>
      </c>
      <c r="M49" s="97">
        <v>2444</v>
      </c>
      <c r="N49" s="107">
        <v>2442</v>
      </c>
      <c r="O49" s="110">
        <v>43133</v>
      </c>
      <c r="P49" s="97" t="s">
        <v>94</v>
      </c>
      <c r="Q49" s="107" t="s">
        <v>90</v>
      </c>
      <c r="R49" s="127" t="s">
        <v>91</v>
      </c>
      <c r="T49" s="97">
        <v>4</v>
      </c>
      <c r="U49" s="127" t="s">
        <v>267</v>
      </c>
      <c r="W49" s="97" t="s">
        <v>289</v>
      </c>
      <c r="AA49" s="127" t="s">
        <v>261</v>
      </c>
      <c r="AB49" s="127">
        <f t="shared" si="1"/>
        <v>5</v>
      </c>
      <c r="AC49" s="127">
        <f t="shared" si="4"/>
        <v>1</v>
      </c>
      <c r="AD49" s="107">
        <v>20</v>
      </c>
      <c r="AE49" s="132">
        <v>679</v>
      </c>
      <c r="AG49" s="99">
        <v>43137.521435185183</v>
      </c>
      <c r="AH49" s="127" t="str">
        <f t="shared" si="5"/>
        <v>2442ARKOVOX PROPOLIS JARABE X 150 ML.</v>
      </c>
      <c r="AI49" s="97" t="s">
        <v>372</v>
      </c>
    </row>
    <row r="50" spans="2:35" x14ac:dyDescent="0.3">
      <c r="B50" s="127" t="str">
        <f t="shared" si="2"/>
        <v>5</v>
      </c>
      <c r="C50" s="127" t="str">
        <f t="shared" si="3"/>
        <v>24426</v>
      </c>
      <c r="E50" s="159" t="s">
        <v>339</v>
      </c>
      <c r="F50" s="132" t="s">
        <v>151</v>
      </c>
      <c r="G50" s="108" t="s">
        <v>152</v>
      </c>
      <c r="H50" s="136">
        <v>43709</v>
      </c>
      <c r="I50" s="132">
        <f t="shared" si="0"/>
        <v>6</v>
      </c>
      <c r="J50" s="97" t="s">
        <v>262</v>
      </c>
      <c r="K50" s="97">
        <v>2018</v>
      </c>
      <c r="L50" s="109">
        <v>43133</v>
      </c>
      <c r="M50" s="97">
        <v>2444</v>
      </c>
      <c r="N50" s="107">
        <v>2442</v>
      </c>
      <c r="O50" s="110">
        <v>43133</v>
      </c>
      <c r="P50" s="97" t="s">
        <v>94</v>
      </c>
      <c r="Q50" s="107" t="s">
        <v>90</v>
      </c>
      <c r="R50" s="127" t="s">
        <v>91</v>
      </c>
      <c r="T50" s="97">
        <v>4</v>
      </c>
      <c r="U50" s="127" t="s">
        <v>267</v>
      </c>
      <c r="W50" s="97" t="s">
        <v>289</v>
      </c>
      <c r="AA50" s="127" t="s">
        <v>261</v>
      </c>
      <c r="AB50" s="127">
        <f t="shared" si="1"/>
        <v>5</v>
      </c>
      <c r="AC50" s="127">
        <f t="shared" si="4"/>
        <v>1</v>
      </c>
      <c r="AD50" s="107">
        <v>5</v>
      </c>
      <c r="AE50" s="132">
        <v>679</v>
      </c>
      <c r="AG50" s="99">
        <v>43137.521435185183</v>
      </c>
      <c r="AH50" s="127" t="str">
        <f t="shared" si="5"/>
        <v>2442CYS-CONTROL SACHETS X 14</v>
      </c>
      <c r="AI50" s="97" t="s">
        <v>372</v>
      </c>
    </row>
    <row r="51" spans="2:35" x14ac:dyDescent="0.3">
      <c r="B51" s="127" t="str">
        <f t="shared" si="2"/>
        <v>5</v>
      </c>
      <c r="C51" s="127" t="str">
        <f t="shared" si="3"/>
        <v>24427</v>
      </c>
      <c r="E51" s="159" t="s">
        <v>340</v>
      </c>
      <c r="F51" s="132" t="s">
        <v>153</v>
      </c>
      <c r="G51" s="108" t="s">
        <v>154</v>
      </c>
      <c r="H51" s="136">
        <v>43891</v>
      </c>
      <c r="I51" s="132">
        <f t="shared" si="0"/>
        <v>7</v>
      </c>
      <c r="J51" s="97" t="s">
        <v>262</v>
      </c>
      <c r="K51" s="97">
        <v>2018</v>
      </c>
      <c r="L51" s="109">
        <v>43133</v>
      </c>
      <c r="M51" s="97">
        <v>2444</v>
      </c>
      <c r="N51" s="107">
        <v>2442</v>
      </c>
      <c r="O51" s="110">
        <v>43133</v>
      </c>
      <c r="P51" s="97" t="s">
        <v>94</v>
      </c>
      <c r="Q51" s="107" t="s">
        <v>90</v>
      </c>
      <c r="R51" s="127" t="s">
        <v>91</v>
      </c>
      <c r="T51" s="97">
        <v>4</v>
      </c>
      <c r="U51" s="127" t="s">
        <v>267</v>
      </c>
      <c r="W51" s="97" t="s">
        <v>289</v>
      </c>
      <c r="AA51" s="127" t="s">
        <v>261</v>
      </c>
      <c r="AB51" s="127">
        <f t="shared" si="1"/>
        <v>5</v>
      </c>
      <c r="AC51" s="127">
        <f t="shared" si="4"/>
        <v>1</v>
      </c>
      <c r="AD51" s="107">
        <v>30</v>
      </c>
      <c r="AE51" s="132">
        <v>679</v>
      </c>
      <c r="AG51" s="99">
        <v>43137.521435185183</v>
      </c>
      <c r="AH51" s="127" t="str">
        <f t="shared" si="5"/>
        <v>2442ECHINALIS X 30 CAPSULAS</v>
      </c>
      <c r="AI51" s="97" t="s">
        <v>372</v>
      </c>
    </row>
    <row r="52" spans="2:35" x14ac:dyDescent="0.3">
      <c r="B52" s="127" t="str">
        <f t="shared" si="2"/>
        <v>5</v>
      </c>
      <c r="C52" s="127" t="str">
        <f t="shared" si="3"/>
        <v>24428</v>
      </c>
      <c r="E52" s="159" t="s">
        <v>342</v>
      </c>
      <c r="F52" s="132" t="s">
        <v>155</v>
      </c>
      <c r="G52" s="108" t="s">
        <v>156</v>
      </c>
      <c r="H52" s="136">
        <v>43891</v>
      </c>
      <c r="I52" s="132">
        <f t="shared" si="0"/>
        <v>8</v>
      </c>
      <c r="J52" s="97" t="s">
        <v>262</v>
      </c>
      <c r="K52" s="97">
        <v>2018</v>
      </c>
      <c r="L52" s="109">
        <v>43133</v>
      </c>
      <c r="M52" s="97">
        <v>2444</v>
      </c>
      <c r="N52" s="107">
        <v>2442</v>
      </c>
      <c r="O52" s="110">
        <v>43133</v>
      </c>
      <c r="P52" s="97" t="s">
        <v>94</v>
      </c>
      <c r="Q52" s="107" t="s">
        <v>90</v>
      </c>
      <c r="R52" s="127" t="s">
        <v>91</v>
      </c>
      <c r="T52" s="97">
        <v>4</v>
      </c>
      <c r="U52" s="127" t="s">
        <v>267</v>
      </c>
      <c r="W52" s="97" t="s">
        <v>289</v>
      </c>
      <c r="AA52" s="127" t="s">
        <v>261</v>
      </c>
      <c r="AB52" s="127">
        <f t="shared" si="1"/>
        <v>5</v>
      </c>
      <c r="AC52" s="127">
        <f t="shared" si="4"/>
        <v>1</v>
      </c>
      <c r="AD52" s="107">
        <v>5</v>
      </c>
      <c r="AE52" s="132">
        <v>679</v>
      </c>
      <c r="AG52" s="99">
        <v>43137.521435185183</v>
      </c>
      <c r="AH52" s="127" t="str">
        <f t="shared" si="5"/>
        <v>2442PHYTO SOYA CAPS. X 60</v>
      </c>
      <c r="AI52" s="97" t="s">
        <v>372</v>
      </c>
    </row>
    <row r="53" spans="2:35" x14ac:dyDescent="0.3">
      <c r="B53" s="127" t="str">
        <f t="shared" si="2"/>
        <v>5</v>
      </c>
      <c r="C53" s="127" t="str">
        <f t="shared" si="3"/>
        <v>24429</v>
      </c>
      <c r="E53" s="159" t="s">
        <v>343</v>
      </c>
      <c r="F53" s="132" t="s">
        <v>170</v>
      </c>
      <c r="G53" s="108" t="s">
        <v>171</v>
      </c>
      <c r="H53" s="136">
        <v>43739</v>
      </c>
      <c r="I53" s="132">
        <f t="shared" si="0"/>
        <v>9</v>
      </c>
      <c r="J53" s="97" t="s">
        <v>262</v>
      </c>
      <c r="K53" s="97">
        <v>2018</v>
      </c>
      <c r="L53" s="109">
        <v>43133</v>
      </c>
      <c r="M53" s="97">
        <v>2444</v>
      </c>
      <c r="N53" s="107">
        <v>2442</v>
      </c>
      <c r="O53" s="110">
        <v>43133</v>
      </c>
      <c r="P53" s="97" t="s">
        <v>94</v>
      </c>
      <c r="Q53" s="107" t="s">
        <v>90</v>
      </c>
      <c r="R53" s="127" t="s">
        <v>91</v>
      </c>
      <c r="T53" s="97">
        <v>4</v>
      </c>
      <c r="U53" s="127" t="s">
        <v>267</v>
      </c>
      <c r="W53" s="97" t="s">
        <v>289</v>
      </c>
      <c r="AA53" s="127" t="s">
        <v>261</v>
      </c>
      <c r="AB53" s="127">
        <f t="shared" si="1"/>
        <v>5</v>
      </c>
      <c r="AC53" s="127">
        <f t="shared" si="4"/>
        <v>1</v>
      </c>
      <c r="AD53" s="107">
        <v>10</v>
      </c>
      <c r="AE53" s="132">
        <v>679</v>
      </c>
      <c r="AG53" s="99">
        <v>43137.521435185183</v>
      </c>
      <c r="AH53" s="127" t="str">
        <f t="shared" si="5"/>
        <v>2442PHYTO SOYA DIA Y NOCHE X 60 CAP.</v>
      </c>
      <c r="AI53" s="97" t="s">
        <v>372</v>
      </c>
    </row>
    <row r="54" spans="2:35" x14ac:dyDescent="0.3">
      <c r="B54" s="127" t="str">
        <f t="shared" si="2"/>
        <v>6</v>
      </c>
      <c r="C54" s="127" t="str">
        <f t="shared" si="3"/>
        <v>24431</v>
      </c>
      <c r="E54" s="159" t="s">
        <v>332</v>
      </c>
      <c r="F54" s="132" t="s">
        <v>142</v>
      </c>
      <c r="G54" s="108" t="s">
        <v>143</v>
      </c>
      <c r="H54" s="136">
        <v>43709</v>
      </c>
      <c r="I54" s="132">
        <f t="shared" si="0"/>
        <v>1</v>
      </c>
      <c r="J54" s="97" t="s">
        <v>262</v>
      </c>
      <c r="K54" s="97">
        <v>2018</v>
      </c>
      <c r="L54" s="109"/>
      <c r="M54" s="97">
        <v>1111</v>
      </c>
      <c r="N54" s="111">
        <v>2443</v>
      </c>
      <c r="O54" s="110">
        <v>43133</v>
      </c>
      <c r="P54" s="97" t="s">
        <v>94</v>
      </c>
      <c r="Q54" s="107" t="s">
        <v>175</v>
      </c>
      <c r="R54" s="127" t="e">
        <v>#N/A</v>
      </c>
      <c r="T54" s="97" t="e">
        <v>#N/A</v>
      </c>
      <c r="U54" s="127" t="e">
        <v>#N/A</v>
      </c>
      <c r="W54" s="97" t="s">
        <v>289</v>
      </c>
      <c r="X54" s="97" t="e">
        <v>#N/A</v>
      </c>
      <c r="AA54" s="127" t="s">
        <v>261</v>
      </c>
      <c r="AB54" s="127">
        <f t="shared" si="1"/>
        <v>6</v>
      </c>
      <c r="AC54" s="127">
        <f t="shared" si="4"/>
        <v>1</v>
      </c>
      <c r="AD54" s="107">
        <v>24</v>
      </c>
      <c r="AE54" s="132">
        <v>680</v>
      </c>
      <c r="AG54" s="99" t="e">
        <v>#N/A</v>
      </c>
      <c r="AH54" s="127" t="str">
        <f t="shared" si="5"/>
        <v>2443ACTIVOX MENTA-EUCALIPTO X 16 PASTILLAS</v>
      </c>
    </row>
    <row r="55" spans="2:35" x14ac:dyDescent="0.3">
      <c r="B55" s="127" t="str">
        <f t="shared" si="2"/>
        <v>6</v>
      </c>
      <c r="C55" s="127" t="str">
        <f t="shared" si="3"/>
        <v>24432</v>
      </c>
      <c r="E55" s="159" t="s">
        <v>333</v>
      </c>
      <c r="F55" s="132" t="s">
        <v>159</v>
      </c>
      <c r="G55" s="108" t="s">
        <v>160</v>
      </c>
      <c r="H55" s="136">
        <v>43617</v>
      </c>
      <c r="I55" s="132">
        <f t="shared" si="0"/>
        <v>2</v>
      </c>
      <c r="J55" s="97" t="s">
        <v>262</v>
      </c>
      <c r="K55" s="97">
        <v>2018</v>
      </c>
      <c r="L55" s="109"/>
      <c r="M55" s="97">
        <v>1111</v>
      </c>
      <c r="N55" s="111">
        <v>2443</v>
      </c>
      <c r="O55" s="110">
        <v>43133</v>
      </c>
      <c r="P55" s="97" t="s">
        <v>94</v>
      </c>
      <c r="Q55" s="107" t="s">
        <v>175</v>
      </c>
      <c r="R55" s="127" t="e">
        <v>#N/A</v>
      </c>
      <c r="T55" s="97" t="e">
        <v>#N/A</v>
      </c>
      <c r="U55" s="127" t="e">
        <v>#N/A</v>
      </c>
      <c r="W55" s="97" t="s">
        <v>289</v>
      </c>
      <c r="X55" s="97" t="e">
        <v>#N/A</v>
      </c>
      <c r="AA55" s="127" t="s">
        <v>261</v>
      </c>
      <c r="AB55" s="127">
        <f t="shared" si="1"/>
        <v>6</v>
      </c>
      <c r="AC55" s="127">
        <f t="shared" si="4"/>
        <v>1</v>
      </c>
      <c r="AD55" s="107">
        <v>24</v>
      </c>
      <c r="AE55" s="132">
        <v>680</v>
      </c>
      <c r="AG55" s="99" t="e">
        <v>#N/A</v>
      </c>
      <c r="AH55" s="127" t="str">
        <f t="shared" si="5"/>
        <v>2443ACTIVOX MIEL-LIMON X 16 PASTILLAS</v>
      </c>
    </row>
    <row r="56" spans="2:35" x14ac:dyDescent="0.3">
      <c r="B56" s="127" t="str">
        <f t="shared" si="2"/>
        <v>6</v>
      </c>
      <c r="C56" s="127" t="str">
        <f t="shared" si="3"/>
        <v>24433</v>
      </c>
      <c r="E56" s="159" t="s">
        <v>339</v>
      </c>
      <c r="F56" s="132" t="s">
        <v>151</v>
      </c>
      <c r="G56" s="108" t="s">
        <v>152</v>
      </c>
      <c r="H56" s="136">
        <v>43709</v>
      </c>
      <c r="I56" s="132">
        <f t="shared" si="0"/>
        <v>3</v>
      </c>
      <c r="J56" s="97" t="s">
        <v>262</v>
      </c>
      <c r="K56" s="97">
        <v>2018</v>
      </c>
      <c r="L56" s="109"/>
      <c r="M56" s="97">
        <v>1111</v>
      </c>
      <c r="N56" s="111">
        <v>2443</v>
      </c>
      <c r="O56" s="110">
        <v>43133</v>
      </c>
      <c r="P56" s="97" t="s">
        <v>94</v>
      </c>
      <c r="Q56" s="107" t="s">
        <v>175</v>
      </c>
      <c r="R56" s="127" t="e">
        <v>#N/A</v>
      </c>
      <c r="T56" s="97" t="e">
        <v>#N/A</v>
      </c>
      <c r="U56" s="127" t="e">
        <v>#N/A</v>
      </c>
      <c r="W56" s="97" t="s">
        <v>289</v>
      </c>
      <c r="X56" s="97" t="e">
        <v>#N/A</v>
      </c>
      <c r="AA56" s="127" t="s">
        <v>261</v>
      </c>
      <c r="AB56" s="127">
        <f t="shared" si="1"/>
        <v>6</v>
      </c>
      <c r="AC56" s="127">
        <f t="shared" si="4"/>
        <v>1</v>
      </c>
      <c r="AD56" s="107">
        <v>24</v>
      </c>
      <c r="AE56" s="132">
        <v>680</v>
      </c>
      <c r="AG56" s="99" t="e">
        <v>#N/A</v>
      </c>
      <c r="AH56" s="127" t="str">
        <f t="shared" si="5"/>
        <v>2443CYS-CONTROL SACHETS X 14</v>
      </c>
    </row>
    <row r="57" spans="2:35" x14ac:dyDescent="0.3">
      <c r="B57" s="127" t="str">
        <f t="shared" si="2"/>
        <v>6</v>
      </c>
      <c r="C57" s="127" t="str">
        <f t="shared" si="3"/>
        <v>24434</v>
      </c>
      <c r="E57" s="159" t="s">
        <v>342</v>
      </c>
      <c r="F57" s="132" t="s">
        <v>155</v>
      </c>
      <c r="G57" s="108" t="s">
        <v>156</v>
      </c>
      <c r="H57" s="136">
        <v>43891</v>
      </c>
      <c r="I57" s="132">
        <f t="shared" si="0"/>
        <v>4</v>
      </c>
      <c r="J57" s="97" t="s">
        <v>262</v>
      </c>
      <c r="K57" s="97">
        <v>2018</v>
      </c>
      <c r="L57" s="109"/>
      <c r="M57" s="97">
        <v>1111</v>
      </c>
      <c r="N57" s="111">
        <v>2443</v>
      </c>
      <c r="O57" s="110">
        <v>43133</v>
      </c>
      <c r="P57" s="97" t="s">
        <v>94</v>
      </c>
      <c r="Q57" s="107" t="s">
        <v>175</v>
      </c>
      <c r="R57" s="127" t="e">
        <v>#N/A</v>
      </c>
      <c r="T57" s="97" t="e">
        <v>#N/A</v>
      </c>
      <c r="U57" s="127" t="e">
        <v>#N/A</v>
      </c>
      <c r="W57" s="97" t="s">
        <v>289</v>
      </c>
      <c r="X57" s="97" t="e">
        <v>#N/A</v>
      </c>
      <c r="AA57" s="127" t="s">
        <v>261</v>
      </c>
      <c r="AB57" s="127">
        <f t="shared" si="1"/>
        <v>6</v>
      </c>
      <c r="AC57" s="127">
        <f t="shared" si="4"/>
        <v>1</v>
      </c>
      <c r="AD57" s="107">
        <v>24</v>
      </c>
      <c r="AE57" s="132">
        <v>680</v>
      </c>
      <c r="AG57" s="99" t="e">
        <v>#N/A</v>
      </c>
      <c r="AH57" s="127" t="str">
        <f t="shared" si="5"/>
        <v>2443PHYTO SOYA CAPS. X 60</v>
      </c>
    </row>
    <row r="58" spans="2:35" x14ac:dyDescent="0.3">
      <c r="B58" s="127" t="str">
        <f t="shared" si="2"/>
        <v>6</v>
      </c>
      <c r="C58" s="127" t="str">
        <f t="shared" si="3"/>
        <v>24435</v>
      </c>
      <c r="E58" s="159" t="s">
        <v>345</v>
      </c>
      <c r="F58" s="132" t="s">
        <v>157</v>
      </c>
      <c r="G58" s="108" t="s">
        <v>158</v>
      </c>
      <c r="H58" s="136">
        <v>43862</v>
      </c>
      <c r="I58" s="132">
        <f t="shared" si="0"/>
        <v>5</v>
      </c>
      <c r="J58" s="97" t="s">
        <v>262</v>
      </c>
      <c r="K58" s="97">
        <v>2018</v>
      </c>
      <c r="L58" s="109"/>
      <c r="M58" s="97">
        <v>1111</v>
      </c>
      <c r="N58" s="111">
        <v>2443</v>
      </c>
      <c r="O58" s="110">
        <v>43133</v>
      </c>
      <c r="P58" s="97" t="s">
        <v>94</v>
      </c>
      <c r="Q58" s="107" t="s">
        <v>175</v>
      </c>
      <c r="R58" s="127" t="e">
        <v>#N/A</v>
      </c>
      <c r="T58" s="97" t="e">
        <v>#N/A</v>
      </c>
      <c r="U58" s="127" t="e">
        <v>#N/A</v>
      </c>
      <c r="W58" s="97" t="s">
        <v>289</v>
      </c>
      <c r="X58" s="97" t="e">
        <v>#N/A</v>
      </c>
      <c r="AA58" s="127" t="s">
        <v>261</v>
      </c>
      <c r="AB58" s="127">
        <f t="shared" si="1"/>
        <v>6</v>
      </c>
      <c r="AC58" s="127">
        <f t="shared" si="4"/>
        <v>1</v>
      </c>
      <c r="AD58" s="107">
        <v>12</v>
      </c>
      <c r="AE58" s="132">
        <v>680</v>
      </c>
      <c r="AG58" s="99" t="e">
        <v>#N/A</v>
      </c>
      <c r="AH58" s="127" t="str">
        <f t="shared" si="5"/>
        <v>2443PHYTO SOYA GEL VAGINAL X 8 APLICADORES</v>
      </c>
    </row>
    <row r="59" spans="2:35" x14ac:dyDescent="0.3">
      <c r="B59" s="127" t="str">
        <f t="shared" si="2"/>
        <v>6</v>
      </c>
      <c r="C59" s="127" t="str">
        <f t="shared" si="3"/>
        <v>24436</v>
      </c>
      <c r="E59" s="159" t="s">
        <v>348</v>
      </c>
      <c r="F59" s="132" t="s">
        <v>167</v>
      </c>
      <c r="G59" s="108" t="s">
        <v>168</v>
      </c>
      <c r="H59" s="136">
        <v>43709</v>
      </c>
      <c r="I59" s="132">
        <f t="shared" si="0"/>
        <v>6</v>
      </c>
      <c r="J59" s="97" t="s">
        <v>262</v>
      </c>
      <c r="K59" s="97">
        <v>2018</v>
      </c>
      <c r="L59" s="109"/>
      <c r="M59" s="97">
        <v>1111</v>
      </c>
      <c r="N59" s="111">
        <v>2443</v>
      </c>
      <c r="O59" s="110">
        <v>43133</v>
      </c>
      <c r="P59" s="97" t="s">
        <v>94</v>
      </c>
      <c r="Q59" s="107" t="s">
        <v>175</v>
      </c>
      <c r="R59" s="127" t="e">
        <v>#N/A</v>
      </c>
      <c r="T59" s="97" t="e">
        <v>#N/A</v>
      </c>
      <c r="U59" s="127" t="e">
        <v>#N/A</v>
      </c>
      <c r="W59" s="97" t="s">
        <v>289</v>
      </c>
      <c r="X59" s="97" t="e">
        <v>#N/A</v>
      </c>
      <c r="AA59" s="127" t="s">
        <v>261</v>
      </c>
      <c r="AB59" s="127">
        <f t="shared" si="1"/>
        <v>6</v>
      </c>
      <c r="AC59" s="127">
        <f t="shared" si="4"/>
        <v>1</v>
      </c>
      <c r="AD59" s="107">
        <v>12</v>
      </c>
      <c r="AE59" s="132">
        <v>680</v>
      </c>
      <c r="AG59" s="99" t="e">
        <v>#N/A</v>
      </c>
      <c r="AH59" s="127" t="str">
        <f t="shared" si="5"/>
        <v>2443VAGIVIT CAJS X 6 V.T.</v>
      </c>
    </row>
    <row r="60" spans="2:35" x14ac:dyDescent="0.3">
      <c r="B60" s="127" t="str">
        <f t="shared" si="2"/>
        <v>7</v>
      </c>
      <c r="C60" s="127" t="str">
        <f t="shared" si="3"/>
        <v>24441</v>
      </c>
      <c r="E60" s="159" t="s">
        <v>332</v>
      </c>
      <c r="F60" s="132" t="s">
        <v>142</v>
      </c>
      <c r="G60" s="108" t="s">
        <v>143</v>
      </c>
      <c r="H60" s="136">
        <v>43709</v>
      </c>
      <c r="I60" s="132">
        <f t="shared" si="0"/>
        <v>1</v>
      </c>
      <c r="J60" s="97" t="s">
        <v>262</v>
      </c>
      <c r="K60" s="97">
        <v>2018</v>
      </c>
      <c r="L60" s="109"/>
      <c r="M60" s="97">
        <v>1111</v>
      </c>
      <c r="N60" s="111">
        <v>2444</v>
      </c>
      <c r="O60" s="110">
        <v>43133</v>
      </c>
      <c r="P60" s="97" t="s">
        <v>94</v>
      </c>
      <c r="Q60" s="107" t="s">
        <v>98</v>
      </c>
      <c r="R60" s="127" t="e">
        <v>#N/A</v>
      </c>
      <c r="T60" s="97" t="e">
        <v>#N/A</v>
      </c>
      <c r="U60" s="127" t="e">
        <v>#N/A</v>
      </c>
      <c r="W60" s="97" t="s">
        <v>289</v>
      </c>
      <c r="X60" s="97" t="e">
        <v>#N/A</v>
      </c>
      <c r="AA60" s="127" t="s">
        <v>261</v>
      </c>
      <c r="AB60" s="127">
        <f t="shared" si="1"/>
        <v>7</v>
      </c>
      <c r="AC60" s="127">
        <f t="shared" si="4"/>
        <v>1</v>
      </c>
      <c r="AD60" s="107">
        <v>7</v>
      </c>
      <c r="AE60" s="132">
        <v>681</v>
      </c>
      <c r="AG60" s="99" t="e">
        <v>#N/A</v>
      </c>
      <c r="AH60" s="127" t="str">
        <f t="shared" si="5"/>
        <v>2444ACTIVOX MENTA-EUCALIPTO X 16 PASTILLAS</v>
      </c>
      <c r="AI60" s="97" t="s">
        <v>384</v>
      </c>
    </row>
    <row r="61" spans="2:35" x14ac:dyDescent="0.3">
      <c r="B61" s="127" t="str">
        <f t="shared" si="2"/>
        <v>7</v>
      </c>
      <c r="C61" s="127" t="str">
        <f t="shared" si="3"/>
        <v>24442</v>
      </c>
      <c r="E61" s="159" t="s">
        <v>333</v>
      </c>
      <c r="F61" s="132" t="s">
        <v>159</v>
      </c>
      <c r="G61" s="108" t="s">
        <v>160</v>
      </c>
      <c r="H61" s="136">
        <v>43617</v>
      </c>
      <c r="I61" s="132">
        <f t="shared" si="0"/>
        <v>2</v>
      </c>
      <c r="J61" s="97" t="s">
        <v>262</v>
      </c>
      <c r="K61" s="97">
        <v>2018</v>
      </c>
      <c r="L61" s="109"/>
      <c r="M61" s="97">
        <v>1111</v>
      </c>
      <c r="N61" s="111">
        <v>2444</v>
      </c>
      <c r="O61" s="110">
        <v>43133</v>
      </c>
      <c r="P61" s="97" t="s">
        <v>94</v>
      </c>
      <c r="Q61" s="107" t="s">
        <v>98</v>
      </c>
      <c r="R61" s="127" t="e">
        <v>#N/A</v>
      </c>
      <c r="T61" s="97" t="e">
        <v>#N/A</v>
      </c>
      <c r="U61" s="127" t="e">
        <v>#N/A</v>
      </c>
      <c r="W61" s="97" t="s">
        <v>289</v>
      </c>
      <c r="X61" s="97" t="e">
        <v>#N/A</v>
      </c>
      <c r="AA61" s="127" t="s">
        <v>261</v>
      </c>
      <c r="AB61" s="127">
        <f t="shared" si="1"/>
        <v>7</v>
      </c>
      <c r="AC61" s="127">
        <f t="shared" si="4"/>
        <v>1</v>
      </c>
      <c r="AD61" s="107">
        <v>7</v>
      </c>
      <c r="AE61" s="132">
        <v>681</v>
      </c>
      <c r="AG61" s="99" t="e">
        <v>#N/A</v>
      </c>
      <c r="AH61" s="127" t="str">
        <f t="shared" si="5"/>
        <v>2444ACTIVOX MIEL-LIMON X 16 PASTILLAS</v>
      </c>
      <c r="AI61" s="97" t="s">
        <v>384</v>
      </c>
    </row>
    <row r="62" spans="2:35" x14ac:dyDescent="0.3">
      <c r="B62" s="127" t="str">
        <f t="shared" si="2"/>
        <v>7</v>
      </c>
      <c r="C62" s="127" t="str">
        <f t="shared" si="3"/>
        <v>24443</v>
      </c>
      <c r="E62" s="159" t="s">
        <v>339</v>
      </c>
      <c r="F62" s="132" t="s">
        <v>151</v>
      </c>
      <c r="G62" s="108" t="s">
        <v>152</v>
      </c>
      <c r="H62" s="136">
        <v>43709</v>
      </c>
      <c r="I62" s="132">
        <f t="shared" si="0"/>
        <v>3</v>
      </c>
      <c r="J62" s="97" t="s">
        <v>262</v>
      </c>
      <c r="K62" s="97">
        <v>2018</v>
      </c>
      <c r="L62" s="109"/>
      <c r="M62" s="97">
        <v>1111</v>
      </c>
      <c r="N62" s="111">
        <v>2444</v>
      </c>
      <c r="O62" s="110">
        <v>43133</v>
      </c>
      <c r="P62" s="97" t="s">
        <v>94</v>
      </c>
      <c r="Q62" s="107" t="s">
        <v>98</v>
      </c>
      <c r="R62" s="127" t="e">
        <v>#N/A</v>
      </c>
      <c r="T62" s="97" t="e">
        <v>#N/A</v>
      </c>
      <c r="U62" s="127" t="e">
        <v>#N/A</v>
      </c>
      <c r="W62" s="97" t="s">
        <v>289</v>
      </c>
      <c r="X62" s="97" t="e">
        <v>#N/A</v>
      </c>
      <c r="AA62" s="127" t="s">
        <v>261</v>
      </c>
      <c r="AB62" s="127">
        <f t="shared" si="1"/>
        <v>7</v>
      </c>
      <c r="AC62" s="127">
        <f t="shared" si="4"/>
        <v>1</v>
      </c>
      <c r="AD62" s="107">
        <v>7</v>
      </c>
      <c r="AE62" s="132">
        <v>681</v>
      </c>
      <c r="AG62" s="99" t="e">
        <v>#N/A</v>
      </c>
      <c r="AH62" s="127" t="str">
        <f t="shared" si="5"/>
        <v>2444CYS-CONTROL SACHETS X 14</v>
      </c>
      <c r="AI62" s="97" t="s">
        <v>384</v>
      </c>
    </row>
    <row r="63" spans="2:35" x14ac:dyDescent="0.3">
      <c r="B63" s="127" t="str">
        <f t="shared" si="2"/>
        <v>8</v>
      </c>
      <c r="C63" s="127" t="str">
        <f t="shared" si="3"/>
        <v>24451</v>
      </c>
      <c r="E63" s="159" t="s">
        <v>347</v>
      </c>
      <c r="F63" s="132" t="s">
        <v>144</v>
      </c>
      <c r="G63" s="108" t="s">
        <v>145</v>
      </c>
      <c r="H63" s="136">
        <v>43617</v>
      </c>
      <c r="I63" s="132">
        <f t="shared" si="0"/>
        <v>1</v>
      </c>
      <c r="J63" s="97" t="s">
        <v>262</v>
      </c>
      <c r="K63" s="97">
        <v>2018</v>
      </c>
      <c r="L63" s="109">
        <v>43133</v>
      </c>
      <c r="M63" s="97">
        <v>2445</v>
      </c>
      <c r="N63" s="107">
        <v>2445</v>
      </c>
      <c r="O63" s="110">
        <v>43136</v>
      </c>
      <c r="P63" s="97" t="s">
        <v>94</v>
      </c>
      <c r="Q63" s="107" t="s">
        <v>90</v>
      </c>
      <c r="R63" s="127" t="s">
        <v>92</v>
      </c>
      <c r="T63" s="97">
        <v>2</v>
      </c>
      <c r="U63" s="127" t="s">
        <v>266</v>
      </c>
      <c r="W63" s="97" t="s">
        <v>289</v>
      </c>
      <c r="AA63" s="127" t="s">
        <v>261</v>
      </c>
      <c r="AB63" s="127">
        <f t="shared" si="1"/>
        <v>8</v>
      </c>
      <c r="AC63" s="127">
        <f t="shared" si="4"/>
        <v>1</v>
      </c>
      <c r="AD63" s="107">
        <v>15</v>
      </c>
      <c r="AE63" s="132">
        <v>682</v>
      </c>
      <c r="AG63" s="99">
        <v>43136</v>
      </c>
      <c r="AH63" s="127" t="str">
        <f t="shared" si="5"/>
        <v>2445ARKOTUX PASTILLAS HIEDRA X 24</v>
      </c>
      <c r="AI63" s="97" t="s">
        <v>372</v>
      </c>
    </row>
    <row r="64" spans="2:35" x14ac:dyDescent="0.3">
      <c r="B64" s="127" t="str">
        <f t="shared" si="2"/>
        <v>8</v>
      </c>
      <c r="C64" s="127" t="str">
        <f t="shared" si="3"/>
        <v>24452</v>
      </c>
      <c r="E64" s="159" t="s">
        <v>337</v>
      </c>
      <c r="F64" s="132" t="s">
        <v>146</v>
      </c>
      <c r="G64" s="108" t="s">
        <v>148</v>
      </c>
      <c r="H64" s="136">
        <v>43678</v>
      </c>
      <c r="I64" s="132">
        <f t="shared" si="0"/>
        <v>2</v>
      </c>
      <c r="J64" s="97" t="s">
        <v>262</v>
      </c>
      <c r="K64" s="97">
        <v>2018</v>
      </c>
      <c r="L64" s="109">
        <v>43133</v>
      </c>
      <c r="M64" s="97">
        <v>2445</v>
      </c>
      <c r="N64" s="107">
        <v>2445</v>
      </c>
      <c r="O64" s="110">
        <v>43136</v>
      </c>
      <c r="P64" s="97" t="s">
        <v>94</v>
      </c>
      <c r="Q64" s="107" t="s">
        <v>90</v>
      </c>
      <c r="R64" s="127" t="s">
        <v>92</v>
      </c>
      <c r="T64" s="97">
        <v>2</v>
      </c>
      <c r="U64" s="127" t="s">
        <v>266</v>
      </c>
      <c r="W64" s="97" t="s">
        <v>289</v>
      </c>
      <c r="AA64" s="127" t="s">
        <v>261</v>
      </c>
      <c r="AB64" s="127">
        <f t="shared" si="1"/>
        <v>8</v>
      </c>
      <c r="AC64" s="127">
        <f t="shared" si="4"/>
        <v>1</v>
      </c>
      <c r="AD64" s="107">
        <v>15</v>
      </c>
      <c r="AE64" s="132">
        <v>682</v>
      </c>
      <c r="AG64" s="99">
        <v>43136</v>
      </c>
      <c r="AH64" s="127" t="str">
        <f t="shared" si="5"/>
        <v>2445ARKOVOX PROPOLIS JARABE X 150 ML.</v>
      </c>
      <c r="AI64" s="97" t="s">
        <v>372</v>
      </c>
    </row>
    <row r="65" spans="2:35" x14ac:dyDescent="0.3">
      <c r="B65" s="127" t="str">
        <f t="shared" si="2"/>
        <v>8</v>
      </c>
      <c r="C65" s="127" t="str">
        <f t="shared" si="3"/>
        <v>24453</v>
      </c>
      <c r="E65" s="159" t="s">
        <v>340</v>
      </c>
      <c r="F65" s="132" t="s">
        <v>153</v>
      </c>
      <c r="G65" s="108" t="s">
        <v>154</v>
      </c>
      <c r="H65" s="136">
        <v>43891</v>
      </c>
      <c r="I65" s="132">
        <f t="shared" si="0"/>
        <v>3</v>
      </c>
      <c r="J65" s="97" t="s">
        <v>262</v>
      </c>
      <c r="K65" s="97">
        <v>2018</v>
      </c>
      <c r="L65" s="109">
        <v>43133</v>
      </c>
      <c r="M65" s="97">
        <v>2445</v>
      </c>
      <c r="N65" s="107">
        <v>2445</v>
      </c>
      <c r="O65" s="110">
        <v>43136</v>
      </c>
      <c r="P65" s="97" t="s">
        <v>94</v>
      </c>
      <c r="Q65" s="107" t="s">
        <v>90</v>
      </c>
      <c r="R65" s="127" t="s">
        <v>92</v>
      </c>
      <c r="T65" s="97">
        <v>2</v>
      </c>
      <c r="U65" s="127" t="s">
        <v>266</v>
      </c>
      <c r="W65" s="97" t="s">
        <v>289</v>
      </c>
      <c r="AA65" s="127" t="s">
        <v>261</v>
      </c>
      <c r="AB65" s="127">
        <f t="shared" si="1"/>
        <v>8</v>
      </c>
      <c r="AC65" s="127">
        <f t="shared" si="4"/>
        <v>1</v>
      </c>
      <c r="AD65" s="107">
        <v>15</v>
      </c>
      <c r="AE65" s="132">
        <v>682</v>
      </c>
      <c r="AG65" s="99">
        <v>43136</v>
      </c>
      <c r="AH65" s="127" t="str">
        <f t="shared" si="5"/>
        <v>2445ECHINALIS X 30 CAPSULAS</v>
      </c>
      <c r="AI65" s="97" t="s">
        <v>372</v>
      </c>
    </row>
    <row r="66" spans="2:35" x14ac:dyDescent="0.3">
      <c r="B66" s="127" t="str">
        <f t="shared" si="2"/>
        <v>9</v>
      </c>
      <c r="C66" s="127" t="str">
        <f t="shared" si="3"/>
        <v>24461</v>
      </c>
      <c r="E66" s="159" t="s">
        <v>337</v>
      </c>
      <c r="F66" s="132" t="s">
        <v>146</v>
      </c>
      <c r="G66" s="108" t="s">
        <v>148</v>
      </c>
      <c r="H66" s="136">
        <v>43678</v>
      </c>
      <c r="I66" s="132">
        <f t="shared" si="0"/>
        <v>1</v>
      </c>
      <c r="J66" s="97" t="s">
        <v>262</v>
      </c>
      <c r="K66" s="97">
        <v>2018</v>
      </c>
      <c r="L66" s="109">
        <v>43133</v>
      </c>
      <c r="M66" s="97">
        <v>2446</v>
      </c>
      <c r="N66" s="107">
        <v>2446</v>
      </c>
      <c r="O66" s="110">
        <v>43136</v>
      </c>
      <c r="P66" s="97" t="s">
        <v>94</v>
      </c>
      <c r="Q66" s="107" t="s">
        <v>176</v>
      </c>
      <c r="R66" s="127" t="s">
        <v>92</v>
      </c>
      <c r="T66" s="97">
        <v>1</v>
      </c>
      <c r="U66" s="127" t="s">
        <v>266</v>
      </c>
      <c r="W66" s="97" t="s">
        <v>289</v>
      </c>
      <c r="AA66" s="127" t="s">
        <v>261</v>
      </c>
      <c r="AB66" s="127">
        <f t="shared" si="1"/>
        <v>9</v>
      </c>
      <c r="AC66" s="127">
        <f t="shared" si="4"/>
        <v>1</v>
      </c>
      <c r="AD66" s="107">
        <v>10</v>
      </c>
      <c r="AE66" s="132">
        <v>683</v>
      </c>
      <c r="AG66" s="99">
        <v>43136</v>
      </c>
      <c r="AH66" s="127" t="str">
        <f t="shared" si="5"/>
        <v>2446ARKOVOX PROPOLIS JARABE X 150 ML.</v>
      </c>
    </row>
    <row r="67" spans="2:35" x14ac:dyDescent="0.3">
      <c r="B67" s="127" t="str">
        <f t="shared" si="2"/>
        <v>9</v>
      </c>
      <c r="C67" s="127" t="str">
        <f t="shared" si="3"/>
        <v>24462</v>
      </c>
      <c r="E67" s="159" t="s">
        <v>339</v>
      </c>
      <c r="F67" s="132" t="s">
        <v>151</v>
      </c>
      <c r="G67" s="108" t="s">
        <v>152</v>
      </c>
      <c r="H67" s="136">
        <v>43709</v>
      </c>
      <c r="I67" s="132">
        <f t="shared" si="0"/>
        <v>2</v>
      </c>
      <c r="J67" s="97" t="s">
        <v>262</v>
      </c>
      <c r="K67" s="97">
        <v>2018</v>
      </c>
      <c r="L67" s="109">
        <v>43133</v>
      </c>
      <c r="M67" s="97">
        <v>2446</v>
      </c>
      <c r="N67" s="107">
        <v>2446</v>
      </c>
      <c r="O67" s="110">
        <v>43136</v>
      </c>
      <c r="P67" s="97" t="s">
        <v>94</v>
      </c>
      <c r="Q67" s="107" t="s">
        <v>176</v>
      </c>
      <c r="R67" s="127" t="s">
        <v>92</v>
      </c>
      <c r="T67" s="97">
        <v>1</v>
      </c>
      <c r="U67" s="127" t="s">
        <v>266</v>
      </c>
      <c r="W67" s="97" t="s">
        <v>289</v>
      </c>
      <c r="AA67" s="127" t="s">
        <v>261</v>
      </c>
      <c r="AB67" s="127">
        <f t="shared" si="1"/>
        <v>9</v>
      </c>
      <c r="AC67" s="127">
        <f t="shared" si="4"/>
        <v>1</v>
      </c>
      <c r="AD67" s="107">
        <v>10</v>
      </c>
      <c r="AE67" s="132">
        <v>683</v>
      </c>
      <c r="AG67" s="99">
        <v>43136</v>
      </c>
      <c r="AH67" s="127" t="str">
        <f t="shared" si="5"/>
        <v>2446CYS-CONTROL SACHETS X 14</v>
      </c>
    </row>
    <row r="68" spans="2:35" x14ac:dyDescent="0.3">
      <c r="B68" s="127" t="str">
        <f t="shared" si="2"/>
        <v>9</v>
      </c>
      <c r="C68" s="127" t="str">
        <f t="shared" si="3"/>
        <v>24463</v>
      </c>
      <c r="E68" s="159" t="s">
        <v>342</v>
      </c>
      <c r="F68" s="132" t="s">
        <v>155</v>
      </c>
      <c r="G68" s="108" t="s">
        <v>156</v>
      </c>
      <c r="H68" s="136">
        <v>43891</v>
      </c>
      <c r="I68" s="132">
        <f t="shared" si="0"/>
        <v>3</v>
      </c>
      <c r="J68" s="97" t="s">
        <v>262</v>
      </c>
      <c r="K68" s="97">
        <v>2018</v>
      </c>
      <c r="L68" s="109">
        <v>43133</v>
      </c>
      <c r="M68" s="97">
        <v>2446</v>
      </c>
      <c r="N68" s="107">
        <v>2446</v>
      </c>
      <c r="O68" s="110">
        <v>43136</v>
      </c>
      <c r="P68" s="97" t="s">
        <v>94</v>
      </c>
      <c r="Q68" s="107" t="s">
        <v>176</v>
      </c>
      <c r="R68" s="127" t="s">
        <v>92</v>
      </c>
      <c r="T68" s="97">
        <v>1</v>
      </c>
      <c r="U68" s="127" t="s">
        <v>266</v>
      </c>
      <c r="W68" s="97" t="s">
        <v>289</v>
      </c>
      <c r="AA68" s="127" t="s">
        <v>261</v>
      </c>
      <c r="AB68" s="127">
        <f t="shared" si="1"/>
        <v>9</v>
      </c>
      <c r="AC68" s="127">
        <f t="shared" si="4"/>
        <v>1</v>
      </c>
      <c r="AD68" s="107">
        <v>6</v>
      </c>
      <c r="AE68" s="132">
        <v>683</v>
      </c>
      <c r="AG68" s="99">
        <v>43136</v>
      </c>
      <c r="AH68" s="127" t="str">
        <f t="shared" si="5"/>
        <v>2446PHYTO SOYA CAPS. X 60</v>
      </c>
    </row>
    <row r="69" spans="2:35" x14ac:dyDescent="0.3">
      <c r="B69" s="127" t="str">
        <f t="shared" si="2"/>
        <v>9</v>
      </c>
      <c r="C69" s="127" t="str">
        <f t="shared" si="3"/>
        <v>24464</v>
      </c>
      <c r="E69" s="159" t="s">
        <v>343</v>
      </c>
      <c r="F69" s="132" t="s">
        <v>170</v>
      </c>
      <c r="G69" s="108" t="s">
        <v>171</v>
      </c>
      <c r="H69" s="136">
        <v>43739</v>
      </c>
      <c r="I69" s="132">
        <f t="shared" ref="I69:I132" si="6">IF(N69&lt;&gt;N68,1,IF(E69=E68,I68,I68+1))</f>
        <v>4</v>
      </c>
      <c r="J69" s="97" t="s">
        <v>262</v>
      </c>
      <c r="K69" s="97">
        <v>2018</v>
      </c>
      <c r="L69" s="109">
        <v>43133</v>
      </c>
      <c r="M69" s="97">
        <v>2446</v>
      </c>
      <c r="N69" s="107">
        <v>2446</v>
      </c>
      <c r="O69" s="110">
        <v>43136</v>
      </c>
      <c r="P69" s="97" t="s">
        <v>94</v>
      </c>
      <c r="Q69" s="107" t="s">
        <v>176</v>
      </c>
      <c r="R69" s="127" t="s">
        <v>92</v>
      </c>
      <c r="T69" s="97">
        <v>1</v>
      </c>
      <c r="U69" s="127" t="s">
        <v>266</v>
      </c>
      <c r="W69" s="97" t="s">
        <v>289</v>
      </c>
      <c r="AA69" s="127" t="s">
        <v>261</v>
      </c>
      <c r="AB69" s="127">
        <f t="shared" ref="AB69:AB132" si="7">IF(N69&lt;&gt;"",IF(A69&lt;&gt;A68,1,IF(N69=N68,AB68,AB68+1)),"")</f>
        <v>9</v>
      </c>
      <c r="AC69" s="127">
        <f t="shared" si="4"/>
        <v>1</v>
      </c>
      <c r="AD69" s="107">
        <v>4</v>
      </c>
      <c r="AE69" s="132">
        <v>683</v>
      </c>
      <c r="AG69" s="99">
        <v>43136</v>
      </c>
      <c r="AH69" s="127" t="str">
        <f t="shared" si="5"/>
        <v>2446PHYTO SOYA DIA Y NOCHE X 60 CAP.</v>
      </c>
    </row>
    <row r="70" spans="2:35" x14ac:dyDescent="0.3">
      <c r="B70" s="127" t="str">
        <f t="shared" ref="B70:B133" si="8">CONCATENATE(A70,AB70)</f>
        <v>9</v>
      </c>
      <c r="C70" s="127" t="str">
        <f t="shared" ref="C70:C133" si="9">CONCATENATE(N70,I70)</f>
        <v>24465</v>
      </c>
      <c r="E70" s="159" t="s">
        <v>344</v>
      </c>
      <c r="F70" s="132" t="s">
        <v>165</v>
      </c>
      <c r="G70" s="108" t="s">
        <v>166</v>
      </c>
      <c r="H70" s="136">
        <v>43891</v>
      </c>
      <c r="I70" s="132">
        <f t="shared" si="6"/>
        <v>5</v>
      </c>
      <c r="J70" s="97" t="s">
        <v>262</v>
      </c>
      <c r="K70" s="97">
        <v>2018</v>
      </c>
      <c r="L70" s="109">
        <v>43133</v>
      </c>
      <c r="M70" s="97">
        <v>2446</v>
      </c>
      <c r="N70" s="107">
        <v>2446</v>
      </c>
      <c r="O70" s="110">
        <v>43136</v>
      </c>
      <c r="P70" s="97" t="s">
        <v>94</v>
      </c>
      <c r="Q70" s="107" t="s">
        <v>176</v>
      </c>
      <c r="R70" s="127" t="s">
        <v>92</v>
      </c>
      <c r="T70" s="97">
        <v>1</v>
      </c>
      <c r="U70" s="127" t="s">
        <v>266</v>
      </c>
      <c r="W70" s="97" t="s">
        <v>289</v>
      </c>
      <c r="AA70" s="127" t="s">
        <v>261</v>
      </c>
      <c r="AB70" s="127">
        <f t="shared" si="7"/>
        <v>9</v>
      </c>
      <c r="AC70" s="127">
        <f t="shared" ref="AC70:AC133" si="10">IF(N70&lt;&gt;"",1,"")</f>
        <v>1</v>
      </c>
      <c r="AD70" s="107">
        <v>3</v>
      </c>
      <c r="AE70" s="132">
        <v>683</v>
      </c>
      <c r="AG70" s="99">
        <v>43136</v>
      </c>
      <c r="AH70" s="127" t="str">
        <f t="shared" ref="AH70:AH133" si="11">CONCATENATE(N70,F70)</f>
        <v>2446PHYTO SOYA FORTE X 60 CAPS</v>
      </c>
    </row>
    <row r="71" spans="2:35" x14ac:dyDescent="0.3">
      <c r="B71" s="127" t="str">
        <f t="shared" si="8"/>
        <v>9</v>
      </c>
      <c r="C71" s="127" t="str">
        <f t="shared" si="9"/>
        <v>24466</v>
      </c>
      <c r="E71" s="159" t="s">
        <v>345</v>
      </c>
      <c r="F71" s="132" t="s">
        <v>157</v>
      </c>
      <c r="G71" s="108" t="s">
        <v>158</v>
      </c>
      <c r="H71" s="136">
        <v>43862</v>
      </c>
      <c r="I71" s="132">
        <f t="shared" si="6"/>
        <v>6</v>
      </c>
      <c r="J71" s="97" t="s">
        <v>262</v>
      </c>
      <c r="K71" s="97">
        <v>2018</v>
      </c>
      <c r="L71" s="109">
        <v>43133</v>
      </c>
      <c r="M71" s="97">
        <v>2446</v>
      </c>
      <c r="N71" s="107">
        <v>2446</v>
      </c>
      <c r="O71" s="110">
        <v>43136</v>
      </c>
      <c r="P71" s="97" t="s">
        <v>94</v>
      </c>
      <c r="Q71" s="107" t="s">
        <v>176</v>
      </c>
      <c r="R71" s="127" t="s">
        <v>92</v>
      </c>
      <c r="T71" s="97">
        <v>1</v>
      </c>
      <c r="U71" s="127" t="s">
        <v>266</v>
      </c>
      <c r="W71" s="97" t="s">
        <v>289</v>
      </c>
      <c r="AA71" s="127" t="s">
        <v>261</v>
      </c>
      <c r="AB71" s="127">
        <f t="shared" si="7"/>
        <v>9</v>
      </c>
      <c r="AC71" s="127">
        <f t="shared" si="10"/>
        <v>1</v>
      </c>
      <c r="AD71" s="107">
        <v>20</v>
      </c>
      <c r="AE71" s="132">
        <v>683</v>
      </c>
      <c r="AG71" s="99">
        <v>43136</v>
      </c>
      <c r="AH71" s="127" t="str">
        <f t="shared" si="11"/>
        <v>2446PHYTO SOYA GEL VAGINAL X 8 APLICADORES</v>
      </c>
    </row>
    <row r="72" spans="2:35" x14ac:dyDescent="0.3">
      <c r="B72" s="127" t="str">
        <f t="shared" si="8"/>
        <v>10</v>
      </c>
      <c r="C72" s="127" t="str">
        <f t="shared" si="9"/>
        <v>24471</v>
      </c>
      <c r="E72" s="159" t="s">
        <v>332</v>
      </c>
      <c r="F72" s="132" t="s">
        <v>142</v>
      </c>
      <c r="G72" s="108" t="s">
        <v>143</v>
      </c>
      <c r="H72" s="136">
        <v>43709</v>
      </c>
      <c r="I72" s="132">
        <f t="shared" si="6"/>
        <v>1</v>
      </c>
      <c r="J72" s="97" t="s">
        <v>262</v>
      </c>
      <c r="K72" s="97">
        <v>2018</v>
      </c>
      <c r="L72" s="109">
        <v>43137</v>
      </c>
      <c r="M72" s="97">
        <v>2449</v>
      </c>
      <c r="N72" s="107">
        <v>2447</v>
      </c>
      <c r="O72" s="110">
        <v>43137</v>
      </c>
      <c r="P72" s="97" t="s">
        <v>94</v>
      </c>
      <c r="Q72" s="107" t="s">
        <v>177</v>
      </c>
      <c r="R72" s="127" t="s">
        <v>87</v>
      </c>
      <c r="T72" s="97">
        <v>80</v>
      </c>
      <c r="U72" s="127" t="s">
        <v>268</v>
      </c>
      <c r="W72" s="97" t="s">
        <v>289</v>
      </c>
      <c r="X72" s="97" t="s">
        <v>293</v>
      </c>
      <c r="AA72" s="127" t="s">
        <v>261</v>
      </c>
      <c r="AB72" s="127">
        <f t="shared" si="7"/>
        <v>10</v>
      </c>
      <c r="AC72" s="127">
        <f t="shared" si="10"/>
        <v>1</v>
      </c>
      <c r="AD72" s="107">
        <v>1560</v>
      </c>
      <c r="AE72" s="132">
        <v>684</v>
      </c>
      <c r="AG72" s="99">
        <v>43138</v>
      </c>
      <c r="AH72" s="127" t="str">
        <f t="shared" si="11"/>
        <v>2447ACTIVOX MENTA-EUCALIPTO X 16 PASTILLAS</v>
      </c>
      <c r="AI72" s="97" t="s">
        <v>385</v>
      </c>
    </row>
    <row r="73" spans="2:35" x14ac:dyDescent="0.3">
      <c r="B73" s="127" t="str">
        <f t="shared" si="8"/>
        <v>10</v>
      </c>
      <c r="C73" s="127" t="str">
        <f t="shared" si="9"/>
        <v>24472</v>
      </c>
      <c r="E73" s="159" t="s">
        <v>333</v>
      </c>
      <c r="F73" s="132" t="s">
        <v>159</v>
      </c>
      <c r="G73" s="108" t="s">
        <v>160</v>
      </c>
      <c r="H73" s="136">
        <v>43617</v>
      </c>
      <c r="I73" s="132">
        <f t="shared" si="6"/>
        <v>2</v>
      </c>
      <c r="J73" s="97" t="s">
        <v>262</v>
      </c>
      <c r="K73" s="97">
        <v>2018</v>
      </c>
      <c r="L73" s="109">
        <v>43137</v>
      </c>
      <c r="M73" s="97">
        <v>2449</v>
      </c>
      <c r="N73" s="107">
        <v>2447</v>
      </c>
      <c r="O73" s="110">
        <v>43137</v>
      </c>
      <c r="P73" s="97" t="s">
        <v>94</v>
      </c>
      <c r="Q73" s="107" t="s">
        <v>177</v>
      </c>
      <c r="R73" s="127" t="s">
        <v>87</v>
      </c>
      <c r="T73" s="97">
        <v>80</v>
      </c>
      <c r="U73" s="127" t="s">
        <v>268</v>
      </c>
      <c r="W73" s="97" t="s">
        <v>289</v>
      </c>
      <c r="X73" s="97" t="s">
        <v>293</v>
      </c>
      <c r="AA73" s="127" t="s">
        <v>261</v>
      </c>
      <c r="AB73" s="127">
        <f t="shared" si="7"/>
        <v>10</v>
      </c>
      <c r="AC73" s="127">
        <f t="shared" si="10"/>
        <v>1</v>
      </c>
      <c r="AD73" s="107">
        <v>600</v>
      </c>
      <c r="AE73" s="132">
        <v>684</v>
      </c>
      <c r="AG73" s="99">
        <v>43138</v>
      </c>
      <c r="AH73" s="127" t="str">
        <f t="shared" si="11"/>
        <v>2447ACTIVOX MIEL-LIMON X 16 PASTILLAS</v>
      </c>
      <c r="AI73" s="97" t="s">
        <v>385</v>
      </c>
    </row>
    <row r="74" spans="2:35" x14ac:dyDescent="0.3">
      <c r="B74" s="127" t="str">
        <f t="shared" si="8"/>
        <v>10</v>
      </c>
      <c r="C74" s="127" t="str">
        <f t="shared" si="9"/>
        <v>24473</v>
      </c>
      <c r="E74" s="159" t="s">
        <v>337</v>
      </c>
      <c r="F74" s="132" t="s">
        <v>146</v>
      </c>
      <c r="G74" s="108" t="s">
        <v>148</v>
      </c>
      <c r="H74" s="136">
        <v>43678</v>
      </c>
      <c r="I74" s="132">
        <f t="shared" si="6"/>
        <v>3</v>
      </c>
      <c r="J74" s="97" t="s">
        <v>262</v>
      </c>
      <c r="K74" s="97">
        <v>2018</v>
      </c>
      <c r="L74" s="109">
        <v>43137</v>
      </c>
      <c r="M74" s="97">
        <v>2449</v>
      </c>
      <c r="N74" s="107">
        <v>2447</v>
      </c>
      <c r="O74" s="110">
        <v>43137</v>
      </c>
      <c r="P74" s="97" t="s">
        <v>94</v>
      </c>
      <c r="Q74" s="107" t="s">
        <v>177</v>
      </c>
      <c r="R74" s="127" t="s">
        <v>87</v>
      </c>
      <c r="T74" s="97">
        <v>80</v>
      </c>
      <c r="U74" s="127" t="s">
        <v>268</v>
      </c>
      <c r="W74" s="97" t="s">
        <v>289</v>
      </c>
      <c r="X74" s="97" t="s">
        <v>293</v>
      </c>
      <c r="AA74" s="127" t="s">
        <v>261</v>
      </c>
      <c r="AB74" s="127">
        <f t="shared" si="7"/>
        <v>10</v>
      </c>
      <c r="AC74" s="127">
        <f t="shared" si="10"/>
        <v>1</v>
      </c>
      <c r="AD74" s="107">
        <v>660</v>
      </c>
      <c r="AE74" s="132">
        <v>684</v>
      </c>
      <c r="AG74" s="99">
        <v>43138</v>
      </c>
      <c r="AH74" s="127" t="str">
        <f t="shared" si="11"/>
        <v>2447ARKOVOX PROPOLIS JARABE X 150 ML.</v>
      </c>
      <c r="AI74" s="97" t="s">
        <v>385</v>
      </c>
    </row>
    <row r="75" spans="2:35" x14ac:dyDescent="0.3">
      <c r="B75" s="127" t="str">
        <f t="shared" si="8"/>
        <v>10</v>
      </c>
      <c r="C75" s="127" t="str">
        <f t="shared" si="9"/>
        <v>24474</v>
      </c>
      <c r="E75" s="159" t="s">
        <v>342</v>
      </c>
      <c r="F75" s="132" t="s">
        <v>155</v>
      </c>
      <c r="G75" s="108" t="s">
        <v>156</v>
      </c>
      <c r="H75" s="136">
        <v>43891</v>
      </c>
      <c r="I75" s="132">
        <f t="shared" si="6"/>
        <v>4</v>
      </c>
      <c r="J75" s="97" t="s">
        <v>262</v>
      </c>
      <c r="K75" s="97">
        <v>2018</v>
      </c>
      <c r="L75" s="109">
        <v>43137</v>
      </c>
      <c r="M75" s="97">
        <v>2449</v>
      </c>
      <c r="N75" s="107">
        <v>2447</v>
      </c>
      <c r="O75" s="110">
        <v>43137</v>
      </c>
      <c r="P75" s="97" t="s">
        <v>94</v>
      </c>
      <c r="Q75" s="107" t="s">
        <v>177</v>
      </c>
      <c r="R75" s="127" t="s">
        <v>87</v>
      </c>
      <c r="T75" s="97">
        <v>80</v>
      </c>
      <c r="U75" s="127" t="s">
        <v>268</v>
      </c>
      <c r="W75" s="97" t="s">
        <v>289</v>
      </c>
      <c r="X75" s="97" t="s">
        <v>293</v>
      </c>
      <c r="AA75" s="127" t="s">
        <v>261</v>
      </c>
      <c r="AB75" s="127">
        <f t="shared" si="7"/>
        <v>10</v>
      </c>
      <c r="AC75" s="127">
        <f t="shared" si="10"/>
        <v>1</v>
      </c>
      <c r="AD75" s="107">
        <v>96</v>
      </c>
      <c r="AE75" s="132">
        <v>684</v>
      </c>
      <c r="AG75" s="99">
        <v>43138</v>
      </c>
      <c r="AH75" s="127" t="str">
        <f t="shared" si="11"/>
        <v>2447PHYTO SOYA CAPS. X 60</v>
      </c>
      <c r="AI75" s="97" t="s">
        <v>385</v>
      </c>
    </row>
    <row r="76" spans="2:35" x14ac:dyDescent="0.3">
      <c r="B76" s="127" t="str">
        <f t="shared" si="8"/>
        <v>10</v>
      </c>
      <c r="C76" s="127" t="str">
        <f t="shared" si="9"/>
        <v>24475</v>
      </c>
      <c r="E76" s="159" t="s">
        <v>344</v>
      </c>
      <c r="F76" s="132" t="s">
        <v>165</v>
      </c>
      <c r="G76" s="108" t="s">
        <v>166</v>
      </c>
      <c r="H76" s="136">
        <v>43891</v>
      </c>
      <c r="I76" s="132">
        <f t="shared" si="6"/>
        <v>5</v>
      </c>
      <c r="J76" s="97" t="s">
        <v>262</v>
      </c>
      <c r="K76" s="97">
        <v>2018</v>
      </c>
      <c r="L76" s="109">
        <v>43137</v>
      </c>
      <c r="M76" s="97">
        <v>2449</v>
      </c>
      <c r="N76" s="107">
        <v>2447</v>
      </c>
      <c r="O76" s="110">
        <v>43137</v>
      </c>
      <c r="P76" s="97" t="s">
        <v>94</v>
      </c>
      <c r="Q76" s="107" t="s">
        <v>177</v>
      </c>
      <c r="R76" s="127" t="s">
        <v>87</v>
      </c>
      <c r="T76" s="97">
        <v>80</v>
      </c>
      <c r="U76" s="127" t="s">
        <v>268</v>
      </c>
      <c r="W76" s="97" t="s">
        <v>289</v>
      </c>
      <c r="X76" s="97" t="s">
        <v>293</v>
      </c>
      <c r="AA76" s="127" t="s">
        <v>261</v>
      </c>
      <c r="AB76" s="127">
        <f t="shared" si="7"/>
        <v>10</v>
      </c>
      <c r="AC76" s="127">
        <f t="shared" si="10"/>
        <v>1</v>
      </c>
      <c r="AD76" s="107">
        <v>48</v>
      </c>
      <c r="AE76" s="132">
        <v>684</v>
      </c>
      <c r="AG76" s="99">
        <v>43138</v>
      </c>
      <c r="AH76" s="127" t="str">
        <f t="shared" si="11"/>
        <v>2447PHYTO SOYA FORTE X 60 CAPS</v>
      </c>
      <c r="AI76" s="97" t="s">
        <v>385</v>
      </c>
    </row>
    <row r="77" spans="2:35" x14ac:dyDescent="0.3">
      <c r="B77" s="127" t="str">
        <f t="shared" si="8"/>
        <v>10</v>
      </c>
      <c r="C77" s="127" t="str">
        <f t="shared" si="9"/>
        <v>24476</v>
      </c>
      <c r="E77" s="159" t="s">
        <v>345</v>
      </c>
      <c r="F77" s="132" t="s">
        <v>157</v>
      </c>
      <c r="G77" s="108" t="s">
        <v>158</v>
      </c>
      <c r="H77" s="136">
        <v>43862</v>
      </c>
      <c r="I77" s="132">
        <f t="shared" si="6"/>
        <v>6</v>
      </c>
      <c r="J77" s="97" t="s">
        <v>262</v>
      </c>
      <c r="K77" s="97">
        <v>2018</v>
      </c>
      <c r="L77" s="109">
        <v>43137</v>
      </c>
      <c r="M77" s="97">
        <v>2449</v>
      </c>
      <c r="N77" s="107">
        <v>2447</v>
      </c>
      <c r="O77" s="110">
        <v>43137</v>
      </c>
      <c r="P77" s="97" t="s">
        <v>94</v>
      </c>
      <c r="Q77" s="107" t="s">
        <v>177</v>
      </c>
      <c r="R77" s="127" t="s">
        <v>87</v>
      </c>
      <c r="T77" s="97">
        <v>80</v>
      </c>
      <c r="U77" s="127" t="s">
        <v>268</v>
      </c>
      <c r="W77" s="97" t="s">
        <v>289</v>
      </c>
      <c r="X77" s="97" t="s">
        <v>293</v>
      </c>
      <c r="AA77" s="127" t="s">
        <v>261</v>
      </c>
      <c r="AB77" s="127">
        <f t="shared" si="7"/>
        <v>10</v>
      </c>
      <c r="AC77" s="127">
        <f t="shared" si="10"/>
        <v>1</v>
      </c>
      <c r="AD77" s="107">
        <v>66</v>
      </c>
      <c r="AE77" s="132">
        <v>684</v>
      </c>
      <c r="AG77" s="99">
        <v>43138</v>
      </c>
      <c r="AH77" s="127" t="str">
        <f t="shared" si="11"/>
        <v>2447PHYTO SOYA GEL VAGINAL X 8 APLICADORES</v>
      </c>
      <c r="AI77" s="97" t="s">
        <v>385</v>
      </c>
    </row>
    <row r="78" spans="2:35" x14ac:dyDescent="0.3">
      <c r="B78" s="127" t="str">
        <f t="shared" si="8"/>
        <v>10</v>
      </c>
      <c r="C78" s="127" t="str">
        <f t="shared" si="9"/>
        <v>24477</v>
      </c>
      <c r="E78" s="159" t="s">
        <v>348</v>
      </c>
      <c r="F78" s="132" t="s">
        <v>167</v>
      </c>
      <c r="G78" s="108" t="s">
        <v>168</v>
      </c>
      <c r="H78" s="136">
        <v>43709</v>
      </c>
      <c r="I78" s="132">
        <f t="shared" si="6"/>
        <v>7</v>
      </c>
      <c r="J78" s="97" t="s">
        <v>262</v>
      </c>
      <c r="K78" s="97">
        <v>2018</v>
      </c>
      <c r="L78" s="109">
        <v>43137</v>
      </c>
      <c r="M78" s="97">
        <v>2449</v>
      </c>
      <c r="N78" s="107">
        <v>2447</v>
      </c>
      <c r="O78" s="110">
        <v>43137</v>
      </c>
      <c r="P78" s="97" t="s">
        <v>94</v>
      </c>
      <c r="Q78" s="107" t="s">
        <v>177</v>
      </c>
      <c r="R78" s="127" t="s">
        <v>87</v>
      </c>
      <c r="T78" s="97">
        <v>80</v>
      </c>
      <c r="U78" s="127" t="s">
        <v>268</v>
      </c>
      <c r="W78" s="97" t="s">
        <v>289</v>
      </c>
      <c r="X78" s="97" t="s">
        <v>293</v>
      </c>
      <c r="AA78" s="127" t="s">
        <v>261</v>
      </c>
      <c r="AB78" s="127">
        <f t="shared" si="7"/>
        <v>10</v>
      </c>
      <c r="AC78" s="127">
        <f t="shared" si="10"/>
        <v>1</v>
      </c>
      <c r="AD78" s="107">
        <v>25</v>
      </c>
      <c r="AE78" s="132">
        <v>684</v>
      </c>
      <c r="AG78" s="99">
        <v>43138</v>
      </c>
      <c r="AH78" s="127" t="str">
        <f t="shared" si="11"/>
        <v>2447VAGIVIT CAJS X 6 V.T.</v>
      </c>
      <c r="AI78" s="97" t="s">
        <v>385</v>
      </c>
    </row>
    <row r="79" spans="2:35" x14ac:dyDescent="0.3">
      <c r="B79" s="127" t="str">
        <f t="shared" si="8"/>
        <v>11</v>
      </c>
      <c r="C79" s="127" t="str">
        <f t="shared" si="9"/>
        <v>24481</v>
      </c>
      <c r="E79" s="159" t="s">
        <v>332</v>
      </c>
      <c r="F79" s="132" t="s">
        <v>142</v>
      </c>
      <c r="G79" s="108" t="s">
        <v>143</v>
      </c>
      <c r="H79" s="136">
        <v>43709</v>
      </c>
      <c r="I79" s="132">
        <f t="shared" si="6"/>
        <v>1</v>
      </c>
      <c r="J79" s="97" t="s">
        <v>262</v>
      </c>
      <c r="K79" s="97">
        <v>2018</v>
      </c>
      <c r="L79" s="109">
        <v>43137</v>
      </c>
      <c r="M79" s="97">
        <v>2450</v>
      </c>
      <c r="N79" s="107">
        <v>2448</v>
      </c>
      <c r="O79" s="110">
        <v>43137</v>
      </c>
      <c r="P79" s="97" t="s">
        <v>94</v>
      </c>
      <c r="Q79" s="107" t="s">
        <v>178</v>
      </c>
      <c r="R79" s="127" t="s">
        <v>87</v>
      </c>
      <c r="T79" s="97">
        <v>142</v>
      </c>
      <c r="U79" s="127" t="s">
        <v>268</v>
      </c>
      <c r="W79" s="97" t="s">
        <v>289</v>
      </c>
      <c r="X79" s="97" t="s">
        <v>293</v>
      </c>
      <c r="AA79" s="127" t="s">
        <v>261</v>
      </c>
      <c r="AB79" s="127">
        <f t="shared" si="7"/>
        <v>11</v>
      </c>
      <c r="AC79" s="127">
        <f t="shared" si="10"/>
        <v>1</v>
      </c>
      <c r="AD79" s="107">
        <v>1200</v>
      </c>
      <c r="AE79" s="132">
        <v>685</v>
      </c>
      <c r="AG79" s="99">
        <v>43138</v>
      </c>
      <c r="AH79" s="127" t="str">
        <f t="shared" si="11"/>
        <v>2448ACTIVOX MENTA-EUCALIPTO X 16 PASTILLAS</v>
      </c>
      <c r="AI79" s="97" t="s">
        <v>386</v>
      </c>
    </row>
    <row r="80" spans="2:35" x14ac:dyDescent="0.3">
      <c r="B80" s="127" t="str">
        <f t="shared" si="8"/>
        <v>11</v>
      </c>
      <c r="C80" s="127" t="str">
        <f t="shared" si="9"/>
        <v>24482</v>
      </c>
      <c r="E80" s="159" t="s">
        <v>333</v>
      </c>
      <c r="F80" s="132" t="s">
        <v>159</v>
      </c>
      <c r="G80" s="108" t="s">
        <v>160</v>
      </c>
      <c r="H80" s="136">
        <v>43617</v>
      </c>
      <c r="I80" s="132">
        <f t="shared" si="6"/>
        <v>2</v>
      </c>
      <c r="J80" s="97" t="s">
        <v>262</v>
      </c>
      <c r="K80" s="97">
        <v>2018</v>
      </c>
      <c r="L80" s="109">
        <v>43137</v>
      </c>
      <c r="M80" s="97">
        <v>2450</v>
      </c>
      <c r="N80" s="107">
        <v>2448</v>
      </c>
      <c r="O80" s="110">
        <v>43137</v>
      </c>
      <c r="P80" s="97" t="s">
        <v>94</v>
      </c>
      <c r="Q80" s="107" t="s">
        <v>178</v>
      </c>
      <c r="R80" s="127" t="s">
        <v>87</v>
      </c>
      <c r="T80" s="97">
        <v>142</v>
      </c>
      <c r="U80" s="127" t="s">
        <v>268</v>
      </c>
      <c r="W80" s="97" t="s">
        <v>289</v>
      </c>
      <c r="X80" s="97" t="s">
        <v>293</v>
      </c>
      <c r="AA80" s="127" t="s">
        <v>261</v>
      </c>
      <c r="AB80" s="127">
        <f t="shared" si="7"/>
        <v>11</v>
      </c>
      <c r="AC80" s="127">
        <f t="shared" si="10"/>
        <v>1</v>
      </c>
      <c r="AD80" s="107">
        <v>960</v>
      </c>
      <c r="AE80" s="132">
        <v>685</v>
      </c>
      <c r="AG80" s="99">
        <v>43138</v>
      </c>
      <c r="AH80" s="127" t="str">
        <f t="shared" si="11"/>
        <v>2448ACTIVOX MIEL-LIMON X 16 PASTILLAS</v>
      </c>
      <c r="AI80" s="97" t="s">
        <v>386</v>
      </c>
    </row>
    <row r="81" spans="2:35" x14ac:dyDescent="0.3">
      <c r="B81" s="127" t="str">
        <f t="shared" si="8"/>
        <v>11</v>
      </c>
      <c r="C81" s="127" t="str">
        <f t="shared" si="9"/>
        <v>24483</v>
      </c>
      <c r="E81" s="159" t="s">
        <v>334</v>
      </c>
      <c r="F81" s="132" t="s">
        <v>161</v>
      </c>
      <c r="G81" s="108" t="s">
        <v>162</v>
      </c>
      <c r="H81" s="136">
        <v>43709</v>
      </c>
      <c r="I81" s="132">
        <f t="shared" si="6"/>
        <v>3</v>
      </c>
      <c r="J81" s="97" t="s">
        <v>262</v>
      </c>
      <c r="K81" s="97">
        <v>2018</v>
      </c>
      <c r="L81" s="109">
        <v>43137</v>
      </c>
      <c r="M81" s="97">
        <v>2450</v>
      </c>
      <c r="N81" s="107">
        <v>2448</v>
      </c>
      <c r="O81" s="110">
        <v>43137</v>
      </c>
      <c r="P81" s="97" t="s">
        <v>94</v>
      </c>
      <c r="Q81" s="107" t="s">
        <v>178</v>
      </c>
      <c r="R81" s="127" t="s">
        <v>87</v>
      </c>
      <c r="T81" s="97">
        <v>142</v>
      </c>
      <c r="U81" s="127" t="s">
        <v>268</v>
      </c>
      <c r="W81" s="97" t="s">
        <v>289</v>
      </c>
      <c r="X81" s="97" t="s">
        <v>293</v>
      </c>
      <c r="AA81" s="127" t="s">
        <v>261</v>
      </c>
      <c r="AB81" s="127">
        <f t="shared" si="7"/>
        <v>11</v>
      </c>
      <c r="AC81" s="127">
        <f t="shared" si="10"/>
        <v>1</v>
      </c>
      <c r="AD81" s="107">
        <v>168</v>
      </c>
      <c r="AE81" s="132">
        <v>685</v>
      </c>
      <c r="AG81" s="99">
        <v>43138</v>
      </c>
      <c r="AH81" s="127" t="str">
        <f t="shared" si="11"/>
        <v>2448ARKOCAPIL advance X 60 CAPS.</v>
      </c>
      <c r="AI81" s="97" t="s">
        <v>386</v>
      </c>
    </row>
    <row r="82" spans="2:35" x14ac:dyDescent="0.3">
      <c r="B82" s="127" t="str">
        <f t="shared" si="8"/>
        <v>11</v>
      </c>
      <c r="C82" s="127" t="str">
        <f t="shared" si="9"/>
        <v>24484</v>
      </c>
      <c r="E82" s="159" t="s">
        <v>347</v>
      </c>
      <c r="F82" s="132" t="s">
        <v>144</v>
      </c>
      <c r="G82" s="108" t="s">
        <v>145</v>
      </c>
      <c r="H82" s="136">
        <v>43617</v>
      </c>
      <c r="I82" s="132">
        <f t="shared" si="6"/>
        <v>4</v>
      </c>
      <c r="J82" s="97" t="s">
        <v>262</v>
      </c>
      <c r="K82" s="97">
        <v>2018</v>
      </c>
      <c r="L82" s="109">
        <v>43137</v>
      </c>
      <c r="M82" s="97">
        <v>2450</v>
      </c>
      <c r="N82" s="107">
        <v>2448</v>
      </c>
      <c r="O82" s="110">
        <v>43137</v>
      </c>
      <c r="P82" s="97" t="s">
        <v>94</v>
      </c>
      <c r="Q82" s="107" t="s">
        <v>178</v>
      </c>
      <c r="R82" s="127" t="s">
        <v>87</v>
      </c>
      <c r="T82" s="97">
        <v>142</v>
      </c>
      <c r="U82" s="127" t="s">
        <v>268</v>
      </c>
      <c r="W82" s="97" t="s">
        <v>289</v>
      </c>
      <c r="X82" s="97" t="s">
        <v>293</v>
      </c>
      <c r="AA82" s="127" t="s">
        <v>261</v>
      </c>
      <c r="AB82" s="127">
        <f t="shared" si="7"/>
        <v>11</v>
      </c>
      <c r="AC82" s="127">
        <f t="shared" si="10"/>
        <v>1</v>
      </c>
      <c r="AD82" s="107">
        <v>216</v>
      </c>
      <c r="AE82" s="132">
        <v>685</v>
      </c>
      <c r="AG82" s="99">
        <v>43138</v>
      </c>
      <c r="AH82" s="127" t="str">
        <f t="shared" si="11"/>
        <v>2448ARKOTUX PASTILLAS HIEDRA X 24</v>
      </c>
      <c r="AI82" s="97" t="s">
        <v>386</v>
      </c>
    </row>
    <row r="83" spans="2:35" x14ac:dyDescent="0.3">
      <c r="B83" s="127" t="str">
        <f t="shared" si="8"/>
        <v>11</v>
      </c>
      <c r="C83" s="127" t="str">
        <f t="shared" si="9"/>
        <v>24485</v>
      </c>
      <c r="E83" s="159" t="s">
        <v>337</v>
      </c>
      <c r="F83" s="132" t="s">
        <v>146</v>
      </c>
      <c r="G83" s="108" t="s">
        <v>148</v>
      </c>
      <c r="H83" s="136">
        <v>43678</v>
      </c>
      <c r="I83" s="132">
        <f t="shared" si="6"/>
        <v>5</v>
      </c>
      <c r="J83" s="97" t="s">
        <v>262</v>
      </c>
      <c r="K83" s="97">
        <v>2018</v>
      </c>
      <c r="L83" s="109">
        <v>43137</v>
      </c>
      <c r="M83" s="97">
        <v>2450</v>
      </c>
      <c r="N83" s="107">
        <v>2448</v>
      </c>
      <c r="O83" s="110">
        <v>43137</v>
      </c>
      <c r="P83" s="97" t="s">
        <v>94</v>
      </c>
      <c r="Q83" s="107" t="s">
        <v>178</v>
      </c>
      <c r="R83" s="127" t="s">
        <v>87</v>
      </c>
      <c r="T83" s="97">
        <v>142</v>
      </c>
      <c r="U83" s="127" t="s">
        <v>268</v>
      </c>
      <c r="W83" s="97" t="s">
        <v>289</v>
      </c>
      <c r="X83" s="97" t="s">
        <v>293</v>
      </c>
      <c r="AA83" s="127" t="s">
        <v>261</v>
      </c>
      <c r="AB83" s="127">
        <f t="shared" si="7"/>
        <v>11</v>
      </c>
      <c r="AC83" s="127">
        <f t="shared" si="10"/>
        <v>1</v>
      </c>
      <c r="AD83" s="107">
        <v>1092</v>
      </c>
      <c r="AE83" s="132">
        <v>685</v>
      </c>
      <c r="AG83" s="99">
        <v>43138</v>
      </c>
      <c r="AH83" s="127" t="str">
        <f t="shared" si="11"/>
        <v>2448ARKOVOX PROPOLIS JARABE X 150 ML.</v>
      </c>
      <c r="AI83" s="97" t="s">
        <v>386</v>
      </c>
    </row>
    <row r="84" spans="2:35" x14ac:dyDescent="0.3">
      <c r="B84" s="127" t="str">
        <f t="shared" si="8"/>
        <v>11</v>
      </c>
      <c r="C84" s="127" t="str">
        <f t="shared" si="9"/>
        <v>24486</v>
      </c>
      <c r="E84" s="159" t="s">
        <v>338</v>
      </c>
      <c r="F84" s="132" t="s">
        <v>149</v>
      </c>
      <c r="G84" s="108" t="s">
        <v>150</v>
      </c>
      <c r="H84" s="136">
        <v>43922</v>
      </c>
      <c r="I84" s="132">
        <f t="shared" si="6"/>
        <v>6</v>
      </c>
      <c r="J84" s="97" t="s">
        <v>262</v>
      </c>
      <c r="K84" s="97">
        <v>2018</v>
      </c>
      <c r="L84" s="109">
        <v>43137</v>
      </c>
      <c r="M84" s="97">
        <v>2450</v>
      </c>
      <c r="N84" s="107">
        <v>2448</v>
      </c>
      <c r="O84" s="110">
        <v>43137</v>
      </c>
      <c r="P84" s="97" t="s">
        <v>94</v>
      </c>
      <c r="Q84" s="107" t="s">
        <v>178</v>
      </c>
      <c r="R84" s="127" t="s">
        <v>87</v>
      </c>
      <c r="T84" s="97">
        <v>142</v>
      </c>
      <c r="U84" s="127" t="s">
        <v>268</v>
      </c>
      <c r="W84" s="97" t="s">
        <v>289</v>
      </c>
      <c r="X84" s="97" t="s">
        <v>293</v>
      </c>
      <c r="AA84" s="127" t="s">
        <v>261</v>
      </c>
      <c r="AB84" s="127">
        <f t="shared" si="7"/>
        <v>11</v>
      </c>
      <c r="AC84" s="127">
        <f t="shared" si="10"/>
        <v>1</v>
      </c>
      <c r="AD84" s="107">
        <v>120</v>
      </c>
      <c r="AE84" s="132">
        <v>685</v>
      </c>
      <c r="AG84" s="99">
        <v>43138</v>
      </c>
      <c r="AH84" s="127" t="str">
        <f t="shared" si="11"/>
        <v>2448CHONDRO AID FORTE X 60 CAPS.</v>
      </c>
      <c r="AI84" s="97" t="s">
        <v>386</v>
      </c>
    </row>
    <row r="85" spans="2:35" x14ac:dyDescent="0.3">
      <c r="B85" s="127" t="str">
        <f t="shared" si="8"/>
        <v>11</v>
      </c>
      <c r="C85" s="127" t="str">
        <f t="shared" si="9"/>
        <v>24487</v>
      </c>
      <c r="E85" s="159" t="s">
        <v>339</v>
      </c>
      <c r="F85" s="132" t="s">
        <v>151</v>
      </c>
      <c r="G85" s="108" t="s">
        <v>152</v>
      </c>
      <c r="H85" s="136">
        <v>43709</v>
      </c>
      <c r="I85" s="132">
        <f t="shared" si="6"/>
        <v>7</v>
      </c>
      <c r="J85" s="97" t="s">
        <v>262</v>
      </c>
      <c r="K85" s="97">
        <v>2018</v>
      </c>
      <c r="L85" s="109">
        <v>43137</v>
      </c>
      <c r="M85" s="97">
        <v>2450</v>
      </c>
      <c r="N85" s="107">
        <v>2448</v>
      </c>
      <c r="O85" s="110">
        <v>43137</v>
      </c>
      <c r="P85" s="97" t="s">
        <v>94</v>
      </c>
      <c r="Q85" s="107" t="s">
        <v>178</v>
      </c>
      <c r="R85" s="127" t="s">
        <v>87</v>
      </c>
      <c r="T85" s="97">
        <v>142</v>
      </c>
      <c r="U85" s="127" t="s">
        <v>268</v>
      </c>
      <c r="W85" s="97" t="s">
        <v>289</v>
      </c>
      <c r="X85" s="97" t="s">
        <v>293</v>
      </c>
      <c r="AA85" s="127" t="s">
        <v>261</v>
      </c>
      <c r="AB85" s="127">
        <f t="shared" si="7"/>
        <v>11</v>
      </c>
      <c r="AC85" s="127">
        <f t="shared" si="10"/>
        <v>1</v>
      </c>
      <c r="AD85" s="107">
        <v>320</v>
      </c>
      <c r="AE85" s="132">
        <v>685</v>
      </c>
      <c r="AG85" s="99">
        <v>43138</v>
      </c>
      <c r="AH85" s="127" t="str">
        <f t="shared" si="11"/>
        <v>2448CYS-CONTROL SACHETS X 14</v>
      </c>
      <c r="AI85" s="97" t="s">
        <v>386</v>
      </c>
    </row>
    <row r="86" spans="2:35" x14ac:dyDescent="0.3">
      <c r="B86" s="127" t="str">
        <f t="shared" si="8"/>
        <v>11</v>
      </c>
      <c r="C86" s="127" t="str">
        <f t="shared" si="9"/>
        <v>24488</v>
      </c>
      <c r="E86" s="159" t="s">
        <v>340</v>
      </c>
      <c r="F86" s="132" t="s">
        <v>153</v>
      </c>
      <c r="G86" s="108" t="s">
        <v>154</v>
      </c>
      <c r="H86" s="136">
        <v>43891</v>
      </c>
      <c r="I86" s="132">
        <f t="shared" si="6"/>
        <v>8</v>
      </c>
      <c r="J86" s="97" t="s">
        <v>262</v>
      </c>
      <c r="K86" s="97">
        <v>2018</v>
      </c>
      <c r="L86" s="109">
        <v>43137</v>
      </c>
      <c r="M86" s="97">
        <v>2450</v>
      </c>
      <c r="N86" s="107">
        <v>2448</v>
      </c>
      <c r="O86" s="110">
        <v>43137</v>
      </c>
      <c r="P86" s="97" t="s">
        <v>94</v>
      </c>
      <c r="Q86" s="107" t="s">
        <v>178</v>
      </c>
      <c r="R86" s="127" t="s">
        <v>87</v>
      </c>
      <c r="T86" s="97">
        <v>142</v>
      </c>
      <c r="U86" s="127" t="s">
        <v>268</v>
      </c>
      <c r="W86" s="97" t="s">
        <v>289</v>
      </c>
      <c r="X86" s="97" t="s">
        <v>293</v>
      </c>
      <c r="AA86" s="127" t="s">
        <v>261</v>
      </c>
      <c r="AB86" s="127">
        <f t="shared" si="7"/>
        <v>11</v>
      </c>
      <c r="AC86" s="127">
        <f t="shared" si="10"/>
        <v>1</v>
      </c>
      <c r="AD86" s="107">
        <v>350</v>
      </c>
      <c r="AE86" s="132">
        <v>685</v>
      </c>
      <c r="AG86" s="99">
        <v>43138</v>
      </c>
      <c r="AH86" s="127" t="str">
        <f t="shared" si="11"/>
        <v>2448ECHINALIS X 30 CAPSULAS</v>
      </c>
      <c r="AI86" s="97" t="s">
        <v>386</v>
      </c>
    </row>
    <row r="87" spans="2:35" x14ac:dyDescent="0.3">
      <c r="B87" s="127" t="str">
        <f t="shared" si="8"/>
        <v>11</v>
      </c>
      <c r="C87" s="127" t="str">
        <f t="shared" si="9"/>
        <v>24489</v>
      </c>
      <c r="E87" s="159" t="s">
        <v>341</v>
      </c>
      <c r="F87" s="132" t="s">
        <v>163</v>
      </c>
      <c r="G87" s="108" t="s">
        <v>164</v>
      </c>
      <c r="H87" s="136">
        <v>43922</v>
      </c>
      <c r="I87" s="132">
        <f t="shared" si="6"/>
        <v>9</v>
      </c>
      <c r="J87" s="97" t="s">
        <v>262</v>
      </c>
      <c r="K87" s="97">
        <v>2018</v>
      </c>
      <c r="L87" s="109">
        <v>43137</v>
      </c>
      <c r="M87" s="97">
        <v>2450</v>
      </c>
      <c r="N87" s="107">
        <v>2448</v>
      </c>
      <c r="O87" s="110">
        <v>43137</v>
      </c>
      <c r="P87" s="97" t="s">
        <v>94</v>
      </c>
      <c r="Q87" s="107" t="s">
        <v>178</v>
      </c>
      <c r="R87" s="127" t="s">
        <v>87</v>
      </c>
      <c r="T87" s="97">
        <v>142</v>
      </c>
      <c r="U87" s="127" t="s">
        <v>268</v>
      </c>
      <c r="W87" s="97" t="s">
        <v>289</v>
      </c>
      <c r="X87" s="97" t="s">
        <v>293</v>
      </c>
      <c r="AA87" s="127" t="s">
        <v>261</v>
      </c>
      <c r="AB87" s="127">
        <f t="shared" si="7"/>
        <v>11</v>
      </c>
      <c r="AC87" s="127">
        <f t="shared" si="10"/>
        <v>1</v>
      </c>
      <c r="AD87" s="107">
        <v>192</v>
      </c>
      <c r="AE87" s="132">
        <v>685</v>
      </c>
      <c r="AG87" s="99">
        <v>43138</v>
      </c>
      <c r="AH87" s="127" t="str">
        <f t="shared" si="11"/>
        <v>2448PERLAS DE PIEL advance X 200 CAPS.</v>
      </c>
      <c r="AI87" s="97" t="s">
        <v>386</v>
      </c>
    </row>
    <row r="88" spans="2:35" x14ac:dyDescent="0.3">
      <c r="B88" s="127" t="str">
        <f t="shared" si="8"/>
        <v>11</v>
      </c>
      <c r="C88" s="127" t="str">
        <f t="shared" si="9"/>
        <v>244810</v>
      </c>
      <c r="E88" s="159" t="s">
        <v>342</v>
      </c>
      <c r="F88" s="132" t="s">
        <v>155</v>
      </c>
      <c r="G88" s="108" t="s">
        <v>156</v>
      </c>
      <c r="H88" s="136">
        <v>43891</v>
      </c>
      <c r="I88" s="132">
        <f t="shared" si="6"/>
        <v>10</v>
      </c>
      <c r="J88" s="97" t="s">
        <v>262</v>
      </c>
      <c r="K88" s="97">
        <v>2018</v>
      </c>
      <c r="L88" s="109">
        <v>43137</v>
      </c>
      <c r="M88" s="97">
        <v>2450</v>
      </c>
      <c r="N88" s="107">
        <v>2448</v>
      </c>
      <c r="O88" s="110">
        <v>43137</v>
      </c>
      <c r="P88" s="97" t="s">
        <v>94</v>
      </c>
      <c r="Q88" s="107" t="s">
        <v>178</v>
      </c>
      <c r="R88" s="127" t="s">
        <v>87</v>
      </c>
      <c r="T88" s="97">
        <v>142</v>
      </c>
      <c r="U88" s="127" t="s">
        <v>268</v>
      </c>
      <c r="W88" s="97" t="s">
        <v>289</v>
      </c>
      <c r="X88" s="97" t="s">
        <v>293</v>
      </c>
      <c r="AA88" s="127" t="s">
        <v>261</v>
      </c>
      <c r="AB88" s="127">
        <f t="shared" si="7"/>
        <v>11</v>
      </c>
      <c r="AC88" s="127">
        <f t="shared" si="10"/>
        <v>1</v>
      </c>
      <c r="AD88" s="107">
        <v>48</v>
      </c>
      <c r="AE88" s="132">
        <v>685</v>
      </c>
      <c r="AG88" s="99">
        <v>43138</v>
      </c>
      <c r="AH88" s="127" t="str">
        <f t="shared" si="11"/>
        <v>2448PHYTO SOYA CAPS. X 60</v>
      </c>
      <c r="AI88" s="97" t="s">
        <v>386</v>
      </c>
    </row>
    <row r="89" spans="2:35" x14ac:dyDescent="0.3">
      <c r="B89" s="127" t="str">
        <f t="shared" si="8"/>
        <v>11</v>
      </c>
      <c r="C89" s="127" t="str">
        <f t="shared" si="9"/>
        <v>244811</v>
      </c>
      <c r="E89" s="159" t="s">
        <v>343</v>
      </c>
      <c r="F89" s="132" t="s">
        <v>170</v>
      </c>
      <c r="G89" s="108" t="s">
        <v>171</v>
      </c>
      <c r="H89" s="136">
        <v>43739</v>
      </c>
      <c r="I89" s="132">
        <f t="shared" si="6"/>
        <v>11</v>
      </c>
      <c r="J89" s="97" t="s">
        <v>262</v>
      </c>
      <c r="K89" s="97">
        <v>2018</v>
      </c>
      <c r="L89" s="109">
        <v>43137</v>
      </c>
      <c r="M89" s="97">
        <v>2450</v>
      </c>
      <c r="N89" s="107">
        <v>2448</v>
      </c>
      <c r="O89" s="110">
        <v>43137</v>
      </c>
      <c r="P89" s="97" t="s">
        <v>94</v>
      </c>
      <c r="Q89" s="107" t="s">
        <v>178</v>
      </c>
      <c r="R89" s="127" t="s">
        <v>87</v>
      </c>
      <c r="T89" s="97">
        <v>142</v>
      </c>
      <c r="U89" s="127" t="s">
        <v>268</v>
      </c>
      <c r="W89" s="97" t="s">
        <v>289</v>
      </c>
      <c r="X89" s="97" t="s">
        <v>293</v>
      </c>
      <c r="AA89" s="127" t="s">
        <v>261</v>
      </c>
      <c r="AB89" s="127">
        <f t="shared" si="7"/>
        <v>11</v>
      </c>
      <c r="AC89" s="127">
        <f t="shared" si="10"/>
        <v>1</v>
      </c>
      <c r="AD89" s="107">
        <v>40</v>
      </c>
      <c r="AE89" s="132">
        <v>685</v>
      </c>
      <c r="AG89" s="99">
        <v>43138</v>
      </c>
      <c r="AH89" s="127" t="str">
        <f t="shared" si="11"/>
        <v>2448PHYTO SOYA DIA Y NOCHE X 60 CAP.</v>
      </c>
      <c r="AI89" s="97" t="s">
        <v>386</v>
      </c>
    </row>
    <row r="90" spans="2:35" x14ac:dyDescent="0.3">
      <c r="B90" s="127" t="str">
        <f t="shared" si="8"/>
        <v>11</v>
      </c>
      <c r="C90" s="127" t="str">
        <f t="shared" si="9"/>
        <v>244812</v>
      </c>
      <c r="E90" s="159" t="s">
        <v>345</v>
      </c>
      <c r="F90" s="132" t="s">
        <v>157</v>
      </c>
      <c r="G90" s="108" t="s">
        <v>158</v>
      </c>
      <c r="H90" s="136">
        <v>43862</v>
      </c>
      <c r="I90" s="132">
        <f t="shared" si="6"/>
        <v>12</v>
      </c>
      <c r="J90" s="97" t="s">
        <v>262</v>
      </c>
      <c r="K90" s="97">
        <v>2018</v>
      </c>
      <c r="L90" s="109">
        <v>43137</v>
      </c>
      <c r="M90" s="97">
        <v>2450</v>
      </c>
      <c r="N90" s="107">
        <v>2448</v>
      </c>
      <c r="O90" s="110">
        <v>43137</v>
      </c>
      <c r="P90" s="97" t="s">
        <v>94</v>
      </c>
      <c r="Q90" s="107" t="s">
        <v>178</v>
      </c>
      <c r="R90" s="127" t="s">
        <v>87</v>
      </c>
      <c r="T90" s="97">
        <v>142</v>
      </c>
      <c r="U90" s="127" t="s">
        <v>268</v>
      </c>
      <c r="W90" s="97" t="s">
        <v>289</v>
      </c>
      <c r="X90" s="97" t="s">
        <v>293</v>
      </c>
      <c r="AA90" s="127" t="s">
        <v>261</v>
      </c>
      <c r="AB90" s="127">
        <f t="shared" si="7"/>
        <v>11</v>
      </c>
      <c r="AC90" s="127">
        <f t="shared" si="10"/>
        <v>1</v>
      </c>
      <c r="AD90" s="107">
        <v>22</v>
      </c>
      <c r="AE90" s="132">
        <v>685</v>
      </c>
      <c r="AG90" s="99">
        <v>43138</v>
      </c>
      <c r="AH90" s="127" t="str">
        <f t="shared" si="11"/>
        <v>2448PHYTO SOYA GEL VAGINAL X 8 APLICADORES</v>
      </c>
      <c r="AI90" s="97" t="s">
        <v>386</v>
      </c>
    </row>
    <row r="91" spans="2:35" x14ac:dyDescent="0.3">
      <c r="B91" s="127" t="str">
        <f t="shared" si="8"/>
        <v>11</v>
      </c>
      <c r="C91" s="127" t="str">
        <f t="shared" si="9"/>
        <v>244813</v>
      </c>
      <c r="E91" s="159" t="s">
        <v>348</v>
      </c>
      <c r="F91" s="132" t="s">
        <v>167</v>
      </c>
      <c r="G91" s="108" t="s">
        <v>168</v>
      </c>
      <c r="H91" s="136">
        <v>43709</v>
      </c>
      <c r="I91" s="132">
        <f t="shared" si="6"/>
        <v>13</v>
      </c>
      <c r="J91" s="97" t="s">
        <v>262</v>
      </c>
      <c r="K91" s="97">
        <v>2018</v>
      </c>
      <c r="L91" s="109">
        <v>43137</v>
      </c>
      <c r="M91" s="97">
        <v>2450</v>
      </c>
      <c r="N91" s="107">
        <v>2448</v>
      </c>
      <c r="O91" s="110">
        <v>43137</v>
      </c>
      <c r="P91" s="97" t="s">
        <v>94</v>
      </c>
      <c r="Q91" s="107" t="s">
        <v>178</v>
      </c>
      <c r="R91" s="127" t="s">
        <v>87</v>
      </c>
      <c r="T91" s="97">
        <v>142</v>
      </c>
      <c r="U91" s="127" t="s">
        <v>268</v>
      </c>
      <c r="W91" s="97" t="s">
        <v>289</v>
      </c>
      <c r="X91" s="97" t="s">
        <v>293</v>
      </c>
      <c r="AA91" s="127" t="s">
        <v>261</v>
      </c>
      <c r="AB91" s="127">
        <f t="shared" si="7"/>
        <v>11</v>
      </c>
      <c r="AC91" s="127">
        <f t="shared" si="10"/>
        <v>1</v>
      </c>
      <c r="AD91" s="107">
        <v>100</v>
      </c>
      <c r="AE91" s="132">
        <v>685</v>
      </c>
      <c r="AG91" s="99">
        <v>43138</v>
      </c>
      <c r="AH91" s="127" t="str">
        <f t="shared" si="11"/>
        <v>2448VAGIVIT CAJS X 6 V.T.</v>
      </c>
      <c r="AI91" s="97" t="s">
        <v>386</v>
      </c>
    </row>
    <row r="92" spans="2:35" x14ac:dyDescent="0.3">
      <c r="B92" s="127" t="str">
        <f t="shared" si="8"/>
        <v>12</v>
      </c>
      <c r="C92" s="127" t="str">
        <f t="shared" si="9"/>
        <v>24491</v>
      </c>
      <c r="E92" s="159" t="s">
        <v>339</v>
      </c>
      <c r="F92" s="132" t="s">
        <v>151</v>
      </c>
      <c r="G92" s="108" t="s">
        <v>152</v>
      </c>
      <c r="H92" s="136">
        <v>43709</v>
      </c>
      <c r="I92" s="132">
        <f t="shared" si="6"/>
        <v>1</v>
      </c>
      <c r="J92" s="97" t="s">
        <v>262</v>
      </c>
      <c r="K92" s="97">
        <v>2018</v>
      </c>
      <c r="L92" s="109">
        <v>43137</v>
      </c>
      <c r="M92" s="97">
        <v>2451</v>
      </c>
      <c r="N92" s="107">
        <v>2449</v>
      </c>
      <c r="O92" s="110">
        <v>43137</v>
      </c>
      <c r="P92" s="97" t="s">
        <v>94</v>
      </c>
      <c r="Q92" s="107" t="s">
        <v>179</v>
      </c>
      <c r="R92" s="127" t="s">
        <v>92</v>
      </c>
      <c r="T92" s="97">
        <v>1</v>
      </c>
      <c r="U92" s="127" t="s">
        <v>269</v>
      </c>
      <c r="W92" s="97" t="s">
        <v>289</v>
      </c>
      <c r="X92" s="97" t="s">
        <v>294</v>
      </c>
      <c r="AA92" s="127" t="s">
        <v>261</v>
      </c>
      <c r="AB92" s="127">
        <f t="shared" si="7"/>
        <v>12</v>
      </c>
      <c r="AC92" s="127">
        <f t="shared" si="10"/>
        <v>1</v>
      </c>
      <c r="AD92" s="107">
        <v>6</v>
      </c>
      <c r="AE92" s="132">
        <v>686</v>
      </c>
      <c r="AG92" s="99">
        <v>43139</v>
      </c>
      <c r="AH92" s="127" t="str">
        <f t="shared" si="11"/>
        <v>2449CYS-CONTROL SACHETS X 14</v>
      </c>
    </row>
    <row r="93" spans="2:35" x14ac:dyDescent="0.3">
      <c r="B93" s="127" t="str">
        <f t="shared" si="8"/>
        <v>12</v>
      </c>
      <c r="C93" s="127" t="str">
        <f t="shared" si="9"/>
        <v>24492</v>
      </c>
      <c r="E93" s="159" t="s">
        <v>343</v>
      </c>
      <c r="F93" s="132" t="s">
        <v>170</v>
      </c>
      <c r="G93" s="108" t="s">
        <v>171</v>
      </c>
      <c r="H93" s="136">
        <v>43739</v>
      </c>
      <c r="I93" s="132">
        <f t="shared" si="6"/>
        <v>2</v>
      </c>
      <c r="J93" s="97" t="s">
        <v>262</v>
      </c>
      <c r="K93" s="97">
        <v>2018</v>
      </c>
      <c r="L93" s="109">
        <v>43137</v>
      </c>
      <c r="M93" s="97">
        <v>2451</v>
      </c>
      <c r="N93" s="107">
        <v>2449</v>
      </c>
      <c r="O93" s="110">
        <v>43137</v>
      </c>
      <c r="P93" s="97" t="s">
        <v>94</v>
      </c>
      <c r="Q93" s="107" t="s">
        <v>179</v>
      </c>
      <c r="R93" s="127" t="s">
        <v>92</v>
      </c>
      <c r="T93" s="97">
        <v>1</v>
      </c>
      <c r="U93" s="127" t="s">
        <v>269</v>
      </c>
      <c r="W93" s="97" t="s">
        <v>289</v>
      </c>
      <c r="X93" s="97" t="s">
        <v>294</v>
      </c>
      <c r="AA93" s="127" t="s">
        <v>261</v>
      </c>
      <c r="AB93" s="127">
        <f t="shared" si="7"/>
        <v>12</v>
      </c>
      <c r="AC93" s="127">
        <f t="shared" si="10"/>
        <v>1</v>
      </c>
      <c r="AD93" s="107">
        <v>3</v>
      </c>
      <c r="AE93" s="132">
        <v>686</v>
      </c>
      <c r="AG93" s="99">
        <v>43139</v>
      </c>
      <c r="AH93" s="127" t="str">
        <f t="shared" si="11"/>
        <v>2449PHYTO SOYA DIA Y NOCHE X 60 CAP.</v>
      </c>
    </row>
    <row r="94" spans="2:35" x14ac:dyDescent="0.3">
      <c r="B94" s="127" t="str">
        <f t="shared" si="8"/>
        <v>13</v>
      </c>
      <c r="C94" s="127" t="str">
        <f t="shared" si="9"/>
        <v>24501</v>
      </c>
      <c r="E94" s="159" t="s">
        <v>332</v>
      </c>
      <c r="F94" s="132" t="s">
        <v>142</v>
      </c>
      <c r="G94" s="108" t="s">
        <v>143</v>
      </c>
      <c r="H94" s="136">
        <v>43709</v>
      </c>
      <c r="I94" s="132">
        <f t="shared" si="6"/>
        <v>1</v>
      </c>
      <c r="J94" s="97" t="s">
        <v>262</v>
      </c>
      <c r="K94" s="97">
        <v>2018</v>
      </c>
      <c r="L94" s="109">
        <v>43138</v>
      </c>
      <c r="M94" s="97">
        <v>2452</v>
      </c>
      <c r="N94" s="107">
        <v>2450</v>
      </c>
      <c r="O94" s="110">
        <v>43137</v>
      </c>
      <c r="P94" s="97" t="s">
        <v>94</v>
      </c>
      <c r="Q94" s="107" t="s">
        <v>95</v>
      </c>
      <c r="R94" s="127" t="s">
        <v>87</v>
      </c>
      <c r="T94" s="97">
        <v>64</v>
      </c>
      <c r="U94" s="127" t="s">
        <v>264</v>
      </c>
      <c r="W94" s="97" t="s">
        <v>289</v>
      </c>
      <c r="X94" s="97" t="s">
        <v>295</v>
      </c>
      <c r="AA94" s="127" t="s">
        <v>261</v>
      </c>
      <c r="AB94" s="127">
        <f t="shared" si="7"/>
        <v>13</v>
      </c>
      <c r="AC94" s="127">
        <f t="shared" si="10"/>
        <v>1</v>
      </c>
      <c r="AD94" s="107">
        <v>4800</v>
      </c>
      <c r="AE94" s="132">
        <v>687</v>
      </c>
      <c r="AG94" s="99">
        <v>43139</v>
      </c>
      <c r="AH94" s="127" t="str">
        <f t="shared" si="11"/>
        <v>2450ACTIVOX MENTA-EUCALIPTO X 16 PASTILLAS</v>
      </c>
      <c r="AI94" s="97" t="s">
        <v>381</v>
      </c>
    </row>
    <row r="95" spans="2:35" x14ac:dyDescent="0.3">
      <c r="B95" s="127" t="str">
        <f t="shared" si="8"/>
        <v>13</v>
      </c>
      <c r="C95" s="127" t="str">
        <f t="shared" si="9"/>
        <v>24502</v>
      </c>
      <c r="E95" s="159" t="s">
        <v>333</v>
      </c>
      <c r="F95" s="132" t="s">
        <v>159</v>
      </c>
      <c r="G95" s="108" t="s">
        <v>160</v>
      </c>
      <c r="H95" s="136">
        <v>43617</v>
      </c>
      <c r="I95" s="132">
        <f t="shared" si="6"/>
        <v>2</v>
      </c>
      <c r="J95" s="97" t="s">
        <v>262</v>
      </c>
      <c r="K95" s="97">
        <v>2018</v>
      </c>
      <c r="L95" s="109">
        <v>43138</v>
      </c>
      <c r="M95" s="97">
        <v>2452</v>
      </c>
      <c r="N95" s="107">
        <v>2450</v>
      </c>
      <c r="O95" s="110">
        <v>43137</v>
      </c>
      <c r="P95" s="97" t="s">
        <v>94</v>
      </c>
      <c r="Q95" s="107" t="s">
        <v>95</v>
      </c>
      <c r="R95" s="127" t="s">
        <v>87</v>
      </c>
      <c r="T95" s="97">
        <v>64</v>
      </c>
      <c r="U95" s="127" t="s">
        <v>264</v>
      </c>
      <c r="W95" s="97" t="s">
        <v>289</v>
      </c>
      <c r="X95" s="97" t="s">
        <v>295</v>
      </c>
      <c r="AA95" s="127" t="s">
        <v>261</v>
      </c>
      <c r="AB95" s="127">
        <f t="shared" si="7"/>
        <v>13</v>
      </c>
      <c r="AC95" s="127">
        <f t="shared" si="10"/>
        <v>1</v>
      </c>
      <c r="AD95" s="107">
        <v>1920</v>
      </c>
      <c r="AE95" s="132">
        <v>687</v>
      </c>
      <c r="AG95" s="99">
        <v>43139</v>
      </c>
      <c r="AH95" s="127" t="str">
        <f t="shared" si="11"/>
        <v>2450ACTIVOX MIEL-LIMON X 16 PASTILLAS</v>
      </c>
      <c r="AI95" s="97" t="s">
        <v>381</v>
      </c>
    </row>
    <row r="96" spans="2:35" x14ac:dyDescent="0.3">
      <c r="B96" s="127" t="str">
        <f t="shared" si="8"/>
        <v>13</v>
      </c>
      <c r="C96" s="127" t="str">
        <f t="shared" si="9"/>
        <v>24503</v>
      </c>
      <c r="E96" s="159" t="s">
        <v>334</v>
      </c>
      <c r="F96" s="132" t="s">
        <v>161</v>
      </c>
      <c r="G96" s="108" t="s">
        <v>162</v>
      </c>
      <c r="H96" s="136">
        <v>43709</v>
      </c>
      <c r="I96" s="132">
        <f t="shared" si="6"/>
        <v>3</v>
      </c>
      <c r="J96" s="97" t="s">
        <v>262</v>
      </c>
      <c r="K96" s="97">
        <v>2018</v>
      </c>
      <c r="L96" s="109">
        <v>43138</v>
      </c>
      <c r="M96" s="97">
        <v>2452</v>
      </c>
      <c r="N96" s="107">
        <v>2450</v>
      </c>
      <c r="O96" s="110">
        <v>43137</v>
      </c>
      <c r="P96" s="97" t="s">
        <v>94</v>
      </c>
      <c r="Q96" s="107" t="s">
        <v>95</v>
      </c>
      <c r="R96" s="127" t="s">
        <v>87</v>
      </c>
      <c r="T96" s="97">
        <v>64</v>
      </c>
      <c r="U96" s="127" t="s">
        <v>264</v>
      </c>
      <c r="W96" s="97" t="s">
        <v>289</v>
      </c>
      <c r="X96" s="97" t="s">
        <v>295</v>
      </c>
      <c r="AA96" s="127" t="s">
        <v>261</v>
      </c>
      <c r="AB96" s="127">
        <f t="shared" si="7"/>
        <v>13</v>
      </c>
      <c r="AC96" s="127">
        <f t="shared" si="10"/>
        <v>1</v>
      </c>
      <c r="AD96" s="107">
        <v>120</v>
      </c>
      <c r="AE96" s="132">
        <v>687</v>
      </c>
      <c r="AG96" s="99">
        <v>43139</v>
      </c>
      <c r="AH96" s="127" t="str">
        <f t="shared" si="11"/>
        <v>2450ARKOCAPIL advance X 60 CAPS.</v>
      </c>
      <c r="AI96" s="97" t="s">
        <v>381</v>
      </c>
    </row>
    <row r="97" spans="2:35" x14ac:dyDescent="0.3">
      <c r="B97" s="127" t="str">
        <f t="shared" si="8"/>
        <v>13</v>
      </c>
      <c r="C97" s="127" t="str">
        <f t="shared" si="9"/>
        <v>24504</v>
      </c>
      <c r="E97" s="159" t="s">
        <v>339</v>
      </c>
      <c r="F97" s="132" t="s">
        <v>151</v>
      </c>
      <c r="G97" s="108" t="s">
        <v>152</v>
      </c>
      <c r="H97" s="136">
        <v>43709</v>
      </c>
      <c r="I97" s="132">
        <f t="shared" si="6"/>
        <v>4</v>
      </c>
      <c r="J97" s="97" t="s">
        <v>262</v>
      </c>
      <c r="K97" s="97">
        <v>2018</v>
      </c>
      <c r="L97" s="109">
        <v>43138</v>
      </c>
      <c r="M97" s="97">
        <v>2452</v>
      </c>
      <c r="N97" s="107">
        <v>2450</v>
      </c>
      <c r="O97" s="110">
        <v>43137</v>
      </c>
      <c r="P97" s="97" t="s">
        <v>94</v>
      </c>
      <c r="Q97" s="107" t="s">
        <v>95</v>
      </c>
      <c r="R97" s="127" t="s">
        <v>87</v>
      </c>
      <c r="T97" s="97">
        <v>64</v>
      </c>
      <c r="U97" s="127" t="s">
        <v>264</v>
      </c>
      <c r="W97" s="97" t="s">
        <v>289</v>
      </c>
      <c r="X97" s="97" t="s">
        <v>295</v>
      </c>
      <c r="AA97" s="127" t="s">
        <v>261</v>
      </c>
      <c r="AB97" s="127">
        <f t="shared" si="7"/>
        <v>13</v>
      </c>
      <c r="AC97" s="127">
        <f t="shared" si="10"/>
        <v>1</v>
      </c>
      <c r="AD97" s="107">
        <v>80</v>
      </c>
      <c r="AE97" s="132">
        <v>687</v>
      </c>
      <c r="AG97" s="99">
        <v>43139</v>
      </c>
      <c r="AH97" s="127" t="str">
        <f t="shared" si="11"/>
        <v>2450CYS-CONTROL SACHETS X 14</v>
      </c>
      <c r="AI97" s="97" t="s">
        <v>381</v>
      </c>
    </row>
    <row r="98" spans="2:35" x14ac:dyDescent="0.3">
      <c r="B98" s="127" t="str">
        <f t="shared" si="8"/>
        <v>13</v>
      </c>
      <c r="C98" s="127" t="str">
        <f t="shared" si="9"/>
        <v>24505</v>
      </c>
      <c r="E98" s="159" t="s">
        <v>340</v>
      </c>
      <c r="F98" s="132" t="s">
        <v>153</v>
      </c>
      <c r="G98" s="108" t="s">
        <v>154</v>
      </c>
      <c r="H98" s="136">
        <v>43891</v>
      </c>
      <c r="I98" s="132">
        <f t="shared" si="6"/>
        <v>5</v>
      </c>
      <c r="J98" s="97" t="s">
        <v>262</v>
      </c>
      <c r="K98" s="97">
        <v>2018</v>
      </c>
      <c r="L98" s="109">
        <v>43138</v>
      </c>
      <c r="M98" s="97">
        <v>2452</v>
      </c>
      <c r="N98" s="107">
        <v>2450</v>
      </c>
      <c r="O98" s="110">
        <v>43137</v>
      </c>
      <c r="P98" s="97" t="s">
        <v>94</v>
      </c>
      <c r="Q98" s="107" t="s">
        <v>95</v>
      </c>
      <c r="R98" s="127" t="s">
        <v>87</v>
      </c>
      <c r="T98" s="97">
        <v>64</v>
      </c>
      <c r="U98" s="127" t="s">
        <v>264</v>
      </c>
      <c r="W98" s="97" t="s">
        <v>289</v>
      </c>
      <c r="X98" s="97" t="s">
        <v>295</v>
      </c>
      <c r="AA98" s="127" t="s">
        <v>261</v>
      </c>
      <c r="AB98" s="127">
        <f t="shared" si="7"/>
        <v>13</v>
      </c>
      <c r="AC98" s="127">
        <f t="shared" si="10"/>
        <v>1</v>
      </c>
      <c r="AD98" s="107">
        <v>80</v>
      </c>
      <c r="AE98" s="132">
        <v>687</v>
      </c>
      <c r="AG98" s="99">
        <v>43139</v>
      </c>
      <c r="AH98" s="127" t="str">
        <f t="shared" si="11"/>
        <v>2450ECHINALIS X 30 CAPSULAS</v>
      </c>
      <c r="AI98" s="97" t="s">
        <v>381</v>
      </c>
    </row>
    <row r="99" spans="2:35" x14ac:dyDescent="0.3">
      <c r="B99" s="127" t="str">
        <f t="shared" si="8"/>
        <v>13</v>
      </c>
      <c r="C99" s="127" t="str">
        <f t="shared" si="9"/>
        <v>24506</v>
      </c>
      <c r="E99" s="159" t="s">
        <v>342</v>
      </c>
      <c r="F99" s="132" t="s">
        <v>155</v>
      </c>
      <c r="G99" s="108" t="s">
        <v>156</v>
      </c>
      <c r="H99" s="136">
        <v>43891</v>
      </c>
      <c r="I99" s="132">
        <f t="shared" si="6"/>
        <v>6</v>
      </c>
      <c r="J99" s="97" t="s">
        <v>262</v>
      </c>
      <c r="K99" s="97">
        <v>2018</v>
      </c>
      <c r="L99" s="109">
        <v>43138</v>
      </c>
      <c r="M99" s="97">
        <v>2452</v>
      </c>
      <c r="N99" s="107">
        <v>2450</v>
      </c>
      <c r="O99" s="110">
        <v>43137</v>
      </c>
      <c r="P99" s="97" t="s">
        <v>94</v>
      </c>
      <c r="Q99" s="107" t="s">
        <v>95</v>
      </c>
      <c r="R99" s="127" t="s">
        <v>87</v>
      </c>
      <c r="T99" s="97">
        <v>64</v>
      </c>
      <c r="U99" s="127" t="s">
        <v>264</v>
      </c>
      <c r="W99" s="97" t="s">
        <v>289</v>
      </c>
      <c r="X99" s="97" t="s">
        <v>295</v>
      </c>
      <c r="AA99" s="127" t="s">
        <v>261</v>
      </c>
      <c r="AB99" s="127">
        <f t="shared" si="7"/>
        <v>13</v>
      </c>
      <c r="AC99" s="127">
        <f t="shared" si="10"/>
        <v>1</v>
      </c>
      <c r="AD99" s="107">
        <v>48</v>
      </c>
      <c r="AE99" s="132">
        <v>687</v>
      </c>
      <c r="AG99" s="99">
        <v>43139</v>
      </c>
      <c r="AH99" s="127" t="str">
        <f t="shared" si="11"/>
        <v>2450PHYTO SOYA CAPS. X 60</v>
      </c>
      <c r="AI99" s="97" t="s">
        <v>381</v>
      </c>
    </row>
    <row r="100" spans="2:35" x14ac:dyDescent="0.3">
      <c r="B100" s="127" t="str">
        <f t="shared" si="8"/>
        <v>13</v>
      </c>
      <c r="C100" s="127" t="str">
        <f t="shared" si="9"/>
        <v>24507</v>
      </c>
      <c r="E100" s="159" t="s">
        <v>343</v>
      </c>
      <c r="F100" s="132" t="s">
        <v>170</v>
      </c>
      <c r="G100" s="108" t="s">
        <v>171</v>
      </c>
      <c r="H100" s="136">
        <v>43739</v>
      </c>
      <c r="I100" s="132">
        <f t="shared" si="6"/>
        <v>7</v>
      </c>
      <c r="J100" s="97" t="s">
        <v>262</v>
      </c>
      <c r="K100" s="97">
        <v>2018</v>
      </c>
      <c r="L100" s="109">
        <v>43138</v>
      </c>
      <c r="M100" s="97">
        <v>2452</v>
      </c>
      <c r="N100" s="107">
        <v>2450</v>
      </c>
      <c r="O100" s="110">
        <v>43137</v>
      </c>
      <c r="P100" s="97" t="s">
        <v>94</v>
      </c>
      <c r="Q100" s="107" t="s">
        <v>95</v>
      </c>
      <c r="R100" s="127" t="s">
        <v>87</v>
      </c>
      <c r="T100" s="97">
        <v>64</v>
      </c>
      <c r="U100" s="127" t="s">
        <v>264</v>
      </c>
      <c r="W100" s="97" t="s">
        <v>289</v>
      </c>
      <c r="X100" s="97" t="s">
        <v>295</v>
      </c>
      <c r="AA100" s="127" t="s">
        <v>261</v>
      </c>
      <c r="AB100" s="127">
        <f t="shared" si="7"/>
        <v>13</v>
      </c>
      <c r="AC100" s="127">
        <f t="shared" si="10"/>
        <v>1</v>
      </c>
      <c r="AD100" s="107">
        <v>12</v>
      </c>
      <c r="AE100" s="132">
        <v>687</v>
      </c>
      <c r="AG100" s="99">
        <v>43139</v>
      </c>
      <c r="AH100" s="127" t="str">
        <f t="shared" si="11"/>
        <v>2450PHYTO SOYA DIA Y NOCHE X 60 CAP.</v>
      </c>
      <c r="AI100" s="97" t="s">
        <v>381</v>
      </c>
    </row>
    <row r="101" spans="2:35" x14ac:dyDescent="0.3">
      <c r="B101" s="127" t="str">
        <f t="shared" si="8"/>
        <v>13</v>
      </c>
      <c r="C101" s="127" t="str">
        <f t="shared" si="9"/>
        <v>24508</v>
      </c>
      <c r="E101" s="159" t="s">
        <v>345</v>
      </c>
      <c r="F101" s="132" t="s">
        <v>157</v>
      </c>
      <c r="G101" s="108" t="s">
        <v>158</v>
      </c>
      <c r="H101" s="136">
        <v>43862</v>
      </c>
      <c r="I101" s="132">
        <f t="shared" si="6"/>
        <v>8</v>
      </c>
      <c r="J101" s="97" t="s">
        <v>262</v>
      </c>
      <c r="K101" s="97">
        <v>2018</v>
      </c>
      <c r="L101" s="109">
        <v>43138</v>
      </c>
      <c r="M101" s="97">
        <v>2452</v>
      </c>
      <c r="N101" s="107">
        <v>2450</v>
      </c>
      <c r="O101" s="110">
        <v>43137</v>
      </c>
      <c r="P101" s="97" t="s">
        <v>94</v>
      </c>
      <c r="Q101" s="107" t="s">
        <v>95</v>
      </c>
      <c r="R101" s="127" t="s">
        <v>87</v>
      </c>
      <c r="T101" s="97">
        <v>64</v>
      </c>
      <c r="U101" s="127" t="s">
        <v>264</v>
      </c>
      <c r="W101" s="97" t="s">
        <v>289</v>
      </c>
      <c r="X101" s="97" t="s">
        <v>295</v>
      </c>
      <c r="AA101" s="127" t="s">
        <v>261</v>
      </c>
      <c r="AB101" s="127">
        <f t="shared" si="7"/>
        <v>13</v>
      </c>
      <c r="AC101" s="127">
        <f t="shared" si="10"/>
        <v>1</v>
      </c>
      <c r="AD101" s="107">
        <v>20</v>
      </c>
      <c r="AE101" s="132">
        <v>687</v>
      </c>
      <c r="AG101" s="99">
        <v>43139</v>
      </c>
      <c r="AH101" s="127" t="str">
        <f t="shared" si="11"/>
        <v>2450PHYTO SOYA GEL VAGINAL X 8 APLICADORES</v>
      </c>
      <c r="AI101" s="97" t="s">
        <v>381</v>
      </c>
    </row>
    <row r="102" spans="2:35" x14ac:dyDescent="0.3">
      <c r="B102" s="127" t="str">
        <f t="shared" si="8"/>
        <v>14</v>
      </c>
      <c r="C102" s="127" t="str">
        <f t="shared" si="9"/>
        <v>24511</v>
      </c>
      <c r="E102" s="159" t="s">
        <v>339</v>
      </c>
      <c r="F102" s="132" t="s">
        <v>151</v>
      </c>
      <c r="G102" s="108" t="s">
        <v>152</v>
      </c>
      <c r="H102" s="136">
        <v>43709</v>
      </c>
      <c r="I102" s="132">
        <f t="shared" si="6"/>
        <v>1</v>
      </c>
      <c r="J102" s="97" t="s">
        <v>262</v>
      </c>
      <c r="K102" s="97">
        <v>2018</v>
      </c>
      <c r="L102" s="109">
        <v>43137</v>
      </c>
      <c r="M102" s="97">
        <v>2453</v>
      </c>
      <c r="N102" s="107">
        <v>2451</v>
      </c>
      <c r="O102" s="110">
        <v>43137</v>
      </c>
      <c r="P102" s="97" t="s">
        <v>94</v>
      </c>
      <c r="Q102" s="107" t="s">
        <v>179</v>
      </c>
      <c r="R102" s="127" t="s">
        <v>92</v>
      </c>
      <c r="T102" s="97">
        <v>1</v>
      </c>
      <c r="U102" s="127" t="s">
        <v>269</v>
      </c>
      <c r="W102" s="97" t="s">
        <v>289</v>
      </c>
      <c r="X102" s="97" t="s">
        <v>294</v>
      </c>
      <c r="AA102" s="127" t="s">
        <v>261</v>
      </c>
      <c r="AB102" s="127">
        <f t="shared" si="7"/>
        <v>14</v>
      </c>
      <c r="AC102" s="127">
        <f t="shared" si="10"/>
        <v>1</v>
      </c>
      <c r="AD102" s="107">
        <v>5</v>
      </c>
      <c r="AE102" s="132">
        <v>688</v>
      </c>
      <c r="AG102" s="99">
        <v>43139</v>
      </c>
      <c r="AH102" s="127" t="str">
        <f t="shared" si="11"/>
        <v>2451CYS-CONTROL SACHETS X 14</v>
      </c>
    </row>
    <row r="103" spans="2:35" x14ac:dyDescent="0.3">
      <c r="B103" s="127" t="str">
        <f t="shared" si="8"/>
        <v>14</v>
      </c>
      <c r="C103" s="127" t="str">
        <f t="shared" si="9"/>
        <v>24512</v>
      </c>
      <c r="E103" s="159" t="s">
        <v>345</v>
      </c>
      <c r="F103" s="132" t="s">
        <v>157</v>
      </c>
      <c r="G103" s="108" t="s">
        <v>158</v>
      </c>
      <c r="H103" s="136">
        <v>43862</v>
      </c>
      <c r="I103" s="132">
        <f t="shared" si="6"/>
        <v>2</v>
      </c>
      <c r="J103" s="97" t="s">
        <v>262</v>
      </c>
      <c r="K103" s="97">
        <v>2018</v>
      </c>
      <c r="L103" s="109">
        <v>43137</v>
      </c>
      <c r="M103" s="97">
        <v>2453</v>
      </c>
      <c r="N103" s="107">
        <v>2451</v>
      </c>
      <c r="O103" s="110">
        <v>43137</v>
      </c>
      <c r="P103" s="97" t="s">
        <v>94</v>
      </c>
      <c r="Q103" s="107" t="s">
        <v>179</v>
      </c>
      <c r="R103" s="127" t="s">
        <v>92</v>
      </c>
      <c r="T103" s="97">
        <v>1</v>
      </c>
      <c r="U103" s="127" t="s">
        <v>269</v>
      </c>
      <c r="W103" s="97" t="s">
        <v>289</v>
      </c>
      <c r="X103" s="97" t="s">
        <v>294</v>
      </c>
      <c r="AA103" s="127" t="s">
        <v>261</v>
      </c>
      <c r="AB103" s="127">
        <f t="shared" si="7"/>
        <v>14</v>
      </c>
      <c r="AC103" s="127">
        <f t="shared" si="10"/>
        <v>1</v>
      </c>
      <c r="AD103" s="107">
        <v>5</v>
      </c>
      <c r="AE103" s="132">
        <v>688</v>
      </c>
      <c r="AG103" s="99">
        <v>43139</v>
      </c>
      <c r="AH103" s="127" t="str">
        <f t="shared" si="11"/>
        <v>2451PHYTO SOYA GEL VAGINAL X 8 APLICADORES</v>
      </c>
    </row>
    <row r="104" spans="2:35" x14ac:dyDescent="0.3">
      <c r="B104" s="127" t="str">
        <f t="shared" si="8"/>
        <v>14</v>
      </c>
      <c r="C104" s="127" t="str">
        <f t="shared" si="9"/>
        <v>24513</v>
      </c>
      <c r="E104" s="159" t="s">
        <v>348</v>
      </c>
      <c r="F104" s="132" t="s">
        <v>167</v>
      </c>
      <c r="G104" s="108" t="s">
        <v>168</v>
      </c>
      <c r="H104" s="136">
        <v>43709</v>
      </c>
      <c r="I104" s="132">
        <f t="shared" si="6"/>
        <v>3</v>
      </c>
      <c r="J104" s="97" t="s">
        <v>262</v>
      </c>
      <c r="K104" s="97">
        <v>2018</v>
      </c>
      <c r="L104" s="109">
        <v>43137</v>
      </c>
      <c r="M104" s="97">
        <v>2453</v>
      </c>
      <c r="N104" s="107">
        <v>2451</v>
      </c>
      <c r="O104" s="110">
        <v>43137</v>
      </c>
      <c r="P104" s="97" t="s">
        <v>94</v>
      </c>
      <c r="Q104" s="107" t="s">
        <v>179</v>
      </c>
      <c r="R104" s="127" t="s">
        <v>92</v>
      </c>
      <c r="T104" s="97">
        <v>1</v>
      </c>
      <c r="U104" s="127" t="s">
        <v>269</v>
      </c>
      <c r="W104" s="97" t="s">
        <v>289</v>
      </c>
      <c r="X104" s="97" t="s">
        <v>294</v>
      </c>
      <c r="AA104" s="127" t="s">
        <v>261</v>
      </c>
      <c r="AB104" s="127">
        <f t="shared" si="7"/>
        <v>14</v>
      </c>
      <c r="AC104" s="127">
        <f t="shared" si="10"/>
        <v>1</v>
      </c>
      <c r="AD104" s="107">
        <v>5</v>
      </c>
      <c r="AE104" s="132">
        <v>688</v>
      </c>
      <c r="AG104" s="99">
        <v>43139</v>
      </c>
      <c r="AH104" s="127" t="str">
        <f t="shared" si="11"/>
        <v>2451VAGIVIT CAJS X 6 V.T.</v>
      </c>
    </row>
    <row r="105" spans="2:35" x14ac:dyDescent="0.3">
      <c r="B105" s="127" t="str">
        <f t="shared" si="8"/>
        <v>15</v>
      </c>
      <c r="C105" s="127" t="str">
        <f t="shared" si="9"/>
        <v>24521</v>
      </c>
      <c r="E105" s="159" t="s">
        <v>337</v>
      </c>
      <c r="F105" s="132" t="s">
        <v>146</v>
      </c>
      <c r="G105" s="108" t="s">
        <v>148</v>
      </c>
      <c r="H105" s="136">
        <v>43678</v>
      </c>
      <c r="I105" s="132">
        <f t="shared" si="6"/>
        <v>1</v>
      </c>
      <c r="J105" s="97" t="s">
        <v>262</v>
      </c>
      <c r="K105" s="97">
        <v>2018</v>
      </c>
      <c r="L105" s="109"/>
      <c r="M105" s="97">
        <v>2452</v>
      </c>
      <c r="N105" s="111">
        <v>2452</v>
      </c>
      <c r="O105" s="110">
        <v>43137</v>
      </c>
      <c r="P105" s="97" t="s">
        <v>94</v>
      </c>
      <c r="Q105" s="107" t="s">
        <v>180</v>
      </c>
      <c r="R105" s="127" t="e">
        <v>#N/A</v>
      </c>
      <c r="T105" s="97" t="e">
        <v>#N/A</v>
      </c>
      <c r="U105" s="127" t="e">
        <v>#N/A</v>
      </c>
      <c r="W105" s="97" t="s">
        <v>289</v>
      </c>
      <c r="X105" s="97" t="e">
        <v>#N/A</v>
      </c>
      <c r="AA105" s="127" t="s">
        <v>261</v>
      </c>
      <c r="AB105" s="127">
        <f t="shared" si="7"/>
        <v>15</v>
      </c>
      <c r="AC105" s="127">
        <f t="shared" si="10"/>
        <v>1</v>
      </c>
      <c r="AD105" s="107">
        <v>10</v>
      </c>
      <c r="AE105" s="132">
        <v>689</v>
      </c>
      <c r="AG105" s="99" t="e">
        <v>#N/A</v>
      </c>
      <c r="AH105" s="127" t="str">
        <f t="shared" si="11"/>
        <v>2452ARKOVOX PROPOLIS JARABE X 150 ML.</v>
      </c>
    </row>
    <row r="106" spans="2:35" x14ac:dyDescent="0.3">
      <c r="B106" s="127" t="str">
        <f t="shared" si="8"/>
        <v>15</v>
      </c>
      <c r="C106" s="127" t="str">
        <f t="shared" si="9"/>
        <v>24522</v>
      </c>
      <c r="E106" s="159" t="s">
        <v>345</v>
      </c>
      <c r="F106" s="132" t="s">
        <v>157</v>
      </c>
      <c r="G106" s="108" t="s">
        <v>158</v>
      </c>
      <c r="H106" s="136">
        <v>43862</v>
      </c>
      <c r="I106" s="132">
        <f t="shared" si="6"/>
        <v>2</v>
      </c>
      <c r="J106" s="97" t="s">
        <v>262</v>
      </c>
      <c r="K106" s="97">
        <v>2018</v>
      </c>
      <c r="L106" s="109"/>
      <c r="M106" s="97">
        <v>2452</v>
      </c>
      <c r="N106" s="111">
        <v>2452</v>
      </c>
      <c r="O106" s="110">
        <v>43137</v>
      </c>
      <c r="P106" s="97" t="s">
        <v>94</v>
      </c>
      <c r="Q106" s="107" t="s">
        <v>180</v>
      </c>
      <c r="R106" s="127" t="e">
        <v>#N/A</v>
      </c>
      <c r="T106" s="97" t="e">
        <v>#N/A</v>
      </c>
      <c r="U106" s="127" t="e">
        <v>#N/A</v>
      </c>
      <c r="W106" s="97" t="s">
        <v>289</v>
      </c>
      <c r="X106" s="97" t="e">
        <v>#N/A</v>
      </c>
      <c r="AA106" s="127" t="s">
        <v>261</v>
      </c>
      <c r="AB106" s="127">
        <f t="shared" si="7"/>
        <v>15</v>
      </c>
      <c r="AC106" s="127">
        <f t="shared" si="10"/>
        <v>1</v>
      </c>
      <c r="AD106" s="107">
        <v>5</v>
      </c>
      <c r="AE106" s="132">
        <v>689</v>
      </c>
      <c r="AG106" s="99" t="e">
        <v>#N/A</v>
      </c>
      <c r="AH106" s="127" t="str">
        <f t="shared" si="11"/>
        <v>2452PHYTO SOYA GEL VAGINAL X 8 APLICADORES</v>
      </c>
    </row>
    <row r="107" spans="2:35" x14ac:dyDescent="0.3">
      <c r="B107" s="127" t="str">
        <f t="shared" si="8"/>
        <v>16</v>
      </c>
      <c r="C107" s="127" t="str">
        <f t="shared" si="9"/>
        <v>24531</v>
      </c>
      <c r="E107" s="159" t="s">
        <v>339</v>
      </c>
      <c r="F107" s="132" t="s">
        <v>151</v>
      </c>
      <c r="G107" s="108" t="s">
        <v>152</v>
      </c>
      <c r="H107" s="136">
        <v>43709</v>
      </c>
      <c r="I107" s="132">
        <f t="shared" si="6"/>
        <v>1</v>
      </c>
      <c r="J107" s="97" t="s">
        <v>262</v>
      </c>
      <c r="K107" s="97">
        <v>2018</v>
      </c>
      <c r="L107" s="109"/>
      <c r="M107" s="97">
        <v>2453</v>
      </c>
      <c r="N107" s="111">
        <v>2453</v>
      </c>
      <c r="O107" s="110">
        <v>43137</v>
      </c>
      <c r="P107" s="97" t="s">
        <v>94</v>
      </c>
      <c r="Q107" s="107" t="s">
        <v>181</v>
      </c>
      <c r="R107" s="127" t="e">
        <v>#N/A</v>
      </c>
      <c r="T107" s="97" t="e">
        <v>#N/A</v>
      </c>
      <c r="U107" s="127" t="e">
        <v>#N/A</v>
      </c>
      <c r="W107" s="97" t="s">
        <v>289</v>
      </c>
      <c r="X107" s="97" t="e">
        <v>#N/A</v>
      </c>
      <c r="AA107" s="127" t="s">
        <v>261</v>
      </c>
      <c r="AB107" s="127">
        <f t="shared" si="7"/>
        <v>16</v>
      </c>
      <c r="AC107" s="127">
        <f t="shared" si="10"/>
        <v>1</v>
      </c>
      <c r="AD107" s="107">
        <v>10</v>
      </c>
      <c r="AE107" s="132">
        <v>690</v>
      </c>
      <c r="AG107" s="99" t="e">
        <v>#N/A</v>
      </c>
      <c r="AH107" s="127" t="str">
        <f t="shared" si="11"/>
        <v>2453CYS-CONTROL SACHETS X 14</v>
      </c>
    </row>
    <row r="108" spans="2:35" x14ac:dyDescent="0.3">
      <c r="B108" s="127" t="str">
        <f t="shared" si="8"/>
        <v>16</v>
      </c>
      <c r="C108" s="127" t="str">
        <f t="shared" si="9"/>
        <v>24532</v>
      </c>
      <c r="E108" s="159" t="s">
        <v>342</v>
      </c>
      <c r="F108" s="132" t="s">
        <v>155</v>
      </c>
      <c r="G108" s="108" t="s">
        <v>156</v>
      </c>
      <c r="H108" s="136">
        <v>43891</v>
      </c>
      <c r="I108" s="132">
        <f t="shared" si="6"/>
        <v>2</v>
      </c>
      <c r="J108" s="97" t="s">
        <v>262</v>
      </c>
      <c r="K108" s="97">
        <v>2018</v>
      </c>
      <c r="L108" s="109"/>
      <c r="M108" s="97">
        <v>2453</v>
      </c>
      <c r="N108" s="111">
        <v>2453</v>
      </c>
      <c r="O108" s="110">
        <v>43137</v>
      </c>
      <c r="P108" s="97" t="s">
        <v>94</v>
      </c>
      <c r="Q108" s="107" t="s">
        <v>181</v>
      </c>
      <c r="R108" s="127" t="e">
        <v>#N/A</v>
      </c>
      <c r="T108" s="97" t="e">
        <v>#N/A</v>
      </c>
      <c r="U108" s="127" t="e">
        <v>#N/A</v>
      </c>
      <c r="W108" s="97" t="s">
        <v>289</v>
      </c>
      <c r="X108" s="97" t="e">
        <v>#N/A</v>
      </c>
      <c r="AA108" s="127" t="s">
        <v>261</v>
      </c>
      <c r="AB108" s="127">
        <f t="shared" si="7"/>
        <v>16</v>
      </c>
      <c r="AC108" s="127">
        <f t="shared" si="10"/>
        <v>1</v>
      </c>
      <c r="AD108" s="107">
        <v>5</v>
      </c>
      <c r="AE108" s="132">
        <v>690</v>
      </c>
      <c r="AG108" s="99" t="e">
        <v>#N/A</v>
      </c>
      <c r="AH108" s="127" t="str">
        <f t="shared" si="11"/>
        <v>2453PHYTO SOYA CAPS. X 60</v>
      </c>
    </row>
    <row r="109" spans="2:35" x14ac:dyDescent="0.3">
      <c r="B109" s="127" t="str">
        <f t="shared" si="8"/>
        <v>16</v>
      </c>
      <c r="C109" s="127" t="str">
        <f t="shared" si="9"/>
        <v>24533</v>
      </c>
      <c r="E109" s="159" t="s">
        <v>348</v>
      </c>
      <c r="F109" s="132" t="s">
        <v>167</v>
      </c>
      <c r="G109" s="108" t="s">
        <v>168</v>
      </c>
      <c r="H109" s="136">
        <v>43709</v>
      </c>
      <c r="I109" s="132">
        <f t="shared" si="6"/>
        <v>3</v>
      </c>
      <c r="J109" s="97" t="s">
        <v>262</v>
      </c>
      <c r="K109" s="97">
        <v>2018</v>
      </c>
      <c r="L109" s="109"/>
      <c r="M109" s="97">
        <v>2453</v>
      </c>
      <c r="N109" s="111">
        <v>2453</v>
      </c>
      <c r="O109" s="110">
        <v>43137</v>
      </c>
      <c r="P109" s="97" t="s">
        <v>94</v>
      </c>
      <c r="Q109" s="107" t="s">
        <v>181</v>
      </c>
      <c r="R109" s="127" t="e">
        <v>#N/A</v>
      </c>
      <c r="T109" s="97" t="e">
        <v>#N/A</v>
      </c>
      <c r="U109" s="127" t="e">
        <v>#N/A</v>
      </c>
      <c r="W109" s="97" t="s">
        <v>289</v>
      </c>
      <c r="X109" s="97" t="e">
        <v>#N/A</v>
      </c>
      <c r="AA109" s="127" t="s">
        <v>261</v>
      </c>
      <c r="AB109" s="127">
        <f t="shared" si="7"/>
        <v>16</v>
      </c>
      <c r="AC109" s="127">
        <f t="shared" si="10"/>
        <v>1</v>
      </c>
      <c r="AD109" s="107">
        <v>10</v>
      </c>
      <c r="AE109" s="132">
        <v>690</v>
      </c>
      <c r="AG109" s="99" t="e">
        <v>#N/A</v>
      </c>
      <c r="AH109" s="127" t="str">
        <f t="shared" si="11"/>
        <v>2453VAGIVIT CAJS X 6 V.T.</v>
      </c>
    </row>
    <row r="110" spans="2:35" x14ac:dyDescent="0.3">
      <c r="B110" s="127" t="str">
        <f t="shared" si="8"/>
        <v>17</v>
      </c>
      <c r="C110" s="127" t="str">
        <f t="shared" si="9"/>
        <v>24541</v>
      </c>
      <c r="E110" s="159" t="s">
        <v>332</v>
      </c>
      <c r="F110" s="132" t="s">
        <v>142</v>
      </c>
      <c r="G110" s="108" t="s">
        <v>143</v>
      </c>
      <c r="H110" s="136">
        <v>43709</v>
      </c>
      <c r="I110" s="132">
        <f t="shared" si="6"/>
        <v>1</v>
      </c>
      <c r="J110" s="97" t="s">
        <v>262</v>
      </c>
      <c r="K110" s="97">
        <v>2018</v>
      </c>
      <c r="L110" s="109">
        <v>43137</v>
      </c>
      <c r="M110" s="97">
        <v>2454</v>
      </c>
      <c r="N110" s="107">
        <v>2454</v>
      </c>
      <c r="O110" s="110">
        <v>43138</v>
      </c>
      <c r="P110" s="97" t="s">
        <v>94</v>
      </c>
      <c r="Q110" s="107" t="s">
        <v>182</v>
      </c>
      <c r="R110" s="127" t="s">
        <v>92</v>
      </c>
      <c r="T110" s="97">
        <v>1</v>
      </c>
      <c r="U110" s="127" t="s">
        <v>269</v>
      </c>
      <c r="W110" s="97" t="s">
        <v>289</v>
      </c>
      <c r="X110" s="97" t="s">
        <v>294</v>
      </c>
      <c r="AA110" s="127" t="s">
        <v>261</v>
      </c>
      <c r="AB110" s="127">
        <f t="shared" si="7"/>
        <v>17</v>
      </c>
      <c r="AC110" s="127">
        <f t="shared" si="10"/>
        <v>1</v>
      </c>
      <c r="AD110" s="107">
        <v>625</v>
      </c>
      <c r="AE110" s="132">
        <v>691</v>
      </c>
      <c r="AG110" s="99">
        <v>43139</v>
      </c>
      <c r="AH110" s="127" t="str">
        <f t="shared" si="11"/>
        <v>2454ACTIVOX MENTA-EUCALIPTO X 16 PASTILLAS</v>
      </c>
    </row>
    <row r="111" spans="2:35" x14ac:dyDescent="0.3">
      <c r="B111" s="127" t="str">
        <f t="shared" si="8"/>
        <v>17</v>
      </c>
      <c r="C111" s="127" t="str">
        <f t="shared" si="9"/>
        <v>24542</v>
      </c>
      <c r="E111" s="159" t="s">
        <v>333</v>
      </c>
      <c r="F111" s="132" t="s">
        <v>159</v>
      </c>
      <c r="G111" s="108" t="s">
        <v>160</v>
      </c>
      <c r="H111" s="136">
        <v>43617</v>
      </c>
      <c r="I111" s="132">
        <f t="shared" si="6"/>
        <v>2</v>
      </c>
      <c r="J111" s="97" t="s">
        <v>262</v>
      </c>
      <c r="K111" s="97">
        <v>2018</v>
      </c>
      <c r="L111" s="109">
        <v>43137</v>
      </c>
      <c r="M111" s="97">
        <v>2454</v>
      </c>
      <c r="N111" s="107">
        <v>2454</v>
      </c>
      <c r="O111" s="110">
        <v>43138</v>
      </c>
      <c r="P111" s="97" t="s">
        <v>94</v>
      </c>
      <c r="Q111" s="107" t="s">
        <v>182</v>
      </c>
      <c r="R111" s="127" t="s">
        <v>92</v>
      </c>
      <c r="T111" s="97">
        <v>1</v>
      </c>
      <c r="U111" s="127" t="s">
        <v>269</v>
      </c>
      <c r="W111" s="97" t="s">
        <v>289</v>
      </c>
      <c r="X111" s="97" t="s">
        <v>294</v>
      </c>
      <c r="AA111" s="127" t="s">
        <v>261</v>
      </c>
      <c r="AB111" s="127">
        <f t="shared" si="7"/>
        <v>17</v>
      </c>
      <c r="AC111" s="127">
        <f t="shared" si="10"/>
        <v>1</v>
      </c>
      <c r="AD111" s="107">
        <v>405</v>
      </c>
      <c r="AE111" s="132">
        <v>691</v>
      </c>
      <c r="AG111" s="99">
        <v>43139</v>
      </c>
      <c r="AH111" s="127" t="str">
        <f t="shared" si="11"/>
        <v>2454ACTIVOX MIEL-LIMON X 16 PASTILLAS</v>
      </c>
    </row>
    <row r="112" spans="2:35" x14ac:dyDescent="0.3">
      <c r="B112" s="127" t="str">
        <f t="shared" si="8"/>
        <v>17</v>
      </c>
      <c r="C112" s="127" t="str">
        <f t="shared" si="9"/>
        <v>24543</v>
      </c>
      <c r="E112" s="159" t="s">
        <v>334</v>
      </c>
      <c r="F112" s="132" t="s">
        <v>161</v>
      </c>
      <c r="G112" s="108" t="s">
        <v>162</v>
      </c>
      <c r="H112" s="136">
        <v>43709</v>
      </c>
      <c r="I112" s="132">
        <f t="shared" si="6"/>
        <v>3</v>
      </c>
      <c r="J112" s="97" t="s">
        <v>262</v>
      </c>
      <c r="K112" s="97">
        <v>2018</v>
      </c>
      <c r="L112" s="109">
        <v>43137</v>
      </c>
      <c r="M112" s="97">
        <v>2454</v>
      </c>
      <c r="N112" s="107">
        <v>2454</v>
      </c>
      <c r="O112" s="110">
        <v>43138</v>
      </c>
      <c r="P112" s="97" t="s">
        <v>94</v>
      </c>
      <c r="Q112" s="107" t="s">
        <v>182</v>
      </c>
      <c r="R112" s="127" t="s">
        <v>92</v>
      </c>
      <c r="T112" s="97">
        <v>1</v>
      </c>
      <c r="U112" s="127" t="s">
        <v>269</v>
      </c>
      <c r="W112" s="97" t="s">
        <v>289</v>
      </c>
      <c r="X112" s="97" t="s">
        <v>294</v>
      </c>
      <c r="AA112" s="127" t="s">
        <v>261</v>
      </c>
      <c r="AB112" s="127">
        <f t="shared" si="7"/>
        <v>17</v>
      </c>
      <c r="AC112" s="127">
        <f t="shared" si="10"/>
        <v>1</v>
      </c>
      <c r="AD112" s="107">
        <v>36</v>
      </c>
      <c r="AE112" s="132">
        <v>691</v>
      </c>
      <c r="AG112" s="99">
        <v>43139</v>
      </c>
      <c r="AH112" s="127" t="str">
        <f t="shared" si="11"/>
        <v>2454ARKOCAPIL advance X 60 CAPS.</v>
      </c>
    </row>
    <row r="113" spans="2:35" x14ac:dyDescent="0.3">
      <c r="B113" s="127" t="str">
        <f t="shared" si="8"/>
        <v>17</v>
      </c>
      <c r="C113" s="127" t="str">
        <f t="shared" si="9"/>
        <v>24544</v>
      </c>
      <c r="E113" s="159" t="s">
        <v>337</v>
      </c>
      <c r="F113" s="132" t="s">
        <v>146</v>
      </c>
      <c r="G113" s="108" t="s">
        <v>148</v>
      </c>
      <c r="H113" s="136">
        <v>43678</v>
      </c>
      <c r="I113" s="132">
        <f t="shared" si="6"/>
        <v>4</v>
      </c>
      <c r="J113" s="97" t="s">
        <v>262</v>
      </c>
      <c r="K113" s="97">
        <v>2018</v>
      </c>
      <c r="L113" s="109">
        <v>43137</v>
      </c>
      <c r="M113" s="97">
        <v>2454</v>
      </c>
      <c r="N113" s="107">
        <v>2454</v>
      </c>
      <c r="O113" s="110">
        <v>43138</v>
      </c>
      <c r="P113" s="97" t="s">
        <v>94</v>
      </c>
      <c r="Q113" s="107" t="s">
        <v>182</v>
      </c>
      <c r="R113" s="127" t="s">
        <v>92</v>
      </c>
      <c r="T113" s="97">
        <v>1</v>
      </c>
      <c r="U113" s="127" t="s">
        <v>269</v>
      </c>
      <c r="W113" s="97" t="s">
        <v>289</v>
      </c>
      <c r="X113" s="97" t="s">
        <v>294</v>
      </c>
      <c r="AA113" s="127" t="s">
        <v>261</v>
      </c>
      <c r="AB113" s="127">
        <f t="shared" si="7"/>
        <v>17</v>
      </c>
      <c r="AC113" s="127">
        <f t="shared" si="10"/>
        <v>1</v>
      </c>
      <c r="AD113" s="107">
        <v>84</v>
      </c>
      <c r="AE113" s="132">
        <v>691</v>
      </c>
      <c r="AG113" s="99">
        <v>43139</v>
      </c>
      <c r="AH113" s="127" t="str">
        <f t="shared" si="11"/>
        <v>2454ARKOVOX PROPOLIS JARABE X 150 ML.</v>
      </c>
    </row>
    <row r="114" spans="2:35" x14ac:dyDescent="0.3">
      <c r="B114" s="127" t="str">
        <f t="shared" si="8"/>
        <v>17</v>
      </c>
      <c r="C114" s="127" t="str">
        <f t="shared" si="9"/>
        <v>24545</v>
      </c>
      <c r="E114" s="159" t="s">
        <v>338</v>
      </c>
      <c r="F114" s="132" t="s">
        <v>149</v>
      </c>
      <c r="G114" s="108" t="s">
        <v>150</v>
      </c>
      <c r="H114" s="136">
        <v>43922</v>
      </c>
      <c r="I114" s="132">
        <f t="shared" si="6"/>
        <v>5</v>
      </c>
      <c r="J114" s="97" t="s">
        <v>262</v>
      </c>
      <c r="K114" s="97">
        <v>2018</v>
      </c>
      <c r="L114" s="109">
        <v>43137</v>
      </c>
      <c r="M114" s="97">
        <v>2454</v>
      </c>
      <c r="N114" s="107">
        <v>2454</v>
      </c>
      <c r="O114" s="110">
        <v>43138</v>
      </c>
      <c r="P114" s="97" t="s">
        <v>94</v>
      </c>
      <c r="Q114" s="107" t="s">
        <v>182</v>
      </c>
      <c r="R114" s="127" t="s">
        <v>92</v>
      </c>
      <c r="T114" s="97">
        <v>1</v>
      </c>
      <c r="U114" s="127" t="s">
        <v>269</v>
      </c>
      <c r="W114" s="97" t="s">
        <v>289</v>
      </c>
      <c r="X114" s="97" t="s">
        <v>294</v>
      </c>
      <c r="AA114" s="127" t="s">
        <v>261</v>
      </c>
      <c r="AB114" s="127">
        <f t="shared" si="7"/>
        <v>17</v>
      </c>
      <c r="AC114" s="127">
        <f t="shared" si="10"/>
        <v>1</v>
      </c>
      <c r="AD114" s="107">
        <v>6</v>
      </c>
      <c r="AE114" s="132">
        <v>691</v>
      </c>
      <c r="AG114" s="99">
        <v>43139</v>
      </c>
      <c r="AH114" s="127" t="str">
        <f t="shared" si="11"/>
        <v>2454CHONDRO AID FORTE X 60 CAPS.</v>
      </c>
    </row>
    <row r="115" spans="2:35" x14ac:dyDescent="0.3">
      <c r="B115" s="127" t="str">
        <f t="shared" si="8"/>
        <v>17</v>
      </c>
      <c r="C115" s="127" t="str">
        <f t="shared" si="9"/>
        <v>24546</v>
      </c>
      <c r="E115" s="159" t="s">
        <v>339</v>
      </c>
      <c r="F115" s="132" t="s">
        <v>151</v>
      </c>
      <c r="G115" s="108" t="s">
        <v>152</v>
      </c>
      <c r="H115" s="136">
        <v>43709</v>
      </c>
      <c r="I115" s="132">
        <f t="shared" si="6"/>
        <v>6</v>
      </c>
      <c r="J115" s="97" t="s">
        <v>262</v>
      </c>
      <c r="K115" s="97">
        <v>2018</v>
      </c>
      <c r="L115" s="109">
        <v>43137</v>
      </c>
      <c r="M115" s="97">
        <v>2454</v>
      </c>
      <c r="N115" s="107">
        <v>2454</v>
      </c>
      <c r="O115" s="110">
        <v>43138</v>
      </c>
      <c r="P115" s="97" t="s">
        <v>94</v>
      </c>
      <c r="Q115" s="107" t="s">
        <v>182</v>
      </c>
      <c r="R115" s="127" t="s">
        <v>92</v>
      </c>
      <c r="T115" s="97">
        <v>1</v>
      </c>
      <c r="U115" s="127" t="s">
        <v>269</v>
      </c>
      <c r="W115" s="97" t="s">
        <v>289</v>
      </c>
      <c r="X115" s="97" t="s">
        <v>294</v>
      </c>
      <c r="AA115" s="127" t="s">
        <v>261</v>
      </c>
      <c r="AB115" s="127">
        <f t="shared" si="7"/>
        <v>17</v>
      </c>
      <c r="AC115" s="127">
        <f t="shared" si="10"/>
        <v>1</v>
      </c>
      <c r="AD115" s="107">
        <v>12</v>
      </c>
      <c r="AE115" s="132">
        <v>691</v>
      </c>
      <c r="AG115" s="99">
        <v>43139</v>
      </c>
      <c r="AH115" s="127" t="str">
        <f t="shared" si="11"/>
        <v>2454CYS-CONTROL SACHETS X 14</v>
      </c>
    </row>
    <row r="116" spans="2:35" x14ac:dyDescent="0.3">
      <c r="B116" s="127" t="str">
        <f t="shared" si="8"/>
        <v>17</v>
      </c>
      <c r="C116" s="127" t="str">
        <f t="shared" si="9"/>
        <v>24547</v>
      </c>
      <c r="E116" s="159" t="s">
        <v>342</v>
      </c>
      <c r="F116" s="132" t="s">
        <v>155</v>
      </c>
      <c r="G116" s="108" t="s">
        <v>156</v>
      </c>
      <c r="H116" s="136">
        <v>43891</v>
      </c>
      <c r="I116" s="132">
        <f t="shared" si="6"/>
        <v>7</v>
      </c>
      <c r="J116" s="97" t="s">
        <v>262</v>
      </c>
      <c r="K116" s="97">
        <v>2018</v>
      </c>
      <c r="L116" s="109">
        <v>43137</v>
      </c>
      <c r="M116" s="97">
        <v>2454</v>
      </c>
      <c r="N116" s="107">
        <v>2454</v>
      </c>
      <c r="O116" s="110">
        <v>43138</v>
      </c>
      <c r="P116" s="97" t="s">
        <v>94</v>
      </c>
      <c r="Q116" s="107" t="s">
        <v>182</v>
      </c>
      <c r="R116" s="127" t="s">
        <v>92</v>
      </c>
      <c r="T116" s="97">
        <v>1</v>
      </c>
      <c r="U116" s="127" t="s">
        <v>269</v>
      </c>
      <c r="W116" s="97" t="s">
        <v>289</v>
      </c>
      <c r="X116" s="97" t="s">
        <v>294</v>
      </c>
      <c r="AA116" s="127" t="s">
        <v>261</v>
      </c>
      <c r="AB116" s="127">
        <f t="shared" si="7"/>
        <v>17</v>
      </c>
      <c r="AC116" s="127">
        <f t="shared" si="10"/>
        <v>1</v>
      </c>
      <c r="AD116" s="107">
        <v>30</v>
      </c>
      <c r="AE116" s="132">
        <v>691</v>
      </c>
      <c r="AG116" s="99">
        <v>43139</v>
      </c>
      <c r="AH116" s="127" t="str">
        <f t="shared" si="11"/>
        <v>2454PHYTO SOYA CAPS. X 60</v>
      </c>
    </row>
    <row r="117" spans="2:35" x14ac:dyDescent="0.3">
      <c r="B117" s="127" t="str">
        <f t="shared" si="8"/>
        <v>17</v>
      </c>
      <c r="C117" s="127" t="str">
        <f t="shared" si="9"/>
        <v>24548</v>
      </c>
      <c r="E117" s="159" t="s">
        <v>344</v>
      </c>
      <c r="F117" s="132" t="s">
        <v>165</v>
      </c>
      <c r="G117" s="108" t="s">
        <v>166</v>
      </c>
      <c r="H117" s="136">
        <v>43891</v>
      </c>
      <c r="I117" s="132">
        <f t="shared" si="6"/>
        <v>8</v>
      </c>
      <c r="J117" s="97" t="s">
        <v>262</v>
      </c>
      <c r="K117" s="97">
        <v>2018</v>
      </c>
      <c r="L117" s="109">
        <v>43137</v>
      </c>
      <c r="M117" s="97">
        <v>2454</v>
      </c>
      <c r="N117" s="107">
        <v>2454</v>
      </c>
      <c r="O117" s="110">
        <v>43138</v>
      </c>
      <c r="P117" s="97" t="s">
        <v>94</v>
      </c>
      <c r="Q117" s="107" t="s">
        <v>182</v>
      </c>
      <c r="R117" s="127" t="s">
        <v>92</v>
      </c>
      <c r="T117" s="97">
        <v>1</v>
      </c>
      <c r="U117" s="127" t="s">
        <v>269</v>
      </c>
      <c r="W117" s="97" t="s">
        <v>289</v>
      </c>
      <c r="X117" s="97" t="s">
        <v>294</v>
      </c>
      <c r="AA117" s="127" t="s">
        <v>261</v>
      </c>
      <c r="AB117" s="127">
        <f t="shared" si="7"/>
        <v>17</v>
      </c>
      <c r="AC117" s="127">
        <f t="shared" si="10"/>
        <v>1</v>
      </c>
      <c r="AD117" s="107">
        <v>18</v>
      </c>
      <c r="AE117" s="132">
        <v>691</v>
      </c>
      <c r="AG117" s="99">
        <v>43139</v>
      </c>
      <c r="AH117" s="127" t="str">
        <f t="shared" si="11"/>
        <v>2454PHYTO SOYA FORTE X 60 CAPS</v>
      </c>
    </row>
    <row r="118" spans="2:35" x14ac:dyDescent="0.3">
      <c r="B118" s="127" t="str">
        <f t="shared" si="8"/>
        <v>17</v>
      </c>
      <c r="C118" s="127" t="str">
        <f t="shared" si="9"/>
        <v>24549</v>
      </c>
      <c r="E118" s="159" t="s">
        <v>345</v>
      </c>
      <c r="F118" s="132" t="s">
        <v>157</v>
      </c>
      <c r="G118" s="108" t="s">
        <v>158</v>
      </c>
      <c r="H118" s="136">
        <v>43862</v>
      </c>
      <c r="I118" s="132">
        <f t="shared" si="6"/>
        <v>9</v>
      </c>
      <c r="J118" s="97" t="s">
        <v>262</v>
      </c>
      <c r="K118" s="97">
        <v>2018</v>
      </c>
      <c r="L118" s="109">
        <v>43137</v>
      </c>
      <c r="M118" s="97">
        <v>2454</v>
      </c>
      <c r="N118" s="107">
        <v>2454</v>
      </c>
      <c r="O118" s="110">
        <v>43138</v>
      </c>
      <c r="P118" s="97" t="s">
        <v>94</v>
      </c>
      <c r="Q118" s="107" t="s">
        <v>182</v>
      </c>
      <c r="R118" s="127" t="s">
        <v>92</v>
      </c>
      <c r="T118" s="97">
        <v>1</v>
      </c>
      <c r="U118" s="127" t="s">
        <v>269</v>
      </c>
      <c r="W118" s="97" t="s">
        <v>289</v>
      </c>
      <c r="X118" s="97" t="s">
        <v>294</v>
      </c>
      <c r="AA118" s="127" t="s">
        <v>261</v>
      </c>
      <c r="AB118" s="127">
        <f t="shared" si="7"/>
        <v>17</v>
      </c>
      <c r="AC118" s="127">
        <f t="shared" si="10"/>
        <v>1</v>
      </c>
      <c r="AD118" s="107">
        <v>12</v>
      </c>
      <c r="AE118" s="132">
        <v>691</v>
      </c>
      <c r="AG118" s="99">
        <v>43139</v>
      </c>
      <c r="AH118" s="127" t="str">
        <f t="shared" si="11"/>
        <v>2454PHYTO SOYA GEL VAGINAL X 8 APLICADORES</v>
      </c>
    </row>
    <row r="119" spans="2:35" x14ac:dyDescent="0.3">
      <c r="B119" s="127" t="str">
        <f t="shared" si="8"/>
        <v>17</v>
      </c>
      <c r="C119" s="127" t="str">
        <f t="shared" si="9"/>
        <v>245410</v>
      </c>
      <c r="E119" s="159" t="s">
        <v>348</v>
      </c>
      <c r="F119" s="132" t="s">
        <v>167</v>
      </c>
      <c r="G119" s="108" t="s">
        <v>168</v>
      </c>
      <c r="H119" s="136">
        <v>43709</v>
      </c>
      <c r="I119" s="132">
        <f t="shared" si="6"/>
        <v>10</v>
      </c>
      <c r="J119" s="97" t="s">
        <v>262</v>
      </c>
      <c r="K119" s="97">
        <v>2018</v>
      </c>
      <c r="L119" s="109">
        <v>43137</v>
      </c>
      <c r="M119" s="97">
        <v>2454</v>
      </c>
      <c r="N119" s="107">
        <v>2454</v>
      </c>
      <c r="O119" s="110">
        <v>43138</v>
      </c>
      <c r="P119" s="97" t="s">
        <v>94</v>
      </c>
      <c r="Q119" s="107" t="s">
        <v>182</v>
      </c>
      <c r="R119" s="127" t="s">
        <v>92</v>
      </c>
      <c r="T119" s="97">
        <v>1</v>
      </c>
      <c r="U119" s="127" t="s">
        <v>269</v>
      </c>
      <c r="W119" s="97" t="s">
        <v>289</v>
      </c>
      <c r="X119" s="97" t="s">
        <v>294</v>
      </c>
      <c r="AA119" s="127" t="s">
        <v>261</v>
      </c>
      <c r="AB119" s="127">
        <f t="shared" si="7"/>
        <v>17</v>
      </c>
      <c r="AC119" s="127">
        <f t="shared" si="10"/>
        <v>1</v>
      </c>
      <c r="AD119" s="107">
        <v>18</v>
      </c>
      <c r="AE119" s="132">
        <v>691</v>
      </c>
      <c r="AG119" s="99">
        <v>43139</v>
      </c>
      <c r="AH119" s="127" t="str">
        <f t="shared" si="11"/>
        <v>2454VAGIVIT CAJS X 6 V.T.</v>
      </c>
    </row>
    <row r="120" spans="2:35" x14ac:dyDescent="0.3">
      <c r="B120" s="127" t="str">
        <f t="shared" si="8"/>
        <v>18</v>
      </c>
      <c r="C120" s="127" t="str">
        <f t="shared" si="9"/>
        <v>24551</v>
      </c>
      <c r="E120" s="159" t="s">
        <v>332</v>
      </c>
      <c r="F120" s="132" t="s">
        <v>142</v>
      </c>
      <c r="G120" s="108" t="s">
        <v>143</v>
      </c>
      <c r="H120" s="136">
        <v>43709</v>
      </c>
      <c r="I120" s="132">
        <f t="shared" si="6"/>
        <v>1</v>
      </c>
      <c r="J120" s="97" t="s">
        <v>262</v>
      </c>
      <c r="K120" s="97">
        <v>2018</v>
      </c>
      <c r="L120" s="109">
        <v>43137</v>
      </c>
      <c r="M120" s="97">
        <v>2455</v>
      </c>
      <c r="N120" s="107">
        <v>2455</v>
      </c>
      <c r="O120" s="110">
        <v>43138</v>
      </c>
      <c r="P120" s="97" t="s">
        <v>94</v>
      </c>
      <c r="Q120" s="107" t="s">
        <v>96</v>
      </c>
      <c r="R120" s="127" t="s">
        <v>92</v>
      </c>
      <c r="T120" s="97">
        <v>1</v>
      </c>
      <c r="U120" s="127" t="s">
        <v>269</v>
      </c>
      <c r="W120" s="97" t="s">
        <v>289</v>
      </c>
      <c r="X120" s="97" t="s">
        <v>294</v>
      </c>
      <c r="AA120" s="127" t="s">
        <v>261</v>
      </c>
      <c r="AB120" s="127">
        <f t="shared" si="7"/>
        <v>18</v>
      </c>
      <c r="AC120" s="127">
        <f t="shared" si="10"/>
        <v>1</v>
      </c>
      <c r="AD120" s="107">
        <v>1000</v>
      </c>
      <c r="AE120" s="132">
        <v>692</v>
      </c>
      <c r="AG120" s="99">
        <v>43139</v>
      </c>
      <c r="AH120" s="127" t="str">
        <f t="shared" si="11"/>
        <v>2455ACTIVOX MENTA-EUCALIPTO X 16 PASTILLAS</v>
      </c>
      <c r="AI120" s="97" t="s">
        <v>380</v>
      </c>
    </row>
    <row r="121" spans="2:35" x14ac:dyDescent="0.3">
      <c r="B121" s="127" t="str">
        <f t="shared" si="8"/>
        <v>18</v>
      </c>
      <c r="C121" s="127" t="str">
        <f t="shared" si="9"/>
        <v>24552</v>
      </c>
      <c r="E121" s="159" t="s">
        <v>333</v>
      </c>
      <c r="F121" s="132" t="s">
        <v>159</v>
      </c>
      <c r="G121" s="108" t="s">
        <v>160</v>
      </c>
      <c r="H121" s="136">
        <v>43617</v>
      </c>
      <c r="I121" s="132">
        <f t="shared" si="6"/>
        <v>2</v>
      </c>
      <c r="J121" s="97" t="s">
        <v>262</v>
      </c>
      <c r="K121" s="97">
        <v>2018</v>
      </c>
      <c r="L121" s="109">
        <v>43137</v>
      </c>
      <c r="M121" s="97">
        <v>2455</v>
      </c>
      <c r="N121" s="107">
        <v>2455</v>
      </c>
      <c r="O121" s="110">
        <v>43138</v>
      </c>
      <c r="P121" s="97" t="s">
        <v>94</v>
      </c>
      <c r="Q121" s="107" t="s">
        <v>96</v>
      </c>
      <c r="R121" s="127" t="s">
        <v>92</v>
      </c>
      <c r="T121" s="97">
        <v>1</v>
      </c>
      <c r="U121" s="127" t="s">
        <v>269</v>
      </c>
      <c r="W121" s="97" t="s">
        <v>289</v>
      </c>
      <c r="X121" s="97" t="s">
        <v>294</v>
      </c>
      <c r="AA121" s="127" t="s">
        <v>261</v>
      </c>
      <c r="AB121" s="127">
        <f t="shared" si="7"/>
        <v>18</v>
      </c>
      <c r="AC121" s="127">
        <f t="shared" si="10"/>
        <v>1</v>
      </c>
      <c r="AD121" s="107">
        <v>232</v>
      </c>
      <c r="AE121" s="132">
        <v>692</v>
      </c>
      <c r="AG121" s="99">
        <v>43139</v>
      </c>
      <c r="AH121" s="127" t="str">
        <f t="shared" si="11"/>
        <v>2455ACTIVOX MIEL-LIMON X 16 PASTILLAS</v>
      </c>
      <c r="AI121" s="97" t="s">
        <v>380</v>
      </c>
    </row>
    <row r="122" spans="2:35" x14ac:dyDescent="0.3">
      <c r="B122" s="127" t="str">
        <f t="shared" si="8"/>
        <v>18</v>
      </c>
      <c r="C122" s="127" t="str">
        <f t="shared" si="9"/>
        <v>24552</v>
      </c>
      <c r="E122" s="159" t="s">
        <v>333</v>
      </c>
      <c r="F122" s="132" t="s">
        <v>159</v>
      </c>
      <c r="G122" s="108" t="s">
        <v>183</v>
      </c>
      <c r="H122" s="136">
        <v>43709</v>
      </c>
      <c r="I122" s="132">
        <f t="shared" si="6"/>
        <v>2</v>
      </c>
      <c r="J122" s="97" t="s">
        <v>262</v>
      </c>
      <c r="K122" s="97">
        <v>2018</v>
      </c>
      <c r="L122" s="109">
        <v>43137</v>
      </c>
      <c r="M122" s="97">
        <v>2455</v>
      </c>
      <c r="N122" s="107">
        <v>2455</v>
      </c>
      <c r="O122" s="110">
        <v>43138</v>
      </c>
      <c r="P122" s="97" t="s">
        <v>94</v>
      </c>
      <c r="Q122" s="107" t="s">
        <v>96</v>
      </c>
      <c r="R122" s="127" t="s">
        <v>92</v>
      </c>
      <c r="T122" s="97">
        <v>1</v>
      </c>
      <c r="U122" s="127" t="s">
        <v>269</v>
      </c>
      <c r="W122" s="97" t="s">
        <v>289</v>
      </c>
      <c r="X122" s="97" t="s">
        <v>294</v>
      </c>
      <c r="AA122" s="127" t="s">
        <v>261</v>
      </c>
      <c r="AB122" s="127">
        <f t="shared" si="7"/>
        <v>18</v>
      </c>
      <c r="AC122" s="127">
        <f t="shared" si="10"/>
        <v>1</v>
      </c>
      <c r="AD122" s="107">
        <v>143</v>
      </c>
      <c r="AE122" s="132">
        <v>692</v>
      </c>
      <c r="AG122" s="99">
        <v>43139</v>
      </c>
      <c r="AH122" s="127" t="str">
        <f t="shared" si="11"/>
        <v>2455ACTIVOX MIEL-LIMON X 16 PASTILLAS</v>
      </c>
      <c r="AI122" s="97" t="s">
        <v>380</v>
      </c>
    </row>
    <row r="123" spans="2:35" x14ac:dyDescent="0.3">
      <c r="B123" s="127" t="str">
        <f t="shared" si="8"/>
        <v>18</v>
      </c>
      <c r="C123" s="127" t="str">
        <f t="shared" si="9"/>
        <v>24553</v>
      </c>
      <c r="E123" s="159" t="s">
        <v>334</v>
      </c>
      <c r="F123" s="132" t="s">
        <v>161</v>
      </c>
      <c r="G123" s="108" t="s">
        <v>162</v>
      </c>
      <c r="H123" s="136">
        <v>43709</v>
      </c>
      <c r="I123" s="132">
        <f t="shared" si="6"/>
        <v>3</v>
      </c>
      <c r="J123" s="97" t="s">
        <v>262</v>
      </c>
      <c r="K123" s="97">
        <v>2018</v>
      </c>
      <c r="L123" s="109">
        <v>43137</v>
      </c>
      <c r="M123" s="97">
        <v>2455</v>
      </c>
      <c r="N123" s="107">
        <v>2455</v>
      </c>
      <c r="O123" s="110">
        <v>43138</v>
      </c>
      <c r="P123" s="97" t="s">
        <v>94</v>
      </c>
      <c r="Q123" s="107" t="s">
        <v>96</v>
      </c>
      <c r="R123" s="127" t="s">
        <v>92</v>
      </c>
      <c r="T123" s="97">
        <v>1</v>
      </c>
      <c r="U123" s="127" t="s">
        <v>269</v>
      </c>
      <c r="W123" s="97" t="s">
        <v>289</v>
      </c>
      <c r="X123" s="97" t="s">
        <v>294</v>
      </c>
      <c r="AA123" s="127" t="s">
        <v>261</v>
      </c>
      <c r="AB123" s="127">
        <f t="shared" si="7"/>
        <v>18</v>
      </c>
      <c r="AC123" s="127">
        <f t="shared" si="10"/>
        <v>1</v>
      </c>
      <c r="AD123" s="107">
        <v>12</v>
      </c>
      <c r="AE123" s="132">
        <v>692</v>
      </c>
      <c r="AG123" s="99">
        <v>43139</v>
      </c>
      <c r="AH123" s="127" t="str">
        <f t="shared" si="11"/>
        <v>2455ARKOCAPIL advance X 60 CAPS.</v>
      </c>
      <c r="AI123" s="97" t="s">
        <v>380</v>
      </c>
    </row>
    <row r="124" spans="2:35" x14ac:dyDescent="0.3">
      <c r="B124" s="127" t="str">
        <f t="shared" si="8"/>
        <v>18</v>
      </c>
      <c r="C124" s="127" t="str">
        <f t="shared" si="9"/>
        <v>24554</v>
      </c>
      <c r="E124" s="159" t="s">
        <v>347</v>
      </c>
      <c r="F124" s="132" t="s">
        <v>144</v>
      </c>
      <c r="G124" s="108" t="s">
        <v>145</v>
      </c>
      <c r="H124" s="136">
        <v>43617</v>
      </c>
      <c r="I124" s="132">
        <f t="shared" si="6"/>
        <v>4</v>
      </c>
      <c r="J124" s="97" t="s">
        <v>262</v>
      </c>
      <c r="K124" s="97">
        <v>2018</v>
      </c>
      <c r="L124" s="109">
        <v>43137</v>
      </c>
      <c r="M124" s="97">
        <v>2455</v>
      </c>
      <c r="N124" s="107">
        <v>2455</v>
      </c>
      <c r="O124" s="110">
        <v>43138</v>
      </c>
      <c r="P124" s="97" t="s">
        <v>94</v>
      </c>
      <c r="Q124" s="107" t="s">
        <v>96</v>
      </c>
      <c r="R124" s="127" t="s">
        <v>92</v>
      </c>
      <c r="T124" s="97">
        <v>1</v>
      </c>
      <c r="U124" s="127" t="s">
        <v>269</v>
      </c>
      <c r="W124" s="97" t="s">
        <v>289</v>
      </c>
      <c r="X124" s="97" t="s">
        <v>294</v>
      </c>
      <c r="AA124" s="127" t="s">
        <v>261</v>
      </c>
      <c r="AB124" s="127">
        <f t="shared" si="7"/>
        <v>18</v>
      </c>
      <c r="AC124" s="127">
        <f t="shared" si="10"/>
        <v>1</v>
      </c>
      <c r="AD124" s="107">
        <v>36</v>
      </c>
      <c r="AE124" s="132">
        <v>692</v>
      </c>
      <c r="AG124" s="99">
        <v>43139</v>
      </c>
      <c r="AH124" s="127" t="str">
        <f t="shared" si="11"/>
        <v>2455ARKOTUX PASTILLAS HIEDRA X 24</v>
      </c>
      <c r="AI124" s="97" t="s">
        <v>380</v>
      </c>
    </row>
    <row r="125" spans="2:35" x14ac:dyDescent="0.3">
      <c r="B125" s="127" t="str">
        <f t="shared" si="8"/>
        <v>18</v>
      </c>
      <c r="C125" s="127" t="str">
        <f t="shared" si="9"/>
        <v>24555</v>
      </c>
      <c r="E125" s="159" t="s">
        <v>337</v>
      </c>
      <c r="F125" s="132" t="s">
        <v>146</v>
      </c>
      <c r="G125" s="108" t="s">
        <v>148</v>
      </c>
      <c r="H125" s="136">
        <v>43678</v>
      </c>
      <c r="I125" s="132">
        <f t="shared" si="6"/>
        <v>5</v>
      </c>
      <c r="J125" s="97" t="s">
        <v>262</v>
      </c>
      <c r="K125" s="97">
        <v>2018</v>
      </c>
      <c r="L125" s="109">
        <v>43137</v>
      </c>
      <c r="M125" s="97">
        <v>2455</v>
      </c>
      <c r="N125" s="107">
        <v>2455</v>
      </c>
      <c r="O125" s="110">
        <v>43138</v>
      </c>
      <c r="P125" s="97" t="s">
        <v>94</v>
      </c>
      <c r="Q125" s="107" t="s">
        <v>96</v>
      </c>
      <c r="R125" s="127" t="s">
        <v>92</v>
      </c>
      <c r="T125" s="97">
        <v>1</v>
      </c>
      <c r="U125" s="127" t="s">
        <v>269</v>
      </c>
      <c r="W125" s="97" t="s">
        <v>289</v>
      </c>
      <c r="X125" s="97" t="s">
        <v>294</v>
      </c>
      <c r="AA125" s="127" t="s">
        <v>261</v>
      </c>
      <c r="AB125" s="127">
        <f t="shared" si="7"/>
        <v>18</v>
      </c>
      <c r="AC125" s="127">
        <f t="shared" si="10"/>
        <v>1</v>
      </c>
      <c r="AD125" s="107">
        <v>90</v>
      </c>
      <c r="AE125" s="132">
        <v>692</v>
      </c>
      <c r="AG125" s="99">
        <v>43139</v>
      </c>
      <c r="AH125" s="127" t="str">
        <f t="shared" si="11"/>
        <v>2455ARKOVOX PROPOLIS JARABE X 150 ML.</v>
      </c>
      <c r="AI125" s="97" t="s">
        <v>380</v>
      </c>
    </row>
    <row r="126" spans="2:35" x14ac:dyDescent="0.3">
      <c r="B126" s="127" t="str">
        <f t="shared" si="8"/>
        <v>18</v>
      </c>
      <c r="C126" s="127" t="str">
        <f t="shared" si="9"/>
        <v>24556</v>
      </c>
      <c r="E126" s="159" t="s">
        <v>338</v>
      </c>
      <c r="F126" s="132" t="s">
        <v>149</v>
      </c>
      <c r="G126" s="108" t="s">
        <v>150</v>
      </c>
      <c r="H126" s="136">
        <v>43922</v>
      </c>
      <c r="I126" s="132">
        <f t="shared" si="6"/>
        <v>6</v>
      </c>
      <c r="J126" s="97" t="s">
        <v>262</v>
      </c>
      <c r="K126" s="97">
        <v>2018</v>
      </c>
      <c r="L126" s="109">
        <v>43137</v>
      </c>
      <c r="M126" s="97">
        <v>2455</v>
      </c>
      <c r="N126" s="107">
        <v>2455</v>
      </c>
      <c r="O126" s="110">
        <v>43138</v>
      </c>
      <c r="P126" s="97" t="s">
        <v>94</v>
      </c>
      <c r="Q126" s="107" t="s">
        <v>96</v>
      </c>
      <c r="R126" s="127" t="s">
        <v>92</v>
      </c>
      <c r="T126" s="97">
        <v>1</v>
      </c>
      <c r="U126" s="127" t="s">
        <v>269</v>
      </c>
      <c r="W126" s="97" t="s">
        <v>289</v>
      </c>
      <c r="X126" s="97" t="s">
        <v>294</v>
      </c>
      <c r="AA126" s="127" t="s">
        <v>261</v>
      </c>
      <c r="AB126" s="127">
        <f t="shared" si="7"/>
        <v>18</v>
      </c>
      <c r="AC126" s="127">
        <f t="shared" si="10"/>
        <v>1</v>
      </c>
      <c r="AD126" s="107">
        <v>18</v>
      </c>
      <c r="AE126" s="132">
        <v>692</v>
      </c>
      <c r="AG126" s="99">
        <v>43139</v>
      </c>
      <c r="AH126" s="127" t="str">
        <f t="shared" si="11"/>
        <v>2455CHONDRO AID FORTE X 60 CAPS.</v>
      </c>
      <c r="AI126" s="97" t="s">
        <v>380</v>
      </c>
    </row>
    <row r="127" spans="2:35" x14ac:dyDescent="0.3">
      <c r="B127" s="127" t="str">
        <f t="shared" si="8"/>
        <v>18</v>
      </c>
      <c r="C127" s="127" t="str">
        <f t="shared" si="9"/>
        <v>24557</v>
      </c>
      <c r="E127" s="159" t="s">
        <v>339</v>
      </c>
      <c r="F127" s="132" t="s">
        <v>151</v>
      </c>
      <c r="G127" s="108" t="s">
        <v>152</v>
      </c>
      <c r="H127" s="136">
        <v>43709</v>
      </c>
      <c r="I127" s="132">
        <f t="shared" si="6"/>
        <v>7</v>
      </c>
      <c r="J127" s="97" t="s">
        <v>262</v>
      </c>
      <c r="K127" s="97">
        <v>2018</v>
      </c>
      <c r="L127" s="109">
        <v>43137</v>
      </c>
      <c r="M127" s="97">
        <v>2455</v>
      </c>
      <c r="N127" s="107">
        <v>2455</v>
      </c>
      <c r="O127" s="110">
        <v>43138</v>
      </c>
      <c r="P127" s="97" t="s">
        <v>94</v>
      </c>
      <c r="Q127" s="107" t="s">
        <v>96</v>
      </c>
      <c r="R127" s="127" t="s">
        <v>92</v>
      </c>
      <c r="T127" s="97">
        <v>1</v>
      </c>
      <c r="U127" s="127" t="s">
        <v>269</v>
      </c>
      <c r="W127" s="97" t="s">
        <v>289</v>
      </c>
      <c r="X127" s="97" t="s">
        <v>294</v>
      </c>
      <c r="AA127" s="127" t="s">
        <v>261</v>
      </c>
      <c r="AB127" s="127">
        <f t="shared" si="7"/>
        <v>18</v>
      </c>
      <c r="AC127" s="127">
        <f t="shared" si="10"/>
        <v>1</v>
      </c>
      <c r="AD127" s="107">
        <v>66</v>
      </c>
      <c r="AE127" s="132">
        <v>692</v>
      </c>
      <c r="AG127" s="99">
        <v>43139</v>
      </c>
      <c r="AH127" s="127" t="str">
        <f t="shared" si="11"/>
        <v>2455CYS-CONTROL SACHETS X 14</v>
      </c>
      <c r="AI127" s="97" t="s">
        <v>380</v>
      </c>
    </row>
    <row r="128" spans="2:35" x14ac:dyDescent="0.3">
      <c r="B128" s="127" t="str">
        <f t="shared" si="8"/>
        <v>18</v>
      </c>
      <c r="C128" s="127" t="str">
        <f t="shared" si="9"/>
        <v>24558</v>
      </c>
      <c r="E128" s="159" t="s">
        <v>341</v>
      </c>
      <c r="F128" s="132" t="s">
        <v>163</v>
      </c>
      <c r="G128" s="108" t="s">
        <v>164</v>
      </c>
      <c r="H128" s="136">
        <v>43922</v>
      </c>
      <c r="I128" s="132">
        <f t="shared" si="6"/>
        <v>8</v>
      </c>
      <c r="J128" s="97" t="s">
        <v>262</v>
      </c>
      <c r="K128" s="97">
        <v>2018</v>
      </c>
      <c r="L128" s="109">
        <v>43137</v>
      </c>
      <c r="M128" s="97">
        <v>2455</v>
      </c>
      <c r="N128" s="107">
        <v>2455</v>
      </c>
      <c r="O128" s="110">
        <v>43138</v>
      </c>
      <c r="P128" s="97" t="s">
        <v>94</v>
      </c>
      <c r="Q128" s="107" t="s">
        <v>96</v>
      </c>
      <c r="R128" s="127" t="s">
        <v>92</v>
      </c>
      <c r="T128" s="97">
        <v>1</v>
      </c>
      <c r="U128" s="127" t="s">
        <v>269</v>
      </c>
      <c r="W128" s="97" t="s">
        <v>289</v>
      </c>
      <c r="X128" s="97" t="s">
        <v>294</v>
      </c>
      <c r="AA128" s="127" t="s">
        <v>261</v>
      </c>
      <c r="AB128" s="127">
        <f t="shared" si="7"/>
        <v>18</v>
      </c>
      <c r="AC128" s="127">
        <f t="shared" si="10"/>
        <v>1</v>
      </c>
      <c r="AD128" s="107">
        <v>18</v>
      </c>
      <c r="AE128" s="132">
        <v>692</v>
      </c>
      <c r="AG128" s="99">
        <v>43139</v>
      </c>
      <c r="AH128" s="127" t="str">
        <f t="shared" si="11"/>
        <v>2455PERLAS DE PIEL advance X 200 CAPS.</v>
      </c>
      <c r="AI128" s="97" t="s">
        <v>380</v>
      </c>
    </row>
    <row r="129" spans="2:35" x14ac:dyDescent="0.3">
      <c r="B129" s="127" t="str">
        <f t="shared" si="8"/>
        <v>18</v>
      </c>
      <c r="C129" s="127" t="str">
        <f t="shared" si="9"/>
        <v>24559</v>
      </c>
      <c r="E129" s="159" t="s">
        <v>342</v>
      </c>
      <c r="F129" s="132" t="s">
        <v>155</v>
      </c>
      <c r="G129" s="108" t="s">
        <v>156</v>
      </c>
      <c r="H129" s="136">
        <v>43891</v>
      </c>
      <c r="I129" s="132">
        <f t="shared" si="6"/>
        <v>9</v>
      </c>
      <c r="J129" s="97" t="s">
        <v>262</v>
      </c>
      <c r="K129" s="97">
        <v>2018</v>
      </c>
      <c r="L129" s="109">
        <v>43137</v>
      </c>
      <c r="M129" s="97">
        <v>2455</v>
      </c>
      <c r="N129" s="107">
        <v>2455</v>
      </c>
      <c r="O129" s="110">
        <v>43138</v>
      </c>
      <c r="P129" s="97" t="s">
        <v>94</v>
      </c>
      <c r="Q129" s="107" t="s">
        <v>96</v>
      </c>
      <c r="R129" s="127" t="s">
        <v>92</v>
      </c>
      <c r="T129" s="97">
        <v>1</v>
      </c>
      <c r="U129" s="127" t="s">
        <v>269</v>
      </c>
      <c r="W129" s="97" t="s">
        <v>289</v>
      </c>
      <c r="X129" s="97" t="s">
        <v>294</v>
      </c>
      <c r="AA129" s="127" t="s">
        <v>261</v>
      </c>
      <c r="AB129" s="127">
        <f t="shared" si="7"/>
        <v>18</v>
      </c>
      <c r="AC129" s="127">
        <f t="shared" si="10"/>
        <v>1</v>
      </c>
      <c r="AD129" s="107">
        <v>90</v>
      </c>
      <c r="AE129" s="132">
        <v>692</v>
      </c>
      <c r="AG129" s="99">
        <v>43139</v>
      </c>
      <c r="AH129" s="127" t="str">
        <f t="shared" si="11"/>
        <v>2455PHYTO SOYA CAPS. X 60</v>
      </c>
      <c r="AI129" s="97" t="s">
        <v>380</v>
      </c>
    </row>
    <row r="130" spans="2:35" x14ac:dyDescent="0.3">
      <c r="B130" s="127" t="str">
        <f t="shared" si="8"/>
        <v>18</v>
      </c>
      <c r="C130" s="127" t="str">
        <f t="shared" si="9"/>
        <v>245510</v>
      </c>
      <c r="E130" s="159" t="s">
        <v>343</v>
      </c>
      <c r="F130" s="132" t="s">
        <v>170</v>
      </c>
      <c r="G130" s="108" t="s">
        <v>171</v>
      </c>
      <c r="H130" s="136">
        <v>43739</v>
      </c>
      <c r="I130" s="132">
        <f t="shared" si="6"/>
        <v>10</v>
      </c>
      <c r="J130" s="97" t="s">
        <v>262</v>
      </c>
      <c r="K130" s="97">
        <v>2018</v>
      </c>
      <c r="L130" s="109">
        <v>43137</v>
      </c>
      <c r="M130" s="97">
        <v>2455</v>
      </c>
      <c r="N130" s="107">
        <v>2455</v>
      </c>
      <c r="O130" s="110">
        <v>43138</v>
      </c>
      <c r="P130" s="97" t="s">
        <v>94</v>
      </c>
      <c r="Q130" s="107" t="s">
        <v>96</v>
      </c>
      <c r="R130" s="127" t="s">
        <v>92</v>
      </c>
      <c r="T130" s="97">
        <v>1</v>
      </c>
      <c r="U130" s="127" t="s">
        <v>269</v>
      </c>
      <c r="W130" s="97" t="s">
        <v>289</v>
      </c>
      <c r="X130" s="97" t="s">
        <v>294</v>
      </c>
      <c r="AA130" s="127" t="s">
        <v>261</v>
      </c>
      <c r="AB130" s="127">
        <f t="shared" si="7"/>
        <v>18</v>
      </c>
      <c r="AC130" s="127">
        <f t="shared" si="10"/>
        <v>1</v>
      </c>
      <c r="AD130" s="107">
        <v>12</v>
      </c>
      <c r="AE130" s="132">
        <v>692</v>
      </c>
      <c r="AG130" s="99">
        <v>43139</v>
      </c>
      <c r="AH130" s="127" t="str">
        <f t="shared" si="11"/>
        <v>2455PHYTO SOYA DIA Y NOCHE X 60 CAP.</v>
      </c>
      <c r="AI130" s="97" t="s">
        <v>380</v>
      </c>
    </row>
    <row r="131" spans="2:35" x14ac:dyDescent="0.3">
      <c r="B131" s="127" t="str">
        <f t="shared" si="8"/>
        <v>18</v>
      </c>
      <c r="C131" s="127" t="str">
        <f t="shared" si="9"/>
        <v>245511</v>
      </c>
      <c r="E131" s="159" t="s">
        <v>344</v>
      </c>
      <c r="F131" s="132" t="s">
        <v>165</v>
      </c>
      <c r="G131" s="108" t="s">
        <v>166</v>
      </c>
      <c r="H131" s="136">
        <v>43891</v>
      </c>
      <c r="I131" s="132">
        <f t="shared" si="6"/>
        <v>11</v>
      </c>
      <c r="J131" s="97" t="s">
        <v>262</v>
      </c>
      <c r="K131" s="97">
        <v>2018</v>
      </c>
      <c r="L131" s="109">
        <v>43137</v>
      </c>
      <c r="M131" s="97">
        <v>2455</v>
      </c>
      <c r="N131" s="107">
        <v>2455</v>
      </c>
      <c r="O131" s="110">
        <v>43138</v>
      </c>
      <c r="P131" s="97" t="s">
        <v>94</v>
      </c>
      <c r="Q131" s="107" t="s">
        <v>96</v>
      </c>
      <c r="R131" s="127" t="s">
        <v>92</v>
      </c>
      <c r="T131" s="97">
        <v>1</v>
      </c>
      <c r="U131" s="127" t="s">
        <v>269</v>
      </c>
      <c r="W131" s="97" t="s">
        <v>289</v>
      </c>
      <c r="X131" s="97" t="s">
        <v>294</v>
      </c>
      <c r="AA131" s="127" t="s">
        <v>261</v>
      </c>
      <c r="AB131" s="127">
        <f t="shared" si="7"/>
        <v>18</v>
      </c>
      <c r="AC131" s="127">
        <f t="shared" si="10"/>
        <v>1</v>
      </c>
      <c r="AD131" s="107">
        <v>25</v>
      </c>
      <c r="AE131" s="132">
        <v>692</v>
      </c>
      <c r="AG131" s="99">
        <v>43139</v>
      </c>
      <c r="AH131" s="127" t="str">
        <f t="shared" si="11"/>
        <v>2455PHYTO SOYA FORTE X 60 CAPS</v>
      </c>
      <c r="AI131" s="97" t="s">
        <v>380</v>
      </c>
    </row>
    <row r="132" spans="2:35" x14ac:dyDescent="0.3">
      <c r="B132" s="127" t="str">
        <f t="shared" si="8"/>
        <v>18</v>
      </c>
      <c r="C132" s="127" t="str">
        <f t="shared" si="9"/>
        <v>245511</v>
      </c>
      <c r="E132" s="159" t="s">
        <v>344</v>
      </c>
      <c r="F132" s="132" t="s">
        <v>165</v>
      </c>
      <c r="G132" s="108" t="s">
        <v>184</v>
      </c>
      <c r="H132" s="136">
        <v>44013</v>
      </c>
      <c r="I132" s="132">
        <f t="shared" si="6"/>
        <v>11</v>
      </c>
      <c r="J132" s="97" t="s">
        <v>262</v>
      </c>
      <c r="K132" s="97">
        <v>2018</v>
      </c>
      <c r="L132" s="109">
        <v>43137</v>
      </c>
      <c r="M132" s="97">
        <v>2455</v>
      </c>
      <c r="N132" s="107">
        <v>2455</v>
      </c>
      <c r="O132" s="110">
        <v>43138</v>
      </c>
      <c r="P132" s="97" t="s">
        <v>94</v>
      </c>
      <c r="Q132" s="107" t="s">
        <v>96</v>
      </c>
      <c r="R132" s="127" t="s">
        <v>92</v>
      </c>
      <c r="T132" s="97">
        <v>1</v>
      </c>
      <c r="U132" s="127" t="s">
        <v>269</v>
      </c>
      <c r="W132" s="97" t="s">
        <v>289</v>
      </c>
      <c r="X132" s="97" t="s">
        <v>294</v>
      </c>
      <c r="AA132" s="127" t="s">
        <v>261</v>
      </c>
      <c r="AB132" s="127">
        <f t="shared" si="7"/>
        <v>18</v>
      </c>
      <c r="AC132" s="127">
        <f t="shared" si="10"/>
        <v>1</v>
      </c>
      <c r="AD132" s="107">
        <v>5</v>
      </c>
      <c r="AE132" s="132">
        <v>692</v>
      </c>
      <c r="AG132" s="99">
        <v>43139</v>
      </c>
      <c r="AH132" s="127" t="str">
        <f t="shared" si="11"/>
        <v>2455PHYTO SOYA FORTE X 60 CAPS</v>
      </c>
      <c r="AI132" s="97" t="s">
        <v>380</v>
      </c>
    </row>
    <row r="133" spans="2:35" x14ac:dyDescent="0.3">
      <c r="B133" s="127" t="str">
        <f t="shared" si="8"/>
        <v>18</v>
      </c>
      <c r="C133" s="127" t="str">
        <f t="shared" si="9"/>
        <v>245512</v>
      </c>
      <c r="E133" s="159" t="s">
        <v>345</v>
      </c>
      <c r="F133" s="132" t="s">
        <v>157</v>
      </c>
      <c r="G133" s="108" t="s">
        <v>158</v>
      </c>
      <c r="H133" s="136">
        <v>43862</v>
      </c>
      <c r="I133" s="132">
        <f t="shared" ref="I133:I196" si="12">IF(N133&lt;&gt;N132,1,IF(E133=E132,I132,I132+1))</f>
        <v>12</v>
      </c>
      <c r="J133" s="97" t="s">
        <v>262</v>
      </c>
      <c r="K133" s="97">
        <v>2018</v>
      </c>
      <c r="L133" s="109">
        <v>43137</v>
      </c>
      <c r="M133" s="97">
        <v>2455</v>
      </c>
      <c r="N133" s="107">
        <v>2455</v>
      </c>
      <c r="O133" s="110">
        <v>43138</v>
      </c>
      <c r="P133" s="97" t="s">
        <v>94</v>
      </c>
      <c r="Q133" s="107" t="s">
        <v>96</v>
      </c>
      <c r="R133" s="127" t="s">
        <v>92</v>
      </c>
      <c r="T133" s="97">
        <v>1</v>
      </c>
      <c r="U133" s="127" t="s">
        <v>269</v>
      </c>
      <c r="W133" s="97" t="s">
        <v>289</v>
      </c>
      <c r="X133" s="97" t="s">
        <v>294</v>
      </c>
      <c r="AA133" s="127" t="s">
        <v>261</v>
      </c>
      <c r="AB133" s="127">
        <f t="shared" ref="AB133:AB196" si="13">IF(N133&lt;&gt;"",IF(A133&lt;&gt;A132,1,IF(N133=N132,AB132,AB132+1)),"")</f>
        <v>18</v>
      </c>
      <c r="AC133" s="127">
        <f t="shared" si="10"/>
        <v>1</v>
      </c>
      <c r="AD133" s="107">
        <v>54</v>
      </c>
      <c r="AE133" s="132">
        <v>692</v>
      </c>
      <c r="AG133" s="99">
        <v>43139</v>
      </c>
      <c r="AH133" s="127" t="str">
        <f t="shared" si="11"/>
        <v>2455PHYTO SOYA GEL VAGINAL X 8 APLICADORES</v>
      </c>
      <c r="AI133" s="97" t="s">
        <v>380</v>
      </c>
    </row>
    <row r="134" spans="2:35" x14ac:dyDescent="0.3">
      <c r="B134" s="127" t="str">
        <f t="shared" ref="B134:B197" si="14">CONCATENATE(A134,AB134)</f>
        <v>18</v>
      </c>
      <c r="C134" s="127" t="str">
        <f t="shared" ref="C134:C197" si="15">CONCATENATE(N134,I134)</f>
        <v>245513</v>
      </c>
      <c r="E134" s="159" t="s">
        <v>348</v>
      </c>
      <c r="F134" s="132" t="s">
        <v>167</v>
      </c>
      <c r="G134" s="108" t="s">
        <v>168</v>
      </c>
      <c r="H134" s="136">
        <v>43709</v>
      </c>
      <c r="I134" s="132">
        <f t="shared" si="12"/>
        <v>13</v>
      </c>
      <c r="J134" s="97" t="s">
        <v>262</v>
      </c>
      <c r="K134" s="97">
        <v>2018</v>
      </c>
      <c r="L134" s="109">
        <v>43137</v>
      </c>
      <c r="M134" s="97">
        <v>2455</v>
      </c>
      <c r="N134" s="107">
        <v>2455</v>
      </c>
      <c r="O134" s="110">
        <v>43138</v>
      </c>
      <c r="P134" s="97" t="s">
        <v>94</v>
      </c>
      <c r="Q134" s="107" t="s">
        <v>96</v>
      </c>
      <c r="R134" s="127" t="s">
        <v>92</v>
      </c>
      <c r="T134" s="97">
        <v>1</v>
      </c>
      <c r="U134" s="127" t="s">
        <v>269</v>
      </c>
      <c r="W134" s="97" t="s">
        <v>289</v>
      </c>
      <c r="X134" s="97" t="s">
        <v>294</v>
      </c>
      <c r="AA134" s="127" t="s">
        <v>261</v>
      </c>
      <c r="AB134" s="127">
        <f t="shared" si="13"/>
        <v>18</v>
      </c>
      <c r="AC134" s="127">
        <f t="shared" ref="AC134:AC197" si="16">IF(N134&lt;&gt;"",1,"")</f>
        <v>1</v>
      </c>
      <c r="AD134" s="107">
        <v>72</v>
      </c>
      <c r="AE134" s="132">
        <v>692</v>
      </c>
      <c r="AG134" s="99">
        <v>43139</v>
      </c>
      <c r="AH134" s="127" t="str">
        <f t="shared" ref="AH134:AH197" si="17">CONCATENATE(N134,F134)</f>
        <v>2455VAGIVIT CAJS X 6 V.T.</v>
      </c>
      <c r="AI134" s="97" t="s">
        <v>380</v>
      </c>
    </row>
    <row r="135" spans="2:35" x14ac:dyDescent="0.3">
      <c r="B135" s="127" t="str">
        <f t="shared" si="14"/>
        <v>18</v>
      </c>
      <c r="C135" s="127" t="str">
        <f t="shared" si="15"/>
        <v>245514</v>
      </c>
      <c r="E135" s="159" t="s">
        <v>346</v>
      </c>
      <c r="F135" s="132" t="s">
        <v>172</v>
      </c>
      <c r="G135" s="108" t="s">
        <v>173</v>
      </c>
      <c r="H135" s="136">
        <v>43497</v>
      </c>
      <c r="I135" s="132">
        <f t="shared" si="12"/>
        <v>14</v>
      </c>
      <c r="J135" s="97" t="s">
        <v>262</v>
      </c>
      <c r="K135" s="97">
        <v>2018</v>
      </c>
      <c r="L135" s="109">
        <v>43137</v>
      </c>
      <c r="M135" s="97">
        <v>2455</v>
      </c>
      <c r="N135" s="107">
        <v>2455</v>
      </c>
      <c r="O135" s="110">
        <v>43138</v>
      </c>
      <c r="P135" s="97" t="s">
        <v>94</v>
      </c>
      <c r="Q135" s="107" t="s">
        <v>96</v>
      </c>
      <c r="R135" s="127" t="s">
        <v>92</v>
      </c>
      <c r="T135" s="97">
        <v>1</v>
      </c>
      <c r="U135" s="127" t="s">
        <v>269</v>
      </c>
      <c r="W135" s="97" t="s">
        <v>289</v>
      </c>
      <c r="X135" s="97" t="s">
        <v>294</v>
      </c>
      <c r="AA135" s="127" t="s">
        <v>261</v>
      </c>
      <c r="AB135" s="127">
        <f t="shared" si="13"/>
        <v>18</v>
      </c>
      <c r="AC135" s="127">
        <f t="shared" si="16"/>
        <v>1</v>
      </c>
      <c r="AD135" s="107">
        <v>6</v>
      </c>
      <c r="AE135" s="132">
        <v>692</v>
      </c>
      <c r="AG135" s="99">
        <v>43139</v>
      </c>
      <c r="AH135" s="127" t="str">
        <f t="shared" si="17"/>
        <v>2455VITIVEN X 30 CAPSULAS</v>
      </c>
      <c r="AI135" s="97" t="s">
        <v>380</v>
      </c>
    </row>
    <row r="136" spans="2:35" x14ac:dyDescent="0.3">
      <c r="B136" s="127" t="str">
        <f t="shared" si="14"/>
        <v>19</v>
      </c>
      <c r="C136" s="127" t="str">
        <f t="shared" si="15"/>
        <v>24561</v>
      </c>
      <c r="E136" s="159" t="s">
        <v>336</v>
      </c>
      <c r="F136" s="132" t="s">
        <v>185</v>
      </c>
      <c r="G136" s="108" t="s">
        <v>186</v>
      </c>
      <c r="H136" s="136">
        <v>44044</v>
      </c>
      <c r="I136" s="132">
        <f t="shared" si="12"/>
        <v>1</v>
      </c>
      <c r="J136" s="97" t="s">
        <v>262</v>
      </c>
      <c r="K136" s="97">
        <v>2018</v>
      </c>
      <c r="L136" s="109">
        <v>43139</v>
      </c>
      <c r="M136" s="97">
        <v>2458</v>
      </c>
      <c r="N136" s="107">
        <v>2456</v>
      </c>
      <c r="O136" s="110">
        <v>43139</v>
      </c>
      <c r="P136" s="97" t="s">
        <v>94</v>
      </c>
      <c r="Q136" s="107" t="s">
        <v>95</v>
      </c>
      <c r="R136" s="127" t="s">
        <v>87</v>
      </c>
      <c r="T136" s="97">
        <v>61</v>
      </c>
      <c r="U136" s="127" t="s">
        <v>264</v>
      </c>
      <c r="W136" s="97" t="s">
        <v>289</v>
      </c>
      <c r="X136" s="97" t="s">
        <v>295</v>
      </c>
      <c r="AA136" s="127" t="s">
        <v>261</v>
      </c>
      <c r="AB136" s="127">
        <f t="shared" si="13"/>
        <v>19</v>
      </c>
      <c r="AC136" s="127">
        <f t="shared" si="16"/>
        <v>1</v>
      </c>
      <c r="AD136" s="107">
        <v>28</v>
      </c>
      <c r="AE136" s="132">
        <v>693</v>
      </c>
      <c r="AG136" s="99">
        <v>43139</v>
      </c>
      <c r="AH136" s="127" t="str">
        <f t="shared" si="17"/>
        <v>2456ARKOLAGEN PLUS X 14 SACHETS</v>
      </c>
      <c r="AI136" s="97" t="s">
        <v>381</v>
      </c>
    </row>
    <row r="137" spans="2:35" x14ac:dyDescent="0.3">
      <c r="B137" s="127" t="str">
        <f t="shared" si="14"/>
        <v>19</v>
      </c>
      <c r="C137" s="127" t="str">
        <f t="shared" si="15"/>
        <v>24561</v>
      </c>
      <c r="E137" s="159" t="s">
        <v>336</v>
      </c>
      <c r="F137" s="132" t="s">
        <v>185</v>
      </c>
      <c r="G137" s="108" t="s">
        <v>187</v>
      </c>
      <c r="H137" s="136">
        <v>44075</v>
      </c>
      <c r="I137" s="132">
        <f t="shared" si="12"/>
        <v>1</v>
      </c>
      <c r="J137" s="97" t="s">
        <v>262</v>
      </c>
      <c r="K137" s="97">
        <v>2018</v>
      </c>
      <c r="L137" s="109">
        <v>43139</v>
      </c>
      <c r="M137" s="97">
        <v>2458</v>
      </c>
      <c r="N137" s="107">
        <v>2456</v>
      </c>
      <c r="O137" s="110">
        <v>43139</v>
      </c>
      <c r="P137" s="97" t="s">
        <v>94</v>
      </c>
      <c r="Q137" s="107" t="s">
        <v>95</v>
      </c>
      <c r="R137" s="127" t="s">
        <v>87</v>
      </c>
      <c r="T137" s="97">
        <v>61</v>
      </c>
      <c r="U137" s="127" t="s">
        <v>264</v>
      </c>
      <c r="W137" s="97" t="s">
        <v>289</v>
      </c>
      <c r="X137" s="97" t="s">
        <v>295</v>
      </c>
      <c r="AA137" s="127" t="s">
        <v>261</v>
      </c>
      <c r="AB137" s="127">
        <f t="shared" si="13"/>
        <v>19</v>
      </c>
      <c r="AC137" s="127">
        <f t="shared" si="16"/>
        <v>1</v>
      </c>
      <c r="AD137" s="107">
        <v>1052</v>
      </c>
      <c r="AE137" s="132">
        <v>693</v>
      </c>
      <c r="AG137" s="99">
        <v>43139</v>
      </c>
      <c r="AH137" s="127" t="str">
        <f t="shared" si="17"/>
        <v>2456ARKOLAGEN PLUS X 14 SACHETS</v>
      </c>
      <c r="AI137" s="97" t="s">
        <v>381</v>
      </c>
    </row>
    <row r="138" spans="2:35" x14ac:dyDescent="0.3">
      <c r="B138" s="127" t="str">
        <f t="shared" si="14"/>
        <v>20</v>
      </c>
      <c r="C138" s="127" t="str">
        <f t="shared" si="15"/>
        <v>24571</v>
      </c>
      <c r="E138" s="159" t="s">
        <v>336</v>
      </c>
      <c r="F138" s="132" t="s">
        <v>185</v>
      </c>
      <c r="G138" s="108" t="s">
        <v>187</v>
      </c>
      <c r="H138" s="136">
        <v>44075</v>
      </c>
      <c r="I138" s="132">
        <f t="shared" si="12"/>
        <v>1</v>
      </c>
      <c r="J138" s="97" t="s">
        <v>262</v>
      </c>
      <c r="K138" s="97">
        <v>2018</v>
      </c>
      <c r="L138" s="109">
        <v>43139</v>
      </c>
      <c r="M138" s="97">
        <v>2459</v>
      </c>
      <c r="N138" s="107">
        <v>2457</v>
      </c>
      <c r="O138" s="110">
        <v>43139</v>
      </c>
      <c r="P138" s="97" t="s">
        <v>94</v>
      </c>
      <c r="Q138" s="107" t="s">
        <v>96</v>
      </c>
      <c r="R138" s="127" t="s">
        <v>92</v>
      </c>
      <c r="T138" s="97">
        <v>12</v>
      </c>
      <c r="U138" s="127" t="s">
        <v>270</v>
      </c>
      <c r="W138" s="97" t="s">
        <v>289</v>
      </c>
      <c r="X138" s="97" t="s">
        <v>296</v>
      </c>
      <c r="AA138" s="127" t="s">
        <v>261</v>
      </c>
      <c r="AB138" s="127">
        <f t="shared" si="13"/>
        <v>20</v>
      </c>
      <c r="AC138" s="127">
        <f t="shared" si="16"/>
        <v>1</v>
      </c>
      <c r="AD138" s="107">
        <v>210</v>
      </c>
      <c r="AE138" s="132">
        <v>694</v>
      </c>
      <c r="AG138" s="99">
        <v>43140</v>
      </c>
      <c r="AH138" s="127" t="str">
        <f t="shared" si="17"/>
        <v>2457ARKOLAGEN PLUS X 14 SACHETS</v>
      </c>
      <c r="AI138" s="97" t="s">
        <v>380</v>
      </c>
    </row>
    <row r="139" spans="2:35" x14ac:dyDescent="0.3">
      <c r="B139" s="127" t="str">
        <f t="shared" si="14"/>
        <v>21</v>
      </c>
      <c r="C139" s="127" t="str">
        <f t="shared" si="15"/>
        <v>24591</v>
      </c>
      <c r="E139" s="159" t="s">
        <v>337</v>
      </c>
      <c r="F139" s="132" t="s">
        <v>146</v>
      </c>
      <c r="G139" s="108" t="s">
        <v>148</v>
      </c>
      <c r="H139" s="136">
        <v>43678</v>
      </c>
      <c r="I139" s="132">
        <f t="shared" si="12"/>
        <v>1</v>
      </c>
      <c r="J139" s="97" t="s">
        <v>262</v>
      </c>
      <c r="K139" s="97">
        <v>2018</v>
      </c>
      <c r="L139" s="109">
        <v>43139</v>
      </c>
      <c r="M139" s="97">
        <v>2461</v>
      </c>
      <c r="N139" s="107">
        <v>2459</v>
      </c>
      <c r="O139" s="110">
        <v>43139</v>
      </c>
      <c r="P139" s="97" t="s">
        <v>94</v>
      </c>
      <c r="Q139" s="107" t="s">
        <v>177</v>
      </c>
      <c r="R139" s="127" t="s">
        <v>87</v>
      </c>
      <c r="T139" s="97">
        <v>2</v>
      </c>
      <c r="U139" s="127" t="s">
        <v>271</v>
      </c>
      <c r="W139" s="97" t="s">
        <v>289</v>
      </c>
      <c r="X139" s="97" t="s">
        <v>297</v>
      </c>
      <c r="AA139" s="127" t="s">
        <v>261</v>
      </c>
      <c r="AB139" s="127">
        <f t="shared" si="13"/>
        <v>21</v>
      </c>
      <c r="AC139" s="127">
        <f t="shared" si="16"/>
        <v>1</v>
      </c>
      <c r="AD139" s="107">
        <v>84</v>
      </c>
      <c r="AE139" s="132">
        <v>695</v>
      </c>
      <c r="AG139" s="99">
        <v>43140.363865740743</v>
      </c>
      <c r="AH139" s="127" t="str">
        <f t="shared" si="17"/>
        <v>2459ARKOVOX PROPOLIS JARABE X 150 ML.</v>
      </c>
      <c r="AI139" s="97" t="s">
        <v>385</v>
      </c>
    </row>
    <row r="140" spans="2:35" x14ac:dyDescent="0.3">
      <c r="B140" s="127" t="str">
        <f t="shared" si="14"/>
        <v>22</v>
      </c>
      <c r="C140" s="127" t="str">
        <f t="shared" si="15"/>
        <v>24601</v>
      </c>
      <c r="E140" s="159" t="s">
        <v>334</v>
      </c>
      <c r="F140" s="132" t="s">
        <v>161</v>
      </c>
      <c r="G140" s="108" t="s">
        <v>162</v>
      </c>
      <c r="H140" s="136">
        <v>43709</v>
      </c>
      <c r="I140" s="132">
        <f t="shared" si="12"/>
        <v>1</v>
      </c>
      <c r="J140" s="97" t="s">
        <v>262</v>
      </c>
      <c r="K140" s="97">
        <v>2018</v>
      </c>
      <c r="L140" s="109">
        <v>43139</v>
      </c>
      <c r="M140" s="97">
        <v>2462</v>
      </c>
      <c r="N140" s="107">
        <v>2460</v>
      </c>
      <c r="O140" s="110">
        <v>43139</v>
      </c>
      <c r="P140" s="97" t="s">
        <v>94</v>
      </c>
      <c r="Q140" s="107" t="s">
        <v>188</v>
      </c>
      <c r="R140" s="127" t="s">
        <v>87</v>
      </c>
      <c r="T140" s="97">
        <v>6</v>
      </c>
      <c r="U140" s="127" t="s">
        <v>271</v>
      </c>
      <c r="W140" s="97" t="s">
        <v>289</v>
      </c>
      <c r="X140" s="97" t="s">
        <v>297</v>
      </c>
      <c r="AA140" s="127" t="s">
        <v>261</v>
      </c>
      <c r="AB140" s="127">
        <f t="shared" si="13"/>
        <v>22</v>
      </c>
      <c r="AC140" s="127">
        <f t="shared" si="16"/>
        <v>1</v>
      </c>
      <c r="AD140" s="107">
        <v>84</v>
      </c>
      <c r="AE140" s="132">
        <v>696</v>
      </c>
      <c r="AG140" s="99">
        <v>0</v>
      </c>
      <c r="AH140" s="127" t="str">
        <f t="shared" si="17"/>
        <v>2460ARKOCAPIL advance X 60 CAPS.</v>
      </c>
    </row>
    <row r="141" spans="2:35" x14ac:dyDescent="0.3">
      <c r="B141" s="127" t="str">
        <f t="shared" si="14"/>
        <v>22</v>
      </c>
      <c r="C141" s="127" t="str">
        <f t="shared" si="15"/>
        <v>24602</v>
      </c>
      <c r="E141" s="159" t="s">
        <v>337</v>
      </c>
      <c r="F141" s="132" t="s">
        <v>146</v>
      </c>
      <c r="G141" s="108" t="s">
        <v>148</v>
      </c>
      <c r="H141" s="136">
        <v>43678</v>
      </c>
      <c r="I141" s="132">
        <f t="shared" si="12"/>
        <v>2</v>
      </c>
      <c r="J141" s="97" t="s">
        <v>262</v>
      </c>
      <c r="K141" s="97">
        <v>2018</v>
      </c>
      <c r="L141" s="109">
        <v>43139</v>
      </c>
      <c r="M141" s="97">
        <v>2462</v>
      </c>
      <c r="N141" s="107">
        <v>2460</v>
      </c>
      <c r="O141" s="110">
        <v>43139</v>
      </c>
      <c r="P141" s="97" t="s">
        <v>94</v>
      </c>
      <c r="Q141" s="107" t="s">
        <v>188</v>
      </c>
      <c r="R141" s="127" t="s">
        <v>87</v>
      </c>
      <c r="T141" s="97">
        <v>6</v>
      </c>
      <c r="U141" s="127" t="s">
        <v>271</v>
      </c>
      <c r="W141" s="97" t="s">
        <v>289</v>
      </c>
      <c r="X141" s="97" t="s">
        <v>297</v>
      </c>
      <c r="AA141" s="127" t="s">
        <v>261</v>
      </c>
      <c r="AB141" s="127">
        <f t="shared" si="13"/>
        <v>22</v>
      </c>
      <c r="AC141" s="127">
        <f t="shared" si="16"/>
        <v>1</v>
      </c>
      <c r="AD141" s="107">
        <v>132</v>
      </c>
      <c r="AE141" s="132">
        <v>696</v>
      </c>
      <c r="AG141" s="99">
        <v>0</v>
      </c>
      <c r="AH141" s="127" t="str">
        <f t="shared" si="17"/>
        <v>2460ARKOVOX PROPOLIS JARABE X 150 ML.</v>
      </c>
    </row>
    <row r="142" spans="2:35" x14ac:dyDescent="0.3">
      <c r="B142" s="127" t="str">
        <f t="shared" si="14"/>
        <v>22</v>
      </c>
      <c r="C142" s="127" t="str">
        <f t="shared" si="15"/>
        <v>24603</v>
      </c>
      <c r="E142" s="159" t="s">
        <v>339</v>
      </c>
      <c r="F142" s="132" t="s">
        <v>151</v>
      </c>
      <c r="G142" s="108" t="s">
        <v>152</v>
      </c>
      <c r="H142" s="136">
        <v>43709</v>
      </c>
      <c r="I142" s="132">
        <f t="shared" si="12"/>
        <v>3</v>
      </c>
      <c r="J142" s="97" t="s">
        <v>262</v>
      </c>
      <c r="K142" s="97">
        <v>2018</v>
      </c>
      <c r="L142" s="109">
        <v>43139</v>
      </c>
      <c r="M142" s="97">
        <v>2462</v>
      </c>
      <c r="N142" s="107">
        <v>2460</v>
      </c>
      <c r="O142" s="110">
        <v>43139</v>
      </c>
      <c r="P142" s="97" t="s">
        <v>94</v>
      </c>
      <c r="Q142" s="107" t="s">
        <v>188</v>
      </c>
      <c r="R142" s="127" t="s">
        <v>87</v>
      </c>
      <c r="T142" s="97">
        <v>6</v>
      </c>
      <c r="U142" s="127" t="s">
        <v>271</v>
      </c>
      <c r="W142" s="97" t="s">
        <v>289</v>
      </c>
      <c r="X142" s="97" t="s">
        <v>297</v>
      </c>
      <c r="AA142" s="127" t="s">
        <v>261</v>
      </c>
      <c r="AB142" s="127">
        <f t="shared" si="13"/>
        <v>22</v>
      </c>
      <c r="AC142" s="127">
        <f t="shared" si="16"/>
        <v>1</v>
      </c>
      <c r="AD142" s="107">
        <v>40</v>
      </c>
      <c r="AE142" s="132">
        <v>696</v>
      </c>
      <c r="AG142" s="99">
        <v>0</v>
      </c>
      <c r="AH142" s="127" t="str">
        <f t="shared" si="17"/>
        <v>2460CYS-CONTROL SACHETS X 14</v>
      </c>
    </row>
    <row r="143" spans="2:35" x14ac:dyDescent="0.3">
      <c r="B143" s="127" t="str">
        <f t="shared" si="14"/>
        <v>22</v>
      </c>
      <c r="C143" s="127" t="str">
        <f t="shared" si="15"/>
        <v>24604</v>
      </c>
      <c r="E143" s="159" t="s">
        <v>341</v>
      </c>
      <c r="F143" s="132" t="s">
        <v>163</v>
      </c>
      <c r="G143" s="108" t="s">
        <v>164</v>
      </c>
      <c r="H143" s="136">
        <v>43922</v>
      </c>
      <c r="I143" s="132">
        <f t="shared" si="12"/>
        <v>4</v>
      </c>
      <c r="J143" s="97" t="s">
        <v>262</v>
      </c>
      <c r="K143" s="97">
        <v>2018</v>
      </c>
      <c r="L143" s="109">
        <v>43139</v>
      </c>
      <c r="M143" s="97">
        <v>2462</v>
      </c>
      <c r="N143" s="107">
        <v>2460</v>
      </c>
      <c r="O143" s="110">
        <v>43139</v>
      </c>
      <c r="P143" s="97" t="s">
        <v>94</v>
      </c>
      <c r="Q143" s="107" t="s">
        <v>188</v>
      </c>
      <c r="R143" s="127" t="s">
        <v>87</v>
      </c>
      <c r="T143" s="97">
        <v>6</v>
      </c>
      <c r="U143" s="127" t="s">
        <v>271</v>
      </c>
      <c r="W143" s="97" t="s">
        <v>289</v>
      </c>
      <c r="X143" s="97" t="s">
        <v>297</v>
      </c>
      <c r="AA143" s="127" t="s">
        <v>261</v>
      </c>
      <c r="AB143" s="127">
        <f t="shared" si="13"/>
        <v>22</v>
      </c>
      <c r="AC143" s="127">
        <f t="shared" si="16"/>
        <v>1</v>
      </c>
      <c r="AD143" s="107">
        <v>48</v>
      </c>
      <c r="AE143" s="132">
        <v>696</v>
      </c>
      <c r="AG143" s="99">
        <v>0</v>
      </c>
      <c r="AH143" s="127" t="str">
        <f t="shared" si="17"/>
        <v>2460PERLAS DE PIEL advance X 200 CAPS.</v>
      </c>
    </row>
    <row r="144" spans="2:35" x14ac:dyDescent="0.3">
      <c r="B144" s="127" t="str">
        <f t="shared" si="14"/>
        <v>23</v>
      </c>
      <c r="C144" s="127" t="str">
        <f t="shared" si="15"/>
        <v>24621</v>
      </c>
      <c r="E144" s="159" t="s">
        <v>332</v>
      </c>
      <c r="F144" s="132" t="s">
        <v>142</v>
      </c>
      <c r="G144" s="108" t="s">
        <v>143</v>
      </c>
      <c r="H144" s="136">
        <v>43709</v>
      </c>
      <c r="I144" s="132">
        <f t="shared" si="12"/>
        <v>1</v>
      </c>
      <c r="J144" s="97" t="s">
        <v>262</v>
      </c>
      <c r="K144" s="97">
        <v>2018</v>
      </c>
      <c r="L144" s="109">
        <v>43140</v>
      </c>
      <c r="M144" s="97">
        <v>2463</v>
      </c>
      <c r="N144" s="107">
        <v>2462</v>
      </c>
      <c r="O144" s="110">
        <v>43140</v>
      </c>
      <c r="P144" s="97" t="s">
        <v>94</v>
      </c>
      <c r="Q144" s="107" t="s">
        <v>99</v>
      </c>
      <c r="R144" s="127" t="s">
        <v>92</v>
      </c>
      <c r="T144" s="97">
        <v>12</v>
      </c>
      <c r="U144" s="127" t="s">
        <v>269</v>
      </c>
      <c r="W144" s="97" t="s">
        <v>289</v>
      </c>
      <c r="X144" s="97" t="s">
        <v>298</v>
      </c>
      <c r="AA144" s="127" t="s">
        <v>261</v>
      </c>
      <c r="AB144" s="127">
        <f t="shared" si="13"/>
        <v>23</v>
      </c>
      <c r="AC144" s="127">
        <f t="shared" si="16"/>
        <v>1</v>
      </c>
      <c r="AD144" s="107">
        <v>300</v>
      </c>
      <c r="AE144" s="132">
        <v>697</v>
      </c>
      <c r="AG144" s="99">
        <v>43145</v>
      </c>
      <c r="AH144" s="127" t="str">
        <f t="shared" si="17"/>
        <v>2462ACTIVOX MENTA-EUCALIPTO X 16 PASTILLAS</v>
      </c>
    </row>
    <row r="145" spans="2:34" x14ac:dyDescent="0.3">
      <c r="B145" s="127" t="str">
        <f t="shared" si="14"/>
        <v>23</v>
      </c>
      <c r="C145" s="127" t="str">
        <f t="shared" si="15"/>
        <v>24622</v>
      </c>
      <c r="E145" s="159" t="s">
        <v>333</v>
      </c>
      <c r="F145" s="132" t="s">
        <v>159</v>
      </c>
      <c r="G145" s="108" t="s">
        <v>183</v>
      </c>
      <c r="H145" s="136">
        <v>43709</v>
      </c>
      <c r="I145" s="132">
        <f t="shared" si="12"/>
        <v>2</v>
      </c>
      <c r="J145" s="97" t="s">
        <v>262</v>
      </c>
      <c r="K145" s="97">
        <v>2018</v>
      </c>
      <c r="L145" s="109">
        <v>43140</v>
      </c>
      <c r="M145" s="97">
        <v>2463</v>
      </c>
      <c r="N145" s="107">
        <v>2462</v>
      </c>
      <c r="O145" s="110">
        <v>43140</v>
      </c>
      <c r="P145" s="97" t="s">
        <v>94</v>
      </c>
      <c r="Q145" s="107" t="s">
        <v>99</v>
      </c>
      <c r="R145" s="127" t="s">
        <v>92</v>
      </c>
      <c r="T145" s="97">
        <v>12</v>
      </c>
      <c r="U145" s="127" t="s">
        <v>269</v>
      </c>
      <c r="W145" s="97" t="s">
        <v>289</v>
      </c>
      <c r="X145" s="97" t="s">
        <v>298</v>
      </c>
      <c r="AA145" s="127" t="s">
        <v>261</v>
      </c>
      <c r="AB145" s="127">
        <f t="shared" si="13"/>
        <v>23</v>
      </c>
      <c r="AC145" s="127">
        <f t="shared" si="16"/>
        <v>1</v>
      </c>
      <c r="AD145" s="107">
        <v>200</v>
      </c>
      <c r="AE145" s="132">
        <v>697</v>
      </c>
      <c r="AG145" s="99">
        <v>43145</v>
      </c>
      <c r="AH145" s="127" t="str">
        <f t="shared" si="17"/>
        <v>2462ACTIVOX MIEL-LIMON X 16 PASTILLAS</v>
      </c>
    </row>
    <row r="146" spans="2:34" x14ac:dyDescent="0.3">
      <c r="B146" s="127" t="str">
        <f t="shared" si="14"/>
        <v>23</v>
      </c>
      <c r="C146" s="127" t="str">
        <f t="shared" si="15"/>
        <v>24623</v>
      </c>
      <c r="E146" s="159" t="s">
        <v>334</v>
      </c>
      <c r="F146" s="132" t="s">
        <v>161</v>
      </c>
      <c r="G146" s="108" t="s">
        <v>162</v>
      </c>
      <c r="H146" s="136">
        <v>43709</v>
      </c>
      <c r="I146" s="132">
        <f t="shared" si="12"/>
        <v>3</v>
      </c>
      <c r="J146" s="97" t="s">
        <v>262</v>
      </c>
      <c r="K146" s="97">
        <v>2018</v>
      </c>
      <c r="L146" s="109">
        <v>43140</v>
      </c>
      <c r="M146" s="97">
        <v>2463</v>
      </c>
      <c r="N146" s="107">
        <v>2462</v>
      </c>
      <c r="O146" s="110">
        <v>43140</v>
      </c>
      <c r="P146" s="97" t="s">
        <v>94</v>
      </c>
      <c r="Q146" s="107" t="s">
        <v>99</v>
      </c>
      <c r="R146" s="127" t="s">
        <v>92</v>
      </c>
      <c r="T146" s="97">
        <v>12</v>
      </c>
      <c r="U146" s="127" t="s">
        <v>269</v>
      </c>
      <c r="W146" s="97" t="s">
        <v>289</v>
      </c>
      <c r="X146" s="97" t="s">
        <v>298</v>
      </c>
      <c r="AA146" s="127" t="s">
        <v>261</v>
      </c>
      <c r="AB146" s="127">
        <f t="shared" si="13"/>
        <v>23</v>
      </c>
      <c r="AC146" s="127">
        <f t="shared" si="16"/>
        <v>1</v>
      </c>
      <c r="AD146" s="107">
        <v>10</v>
      </c>
      <c r="AE146" s="132">
        <v>697</v>
      </c>
      <c r="AG146" s="99">
        <v>43145</v>
      </c>
      <c r="AH146" s="127" t="str">
        <f t="shared" si="17"/>
        <v>2462ARKOCAPIL advance X 60 CAPS.</v>
      </c>
    </row>
    <row r="147" spans="2:34" x14ac:dyDescent="0.3">
      <c r="B147" s="127" t="str">
        <f t="shared" si="14"/>
        <v>23</v>
      </c>
      <c r="C147" s="127" t="str">
        <f t="shared" si="15"/>
        <v>24624</v>
      </c>
      <c r="E147" s="159" t="s">
        <v>336</v>
      </c>
      <c r="F147" s="132" t="s">
        <v>185</v>
      </c>
      <c r="G147" s="108" t="s">
        <v>187</v>
      </c>
      <c r="H147" s="136">
        <v>44075</v>
      </c>
      <c r="I147" s="132">
        <f t="shared" si="12"/>
        <v>4</v>
      </c>
      <c r="J147" s="97" t="s">
        <v>262</v>
      </c>
      <c r="K147" s="97">
        <v>2018</v>
      </c>
      <c r="L147" s="109">
        <v>43140</v>
      </c>
      <c r="M147" s="97">
        <v>2463</v>
      </c>
      <c r="N147" s="107">
        <v>2462</v>
      </c>
      <c r="O147" s="110">
        <v>43140</v>
      </c>
      <c r="P147" s="97" t="s">
        <v>94</v>
      </c>
      <c r="Q147" s="107" t="s">
        <v>99</v>
      </c>
      <c r="R147" s="127" t="s">
        <v>92</v>
      </c>
      <c r="T147" s="97">
        <v>12</v>
      </c>
      <c r="U147" s="127" t="s">
        <v>269</v>
      </c>
      <c r="W147" s="97" t="s">
        <v>289</v>
      </c>
      <c r="X147" s="97" t="s">
        <v>298</v>
      </c>
      <c r="AA147" s="127" t="s">
        <v>261</v>
      </c>
      <c r="AB147" s="127">
        <f t="shared" si="13"/>
        <v>23</v>
      </c>
      <c r="AC147" s="127">
        <f t="shared" si="16"/>
        <v>1</v>
      </c>
      <c r="AD147" s="107">
        <v>46</v>
      </c>
      <c r="AE147" s="132">
        <v>697</v>
      </c>
      <c r="AG147" s="99">
        <v>43145</v>
      </c>
      <c r="AH147" s="127" t="str">
        <f t="shared" si="17"/>
        <v>2462ARKOLAGEN PLUS X 14 SACHETS</v>
      </c>
    </row>
    <row r="148" spans="2:34" x14ac:dyDescent="0.3">
      <c r="B148" s="127" t="str">
        <f t="shared" si="14"/>
        <v>23</v>
      </c>
      <c r="C148" s="127" t="str">
        <f t="shared" si="15"/>
        <v>24624</v>
      </c>
      <c r="E148" s="159" t="s">
        <v>336</v>
      </c>
      <c r="F148" s="132" t="s">
        <v>185</v>
      </c>
      <c r="G148" s="108" t="s">
        <v>189</v>
      </c>
      <c r="H148" s="136">
        <v>44075</v>
      </c>
      <c r="I148" s="132">
        <f t="shared" si="12"/>
        <v>4</v>
      </c>
      <c r="J148" s="97" t="s">
        <v>262</v>
      </c>
      <c r="K148" s="97">
        <v>2018</v>
      </c>
      <c r="L148" s="109">
        <v>43140</v>
      </c>
      <c r="M148" s="97">
        <v>2463</v>
      </c>
      <c r="N148" s="107">
        <v>2462</v>
      </c>
      <c r="O148" s="110">
        <v>43140</v>
      </c>
      <c r="P148" s="97" t="s">
        <v>94</v>
      </c>
      <c r="Q148" s="107" t="s">
        <v>99</v>
      </c>
      <c r="R148" s="127" t="s">
        <v>92</v>
      </c>
      <c r="T148" s="97">
        <v>12</v>
      </c>
      <c r="U148" s="127" t="s">
        <v>269</v>
      </c>
      <c r="W148" s="97" t="s">
        <v>289</v>
      </c>
      <c r="X148" s="97" t="s">
        <v>298</v>
      </c>
      <c r="AA148" s="127" t="s">
        <v>261</v>
      </c>
      <c r="AB148" s="127">
        <f t="shared" si="13"/>
        <v>23</v>
      </c>
      <c r="AC148" s="127">
        <f t="shared" si="16"/>
        <v>1</v>
      </c>
      <c r="AD148" s="107">
        <v>4</v>
      </c>
      <c r="AE148" s="132">
        <v>697</v>
      </c>
      <c r="AG148" s="99">
        <v>43145</v>
      </c>
      <c r="AH148" s="127" t="str">
        <f t="shared" si="17"/>
        <v>2462ARKOLAGEN PLUS X 14 SACHETS</v>
      </c>
    </row>
    <row r="149" spans="2:34" x14ac:dyDescent="0.3">
      <c r="B149" s="127" t="str">
        <f t="shared" si="14"/>
        <v>23</v>
      </c>
      <c r="C149" s="127" t="str">
        <f t="shared" si="15"/>
        <v>24625</v>
      </c>
      <c r="E149" s="159" t="s">
        <v>337</v>
      </c>
      <c r="F149" s="132" t="s">
        <v>146</v>
      </c>
      <c r="G149" s="108" t="s">
        <v>148</v>
      </c>
      <c r="H149" s="136">
        <v>43678</v>
      </c>
      <c r="I149" s="132">
        <f t="shared" si="12"/>
        <v>5</v>
      </c>
      <c r="J149" s="97" t="s">
        <v>262</v>
      </c>
      <c r="K149" s="97">
        <v>2018</v>
      </c>
      <c r="L149" s="109">
        <v>43140</v>
      </c>
      <c r="M149" s="97">
        <v>2463</v>
      </c>
      <c r="N149" s="107">
        <v>2462</v>
      </c>
      <c r="O149" s="110">
        <v>43140</v>
      </c>
      <c r="P149" s="97" t="s">
        <v>94</v>
      </c>
      <c r="Q149" s="107" t="s">
        <v>99</v>
      </c>
      <c r="R149" s="127" t="s">
        <v>92</v>
      </c>
      <c r="T149" s="97">
        <v>12</v>
      </c>
      <c r="U149" s="127" t="s">
        <v>269</v>
      </c>
      <c r="W149" s="97" t="s">
        <v>289</v>
      </c>
      <c r="X149" s="97" t="s">
        <v>298</v>
      </c>
      <c r="AA149" s="127" t="s">
        <v>261</v>
      </c>
      <c r="AB149" s="127">
        <f t="shared" si="13"/>
        <v>23</v>
      </c>
      <c r="AC149" s="127">
        <f t="shared" si="16"/>
        <v>1</v>
      </c>
      <c r="AD149" s="107">
        <v>15</v>
      </c>
      <c r="AE149" s="132">
        <v>697</v>
      </c>
      <c r="AG149" s="99">
        <v>43145</v>
      </c>
      <c r="AH149" s="127" t="str">
        <f t="shared" si="17"/>
        <v>2462ARKOVOX PROPOLIS JARABE X 150 ML.</v>
      </c>
    </row>
    <row r="150" spans="2:34" x14ac:dyDescent="0.3">
      <c r="B150" s="127" t="str">
        <f t="shared" si="14"/>
        <v>23</v>
      </c>
      <c r="C150" s="127" t="str">
        <f t="shared" si="15"/>
        <v>24626</v>
      </c>
      <c r="E150" s="159" t="s">
        <v>338</v>
      </c>
      <c r="F150" s="132" t="s">
        <v>149</v>
      </c>
      <c r="G150" s="108" t="s">
        <v>150</v>
      </c>
      <c r="H150" s="136">
        <v>43922</v>
      </c>
      <c r="I150" s="132">
        <f t="shared" si="12"/>
        <v>6</v>
      </c>
      <c r="J150" s="97" t="s">
        <v>262</v>
      </c>
      <c r="K150" s="97">
        <v>2018</v>
      </c>
      <c r="L150" s="109">
        <v>43140</v>
      </c>
      <c r="M150" s="97">
        <v>2463</v>
      </c>
      <c r="N150" s="107">
        <v>2462</v>
      </c>
      <c r="O150" s="110">
        <v>43140</v>
      </c>
      <c r="P150" s="97" t="s">
        <v>94</v>
      </c>
      <c r="Q150" s="107" t="s">
        <v>99</v>
      </c>
      <c r="R150" s="127" t="s">
        <v>92</v>
      </c>
      <c r="T150" s="97">
        <v>12</v>
      </c>
      <c r="U150" s="127" t="s">
        <v>269</v>
      </c>
      <c r="W150" s="97" t="s">
        <v>289</v>
      </c>
      <c r="X150" s="97" t="s">
        <v>298</v>
      </c>
      <c r="AA150" s="127" t="s">
        <v>261</v>
      </c>
      <c r="AB150" s="127">
        <f t="shared" si="13"/>
        <v>23</v>
      </c>
      <c r="AC150" s="127">
        <f t="shared" si="16"/>
        <v>1</v>
      </c>
      <c r="AD150" s="107">
        <v>10</v>
      </c>
      <c r="AE150" s="132">
        <v>697</v>
      </c>
      <c r="AG150" s="99">
        <v>43145</v>
      </c>
      <c r="AH150" s="127" t="str">
        <f t="shared" si="17"/>
        <v>2462CHONDRO AID FORTE X 60 CAPS.</v>
      </c>
    </row>
    <row r="151" spans="2:34" x14ac:dyDescent="0.3">
      <c r="B151" s="127" t="str">
        <f t="shared" si="14"/>
        <v>23</v>
      </c>
      <c r="C151" s="127" t="str">
        <f t="shared" si="15"/>
        <v>24627</v>
      </c>
      <c r="E151" s="159" t="s">
        <v>339</v>
      </c>
      <c r="F151" s="132" t="s">
        <v>151</v>
      </c>
      <c r="G151" s="108" t="s">
        <v>152</v>
      </c>
      <c r="H151" s="136">
        <v>43709</v>
      </c>
      <c r="I151" s="132">
        <f t="shared" si="12"/>
        <v>7</v>
      </c>
      <c r="J151" s="97" t="s">
        <v>262</v>
      </c>
      <c r="K151" s="97">
        <v>2018</v>
      </c>
      <c r="L151" s="109">
        <v>43140</v>
      </c>
      <c r="M151" s="97">
        <v>2463</v>
      </c>
      <c r="N151" s="107">
        <v>2462</v>
      </c>
      <c r="O151" s="110">
        <v>43140</v>
      </c>
      <c r="P151" s="97" t="s">
        <v>94</v>
      </c>
      <c r="Q151" s="107" t="s">
        <v>99</v>
      </c>
      <c r="R151" s="127" t="s">
        <v>92</v>
      </c>
      <c r="T151" s="97">
        <v>12</v>
      </c>
      <c r="U151" s="127" t="s">
        <v>269</v>
      </c>
      <c r="W151" s="97" t="s">
        <v>289</v>
      </c>
      <c r="X151" s="97" t="s">
        <v>298</v>
      </c>
      <c r="AA151" s="127" t="s">
        <v>261</v>
      </c>
      <c r="AB151" s="127">
        <f t="shared" si="13"/>
        <v>23</v>
      </c>
      <c r="AC151" s="127">
        <f t="shared" si="16"/>
        <v>1</v>
      </c>
      <c r="AD151" s="107">
        <v>40</v>
      </c>
      <c r="AE151" s="132">
        <v>697</v>
      </c>
      <c r="AG151" s="99">
        <v>43145</v>
      </c>
      <c r="AH151" s="127" t="str">
        <f t="shared" si="17"/>
        <v>2462CYS-CONTROL SACHETS X 14</v>
      </c>
    </row>
    <row r="152" spans="2:34" x14ac:dyDescent="0.3">
      <c r="B152" s="127" t="str">
        <f t="shared" si="14"/>
        <v>23</v>
      </c>
      <c r="C152" s="127" t="str">
        <f t="shared" si="15"/>
        <v>24628</v>
      </c>
      <c r="E152" s="159" t="s">
        <v>342</v>
      </c>
      <c r="F152" s="132" t="s">
        <v>155</v>
      </c>
      <c r="G152" s="108" t="s">
        <v>156</v>
      </c>
      <c r="H152" s="136">
        <v>43891</v>
      </c>
      <c r="I152" s="132">
        <f t="shared" si="12"/>
        <v>8</v>
      </c>
      <c r="J152" s="97" t="s">
        <v>262</v>
      </c>
      <c r="K152" s="97">
        <v>2018</v>
      </c>
      <c r="L152" s="109">
        <v>43140</v>
      </c>
      <c r="M152" s="97">
        <v>2463</v>
      </c>
      <c r="N152" s="107">
        <v>2462</v>
      </c>
      <c r="O152" s="110">
        <v>43140</v>
      </c>
      <c r="P152" s="97" t="s">
        <v>94</v>
      </c>
      <c r="Q152" s="107" t="s">
        <v>99</v>
      </c>
      <c r="R152" s="127" t="s">
        <v>92</v>
      </c>
      <c r="T152" s="97">
        <v>12</v>
      </c>
      <c r="U152" s="127" t="s">
        <v>269</v>
      </c>
      <c r="W152" s="97" t="s">
        <v>289</v>
      </c>
      <c r="X152" s="97" t="s">
        <v>298</v>
      </c>
      <c r="AA152" s="127" t="s">
        <v>261</v>
      </c>
      <c r="AB152" s="127">
        <f t="shared" si="13"/>
        <v>23</v>
      </c>
      <c r="AC152" s="127">
        <f t="shared" si="16"/>
        <v>1</v>
      </c>
      <c r="AD152" s="107">
        <v>40</v>
      </c>
      <c r="AE152" s="132">
        <v>697</v>
      </c>
      <c r="AG152" s="99">
        <v>43145</v>
      </c>
      <c r="AH152" s="127" t="str">
        <f t="shared" si="17"/>
        <v>2462PHYTO SOYA CAPS. X 60</v>
      </c>
    </row>
    <row r="153" spans="2:34" x14ac:dyDescent="0.3">
      <c r="B153" s="127" t="str">
        <f t="shared" si="14"/>
        <v>23</v>
      </c>
      <c r="C153" s="127" t="str">
        <f t="shared" si="15"/>
        <v>24629</v>
      </c>
      <c r="E153" s="159" t="s">
        <v>343</v>
      </c>
      <c r="F153" s="132" t="s">
        <v>170</v>
      </c>
      <c r="G153" s="108" t="s">
        <v>171</v>
      </c>
      <c r="H153" s="136">
        <v>43739</v>
      </c>
      <c r="I153" s="132">
        <f t="shared" si="12"/>
        <v>9</v>
      </c>
      <c r="J153" s="97" t="s">
        <v>262</v>
      </c>
      <c r="K153" s="97">
        <v>2018</v>
      </c>
      <c r="L153" s="109">
        <v>43140</v>
      </c>
      <c r="M153" s="97">
        <v>2463</v>
      </c>
      <c r="N153" s="107">
        <v>2462</v>
      </c>
      <c r="O153" s="110">
        <v>43140</v>
      </c>
      <c r="P153" s="97" t="s">
        <v>94</v>
      </c>
      <c r="Q153" s="107" t="s">
        <v>99</v>
      </c>
      <c r="R153" s="127" t="s">
        <v>92</v>
      </c>
      <c r="T153" s="97">
        <v>12</v>
      </c>
      <c r="U153" s="127" t="s">
        <v>269</v>
      </c>
      <c r="W153" s="97" t="s">
        <v>289</v>
      </c>
      <c r="X153" s="97" t="s">
        <v>298</v>
      </c>
      <c r="AA153" s="127" t="s">
        <v>261</v>
      </c>
      <c r="AB153" s="127">
        <f t="shared" si="13"/>
        <v>23</v>
      </c>
      <c r="AC153" s="127">
        <f t="shared" si="16"/>
        <v>1</v>
      </c>
      <c r="AD153" s="107">
        <v>10</v>
      </c>
      <c r="AE153" s="132">
        <v>697</v>
      </c>
      <c r="AG153" s="99">
        <v>43145</v>
      </c>
      <c r="AH153" s="127" t="str">
        <f t="shared" si="17"/>
        <v>2462PHYTO SOYA DIA Y NOCHE X 60 CAP.</v>
      </c>
    </row>
    <row r="154" spans="2:34" x14ac:dyDescent="0.3">
      <c r="B154" s="127" t="str">
        <f t="shared" si="14"/>
        <v>23</v>
      </c>
      <c r="C154" s="127" t="str">
        <f t="shared" si="15"/>
        <v>246210</v>
      </c>
      <c r="E154" s="159" t="s">
        <v>344</v>
      </c>
      <c r="F154" s="132" t="s">
        <v>165</v>
      </c>
      <c r="G154" s="108" t="s">
        <v>184</v>
      </c>
      <c r="H154" s="136">
        <v>44013</v>
      </c>
      <c r="I154" s="132">
        <f t="shared" si="12"/>
        <v>10</v>
      </c>
      <c r="J154" s="97" t="s">
        <v>262</v>
      </c>
      <c r="K154" s="97">
        <v>2018</v>
      </c>
      <c r="L154" s="109">
        <v>43140</v>
      </c>
      <c r="M154" s="97">
        <v>2463</v>
      </c>
      <c r="N154" s="107">
        <v>2462</v>
      </c>
      <c r="O154" s="110">
        <v>43140</v>
      </c>
      <c r="P154" s="97" t="s">
        <v>94</v>
      </c>
      <c r="Q154" s="107" t="s">
        <v>99</v>
      </c>
      <c r="R154" s="127" t="s">
        <v>92</v>
      </c>
      <c r="T154" s="97">
        <v>12</v>
      </c>
      <c r="U154" s="127" t="s">
        <v>269</v>
      </c>
      <c r="W154" s="97" t="s">
        <v>289</v>
      </c>
      <c r="X154" s="97" t="s">
        <v>298</v>
      </c>
      <c r="AA154" s="127" t="s">
        <v>261</v>
      </c>
      <c r="AB154" s="127">
        <f t="shared" si="13"/>
        <v>23</v>
      </c>
      <c r="AC154" s="127">
        <f t="shared" si="16"/>
        <v>1</v>
      </c>
      <c r="AD154" s="107">
        <v>35</v>
      </c>
      <c r="AE154" s="132">
        <v>697</v>
      </c>
      <c r="AG154" s="99">
        <v>43145</v>
      </c>
      <c r="AH154" s="127" t="str">
        <f t="shared" si="17"/>
        <v>2462PHYTO SOYA FORTE X 60 CAPS</v>
      </c>
    </row>
    <row r="155" spans="2:34" x14ac:dyDescent="0.3">
      <c r="B155" s="127" t="str">
        <f t="shared" si="14"/>
        <v>23</v>
      </c>
      <c r="C155" s="127" t="str">
        <f t="shared" si="15"/>
        <v>246211</v>
      </c>
      <c r="E155" s="159" t="s">
        <v>345</v>
      </c>
      <c r="F155" s="132" t="s">
        <v>157</v>
      </c>
      <c r="G155" s="108" t="s">
        <v>158</v>
      </c>
      <c r="H155" s="136">
        <v>43862</v>
      </c>
      <c r="I155" s="132">
        <f t="shared" si="12"/>
        <v>11</v>
      </c>
      <c r="J155" s="97" t="s">
        <v>262</v>
      </c>
      <c r="K155" s="97">
        <v>2018</v>
      </c>
      <c r="L155" s="109">
        <v>43140</v>
      </c>
      <c r="M155" s="97">
        <v>2463</v>
      </c>
      <c r="N155" s="107">
        <v>2462</v>
      </c>
      <c r="O155" s="110">
        <v>43140</v>
      </c>
      <c r="P155" s="97" t="s">
        <v>94</v>
      </c>
      <c r="Q155" s="107" t="s">
        <v>99</v>
      </c>
      <c r="R155" s="127" t="s">
        <v>92</v>
      </c>
      <c r="T155" s="97">
        <v>12</v>
      </c>
      <c r="U155" s="127" t="s">
        <v>269</v>
      </c>
      <c r="W155" s="97" t="s">
        <v>289</v>
      </c>
      <c r="X155" s="97" t="s">
        <v>298</v>
      </c>
      <c r="AA155" s="127" t="s">
        <v>261</v>
      </c>
      <c r="AB155" s="127">
        <f t="shared" si="13"/>
        <v>23</v>
      </c>
      <c r="AC155" s="127">
        <f t="shared" si="16"/>
        <v>1</v>
      </c>
      <c r="AD155" s="107">
        <v>40</v>
      </c>
      <c r="AE155" s="132">
        <v>697</v>
      </c>
      <c r="AG155" s="99">
        <v>43145</v>
      </c>
      <c r="AH155" s="127" t="str">
        <f t="shared" si="17"/>
        <v>2462PHYTO SOYA GEL VAGINAL X 8 APLICADORES</v>
      </c>
    </row>
    <row r="156" spans="2:34" x14ac:dyDescent="0.3">
      <c r="B156" s="127" t="str">
        <f t="shared" si="14"/>
        <v>23</v>
      </c>
      <c r="C156" s="127" t="str">
        <f t="shared" si="15"/>
        <v>246212</v>
      </c>
      <c r="E156" s="159" t="s">
        <v>348</v>
      </c>
      <c r="F156" s="132" t="s">
        <v>167</v>
      </c>
      <c r="G156" s="108" t="s">
        <v>168</v>
      </c>
      <c r="H156" s="136">
        <v>43709</v>
      </c>
      <c r="I156" s="132">
        <f t="shared" si="12"/>
        <v>12</v>
      </c>
      <c r="J156" s="97" t="s">
        <v>262</v>
      </c>
      <c r="K156" s="97">
        <v>2018</v>
      </c>
      <c r="L156" s="109">
        <v>43140</v>
      </c>
      <c r="M156" s="97">
        <v>2463</v>
      </c>
      <c r="N156" s="107">
        <v>2462</v>
      </c>
      <c r="O156" s="110">
        <v>43140</v>
      </c>
      <c r="P156" s="97" t="s">
        <v>94</v>
      </c>
      <c r="Q156" s="107" t="s">
        <v>99</v>
      </c>
      <c r="R156" s="127" t="s">
        <v>92</v>
      </c>
      <c r="T156" s="97">
        <v>12</v>
      </c>
      <c r="U156" s="127" t="s">
        <v>269</v>
      </c>
      <c r="W156" s="97" t="s">
        <v>289</v>
      </c>
      <c r="X156" s="97" t="s">
        <v>298</v>
      </c>
      <c r="AA156" s="127" t="s">
        <v>261</v>
      </c>
      <c r="AB156" s="127">
        <f t="shared" si="13"/>
        <v>23</v>
      </c>
      <c r="AC156" s="127">
        <f t="shared" si="16"/>
        <v>1</v>
      </c>
      <c r="AD156" s="107">
        <v>15</v>
      </c>
      <c r="AE156" s="132">
        <v>697</v>
      </c>
      <c r="AG156" s="99">
        <v>43145</v>
      </c>
      <c r="AH156" s="127" t="str">
        <f t="shared" si="17"/>
        <v>2462VAGIVIT CAJS X 6 V.T.</v>
      </c>
    </row>
    <row r="157" spans="2:34" x14ac:dyDescent="0.3">
      <c r="B157" s="127" t="str">
        <f t="shared" si="14"/>
        <v>24</v>
      </c>
      <c r="C157" s="127" t="str">
        <f t="shared" si="15"/>
        <v>24631</v>
      </c>
      <c r="E157" s="159" t="s">
        <v>332</v>
      </c>
      <c r="F157" s="132" t="s">
        <v>142</v>
      </c>
      <c r="G157" s="108" t="s">
        <v>143</v>
      </c>
      <c r="H157" s="136">
        <v>43709</v>
      </c>
      <c r="I157" s="132">
        <f t="shared" si="12"/>
        <v>1</v>
      </c>
      <c r="J157" s="97" t="s">
        <v>262</v>
      </c>
      <c r="K157" s="97">
        <v>2018</v>
      </c>
      <c r="L157" s="109">
        <v>43140</v>
      </c>
      <c r="M157" s="97">
        <v>2464</v>
      </c>
      <c r="N157" s="107">
        <v>2463</v>
      </c>
      <c r="O157" s="110">
        <v>43140</v>
      </c>
      <c r="P157" s="97" t="s">
        <v>94</v>
      </c>
      <c r="Q157" s="107" t="s">
        <v>99</v>
      </c>
      <c r="R157" s="127" t="s">
        <v>92</v>
      </c>
      <c r="T157" s="97">
        <v>4</v>
      </c>
      <c r="U157" s="127" t="s">
        <v>269</v>
      </c>
      <c r="W157" s="97" t="s">
        <v>289</v>
      </c>
      <c r="X157" s="97" t="s">
        <v>298</v>
      </c>
      <c r="AA157" s="127" t="s">
        <v>261</v>
      </c>
      <c r="AB157" s="127">
        <f t="shared" si="13"/>
        <v>24</v>
      </c>
      <c r="AC157" s="127">
        <f t="shared" si="16"/>
        <v>1</v>
      </c>
      <c r="AD157" s="107">
        <v>60</v>
      </c>
      <c r="AE157" s="132">
        <v>698</v>
      </c>
      <c r="AG157" s="99">
        <v>43145</v>
      </c>
      <c r="AH157" s="127" t="str">
        <f t="shared" si="17"/>
        <v>2463ACTIVOX MENTA-EUCALIPTO X 16 PASTILLAS</v>
      </c>
    </row>
    <row r="158" spans="2:34" x14ac:dyDescent="0.3">
      <c r="B158" s="127" t="str">
        <f t="shared" si="14"/>
        <v>24</v>
      </c>
      <c r="C158" s="127" t="str">
        <f t="shared" si="15"/>
        <v>24632</v>
      </c>
      <c r="E158" s="159" t="s">
        <v>333</v>
      </c>
      <c r="F158" s="132" t="s">
        <v>159</v>
      </c>
      <c r="G158" s="108" t="s">
        <v>183</v>
      </c>
      <c r="H158" s="136">
        <v>43709</v>
      </c>
      <c r="I158" s="132">
        <f t="shared" si="12"/>
        <v>2</v>
      </c>
      <c r="J158" s="97" t="s">
        <v>262</v>
      </c>
      <c r="K158" s="97">
        <v>2018</v>
      </c>
      <c r="L158" s="109">
        <v>43140</v>
      </c>
      <c r="M158" s="97">
        <v>2464</v>
      </c>
      <c r="N158" s="107">
        <v>2463</v>
      </c>
      <c r="O158" s="110">
        <v>43140</v>
      </c>
      <c r="P158" s="97" t="s">
        <v>94</v>
      </c>
      <c r="Q158" s="107" t="s">
        <v>99</v>
      </c>
      <c r="R158" s="127" t="s">
        <v>92</v>
      </c>
      <c r="T158" s="97">
        <v>4</v>
      </c>
      <c r="U158" s="127" t="s">
        <v>269</v>
      </c>
      <c r="W158" s="97" t="s">
        <v>289</v>
      </c>
      <c r="X158" s="97" t="s">
        <v>298</v>
      </c>
      <c r="AA158" s="127" t="s">
        <v>261</v>
      </c>
      <c r="AB158" s="127">
        <f t="shared" si="13"/>
        <v>24</v>
      </c>
      <c r="AC158" s="127">
        <f t="shared" si="16"/>
        <v>1</v>
      </c>
      <c r="AD158" s="107">
        <v>100</v>
      </c>
      <c r="AE158" s="132">
        <v>698</v>
      </c>
      <c r="AG158" s="99">
        <v>43145</v>
      </c>
      <c r="AH158" s="127" t="str">
        <f t="shared" si="17"/>
        <v>2463ACTIVOX MIEL-LIMON X 16 PASTILLAS</v>
      </c>
    </row>
    <row r="159" spans="2:34" x14ac:dyDescent="0.3">
      <c r="B159" s="127" t="str">
        <f t="shared" si="14"/>
        <v>24</v>
      </c>
      <c r="C159" s="127" t="str">
        <f t="shared" si="15"/>
        <v>24633</v>
      </c>
      <c r="E159" s="159" t="s">
        <v>334</v>
      </c>
      <c r="F159" s="132" t="s">
        <v>161</v>
      </c>
      <c r="G159" s="108" t="s">
        <v>162</v>
      </c>
      <c r="H159" s="136">
        <v>43709</v>
      </c>
      <c r="I159" s="132">
        <f t="shared" si="12"/>
        <v>3</v>
      </c>
      <c r="J159" s="97" t="s">
        <v>262</v>
      </c>
      <c r="K159" s="97">
        <v>2018</v>
      </c>
      <c r="L159" s="109">
        <v>43140</v>
      </c>
      <c r="M159" s="97">
        <v>2464</v>
      </c>
      <c r="N159" s="107">
        <v>2463</v>
      </c>
      <c r="O159" s="110">
        <v>43140</v>
      </c>
      <c r="P159" s="97" t="s">
        <v>94</v>
      </c>
      <c r="Q159" s="107" t="s">
        <v>99</v>
      </c>
      <c r="R159" s="127" t="s">
        <v>92</v>
      </c>
      <c r="T159" s="97">
        <v>4</v>
      </c>
      <c r="U159" s="127" t="s">
        <v>269</v>
      </c>
      <c r="W159" s="97" t="s">
        <v>289</v>
      </c>
      <c r="X159" s="97" t="s">
        <v>298</v>
      </c>
      <c r="AA159" s="127" t="s">
        <v>261</v>
      </c>
      <c r="AB159" s="127">
        <f t="shared" si="13"/>
        <v>24</v>
      </c>
      <c r="AC159" s="127">
        <f t="shared" si="16"/>
        <v>1</v>
      </c>
      <c r="AD159" s="107">
        <v>10</v>
      </c>
      <c r="AE159" s="132">
        <v>698</v>
      </c>
      <c r="AG159" s="99">
        <v>43145</v>
      </c>
      <c r="AH159" s="127" t="str">
        <f t="shared" si="17"/>
        <v>2463ARKOCAPIL advance X 60 CAPS.</v>
      </c>
    </row>
    <row r="160" spans="2:34" x14ac:dyDescent="0.3">
      <c r="B160" s="127" t="str">
        <f t="shared" si="14"/>
        <v>24</v>
      </c>
      <c r="C160" s="127" t="str">
        <f t="shared" si="15"/>
        <v>24634</v>
      </c>
      <c r="E160" s="159" t="s">
        <v>336</v>
      </c>
      <c r="F160" s="132" t="s">
        <v>185</v>
      </c>
      <c r="G160" s="108" t="s">
        <v>189</v>
      </c>
      <c r="H160" s="136">
        <v>44075</v>
      </c>
      <c r="I160" s="132">
        <f t="shared" si="12"/>
        <v>4</v>
      </c>
      <c r="J160" s="97" t="s">
        <v>262</v>
      </c>
      <c r="K160" s="97">
        <v>2018</v>
      </c>
      <c r="L160" s="109">
        <v>43140</v>
      </c>
      <c r="M160" s="97">
        <v>2464</v>
      </c>
      <c r="N160" s="107">
        <v>2463</v>
      </c>
      <c r="O160" s="110">
        <v>43140</v>
      </c>
      <c r="P160" s="97" t="s">
        <v>94</v>
      </c>
      <c r="Q160" s="107" t="s">
        <v>99</v>
      </c>
      <c r="R160" s="127" t="s">
        <v>92</v>
      </c>
      <c r="T160" s="97">
        <v>4</v>
      </c>
      <c r="U160" s="127" t="s">
        <v>269</v>
      </c>
      <c r="W160" s="97" t="s">
        <v>289</v>
      </c>
      <c r="X160" s="97" t="s">
        <v>298</v>
      </c>
      <c r="AA160" s="127" t="s">
        <v>261</v>
      </c>
      <c r="AB160" s="127">
        <f t="shared" si="13"/>
        <v>24</v>
      </c>
      <c r="AC160" s="127">
        <f t="shared" si="16"/>
        <v>1</v>
      </c>
      <c r="AD160" s="107">
        <v>10</v>
      </c>
      <c r="AE160" s="132">
        <v>698</v>
      </c>
      <c r="AG160" s="99">
        <v>43145</v>
      </c>
      <c r="AH160" s="127" t="str">
        <f t="shared" si="17"/>
        <v>2463ARKOLAGEN PLUS X 14 SACHETS</v>
      </c>
    </row>
    <row r="161" spans="2:34" x14ac:dyDescent="0.3">
      <c r="B161" s="127" t="str">
        <f t="shared" si="14"/>
        <v>24</v>
      </c>
      <c r="C161" s="127" t="str">
        <f t="shared" si="15"/>
        <v>24635</v>
      </c>
      <c r="E161" s="159" t="s">
        <v>338</v>
      </c>
      <c r="F161" s="132" t="s">
        <v>149</v>
      </c>
      <c r="G161" s="108" t="s">
        <v>150</v>
      </c>
      <c r="H161" s="136">
        <v>43922</v>
      </c>
      <c r="I161" s="132">
        <f t="shared" si="12"/>
        <v>5</v>
      </c>
      <c r="J161" s="97" t="s">
        <v>262</v>
      </c>
      <c r="K161" s="97">
        <v>2018</v>
      </c>
      <c r="L161" s="109">
        <v>43140</v>
      </c>
      <c r="M161" s="97">
        <v>2464</v>
      </c>
      <c r="N161" s="107">
        <v>2463</v>
      </c>
      <c r="O161" s="110">
        <v>43140</v>
      </c>
      <c r="P161" s="97" t="s">
        <v>94</v>
      </c>
      <c r="Q161" s="107" t="s">
        <v>99</v>
      </c>
      <c r="R161" s="127" t="s">
        <v>92</v>
      </c>
      <c r="T161" s="97">
        <v>4</v>
      </c>
      <c r="U161" s="127" t="s">
        <v>269</v>
      </c>
      <c r="W161" s="97" t="s">
        <v>289</v>
      </c>
      <c r="X161" s="97" t="s">
        <v>298</v>
      </c>
      <c r="AA161" s="127" t="s">
        <v>261</v>
      </c>
      <c r="AB161" s="127">
        <f t="shared" si="13"/>
        <v>24</v>
      </c>
      <c r="AC161" s="127">
        <f t="shared" si="16"/>
        <v>1</v>
      </c>
      <c r="AD161" s="107">
        <v>5</v>
      </c>
      <c r="AE161" s="132">
        <v>698</v>
      </c>
      <c r="AG161" s="99">
        <v>43145</v>
      </c>
      <c r="AH161" s="127" t="str">
        <f t="shared" si="17"/>
        <v>2463CHONDRO AID FORTE X 60 CAPS.</v>
      </c>
    </row>
    <row r="162" spans="2:34" x14ac:dyDescent="0.3">
      <c r="B162" s="127" t="str">
        <f t="shared" si="14"/>
        <v>24</v>
      </c>
      <c r="C162" s="127" t="str">
        <f t="shared" si="15"/>
        <v>24636</v>
      </c>
      <c r="E162" s="159" t="s">
        <v>339</v>
      </c>
      <c r="F162" s="132" t="s">
        <v>151</v>
      </c>
      <c r="G162" s="108" t="s">
        <v>152</v>
      </c>
      <c r="H162" s="136">
        <v>43709</v>
      </c>
      <c r="I162" s="132">
        <f t="shared" si="12"/>
        <v>6</v>
      </c>
      <c r="J162" s="97" t="s">
        <v>262</v>
      </c>
      <c r="K162" s="97">
        <v>2018</v>
      </c>
      <c r="L162" s="109">
        <v>43140</v>
      </c>
      <c r="M162" s="97">
        <v>2464</v>
      </c>
      <c r="N162" s="107">
        <v>2463</v>
      </c>
      <c r="O162" s="110">
        <v>43140</v>
      </c>
      <c r="P162" s="97" t="s">
        <v>94</v>
      </c>
      <c r="Q162" s="107" t="s">
        <v>99</v>
      </c>
      <c r="R162" s="127" t="s">
        <v>92</v>
      </c>
      <c r="T162" s="97">
        <v>4</v>
      </c>
      <c r="U162" s="127" t="s">
        <v>269</v>
      </c>
      <c r="W162" s="97" t="s">
        <v>289</v>
      </c>
      <c r="X162" s="97" t="s">
        <v>298</v>
      </c>
      <c r="AA162" s="127" t="s">
        <v>261</v>
      </c>
      <c r="AB162" s="127">
        <f t="shared" si="13"/>
        <v>24</v>
      </c>
      <c r="AC162" s="127">
        <f t="shared" si="16"/>
        <v>1</v>
      </c>
      <c r="AD162" s="107">
        <v>10</v>
      </c>
      <c r="AE162" s="132">
        <v>698</v>
      </c>
      <c r="AG162" s="99">
        <v>43145</v>
      </c>
      <c r="AH162" s="127" t="str">
        <f t="shared" si="17"/>
        <v>2463CYS-CONTROL SACHETS X 14</v>
      </c>
    </row>
    <row r="163" spans="2:34" x14ac:dyDescent="0.3">
      <c r="B163" s="127" t="str">
        <f t="shared" si="14"/>
        <v>24</v>
      </c>
      <c r="C163" s="127" t="str">
        <f t="shared" si="15"/>
        <v>24637</v>
      </c>
      <c r="E163" s="159" t="s">
        <v>342</v>
      </c>
      <c r="F163" s="132" t="s">
        <v>155</v>
      </c>
      <c r="G163" s="108" t="s">
        <v>156</v>
      </c>
      <c r="H163" s="136">
        <v>43891</v>
      </c>
      <c r="I163" s="132">
        <f t="shared" si="12"/>
        <v>7</v>
      </c>
      <c r="J163" s="97" t="s">
        <v>262</v>
      </c>
      <c r="K163" s="97">
        <v>2018</v>
      </c>
      <c r="L163" s="109">
        <v>43140</v>
      </c>
      <c r="M163" s="97">
        <v>2464</v>
      </c>
      <c r="N163" s="107">
        <v>2463</v>
      </c>
      <c r="O163" s="110">
        <v>43140</v>
      </c>
      <c r="P163" s="97" t="s">
        <v>94</v>
      </c>
      <c r="Q163" s="107" t="s">
        <v>99</v>
      </c>
      <c r="R163" s="127" t="s">
        <v>92</v>
      </c>
      <c r="T163" s="97">
        <v>4</v>
      </c>
      <c r="U163" s="127" t="s">
        <v>269</v>
      </c>
      <c r="W163" s="97" t="s">
        <v>289</v>
      </c>
      <c r="X163" s="97" t="s">
        <v>298</v>
      </c>
      <c r="AA163" s="127" t="s">
        <v>261</v>
      </c>
      <c r="AB163" s="127">
        <f t="shared" si="13"/>
        <v>24</v>
      </c>
      <c r="AC163" s="127">
        <f t="shared" si="16"/>
        <v>1</v>
      </c>
      <c r="AD163" s="107">
        <v>20</v>
      </c>
      <c r="AE163" s="132">
        <v>698</v>
      </c>
      <c r="AG163" s="99">
        <v>43145</v>
      </c>
      <c r="AH163" s="127" t="str">
        <f t="shared" si="17"/>
        <v>2463PHYTO SOYA CAPS. X 60</v>
      </c>
    </row>
    <row r="164" spans="2:34" x14ac:dyDescent="0.3">
      <c r="B164" s="127" t="str">
        <f t="shared" si="14"/>
        <v>24</v>
      </c>
      <c r="C164" s="127" t="str">
        <f t="shared" si="15"/>
        <v>24638</v>
      </c>
      <c r="E164" s="159" t="s">
        <v>344</v>
      </c>
      <c r="F164" s="132" t="s">
        <v>165</v>
      </c>
      <c r="G164" s="108" t="s">
        <v>184</v>
      </c>
      <c r="H164" s="136">
        <v>44013</v>
      </c>
      <c r="I164" s="132">
        <f t="shared" si="12"/>
        <v>8</v>
      </c>
      <c r="J164" s="97" t="s">
        <v>262</v>
      </c>
      <c r="K164" s="97">
        <v>2018</v>
      </c>
      <c r="L164" s="109">
        <v>43140</v>
      </c>
      <c r="M164" s="97">
        <v>2464</v>
      </c>
      <c r="N164" s="107">
        <v>2463</v>
      </c>
      <c r="O164" s="110">
        <v>43140</v>
      </c>
      <c r="P164" s="97" t="s">
        <v>94</v>
      </c>
      <c r="Q164" s="107" t="s">
        <v>99</v>
      </c>
      <c r="R164" s="127" t="s">
        <v>92</v>
      </c>
      <c r="T164" s="97">
        <v>4</v>
      </c>
      <c r="U164" s="127" t="s">
        <v>269</v>
      </c>
      <c r="W164" s="97" t="s">
        <v>289</v>
      </c>
      <c r="X164" s="97" t="s">
        <v>298</v>
      </c>
      <c r="AA164" s="127" t="s">
        <v>261</v>
      </c>
      <c r="AB164" s="127">
        <f t="shared" si="13"/>
        <v>24</v>
      </c>
      <c r="AC164" s="127">
        <f t="shared" si="16"/>
        <v>1</v>
      </c>
      <c r="AD164" s="107">
        <v>5</v>
      </c>
      <c r="AE164" s="132">
        <v>698</v>
      </c>
      <c r="AG164" s="99">
        <v>43145</v>
      </c>
      <c r="AH164" s="127" t="str">
        <f t="shared" si="17"/>
        <v>2463PHYTO SOYA FORTE X 60 CAPS</v>
      </c>
    </row>
    <row r="165" spans="2:34" x14ac:dyDescent="0.3">
      <c r="B165" s="127" t="str">
        <f t="shared" si="14"/>
        <v>24</v>
      </c>
      <c r="C165" s="127" t="str">
        <f t="shared" si="15"/>
        <v>24639</v>
      </c>
      <c r="E165" s="159" t="s">
        <v>345</v>
      </c>
      <c r="F165" s="132" t="s">
        <v>157</v>
      </c>
      <c r="G165" s="108" t="s">
        <v>158</v>
      </c>
      <c r="H165" s="136">
        <v>43862</v>
      </c>
      <c r="I165" s="132">
        <f t="shared" si="12"/>
        <v>9</v>
      </c>
      <c r="J165" s="97" t="s">
        <v>262</v>
      </c>
      <c r="K165" s="97">
        <v>2018</v>
      </c>
      <c r="L165" s="109">
        <v>43140</v>
      </c>
      <c r="M165" s="97">
        <v>2464</v>
      </c>
      <c r="N165" s="107">
        <v>2463</v>
      </c>
      <c r="O165" s="110">
        <v>43140</v>
      </c>
      <c r="P165" s="97" t="s">
        <v>94</v>
      </c>
      <c r="Q165" s="107" t="s">
        <v>99</v>
      </c>
      <c r="R165" s="127" t="s">
        <v>92</v>
      </c>
      <c r="T165" s="97">
        <v>4</v>
      </c>
      <c r="U165" s="127" t="s">
        <v>269</v>
      </c>
      <c r="W165" s="97" t="s">
        <v>289</v>
      </c>
      <c r="X165" s="97" t="s">
        <v>298</v>
      </c>
      <c r="AA165" s="127" t="s">
        <v>261</v>
      </c>
      <c r="AB165" s="127">
        <f t="shared" si="13"/>
        <v>24</v>
      </c>
      <c r="AC165" s="127">
        <f t="shared" si="16"/>
        <v>1</v>
      </c>
      <c r="AD165" s="107">
        <v>10</v>
      </c>
      <c r="AE165" s="132">
        <v>698</v>
      </c>
      <c r="AG165" s="99">
        <v>43145</v>
      </c>
      <c r="AH165" s="127" t="str">
        <f t="shared" si="17"/>
        <v>2463PHYTO SOYA GEL VAGINAL X 8 APLICADORES</v>
      </c>
    </row>
    <row r="166" spans="2:34" x14ac:dyDescent="0.3">
      <c r="B166" s="127" t="str">
        <f t="shared" si="14"/>
        <v>25</v>
      </c>
      <c r="C166" s="127" t="str">
        <f t="shared" si="15"/>
        <v>24641</v>
      </c>
      <c r="E166" s="159" t="s">
        <v>332</v>
      </c>
      <c r="F166" s="132" t="s">
        <v>142</v>
      </c>
      <c r="G166" s="108" t="s">
        <v>143</v>
      </c>
      <c r="H166" s="136">
        <v>43709</v>
      </c>
      <c r="I166" s="132">
        <f t="shared" si="12"/>
        <v>1</v>
      </c>
      <c r="J166" s="97" t="s">
        <v>262</v>
      </c>
      <c r="K166" s="97">
        <v>2018</v>
      </c>
      <c r="L166" s="109">
        <v>43140</v>
      </c>
      <c r="M166" s="97">
        <v>2465</v>
      </c>
      <c r="N166" s="107">
        <v>2464</v>
      </c>
      <c r="O166" s="110">
        <v>43140</v>
      </c>
      <c r="P166" s="97" t="s">
        <v>94</v>
      </c>
      <c r="Q166" s="107" t="s">
        <v>99</v>
      </c>
      <c r="R166" s="127" t="s">
        <v>92</v>
      </c>
      <c r="T166" s="97">
        <v>4</v>
      </c>
      <c r="U166" s="127" t="s">
        <v>269</v>
      </c>
      <c r="W166" s="97" t="s">
        <v>289</v>
      </c>
      <c r="X166" s="97" t="s">
        <v>298</v>
      </c>
      <c r="AA166" s="127" t="s">
        <v>261</v>
      </c>
      <c r="AB166" s="127">
        <f t="shared" si="13"/>
        <v>25</v>
      </c>
      <c r="AC166" s="127">
        <f t="shared" si="16"/>
        <v>1</v>
      </c>
      <c r="AD166" s="107">
        <v>30</v>
      </c>
      <c r="AE166" s="132">
        <v>699</v>
      </c>
      <c r="AG166" s="99">
        <v>43145</v>
      </c>
      <c r="AH166" s="127" t="str">
        <f t="shared" si="17"/>
        <v>2464ACTIVOX MENTA-EUCALIPTO X 16 PASTILLAS</v>
      </c>
    </row>
    <row r="167" spans="2:34" x14ac:dyDescent="0.3">
      <c r="B167" s="127" t="str">
        <f t="shared" si="14"/>
        <v>25</v>
      </c>
      <c r="C167" s="127" t="str">
        <f t="shared" si="15"/>
        <v>24642</v>
      </c>
      <c r="E167" s="159" t="s">
        <v>333</v>
      </c>
      <c r="F167" s="132" t="s">
        <v>159</v>
      </c>
      <c r="G167" s="108" t="s">
        <v>183</v>
      </c>
      <c r="H167" s="136">
        <v>43709</v>
      </c>
      <c r="I167" s="132">
        <f t="shared" si="12"/>
        <v>2</v>
      </c>
      <c r="J167" s="97" t="s">
        <v>262</v>
      </c>
      <c r="K167" s="97">
        <v>2018</v>
      </c>
      <c r="L167" s="109">
        <v>43140</v>
      </c>
      <c r="M167" s="97">
        <v>2465</v>
      </c>
      <c r="N167" s="107">
        <v>2464</v>
      </c>
      <c r="O167" s="110">
        <v>43140</v>
      </c>
      <c r="P167" s="97" t="s">
        <v>94</v>
      </c>
      <c r="Q167" s="107" t="s">
        <v>99</v>
      </c>
      <c r="R167" s="127" t="s">
        <v>92</v>
      </c>
      <c r="T167" s="97">
        <v>4</v>
      </c>
      <c r="U167" s="127" t="s">
        <v>269</v>
      </c>
      <c r="W167" s="97" t="s">
        <v>289</v>
      </c>
      <c r="X167" s="97" t="s">
        <v>298</v>
      </c>
      <c r="AA167" s="127" t="s">
        <v>261</v>
      </c>
      <c r="AB167" s="127">
        <f t="shared" si="13"/>
        <v>25</v>
      </c>
      <c r="AC167" s="127">
        <f t="shared" si="16"/>
        <v>1</v>
      </c>
      <c r="AD167" s="107">
        <v>100</v>
      </c>
      <c r="AE167" s="132">
        <v>699</v>
      </c>
      <c r="AG167" s="99">
        <v>43145</v>
      </c>
      <c r="AH167" s="127" t="str">
        <f t="shared" si="17"/>
        <v>2464ACTIVOX MIEL-LIMON X 16 PASTILLAS</v>
      </c>
    </row>
    <row r="168" spans="2:34" x14ac:dyDescent="0.3">
      <c r="B168" s="127" t="str">
        <f t="shared" si="14"/>
        <v>25</v>
      </c>
      <c r="C168" s="127" t="str">
        <f t="shared" si="15"/>
        <v>24643</v>
      </c>
      <c r="E168" s="159" t="s">
        <v>334</v>
      </c>
      <c r="F168" s="132" t="s">
        <v>161</v>
      </c>
      <c r="G168" s="108" t="s">
        <v>162</v>
      </c>
      <c r="H168" s="136">
        <v>43709</v>
      </c>
      <c r="I168" s="132">
        <f t="shared" si="12"/>
        <v>3</v>
      </c>
      <c r="J168" s="97" t="s">
        <v>262</v>
      </c>
      <c r="K168" s="97">
        <v>2018</v>
      </c>
      <c r="L168" s="109">
        <v>43140</v>
      </c>
      <c r="M168" s="97">
        <v>2465</v>
      </c>
      <c r="N168" s="107">
        <v>2464</v>
      </c>
      <c r="O168" s="110">
        <v>43140</v>
      </c>
      <c r="P168" s="97" t="s">
        <v>94</v>
      </c>
      <c r="Q168" s="107" t="s">
        <v>99</v>
      </c>
      <c r="R168" s="127" t="s">
        <v>92</v>
      </c>
      <c r="T168" s="97">
        <v>4</v>
      </c>
      <c r="U168" s="127" t="s">
        <v>269</v>
      </c>
      <c r="W168" s="97" t="s">
        <v>289</v>
      </c>
      <c r="X168" s="97" t="s">
        <v>298</v>
      </c>
      <c r="AA168" s="127" t="s">
        <v>261</v>
      </c>
      <c r="AB168" s="127">
        <f t="shared" si="13"/>
        <v>25</v>
      </c>
      <c r="AC168" s="127">
        <f t="shared" si="16"/>
        <v>1</v>
      </c>
      <c r="AD168" s="107">
        <v>10</v>
      </c>
      <c r="AE168" s="132">
        <v>699</v>
      </c>
      <c r="AG168" s="99">
        <v>43145</v>
      </c>
      <c r="AH168" s="127" t="str">
        <f t="shared" si="17"/>
        <v>2464ARKOCAPIL advance X 60 CAPS.</v>
      </c>
    </row>
    <row r="169" spans="2:34" x14ac:dyDescent="0.3">
      <c r="B169" s="127" t="str">
        <f t="shared" si="14"/>
        <v>25</v>
      </c>
      <c r="C169" s="127" t="str">
        <f t="shared" si="15"/>
        <v>24644</v>
      </c>
      <c r="E169" s="159" t="s">
        <v>336</v>
      </c>
      <c r="F169" s="132" t="s">
        <v>185</v>
      </c>
      <c r="G169" s="108" t="s">
        <v>189</v>
      </c>
      <c r="H169" s="136">
        <v>44075</v>
      </c>
      <c r="I169" s="132">
        <f t="shared" si="12"/>
        <v>4</v>
      </c>
      <c r="J169" s="97" t="s">
        <v>262</v>
      </c>
      <c r="K169" s="97">
        <v>2018</v>
      </c>
      <c r="L169" s="109">
        <v>43140</v>
      </c>
      <c r="M169" s="97">
        <v>2465</v>
      </c>
      <c r="N169" s="107">
        <v>2464</v>
      </c>
      <c r="O169" s="110">
        <v>43140</v>
      </c>
      <c r="P169" s="97" t="s">
        <v>94</v>
      </c>
      <c r="Q169" s="107" t="s">
        <v>99</v>
      </c>
      <c r="R169" s="127" t="s">
        <v>92</v>
      </c>
      <c r="T169" s="97">
        <v>4</v>
      </c>
      <c r="U169" s="127" t="s">
        <v>269</v>
      </c>
      <c r="W169" s="97" t="s">
        <v>289</v>
      </c>
      <c r="X169" s="97" t="s">
        <v>298</v>
      </c>
      <c r="AA169" s="127" t="s">
        <v>261</v>
      </c>
      <c r="AB169" s="127">
        <f t="shared" si="13"/>
        <v>25</v>
      </c>
      <c r="AC169" s="127">
        <f t="shared" si="16"/>
        <v>1</v>
      </c>
      <c r="AD169" s="107">
        <v>10</v>
      </c>
      <c r="AE169" s="132">
        <v>699</v>
      </c>
      <c r="AG169" s="99">
        <v>43145</v>
      </c>
      <c r="AH169" s="127" t="str">
        <f t="shared" si="17"/>
        <v>2464ARKOLAGEN PLUS X 14 SACHETS</v>
      </c>
    </row>
    <row r="170" spans="2:34" x14ac:dyDescent="0.3">
      <c r="B170" s="127" t="str">
        <f t="shared" si="14"/>
        <v>25</v>
      </c>
      <c r="C170" s="127" t="str">
        <f t="shared" si="15"/>
        <v>24645</v>
      </c>
      <c r="E170" s="159" t="s">
        <v>338</v>
      </c>
      <c r="F170" s="132" t="s">
        <v>149</v>
      </c>
      <c r="G170" s="108" t="s">
        <v>150</v>
      </c>
      <c r="H170" s="136">
        <v>43922</v>
      </c>
      <c r="I170" s="132">
        <f t="shared" si="12"/>
        <v>5</v>
      </c>
      <c r="J170" s="97" t="s">
        <v>262</v>
      </c>
      <c r="K170" s="97">
        <v>2018</v>
      </c>
      <c r="L170" s="109">
        <v>43140</v>
      </c>
      <c r="M170" s="97">
        <v>2465</v>
      </c>
      <c r="N170" s="107">
        <v>2464</v>
      </c>
      <c r="O170" s="110">
        <v>43140</v>
      </c>
      <c r="P170" s="97" t="s">
        <v>94</v>
      </c>
      <c r="Q170" s="107" t="s">
        <v>99</v>
      </c>
      <c r="R170" s="127" t="s">
        <v>92</v>
      </c>
      <c r="T170" s="97">
        <v>4</v>
      </c>
      <c r="U170" s="127" t="s">
        <v>269</v>
      </c>
      <c r="W170" s="97" t="s">
        <v>289</v>
      </c>
      <c r="X170" s="97" t="s">
        <v>298</v>
      </c>
      <c r="AA170" s="127" t="s">
        <v>261</v>
      </c>
      <c r="AB170" s="127">
        <f t="shared" si="13"/>
        <v>25</v>
      </c>
      <c r="AC170" s="127">
        <f t="shared" si="16"/>
        <v>1</v>
      </c>
      <c r="AD170" s="107">
        <v>5</v>
      </c>
      <c r="AE170" s="132">
        <v>699</v>
      </c>
      <c r="AG170" s="99">
        <v>43145</v>
      </c>
      <c r="AH170" s="127" t="str">
        <f t="shared" si="17"/>
        <v>2464CHONDRO AID FORTE X 60 CAPS.</v>
      </c>
    </row>
    <row r="171" spans="2:34" x14ac:dyDescent="0.3">
      <c r="B171" s="127" t="str">
        <f t="shared" si="14"/>
        <v>25</v>
      </c>
      <c r="C171" s="127" t="str">
        <f t="shared" si="15"/>
        <v>24646</v>
      </c>
      <c r="E171" s="159" t="s">
        <v>339</v>
      </c>
      <c r="F171" s="132" t="s">
        <v>151</v>
      </c>
      <c r="G171" s="108" t="s">
        <v>152</v>
      </c>
      <c r="H171" s="136">
        <v>43709</v>
      </c>
      <c r="I171" s="132">
        <f t="shared" si="12"/>
        <v>6</v>
      </c>
      <c r="J171" s="97" t="s">
        <v>262</v>
      </c>
      <c r="K171" s="97">
        <v>2018</v>
      </c>
      <c r="L171" s="109">
        <v>43140</v>
      </c>
      <c r="M171" s="97">
        <v>2465</v>
      </c>
      <c r="N171" s="107">
        <v>2464</v>
      </c>
      <c r="O171" s="110">
        <v>43140</v>
      </c>
      <c r="P171" s="97" t="s">
        <v>94</v>
      </c>
      <c r="Q171" s="107" t="s">
        <v>99</v>
      </c>
      <c r="R171" s="127" t="s">
        <v>92</v>
      </c>
      <c r="T171" s="97">
        <v>4</v>
      </c>
      <c r="U171" s="127" t="s">
        <v>269</v>
      </c>
      <c r="W171" s="97" t="s">
        <v>289</v>
      </c>
      <c r="X171" s="97" t="s">
        <v>298</v>
      </c>
      <c r="AA171" s="127" t="s">
        <v>261</v>
      </c>
      <c r="AB171" s="127">
        <f t="shared" si="13"/>
        <v>25</v>
      </c>
      <c r="AC171" s="127">
        <f t="shared" si="16"/>
        <v>1</v>
      </c>
      <c r="AD171" s="107">
        <v>10</v>
      </c>
      <c r="AE171" s="132">
        <v>699</v>
      </c>
      <c r="AG171" s="99">
        <v>43145</v>
      </c>
      <c r="AH171" s="127" t="str">
        <f t="shared" si="17"/>
        <v>2464CYS-CONTROL SACHETS X 14</v>
      </c>
    </row>
    <row r="172" spans="2:34" x14ac:dyDescent="0.3">
      <c r="B172" s="127" t="str">
        <f t="shared" si="14"/>
        <v>25</v>
      </c>
      <c r="C172" s="127" t="str">
        <f t="shared" si="15"/>
        <v>24647</v>
      </c>
      <c r="E172" s="159" t="s">
        <v>342</v>
      </c>
      <c r="F172" s="132" t="s">
        <v>155</v>
      </c>
      <c r="G172" s="108" t="s">
        <v>156</v>
      </c>
      <c r="H172" s="136">
        <v>43891</v>
      </c>
      <c r="I172" s="132">
        <f t="shared" si="12"/>
        <v>7</v>
      </c>
      <c r="J172" s="97" t="s">
        <v>262</v>
      </c>
      <c r="K172" s="97">
        <v>2018</v>
      </c>
      <c r="L172" s="109">
        <v>43140</v>
      </c>
      <c r="M172" s="97">
        <v>2465</v>
      </c>
      <c r="N172" s="107">
        <v>2464</v>
      </c>
      <c r="O172" s="110">
        <v>43140</v>
      </c>
      <c r="P172" s="97" t="s">
        <v>94</v>
      </c>
      <c r="Q172" s="107" t="s">
        <v>99</v>
      </c>
      <c r="R172" s="127" t="s">
        <v>92</v>
      </c>
      <c r="T172" s="97">
        <v>4</v>
      </c>
      <c r="U172" s="127" t="s">
        <v>269</v>
      </c>
      <c r="W172" s="97" t="s">
        <v>289</v>
      </c>
      <c r="X172" s="97" t="s">
        <v>298</v>
      </c>
      <c r="AA172" s="127" t="s">
        <v>261</v>
      </c>
      <c r="AB172" s="127">
        <f t="shared" si="13"/>
        <v>25</v>
      </c>
      <c r="AC172" s="127">
        <f t="shared" si="16"/>
        <v>1</v>
      </c>
      <c r="AD172" s="107">
        <v>20</v>
      </c>
      <c r="AE172" s="132">
        <v>699</v>
      </c>
      <c r="AG172" s="99">
        <v>43145</v>
      </c>
      <c r="AH172" s="127" t="str">
        <f t="shared" si="17"/>
        <v>2464PHYTO SOYA CAPS. X 60</v>
      </c>
    </row>
    <row r="173" spans="2:34" x14ac:dyDescent="0.3">
      <c r="B173" s="127" t="str">
        <f t="shared" si="14"/>
        <v>25</v>
      </c>
      <c r="C173" s="127" t="str">
        <f t="shared" si="15"/>
        <v>24648</v>
      </c>
      <c r="E173" s="159" t="s">
        <v>343</v>
      </c>
      <c r="F173" s="132" t="s">
        <v>170</v>
      </c>
      <c r="G173" s="108" t="s">
        <v>171</v>
      </c>
      <c r="H173" s="136">
        <v>43739</v>
      </c>
      <c r="I173" s="132">
        <f t="shared" si="12"/>
        <v>8</v>
      </c>
      <c r="J173" s="97" t="s">
        <v>262</v>
      </c>
      <c r="K173" s="97">
        <v>2018</v>
      </c>
      <c r="L173" s="109">
        <v>43140</v>
      </c>
      <c r="M173" s="97">
        <v>2465</v>
      </c>
      <c r="N173" s="107">
        <v>2464</v>
      </c>
      <c r="O173" s="110">
        <v>43140</v>
      </c>
      <c r="P173" s="97" t="s">
        <v>94</v>
      </c>
      <c r="Q173" s="107" t="s">
        <v>99</v>
      </c>
      <c r="R173" s="127" t="s">
        <v>92</v>
      </c>
      <c r="T173" s="97">
        <v>4</v>
      </c>
      <c r="U173" s="127" t="s">
        <v>269</v>
      </c>
      <c r="W173" s="97" t="s">
        <v>289</v>
      </c>
      <c r="X173" s="97" t="s">
        <v>298</v>
      </c>
      <c r="AA173" s="127" t="s">
        <v>261</v>
      </c>
      <c r="AB173" s="127">
        <f t="shared" si="13"/>
        <v>25</v>
      </c>
      <c r="AC173" s="127">
        <f t="shared" si="16"/>
        <v>1</v>
      </c>
      <c r="AD173" s="107">
        <v>10</v>
      </c>
      <c r="AE173" s="132">
        <v>699</v>
      </c>
      <c r="AG173" s="99">
        <v>43145</v>
      </c>
      <c r="AH173" s="127" t="str">
        <f t="shared" si="17"/>
        <v>2464PHYTO SOYA DIA Y NOCHE X 60 CAP.</v>
      </c>
    </row>
    <row r="174" spans="2:34" x14ac:dyDescent="0.3">
      <c r="B174" s="127" t="str">
        <f t="shared" si="14"/>
        <v>25</v>
      </c>
      <c r="C174" s="127" t="str">
        <f t="shared" si="15"/>
        <v>24649</v>
      </c>
      <c r="E174" s="159" t="s">
        <v>344</v>
      </c>
      <c r="F174" s="132" t="s">
        <v>165</v>
      </c>
      <c r="G174" s="108" t="s">
        <v>184</v>
      </c>
      <c r="H174" s="136">
        <v>44013</v>
      </c>
      <c r="I174" s="132">
        <f t="shared" si="12"/>
        <v>9</v>
      </c>
      <c r="J174" s="97" t="s">
        <v>262</v>
      </c>
      <c r="K174" s="97">
        <v>2018</v>
      </c>
      <c r="L174" s="109">
        <v>43140</v>
      </c>
      <c r="M174" s="97">
        <v>2465</v>
      </c>
      <c r="N174" s="107">
        <v>2464</v>
      </c>
      <c r="O174" s="110">
        <v>43140</v>
      </c>
      <c r="P174" s="97" t="s">
        <v>94</v>
      </c>
      <c r="Q174" s="107" t="s">
        <v>99</v>
      </c>
      <c r="R174" s="127" t="s">
        <v>92</v>
      </c>
      <c r="T174" s="97">
        <v>4</v>
      </c>
      <c r="U174" s="127" t="s">
        <v>269</v>
      </c>
      <c r="W174" s="97" t="s">
        <v>289</v>
      </c>
      <c r="X174" s="97" t="s">
        <v>298</v>
      </c>
      <c r="AA174" s="127" t="s">
        <v>261</v>
      </c>
      <c r="AB174" s="127">
        <f t="shared" si="13"/>
        <v>25</v>
      </c>
      <c r="AC174" s="127">
        <f t="shared" si="16"/>
        <v>1</v>
      </c>
      <c r="AD174" s="107">
        <v>5</v>
      </c>
      <c r="AE174" s="132">
        <v>699</v>
      </c>
      <c r="AG174" s="99">
        <v>43145</v>
      </c>
      <c r="AH174" s="127" t="str">
        <f t="shared" si="17"/>
        <v>2464PHYTO SOYA FORTE X 60 CAPS</v>
      </c>
    </row>
    <row r="175" spans="2:34" x14ac:dyDescent="0.3">
      <c r="B175" s="127" t="str">
        <f t="shared" si="14"/>
        <v>25</v>
      </c>
      <c r="C175" s="127" t="str">
        <f t="shared" si="15"/>
        <v>246410</v>
      </c>
      <c r="E175" s="159" t="s">
        <v>345</v>
      </c>
      <c r="F175" s="132" t="s">
        <v>157</v>
      </c>
      <c r="G175" s="108" t="s">
        <v>158</v>
      </c>
      <c r="H175" s="136">
        <v>43862</v>
      </c>
      <c r="I175" s="132">
        <f t="shared" si="12"/>
        <v>10</v>
      </c>
      <c r="J175" s="97" t="s">
        <v>262</v>
      </c>
      <c r="K175" s="97">
        <v>2018</v>
      </c>
      <c r="L175" s="109">
        <v>43140</v>
      </c>
      <c r="M175" s="97">
        <v>2465</v>
      </c>
      <c r="N175" s="107">
        <v>2464</v>
      </c>
      <c r="O175" s="110">
        <v>43140</v>
      </c>
      <c r="P175" s="97" t="s">
        <v>94</v>
      </c>
      <c r="Q175" s="107" t="s">
        <v>99</v>
      </c>
      <c r="R175" s="127" t="s">
        <v>92</v>
      </c>
      <c r="T175" s="97">
        <v>4</v>
      </c>
      <c r="U175" s="127" t="s">
        <v>269</v>
      </c>
      <c r="W175" s="97" t="s">
        <v>289</v>
      </c>
      <c r="X175" s="97" t="s">
        <v>298</v>
      </c>
      <c r="AA175" s="127" t="s">
        <v>261</v>
      </c>
      <c r="AB175" s="127">
        <f t="shared" si="13"/>
        <v>25</v>
      </c>
      <c r="AC175" s="127">
        <f t="shared" si="16"/>
        <v>1</v>
      </c>
      <c r="AD175" s="107">
        <v>5</v>
      </c>
      <c r="AE175" s="132">
        <v>699</v>
      </c>
      <c r="AG175" s="99">
        <v>43145</v>
      </c>
      <c r="AH175" s="127" t="str">
        <f t="shared" si="17"/>
        <v>2464PHYTO SOYA GEL VAGINAL X 8 APLICADORES</v>
      </c>
    </row>
    <row r="176" spans="2:34" x14ac:dyDescent="0.3">
      <c r="B176" s="127" t="str">
        <f t="shared" si="14"/>
        <v>25</v>
      </c>
      <c r="C176" s="127" t="str">
        <f t="shared" si="15"/>
        <v>246411</v>
      </c>
      <c r="E176" s="159" t="s">
        <v>348</v>
      </c>
      <c r="F176" s="132" t="s">
        <v>167</v>
      </c>
      <c r="G176" s="108" t="s">
        <v>168</v>
      </c>
      <c r="H176" s="136">
        <v>43709</v>
      </c>
      <c r="I176" s="132">
        <f t="shared" si="12"/>
        <v>11</v>
      </c>
      <c r="J176" s="97" t="s">
        <v>262</v>
      </c>
      <c r="K176" s="97">
        <v>2018</v>
      </c>
      <c r="L176" s="109">
        <v>43140</v>
      </c>
      <c r="M176" s="97">
        <v>2465</v>
      </c>
      <c r="N176" s="107">
        <v>2464</v>
      </c>
      <c r="O176" s="110">
        <v>43140</v>
      </c>
      <c r="P176" s="97" t="s">
        <v>94</v>
      </c>
      <c r="Q176" s="107" t="s">
        <v>99</v>
      </c>
      <c r="R176" s="127" t="s">
        <v>92</v>
      </c>
      <c r="T176" s="97">
        <v>4</v>
      </c>
      <c r="U176" s="127" t="s">
        <v>269</v>
      </c>
      <c r="W176" s="97" t="s">
        <v>289</v>
      </c>
      <c r="X176" s="97" t="s">
        <v>298</v>
      </c>
      <c r="AA176" s="127" t="s">
        <v>261</v>
      </c>
      <c r="AB176" s="127">
        <f t="shared" si="13"/>
        <v>25</v>
      </c>
      <c r="AC176" s="127">
        <f t="shared" si="16"/>
        <v>1</v>
      </c>
      <c r="AD176" s="107">
        <v>5</v>
      </c>
      <c r="AE176" s="132">
        <v>699</v>
      </c>
      <c r="AG176" s="99">
        <v>43145</v>
      </c>
      <c r="AH176" s="127" t="str">
        <f t="shared" si="17"/>
        <v>2464VAGIVIT CAJS X 6 V.T.</v>
      </c>
    </row>
    <row r="177" spans="2:34" x14ac:dyDescent="0.3">
      <c r="B177" s="127" t="str">
        <f t="shared" si="14"/>
        <v>26</v>
      </c>
      <c r="C177" s="127" t="str">
        <f t="shared" si="15"/>
        <v>24651</v>
      </c>
      <c r="E177" s="159" t="s">
        <v>332</v>
      </c>
      <c r="F177" s="132" t="s">
        <v>142</v>
      </c>
      <c r="G177" s="108" t="s">
        <v>143</v>
      </c>
      <c r="H177" s="136">
        <v>43709</v>
      </c>
      <c r="I177" s="132">
        <f t="shared" si="12"/>
        <v>1</v>
      </c>
      <c r="J177" s="97" t="s">
        <v>262</v>
      </c>
      <c r="K177" s="97">
        <v>2018</v>
      </c>
      <c r="L177" s="109">
        <v>43140</v>
      </c>
      <c r="M177" s="97">
        <v>2466</v>
      </c>
      <c r="N177" s="107">
        <v>2465</v>
      </c>
      <c r="O177" s="110">
        <v>43140</v>
      </c>
      <c r="P177" s="97" t="s">
        <v>94</v>
      </c>
      <c r="Q177" s="107" t="s">
        <v>99</v>
      </c>
      <c r="R177" s="127" t="s">
        <v>92</v>
      </c>
      <c r="T177" s="97">
        <v>3</v>
      </c>
      <c r="U177" s="127" t="s">
        <v>269</v>
      </c>
      <c r="W177" s="97" t="s">
        <v>289</v>
      </c>
      <c r="X177" s="97" t="s">
        <v>298</v>
      </c>
      <c r="AA177" s="127" t="s">
        <v>261</v>
      </c>
      <c r="AB177" s="127">
        <f t="shared" si="13"/>
        <v>26</v>
      </c>
      <c r="AC177" s="127">
        <f t="shared" si="16"/>
        <v>1</v>
      </c>
      <c r="AD177" s="107">
        <v>10</v>
      </c>
      <c r="AE177" s="132">
        <v>700</v>
      </c>
      <c r="AG177" s="99">
        <v>43145</v>
      </c>
      <c r="AH177" s="127" t="str">
        <f t="shared" si="17"/>
        <v>2465ACTIVOX MENTA-EUCALIPTO X 16 PASTILLAS</v>
      </c>
    </row>
    <row r="178" spans="2:34" x14ac:dyDescent="0.3">
      <c r="B178" s="127" t="str">
        <f t="shared" si="14"/>
        <v>26</v>
      </c>
      <c r="C178" s="127" t="str">
        <f t="shared" si="15"/>
        <v>24652</v>
      </c>
      <c r="E178" s="159" t="s">
        <v>333</v>
      </c>
      <c r="F178" s="132" t="s">
        <v>159</v>
      </c>
      <c r="G178" s="108" t="s">
        <v>183</v>
      </c>
      <c r="H178" s="136">
        <v>43709</v>
      </c>
      <c r="I178" s="132">
        <f t="shared" si="12"/>
        <v>2</v>
      </c>
      <c r="J178" s="97" t="s">
        <v>262</v>
      </c>
      <c r="K178" s="97">
        <v>2018</v>
      </c>
      <c r="L178" s="109">
        <v>43140</v>
      </c>
      <c r="M178" s="97">
        <v>2466</v>
      </c>
      <c r="N178" s="107">
        <v>2465</v>
      </c>
      <c r="O178" s="110">
        <v>43140</v>
      </c>
      <c r="P178" s="97" t="s">
        <v>94</v>
      </c>
      <c r="Q178" s="107" t="s">
        <v>99</v>
      </c>
      <c r="R178" s="127" t="s">
        <v>92</v>
      </c>
      <c r="T178" s="97">
        <v>3</v>
      </c>
      <c r="U178" s="127" t="s">
        <v>269</v>
      </c>
      <c r="W178" s="97" t="s">
        <v>289</v>
      </c>
      <c r="X178" s="97" t="s">
        <v>298</v>
      </c>
      <c r="AA178" s="127" t="s">
        <v>261</v>
      </c>
      <c r="AB178" s="127">
        <f t="shared" si="13"/>
        <v>26</v>
      </c>
      <c r="AC178" s="127">
        <f t="shared" si="16"/>
        <v>1</v>
      </c>
      <c r="AD178" s="107">
        <v>100</v>
      </c>
      <c r="AE178" s="132">
        <v>700</v>
      </c>
      <c r="AG178" s="99">
        <v>43145</v>
      </c>
      <c r="AH178" s="127" t="str">
        <f t="shared" si="17"/>
        <v>2465ACTIVOX MIEL-LIMON X 16 PASTILLAS</v>
      </c>
    </row>
    <row r="179" spans="2:34" x14ac:dyDescent="0.3">
      <c r="B179" s="127" t="str">
        <f t="shared" si="14"/>
        <v>26</v>
      </c>
      <c r="C179" s="127" t="str">
        <f t="shared" si="15"/>
        <v>24653</v>
      </c>
      <c r="E179" s="159" t="s">
        <v>338</v>
      </c>
      <c r="F179" s="132" t="s">
        <v>149</v>
      </c>
      <c r="G179" s="108" t="s">
        <v>150</v>
      </c>
      <c r="H179" s="136">
        <v>43922</v>
      </c>
      <c r="I179" s="132">
        <f t="shared" si="12"/>
        <v>3</v>
      </c>
      <c r="J179" s="97" t="s">
        <v>262</v>
      </c>
      <c r="K179" s="97">
        <v>2018</v>
      </c>
      <c r="L179" s="109">
        <v>43140</v>
      </c>
      <c r="M179" s="97">
        <v>2466</v>
      </c>
      <c r="N179" s="107">
        <v>2465</v>
      </c>
      <c r="O179" s="110">
        <v>43140</v>
      </c>
      <c r="P179" s="97" t="s">
        <v>94</v>
      </c>
      <c r="Q179" s="107" t="s">
        <v>99</v>
      </c>
      <c r="R179" s="127" t="s">
        <v>92</v>
      </c>
      <c r="T179" s="97">
        <v>3</v>
      </c>
      <c r="U179" s="127" t="s">
        <v>269</v>
      </c>
      <c r="W179" s="97" t="s">
        <v>289</v>
      </c>
      <c r="X179" s="97" t="s">
        <v>298</v>
      </c>
      <c r="AA179" s="127" t="s">
        <v>261</v>
      </c>
      <c r="AB179" s="127">
        <f t="shared" si="13"/>
        <v>26</v>
      </c>
      <c r="AC179" s="127">
        <f t="shared" si="16"/>
        <v>1</v>
      </c>
      <c r="AD179" s="107">
        <v>10</v>
      </c>
      <c r="AE179" s="132">
        <v>700</v>
      </c>
      <c r="AG179" s="99">
        <v>43145</v>
      </c>
      <c r="AH179" s="127" t="str">
        <f t="shared" si="17"/>
        <v>2465CHONDRO AID FORTE X 60 CAPS.</v>
      </c>
    </row>
    <row r="180" spans="2:34" x14ac:dyDescent="0.3">
      <c r="B180" s="127" t="str">
        <f t="shared" si="14"/>
        <v>26</v>
      </c>
      <c r="C180" s="127" t="str">
        <f t="shared" si="15"/>
        <v>24654</v>
      </c>
      <c r="E180" s="159" t="s">
        <v>339</v>
      </c>
      <c r="F180" s="132" t="s">
        <v>151</v>
      </c>
      <c r="G180" s="108" t="s">
        <v>152</v>
      </c>
      <c r="H180" s="136">
        <v>43709</v>
      </c>
      <c r="I180" s="132">
        <f t="shared" si="12"/>
        <v>4</v>
      </c>
      <c r="J180" s="97" t="s">
        <v>262</v>
      </c>
      <c r="K180" s="97">
        <v>2018</v>
      </c>
      <c r="L180" s="109">
        <v>43140</v>
      </c>
      <c r="M180" s="97">
        <v>2466</v>
      </c>
      <c r="N180" s="107">
        <v>2465</v>
      </c>
      <c r="O180" s="110">
        <v>43140</v>
      </c>
      <c r="P180" s="97" t="s">
        <v>94</v>
      </c>
      <c r="Q180" s="107" t="s">
        <v>99</v>
      </c>
      <c r="R180" s="127" t="s">
        <v>92</v>
      </c>
      <c r="T180" s="97">
        <v>3</v>
      </c>
      <c r="U180" s="127" t="s">
        <v>269</v>
      </c>
      <c r="W180" s="97" t="s">
        <v>289</v>
      </c>
      <c r="X180" s="97" t="s">
        <v>298</v>
      </c>
      <c r="AA180" s="127" t="s">
        <v>261</v>
      </c>
      <c r="AB180" s="127">
        <f t="shared" si="13"/>
        <v>26</v>
      </c>
      <c r="AC180" s="127">
        <f t="shared" si="16"/>
        <v>1</v>
      </c>
      <c r="AD180" s="107">
        <v>10</v>
      </c>
      <c r="AE180" s="132">
        <v>700</v>
      </c>
      <c r="AG180" s="99">
        <v>43145</v>
      </c>
      <c r="AH180" s="127" t="str">
        <f t="shared" si="17"/>
        <v>2465CYS-CONTROL SACHETS X 14</v>
      </c>
    </row>
    <row r="181" spans="2:34" x14ac:dyDescent="0.3">
      <c r="B181" s="127" t="str">
        <f t="shared" si="14"/>
        <v>26</v>
      </c>
      <c r="C181" s="127" t="str">
        <f t="shared" si="15"/>
        <v>24655</v>
      </c>
      <c r="E181" s="159" t="s">
        <v>342</v>
      </c>
      <c r="F181" s="132" t="s">
        <v>155</v>
      </c>
      <c r="G181" s="108" t="s">
        <v>156</v>
      </c>
      <c r="H181" s="136">
        <v>43891</v>
      </c>
      <c r="I181" s="132">
        <f t="shared" si="12"/>
        <v>5</v>
      </c>
      <c r="J181" s="97" t="s">
        <v>262</v>
      </c>
      <c r="K181" s="97">
        <v>2018</v>
      </c>
      <c r="L181" s="109">
        <v>43140</v>
      </c>
      <c r="M181" s="97">
        <v>2466</v>
      </c>
      <c r="N181" s="107">
        <v>2465</v>
      </c>
      <c r="O181" s="110">
        <v>43140</v>
      </c>
      <c r="P181" s="97" t="s">
        <v>94</v>
      </c>
      <c r="Q181" s="107" t="s">
        <v>99</v>
      </c>
      <c r="R181" s="127" t="s">
        <v>92</v>
      </c>
      <c r="T181" s="97">
        <v>3</v>
      </c>
      <c r="U181" s="127" t="s">
        <v>269</v>
      </c>
      <c r="W181" s="97" t="s">
        <v>289</v>
      </c>
      <c r="X181" s="97" t="s">
        <v>298</v>
      </c>
      <c r="AA181" s="127" t="s">
        <v>261</v>
      </c>
      <c r="AB181" s="127">
        <f t="shared" si="13"/>
        <v>26</v>
      </c>
      <c r="AC181" s="127">
        <f t="shared" si="16"/>
        <v>1</v>
      </c>
      <c r="AD181" s="107">
        <v>20</v>
      </c>
      <c r="AE181" s="132">
        <v>700</v>
      </c>
      <c r="AG181" s="99">
        <v>43145</v>
      </c>
      <c r="AH181" s="127" t="str">
        <f t="shared" si="17"/>
        <v>2465PHYTO SOYA CAPS. X 60</v>
      </c>
    </row>
    <row r="182" spans="2:34" x14ac:dyDescent="0.3">
      <c r="B182" s="127" t="str">
        <f t="shared" si="14"/>
        <v>26</v>
      </c>
      <c r="C182" s="127" t="str">
        <f t="shared" si="15"/>
        <v>24656</v>
      </c>
      <c r="E182" s="159" t="s">
        <v>343</v>
      </c>
      <c r="F182" s="132" t="s">
        <v>170</v>
      </c>
      <c r="G182" s="108" t="s">
        <v>171</v>
      </c>
      <c r="H182" s="136">
        <v>43739</v>
      </c>
      <c r="I182" s="132">
        <f t="shared" si="12"/>
        <v>6</v>
      </c>
      <c r="J182" s="97" t="s">
        <v>262</v>
      </c>
      <c r="K182" s="97">
        <v>2018</v>
      </c>
      <c r="L182" s="109">
        <v>43140</v>
      </c>
      <c r="M182" s="97">
        <v>2466</v>
      </c>
      <c r="N182" s="107">
        <v>2465</v>
      </c>
      <c r="O182" s="110">
        <v>43140</v>
      </c>
      <c r="P182" s="97" t="s">
        <v>94</v>
      </c>
      <c r="Q182" s="107" t="s">
        <v>99</v>
      </c>
      <c r="R182" s="127" t="s">
        <v>92</v>
      </c>
      <c r="T182" s="97">
        <v>3</v>
      </c>
      <c r="U182" s="127" t="s">
        <v>269</v>
      </c>
      <c r="W182" s="97" t="s">
        <v>289</v>
      </c>
      <c r="X182" s="97" t="s">
        <v>298</v>
      </c>
      <c r="AA182" s="127" t="s">
        <v>261</v>
      </c>
      <c r="AB182" s="127">
        <f t="shared" si="13"/>
        <v>26</v>
      </c>
      <c r="AC182" s="127">
        <f t="shared" si="16"/>
        <v>1</v>
      </c>
      <c r="AD182" s="107">
        <v>10</v>
      </c>
      <c r="AE182" s="132">
        <v>700</v>
      </c>
      <c r="AG182" s="99">
        <v>43145</v>
      </c>
      <c r="AH182" s="127" t="str">
        <f t="shared" si="17"/>
        <v>2465PHYTO SOYA DIA Y NOCHE X 60 CAP.</v>
      </c>
    </row>
    <row r="183" spans="2:34" x14ac:dyDescent="0.3">
      <c r="B183" s="127" t="str">
        <f t="shared" si="14"/>
        <v>26</v>
      </c>
      <c r="C183" s="127" t="str">
        <f t="shared" si="15"/>
        <v>24657</v>
      </c>
      <c r="E183" s="159" t="s">
        <v>345</v>
      </c>
      <c r="F183" s="132" t="s">
        <v>157</v>
      </c>
      <c r="G183" s="108" t="s">
        <v>158</v>
      </c>
      <c r="H183" s="136">
        <v>43862</v>
      </c>
      <c r="I183" s="132">
        <f t="shared" si="12"/>
        <v>7</v>
      </c>
      <c r="J183" s="97" t="s">
        <v>262</v>
      </c>
      <c r="K183" s="97">
        <v>2018</v>
      </c>
      <c r="L183" s="109">
        <v>43140</v>
      </c>
      <c r="M183" s="97">
        <v>2466</v>
      </c>
      <c r="N183" s="107">
        <v>2465</v>
      </c>
      <c r="O183" s="110">
        <v>43140</v>
      </c>
      <c r="P183" s="97" t="s">
        <v>94</v>
      </c>
      <c r="Q183" s="107" t="s">
        <v>99</v>
      </c>
      <c r="R183" s="127" t="s">
        <v>92</v>
      </c>
      <c r="T183" s="97">
        <v>3</v>
      </c>
      <c r="U183" s="127" t="s">
        <v>269</v>
      </c>
      <c r="W183" s="97" t="s">
        <v>289</v>
      </c>
      <c r="X183" s="97" t="s">
        <v>298</v>
      </c>
      <c r="AA183" s="127" t="s">
        <v>261</v>
      </c>
      <c r="AB183" s="127">
        <f t="shared" si="13"/>
        <v>26</v>
      </c>
      <c r="AC183" s="127">
        <f t="shared" si="16"/>
        <v>1</v>
      </c>
      <c r="AD183" s="107">
        <v>5</v>
      </c>
      <c r="AE183" s="132">
        <v>700</v>
      </c>
      <c r="AG183" s="99">
        <v>43145</v>
      </c>
      <c r="AH183" s="127" t="str">
        <f t="shared" si="17"/>
        <v>2465PHYTO SOYA GEL VAGINAL X 8 APLICADORES</v>
      </c>
    </row>
    <row r="184" spans="2:34" x14ac:dyDescent="0.3">
      <c r="B184" s="127" t="str">
        <f t="shared" si="14"/>
        <v>27</v>
      </c>
      <c r="C184" s="127" t="str">
        <f t="shared" si="15"/>
        <v>24661</v>
      </c>
      <c r="E184" s="159" t="s">
        <v>332</v>
      </c>
      <c r="F184" s="132" t="s">
        <v>142</v>
      </c>
      <c r="G184" s="108" t="s">
        <v>143</v>
      </c>
      <c r="H184" s="136">
        <v>43709</v>
      </c>
      <c r="I184" s="132">
        <f t="shared" si="12"/>
        <v>1</v>
      </c>
      <c r="J184" s="97" t="s">
        <v>262</v>
      </c>
      <c r="K184" s="97">
        <v>2018</v>
      </c>
      <c r="L184" s="109">
        <v>43140</v>
      </c>
      <c r="M184" s="97">
        <v>2467</v>
      </c>
      <c r="N184" s="107">
        <v>2466</v>
      </c>
      <c r="O184" s="110">
        <v>43140</v>
      </c>
      <c r="P184" s="97" t="s">
        <v>94</v>
      </c>
      <c r="Q184" s="107" t="s">
        <v>99</v>
      </c>
      <c r="R184" s="127" t="s">
        <v>92</v>
      </c>
      <c r="T184" s="97">
        <v>6</v>
      </c>
      <c r="U184" s="127" t="s">
        <v>269</v>
      </c>
      <c r="W184" s="97" t="s">
        <v>289</v>
      </c>
      <c r="X184" s="97" t="s">
        <v>298</v>
      </c>
      <c r="AA184" s="127" t="s">
        <v>261</v>
      </c>
      <c r="AB184" s="127">
        <f t="shared" si="13"/>
        <v>27</v>
      </c>
      <c r="AC184" s="127">
        <f t="shared" si="16"/>
        <v>1</v>
      </c>
      <c r="AD184" s="107">
        <v>50</v>
      </c>
      <c r="AE184" s="132">
        <v>701</v>
      </c>
      <c r="AG184" s="99">
        <v>43145</v>
      </c>
      <c r="AH184" s="127" t="str">
        <f t="shared" si="17"/>
        <v>2466ACTIVOX MENTA-EUCALIPTO X 16 PASTILLAS</v>
      </c>
    </row>
    <row r="185" spans="2:34" x14ac:dyDescent="0.3">
      <c r="B185" s="127" t="str">
        <f t="shared" si="14"/>
        <v>27</v>
      </c>
      <c r="C185" s="127" t="str">
        <f t="shared" si="15"/>
        <v>24662</v>
      </c>
      <c r="E185" s="159" t="s">
        <v>333</v>
      </c>
      <c r="F185" s="132" t="s">
        <v>159</v>
      </c>
      <c r="G185" s="108" t="s">
        <v>183</v>
      </c>
      <c r="H185" s="136">
        <v>43709</v>
      </c>
      <c r="I185" s="132">
        <f t="shared" si="12"/>
        <v>2</v>
      </c>
      <c r="J185" s="97" t="s">
        <v>262</v>
      </c>
      <c r="K185" s="97">
        <v>2018</v>
      </c>
      <c r="L185" s="109">
        <v>43140</v>
      </c>
      <c r="M185" s="97">
        <v>2467</v>
      </c>
      <c r="N185" s="107">
        <v>2466</v>
      </c>
      <c r="O185" s="110">
        <v>43140</v>
      </c>
      <c r="P185" s="97" t="s">
        <v>94</v>
      </c>
      <c r="Q185" s="107" t="s">
        <v>99</v>
      </c>
      <c r="R185" s="127" t="s">
        <v>92</v>
      </c>
      <c r="T185" s="97">
        <v>6</v>
      </c>
      <c r="U185" s="127" t="s">
        <v>269</v>
      </c>
      <c r="W185" s="97" t="s">
        <v>289</v>
      </c>
      <c r="X185" s="97" t="s">
        <v>298</v>
      </c>
      <c r="AA185" s="127" t="s">
        <v>261</v>
      </c>
      <c r="AB185" s="127">
        <f t="shared" si="13"/>
        <v>27</v>
      </c>
      <c r="AC185" s="127">
        <f t="shared" si="16"/>
        <v>1</v>
      </c>
      <c r="AD185" s="107">
        <v>100</v>
      </c>
      <c r="AE185" s="132">
        <v>701</v>
      </c>
      <c r="AG185" s="99">
        <v>43145</v>
      </c>
      <c r="AH185" s="127" t="str">
        <f t="shared" si="17"/>
        <v>2466ACTIVOX MIEL-LIMON X 16 PASTILLAS</v>
      </c>
    </row>
    <row r="186" spans="2:34" x14ac:dyDescent="0.3">
      <c r="B186" s="127" t="str">
        <f t="shared" si="14"/>
        <v>27</v>
      </c>
      <c r="C186" s="127" t="str">
        <f t="shared" si="15"/>
        <v>24663</v>
      </c>
      <c r="E186" s="159" t="s">
        <v>336</v>
      </c>
      <c r="F186" s="132" t="s">
        <v>185</v>
      </c>
      <c r="G186" s="108" t="s">
        <v>189</v>
      </c>
      <c r="H186" s="136">
        <v>44075</v>
      </c>
      <c r="I186" s="132">
        <f t="shared" si="12"/>
        <v>3</v>
      </c>
      <c r="J186" s="97" t="s">
        <v>262</v>
      </c>
      <c r="K186" s="97">
        <v>2018</v>
      </c>
      <c r="L186" s="109">
        <v>43140</v>
      </c>
      <c r="M186" s="97">
        <v>2467</v>
      </c>
      <c r="N186" s="107">
        <v>2466</v>
      </c>
      <c r="O186" s="110">
        <v>43140</v>
      </c>
      <c r="P186" s="97" t="s">
        <v>94</v>
      </c>
      <c r="Q186" s="107" t="s">
        <v>99</v>
      </c>
      <c r="R186" s="127" t="s">
        <v>92</v>
      </c>
      <c r="T186" s="97">
        <v>6</v>
      </c>
      <c r="U186" s="127" t="s">
        <v>269</v>
      </c>
      <c r="W186" s="97" t="s">
        <v>289</v>
      </c>
      <c r="X186" s="97" t="s">
        <v>298</v>
      </c>
      <c r="AA186" s="127" t="s">
        <v>261</v>
      </c>
      <c r="AB186" s="127">
        <f t="shared" si="13"/>
        <v>27</v>
      </c>
      <c r="AC186" s="127">
        <f t="shared" si="16"/>
        <v>1</v>
      </c>
      <c r="AD186" s="107">
        <v>10</v>
      </c>
      <c r="AE186" s="132">
        <v>701</v>
      </c>
      <c r="AG186" s="99">
        <v>43145</v>
      </c>
      <c r="AH186" s="127" t="str">
        <f t="shared" si="17"/>
        <v>2466ARKOLAGEN PLUS X 14 SACHETS</v>
      </c>
    </row>
    <row r="187" spans="2:34" x14ac:dyDescent="0.3">
      <c r="B187" s="127" t="str">
        <f t="shared" si="14"/>
        <v>27</v>
      </c>
      <c r="C187" s="127" t="str">
        <f t="shared" si="15"/>
        <v>24664</v>
      </c>
      <c r="E187" s="159" t="s">
        <v>337</v>
      </c>
      <c r="F187" s="132" t="s">
        <v>146</v>
      </c>
      <c r="G187" s="108" t="s">
        <v>148</v>
      </c>
      <c r="H187" s="136">
        <v>43678</v>
      </c>
      <c r="I187" s="132">
        <f t="shared" si="12"/>
        <v>4</v>
      </c>
      <c r="J187" s="97" t="s">
        <v>262</v>
      </c>
      <c r="K187" s="97">
        <v>2018</v>
      </c>
      <c r="L187" s="109">
        <v>43140</v>
      </c>
      <c r="M187" s="97">
        <v>2467</v>
      </c>
      <c r="N187" s="107">
        <v>2466</v>
      </c>
      <c r="O187" s="110">
        <v>43140</v>
      </c>
      <c r="P187" s="97" t="s">
        <v>94</v>
      </c>
      <c r="Q187" s="107" t="s">
        <v>99</v>
      </c>
      <c r="R187" s="127" t="s">
        <v>92</v>
      </c>
      <c r="T187" s="97">
        <v>6</v>
      </c>
      <c r="U187" s="127" t="s">
        <v>269</v>
      </c>
      <c r="W187" s="97" t="s">
        <v>289</v>
      </c>
      <c r="X187" s="97" t="s">
        <v>298</v>
      </c>
      <c r="AA187" s="127" t="s">
        <v>261</v>
      </c>
      <c r="AB187" s="127">
        <f t="shared" si="13"/>
        <v>27</v>
      </c>
      <c r="AC187" s="127">
        <f t="shared" si="16"/>
        <v>1</v>
      </c>
      <c r="AD187" s="107">
        <v>20</v>
      </c>
      <c r="AE187" s="132">
        <v>701</v>
      </c>
      <c r="AG187" s="99">
        <v>43145</v>
      </c>
      <c r="AH187" s="127" t="str">
        <f t="shared" si="17"/>
        <v>2466ARKOVOX PROPOLIS JARABE X 150 ML.</v>
      </c>
    </row>
    <row r="188" spans="2:34" x14ac:dyDescent="0.3">
      <c r="B188" s="127" t="str">
        <f t="shared" si="14"/>
        <v>27</v>
      </c>
      <c r="C188" s="127" t="str">
        <f t="shared" si="15"/>
        <v>24665</v>
      </c>
      <c r="E188" s="159" t="s">
        <v>338</v>
      </c>
      <c r="F188" s="132" t="s">
        <v>149</v>
      </c>
      <c r="G188" s="108" t="s">
        <v>150</v>
      </c>
      <c r="H188" s="136">
        <v>43922</v>
      </c>
      <c r="I188" s="132">
        <f t="shared" si="12"/>
        <v>5</v>
      </c>
      <c r="J188" s="97" t="s">
        <v>262</v>
      </c>
      <c r="K188" s="97">
        <v>2018</v>
      </c>
      <c r="L188" s="109">
        <v>43140</v>
      </c>
      <c r="M188" s="97">
        <v>2467</v>
      </c>
      <c r="N188" s="107">
        <v>2466</v>
      </c>
      <c r="O188" s="110">
        <v>43140</v>
      </c>
      <c r="P188" s="97" t="s">
        <v>94</v>
      </c>
      <c r="Q188" s="107" t="s">
        <v>99</v>
      </c>
      <c r="R188" s="127" t="s">
        <v>92</v>
      </c>
      <c r="T188" s="97">
        <v>6</v>
      </c>
      <c r="U188" s="127" t="s">
        <v>269</v>
      </c>
      <c r="W188" s="97" t="s">
        <v>289</v>
      </c>
      <c r="X188" s="97" t="s">
        <v>298</v>
      </c>
      <c r="AA188" s="127" t="s">
        <v>261</v>
      </c>
      <c r="AB188" s="127">
        <f t="shared" si="13"/>
        <v>27</v>
      </c>
      <c r="AC188" s="127">
        <f t="shared" si="16"/>
        <v>1</v>
      </c>
      <c r="AD188" s="107">
        <v>10</v>
      </c>
      <c r="AE188" s="132">
        <v>701</v>
      </c>
      <c r="AG188" s="99">
        <v>43145</v>
      </c>
      <c r="AH188" s="127" t="str">
        <f t="shared" si="17"/>
        <v>2466CHONDRO AID FORTE X 60 CAPS.</v>
      </c>
    </row>
    <row r="189" spans="2:34" x14ac:dyDescent="0.3">
      <c r="B189" s="127" t="str">
        <f t="shared" si="14"/>
        <v>27</v>
      </c>
      <c r="C189" s="127" t="str">
        <f t="shared" si="15"/>
        <v>24666</v>
      </c>
      <c r="E189" s="159" t="s">
        <v>339</v>
      </c>
      <c r="F189" s="132" t="s">
        <v>151</v>
      </c>
      <c r="G189" s="108" t="s">
        <v>152</v>
      </c>
      <c r="H189" s="136">
        <v>43709</v>
      </c>
      <c r="I189" s="132">
        <f t="shared" si="12"/>
        <v>6</v>
      </c>
      <c r="J189" s="97" t="s">
        <v>262</v>
      </c>
      <c r="K189" s="97">
        <v>2018</v>
      </c>
      <c r="L189" s="109">
        <v>43140</v>
      </c>
      <c r="M189" s="97">
        <v>2467</v>
      </c>
      <c r="N189" s="107">
        <v>2466</v>
      </c>
      <c r="O189" s="110">
        <v>43140</v>
      </c>
      <c r="P189" s="97" t="s">
        <v>94</v>
      </c>
      <c r="Q189" s="107" t="s">
        <v>99</v>
      </c>
      <c r="R189" s="127" t="s">
        <v>92</v>
      </c>
      <c r="T189" s="97">
        <v>6</v>
      </c>
      <c r="U189" s="127" t="s">
        <v>269</v>
      </c>
      <c r="W189" s="97" t="s">
        <v>289</v>
      </c>
      <c r="X189" s="97" t="s">
        <v>298</v>
      </c>
      <c r="AA189" s="127" t="s">
        <v>261</v>
      </c>
      <c r="AB189" s="127">
        <f t="shared" si="13"/>
        <v>27</v>
      </c>
      <c r="AC189" s="127">
        <f t="shared" si="16"/>
        <v>1</v>
      </c>
      <c r="AD189" s="107">
        <v>20</v>
      </c>
      <c r="AE189" s="132">
        <v>701</v>
      </c>
      <c r="AG189" s="99">
        <v>43145</v>
      </c>
      <c r="AH189" s="127" t="str">
        <f t="shared" si="17"/>
        <v>2466CYS-CONTROL SACHETS X 14</v>
      </c>
    </row>
    <row r="190" spans="2:34" x14ac:dyDescent="0.3">
      <c r="B190" s="127" t="str">
        <f t="shared" si="14"/>
        <v>27</v>
      </c>
      <c r="C190" s="127" t="str">
        <f t="shared" si="15"/>
        <v>24667</v>
      </c>
      <c r="E190" s="159" t="s">
        <v>342</v>
      </c>
      <c r="F190" s="132" t="s">
        <v>155</v>
      </c>
      <c r="G190" s="108" t="s">
        <v>156</v>
      </c>
      <c r="H190" s="136">
        <v>43891</v>
      </c>
      <c r="I190" s="132">
        <f t="shared" si="12"/>
        <v>7</v>
      </c>
      <c r="J190" s="97" t="s">
        <v>262</v>
      </c>
      <c r="K190" s="97">
        <v>2018</v>
      </c>
      <c r="L190" s="109">
        <v>43140</v>
      </c>
      <c r="M190" s="97">
        <v>2467</v>
      </c>
      <c r="N190" s="107">
        <v>2466</v>
      </c>
      <c r="O190" s="110">
        <v>43140</v>
      </c>
      <c r="P190" s="97" t="s">
        <v>94</v>
      </c>
      <c r="Q190" s="107" t="s">
        <v>99</v>
      </c>
      <c r="R190" s="127" t="s">
        <v>92</v>
      </c>
      <c r="T190" s="97">
        <v>6</v>
      </c>
      <c r="U190" s="127" t="s">
        <v>269</v>
      </c>
      <c r="W190" s="97" t="s">
        <v>289</v>
      </c>
      <c r="X190" s="97" t="s">
        <v>298</v>
      </c>
      <c r="AA190" s="127" t="s">
        <v>261</v>
      </c>
      <c r="AB190" s="127">
        <f t="shared" si="13"/>
        <v>27</v>
      </c>
      <c r="AC190" s="127">
        <f t="shared" si="16"/>
        <v>1</v>
      </c>
      <c r="AD190" s="107">
        <v>20</v>
      </c>
      <c r="AE190" s="132">
        <v>701</v>
      </c>
      <c r="AG190" s="99">
        <v>43145</v>
      </c>
      <c r="AH190" s="127" t="str">
        <f t="shared" si="17"/>
        <v>2466PHYTO SOYA CAPS. X 60</v>
      </c>
    </row>
    <row r="191" spans="2:34" x14ac:dyDescent="0.3">
      <c r="B191" s="127" t="str">
        <f t="shared" si="14"/>
        <v>27</v>
      </c>
      <c r="C191" s="127" t="str">
        <f t="shared" si="15"/>
        <v>24668</v>
      </c>
      <c r="E191" s="159" t="s">
        <v>343</v>
      </c>
      <c r="F191" s="132" t="s">
        <v>170</v>
      </c>
      <c r="G191" s="108" t="s">
        <v>171</v>
      </c>
      <c r="H191" s="136">
        <v>43739</v>
      </c>
      <c r="I191" s="132">
        <f t="shared" si="12"/>
        <v>8</v>
      </c>
      <c r="J191" s="97" t="s">
        <v>262</v>
      </c>
      <c r="K191" s="97">
        <v>2018</v>
      </c>
      <c r="L191" s="109">
        <v>43140</v>
      </c>
      <c r="M191" s="97">
        <v>2467</v>
      </c>
      <c r="N191" s="107">
        <v>2466</v>
      </c>
      <c r="O191" s="110">
        <v>43140</v>
      </c>
      <c r="P191" s="97" t="s">
        <v>94</v>
      </c>
      <c r="Q191" s="107" t="s">
        <v>99</v>
      </c>
      <c r="R191" s="127" t="s">
        <v>92</v>
      </c>
      <c r="T191" s="97">
        <v>6</v>
      </c>
      <c r="U191" s="127" t="s">
        <v>269</v>
      </c>
      <c r="W191" s="97" t="s">
        <v>289</v>
      </c>
      <c r="X191" s="97" t="s">
        <v>298</v>
      </c>
      <c r="AA191" s="127" t="s">
        <v>261</v>
      </c>
      <c r="AB191" s="127">
        <f t="shared" si="13"/>
        <v>27</v>
      </c>
      <c r="AC191" s="127">
        <f t="shared" si="16"/>
        <v>1</v>
      </c>
      <c r="AD191" s="107">
        <v>8</v>
      </c>
      <c r="AE191" s="132">
        <v>701</v>
      </c>
      <c r="AG191" s="99">
        <v>43145</v>
      </c>
      <c r="AH191" s="127" t="str">
        <f t="shared" si="17"/>
        <v>2466PHYTO SOYA DIA Y NOCHE X 60 CAP.</v>
      </c>
    </row>
    <row r="192" spans="2:34" x14ac:dyDescent="0.3">
      <c r="B192" s="127" t="str">
        <f t="shared" si="14"/>
        <v>27</v>
      </c>
      <c r="C192" s="127" t="str">
        <f t="shared" si="15"/>
        <v>24668</v>
      </c>
      <c r="E192" s="159" t="s">
        <v>343</v>
      </c>
      <c r="F192" s="132" t="s">
        <v>170</v>
      </c>
      <c r="G192" s="108" t="s">
        <v>190</v>
      </c>
      <c r="H192" s="136">
        <v>43739</v>
      </c>
      <c r="I192" s="132">
        <f t="shared" si="12"/>
        <v>8</v>
      </c>
      <c r="J192" s="97" t="s">
        <v>262</v>
      </c>
      <c r="K192" s="97">
        <v>2018</v>
      </c>
      <c r="L192" s="109">
        <v>43140</v>
      </c>
      <c r="M192" s="97">
        <v>2467</v>
      </c>
      <c r="N192" s="107">
        <v>2466</v>
      </c>
      <c r="O192" s="110">
        <v>43140</v>
      </c>
      <c r="P192" s="97" t="s">
        <v>94</v>
      </c>
      <c r="Q192" s="107" t="s">
        <v>99</v>
      </c>
      <c r="R192" s="127" t="s">
        <v>92</v>
      </c>
      <c r="T192" s="97">
        <v>6</v>
      </c>
      <c r="U192" s="127" t="s">
        <v>269</v>
      </c>
      <c r="W192" s="97" t="s">
        <v>289</v>
      </c>
      <c r="X192" s="97" t="s">
        <v>298</v>
      </c>
      <c r="AA192" s="127" t="s">
        <v>261</v>
      </c>
      <c r="AB192" s="127">
        <f t="shared" si="13"/>
        <v>27</v>
      </c>
      <c r="AC192" s="127">
        <f t="shared" si="16"/>
        <v>1</v>
      </c>
      <c r="AD192" s="107">
        <v>2</v>
      </c>
      <c r="AE192" s="132">
        <v>701</v>
      </c>
      <c r="AG192" s="99">
        <v>43145</v>
      </c>
      <c r="AH192" s="127" t="str">
        <f t="shared" si="17"/>
        <v>2466PHYTO SOYA DIA Y NOCHE X 60 CAP.</v>
      </c>
    </row>
    <row r="193" spans="2:34" x14ac:dyDescent="0.3">
      <c r="B193" s="127" t="str">
        <f t="shared" si="14"/>
        <v>27</v>
      </c>
      <c r="C193" s="127" t="str">
        <f t="shared" si="15"/>
        <v>24669</v>
      </c>
      <c r="E193" s="159" t="s">
        <v>344</v>
      </c>
      <c r="F193" s="132" t="s">
        <v>165</v>
      </c>
      <c r="G193" s="108" t="s">
        <v>184</v>
      </c>
      <c r="H193" s="136">
        <v>44013</v>
      </c>
      <c r="I193" s="132">
        <f t="shared" si="12"/>
        <v>9</v>
      </c>
      <c r="J193" s="97" t="s">
        <v>262</v>
      </c>
      <c r="K193" s="97">
        <v>2018</v>
      </c>
      <c r="L193" s="109">
        <v>43140</v>
      </c>
      <c r="M193" s="97">
        <v>2467</v>
      </c>
      <c r="N193" s="107">
        <v>2466</v>
      </c>
      <c r="O193" s="110">
        <v>43140</v>
      </c>
      <c r="P193" s="97" t="s">
        <v>94</v>
      </c>
      <c r="Q193" s="107" t="s">
        <v>99</v>
      </c>
      <c r="R193" s="127" t="s">
        <v>92</v>
      </c>
      <c r="T193" s="97">
        <v>6</v>
      </c>
      <c r="U193" s="127" t="s">
        <v>269</v>
      </c>
      <c r="W193" s="97" t="s">
        <v>289</v>
      </c>
      <c r="X193" s="97" t="s">
        <v>298</v>
      </c>
      <c r="AA193" s="127" t="s">
        <v>261</v>
      </c>
      <c r="AB193" s="127">
        <f t="shared" si="13"/>
        <v>27</v>
      </c>
      <c r="AC193" s="127">
        <f t="shared" si="16"/>
        <v>1</v>
      </c>
      <c r="AD193" s="107">
        <v>20</v>
      </c>
      <c r="AE193" s="132">
        <v>701</v>
      </c>
      <c r="AG193" s="99">
        <v>43145</v>
      </c>
      <c r="AH193" s="127" t="str">
        <f t="shared" si="17"/>
        <v>2466PHYTO SOYA FORTE X 60 CAPS</v>
      </c>
    </row>
    <row r="194" spans="2:34" x14ac:dyDescent="0.3">
      <c r="B194" s="127" t="str">
        <f t="shared" si="14"/>
        <v>27</v>
      </c>
      <c r="C194" s="127" t="str">
        <f t="shared" si="15"/>
        <v>246610</v>
      </c>
      <c r="E194" s="159" t="s">
        <v>345</v>
      </c>
      <c r="F194" s="132" t="s">
        <v>157</v>
      </c>
      <c r="G194" s="108" t="s">
        <v>158</v>
      </c>
      <c r="H194" s="136">
        <v>43862</v>
      </c>
      <c r="I194" s="132">
        <f t="shared" si="12"/>
        <v>10</v>
      </c>
      <c r="J194" s="97" t="s">
        <v>262</v>
      </c>
      <c r="K194" s="97">
        <v>2018</v>
      </c>
      <c r="L194" s="109">
        <v>43140</v>
      </c>
      <c r="M194" s="97">
        <v>2467</v>
      </c>
      <c r="N194" s="107">
        <v>2466</v>
      </c>
      <c r="O194" s="110">
        <v>43140</v>
      </c>
      <c r="P194" s="97" t="s">
        <v>94</v>
      </c>
      <c r="Q194" s="107" t="s">
        <v>99</v>
      </c>
      <c r="R194" s="127" t="s">
        <v>92</v>
      </c>
      <c r="T194" s="97">
        <v>6</v>
      </c>
      <c r="U194" s="127" t="s">
        <v>269</v>
      </c>
      <c r="W194" s="97" t="s">
        <v>289</v>
      </c>
      <c r="X194" s="97" t="s">
        <v>298</v>
      </c>
      <c r="AA194" s="127" t="s">
        <v>261</v>
      </c>
      <c r="AB194" s="127">
        <f t="shared" si="13"/>
        <v>27</v>
      </c>
      <c r="AC194" s="127">
        <f t="shared" si="16"/>
        <v>1</v>
      </c>
      <c r="AD194" s="107">
        <v>20</v>
      </c>
      <c r="AE194" s="132">
        <v>701</v>
      </c>
      <c r="AG194" s="99">
        <v>43145</v>
      </c>
      <c r="AH194" s="127" t="str">
        <f t="shared" si="17"/>
        <v>2466PHYTO SOYA GEL VAGINAL X 8 APLICADORES</v>
      </c>
    </row>
    <row r="195" spans="2:34" x14ac:dyDescent="0.3">
      <c r="B195" s="127" t="str">
        <f t="shared" si="14"/>
        <v>27</v>
      </c>
      <c r="C195" s="127" t="str">
        <f t="shared" si="15"/>
        <v>246611</v>
      </c>
      <c r="E195" s="159" t="s">
        <v>348</v>
      </c>
      <c r="F195" s="132" t="s">
        <v>167</v>
      </c>
      <c r="G195" s="108" t="s">
        <v>168</v>
      </c>
      <c r="H195" s="136">
        <v>43709</v>
      </c>
      <c r="I195" s="132">
        <f t="shared" si="12"/>
        <v>11</v>
      </c>
      <c r="J195" s="97" t="s">
        <v>262</v>
      </c>
      <c r="K195" s="97">
        <v>2018</v>
      </c>
      <c r="L195" s="109">
        <v>43140</v>
      </c>
      <c r="M195" s="97">
        <v>2467</v>
      </c>
      <c r="N195" s="107">
        <v>2466</v>
      </c>
      <c r="O195" s="110">
        <v>43140</v>
      </c>
      <c r="P195" s="97" t="s">
        <v>94</v>
      </c>
      <c r="Q195" s="107" t="s">
        <v>99</v>
      </c>
      <c r="R195" s="127" t="s">
        <v>92</v>
      </c>
      <c r="T195" s="97">
        <v>6</v>
      </c>
      <c r="U195" s="127" t="s">
        <v>269</v>
      </c>
      <c r="W195" s="97" t="s">
        <v>289</v>
      </c>
      <c r="X195" s="97" t="s">
        <v>298</v>
      </c>
      <c r="AA195" s="127" t="s">
        <v>261</v>
      </c>
      <c r="AB195" s="127">
        <f t="shared" si="13"/>
        <v>27</v>
      </c>
      <c r="AC195" s="127">
        <f t="shared" si="16"/>
        <v>1</v>
      </c>
      <c r="AD195" s="107">
        <v>10</v>
      </c>
      <c r="AE195" s="132">
        <v>701</v>
      </c>
      <c r="AG195" s="99">
        <v>43145</v>
      </c>
      <c r="AH195" s="127" t="str">
        <f t="shared" si="17"/>
        <v>2466VAGIVIT CAJS X 6 V.T.</v>
      </c>
    </row>
    <row r="196" spans="2:34" x14ac:dyDescent="0.3">
      <c r="B196" s="127" t="str">
        <f t="shared" si="14"/>
        <v>28</v>
      </c>
      <c r="C196" s="127" t="str">
        <f t="shared" si="15"/>
        <v>24671</v>
      </c>
      <c r="E196" s="159" t="s">
        <v>334</v>
      </c>
      <c r="F196" s="132" t="s">
        <v>161</v>
      </c>
      <c r="G196" s="108" t="s">
        <v>162</v>
      </c>
      <c r="H196" s="136">
        <v>43709</v>
      </c>
      <c r="I196" s="132">
        <f t="shared" si="12"/>
        <v>1</v>
      </c>
      <c r="J196" s="97" t="s">
        <v>262</v>
      </c>
      <c r="K196" s="97">
        <v>2018</v>
      </c>
      <c r="L196" s="109">
        <v>43140</v>
      </c>
      <c r="M196" s="97">
        <v>2468</v>
      </c>
      <c r="N196" s="107">
        <v>2467</v>
      </c>
      <c r="O196" s="110">
        <v>43140</v>
      </c>
      <c r="P196" s="97" t="s">
        <v>94</v>
      </c>
      <c r="Q196" s="107" t="s">
        <v>101</v>
      </c>
      <c r="R196" s="127" t="s">
        <v>92</v>
      </c>
      <c r="T196" s="97">
        <v>2</v>
      </c>
      <c r="U196" s="127" t="s">
        <v>269</v>
      </c>
      <c r="W196" s="97" t="s">
        <v>289</v>
      </c>
      <c r="X196" s="97" t="s">
        <v>298</v>
      </c>
      <c r="AA196" s="127" t="s">
        <v>261</v>
      </c>
      <c r="AB196" s="127">
        <f t="shared" si="13"/>
        <v>28</v>
      </c>
      <c r="AC196" s="127">
        <f t="shared" si="16"/>
        <v>1</v>
      </c>
      <c r="AD196" s="107">
        <v>10</v>
      </c>
      <c r="AE196" s="132">
        <v>702</v>
      </c>
      <c r="AG196" s="99">
        <v>43145</v>
      </c>
      <c r="AH196" s="127" t="str">
        <f t="shared" si="17"/>
        <v>2467ARKOCAPIL advance X 60 CAPS.</v>
      </c>
    </row>
    <row r="197" spans="2:34" x14ac:dyDescent="0.3">
      <c r="B197" s="127" t="str">
        <f t="shared" si="14"/>
        <v>28</v>
      </c>
      <c r="C197" s="127" t="str">
        <f t="shared" si="15"/>
        <v>24672</v>
      </c>
      <c r="E197" s="159" t="s">
        <v>336</v>
      </c>
      <c r="F197" s="132" t="s">
        <v>185</v>
      </c>
      <c r="G197" s="108" t="s">
        <v>189</v>
      </c>
      <c r="H197" s="136">
        <v>44075</v>
      </c>
      <c r="I197" s="132">
        <f t="shared" ref="I197:I260" si="18">IF(N197&lt;&gt;N196,1,IF(E197=E196,I196,I196+1))</f>
        <v>2</v>
      </c>
      <c r="J197" s="97" t="s">
        <v>262</v>
      </c>
      <c r="K197" s="97">
        <v>2018</v>
      </c>
      <c r="L197" s="109">
        <v>43140</v>
      </c>
      <c r="M197" s="97">
        <v>2468</v>
      </c>
      <c r="N197" s="107">
        <v>2467</v>
      </c>
      <c r="O197" s="110">
        <v>43140</v>
      </c>
      <c r="P197" s="97" t="s">
        <v>94</v>
      </c>
      <c r="Q197" s="107" t="s">
        <v>101</v>
      </c>
      <c r="R197" s="127" t="s">
        <v>92</v>
      </c>
      <c r="T197" s="97">
        <v>2</v>
      </c>
      <c r="U197" s="127" t="s">
        <v>269</v>
      </c>
      <c r="W197" s="97" t="s">
        <v>289</v>
      </c>
      <c r="X197" s="97" t="s">
        <v>298</v>
      </c>
      <c r="AA197" s="127" t="s">
        <v>261</v>
      </c>
      <c r="AB197" s="127">
        <f t="shared" ref="AB197:AB260" si="19">IF(N197&lt;&gt;"",IF(A197&lt;&gt;A196,1,IF(N197=N196,AB196,AB196+1)),"")</f>
        <v>28</v>
      </c>
      <c r="AC197" s="127">
        <f t="shared" si="16"/>
        <v>1</v>
      </c>
      <c r="AD197" s="107">
        <v>10</v>
      </c>
      <c r="AE197" s="132">
        <v>702</v>
      </c>
      <c r="AG197" s="99">
        <v>43145</v>
      </c>
      <c r="AH197" s="127" t="str">
        <f t="shared" si="17"/>
        <v>2467ARKOLAGEN PLUS X 14 SACHETS</v>
      </c>
    </row>
    <row r="198" spans="2:34" x14ac:dyDescent="0.3">
      <c r="B198" s="127" t="str">
        <f t="shared" ref="B198:B261" si="20">CONCATENATE(A198,AB198)</f>
        <v>28</v>
      </c>
      <c r="C198" s="127" t="str">
        <f t="shared" ref="C198:C261" si="21">CONCATENATE(N198,I198)</f>
        <v>24673</v>
      </c>
      <c r="E198" s="159" t="s">
        <v>337</v>
      </c>
      <c r="F198" s="132" t="s">
        <v>146</v>
      </c>
      <c r="G198" s="108" t="s">
        <v>148</v>
      </c>
      <c r="H198" s="136">
        <v>43678</v>
      </c>
      <c r="I198" s="132">
        <f t="shared" si="18"/>
        <v>3</v>
      </c>
      <c r="J198" s="97" t="s">
        <v>262</v>
      </c>
      <c r="K198" s="97">
        <v>2018</v>
      </c>
      <c r="L198" s="109">
        <v>43140</v>
      </c>
      <c r="M198" s="97">
        <v>2468</v>
      </c>
      <c r="N198" s="107">
        <v>2467</v>
      </c>
      <c r="O198" s="110">
        <v>43140</v>
      </c>
      <c r="P198" s="97" t="s">
        <v>94</v>
      </c>
      <c r="Q198" s="107" t="s">
        <v>101</v>
      </c>
      <c r="R198" s="127" t="s">
        <v>92</v>
      </c>
      <c r="T198" s="97">
        <v>2</v>
      </c>
      <c r="U198" s="127" t="s">
        <v>269</v>
      </c>
      <c r="W198" s="97" t="s">
        <v>289</v>
      </c>
      <c r="X198" s="97" t="s">
        <v>298</v>
      </c>
      <c r="AA198" s="127" t="s">
        <v>261</v>
      </c>
      <c r="AB198" s="127">
        <f t="shared" si="19"/>
        <v>28</v>
      </c>
      <c r="AC198" s="127">
        <f t="shared" ref="AC198:AC261" si="22">IF(N198&lt;&gt;"",1,"")</f>
        <v>1</v>
      </c>
      <c r="AD198" s="107">
        <v>10</v>
      </c>
      <c r="AE198" s="132">
        <v>702</v>
      </c>
      <c r="AG198" s="99">
        <v>43145</v>
      </c>
      <c r="AH198" s="127" t="str">
        <f t="shared" ref="AH198:AH261" si="23">CONCATENATE(N198,F198)</f>
        <v>2467ARKOVOX PROPOLIS JARABE X 150 ML.</v>
      </c>
    </row>
    <row r="199" spans="2:34" x14ac:dyDescent="0.3">
      <c r="B199" s="127" t="str">
        <f t="shared" si="20"/>
        <v>28</v>
      </c>
      <c r="C199" s="127" t="str">
        <f t="shared" si="21"/>
        <v>24674</v>
      </c>
      <c r="E199" s="159" t="s">
        <v>338</v>
      </c>
      <c r="F199" s="132" t="s">
        <v>149</v>
      </c>
      <c r="G199" s="108" t="s">
        <v>150</v>
      </c>
      <c r="H199" s="136">
        <v>43922</v>
      </c>
      <c r="I199" s="132">
        <f t="shared" si="18"/>
        <v>4</v>
      </c>
      <c r="J199" s="97" t="s">
        <v>262</v>
      </c>
      <c r="K199" s="97">
        <v>2018</v>
      </c>
      <c r="L199" s="109">
        <v>43140</v>
      </c>
      <c r="M199" s="97">
        <v>2468</v>
      </c>
      <c r="N199" s="107">
        <v>2467</v>
      </c>
      <c r="O199" s="110">
        <v>43140</v>
      </c>
      <c r="P199" s="97" t="s">
        <v>94</v>
      </c>
      <c r="Q199" s="107" t="s">
        <v>101</v>
      </c>
      <c r="R199" s="127" t="s">
        <v>92</v>
      </c>
      <c r="T199" s="97">
        <v>2</v>
      </c>
      <c r="U199" s="127" t="s">
        <v>269</v>
      </c>
      <c r="W199" s="97" t="s">
        <v>289</v>
      </c>
      <c r="X199" s="97" t="s">
        <v>298</v>
      </c>
      <c r="AA199" s="127" t="s">
        <v>261</v>
      </c>
      <c r="AB199" s="127">
        <f t="shared" si="19"/>
        <v>28</v>
      </c>
      <c r="AC199" s="127">
        <f t="shared" si="22"/>
        <v>1</v>
      </c>
      <c r="AD199" s="107">
        <v>5</v>
      </c>
      <c r="AE199" s="132">
        <v>702</v>
      </c>
      <c r="AG199" s="99">
        <v>43145</v>
      </c>
      <c r="AH199" s="127" t="str">
        <f t="shared" si="23"/>
        <v>2467CHONDRO AID FORTE X 60 CAPS.</v>
      </c>
    </row>
    <row r="200" spans="2:34" x14ac:dyDescent="0.3">
      <c r="B200" s="127" t="str">
        <f t="shared" si="20"/>
        <v>28</v>
      </c>
      <c r="C200" s="127" t="str">
        <f t="shared" si="21"/>
        <v>24675</v>
      </c>
      <c r="E200" s="159" t="s">
        <v>339</v>
      </c>
      <c r="F200" s="132" t="s">
        <v>151</v>
      </c>
      <c r="G200" s="108" t="s">
        <v>152</v>
      </c>
      <c r="H200" s="136">
        <v>43709</v>
      </c>
      <c r="I200" s="132">
        <f t="shared" si="18"/>
        <v>5</v>
      </c>
      <c r="J200" s="97" t="s">
        <v>262</v>
      </c>
      <c r="K200" s="97">
        <v>2018</v>
      </c>
      <c r="L200" s="109">
        <v>43140</v>
      </c>
      <c r="M200" s="97">
        <v>2468</v>
      </c>
      <c r="N200" s="107">
        <v>2467</v>
      </c>
      <c r="O200" s="110">
        <v>43140</v>
      </c>
      <c r="P200" s="97" t="s">
        <v>94</v>
      </c>
      <c r="Q200" s="107" t="s">
        <v>101</v>
      </c>
      <c r="R200" s="127" t="s">
        <v>92</v>
      </c>
      <c r="T200" s="97">
        <v>2</v>
      </c>
      <c r="U200" s="127" t="s">
        <v>269</v>
      </c>
      <c r="W200" s="97" t="s">
        <v>289</v>
      </c>
      <c r="X200" s="97" t="s">
        <v>298</v>
      </c>
      <c r="AA200" s="127" t="s">
        <v>261</v>
      </c>
      <c r="AB200" s="127">
        <f t="shared" si="19"/>
        <v>28</v>
      </c>
      <c r="AC200" s="127">
        <f t="shared" si="22"/>
        <v>1</v>
      </c>
      <c r="AD200" s="107">
        <v>10</v>
      </c>
      <c r="AE200" s="132">
        <v>702</v>
      </c>
      <c r="AG200" s="99">
        <v>43145</v>
      </c>
      <c r="AH200" s="127" t="str">
        <f t="shared" si="23"/>
        <v>2467CYS-CONTROL SACHETS X 14</v>
      </c>
    </row>
    <row r="201" spans="2:34" x14ac:dyDescent="0.3">
      <c r="B201" s="127" t="str">
        <f t="shared" si="20"/>
        <v>28</v>
      </c>
      <c r="C201" s="127" t="str">
        <f t="shared" si="21"/>
        <v>24676</v>
      </c>
      <c r="E201" s="159" t="s">
        <v>348</v>
      </c>
      <c r="F201" s="132" t="s">
        <v>167</v>
      </c>
      <c r="G201" s="108" t="s">
        <v>168</v>
      </c>
      <c r="H201" s="136">
        <v>43709</v>
      </c>
      <c r="I201" s="132">
        <f t="shared" si="18"/>
        <v>6</v>
      </c>
      <c r="J201" s="97" t="s">
        <v>262</v>
      </c>
      <c r="K201" s="97">
        <v>2018</v>
      </c>
      <c r="L201" s="109">
        <v>43140</v>
      </c>
      <c r="M201" s="97">
        <v>2468</v>
      </c>
      <c r="N201" s="107">
        <v>2467</v>
      </c>
      <c r="O201" s="110">
        <v>43140</v>
      </c>
      <c r="P201" s="97" t="s">
        <v>94</v>
      </c>
      <c r="Q201" s="107" t="s">
        <v>101</v>
      </c>
      <c r="R201" s="127" t="s">
        <v>92</v>
      </c>
      <c r="T201" s="97">
        <v>2</v>
      </c>
      <c r="U201" s="127" t="s">
        <v>269</v>
      </c>
      <c r="W201" s="97" t="s">
        <v>289</v>
      </c>
      <c r="X201" s="97" t="s">
        <v>298</v>
      </c>
      <c r="AA201" s="127" t="s">
        <v>261</v>
      </c>
      <c r="AB201" s="127">
        <f t="shared" si="19"/>
        <v>28</v>
      </c>
      <c r="AC201" s="127">
        <f t="shared" si="22"/>
        <v>1</v>
      </c>
      <c r="AD201" s="107">
        <v>5</v>
      </c>
      <c r="AE201" s="132">
        <v>702</v>
      </c>
      <c r="AG201" s="99">
        <v>43145</v>
      </c>
      <c r="AH201" s="127" t="str">
        <f t="shared" si="23"/>
        <v>2467VAGIVIT CAJS X 6 V.T.</v>
      </c>
    </row>
    <row r="202" spans="2:34" x14ac:dyDescent="0.3">
      <c r="B202" s="127" t="str">
        <f t="shared" si="20"/>
        <v>29</v>
      </c>
      <c r="C202" s="127" t="str">
        <f t="shared" si="21"/>
        <v>24681</v>
      </c>
      <c r="E202" s="159" t="s">
        <v>332</v>
      </c>
      <c r="F202" s="132" t="s">
        <v>142</v>
      </c>
      <c r="G202" s="108" t="s">
        <v>143</v>
      </c>
      <c r="H202" s="136">
        <v>43709</v>
      </c>
      <c r="I202" s="132">
        <f t="shared" si="18"/>
        <v>1</v>
      </c>
      <c r="J202" s="97" t="s">
        <v>262</v>
      </c>
      <c r="K202" s="97">
        <v>2018</v>
      </c>
      <c r="L202" s="109">
        <v>43140</v>
      </c>
      <c r="M202" s="97">
        <v>2469</v>
      </c>
      <c r="N202" s="107">
        <v>2468</v>
      </c>
      <c r="O202" s="110">
        <v>43140</v>
      </c>
      <c r="P202" s="97" t="s">
        <v>94</v>
      </c>
      <c r="Q202" s="107" t="s">
        <v>100</v>
      </c>
      <c r="R202" s="127" t="s">
        <v>92</v>
      </c>
      <c r="T202" s="97">
        <v>2</v>
      </c>
      <c r="U202" s="127" t="s">
        <v>269</v>
      </c>
      <c r="W202" s="97" t="s">
        <v>289</v>
      </c>
      <c r="X202" s="97" t="s">
        <v>298</v>
      </c>
      <c r="AA202" s="127" t="s">
        <v>261</v>
      </c>
      <c r="AB202" s="127">
        <f t="shared" si="19"/>
        <v>29</v>
      </c>
      <c r="AC202" s="127">
        <f t="shared" si="22"/>
        <v>1</v>
      </c>
      <c r="AD202" s="107">
        <v>20</v>
      </c>
      <c r="AE202" s="132">
        <v>703</v>
      </c>
      <c r="AG202" s="99">
        <v>43145</v>
      </c>
      <c r="AH202" s="127" t="str">
        <f t="shared" si="23"/>
        <v>2468ACTIVOX MENTA-EUCALIPTO X 16 PASTILLAS</v>
      </c>
    </row>
    <row r="203" spans="2:34" x14ac:dyDescent="0.3">
      <c r="B203" s="127" t="str">
        <f t="shared" si="20"/>
        <v>29</v>
      </c>
      <c r="C203" s="127" t="str">
        <f t="shared" si="21"/>
        <v>24682</v>
      </c>
      <c r="E203" s="159" t="s">
        <v>336</v>
      </c>
      <c r="F203" s="132" t="s">
        <v>185</v>
      </c>
      <c r="G203" s="108" t="s">
        <v>189</v>
      </c>
      <c r="H203" s="136">
        <v>44075</v>
      </c>
      <c r="I203" s="132">
        <f t="shared" si="18"/>
        <v>2</v>
      </c>
      <c r="J203" s="97" t="s">
        <v>262</v>
      </c>
      <c r="K203" s="97">
        <v>2018</v>
      </c>
      <c r="L203" s="109">
        <v>43140</v>
      </c>
      <c r="M203" s="97">
        <v>2469</v>
      </c>
      <c r="N203" s="107">
        <v>2468</v>
      </c>
      <c r="O203" s="110">
        <v>43140</v>
      </c>
      <c r="P203" s="97" t="s">
        <v>94</v>
      </c>
      <c r="Q203" s="107" t="s">
        <v>100</v>
      </c>
      <c r="R203" s="127" t="s">
        <v>92</v>
      </c>
      <c r="T203" s="97">
        <v>2</v>
      </c>
      <c r="U203" s="127" t="s">
        <v>269</v>
      </c>
      <c r="W203" s="97" t="s">
        <v>289</v>
      </c>
      <c r="X203" s="97" t="s">
        <v>298</v>
      </c>
      <c r="AA203" s="127" t="s">
        <v>261</v>
      </c>
      <c r="AB203" s="127">
        <f t="shared" si="19"/>
        <v>29</v>
      </c>
      <c r="AC203" s="127">
        <f t="shared" si="22"/>
        <v>1</v>
      </c>
      <c r="AD203" s="107">
        <v>10</v>
      </c>
      <c r="AE203" s="132">
        <v>703</v>
      </c>
      <c r="AG203" s="99">
        <v>43145</v>
      </c>
      <c r="AH203" s="127" t="str">
        <f t="shared" si="23"/>
        <v>2468ARKOLAGEN PLUS X 14 SACHETS</v>
      </c>
    </row>
    <row r="204" spans="2:34" x14ac:dyDescent="0.3">
      <c r="B204" s="127" t="str">
        <f t="shared" si="20"/>
        <v>29</v>
      </c>
      <c r="C204" s="127" t="str">
        <f t="shared" si="21"/>
        <v>24683</v>
      </c>
      <c r="E204" s="159" t="s">
        <v>337</v>
      </c>
      <c r="F204" s="132" t="s">
        <v>146</v>
      </c>
      <c r="G204" s="108" t="s">
        <v>148</v>
      </c>
      <c r="H204" s="136">
        <v>43678</v>
      </c>
      <c r="I204" s="132">
        <f t="shared" si="18"/>
        <v>3</v>
      </c>
      <c r="J204" s="97" t="s">
        <v>262</v>
      </c>
      <c r="K204" s="97">
        <v>2018</v>
      </c>
      <c r="L204" s="109">
        <v>43140</v>
      </c>
      <c r="M204" s="97">
        <v>2469</v>
      </c>
      <c r="N204" s="107">
        <v>2468</v>
      </c>
      <c r="O204" s="110">
        <v>43140</v>
      </c>
      <c r="P204" s="97" t="s">
        <v>94</v>
      </c>
      <c r="Q204" s="107" t="s">
        <v>100</v>
      </c>
      <c r="R204" s="127" t="s">
        <v>92</v>
      </c>
      <c r="T204" s="97">
        <v>2</v>
      </c>
      <c r="U204" s="127" t="s">
        <v>269</v>
      </c>
      <c r="W204" s="97" t="s">
        <v>289</v>
      </c>
      <c r="X204" s="97" t="s">
        <v>298</v>
      </c>
      <c r="AA204" s="127" t="s">
        <v>261</v>
      </c>
      <c r="AB204" s="127">
        <f t="shared" si="19"/>
        <v>29</v>
      </c>
      <c r="AC204" s="127">
        <f t="shared" si="22"/>
        <v>1</v>
      </c>
      <c r="AD204" s="107">
        <v>5</v>
      </c>
      <c r="AE204" s="132">
        <v>703</v>
      </c>
      <c r="AG204" s="99">
        <v>43145</v>
      </c>
      <c r="AH204" s="127" t="str">
        <f t="shared" si="23"/>
        <v>2468ARKOVOX PROPOLIS JARABE X 150 ML.</v>
      </c>
    </row>
    <row r="205" spans="2:34" x14ac:dyDescent="0.3">
      <c r="B205" s="127" t="str">
        <f t="shared" si="20"/>
        <v>29</v>
      </c>
      <c r="C205" s="127" t="str">
        <f t="shared" si="21"/>
        <v>24684</v>
      </c>
      <c r="E205" s="159" t="s">
        <v>338</v>
      </c>
      <c r="F205" s="132" t="s">
        <v>149</v>
      </c>
      <c r="G205" s="108" t="s">
        <v>150</v>
      </c>
      <c r="H205" s="136">
        <v>43922</v>
      </c>
      <c r="I205" s="132">
        <f t="shared" si="18"/>
        <v>4</v>
      </c>
      <c r="J205" s="97" t="s">
        <v>262</v>
      </c>
      <c r="K205" s="97">
        <v>2018</v>
      </c>
      <c r="L205" s="109">
        <v>43140</v>
      </c>
      <c r="M205" s="97">
        <v>2469</v>
      </c>
      <c r="N205" s="107">
        <v>2468</v>
      </c>
      <c r="O205" s="110">
        <v>43140</v>
      </c>
      <c r="P205" s="97" t="s">
        <v>94</v>
      </c>
      <c r="Q205" s="107" t="s">
        <v>100</v>
      </c>
      <c r="R205" s="127" t="s">
        <v>92</v>
      </c>
      <c r="T205" s="97">
        <v>2</v>
      </c>
      <c r="U205" s="127" t="s">
        <v>269</v>
      </c>
      <c r="W205" s="97" t="s">
        <v>289</v>
      </c>
      <c r="X205" s="97" t="s">
        <v>298</v>
      </c>
      <c r="AA205" s="127" t="s">
        <v>261</v>
      </c>
      <c r="AB205" s="127">
        <f t="shared" si="19"/>
        <v>29</v>
      </c>
      <c r="AC205" s="127">
        <f t="shared" si="22"/>
        <v>1</v>
      </c>
      <c r="AD205" s="107">
        <v>10</v>
      </c>
      <c r="AE205" s="132">
        <v>703</v>
      </c>
      <c r="AG205" s="99">
        <v>43145</v>
      </c>
      <c r="AH205" s="127" t="str">
        <f t="shared" si="23"/>
        <v>2468CHONDRO AID FORTE X 60 CAPS.</v>
      </c>
    </row>
    <row r="206" spans="2:34" x14ac:dyDescent="0.3">
      <c r="B206" s="127" t="str">
        <f t="shared" si="20"/>
        <v>29</v>
      </c>
      <c r="C206" s="127" t="str">
        <f t="shared" si="21"/>
        <v>24685</v>
      </c>
      <c r="E206" s="159" t="s">
        <v>339</v>
      </c>
      <c r="F206" s="132" t="s">
        <v>151</v>
      </c>
      <c r="G206" s="108" t="s">
        <v>152</v>
      </c>
      <c r="H206" s="136">
        <v>43709</v>
      </c>
      <c r="I206" s="132">
        <f t="shared" si="18"/>
        <v>5</v>
      </c>
      <c r="J206" s="97" t="s">
        <v>262</v>
      </c>
      <c r="K206" s="97">
        <v>2018</v>
      </c>
      <c r="L206" s="109">
        <v>43140</v>
      </c>
      <c r="M206" s="97">
        <v>2469</v>
      </c>
      <c r="N206" s="107">
        <v>2468</v>
      </c>
      <c r="O206" s="110">
        <v>43140</v>
      </c>
      <c r="P206" s="97" t="s">
        <v>94</v>
      </c>
      <c r="Q206" s="107" t="s">
        <v>100</v>
      </c>
      <c r="R206" s="127" t="s">
        <v>92</v>
      </c>
      <c r="T206" s="97">
        <v>2</v>
      </c>
      <c r="U206" s="127" t="s">
        <v>269</v>
      </c>
      <c r="W206" s="97" t="s">
        <v>289</v>
      </c>
      <c r="X206" s="97" t="s">
        <v>298</v>
      </c>
      <c r="AA206" s="127" t="s">
        <v>261</v>
      </c>
      <c r="AB206" s="127">
        <f t="shared" si="19"/>
        <v>29</v>
      </c>
      <c r="AC206" s="127">
        <f t="shared" si="22"/>
        <v>1</v>
      </c>
      <c r="AD206" s="107">
        <v>5</v>
      </c>
      <c r="AE206" s="132">
        <v>703</v>
      </c>
      <c r="AG206" s="99">
        <v>43145</v>
      </c>
      <c r="AH206" s="127" t="str">
        <f t="shared" si="23"/>
        <v>2468CYS-CONTROL SACHETS X 14</v>
      </c>
    </row>
    <row r="207" spans="2:34" x14ac:dyDescent="0.3">
      <c r="B207" s="127" t="str">
        <f t="shared" si="20"/>
        <v>29</v>
      </c>
      <c r="C207" s="127" t="str">
        <f t="shared" si="21"/>
        <v>24686</v>
      </c>
      <c r="E207" s="159" t="s">
        <v>342</v>
      </c>
      <c r="F207" s="132" t="s">
        <v>155</v>
      </c>
      <c r="G207" s="108" t="s">
        <v>156</v>
      </c>
      <c r="H207" s="136">
        <v>43891</v>
      </c>
      <c r="I207" s="132">
        <f t="shared" si="18"/>
        <v>6</v>
      </c>
      <c r="J207" s="97" t="s">
        <v>262</v>
      </c>
      <c r="K207" s="97">
        <v>2018</v>
      </c>
      <c r="L207" s="109">
        <v>43140</v>
      </c>
      <c r="M207" s="97">
        <v>2469</v>
      </c>
      <c r="N207" s="107">
        <v>2468</v>
      </c>
      <c r="O207" s="110">
        <v>43140</v>
      </c>
      <c r="P207" s="97" t="s">
        <v>94</v>
      </c>
      <c r="Q207" s="107" t="s">
        <v>100</v>
      </c>
      <c r="R207" s="127" t="s">
        <v>92</v>
      </c>
      <c r="T207" s="97">
        <v>2</v>
      </c>
      <c r="U207" s="127" t="s">
        <v>269</v>
      </c>
      <c r="W207" s="97" t="s">
        <v>289</v>
      </c>
      <c r="X207" s="97" t="s">
        <v>298</v>
      </c>
      <c r="AA207" s="127" t="s">
        <v>261</v>
      </c>
      <c r="AB207" s="127">
        <f t="shared" si="19"/>
        <v>29</v>
      </c>
      <c r="AC207" s="127">
        <f t="shared" si="22"/>
        <v>1</v>
      </c>
      <c r="AD207" s="107">
        <v>10</v>
      </c>
      <c r="AE207" s="132">
        <v>703</v>
      </c>
      <c r="AG207" s="99">
        <v>43145</v>
      </c>
      <c r="AH207" s="127" t="str">
        <f t="shared" si="23"/>
        <v>2468PHYTO SOYA CAPS. X 60</v>
      </c>
    </row>
    <row r="208" spans="2:34" x14ac:dyDescent="0.3">
      <c r="B208" s="127" t="str">
        <f t="shared" si="20"/>
        <v>29</v>
      </c>
      <c r="C208" s="127" t="str">
        <f t="shared" si="21"/>
        <v>24687</v>
      </c>
      <c r="E208" s="159" t="s">
        <v>345</v>
      </c>
      <c r="F208" s="132" t="s">
        <v>157</v>
      </c>
      <c r="G208" s="108" t="s">
        <v>158</v>
      </c>
      <c r="H208" s="136">
        <v>43862</v>
      </c>
      <c r="I208" s="132">
        <f t="shared" si="18"/>
        <v>7</v>
      </c>
      <c r="J208" s="97" t="s">
        <v>262</v>
      </c>
      <c r="K208" s="97">
        <v>2018</v>
      </c>
      <c r="L208" s="109">
        <v>43140</v>
      </c>
      <c r="M208" s="97">
        <v>2469</v>
      </c>
      <c r="N208" s="107">
        <v>2468</v>
      </c>
      <c r="O208" s="110">
        <v>43140</v>
      </c>
      <c r="P208" s="97" t="s">
        <v>94</v>
      </c>
      <c r="Q208" s="107" t="s">
        <v>100</v>
      </c>
      <c r="R208" s="127" t="s">
        <v>92</v>
      </c>
      <c r="T208" s="97">
        <v>2</v>
      </c>
      <c r="U208" s="127" t="s">
        <v>269</v>
      </c>
      <c r="W208" s="97" t="s">
        <v>289</v>
      </c>
      <c r="X208" s="97" t="s">
        <v>298</v>
      </c>
      <c r="AA208" s="127" t="s">
        <v>261</v>
      </c>
      <c r="AB208" s="127">
        <f t="shared" si="19"/>
        <v>29</v>
      </c>
      <c r="AC208" s="127">
        <f t="shared" si="22"/>
        <v>1</v>
      </c>
      <c r="AD208" s="107">
        <v>10</v>
      </c>
      <c r="AE208" s="132">
        <v>703</v>
      </c>
      <c r="AG208" s="99">
        <v>43145</v>
      </c>
      <c r="AH208" s="127" t="str">
        <f t="shared" si="23"/>
        <v>2468PHYTO SOYA GEL VAGINAL X 8 APLICADORES</v>
      </c>
    </row>
    <row r="209" spans="2:34" x14ac:dyDescent="0.3">
      <c r="B209" s="127" t="str">
        <f t="shared" si="20"/>
        <v>29</v>
      </c>
      <c r="C209" s="127" t="str">
        <f t="shared" si="21"/>
        <v>24688</v>
      </c>
      <c r="E209" s="159" t="s">
        <v>348</v>
      </c>
      <c r="F209" s="132" t="s">
        <v>167</v>
      </c>
      <c r="G209" s="108" t="s">
        <v>168</v>
      </c>
      <c r="H209" s="136">
        <v>43709</v>
      </c>
      <c r="I209" s="132">
        <f t="shared" si="18"/>
        <v>8</v>
      </c>
      <c r="J209" s="97" t="s">
        <v>262</v>
      </c>
      <c r="K209" s="97">
        <v>2018</v>
      </c>
      <c r="L209" s="109">
        <v>43140</v>
      </c>
      <c r="M209" s="97">
        <v>2469</v>
      </c>
      <c r="N209" s="107">
        <v>2468</v>
      </c>
      <c r="O209" s="110">
        <v>43140</v>
      </c>
      <c r="P209" s="97" t="s">
        <v>94</v>
      </c>
      <c r="Q209" s="107" t="s">
        <v>100</v>
      </c>
      <c r="R209" s="127" t="s">
        <v>92</v>
      </c>
      <c r="T209" s="97">
        <v>2</v>
      </c>
      <c r="U209" s="127" t="s">
        <v>269</v>
      </c>
      <c r="W209" s="97" t="s">
        <v>289</v>
      </c>
      <c r="X209" s="97" t="s">
        <v>298</v>
      </c>
      <c r="AA209" s="127" t="s">
        <v>261</v>
      </c>
      <c r="AB209" s="127">
        <f t="shared" si="19"/>
        <v>29</v>
      </c>
      <c r="AC209" s="127">
        <f t="shared" si="22"/>
        <v>1</v>
      </c>
      <c r="AD209" s="107">
        <v>5</v>
      </c>
      <c r="AE209" s="132">
        <v>703</v>
      </c>
      <c r="AG209" s="99">
        <v>43145</v>
      </c>
      <c r="AH209" s="127" t="str">
        <f t="shared" si="23"/>
        <v>2468VAGIVIT CAJS X 6 V.T.</v>
      </c>
    </row>
    <row r="210" spans="2:34" x14ac:dyDescent="0.3">
      <c r="B210" s="127" t="str">
        <f t="shared" si="20"/>
        <v>30</v>
      </c>
      <c r="C210" s="127" t="str">
        <f t="shared" si="21"/>
        <v>24691</v>
      </c>
      <c r="E210" s="159" t="s">
        <v>332</v>
      </c>
      <c r="F210" s="132" t="s">
        <v>142</v>
      </c>
      <c r="G210" s="108" t="s">
        <v>143</v>
      </c>
      <c r="H210" s="136">
        <v>43709</v>
      </c>
      <c r="I210" s="132">
        <f t="shared" si="18"/>
        <v>1</v>
      </c>
      <c r="J210" s="97" t="s">
        <v>262</v>
      </c>
      <c r="K210" s="97">
        <v>2018</v>
      </c>
      <c r="L210" s="109">
        <v>43140</v>
      </c>
      <c r="M210" s="97">
        <v>2470</v>
      </c>
      <c r="N210" s="107">
        <v>2469</v>
      </c>
      <c r="O210" s="110">
        <v>43140</v>
      </c>
      <c r="P210" s="97" t="s">
        <v>94</v>
      </c>
      <c r="Q210" s="107" t="s">
        <v>191</v>
      </c>
      <c r="R210" s="127" t="s">
        <v>92</v>
      </c>
      <c r="T210" s="97">
        <v>1</v>
      </c>
      <c r="U210" s="127" t="s">
        <v>269</v>
      </c>
      <c r="W210" s="97" t="s">
        <v>289</v>
      </c>
      <c r="X210" s="97" t="s">
        <v>298</v>
      </c>
      <c r="AA210" s="127" t="s">
        <v>261</v>
      </c>
      <c r="AB210" s="127">
        <f t="shared" si="19"/>
        <v>30</v>
      </c>
      <c r="AC210" s="127">
        <f t="shared" si="22"/>
        <v>1</v>
      </c>
      <c r="AD210" s="107">
        <v>30</v>
      </c>
      <c r="AE210" s="132">
        <v>704</v>
      </c>
      <c r="AG210" s="99">
        <v>43145</v>
      </c>
      <c r="AH210" s="127" t="str">
        <f t="shared" si="23"/>
        <v>2469ACTIVOX MENTA-EUCALIPTO X 16 PASTILLAS</v>
      </c>
    </row>
    <row r="211" spans="2:34" x14ac:dyDescent="0.3">
      <c r="B211" s="127" t="str">
        <f t="shared" si="20"/>
        <v>30</v>
      </c>
      <c r="C211" s="127" t="str">
        <f t="shared" si="21"/>
        <v>24692</v>
      </c>
      <c r="E211" s="159" t="s">
        <v>333</v>
      </c>
      <c r="F211" s="132" t="s">
        <v>159</v>
      </c>
      <c r="G211" s="108" t="s">
        <v>183</v>
      </c>
      <c r="H211" s="136">
        <v>43709</v>
      </c>
      <c r="I211" s="132">
        <f t="shared" si="18"/>
        <v>2</v>
      </c>
      <c r="J211" s="97" t="s">
        <v>262</v>
      </c>
      <c r="K211" s="97">
        <v>2018</v>
      </c>
      <c r="L211" s="109">
        <v>43140</v>
      </c>
      <c r="M211" s="97">
        <v>2470</v>
      </c>
      <c r="N211" s="107">
        <v>2469</v>
      </c>
      <c r="O211" s="110">
        <v>43140</v>
      </c>
      <c r="P211" s="97" t="s">
        <v>94</v>
      </c>
      <c r="Q211" s="107" t="s">
        <v>191</v>
      </c>
      <c r="R211" s="127" t="s">
        <v>92</v>
      </c>
      <c r="T211" s="97">
        <v>1</v>
      </c>
      <c r="U211" s="127" t="s">
        <v>269</v>
      </c>
      <c r="W211" s="97" t="s">
        <v>289</v>
      </c>
      <c r="X211" s="97" t="s">
        <v>298</v>
      </c>
      <c r="AA211" s="127" t="s">
        <v>261</v>
      </c>
      <c r="AB211" s="127">
        <f t="shared" si="19"/>
        <v>30</v>
      </c>
      <c r="AC211" s="127">
        <f t="shared" si="22"/>
        <v>1</v>
      </c>
      <c r="AD211" s="107">
        <v>30</v>
      </c>
      <c r="AE211" s="132">
        <v>704</v>
      </c>
      <c r="AG211" s="99">
        <v>43145</v>
      </c>
      <c r="AH211" s="127" t="str">
        <f t="shared" si="23"/>
        <v>2469ACTIVOX MIEL-LIMON X 16 PASTILLAS</v>
      </c>
    </row>
    <row r="212" spans="2:34" x14ac:dyDescent="0.3">
      <c r="B212" s="127" t="str">
        <f t="shared" si="20"/>
        <v>30</v>
      </c>
      <c r="C212" s="127" t="str">
        <f t="shared" si="21"/>
        <v>24693</v>
      </c>
      <c r="E212" s="159" t="s">
        <v>338</v>
      </c>
      <c r="F212" s="132" t="s">
        <v>149</v>
      </c>
      <c r="G212" s="108" t="s">
        <v>150</v>
      </c>
      <c r="H212" s="136">
        <v>43922</v>
      </c>
      <c r="I212" s="132">
        <f t="shared" si="18"/>
        <v>3</v>
      </c>
      <c r="J212" s="97" t="s">
        <v>262</v>
      </c>
      <c r="K212" s="97">
        <v>2018</v>
      </c>
      <c r="L212" s="109">
        <v>43140</v>
      </c>
      <c r="M212" s="97">
        <v>2470</v>
      </c>
      <c r="N212" s="107">
        <v>2469</v>
      </c>
      <c r="O212" s="110">
        <v>43140</v>
      </c>
      <c r="P212" s="97" t="s">
        <v>94</v>
      </c>
      <c r="Q212" s="107" t="s">
        <v>191</v>
      </c>
      <c r="R212" s="127" t="s">
        <v>92</v>
      </c>
      <c r="T212" s="97">
        <v>1</v>
      </c>
      <c r="U212" s="127" t="s">
        <v>269</v>
      </c>
      <c r="W212" s="97" t="s">
        <v>289</v>
      </c>
      <c r="X212" s="97" t="s">
        <v>298</v>
      </c>
      <c r="AA212" s="127" t="s">
        <v>261</v>
      </c>
      <c r="AB212" s="127">
        <f t="shared" si="19"/>
        <v>30</v>
      </c>
      <c r="AC212" s="127">
        <f t="shared" si="22"/>
        <v>1</v>
      </c>
      <c r="AD212" s="107">
        <v>5</v>
      </c>
      <c r="AE212" s="132">
        <v>704</v>
      </c>
      <c r="AG212" s="99">
        <v>43145</v>
      </c>
      <c r="AH212" s="127" t="str">
        <f t="shared" si="23"/>
        <v>2469CHONDRO AID FORTE X 60 CAPS.</v>
      </c>
    </row>
    <row r="213" spans="2:34" x14ac:dyDescent="0.3">
      <c r="B213" s="127" t="str">
        <f t="shared" si="20"/>
        <v>30</v>
      </c>
      <c r="C213" s="127" t="str">
        <f t="shared" si="21"/>
        <v>24694</v>
      </c>
      <c r="E213" s="159" t="s">
        <v>345</v>
      </c>
      <c r="F213" s="132" t="s">
        <v>157</v>
      </c>
      <c r="G213" s="108" t="s">
        <v>158</v>
      </c>
      <c r="H213" s="136">
        <v>43862</v>
      </c>
      <c r="I213" s="132">
        <f t="shared" si="18"/>
        <v>4</v>
      </c>
      <c r="J213" s="97" t="s">
        <v>262</v>
      </c>
      <c r="K213" s="97">
        <v>2018</v>
      </c>
      <c r="L213" s="109">
        <v>43140</v>
      </c>
      <c r="M213" s="97">
        <v>2470</v>
      </c>
      <c r="N213" s="107">
        <v>2469</v>
      </c>
      <c r="O213" s="110">
        <v>43140</v>
      </c>
      <c r="P213" s="97" t="s">
        <v>94</v>
      </c>
      <c r="Q213" s="107" t="s">
        <v>191</v>
      </c>
      <c r="R213" s="127" t="s">
        <v>92</v>
      </c>
      <c r="T213" s="97">
        <v>1</v>
      </c>
      <c r="U213" s="127" t="s">
        <v>269</v>
      </c>
      <c r="W213" s="97" t="s">
        <v>289</v>
      </c>
      <c r="X213" s="97" t="s">
        <v>298</v>
      </c>
      <c r="AA213" s="127" t="s">
        <v>261</v>
      </c>
      <c r="AB213" s="127">
        <f t="shared" si="19"/>
        <v>30</v>
      </c>
      <c r="AC213" s="127">
        <f t="shared" si="22"/>
        <v>1</v>
      </c>
      <c r="AD213" s="107">
        <v>5</v>
      </c>
      <c r="AE213" s="132">
        <v>704</v>
      </c>
      <c r="AG213" s="99">
        <v>43145</v>
      </c>
      <c r="AH213" s="127" t="str">
        <f t="shared" si="23"/>
        <v>2469PHYTO SOYA GEL VAGINAL X 8 APLICADORES</v>
      </c>
    </row>
    <row r="214" spans="2:34" x14ac:dyDescent="0.3">
      <c r="B214" s="127" t="str">
        <f t="shared" si="20"/>
        <v>31</v>
      </c>
      <c r="C214" s="127" t="str">
        <f t="shared" si="21"/>
        <v>24701</v>
      </c>
      <c r="E214" s="159" t="s">
        <v>336</v>
      </c>
      <c r="F214" s="132" t="s">
        <v>185</v>
      </c>
      <c r="G214" s="108" t="s">
        <v>189</v>
      </c>
      <c r="H214" s="136">
        <v>44075</v>
      </c>
      <c r="I214" s="132">
        <f t="shared" si="18"/>
        <v>1</v>
      </c>
      <c r="J214" s="97" t="s">
        <v>262</v>
      </c>
      <c r="K214" s="97">
        <v>2018</v>
      </c>
      <c r="L214" s="109">
        <v>43140</v>
      </c>
      <c r="M214" s="97">
        <v>2471</v>
      </c>
      <c r="N214" s="107">
        <v>2470</v>
      </c>
      <c r="O214" s="110">
        <v>43140</v>
      </c>
      <c r="P214" s="97" t="s">
        <v>94</v>
      </c>
      <c r="Q214" s="107" t="s">
        <v>192</v>
      </c>
      <c r="R214" s="127" t="s">
        <v>92</v>
      </c>
      <c r="T214" s="97">
        <v>1</v>
      </c>
      <c r="U214" s="127" t="s">
        <v>269</v>
      </c>
      <c r="W214" s="97" t="s">
        <v>289</v>
      </c>
      <c r="X214" s="97" t="s">
        <v>298</v>
      </c>
      <c r="AA214" s="127" t="s">
        <v>261</v>
      </c>
      <c r="AB214" s="127">
        <f t="shared" si="19"/>
        <v>31</v>
      </c>
      <c r="AC214" s="127">
        <f t="shared" si="22"/>
        <v>1</v>
      </c>
      <c r="AD214" s="107">
        <v>10</v>
      </c>
      <c r="AE214" s="132">
        <v>705</v>
      </c>
      <c r="AG214" s="99">
        <v>43145</v>
      </c>
      <c r="AH214" s="127" t="str">
        <f t="shared" si="23"/>
        <v>2470ARKOLAGEN PLUS X 14 SACHETS</v>
      </c>
    </row>
    <row r="215" spans="2:34" x14ac:dyDescent="0.3">
      <c r="B215" s="127" t="str">
        <f t="shared" si="20"/>
        <v>31</v>
      </c>
      <c r="C215" s="127" t="str">
        <f t="shared" si="21"/>
        <v>24702</v>
      </c>
      <c r="E215" s="159" t="s">
        <v>338</v>
      </c>
      <c r="F215" s="132" t="s">
        <v>149</v>
      </c>
      <c r="G215" s="108" t="s">
        <v>150</v>
      </c>
      <c r="H215" s="136">
        <v>43922</v>
      </c>
      <c r="I215" s="132">
        <f t="shared" si="18"/>
        <v>2</v>
      </c>
      <c r="J215" s="97" t="s">
        <v>262</v>
      </c>
      <c r="K215" s="97">
        <v>2018</v>
      </c>
      <c r="L215" s="109">
        <v>43140</v>
      </c>
      <c r="M215" s="97">
        <v>2471</v>
      </c>
      <c r="N215" s="107">
        <v>2470</v>
      </c>
      <c r="O215" s="110">
        <v>43140</v>
      </c>
      <c r="P215" s="97" t="s">
        <v>94</v>
      </c>
      <c r="Q215" s="107" t="s">
        <v>192</v>
      </c>
      <c r="R215" s="127" t="s">
        <v>92</v>
      </c>
      <c r="T215" s="97">
        <v>1</v>
      </c>
      <c r="U215" s="127" t="s">
        <v>269</v>
      </c>
      <c r="W215" s="97" t="s">
        <v>289</v>
      </c>
      <c r="X215" s="97" t="s">
        <v>298</v>
      </c>
      <c r="AA215" s="127" t="s">
        <v>261</v>
      </c>
      <c r="AB215" s="127">
        <f t="shared" si="19"/>
        <v>31</v>
      </c>
      <c r="AC215" s="127">
        <f t="shared" si="22"/>
        <v>1</v>
      </c>
      <c r="AD215" s="107">
        <v>5</v>
      </c>
      <c r="AE215" s="132">
        <v>705</v>
      </c>
      <c r="AG215" s="99">
        <v>43145</v>
      </c>
      <c r="AH215" s="127" t="str">
        <f t="shared" si="23"/>
        <v>2470CHONDRO AID FORTE X 60 CAPS.</v>
      </c>
    </row>
    <row r="216" spans="2:34" x14ac:dyDescent="0.3">
      <c r="B216" s="127" t="str">
        <f t="shared" si="20"/>
        <v>31</v>
      </c>
      <c r="C216" s="127" t="str">
        <f t="shared" si="21"/>
        <v>24703</v>
      </c>
      <c r="E216" s="159" t="s">
        <v>344</v>
      </c>
      <c r="F216" s="132" t="s">
        <v>165</v>
      </c>
      <c r="G216" s="108" t="s">
        <v>184</v>
      </c>
      <c r="H216" s="136">
        <v>44013</v>
      </c>
      <c r="I216" s="132">
        <f t="shared" si="18"/>
        <v>3</v>
      </c>
      <c r="J216" s="97" t="s">
        <v>262</v>
      </c>
      <c r="K216" s="97">
        <v>2018</v>
      </c>
      <c r="L216" s="109">
        <v>43140</v>
      </c>
      <c r="M216" s="97">
        <v>2471</v>
      </c>
      <c r="N216" s="107">
        <v>2470</v>
      </c>
      <c r="O216" s="110">
        <v>43140</v>
      </c>
      <c r="P216" s="97" t="s">
        <v>94</v>
      </c>
      <c r="Q216" s="107" t="s">
        <v>192</v>
      </c>
      <c r="R216" s="127" t="s">
        <v>92</v>
      </c>
      <c r="T216" s="97">
        <v>1</v>
      </c>
      <c r="U216" s="127" t="s">
        <v>269</v>
      </c>
      <c r="W216" s="97" t="s">
        <v>289</v>
      </c>
      <c r="X216" s="97" t="s">
        <v>298</v>
      </c>
      <c r="AA216" s="127" t="s">
        <v>261</v>
      </c>
      <c r="AB216" s="127">
        <f t="shared" si="19"/>
        <v>31</v>
      </c>
      <c r="AC216" s="127">
        <f t="shared" si="22"/>
        <v>1</v>
      </c>
      <c r="AD216" s="107">
        <v>5</v>
      </c>
      <c r="AE216" s="132">
        <v>705</v>
      </c>
      <c r="AG216" s="99">
        <v>43145</v>
      </c>
      <c r="AH216" s="127" t="str">
        <f t="shared" si="23"/>
        <v>2470PHYTO SOYA FORTE X 60 CAPS</v>
      </c>
    </row>
    <row r="217" spans="2:34" x14ac:dyDescent="0.3">
      <c r="B217" s="127" t="str">
        <f t="shared" si="20"/>
        <v>31</v>
      </c>
      <c r="C217" s="127" t="str">
        <f t="shared" si="21"/>
        <v>24704</v>
      </c>
      <c r="E217" s="159" t="s">
        <v>345</v>
      </c>
      <c r="F217" s="132" t="s">
        <v>157</v>
      </c>
      <c r="G217" s="108" t="s">
        <v>158</v>
      </c>
      <c r="H217" s="136">
        <v>43862</v>
      </c>
      <c r="I217" s="132">
        <f t="shared" si="18"/>
        <v>4</v>
      </c>
      <c r="J217" s="97" t="s">
        <v>262</v>
      </c>
      <c r="K217" s="97">
        <v>2018</v>
      </c>
      <c r="L217" s="109">
        <v>43140</v>
      </c>
      <c r="M217" s="97">
        <v>2471</v>
      </c>
      <c r="N217" s="107">
        <v>2470</v>
      </c>
      <c r="O217" s="110">
        <v>43140</v>
      </c>
      <c r="P217" s="97" t="s">
        <v>94</v>
      </c>
      <c r="Q217" s="107" t="s">
        <v>192</v>
      </c>
      <c r="R217" s="127" t="s">
        <v>92</v>
      </c>
      <c r="T217" s="97">
        <v>1</v>
      </c>
      <c r="U217" s="127" t="s">
        <v>269</v>
      </c>
      <c r="W217" s="97" t="s">
        <v>289</v>
      </c>
      <c r="X217" s="97" t="s">
        <v>298</v>
      </c>
      <c r="AA217" s="127" t="s">
        <v>261</v>
      </c>
      <c r="AB217" s="127">
        <f t="shared" si="19"/>
        <v>31</v>
      </c>
      <c r="AC217" s="127">
        <f t="shared" si="22"/>
        <v>1</v>
      </c>
      <c r="AD217" s="107">
        <v>5</v>
      </c>
      <c r="AE217" s="132">
        <v>705</v>
      </c>
      <c r="AG217" s="99">
        <v>43145</v>
      </c>
      <c r="AH217" s="127" t="str">
        <f t="shared" si="23"/>
        <v>2470PHYTO SOYA GEL VAGINAL X 8 APLICADORES</v>
      </c>
    </row>
    <row r="218" spans="2:34" x14ac:dyDescent="0.3">
      <c r="B218" s="127" t="str">
        <f t="shared" si="20"/>
        <v>31</v>
      </c>
      <c r="C218" s="127" t="str">
        <f t="shared" si="21"/>
        <v>24705</v>
      </c>
      <c r="E218" s="159" t="s">
        <v>348</v>
      </c>
      <c r="F218" s="132" t="s">
        <v>167</v>
      </c>
      <c r="G218" s="108" t="s">
        <v>168</v>
      </c>
      <c r="H218" s="136">
        <v>43709</v>
      </c>
      <c r="I218" s="132">
        <f t="shared" si="18"/>
        <v>5</v>
      </c>
      <c r="J218" s="97" t="s">
        <v>262</v>
      </c>
      <c r="K218" s="97">
        <v>2018</v>
      </c>
      <c r="L218" s="109">
        <v>43140</v>
      </c>
      <c r="M218" s="97">
        <v>2471</v>
      </c>
      <c r="N218" s="107">
        <v>2470</v>
      </c>
      <c r="O218" s="110">
        <v>43140</v>
      </c>
      <c r="P218" s="97" t="s">
        <v>94</v>
      </c>
      <c r="Q218" s="107" t="s">
        <v>192</v>
      </c>
      <c r="R218" s="127" t="s">
        <v>92</v>
      </c>
      <c r="T218" s="97">
        <v>1</v>
      </c>
      <c r="U218" s="127" t="s">
        <v>269</v>
      </c>
      <c r="W218" s="97" t="s">
        <v>289</v>
      </c>
      <c r="X218" s="97" t="s">
        <v>298</v>
      </c>
      <c r="AA218" s="127" t="s">
        <v>261</v>
      </c>
      <c r="AB218" s="127">
        <f t="shared" si="19"/>
        <v>31</v>
      </c>
      <c r="AC218" s="127">
        <f t="shared" si="22"/>
        <v>1</v>
      </c>
      <c r="AD218" s="107">
        <v>5</v>
      </c>
      <c r="AE218" s="132">
        <v>705</v>
      </c>
      <c r="AG218" s="99">
        <v>43145</v>
      </c>
      <c r="AH218" s="127" t="str">
        <f t="shared" si="23"/>
        <v>2470VAGIVIT CAJS X 6 V.T.</v>
      </c>
    </row>
    <row r="219" spans="2:34" x14ac:dyDescent="0.3">
      <c r="B219" s="127" t="str">
        <f t="shared" si="20"/>
        <v>32</v>
      </c>
      <c r="C219" s="127" t="str">
        <f t="shared" si="21"/>
        <v>24711</v>
      </c>
      <c r="E219" s="159" t="s">
        <v>332</v>
      </c>
      <c r="F219" s="132" t="s">
        <v>142</v>
      </c>
      <c r="G219" s="108" t="s">
        <v>143</v>
      </c>
      <c r="H219" s="136">
        <v>43709</v>
      </c>
      <c r="I219" s="132">
        <f t="shared" si="18"/>
        <v>1</v>
      </c>
      <c r="J219" s="97" t="s">
        <v>262</v>
      </c>
      <c r="K219" s="97">
        <v>2018</v>
      </c>
      <c r="L219" s="109">
        <v>43140</v>
      </c>
      <c r="M219" s="97">
        <v>2472</v>
      </c>
      <c r="N219" s="107">
        <v>2471</v>
      </c>
      <c r="O219" s="110">
        <v>43140</v>
      </c>
      <c r="P219" s="97" t="s">
        <v>94</v>
      </c>
      <c r="Q219" s="107" t="s">
        <v>102</v>
      </c>
      <c r="R219" s="127" t="s">
        <v>92</v>
      </c>
      <c r="T219" s="97">
        <v>15</v>
      </c>
      <c r="U219" s="127" t="s">
        <v>269</v>
      </c>
      <c r="W219" s="97" t="s">
        <v>289</v>
      </c>
      <c r="X219" s="97" t="s">
        <v>298</v>
      </c>
      <c r="AA219" s="127" t="s">
        <v>261</v>
      </c>
      <c r="AB219" s="127">
        <f t="shared" si="19"/>
        <v>32</v>
      </c>
      <c r="AC219" s="127">
        <f t="shared" si="22"/>
        <v>1</v>
      </c>
      <c r="AD219" s="107">
        <v>200</v>
      </c>
      <c r="AE219" s="132">
        <v>706</v>
      </c>
      <c r="AG219" s="99">
        <v>43145</v>
      </c>
      <c r="AH219" s="127" t="str">
        <f t="shared" si="23"/>
        <v>2471ACTIVOX MENTA-EUCALIPTO X 16 PASTILLAS</v>
      </c>
    </row>
    <row r="220" spans="2:34" x14ac:dyDescent="0.3">
      <c r="B220" s="127" t="str">
        <f t="shared" si="20"/>
        <v>32</v>
      </c>
      <c r="C220" s="127" t="str">
        <f t="shared" si="21"/>
        <v>24712</v>
      </c>
      <c r="E220" s="159" t="s">
        <v>334</v>
      </c>
      <c r="F220" s="132" t="s">
        <v>161</v>
      </c>
      <c r="G220" s="108" t="s">
        <v>162</v>
      </c>
      <c r="H220" s="136">
        <v>43709</v>
      </c>
      <c r="I220" s="132">
        <f t="shared" si="18"/>
        <v>2</v>
      </c>
      <c r="J220" s="97" t="s">
        <v>262</v>
      </c>
      <c r="K220" s="97">
        <v>2018</v>
      </c>
      <c r="L220" s="109">
        <v>43140</v>
      </c>
      <c r="M220" s="97">
        <v>2472</v>
      </c>
      <c r="N220" s="107">
        <v>2471</v>
      </c>
      <c r="O220" s="110">
        <v>43140</v>
      </c>
      <c r="P220" s="97" t="s">
        <v>94</v>
      </c>
      <c r="Q220" s="107" t="s">
        <v>102</v>
      </c>
      <c r="R220" s="127" t="s">
        <v>92</v>
      </c>
      <c r="T220" s="97">
        <v>15</v>
      </c>
      <c r="U220" s="127" t="s">
        <v>269</v>
      </c>
      <c r="W220" s="97" t="s">
        <v>289</v>
      </c>
      <c r="X220" s="97" t="s">
        <v>298</v>
      </c>
      <c r="AA220" s="127" t="s">
        <v>261</v>
      </c>
      <c r="AB220" s="127">
        <f t="shared" si="19"/>
        <v>32</v>
      </c>
      <c r="AC220" s="127">
        <f t="shared" si="22"/>
        <v>1</v>
      </c>
      <c r="AD220" s="107">
        <v>30</v>
      </c>
      <c r="AE220" s="132">
        <v>706</v>
      </c>
      <c r="AG220" s="99">
        <v>43145</v>
      </c>
      <c r="AH220" s="127" t="str">
        <f t="shared" si="23"/>
        <v>2471ARKOCAPIL advance X 60 CAPS.</v>
      </c>
    </row>
    <row r="221" spans="2:34" x14ac:dyDescent="0.3">
      <c r="B221" s="127" t="str">
        <f t="shared" si="20"/>
        <v>32</v>
      </c>
      <c r="C221" s="127" t="str">
        <f t="shared" si="21"/>
        <v>24713</v>
      </c>
      <c r="E221" s="159" t="s">
        <v>336</v>
      </c>
      <c r="F221" s="132" t="s">
        <v>185</v>
      </c>
      <c r="G221" s="108" t="s">
        <v>189</v>
      </c>
      <c r="H221" s="136">
        <v>44075</v>
      </c>
      <c r="I221" s="132">
        <f t="shared" si="18"/>
        <v>3</v>
      </c>
      <c r="J221" s="97" t="s">
        <v>262</v>
      </c>
      <c r="K221" s="97">
        <v>2018</v>
      </c>
      <c r="L221" s="109">
        <v>43140</v>
      </c>
      <c r="M221" s="97">
        <v>2472</v>
      </c>
      <c r="N221" s="107">
        <v>2471</v>
      </c>
      <c r="O221" s="110">
        <v>43140</v>
      </c>
      <c r="P221" s="97" t="s">
        <v>94</v>
      </c>
      <c r="Q221" s="107" t="s">
        <v>102</v>
      </c>
      <c r="R221" s="127" t="s">
        <v>92</v>
      </c>
      <c r="T221" s="97">
        <v>15</v>
      </c>
      <c r="U221" s="127" t="s">
        <v>269</v>
      </c>
      <c r="W221" s="97" t="s">
        <v>289</v>
      </c>
      <c r="X221" s="97" t="s">
        <v>298</v>
      </c>
      <c r="AA221" s="127" t="s">
        <v>261</v>
      </c>
      <c r="AB221" s="127">
        <f t="shared" si="19"/>
        <v>32</v>
      </c>
      <c r="AC221" s="127">
        <f t="shared" si="22"/>
        <v>1</v>
      </c>
      <c r="AD221" s="107">
        <v>60</v>
      </c>
      <c r="AE221" s="132">
        <v>706</v>
      </c>
      <c r="AG221" s="99">
        <v>43145</v>
      </c>
      <c r="AH221" s="127" t="str">
        <f t="shared" si="23"/>
        <v>2471ARKOLAGEN PLUS X 14 SACHETS</v>
      </c>
    </row>
    <row r="222" spans="2:34" x14ac:dyDescent="0.3">
      <c r="B222" s="127" t="str">
        <f t="shared" si="20"/>
        <v>32</v>
      </c>
      <c r="C222" s="127" t="str">
        <f t="shared" si="21"/>
        <v>24714</v>
      </c>
      <c r="E222" s="159" t="s">
        <v>347</v>
      </c>
      <c r="F222" s="132" t="s">
        <v>144</v>
      </c>
      <c r="G222" s="108" t="s">
        <v>145</v>
      </c>
      <c r="H222" s="136">
        <v>43617</v>
      </c>
      <c r="I222" s="132">
        <f t="shared" si="18"/>
        <v>4</v>
      </c>
      <c r="J222" s="97" t="s">
        <v>262</v>
      </c>
      <c r="K222" s="97">
        <v>2018</v>
      </c>
      <c r="L222" s="109">
        <v>43140</v>
      </c>
      <c r="M222" s="97">
        <v>2472</v>
      </c>
      <c r="N222" s="107">
        <v>2471</v>
      </c>
      <c r="O222" s="110">
        <v>43140</v>
      </c>
      <c r="P222" s="97" t="s">
        <v>94</v>
      </c>
      <c r="Q222" s="107" t="s">
        <v>102</v>
      </c>
      <c r="R222" s="127" t="s">
        <v>92</v>
      </c>
      <c r="T222" s="97">
        <v>15</v>
      </c>
      <c r="U222" s="127" t="s">
        <v>269</v>
      </c>
      <c r="W222" s="97" t="s">
        <v>289</v>
      </c>
      <c r="X222" s="97" t="s">
        <v>298</v>
      </c>
      <c r="AA222" s="127" t="s">
        <v>261</v>
      </c>
      <c r="AB222" s="127">
        <f t="shared" si="19"/>
        <v>32</v>
      </c>
      <c r="AC222" s="127">
        <f t="shared" si="22"/>
        <v>1</v>
      </c>
      <c r="AD222" s="107">
        <v>10</v>
      </c>
      <c r="AE222" s="132">
        <v>706</v>
      </c>
      <c r="AG222" s="99">
        <v>43145</v>
      </c>
      <c r="AH222" s="127" t="str">
        <f t="shared" si="23"/>
        <v>2471ARKOTUX PASTILLAS HIEDRA X 24</v>
      </c>
    </row>
    <row r="223" spans="2:34" x14ac:dyDescent="0.3">
      <c r="B223" s="127" t="str">
        <f t="shared" si="20"/>
        <v>32</v>
      </c>
      <c r="C223" s="127" t="str">
        <f t="shared" si="21"/>
        <v>24715</v>
      </c>
      <c r="E223" s="159" t="s">
        <v>337</v>
      </c>
      <c r="F223" s="132" t="s">
        <v>146</v>
      </c>
      <c r="G223" s="108" t="s">
        <v>148</v>
      </c>
      <c r="H223" s="136">
        <v>43678</v>
      </c>
      <c r="I223" s="132">
        <f t="shared" si="18"/>
        <v>5</v>
      </c>
      <c r="J223" s="97" t="s">
        <v>262</v>
      </c>
      <c r="K223" s="97">
        <v>2018</v>
      </c>
      <c r="L223" s="109">
        <v>43140</v>
      </c>
      <c r="M223" s="97">
        <v>2472</v>
      </c>
      <c r="N223" s="107">
        <v>2471</v>
      </c>
      <c r="O223" s="110">
        <v>43140</v>
      </c>
      <c r="P223" s="97" t="s">
        <v>94</v>
      </c>
      <c r="Q223" s="107" t="s">
        <v>102</v>
      </c>
      <c r="R223" s="127" t="s">
        <v>92</v>
      </c>
      <c r="T223" s="97">
        <v>15</v>
      </c>
      <c r="U223" s="127" t="s">
        <v>269</v>
      </c>
      <c r="W223" s="97" t="s">
        <v>289</v>
      </c>
      <c r="X223" s="97" t="s">
        <v>298</v>
      </c>
      <c r="AA223" s="127" t="s">
        <v>261</v>
      </c>
      <c r="AB223" s="127">
        <f t="shared" si="19"/>
        <v>32</v>
      </c>
      <c r="AC223" s="127">
        <f t="shared" si="22"/>
        <v>1</v>
      </c>
      <c r="AD223" s="107">
        <v>80</v>
      </c>
      <c r="AE223" s="132">
        <v>706</v>
      </c>
      <c r="AG223" s="99">
        <v>43145</v>
      </c>
      <c r="AH223" s="127" t="str">
        <f t="shared" si="23"/>
        <v>2471ARKOVOX PROPOLIS JARABE X 150 ML.</v>
      </c>
    </row>
    <row r="224" spans="2:34" x14ac:dyDescent="0.3">
      <c r="B224" s="127" t="str">
        <f t="shared" si="20"/>
        <v>32</v>
      </c>
      <c r="C224" s="127" t="str">
        <f t="shared" si="21"/>
        <v>24716</v>
      </c>
      <c r="E224" s="159" t="s">
        <v>338</v>
      </c>
      <c r="F224" s="132" t="s">
        <v>149</v>
      </c>
      <c r="G224" s="108" t="s">
        <v>150</v>
      </c>
      <c r="H224" s="136">
        <v>43922</v>
      </c>
      <c r="I224" s="132">
        <f t="shared" si="18"/>
        <v>6</v>
      </c>
      <c r="J224" s="97" t="s">
        <v>262</v>
      </c>
      <c r="K224" s="97">
        <v>2018</v>
      </c>
      <c r="L224" s="109">
        <v>43140</v>
      </c>
      <c r="M224" s="97">
        <v>2472</v>
      </c>
      <c r="N224" s="107">
        <v>2471</v>
      </c>
      <c r="O224" s="110">
        <v>43140</v>
      </c>
      <c r="P224" s="97" t="s">
        <v>94</v>
      </c>
      <c r="Q224" s="107" t="s">
        <v>102</v>
      </c>
      <c r="R224" s="127" t="s">
        <v>92</v>
      </c>
      <c r="T224" s="97">
        <v>15</v>
      </c>
      <c r="U224" s="127" t="s">
        <v>269</v>
      </c>
      <c r="W224" s="97" t="s">
        <v>289</v>
      </c>
      <c r="X224" s="97" t="s">
        <v>298</v>
      </c>
      <c r="AA224" s="127" t="s">
        <v>261</v>
      </c>
      <c r="AB224" s="127">
        <f t="shared" si="19"/>
        <v>32</v>
      </c>
      <c r="AC224" s="127">
        <f t="shared" si="22"/>
        <v>1</v>
      </c>
      <c r="AD224" s="107">
        <v>30</v>
      </c>
      <c r="AE224" s="132">
        <v>706</v>
      </c>
      <c r="AG224" s="99">
        <v>43145</v>
      </c>
      <c r="AH224" s="127" t="str">
        <f t="shared" si="23"/>
        <v>2471CHONDRO AID FORTE X 60 CAPS.</v>
      </c>
    </row>
    <row r="225" spans="2:34" x14ac:dyDescent="0.3">
      <c r="B225" s="127" t="str">
        <f t="shared" si="20"/>
        <v>32</v>
      </c>
      <c r="C225" s="127" t="str">
        <f t="shared" si="21"/>
        <v>24717</v>
      </c>
      <c r="E225" s="159" t="s">
        <v>339</v>
      </c>
      <c r="F225" s="132" t="s">
        <v>151</v>
      </c>
      <c r="G225" s="108" t="s">
        <v>152</v>
      </c>
      <c r="H225" s="136">
        <v>43709</v>
      </c>
      <c r="I225" s="132">
        <f t="shared" si="18"/>
        <v>7</v>
      </c>
      <c r="J225" s="97" t="s">
        <v>262</v>
      </c>
      <c r="K225" s="97">
        <v>2018</v>
      </c>
      <c r="L225" s="109">
        <v>43140</v>
      </c>
      <c r="M225" s="97">
        <v>2472</v>
      </c>
      <c r="N225" s="107">
        <v>2471</v>
      </c>
      <c r="O225" s="110">
        <v>43140</v>
      </c>
      <c r="P225" s="97" t="s">
        <v>94</v>
      </c>
      <c r="Q225" s="107" t="s">
        <v>102</v>
      </c>
      <c r="R225" s="127" t="s">
        <v>92</v>
      </c>
      <c r="T225" s="97">
        <v>15</v>
      </c>
      <c r="U225" s="127" t="s">
        <v>269</v>
      </c>
      <c r="W225" s="97" t="s">
        <v>289</v>
      </c>
      <c r="X225" s="97" t="s">
        <v>298</v>
      </c>
      <c r="AA225" s="127" t="s">
        <v>261</v>
      </c>
      <c r="AB225" s="127">
        <f t="shared" si="19"/>
        <v>32</v>
      </c>
      <c r="AC225" s="127">
        <f t="shared" si="22"/>
        <v>1</v>
      </c>
      <c r="AD225" s="107">
        <v>80</v>
      </c>
      <c r="AE225" s="132">
        <v>706</v>
      </c>
      <c r="AG225" s="99">
        <v>43145</v>
      </c>
      <c r="AH225" s="127" t="str">
        <f t="shared" si="23"/>
        <v>2471CYS-CONTROL SACHETS X 14</v>
      </c>
    </row>
    <row r="226" spans="2:34" x14ac:dyDescent="0.3">
      <c r="B226" s="127" t="str">
        <f t="shared" si="20"/>
        <v>32</v>
      </c>
      <c r="C226" s="127" t="str">
        <f t="shared" si="21"/>
        <v>24718</v>
      </c>
      <c r="E226" s="159" t="s">
        <v>342</v>
      </c>
      <c r="F226" s="132" t="s">
        <v>155</v>
      </c>
      <c r="G226" s="108" t="s">
        <v>156</v>
      </c>
      <c r="H226" s="136">
        <v>43891</v>
      </c>
      <c r="I226" s="132">
        <f t="shared" si="18"/>
        <v>8</v>
      </c>
      <c r="J226" s="97" t="s">
        <v>262</v>
      </c>
      <c r="K226" s="97">
        <v>2018</v>
      </c>
      <c r="L226" s="109">
        <v>43140</v>
      </c>
      <c r="M226" s="97">
        <v>2472</v>
      </c>
      <c r="N226" s="107">
        <v>2471</v>
      </c>
      <c r="O226" s="110">
        <v>43140</v>
      </c>
      <c r="P226" s="97" t="s">
        <v>94</v>
      </c>
      <c r="Q226" s="107" t="s">
        <v>102</v>
      </c>
      <c r="R226" s="127" t="s">
        <v>92</v>
      </c>
      <c r="T226" s="97">
        <v>15</v>
      </c>
      <c r="U226" s="127" t="s">
        <v>269</v>
      </c>
      <c r="W226" s="97" t="s">
        <v>289</v>
      </c>
      <c r="X226" s="97" t="s">
        <v>298</v>
      </c>
      <c r="AA226" s="127" t="s">
        <v>261</v>
      </c>
      <c r="AB226" s="127">
        <f t="shared" si="19"/>
        <v>32</v>
      </c>
      <c r="AC226" s="127">
        <f t="shared" si="22"/>
        <v>1</v>
      </c>
      <c r="AD226" s="107">
        <v>60</v>
      </c>
      <c r="AE226" s="132">
        <v>706</v>
      </c>
      <c r="AG226" s="99">
        <v>43145</v>
      </c>
      <c r="AH226" s="127" t="str">
        <f t="shared" si="23"/>
        <v>2471PHYTO SOYA CAPS. X 60</v>
      </c>
    </row>
    <row r="227" spans="2:34" x14ac:dyDescent="0.3">
      <c r="B227" s="127" t="str">
        <f t="shared" si="20"/>
        <v>32</v>
      </c>
      <c r="C227" s="127" t="str">
        <f t="shared" si="21"/>
        <v>24719</v>
      </c>
      <c r="E227" s="159" t="s">
        <v>343</v>
      </c>
      <c r="F227" s="132" t="s">
        <v>170</v>
      </c>
      <c r="G227" s="108" t="s">
        <v>190</v>
      </c>
      <c r="H227" s="136">
        <v>43739</v>
      </c>
      <c r="I227" s="132">
        <f t="shared" si="18"/>
        <v>9</v>
      </c>
      <c r="J227" s="97" t="s">
        <v>262</v>
      </c>
      <c r="K227" s="97">
        <v>2018</v>
      </c>
      <c r="L227" s="109">
        <v>43140</v>
      </c>
      <c r="M227" s="97">
        <v>2472</v>
      </c>
      <c r="N227" s="107">
        <v>2471</v>
      </c>
      <c r="O227" s="110">
        <v>43140</v>
      </c>
      <c r="P227" s="97" t="s">
        <v>94</v>
      </c>
      <c r="Q227" s="107" t="s">
        <v>102</v>
      </c>
      <c r="R227" s="127" t="s">
        <v>92</v>
      </c>
      <c r="T227" s="97">
        <v>15</v>
      </c>
      <c r="U227" s="127" t="s">
        <v>269</v>
      </c>
      <c r="W227" s="97" t="s">
        <v>289</v>
      </c>
      <c r="X227" s="97" t="s">
        <v>298</v>
      </c>
      <c r="AA227" s="127" t="s">
        <v>261</v>
      </c>
      <c r="AB227" s="127">
        <f t="shared" si="19"/>
        <v>32</v>
      </c>
      <c r="AC227" s="127">
        <f t="shared" si="22"/>
        <v>1</v>
      </c>
      <c r="AD227" s="107">
        <v>30</v>
      </c>
      <c r="AE227" s="132">
        <v>706</v>
      </c>
      <c r="AG227" s="99">
        <v>43145</v>
      </c>
      <c r="AH227" s="127" t="str">
        <f t="shared" si="23"/>
        <v>2471PHYTO SOYA DIA Y NOCHE X 60 CAP.</v>
      </c>
    </row>
    <row r="228" spans="2:34" x14ac:dyDescent="0.3">
      <c r="B228" s="127" t="str">
        <f t="shared" si="20"/>
        <v>32</v>
      </c>
      <c r="C228" s="127" t="str">
        <f t="shared" si="21"/>
        <v>247110</v>
      </c>
      <c r="E228" s="159" t="s">
        <v>344</v>
      </c>
      <c r="F228" s="132" t="s">
        <v>165</v>
      </c>
      <c r="G228" s="108" t="s">
        <v>184</v>
      </c>
      <c r="H228" s="136">
        <v>44013</v>
      </c>
      <c r="I228" s="132">
        <f t="shared" si="18"/>
        <v>10</v>
      </c>
      <c r="J228" s="97" t="s">
        <v>262</v>
      </c>
      <c r="K228" s="97">
        <v>2018</v>
      </c>
      <c r="L228" s="109">
        <v>43140</v>
      </c>
      <c r="M228" s="97">
        <v>2472</v>
      </c>
      <c r="N228" s="107">
        <v>2471</v>
      </c>
      <c r="O228" s="110">
        <v>43140</v>
      </c>
      <c r="P228" s="97" t="s">
        <v>94</v>
      </c>
      <c r="Q228" s="107" t="s">
        <v>102</v>
      </c>
      <c r="R228" s="127" t="s">
        <v>92</v>
      </c>
      <c r="T228" s="97">
        <v>15</v>
      </c>
      <c r="U228" s="127" t="s">
        <v>269</v>
      </c>
      <c r="W228" s="97" t="s">
        <v>289</v>
      </c>
      <c r="X228" s="97" t="s">
        <v>298</v>
      </c>
      <c r="AA228" s="127" t="s">
        <v>261</v>
      </c>
      <c r="AB228" s="127">
        <f t="shared" si="19"/>
        <v>32</v>
      </c>
      <c r="AC228" s="127">
        <f t="shared" si="22"/>
        <v>1</v>
      </c>
      <c r="AD228" s="107">
        <v>30</v>
      </c>
      <c r="AE228" s="132">
        <v>706</v>
      </c>
      <c r="AG228" s="99">
        <v>43145</v>
      </c>
      <c r="AH228" s="127" t="str">
        <f t="shared" si="23"/>
        <v>2471PHYTO SOYA FORTE X 60 CAPS</v>
      </c>
    </row>
    <row r="229" spans="2:34" x14ac:dyDescent="0.3">
      <c r="B229" s="127" t="str">
        <f t="shared" si="20"/>
        <v>32</v>
      </c>
      <c r="C229" s="127" t="str">
        <f t="shared" si="21"/>
        <v>247111</v>
      </c>
      <c r="E229" s="159" t="s">
        <v>345</v>
      </c>
      <c r="F229" s="132" t="s">
        <v>157</v>
      </c>
      <c r="G229" s="108" t="s">
        <v>158</v>
      </c>
      <c r="H229" s="136">
        <v>43862</v>
      </c>
      <c r="I229" s="132">
        <f t="shared" si="18"/>
        <v>11</v>
      </c>
      <c r="J229" s="97" t="s">
        <v>262</v>
      </c>
      <c r="K229" s="97">
        <v>2018</v>
      </c>
      <c r="L229" s="109">
        <v>43140</v>
      </c>
      <c r="M229" s="97">
        <v>2472</v>
      </c>
      <c r="N229" s="107">
        <v>2471</v>
      </c>
      <c r="O229" s="110">
        <v>43140</v>
      </c>
      <c r="P229" s="97" t="s">
        <v>94</v>
      </c>
      <c r="Q229" s="107" t="s">
        <v>102</v>
      </c>
      <c r="R229" s="127" t="s">
        <v>92</v>
      </c>
      <c r="T229" s="97">
        <v>15</v>
      </c>
      <c r="U229" s="127" t="s">
        <v>269</v>
      </c>
      <c r="W229" s="97" t="s">
        <v>289</v>
      </c>
      <c r="X229" s="97" t="s">
        <v>298</v>
      </c>
      <c r="AA229" s="127" t="s">
        <v>261</v>
      </c>
      <c r="AB229" s="127">
        <f t="shared" si="19"/>
        <v>32</v>
      </c>
      <c r="AC229" s="127">
        <f t="shared" si="22"/>
        <v>1</v>
      </c>
      <c r="AD229" s="107">
        <v>40</v>
      </c>
      <c r="AE229" s="132">
        <v>706</v>
      </c>
      <c r="AG229" s="99">
        <v>43145</v>
      </c>
      <c r="AH229" s="127" t="str">
        <f t="shared" si="23"/>
        <v>2471PHYTO SOYA GEL VAGINAL X 8 APLICADORES</v>
      </c>
    </row>
    <row r="230" spans="2:34" x14ac:dyDescent="0.3">
      <c r="B230" s="127" t="str">
        <f t="shared" si="20"/>
        <v>32</v>
      </c>
      <c r="C230" s="127" t="str">
        <f t="shared" si="21"/>
        <v>247112</v>
      </c>
      <c r="E230" s="159" t="s">
        <v>348</v>
      </c>
      <c r="F230" s="132" t="s">
        <v>167</v>
      </c>
      <c r="G230" s="108" t="s">
        <v>168</v>
      </c>
      <c r="H230" s="136">
        <v>43709</v>
      </c>
      <c r="I230" s="132">
        <f t="shared" si="18"/>
        <v>12</v>
      </c>
      <c r="J230" s="97" t="s">
        <v>262</v>
      </c>
      <c r="K230" s="97">
        <v>2018</v>
      </c>
      <c r="L230" s="109">
        <v>43140</v>
      </c>
      <c r="M230" s="97">
        <v>2472</v>
      </c>
      <c r="N230" s="107">
        <v>2471</v>
      </c>
      <c r="O230" s="110">
        <v>43140</v>
      </c>
      <c r="P230" s="97" t="s">
        <v>94</v>
      </c>
      <c r="Q230" s="107" t="s">
        <v>102</v>
      </c>
      <c r="R230" s="127" t="s">
        <v>92</v>
      </c>
      <c r="T230" s="97">
        <v>15</v>
      </c>
      <c r="U230" s="127" t="s">
        <v>269</v>
      </c>
      <c r="W230" s="97" t="s">
        <v>289</v>
      </c>
      <c r="X230" s="97" t="s">
        <v>298</v>
      </c>
      <c r="AA230" s="127" t="s">
        <v>261</v>
      </c>
      <c r="AB230" s="127">
        <f t="shared" si="19"/>
        <v>32</v>
      </c>
      <c r="AC230" s="127">
        <f t="shared" si="22"/>
        <v>1</v>
      </c>
      <c r="AD230" s="107">
        <v>25</v>
      </c>
      <c r="AE230" s="132">
        <v>706</v>
      </c>
      <c r="AG230" s="99">
        <v>43145</v>
      </c>
      <c r="AH230" s="127" t="str">
        <f t="shared" si="23"/>
        <v>2471VAGIVIT CAJS X 6 V.T.</v>
      </c>
    </row>
    <row r="231" spans="2:34" x14ac:dyDescent="0.3">
      <c r="B231" s="127" t="str">
        <f t="shared" si="20"/>
        <v>33</v>
      </c>
      <c r="C231" s="127" t="str">
        <f t="shared" si="21"/>
        <v>24721</v>
      </c>
      <c r="E231" s="159" t="s">
        <v>332</v>
      </c>
      <c r="F231" s="132" t="s">
        <v>142</v>
      </c>
      <c r="G231" s="108" t="s">
        <v>143</v>
      </c>
      <c r="H231" s="136">
        <v>43709</v>
      </c>
      <c r="I231" s="132">
        <f t="shared" si="18"/>
        <v>1</v>
      </c>
      <c r="J231" s="97" t="s">
        <v>262</v>
      </c>
      <c r="K231" s="97">
        <v>2018</v>
      </c>
      <c r="L231" s="109">
        <v>43140</v>
      </c>
      <c r="M231" s="97">
        <v>2473</v>
      </c>
      <c r="N231" s="107">
        <v>2472</v>
      </c>
      <c r="O231" s="110">
        <v>43140</v>
      </c>
      <c r="P231" s="97" t="s">
        <v>94</v>
      </c>
      <c r="Q231" s="107" t="s">
        <v>193</v>
      </c>
      <c r="R231" s="127" t="s">
        <v>92</v>
      </c>
      <c r="T231" s="97">
        <v>2</v>
      </c>
      <c r="U231" s="127" t="s">
        <v>269</v>
      </c>
      <c r="W231" s="97" t="s">
        <v>289</v>
      </c>
      <c r="X231" s="97" t="s">
        <v>298</v>
      </c>
      <c r="AA231" s="127" t="s">
        <v>261</v>
      </c>
      <c r="AB231" s="127">
        <f t="shared" si="19"/>
        <v>33</v>
      </c>
      <c r="AC231" s="127">
        <f t="shared" si="22"/>
        <v>1</v>
      </c>
      <c r="AD231" s="107">
        <v>30</v>
      </c>
      <c r="AE231" s="132">
        <v>707</v>
      </c>
      <c r="AG231" s="99">
        <v>43145</v>
      </c>
      <c r="AH231" s="127" t="str">
        <f t="shared" si="23"/>
        <v>2472ACTIVOX MENTA-EUCALIPTO X 16 PASTILLAS</v>
      </c>
    </row>
    <row r="232" spans="2:34" x14ac:dyDescent="0.3">
      <c r="B232" s="127" t="str">
        <f t="shared" si="20"/>
        <v>33</v>
      </c>
      <c r="C232" s="127" t="str">
        <f t="shared" si="21"/>
        <v>24722</v>
      </c>
      <c r="E232" s="159" t="s">
        <v>338</v>
      </c>
      <c r="F232" s="132" t="s">
        <v>149</v>
      </c>
      <c r="G232" s="108" t="s">
        <v>150</v>
      </c>
      <c r="H232" s="136">
        <v>43922</v>
      </c>
      <c r="I232" s="132">
        <f t="shared" si="18"/>
        <v>2</v>
      </c>
      <c r="J232" s="97" t="s">
        <v>262</v>
      </c>
      <c r="K232" s="97">
        <v>2018</v>
      </c>
      <c r="L232" s="109">
        <v>43140</v>
      </c>
      <c r="M232" s="97">
        <v>2473</v>
      </c>
      <c r="N232" s="107">
        <v>2472</v>
      </c>
      <c r="O232" s="110">
        <v>43140</v>
      </c>
      <c r="P232" s="97" t="s">
        <v>94</v>
      </c>
      <c r="Q232" s="107" t="s">
        <v>193</v>
      </c>
      <c r="R232" s="127" t="s">
        <v>92</v>
      </c>
      <c r="T232" s="97">
        <v>2</v>
      </c>
      <c r="U232" s="127" t="s">
        <v>269</v>
      </c>
      <c r="W232" s="97" t="s">
        <v>289</v>
      </c>
      <c r="X232" s="97" t="s">
        <v>298</v>
      </c>
      <c r="AA232" s="127" t="s">
        <v>261</v>
      </c>
      <c r="AB232" s="127">
        <f t="shared" si="19"/>
        <v>33</v>
      </c>
      <c r="AC232" s="127">
        <f t="shared" si="22"/>
        <v>1</v>
      </c>
      <c r="AD232" s="107">
        <v>5</v>
      </c>
      <c r="AE232" s="132">
        <v>707</v>
      </c>
      <c r="AG232" s="99">
        <v>43145</v>
      </c>
      <c r="AH232" s="127" t="str">
        <f t="shared" si="23"/>
        <v>2472CHONDRO AID FORTE X 60 CAPS.</v>
      </c>
    </row>
    <row r="233" spans="2:34" x14ac:dyDescent="0.3">
      <c r="B233" s="127" t="str">
        <f t="shared" si="20"/>
        <v>33</v>
      </c>
      <c r="C233" s="127" t="str">
        <f t="shared" si="21"/>
        <v>24723</v>
      </c>
      <c r="E233" s="159" t="s">
        <v>343</v>
      </c>
      <c r="F233" s="132" t="s">
        <v>170</v>
      </c>
      <c r="G233" s="108" t="s">
        <v>190</v>
      </c>
      <c r="H233" s="136">
        <v>43739</v>
      </c>
      <c r="I233" s="132">
        <f t="shared" si="18"/>
        <v>3</v>
      </c>
      <c r="J233" s="97" t="s">
        <v>262</v>
      </c>
      <c r="K233" s="97">
        <v>2018</v>
      </c>
      <c r="L233" s="109">
        <v>43140</v>
      </c>
      <c r="M233" s="97">
        <v>2473</v>
      </c>
      <c r="N233" s="107">
        <v>2472</v>
      </c>
      <c r="O233" s="110">
        <v>43140</v>
      </c>
      <c r="P233" s="97" t="s">
        <v>94</v>
      </c>
      <c r="Q233" s="107" t="s">
        <v>193</v>
      </c>
      <c r="R233" s="127" t="s">
        <v>92</v>
      </c>
      <c r="T233" s="97">
        <v>2</v>
      </c>
      <c r="U233" s="127" t="s">
        <v>269</v>
      </c>
      <c r="W233" s="97" t="s">
        <v>289</v>
      </c>
      <c r="X233" s="97" t="s">
        <v>298</v>
      </c>
      <c r="AA233" s="127" t="s">
        <v>261</v>
      </c>
      <c r="AB233" s="127">
        <f t="shared" si="19"/>
        <v>33</v>
      </c>
      <c r="AC233" s="127">
        <f t="shared" si="22"/>
        <v>1</v>
      </c>
      <c r="AD233" s="107">
        <v>10</v>
      </c>
      <c r="AE233" s="132">
        <v>707</v>
      </c>
      <c r="AG233" s="99">
        <v>43145</v>
      </c>
      <c r="AH233" s="127" t="str">
        <f t="shared" si="23"/>
        <v>2472PHYTO SOYA DIA Y NOCHE X 60 CAP.</v>
      </c>
    </row>
    <row r="234" spans="2:34" x14ac:dyDescent="0.3">
      <c r="B234" s="127" t="str">
        <f t="shared" si="20"/>
        <v>33</v>
      </c>
      <c r="C234" s="127" t="str">
        <f t="shared" si="21"/>
        <v>24724</v>
      </c>
      <c r="E234" s="159" t="s">
        <v>344</v>
      </c>
      <c r="F234" s="132" t="s">
        <v>165</v>
      </c>
      <c r="G234" s="108" t="s">
        <v>184</v>
      </c>
      <c r="H234" s="136">
        <v>44013</v>
      </c>
      <c r="I234" s="132">
        <f t="shared" si="18"/>
        <v>4</v>
      </c>
      <c r="J234" s="97" t="s">
        <v>262</v>
      </c>
      <c r="K234" s="97">
        <v>2018</v>
      </c>
      <c r="L234" s="109">
        <v>43140</v>
      </c>
      <c r="M234" s="97">
        <v>2473</v>
      </c>
      <c r="N234" s="107">
        <v>2472</v>
      </c>
      <c r="O234" s="110">
        <v>43140</v>
      </c>
      <c r="P234" s="97" t="s">
        <v>94</v>
      </c>
      <c r="Q234" s="107" t="s">
        <v>193</v>
      </c>
      <c r="R234" s="127" t="s">
        <v>92</v>
      </c>
      <c r="T234" s="97">
        <v>2</v>
      </c>
      <c r="U234" s="127" t="s">
        <v>269</v>
      </c>
      <c r="W234" s="97" t="s">
        <v>289</v>
      </c>
      <c r="X234" s="97" t="s">
        <v>298</v>
      </c>
      <c r="AA234" s="127" t="s">
        <v>261</v>
      </c>
      <c r="AB234" s="127">
        <f t="shared" si="19"/>
        <v>33</v>
      </c>
      <c r="AC234" s="127">
        <f t="shared" si="22"/>
        <v>1</v>
      </c>
      <c r="AD234" s="107">
        <v>5</v>
      </c>
      <c r="AE234" s="132">
        <v>707</v>
      </c>
      <c r="AG234" s="99">
        <v>43145</v>
      </c>
      <c r="AH234" s="127" t="str">
        <f t="shared" si="23"/>
        <v>2472PHYTO SOYA FORTE X 60 CAPS</v>
      </c>
    </row>
    <row r="235" spans="2:34" x14ac:dyDescent="0.3">
      <c r="B235" s="127" t="str">
        <f t="shared" si="20"/>
        <v>33</v>
      </c>
      <c r="C235" s="127" t="str">
        <f t="shared" si="21"/>
        <v>24725</v>
      </c>
      <c r="E235" s="159" t="s">
        <v>345</v>
      </c>
      <c r="F235" s="132" t="s">
        <v>157</v>
      </c>
      <c r="G235" s="108" t="s">
        <v>158</v>
      </c>
      <c r="H235" s="136">
        <v>43862</v>
      </c>
      <c r="I235" s="132">
        <f t="shared" si="18"/>
        <v>5</v>
      </c>
      <c r="J235" s="97" t="s">
        <v>262</v>
      </c>
      <c r="K235" s="97">
        <v>2018</v>
      </c>
      <c r="L235" s="109">
        <v>43140</v>
      </c>
      <c r="M235" s="97">
        <v>2473</v>
      </c>
      <c r="N235" s="107">
        <v>2472</v>
      </c>
      <c r="O235" s="110">
        <v>43140</v>
      </c>
      <c r="P235" s="97" t="s">
        <v>94</v>
      </c>
      <c r="Q235" s="107" t="s">
        <v>193</v>
      </c>
      <c r="R235" s="127" t="s">
        <v>92</v>
      </c>
      <c r="T235" s="97">
        <v>2</v>
      </c>
      <c r="U235" s="127" t="s">
        <v>269</v>
      </c>
      <c r="W235" s="97" t="s">
        <v>289</v>
      </c>
      <c r="X235" s="97" t="s">
        <v>298</v>
      </c>
      <c r="AA235" s="127" t="s">
        <v>261</v>
      </c>
      <c r="AB235" s="127">
        <f t="shared" si="19"/>
        <v>33</v>
      </c>
      <c r="AC235" s="127">
        <f t="shared" si="22"/>
        <v>1</v>
      </c>
      <c r="AD235" s="107">
        <v>10</v>
      </c>
      <c r="AE235" s="132">
        <v>707</v>
      </c>
      <c r="AG235" s="99">
        <v>43145</v>
      </c>
      <c r="AH235" s="127" t="str">
        <f t="shared" si="23"/>
        <v>2472PHYTO SOYA GEL VAGINAL X 8 APLICADORES</v>
      </c>
    </row>
    <row r="236" spans="2:34" x14ac:dyDescent="0.3">
      <c r="B236" s="127" t="str">
        <f t="shared" si="20"/>
        <v>33</v>
      </c>
      <c r="C236" s="127" t="str">
        <f t="shared" si="21"/>
        <v>24726</v>
      </c>
      <c r="E236" s="159" t="s">
        <v>348</v>
      </c>
      <c r="F236" s="132" t="s">
        <v>167</v>
      </c>
      <c r="G236" s="108" t="s">
        <v>168</v>
      </c>
      <c r="H236" s="136">
        <v>43709</v>
      </c>
      <c r="I236" s="132">
        <f t="shared" si="18"/>
        <v>6</v>
      </c>
      <c r="J236" s="97" t="s">
        <v>262</v>
      </c>
      <c r="K236" s="97">
        <v>2018</v>
      </c>
      <c r="L236" s="109">
        <v>43140</v>
      </c>
      <c r="M236" s="97">
        <v>2473</v>
      </c>
      <c r="N236" s="107">
        <v>2472</v>
      </c>
      <c r="O236" s="110">
        <v>43140</v>
      </c>
      <c r="P236" s="97" t="s">
        <v>94</v>
      </c>
      <c r="Q236" s="107" t="s">
        <v>193</v>
      </c>
      <c r="R236" s="127" t="s">
        <v>92</v>
      </c>
      <c r="T236" s="97">
        <v>2</v>
      </c>
      <c r="U236" s="127" t="s">
        <v>269</v>
      </c>
      <c r="W236" s="97" t="s">
        <v>289</v>
      </c>
      <c r="X236" s="97" t="s">
        <v>298</v>
      </c>
      <c r="AA236" s="127" t="s">
        <v>261</v>
      </c>
      <c r="AB236" s="127">
        <f t="shared" si="19"/>
        <v>33</v>
      </c>
      <c r="AC236" s="127">
        <f t="shared" si="22"/>
        <v>1</v>
      </c>
      <c r="AD236" s="107">
        <v>10</v>
      </c>
      <c r="AE236" s="132">
        <v>707</v>
      </c>
      <c r="AG236" s="99">
        <v>43145</v>
      </c>
      <c r="AH236" s="127" t="str">
        <f t="shared" si="23"/>
        <v>2472VAGIVIT CAJS X 6 V.T.</v>
      </c>
    </row>
    <row r="237" spans="2:34" x14ac:dyDescent="0.3">
      <c r="B237" s="127" t="str">
        <f t="shared" si="20"/>
        <v>34</v>
      </c>
      <c r="C237" s="127" t="str">
        <f t="shared" si="21"/>
        <v>24731</v>
      </c>
      <c r="E237" s="159" t="s">
        <v>334</v>
      </c>
      <c r="F237" s="132" t="s">
        <v>161</v>
      </c>
      <c r="G237" s="108" t="s">
        <v>162</v>
      </c>
      <c r="H237" s="136">
        <v>43709</v>
      </c>
      <c r="I237" s="132">
        <f t="shared" si="18"/>
        <v>1</v>
      </c>
      <c r="J237" s="97" t="s">
        <v>262</v>
      </c>
      <c r="K237" s="97">
        <v>2018</v>
      </c>
      <c r="L237" s="109">
        <v>43140</v>
      </c>
      <c r="M237" s="97">
        <v>2474</v>
      </c>
      <c r="N237" s="107">
        <v>2473</v>
      </c>
      <c r="O237" s="110">
        <v>43140</v>
      </c>
      <c r="P237" s="97" t="s">
        <v>94</v>
      </c>
      <c r="Q237" s="107" t="s">
        <v>102</v>
      </c>
      <c r="R237" s="127" t="s">
        <v>92</v>
      </c>
      <c r="T237" s="97">
        <v>2</v>
      </c>
      <c r="U237" s="127" t="s">
        <v>269</v>
      </c>
      <c r="W237" s="97" t="s">
        <v>289</v>
      </c>
      <c r="X237" s="97" t="s">
        <v>298</v>
      </c>
      <c r="AA237" s="127" t="s">
        <v>261</v>
      </c>
      <c r="AB237" s="127">
        <f t="shared" si="19"/>
        <v>34</v>
      </c>
      <c r="AC237" s="127">
        <f t="shared" si="22"/>
        <v>1</v>
      </c>
      <c r="AD237" s="107">
        <v>10</v>
      </c>
      <c r="AE237" s="132">
        <v>708</v>
      </c>
      <c r="AG237" s="99">
        <v>43145</v>
      </c>
      <c r="AH237" s="127" t="str">
        <f t="shared" si="23"/>
        <v>2473ARKOCAPIL advance X 60 CAPS.</v>
      </c>
    </row>
    <row r="238" spans="2:34" x14ac:dyDescent="0.3">
      <c r="B238" s="127" t="str">
        <f t="shared" si="20"/>
        <v>34</v>
      </c>
      <c r="C238" s="127" t="str">
        <f t="shared" si="21"/>
        <v>24732</v>
      </c>
      <c r="E238" s="159" t="s">
        <v>336</v>
      </c>
      <c r="F238" s="132" t="s">
        <v>185</v>
      </c>
      <c r="G238" s="108" t="s">
        <v>189</v>
      </c>
      <c r="H238" s="136">
        <v>44075</v>
      </c>
      <c r="I238" s="132">
        <f t="shared" si="18"/>
        <v>2</v>
      </c>
      <c r="J238" s="97" t="s">
        <v>262</v>
      </c>
      <c r="K238" s="97">
        <v>2018</v>
      </c>
      <c r="L238" s="109">
        <v>43140</v>
      </c>
      <c r="M238" s="97">
        <v>2474</v>
      </c>
      <c r="N238" s="107">
        <v>2473</v>
      </c>
      <c r="O238" s="110">
        <v>43140</v>
      </c>
      <c r="P238" s="97" t="s">
        <v>94</v>
      </c>
      <c r="Q238" s="107" t="s">
        <v>102</v>
      </c>
      <c r="R238" s="127" t="s">
        <v>92</v>
      </c>
      <c r="T238" s="97">
        <v>2</v>
      </c>
      <c r="U238" s="127" t="s">
        <v>269</v>
      </c>
      <c r="W238" s="97" t="s">
        <v>289</v>
      </c>
      <c r="X238" s="97" t="s">
        <v>298</v>
      </c>
      <c r="AA238" s="127" t="s">
        <v>261</v>
      </c>
      <c r="AB238" s="127">
        <f t="shared" si="19"/>
        <v>34</v>
      </c>
      <c r="AC238" s="127">
        <f t="shared" si="22"/>
        <v>1</v>
      </c>
      <c r="AD238" s="107">
        <v>10</v>
      </c>
      <c r="AE238" s="132">
        <v>708</v>
      </c>
      <c r="AG238" s="99">
        <v>43145</v>
      </c>
      <c r="AH238" s="127" t="str">
        <f t="shared" si="23"/>
        <v>2473ARKOLAGEN PLUS X 14 SACHETS</v>
      </c>
    </row>
    <row r="239" spans="2:34" x14ac:dyDescent="0.3">
      <c r="B239" s="127" t="str">
        <f t="shared" si="20"/>
        <v>34</v>
      </c>
      <c r="C239" s="127" t="str">
        <f t="shared" si="21"/>
        <v>24733</v>
      </c>
      <c r="E239" s="159" t="s">
        <v>338</v>
      </c>
      <c r="F239" s="132" t="s">
        <v>149</v>
      </c>
      <c r="G239" s="108" t="s">
        <v>150</v>
      </c>
      <c r="H239" s="136">
        <v>43922</v>
      </c>
      <c r="I239" s="132">
        <f t="shared" si="18"/>
        <v>3</v>
      </c>
      <c r="J239" s="97" t="s">
        <v>262</v>
      </c>
      <c r="K239" s="97">
        <v>2018</v>
      </c>
      <c r="L239" s="109">
        <v>43140</v>
      </c>
      <c r="M239" s="97">
        <v>2474</v>
      </c>
      <c r="N239" s="107">
        <v>2473</v>
      </c>
      <c r="O239" s="110">
        <v>43140</v>
      </c>
      <c r="P239" s="97" t="s">
        <v>94</v>
      </c>
      <c r="Q239" s="107" t="s">
        <v>102</v>
      </c>
      <c r="R239" s="127" t="s">
        <v>92</v>
      </c>
      <c r="T239" s="97">
        <v>2</v>
      </c>
      <c r="U239" s="127" t="s">
        <v>269</v>
      </c>
      <c r="W239" s="97" t="s">
        <v>289</v>
      </c>
      <c r="X239" s="97" t="s">
        <v>298</v>
      </c>
      <c r="AA239" s="127" t="s">
        <v>261</v>
      </c>
      <c r="AB239" s="127">
        <f t="shared" si="19"/>
        <v>34</v>
      </c>
      <c r="AC239" s="127">
        <f t="shared" si="22"/>
        <v>1</v>
      </c>
      <c r="AD239" s="107">
        <v>5</v>
      </c>
      <c r="AE239" s="132">
        <v>708</v>
      </c>
      <c r="AG239" s="99">
        <v>43145</v>
      </c>
      <c r="AH239" s="127" t="str">
        <f t="shared" si="23"/>
        <v>2473CHONDRO AID FORTE X 60 CAPS.</v>
      </c>
    </row>
    <row r="240" spans="2:34" x14ac:dyDescent="0.3">
      <c r="B240" s="127" t="str">
        <f t="shared" si="20"/>
        <v>34</v>
      </c>
      <c r="C240" s="127" t="str">
        <f t="shared" si="21"/>
        <v>24734</v>
      </c>
      <c r="E240" s="159" t="s">
        <v>339</v>
      </c>
      <c r="F240" s="132" t="s">
        <v>151</v>
      </c>
      <c r="G240" s="108" t="s">
        <v>152</v>
      </c>
      <c r="H240" s="136">
        <v>43709</v>
      </c>
      <c r="I240" s="132">
        <f t="shared" si="18"/>
        <v>4</v>
      </c>
      <c r="J240" s="97" t="s">
        <v>262</v>
      </c>
      <c r="K240" s="97">
        <v>2018</v>
      </c>
      <c r="L240" s="109">
        <v>43140</v>
      </c>
      <c r="M240" s="97">
        <v>2474</v>
      </c>
      <c r="N240" s="107">
        <v>2473</v>
      </c>
      <c r="O240" s="110">
        <v>43140</v>
      </c>
      <c r="P240" s="97" t="s">
        <v>94</v>
      </c>
      <c r="Q240" s="107" t="s">
        <v>102</v>
      </c>
      <c r="R240" s="127" t="s">
        <v>92</v>
      </c>
      <c r="T240" s="97">
        <v>2</v>
      </c>
      <c r="U240" s="127" t="s">
        <v>269</v>
      </c>
      <c r="W240" s="97" t="s">
        <v>289</v>
      </c>
      <c r="X240" s="97" t="s">
        <v>298</v>
      </c>
      <c r="AA240" s="127" t="s">
        <v>261</v>
      </c>
      <c r="AB240" s="127">
        <f t="shared" si="19"/>
        <v>34</v>
      </c>
      <c r="AC240" s="127">
        <f t="shared" si="22"/>
        <v>1</v>
      </c>
      <c r="AD240" s="107">
        <v>5</v>
      </c>
      <c r="AE240" s="132">
        <v>708</v>
      </c>
      <c r="AG240" s="99">
        <v>43145</v>
      </c>
      <c r="AH240" s="127" t="str">
        <f t="shared" si="23"/>
        <v>2473CYS-CONTROL SACHETS X 14</v>
      </c>
    </row>
    <row r="241" spans="2:35" x14ac:dyDescent="0.3">
      <c r="B241" s="127" t="str">
        <f t="shared" si="20"/>
        <v>34</v>
      </c>
      <c r="C241" s="127" t="str">
        <f t="shared" si="21"/>
        <v>24735</v>
      </c>
      <c r="E241" s="159" t="s">
        <v>342</v>
      </c>
      <c r="F241" s="132" t="s">
        <v>155</v>
      </c>
      <c r="G241" s="108" t="s">
        <v>156</v>
      </c>
      <c r="H241" s="136">
        <v>43891</v>
      </c>
      <c r="I241" s="132">
        <f t="shared" si="18"/>
        <v>5</v>
      </c>
      <c r="J241" s="97" t="s">
        <v>262</v>
      </c>
      <c r="K241" s="97">
        <v>2018</v>
      </c>
      <c r="L241" s="109">
        <v>43140</v>
      </c>
      <c r="M241" s="97">
        <v>2474</v>
      </c>
      <c r="N241" s="107">
        <v>2473</v>
      </c>
      <c r="O241" s="110">
        <v>43140</v>
      </c>
      <c r="P241" s="97" t="s">
        <v>94</v>
      </c>
      <c r="Q241" s="107" t="s">
        <v>102</v>
      </c>
      <c r="R241" s="127" t="s">
        <v>92</v>
      </c>
      <c r="T241" s="97">
        <v>2</v>
      </c>
      <c r="U241" s="127" t="s">
        <v>269</v>
      </c>
      <c r="W241" s="97" t="s">
        <v>289</v>
      </c>
      <c r="X241" s="97" t="s">
        <v>298</v>
      </c>
      <c r="AA241" s="127" t="s">
        <v>261</v>
      </c>
      <c r="AB241" s="127">
        <f t="shared" si="19"/>
        <v>34</v>
      </c>
      <c r="AC241" s="127">
        <f t="shared" si="22"/>
        <v>1</v>
      </c>
      <c r="AD241" s="107">
        <v>20</v>
      </c>
      <c r="AE241" s="132">
        <v>708</v>
      </c>
      <c r="AG241" s="99">
        <v>43145</v>
      </c>
      <c r="AH241" s="127" t="str">
        <f t="shared" si="23"/>
        <v>2473PHYTO SOYA CAPS. X 60</v>
      </c>
    </row>
    <row r="242" spans="2:35" x14ac:dyDescent="0.3">
      <c r="B242" s="127" t="str">
        <f t="shared" si="20"/>
        <v>35</v>
      </c>
      <c r="C242" s="127" t="str">
        <f t="shared" si="21"/>
        <v>24741</v>
      </c>
      <c r="E242" s="159" t="s">
        <v>334</v>
      </c>
      <c r="F242" s="132" t="s">
        <v>161</v>
      </c>
      <c r="G242" s="108" t="s">
        <v>162</v>
      </c>
      <c r="H242" s="136">
        <v>43709</v>
      </c>
      <c r="I242" s="132">
        <f t="shared" si="18"/>
        <v>1</v>
      </c>
      <c r="J242" s="97" t="s">
        <v>262</v>
      </c>
      <c r="K242" s="97">
        <v>2018</v>
      </c>
      <c r="L242" s="109">
        <v>43140</v>
      </c>
      <c r="M242" s="97">
        <v>2475</v>
      </c>
      <c r="N242" s="107">
        <v>2474</v>
      </c>
      <c r="O242" s="110">
        <v>43140</v>
      </c>
      <c r="P242" s="97" t="s">
        <v>94</v>
      </c>
      <c r="Q242" s="107" t="s">
        <v>102</v>
      </c>
      <c r="R242" s="127" t="s">
        <v>92</v>
      </c>
      <c r="T242" s="97">
        <v>1</v>
      </c>
      <c r="U242" s="127" t="s">
        <v>269</v>
      </c>
      <c r="W242" s="97" t="s">
        <v>289</v>
      </c>
      <c r="X242" s="97" t="s">
        <v>298</v>
      </c>
      <c r="AA242" s="127" t="s">
        <v>261</v>
      </c>
      <c r="AB242" s="127">
        <f t="shared" si="19"/>
        <v>35</v>
      </c>
      <c r="AC242" s="127">
        <f t="shared" si="22"/>
        <v>1</v>
      </c>
      <c r="AD242" s="107">
        <v>10</v>
      </c>
      <c r="AE242" s="132">
        <v>709</v>
      </c>
      <c r="AG242" s="99">
        <v>43145</v>
      </c>
      <c r="AH242" s="127" t="str">
        <f t="shared" si="23"/>
        <v>2474ARKOCAPIL advance X 60 CAPS.</v>
      </c>
    </row>
    <row r="243" spans="2:35" x14ac:dyDescent="0.3">
      <c r="B243" s="127" t="str">
        <f t="shared" si="20"/>
        <v>35</v>
      </c>
      <c r="C243" s="127" t="str">
        <f t="shared" si="21"/>
        <v>24742</v>
      </c>
      <c r="E243" s="159" t="s">
        <v>338</v>
      </c>
      <c r="F243" s="132" t="s">
        <v>149</v>
      </c>
      <c r="G243" s="108" t="s">
        <v>150</v>
      </c>
      <c r="H243" s="136">
        <v>43922</v>
      </c>
      <c r="I243" s="132">
        <f t="shared" si="18"/>
        <v>2</v>
      </c>
      <c r="J243" s="97" t="s">
        <v>262</v>
      </c>
      <c r="K243" s="97">
        <v>2018</v>
      </c>
      <c r="L243" s="109">
        <v>43140</v>
      </c>
      <c r="M243" s="97">
        <v>2475</v>
      </c>
      <c r="N243" s="107">
        <v>2474</v>
      </c>
      <c r="O243" s="110">
        <v>43140</v>
      </c>
      <c r="P243" s="97" t="s">
        <v>94</v>
      </c>
      <c r="Q243" s="107" t="s">
        <v>102</v>
      </c>
      <c r="R243" s="127" t="s">
        <v>92</v>
      </c>
      <c r="T243" s="97">
        <v>1</v>
      </c>
      <c r="U243" s="127" t="s">
        <v>269</v>
      </c>
      <c r="W243" s="97" t="s">
        <v>289</v>
      </c>
      <c r="X243" s="97" t="s">
        <v>298</v>
      </c>
      <c r="AA243" s="127" t="s">
        <v>261</v>
      </c>
      <c r="AB243" s="127">
        <f t="shared" si="19"/>
        <v>35</v>
      </c>
      <c r="AC243" s="127">
        <f t="shared" si="22"/>
        <v>1</v>
      </c>
      <c r="AD243" s="107">
        <v>5</v>
      </c>
      <c r="AE243" s="132">
        <v>709</v>
      </c>
      <c r="AG243" s="99">
        <v>43145</v>
      </c>
      <c r="AH243" s="127" t="str">
        <f t="shared" si="23"/>
        <v>2474CHONDRO AID FORTE X 60 CAPS.</v>
      </c>
    </row>
    <row r="244" spans="2:35" x14ac:dyDescent="0.3">
      <c r="B244" s="127" t="str">
        <f t="shared" si="20"/>
        <v>35</v>
      </c>
      <c r="C244" s="127" t="str">
        <f t="shared" si="21"/>
        <v>24743</v>
      </c>
      <c r="E244" s="159" t="s">
        <v>342</v>
      </c>
      <c r="F244" s="132" t="s">
        <v>155</v>
      </c>
      <c r="G244" s="108" t="s">
        <v>156</v>
      </c>
      <c r="H244" s="136">
        <v>43891</v>
      </c>
      <c r="I244" s="132">
        <f t="shared" si="18"/>
        <v>3</v>
      </c>
      <c r="J244" s="97" t="s">
        <v>262</v>
      </c>
      <c r="K244" s="97">
        <v>2018</v>
      </c>
      <c r="L244" s="109">
        <v>43140</v>
      </c>
      <c r="M244" s="97">
        <v>2475</v>
      </c>
      <c r="N244" s="107">
        <v>2474</v>
      </c>
      <c r="O244" s="110">
        <v>43140</v>
      </c>
      <c r="P244" s="97" t="s">
        <v>94</v>
      </c>
      <c r="Q244" s="107" t="s">
        <v>102</v>
      </c>
      <c r="R244" s="127" t="s">
        <v>92</v>
      </c>
      <c r="T244" s="97">
        <v>1</v>
      </c>
      <c r="U244" s="127" t="s">
        <v>269</v>
      </c>
      <c r="W244" s="97" t="s">
        <v>289</v>
      </c>
      <c r="X244" s="97" t="s">
        <v>298</v>
      </c>
      <c r="AA244" s="127" t="s">
        <v>261</v>
      </c>
      <c r="AB244" s="127">
        <f t="shared" si="19"/>
        <v>35</v>
      </c>
      <c r="AC244" s="127">
        <f t="shared" si="22"/>
        <v>1</v>
      </c>
      <c r="AD244" s="107">
        <v>10</v>
      </c>
      <c r="AE244" s="132">
        <v>709</v>
      </c>
      <c r="AG244" s="99">
        <v>43145</v>
      </c>
      <c r="AH244" s="127" t="str">
        <f t="shared" si="23"/>
        <v>2474PHYTO SOYA CAPS. X 60</v>
      </c>
    </row>
    <row r="245" spans="2:35" x14ac:dyDescent="0.3">
      <c r="B245" s="127" t="str">
        <f t="shared" si="20"/>
        <v>35</v>
      </c>
      <c r="C245" s="127" t="str">
        <f t="shared" si="21"/>
        <v>24744</v>
      </c>
      <c r="E245" s="159" t="s">
        <v>343</v>
      </c>
      <c r="F245" s="132" t="s">
        <v>170</v>
      </c>
      <c r="G245" s="108" t="s">
        <v>190</v>
      </c>
      <c r="H245" s="136">
        <v>43739</v>
      </c>
      <c r="I245" s="132">
        <f t="shared" si="18"/>
        <v>4</v>
      </c>
      <c r="J245" s="97" t="s">
        <v>262</v>
      </c>
      <c r="K245" s="97">
        <v>2018</v>
      </c>
      <c r="L245" s="109">
        <v>43140</v>
      </c>
      <c r="M245" s="97">
        <v>2475</v>
      </c>
      <c r="N245" s="107">
        <v>2474</v>
      </c>
      <c r="O245" s="110">
        <v>43140</v>
      </c>
      <c r="P245" s="97" t="s">
        <v>94</v>
      </c>
      <c r="Q245" s="107" t="s">
        <v>102</v>
      </c>
      <c r="R245" s="127" t="s">
        <v>92</v>
      </c>
      <c r="T245" s="97">
        <v>1</v>
      </c>
      <c r="U245" s="127" t="s">
        <v>269</v>
      </c>
      <c r="W245" s="97" t="s">
        <v>289</v>
      </c>
      <c r="X245" s="97" t="s">
        <v>298</v>
      </c>
      <c r="AA245" s="127" t="s">
        <v>261</v>
      </c>
      <c r="AB245" s="127">
        <f t="shared" si="19"/>
        <v>35</v>
      </c>
      <c r="AC245" s="127">
        <f t="shared" si="22"/>
        <v>1</v>
      </c>
      <c r="AD245" s="107">
        <v>10</v>
      </c>
      <c r="AE245" s="132">
        <v>709</v>
      </c>
      <c r="AG245" s="99">
        <v>43145</v>
      </c>
      <c r="AH245" s="127" t="str">
        <f t="shared" si="23"/>
        <v>2474PHYTO SOYA DIA Y NOCHE X 60 CAP.</v>
      </c>
    </row>
    <row r="246" spans="2:35" x14ac:dyDescent="0.3">
      <c r="B246" s="127" t="str">
        <f t="shared" si="20"/>
        <v>36</v>
      </c>
      <c r="C246" s="127" t="str">
        <f t="shared" si="21"/>
        <v>24751</v>
      </c>
      <c r="E246" s="159" t="s">
        <v>332</v>
      </c>
      <c r="F246" s="132" t="s">
        <v>142</v>
      </c>
      <c r="G246" s="108" t="s">
        <v>143</v>
      </c>
      <c r="H246" s="136">
        <v>43709</v>
      </c>
      <c r="I246" s="132">
        <f t="shared" si="18"/>
        <v>1</v>
      </c>
      <c r="J246" s="97" t="s">
        <v>262</v>
      </c>
      <c r="K246" s="97">
        <v>2018</v>
      </c>
      <c r="L246" s="109">
        <v>43140</v>
      </c>
      <c r="M246" s="97">
        <v>2476</v>
      </c>
      <c r="N246" s="107">
        <v>2475</v>
      </c>
      <c r="O246" s="110">
        <v>43140</v>
      </c>
      <c r="P246" s="97" t="s">
        <v>94</v>
      </c>
      <c r="Q246" s="107" t="s">
        <v>90</v>
      </c>
      <c r="R246" s="127" t="s">
        <v>91</v>
      </c>
      <c r="T246" s="97">
        <v>6</v>
      </c>
      <c r="U246" s="127" t="s">
        <v>272</v>
      </c>
      <c r="W246" s="97" t="s">
        <v>289</v>
      </c>
      <c r="X246" s="97" t="s">
        <v>298</v>
      </c>
      <c r="AA246" s="127" t="s">
        <v>261</v>
      </c>
      <c r="AB246" s="127">
        <f t="shared" si="19"/>
        <v>36</v>
      </c>
      <c r="AC246" s="127">
        <f t="shared" si="22"/>
        <v>1</v>
      </c>
      <c r="AD246" s="107">
        <v>150</v>
      </c>
      <c r="AE246" s="132">
        <v>710</v>
      </c>
      <c r="AG246" s="99">
        <v>43145.441030092596</v>
      </c>
      <c r="AH246" s="127" t="str">
        <f t="shared" si="23"/>
        <v>2475ACTIVOX MENTA-EUCALIPTO X 16 PASTILLAS</v>
      </c>
      <c r="AI246" s="97" t="s">
        <v>372</v>
      </c>
    </row>
    <row r="247" spans="2:35" x14ac:dyDescent="0.3">
      <c r="B247" s="127" t="str">
        <f t="shared" si="20"/>
        <v>36</v>
      </c>
      <c r="C247" s="127" t="str">
        <f t="shared" si="21"/>
        <v>24752</v>
      </c>
      <c r="E247" s="159" t="s">
        <v>333</v>
      </c>
      <c r="F247" s="132" t="s">
        <v>159</v>
      </c>
      <c r="G247" s="108" t="s">
        <v>183</v>
      </c>
      <c r="H247" s="136">
        <v>43709</v>
      </c>
      <c r="I247" s="132">
        <f t="shared" si="18"/>
        <v>2</v>
      </c>
      <c r="J247" s="97" t="s">
        <v>262</v>
      </c>
      <c r="K247" s="97">
        <v>2018</v>
      </c>
      <c r="L247" s="109">
        <v>43140</v>
      </c>
      <c r="M247" s="97">
        <v>2476</v>
      </c>
      <c r="N247" s="107">
        <v>2475</v>
      </c>
      <c r="O247" s="110">
        <v>43140</v>
      </c>
      <c r="P247" s="97" t="s">
        <v>94</v>
      </c>
      <c r="Q247" s="107" t="s">
        <v>90</v>
      </c>
      <c r="R247" s="127" t="s">
        <v>91</v>
      </c>
      <c r="T247" s="97">
        <v>6</v>
      </c>
      <c r="U247" s="127" t="s">
        <v>272</v>
      </c>
      <c r="W247" s="97" t="s">
        <v>289</v>
      </c>
      <c r="X247" s="97" t="s">
        <v>298</v>
      </c>
      <c r="AA247" s="127" t="s">
        <v>261</v>
      </c>
      <c r="AB247" s="127">
        <f t="shared" si="19"/>
        <v>36</v>
      </c>
      <c r="AC247" s="127">
        <f t="shared" si="22"/>
        <v>1</v>
      </c>
      <c r="AD247" s="107">
        <v>100</v>
      </c>
      <c r="AE247" s="132">
        <v>710</v>
      </c>
      <c r="AG247" s="99">
        <v>43145.441030092596</v>
      </c>
      <c r="AH247" s="127" t="str">
        <f t="shared" si="23"/>
        <v>2475ACTIVOX MIEL-LIMON X 16 PASTILLAS</v>
      </c>
      <c r="AI247" s="97" t="s">
        <v>372</v>
      </c>
    </row>
    <row r="248" spans="2:35" x14ac:dyDescent="0.3">
      <c r="B248" s="127" t="str">
        <f t="shared" si="20"/>
        <v>36</v>
      </c>
      <c r="C248" s="127" t="str">
        <f t="shared" si="21"/>
        <v>24753</v>
      </c>
      <c r="E248" s="159" t="s">
        <v>336</v>
      </c>
      <c r="F248" s="132" t="s">
        <v>185</v>
      </c>
      <c r="G248" s="108" t="s">
        <v>189</v>
      </c>
      <c r="H248" s="136">
        <v>44075</v>
      </c>
      <c r="I248" s="132">
        <f t="shared" si="18"/>
        <v>3</v>
      </c>
      <c r="J248" s="97" t="s">
        <v>262</v>
      </c>
      <c r="K248" s="97">
        <v>2018</v>
      </c>
      <c r="L248" s="109">
        <v>43140</v>
      </c>
      <c r="M248" s="97">
        <v>2476</v>
      </c>
      <c r="N248" s="107">
        <v>2475</v>
      </c>
      <c r="O248" s="110">
        <v>43140</v>
      </c>
      <c r="P248" s="97" t="s">
        <v>94</v>
      </c>
      <c r="Q248" s="107" t="s">
        <v>90</v>
      </c>
      <c r="R248" s="127" t="s">
        <v>91</v>
      </c>
      <c r="T248" s="97">
        <v>6</v>
      </c>
      <c r="U248" s="127" t="s">
        <v>272</v>
      </c>
      <c r="W248" s="97" t="s">
        <v>289</v>
      </c>
      <c r="X248" s="97" t="s">
        <v>298</v>
      </c>
      <c r="AA248" s="127" t="s">
        <v>261</v>
      </c>
      <c r="AB248" s="127">
        <f t="shared" si="19"/>
        <v>36</v>
      </c>
      <c r="AC248" s="127">
        <f t="shared" si="22"/>
        <v>1</v>
      </c>
      <c r="AD248" s="107">
        <v>50</v>
      </c>
      <c r="AE248" s="132">
        <v>710</v>
      </c>
      <c r="AG248" s="99">
        <v>43145.441030092596</v>
      </c>
      <c r="AH248" s="127" t="str">
        <f t="shared" si="23"/>
        <v>2475ARKOLAGEN PLUS X 14 SACHETS</v>
      </c>
      <c r="AI248" s="97" t="s">
        <v>372</v>
      </c>
    </row>
    <row r="249" spans="2:35" x14ac:dyDescent="0.3">
      <c r="B249" s="127" t="str">
        <f t="shared" si="20"/>
        <v>36</v>
      </c>
      <c r="C249" s="127" t="str">
        <f t="shared" si="21"/>
        <v>24754</v>
      </c>
      <c r="E249" s="159" t="s">
        <v>341</v>
      </c>
      <c r="F249" s="132" t="s">
        <v>163</v>
      </c>
      <c r="G249" s="108" t="s">
        <v>164</v>
      </c>
      <c r="H249" s="136">
        <v>43922</v>
      </c>
      <c r="I249" s="132">
        <f t="shared" si="18"/>
        <v>4</v>
      </c>
      <c r="J249" s="97" t="s">
        <v>262</v>
      </c>
      <c r="K249" s="97">
        <v>2018</v>
      </c>
      <c r="L249" s="109">
        <v>43140</v>
      </c>
      <c r="M249" s="97">
        <v>2476</v>
      </c>
      <c r="N249" s="107">
        <v>2475</v>
      </c>
      <c r="O249" s="110">
        <v>43140</v>
      </c>
      <c r="P249" s="97" t="s">
        <v>94</v>
      </c>
      <c r="Q249" s="107" t="s">
        <v>90</v>
      </c>
      <c r="R249" s="127" t="s">
        <v>91</v>
      </c>
      <c r="T249" s="97">
        <v>6</v>
      </c>
      <c r="U249" s="127" t="s">
        <v>272</v>
      </c>
      <c r="W249" s="97" t="s">
        <v>289</v>
      </c>
      <c r="X249" s="97" t="s">
        <v>298</v>
      </c>
      <c r="AA249" s="127" t="s">
        <v>261</v>
      </c>
      <c r="AB249" s="127">
        <f t="shared" si="19"/>
        <v>36</v>
      </c>
      <c r="AC249" s="127">
        <f t="shared" si="22"/>
        <v>1</v>
      </c>
      <c r="AD249" s="107">
        <v>5</v>
      </c>
      <c r="AE249" s="132">
        <v>710</v>
      </c>
      <c r="AG249" s="99">
        <v>43145.441030092596</v>
      </c>
      <c r="AH249" s="127" t="str">
        <f t="shared" si="23"/>
        <v>2475PERLAS DE PIEL advance X 200 CAPS.</v>
      </c>
      <c r="AI249" s="97" t="s">
        <v>372</v>
      </c>
    </row>
    <row r="250" spans="2:35" x14ac:dyDescent="0.3">
      <c r="B250" s="127" t="str">
        <f t="shared" si="20"/>
        <v>36</v>
      </c>
      <c r="C250" s="127" t="str">
        <f t="shared" si="21"/>
        <v>24755</v>
      </c>
      <c r="E250" s="159" t="s">
        <v>342</v>
      </c>
      <c r="F250" s="132" t="s">
        <v>155</v>
      </c>
      <c r="G250" s="108" t="s">
        <v>156</v>
      </c>
      <c r="H250" s="136">
        <v>43891</v>
      </c>
      <c r="I250" s="132">
        <f t="shared" si="18"/>
        <v>5</v>
      </c>
      <c r="J250" s="97" t="s">
        <v>262</v>
      </c>
      <c r="K250" s="97">
        <v>2018</v>
      </c>
      <c r="L250" s="109">
        <v>43140</v>
      </c>
      <c r="M250" s="97">
        <v>2476</v>
      </c>
      <c r="N250" s="107">
        <v>2475</v>
      </c>
      <c r="O250" s="110">
        <v>43140</v>
      </c>
      <c r="P250" s="97" t="s">
        <v>94</v>
      </c>
      <c r="Q250" s="107" t="s">
        <v>90</v>
      </c>
      <c r="R250" s="127" t="s">
        <v>91</v>
      </c>
      <c r="T250" s="97">
        <v>6</v>
      </c>
      <c r="U250" s="127" t="s">
        <v>272</v>
      </c>
      <c r="W250" s="97" t="s">
        <v>289</v>
      </c>
      <c r="X250" s="97" t="s">
        <v>298</v>
      </c>
      <c r="AA250" s="127" t="s">
        <v>261</v>
      </c>
      <c r="AB250" s="127">
        <f t="shared" si="19"/>
        <v>36</v>
      </c>
      <c r="AC250" s="127">
        <f t="shared" si="22"/>
        <v>1</v>
      </c>
      <c r="AD250" s="107">
        <v>10</v>
      </c>
      <c r="AE250" s="132">
        <v>710</v>
      </c>
      <c r="AG250" s="99">
        <v>43145.441030092596</v>
      </c>
      <c r="AH250" s="127" t="str">
        <f t="shared" si="23"/>
        <v>2475PHYTO SOYA CAPS. X 60</v>
      </c>
      <c r="AI250" s="97" t="s">
        <v>372</v>
      </c>
    </row>
    <row r="251" spans="2:35" x14ac:dyDescent="0.3">
      <c r="B251" s="127" t="str">
        <f t="shared" si="20"/>
        <v>36</v>
      </c>
      <c r="C251" s="127" t="str">
        <f t="shared" si="21"/>
        <v>24756</v>
      </c>
      <c r="E251" s="159" t="s">
        <v>344</v>
      </c>
      <c r="F251" s="132" t="s">
        <v>165</v>
      </c>
      <c r="G251" s="108" t="s">
        <v>184</v>
      </c>
      <c r="H251" s="136">
        <v>44013</v>
      </c>
      <c r="I251" s="132">
        <f t="shared" si="18"/>
        <v>6</v>
      </c>
      <c r="J251" s="97" t="s">
        <v>262</v>
      </c>
      <c r="K251" s="97">
        <v>2018</v>
      </c>
      <c r="L251" s="109">
        <v>43140</v>
      </c>
      <c r="M251" s="97">
        <v>2476</v>
      </c>
      <c r="N251" s="107">
        <v>2475</v>
      </c>
      <c r="O251" s="110">
        <v>43140</v>
      </c>
      <c r="P251" s="97" t="s">
        <v>94</v>
      </c>
      <c r="Q251" s="107" t="s">
        <v>90</v>
      </c>
      <c r="R251" s="127" t="s">
        <v>91</v>
      </c>
      <c r="T251" s="97">
        <v>6</v>
      </c>
      <c r="U251" s="127" t="s">
        <v>272</v>
      </c>
      <c r="W251" s="97" t="s">
        <v>289</v>
      </c>
      <c r="X251" s="97" t="s">
        <v>298</v>
      </c>
      <c r="AA251" s="127" t="s">
        <v>261</v>
      </c>
      <c r="AB251" s="127">
        <f t="shared" si="19"/>
        <v>36</v>
      </c>
      <c r="AC251" s="127">
        <f t="shared" si="22"/>
        <v>1</v>
      </c>
      <c r="AD251" s="107">
        <v>5</v>
      </c>
      <c r="AE251" s="132">
        <v>710</v>
      </c>
      <c r="AG251" s="99">
        <v>43145.441030092596</v>
      </c>
      <c r="AH251" s="127" t="str">
        <f t="shared" si="23"/>
        <v>2475PHYTO SOYA FORTE X 60 CAPS</v>
      </c>
      <c r="AI251" s="97" t="s">
        <v>372</v>
      </c>
    </row>
    <row r="252" spans="2:35" x14ac:dyDescent="0.3">
      <c r="B252" s="127" t="str">
        <f t="shared" si="20"/>
        <v>36</v>
      </c>
      <c r="C252" s="127" t="str">
        <f t="shared" si="21"/>
        <v>24757</v>
      </c>
      <c r="E252" s="159" t="s">
        <v>345</v>
      </c>
      <c r="F252" s="132" t="s">
        <v>157</v>
      </c>
      <c r="G252" s="108" t="s">
        <v>158</v>
      </c>
      <c r="H252" s="136">
        <v>43862</v>
      </c>
      <c r="I252" s="132">
        <f t="shared" si="18"/>
        <v>7</v>
      </c>
      <c r="J252" s="97" t="s">
        <v>262</v>
      </c>
      <c r="K252" s="97">
        <v>2018</v>
      </c>
      <c r="L252" s="109">
        <v>43140</v>
      </c>
      <c r="M252" s="97">
        <v>2476</v>
      </c>
      <c r="N252" s="107">
        <v>2475</v>
      </c>
      <c r="O252" s="110">
        <v>43140</v>
      </c>
      <c r="P252" s="97" t="s">
        <v>94</v>
      </c>
      <c r="Q252" s="107" t="s">
        <v>90</v>
      </c>
      <c r="R252" s="127" t="s">
        <v>91</v>
      </c>
      <c r="T252" s="97">
        <v>6</v>
      </c>
      <c r="U252" s="127" t="s">
        <v>272</v>
      </c>
      <c r="W252" s="97" t="s">
        <v>289</v>
      </c>
      <c r="X252" s="97" t="s">
        <v>298</v>
      </c>
      <c r="AA252" s="127" t="s">
        <v>261</v>
      </c>
      <c r="AB252" s="127">
        <f t="shared" si="19"/>
        <v>36</v>
      </c>
      <c r="AC252" s="127">
        <f t="shared" si="22"/>
        <v>1</v>
      </c>
      <c r="AD252" s="107">
        <v>10</v>
      </c>
      <c r="AE252" s="132">
        <v>710</v>
      </c>
      <c r="AG252" s="99">
        <v>43145.441030092596</v>
      </c>
      <c r="AH252" s="127" t="str">
        <f t="shared" si="23"/>
        <v>2475PHYTO SOYA GEL VAGINAL X 8 APLICADORES</v>
      </c>
      <c r="AI252" s="97" t="s">
        <v>372</v>
      </c>
    </row>
    <row r="253" spans="2:35" x14ac:dyDescent="0.3">
      <c r="B253" s="127" t="str">
        <f t="shared" si="20"/>
        <v>37</v>
      </c>
      <c r="C253" s="127" t="str">
        <f t="shared" si="21"/>
        <v>24771</v>
      </c>
      <c r="E253" s="159" t="s">
        <v>332</v>
      </c>
      <c r="F253" s="132" t="s">
        <v>142</v>
      </c>
      <c r="G253" s="108" t="s">
        <v>194</v>
      </c>
      <c r="H253" s="136">
        <v>43709</v>
      </c>
      <c r="I253" s="132">
        <f t="shared" si="18"/>
        <v>1</v>
      </c>
      <c r="J253" s="97" t="s">
        <v>262</v>
      </c>
      <c r="K253" s="97">
        <v>2018</v>
      </c>
      <c r="L253" s="109"/>
      <c r="M253" s="97">
        <v>2478</v>
      </c>
      <c r="N253" s="107">
        <v>2477</v>
      </c>
      <c r="O253" s="110">
        <v>43145</v>
      </c>
      <c r="P253" s="97" t="s">
        <v>94</v>
      </c>
      <c r="Q253" s="107" t="s">
        <v>96</v>
      </c>
      <c r="R253" s="127" t="s">
        <v>92</v>
      </c>
      <c r="T253" s="97">
        <v>33</v>
      </c>
      <c r="U253" s="127" t="s">
        <v>273</v>
      </c>
      <c r="W253" s="97" t="s">
        <v>289</v>
      </c>
      <c r="X253" s="97" t="s">
        <v>299</v>
      </c>
      <c r="AA253" s="127" t="s">
        <v>261</v>
      </c>
      <c r="AB253" s="127">
        <f t="shared" si="19"/>
        <v>37</v>
      </c>
      <c r="AC253" s="127">
        <f t="shared" si="22"/>
        <v>1</v>
      </c>
      <c r="AD253" s="107">
        <v>1300</v>
      </c>
      <c r="AE253" s="132">
        <v>711</v>
      </c>
      <c r="AG253" s="99">
        <v>43147</v>
      </c>
      <c r="AH253" s="127" t="str">
        <f t="shared" si="23"/>
        <v>2477ACTIVOX MENTA-EUCALIPTO X 16 PASTILLAS</v>
      </c>
      <c r="AI253" s="97" t="s">
        <v>380</v>
      </c>
    </row>
    <row r="254" spans="2:35" x14ac:dyDescent="0.3">
      <c r="B254" s="127" t="str">
        <f t="shared" si="20"/>
        <v>37</v>
      </c>
      <c r="C254" s="127" t="str">
        <f t="shared" si="21"/>
        <v>24772</v>
      </c>
      <c r="E254" s="159" t="s">
        <v>333</v>
      </c>
      <c r="F254" s="132" t="s">
        <v>159</v>
      </c>
      <c r="G254" s="108" t="s">
        <v>183</v>
      </c>
      <c r="H254" s="136">
        <v>43709</v>
      </c>
      <c r="I254" s="132">
        <f t="shared" si="18"/>
        <v>2</v>
      </c>
      <c r="J254" s="97" t="s">
        <v>262</v>
      </c>
      <c r="K254" s="97">
        <v>2018</v>
      </c>
      <c r="L254" s="109"/>
      <c r="M254" s="97">
        <v>2478</v>
      </c>
      <c r="N254" s="107">
        <v>2477</v>
      </c>
      <c r="O254" s="110">
        <v>43145</v>
      </c>
      <c r="P254" s="97" t="s">
        <v>94</v>
      </c>
      <c r="Q254" s="107" t="s">
        <v>96</v>
      </c>
      <c r="R254" s="127" t="s">
        <v>92</v>
      </c>
      <c r="T254" s="97">
        <v>33</v>
      </c>
      <c r="U254" s="127" t="s">
        <v>273</v>
      </c>
      <c r="W254" s="97" t="s">
        <v>289</v>
      </c>
      <c r="X254" s="97" t="s">
        <v>299</v>
      </c>
      <c r="AA254" s="127" t="s">
        <v>261</v>
      </c>
      <c r="AB254" s="127">
        <f t="shared" si="19"/>
        <v>37</v>
      </c>
      <c r="AC254" s="127">
        <f t="shared" si="22"/>
        <v>1</v>
      </c>
      <c r="AD254" s="107">
        <v>590</v>
      </c>
      <c r="AE254" s="132">
        <v>711</v>
      </c>
      <c r="AG254" s="99">
        <v>43147</v>
      </c>
      <c r="AH254" s="127" t="str">
        <f t="shared" si="23"/>
        <v>2477ACTIVOX MIEL-LIMON X 16 PASTILLAS</v>
      </c>
      <c r="AI254" s="97" t="s">
        <v>380</v>
      </c>
    </row>
    <row r="255" spans="2:35" x14ac:dyDescent="0.3">
      <c r="B255" s="127" t="str">
        <f t="shared" si="20"/>
        <v>37</v>
      </c>
      <c r="C255" s="127" t="str">
        <f t="shared" si="21"/>
        <v>24773</v>
      </c>
      <c r="E255" s="159" t="s">
        <v>334</v>
      </c>
      <c r="F255" s="132" t="s">
        <v>161</v>
      </c>
      <c r="G255" s="108" t="s">
        <v>162</v>
      </c>
      <c r="H255" s="136">
        <v>43709</v>
      </c>
      <c r="I255" s="132">
        <f t="shared" si="18"/>
        <v>3</v>
      </c>
      <c r="J255" s="97" t="s">
        <v>262</v>
      </c>
      <c r="K255" s="97">
        <v>2018</v>
      </c>
      <c r="L255" s="109"/>
      <c r="M255" s="97">
        <v>2478</v>
      </c>
      <c r="N255" s="107">
        <v>2477</v>
      </c>
      <c r="O255" s="110">
        <v>43145</v>
      </c>
      <c r="P255" s="97" t="s">
        <v>94</v>
      </c>
      <c r="Q255" s="107" t="s">
        <v>96</v>
      </c>
      <c r="R255" s="127" t="s">
        <v>92</v>
      </c>
      <c r="T255" s="97">
        <v>33</v>
      </c>
      <c r="U255" s="127" t="s">
        <v>273</v>
      </c>
      <c r="W255" s="97" t="s">
        <v>289</v>
      </c>
      <c r="X255" s="97" t="s">
        <v>299</v>
      </c>
      <c r="AA255" s="127" t="s">
        <v>261</v>
      </c>
      <c r="AB255" s="127">
        <f t="shared" si="19"/>
        <v>37</v>
      </c>
      <c r="AC255" s="127">
        <f t="shared" si="22"/>
        <v>1</v>
      </c>
      <c r="AD255" s="107">
        <v>12</v>
      </c>
      <c r="AE255" s="132">
        <v>711</v>
      </c>
      <c r="AG255" s="99">
        <v>43147</v>
      </c>
      <c r="AH255" s="127" t="str">
        <f t="shared" si="23"/>
        <v>2477ARKOCAPIL advance X 60 CAPS.</v>
      </c>
      <c r="AI255" s="97" t="s">
        <v>380</v>
      </c>
    </row>
    <row r="256" spans="2:35" x14ac:dyDescent="0.3">
      <c r="B256" s="127" t="str">
        <f t="shared" si="20"/>
        <v>37</v>
      </c>
      <c r="C256" s="127" t="str">
        <f t="shared" si="21"/>
        <v>24774</v>
      </c>
      <c r="E256" s="159" t="s">
        <v>336</v>
      </c>
      <c r="F256" s="132" t="s">
        <v>185</v>
      </c>
      <c r="G256" s="108" t="s">
        <v>189</v>
      </c>
      <c r="H256" s="136">
        <v>44075</v>
      </c>
      <c r="I256" s="132">
        <f t="shared" si="18"/>
        <v>4</v>
      </c>
      <c r="J256" s="97" t="s">
        <v>262</v>
      </c>
      <c r="K256" s="97">
        <v>2018</v>
      </c>
      <c r="L256" s="109"/>
      <c r="M256" s="97">
        <v>2478</v>
      </c>
      <c r="N256" s="107">
        <v>2477</v>
      </c>
      <c r="O256" s="110">
        <v>43145</v>
      </c>
      <c r="P256" s="97" t="s">
        <v>94</v>
      </c>
      <c r="Q256" s="107" t="s">
        <v>96</v>
      </c>
      <c r="R256" s="127" t="s">
        <v>92</v>
      </c>
      <c r="T256" s="97">
        <v>33</v>
      </c>
      <c r="U256" s="127" t="s">
        <v>273</v>
      </c>
      <c r="W256" s="97" t="s">
        <v>289</v>
      </c>
      <c r="X256" s="97" t="s">
        <v>299</v>
      </c>
      <c r="AA256" s="127" t="s">
        <v>261</v>
      </c>
      <c r="AB256" s="127">
        <f t="shared" si="19"/>
        <v>37</v>
      </c>
      <c r="AC256" s="127">
        <f t="shared" si="22"/>
        <v>1</v>
      </c>
      <c r="AD256" s="107">
        <v>54</v>
      </c>
      <c r="AE256" s="132">
        <v>711</v>
      </c>
      <c r="AG256" s="99">
        <v>43147</v>
      </c>
      <c r="AH256" s="127" t="str">
        <f t="shared" si="23"/>
        <v>2477ARKOLAGEN PLUS X 14 SACHETS</v>
      </c>
      <c r="AI256" s="97" t="s">
        <v>380</v>
      </c>
    </row>
    <row r="257" spans="2:35" x14ac:dyDescent="0.3">
      <c r="B257" s="127" t="str">
        <f t="shared" si="20"/>
        <v>37</v>
      </c>
      <c r="C257" s="127" t="str">
        <f t="shared" si="21"/>
        <v>24775</v>
      </c>
      <c r="E257" s="159" t="s">
        <v>337</v>
      </c>
      <c r="F257" s="132" t="s">
        <v>146</v>
      </c>
      <c r="G257" s="108" t="s">
        <v>148</v>
      </c>
      <c r="H257" s="136">
        <v>43678</v>
      </c>
      <c r="I257" s="132">
        <f t="shared" si="18"/>
        <v>5</v>
      </c>
      <c r="J257" s="97" t="s">
        <v>262</v>
      </c>
      <c r="K257" s="97">
        <v>2018</v>
      </c>
      <c r="L257" s="109"/>
      <c r="M257" s="97">
        <v>2478</v>
      </c>
      <c r="N257" s="107">
        <v>2477</v>
      </c>
      <c r="O257" s="110">
        <v>43145</v>
      </c>
      <c r="P257" s="97" t="s">
        <v>94</v>
      </c>
      <c r="Q257" s="107" t="s">
        <v>96</v>
      </c>
      <c r="R257" s="127" t="s">
        <v>92</v>
      </c>
      <c r="T257" s="97">
        <v>33</v>
      </c>
      <c r="U257" s="127" t="s">
        <v>273</v>
      </c>
      <c r="W257" s="97" t="s">
        <v>289</v>
      </c>
      <c r="X257" s="97" t="s">
        <v>299</v>
      </c>
      <c r="AA257" s="127" t="s">
        <v>261</v>
      </c>
      <c r="AB257" s="127">
        <f t="shared" si="19"/>
        <v>37</v>
      </c>
      <c r="AC257" s="127">
        <f t="shared" si="22"/>
        <v>1</v>
      </c>
      <c r="AD257" s="107">
        <v>27</v>
      </c>
      <c r="AE257" s="132">
        <v>711</v>
      </c>
      <c r="AG257" s="99">
        <v>43147</v>
      </c>
      <c r="AH257" s="127" t="str">
        <f t="shared" si="23"/>
        <v>2477ARKOVOX PROPOLIS JARABE X 150 ML.</v>
      </c>
      <c r="AI257" s="97" t="s">
        <v>380</v>
      </c>
    </row>
    <row r="258" spans="2:35" x14ac:dyDescent="0.3">
      <c r="B258" s="127" t="str">
        <f t="shared" si="20"/>
        <v>37</v>
      </c>
      <c r="C258" s="127" t="str">
        <f t="shared" si="21"/>
        <v>24775</v>
      </c>
      <c r="E258" s="159" t="s">
        <v>337</v>
      </c>
      <c r="F258" s="132" t="s">
        <v>146</v>
      </c>
      <c r="G258" s="108" t="s">
        <v>195</v>
      </c>
      <c r="H258" s="136">
        <v>43678</v>
      </c>
      <c r="I258" s="132">
        <f t="shared" si="18"/>
        <v>5</v>
      </c>
      <c r="J258" s="97" t="s">
        <v>262</v>
      </c>
      <c r="K258" s="97">
        <v>2018</v>
      </c>
      <c r="L258" s="109"/>
      <c r="M258" s="97">
        <v>2478</v>
      </c>
      <c r="N258" s="107">
        <v>2477</v>
      </c>
      <c r="O258" s="110">
        <v>43145</v>
      </c>
      <c r="P258" s="97" t="s">
        <v>94</v>
      </c>
      <c r="Q258" s="107" t="s">
        <v>96</v>
      </c>
      <c r="R258" s="127" t="s">
        <v>92</v>
      </c>
      <c r="T258" s="97">
        <v>33</v>
      </c>
      <c r="U258" s="127" t="s">
        <v>273</v>
      </c>
      <c r="W258" s="97" t="s">
        <v>289</v>
      </c>
      <c r="X258" s="97" t="s">
        <v>299</v>
      </c>
      <c r="AA258" s="127" t="s">
        <v>261</v>
      </c>
      <c r="AB258" s="127">
        <f t="shared" si="19"/>
        <v>37</v>
      </c>
      <c r="AC258" s="127">
        <f t="shared" si="22"/>
        <v>1</v>
      </c>
      <c r="AD258" s="107">
        <v>129</v>
      </c>
      <c r="AE258" s="132">
        <v>711</v>
      </c>
      <c r="AG258" s="99">
        <v>43147</v>
      </c>
      <c r="AH258" s="127" t="str">
        <f t="shared" si="23"/>
        <v>2477ARKOVOX PROPOLIS JARABE X 150 ML.</v>
      </c>
      <c r="AI258" s="97" t="s">
        <v>380</v>
      </c>
    </row>
    <row r="259" spans="2:35" x14ac:dyDescent="0.3">
      <c r="B259" s="127" t="str">
        <f t="shared" si="20"/>
        <v>37</v>
      </c>
      <c r="C259" s="127" t="str">
        <f t="shared" si="21"/>
        <v>24776</v>
      </c>
      <c r="E259" s="159" t="s">
        <v>338</v>
      </c>
      <c r="F259" s="132" t="s">
        <v>149</v>
      </c>
      <c r="G259" s="108" t="s">
        <v>150</v>
      </c>
      <c r="H259" s="136">
        <v>43922</v>
      </c>
      <c r="I259" s="132">
        <f t="shared" si="18"/>
        <v>6</v>
      </c>
      <c r="J259" s="97" t="s">
        <v>262</v>
      </c>
      <c r="K259" s="97">
        <v>2018</v>
      </c>
      <c r="L259" s="109"/>
      <c r="M259" s="97">
        <v>2478</v>
      </c>
      <c r="N259" s="107">
        <v>2477</v>
      </c>
      <c r="O259" s="110">
        <v>43145</v>
      </c>
      <c r="P259" s="97" t="s">
        <v>94</v>
      </c>
      <c r="Q259" s="107" t="s">
        <v>96</v>
      </c>
      <c r="R259" s="127" t="s">
        <v>92</v>
      </c>
      <c r="T259" s="97">
        <v>33</v>
      </c>
      <c r="U259" s="127" t="s">
        <v>273</v>
      </c>
      <c r="W259" s="97" t="s">
        <v>289</v>
      </c>
      <c r="X259" s="97" t="s">
        <v>299</v>
      </c>
      <c r="AA259" s="127" t="s">
        <v>261</v>
      </c>
      <c r="AB259" s="127">
        <f t="shared" si="19"/>
        <v>37</v>
      </c>
      <c r="AC259" s="127">
        <f t="shared" si="22"/>
        <v>1</v>
      </c>
      <c r="AD259" s="107">
        <v>30</v>
      </c>
      <c r="AE259" s="132">
        <v>711</v>
      </c>
      <c r="AG259" s="99">
        <v>43147</v>
      </c>
      <c r="AH259" s="127" t="str">
        <f t="shared" si="23"/>
        <v>2477CHONDRO AID FORTE X 60 CAPS.</v>
      </c>
      <c r="AI259" s="97" t="s">
        <v>380</v>
      </c>
    </row>
    <row r="260" spans="2:35" x14ac:dyDescent="0.3">
      <c r="B260" s="127" t="str">
        <f t="shared" si="20"/>
        <v>37</v>
      </c>
      <c r="C260" s="127" t="str">
        <f t="shared" si="21"/>
        <v>24777</v>
      </c>
      <c r="E260" s="159" t="s">
        <v>339</v>
      </c>
      <c r="F260" s="132" t="s">
        <v>151</v>
      </c>
      <c r="G260" s="108" t="s">
        <v>152</v>
      </c>
      <c r="H260" s="136">
        <v>43709</v>
      </c>
      <c r="I260" s="132">
        <f t="shared" si="18"/>
        <v>7</v>
      </c>
      <c r="J260" s="97" t="s">
        <v>262</v>
      </c>
      <c r="K260" s="97">
        <v>2018</v>
      </c>
      <c r="L260" s="109"/>
      <c r="M260" s="97">
        <v>2478</v>
      </c>
      <c r="N260" s="107">
        <v>2477</v>
      </c>
      <c r="O260" s="110">
        <v>43145</v>
      </c>
      <c r="P260" s="97" t="s">
        <v>94</v>
      </c>
      <c r="Q260" s="107" t="s">
        <v>96</v>
      </c>
      <c r="R260" s="127" t="s">
        <v>92</v>
      </c>
      <c r="T260" s="97">
        <v>33</v>
      </c>
      <c r="U260" s="127" t="s">
        <v>273</v>
      </c>
      <c r="W260" s="97" t="s">
        <v>289</v>
      </c>
      <c r="X260" s="97" t="s">
        <v>299</v>
      </c>
      <c r="AA260" s="127" t="s">
        <v>261</v>
      </c>
      <c r="AB260" s="127">
        <f t="shared" si="19"/>
        <v>37</v>
      </c>
      <c r="AC260" s="127">
        <f t="shared" si="22"/>
        <v>1</v>
      </c>
      <c r="AD260" s="107">
        <v>90</v>
      </c>
      <c r="AE260" s="132">
        <v>711</v>
      </c>
      <c r="AG260" s="99">
        <v>43147</v>
      </c>
      <c r="AH260" s="127" t="str">
        <f t="shared" si="23"/>
        <v>2477CYS-CONTROL SACHETS X 14</v>
      </c>
      <c r="AI260" s="97" t="s">
        <v>380</v>
      </c>
    </row>
    <row r="261" spans="2:35" x14ac:dyDescent="0.3">
      <c r="B261" s="127" t="str">
        <f t="shared" si="20"/>
        <v>37</v>
      </c>
      <c r="C261" s="127" t="str">
        <f t="shared" si="21"/>
        <v>24778</v>
      </c>
      <c r="E261" s="159" t="s">
        <v>341</v>
      </c>
      <c r="F261" s="132" t="s">
        <v>163</v>
      </c>
      <c r="G261" s="108" t="s">
        <v>164</v>
      </c>
      <c r="H261" s="136">
        <v>43922</v>
      </c>
      <c r="I261" s="132">
        <f t="shared" ref="I261:I324" si="24">IF(N261&lt;&gt;N260,1,IF(E261=E260,I260,I260+1))</f>
        <v>8</v>
      </c>
      <c r="J261" s="97" t="s">
        <v>262</v>
      </c>
      <c r="K261" s="97">
        <v>2018</v>
      </c>
      <c r="L261" s="109"/>
      <c r="M261" s="97">
        <v>2478</v>
      </c>
      <c r="N261" s="107">
        <v>2477</v>
      </c>
      <c r="O261" s="110">
        <v>43145</v>
      </c>
      <c r="P261" s="97" t="s">
        <v>94</v>
      </c>
      <c r="Q261" s="107" t="s">
        <v>96</v>
      </c>
      <c r="R261" s="127" t="s">
        <v>92</v>
      </c>
      <c r="T261" s="97">
        <v>33</v>
      </c>
      <c r="U261" s="127" t="s">
        <v>273</v>
      </c>
      <c r="W261" s="97" t="s">
        <v>289</v>
      </c>
      <c r="X261" s="97" t="s">
        <v>299</v>
      </c>
      <c r="AA261" s="127" t="s">
        <v>261</v>
      </c>
      <c r="AB261" s="127">
        <f t="shared" ref="AB261:AB324" si="25">IF(N261&lt;&gt;"",IF(A261&lt;&gt;A260,1,IF(N261=N260,AB260,AB260+1)),"")</f>
        <v>37</v>
      </c>
      <c r="AC261" s="127">
        <f t="shared" si="22"/>
        <v>1</v>
      </c>
      <c r="AD261" s="107">
        <v>24</v>
      </c>
      <c r="AE261" s="132">
        <v>711</v>
      </c>
      <c r="AG261" s="99">
        <v>43147</v>
      </c>
      <c r="AH261" s="127" t="str">
        <f t="shared" si="23"/>
        <v>2477PERLAS DE PIEL advance X 200 CAPS.</v>
      </c>
      <c r="AI261" s="97" t="s">
        <v>380</v>
      </c>
    </row>
    <row r="262" spans="2:35" x14ac:dyDescent="0.3">
      <c r="B262" s="127" t="str">
        <f t="shared" ref="B262:B325" si="26">CONCATENATE(A262,AB262)</f>
        <v>37</v>
      </c>
      <c r="C262" s="127" t="str">
        <f t="shared" ref="C262:C325" si="27">CONCATENATE(N262,I262)</f>
        <v>24779</v>
      </c>
      <c r="E262" s="159" t="s">
        <v>342</v>
      </c>
      <c r="F262" s="132" t="s">
        <v>155</v>
      </c>
      <c r="G262" s="108" t="s">
        <v>156</v>
      </c>
      <c r="H262" s="136">
        <v>43891</v>
      </c>
      <c r="I262" s="132">
        <f t="shared" si="24"/>
        <v>9</v>
      </c>
      <c r="J262" s="97" t="s">
        <v>262</v>
      </c>
      <c r="K262" s="97">
        <v>2018</v>
      </c>
      <c r="L262" s="109"/>
      <c r="M262" s="97">
        <v>2478</v>
      </c>
      <c r="N262" s="107">
        <v>2477</v>
      </c>
      <c r="O262" s="110">
        <v>43145</v>
      </c>
      <c r="P262" s="97" t="s">
        <v>94</v>
      </c>
      <c r="Q262" s="107" t="s">
        <v>96</v>
      </c>
      <c r="R262" s="127" t="s">
        <v>92</v>
      </c>
      <c r="T262" s="97">
        <v>33</v>
      </c>
      <c r="U262" s="127" t="s">
        <v>273</v>
      </c>
      <c r="W262" s="97" t="s">
        <v>289</v>
      </c>
      <c r="X262" s="97" t="s">
        <v>299</v>
      </c>
      <c r="AA262" s="127" t="s">
        <v>261</v>
      </c>
      <c r="AB262" s="127">
        <f t="shared" si="25"/>
        <v>37</v>
      </c>
      <c r="AC262" s="127">
        <f t="shared" ref="AC262:AC325" si="28">IF(N262&lt;&gt;"",1,"")</f>
        <v>1</v>
      </c>
      <c r="AD262" s="107">
        <v>102</v>
      </c>
      <c r="AE262" s="132">
        <v>711</v>
      </c>
      <c r="AG262" s="99">
        <v>43147</v>
      </c>
      <c r="AH262" s="127" t="str">
        <f t="shared" ref="AH262:AH325" si="29">CONCATENATE(N262,F262)</f>
        <v>2477PHYTO SOYA CAPS. X 60</v>
      </c>
      <c r="AI262" s="97" t="s">
        <v>380</v>
      </c>
    </row>
    <row r="263" spans="2:35" x14ac:dyDescent="0.3">
      <c r="B263" s="127" t="str">
        <f t="shared" si="26"/>
        <v>37</v>
      </c>
      <c r="C263" s="127" t="str">
        <f t="shared" si="27"/>
        <v>247710</v>
      </c>
      <c r="E263" s="159" t="s">
        <v>343</v>
      </c>
      <c r="F263" s="132" t="s">
        <v>170</v>
      </c>
      <c r="G263" s="108" t="s">
        <v>190</v>
      </c>
      <c r="H263" s="136">
        <v>43739</v>
      </c>
      <c r="I263" s="132">
        <f t="shared" si="24"/>
        <v>10</v>
      </c>
      <c r="J263" s="97" t="s">
        <v>262</v>
      </c>
      <c r="K263" s="97">
        <v>2018</v>
      </c>
      <c r="L263" s="109"/>
      <c r="M263" s="97">
        <v>2478</v>
      </c>
      <c r="N263" s="107">
        <v>2477</v>
      </c>
      <c r="O263" s="110">
        <v>43145</v>
      </c>
      <c r="P263" s="97" t="s">
        <v>94</v>
      </c>
      <c r="Q263" s="107" t="s">
        <v>96</v>
      </c>
      <c r="R263" s="127" t="s">
        <v>92</v>
      </c>
      <c r="T263" s="97">
        <v>33</v>
      </c>
      <c r="U263" s="127" t="s">
        <v>273</v>
      </c>
      <c r="W263" s="97" t="s">
        <v>289</v>
      </c>
      <c r="X263" s="97" t="s">
        <v>299</v>
      </c>
      <c r="AA263" s="127" t="s">
        <v>261</v>
      </c>
      <c r="AB263" s="127">
        <f t="shared" si="25"/>
        <v>37</v>
      </c>
      <c r="AC263" s="127">
        <f t="shared" si="28"/>
        <v>1</v>
      </c>
      <c r="AD263" s="107">
        <v>18</v>
      </c>
      <c r="AE263" s="132">
        <v>711</v>
      </c>
      <c r="AG263" s="99">
        <v>43147</v>
      </c>
      <c r="AH263" s="127" t="str">
        <f t="shared" si="29"/>
        <v>2477PHYTO SOYA DIA Y NOCHE X 60 CAP.</v>
      </c>
      <c r="AI263" s="97" t="s">
        <v>380</v>
      </c>
    </row>
    <row r="264" spans="2:35" x14ac:dyDescent="0.3">
      <c r="B264" s="127" t="str">
        <f t="shared" si="26"/>
        <v>37</v>
      </c>
      <c r="C264" s="127" t="str">
        <f t="shared" si="27"/>
        <v>247711</v>
      </c>
      <c r="E264" s="159" t="s">
        <v>344</v>
      </c>
      <c r="F264" s="132" t="s">
        <v>165</v>
      </c>
      <c r="G264" s="108" t="s">
        <v>184</v>
      </c>
      <c r="H264" s="136">
        <v>44013</v>
      </c>
      <c r="I264" s="132">
        <f t="shared" si="24"/>
        <v>11</v>
      </c>
      <c r="J264" s="97" t="s">
        <v>262</v>
      </c>
      <c r="K264" s="97">
        <v>2018</v>
      </c>
      <c r="L264" s="109"/>
      <c r="M264" s="97">
        <v>2478</v>
      </c>
      <c r="N264" s="107">
        <v>2477</v>
      </c>
      <c r="O264" s="110">
        <v>43145</v>
      </c>
      <c r="P264" s="97" t="s">
        <v>94</v>
      </c>
      <c r="Q264" s="107" t="s">
        <v>96</v>
      </c>
      <c r="R264" s="127" t="s">
        <v>92</v>
      </c>
      <c r="T264" s="97">
        <v>33</v>
      </c>
      <c r="U264" s="127" t="s">
        <v>273</v>
      </c>
      <c r="W264" s="97" t="s">
        <v>289</v>
      </c>
      <c r="X264" s="97" t="s">
        <v>299</v>
      </c>
      <c r="AA264" s="127" t="s">
        <v>261</v>
      </c>
      <c r="AB264" s="127">
        <f t="shared" si="25"/>
        <v>37</v>
      </c>
      <c r="AC264" s="127">
        <f t="shared" si="28"/>
        <v>1</v>
      </c>
      <c r="AD264" s="107">
        <v>48</v>
      </c>
      <c r="AE264" s="132">
        <v>711</v>
      </c>
      <c r="AG264" s="99">
        <v>43147</v>
      </c>
      <c r="AH264" s="127" t="str">
        <f t="shared" si="29"/>
        <v>2477PHYTO SOYA FORTE X 60 CAPS</v>
      </c>
      <c r="AI264" s="97" t="s">
        <v>380</v>
      </c>
    </row>
    <row r="265" spans="2:35" x14ac:dyDescent="0.3">
      <c r="B265" s="127" t="str">
        <f t="shared" si="26"/>
        <v>37</v>
      </c>
      <c r="C265" s="127" t="str">
        <f t="shared" si="27"/>
        <v>247712</v>
      </c>
      <c r="E265" s="159" t="s">
        <v>345</v>
      </c>
      <c r="F265" s="132" t="s">
        <v>157</v>
      </c>
      <c r="G265" s="108" t="s">
        <v>158</v>
      </c>
      <c r="H265" s="136">
        <v>43862</v>
      </c>
      <c r="I265" s="132">
        <f t="shared" si="24"/>
        <v>12</v>
      </c>
      <c r="J265" s="97" t="s">
        <v>262</v>
      </c>
      <c r="K265" s="97">
        <v>2018</v>
      </c>
      <c r="L265" s="109"/>
      <c r="M265" s="97">
        <v>2478</v>
      </c>
      <c r="N265" s="107">
        <v>2477</v>
      </c>
      <c r="O265" s="110">
        <v>43145</v>
      </c>
      <c r="P265" s="97" t="s">
        <v>94</v>
      </c>
      <c r="Q265" s="107" t="s">
        <v>96</v>
      </c>
      <c r="R265" s="127" t="s">
        <v>92</v>
      </c>
      <c r="T265" s="97">
        <v>33</v>
      </c>
      <c r="U265" s="127" t="s">
        <v>273</v>
      </c>
      <c r="W265" s="97" t="s">
        <v>289</v>
      </c>
      <c r="X265" s="97" t="s">
        <v>299</v>
      </c>
      <c r="AA265" s="127" t="s">
        <v>261</v>
      </c>
      <c r="AB265" s="127">
        <f t="shared" si="25"/>
        <v>37</v>
      </c>
      <c r="AC265" s="127">
        <f t="shared" si="28"/>
        <v>1</v>
      </c>
      <c r="AD265" s="107">
        <v>78</v>
      </c>
      <c r="AE265" s="132">
        <v>711</v>
      </c>
      <c r="AG265" s="99">
        <v>43147</v>
      </c>
      <c r="AH265" s="127" t="str">
        <f t="shared" si="29"/>
        <v>2477PHYTO SOYA GEL VAGINAL X 8 APLICADORES</v>
      </c>
      <c r="AI265" s="97" t="s">
        <v>380</v>
      </c>
    </row>
    <row r="266" spans="2:35" x14ac:dyDescent="0.3">
      <c r="B266" s="127" t="str">
        <f t="shared" si="26"/>
        <v>37</v>
      </c>
      <c r="C266" s="127" t="str">
        <f t="shared" si="27"/>
        <v>247713</v>
      </c>
      <c r="E266" s="159" t="s">
        <v>346</v>
      </c>
      <c r="F266" s="132" t="s">
        <v>172</v>
      </c>
      <c r="G266" s="108" t="s">
        <v>173</v>
      </c>
      <c r="H266" s="136">
        <v>43497</v>
      </c>
      <c r="I266" s="132">
        <f t="shared" si="24"/>
        <v>13</v>
      </c>
      <c r="J266" s="97" t="s">
        <v>262</v>
      </c>
      <c r="K266" s="97">
        <v>2018</v>
      </c>
      <c r="L266" s="109"/>
      <c r="M266" s="97">
        <v>2478</v>
      </c>
      <c r="N266" s="107">
        <v>2477</v>
      </c>
      <c r="O266" s="110">
        <v>43145</v>
      </c>
      <c r="P266" s="97" t="s">
        <v>94</v>
      </c>
      <c r="Q266" s="107" t="s">
        <v>96</v>
      </c>
      <c r="R266" s="127" t="s">
        <v>92</v>
      </c>
      <c r="T266" s="97">
        <v>33</v>
      </c>
      <c r="U266" s="127" t="s">
        <v>273</v>
      </c>
      <c r="W266" s="97" t="s">
        <v>289</v>
      </c>
      <c r="X266" s="97" t="s">
        <v>299</v>
      </c>
      <c r="AA266" s="127" t="s">
        <v>261</v>
      </c>
      <c r="AB266" s="127">
        <f t="shared" si="25"/>
        <v>37</v>
      </c>
      <c r="AC266" s="127">
        <f t="shared" si="28"/>
        <v>1</v>
      </c>
      <c r="AD266" s="107">
        <v>6</v>
      </c>
      <c r="AE266" s="132">
        <v>711</v>
      </c>
      <c r="AG266" s="99">
        <v>43147</v>
      </c>
      <c r="AH266" s="127" t="str">
        <f t="shared" si="29"/>
        <v>2477VITIVEN X 30 CAPSULAS</v>
      </c>
      <c r="AI266" s="97" t="s">
        <v>380</v>
      </c>
    </row>
    <row r="267" spans="2:35" x14ac:dyDescent="0.3">
      <c r="B267" s="127" t="str">
        <f t="shared" si="26"/>
        <v>38</v>
      </c>
      <c r="C267" s="127" t="str">
        <f t="shared" si="27"/>
        <v>24781</v>
      </c>
      <c r="E267" s="159" t="s">
        <v>332</v>
      </c>
      <c r="F267" s="132" t="s">
        <v>142</v>
      </c>
      <c r="G267" s="108" t="s">
        <v>194</v>
      </c>
      <c r="H267" s="136">
        <v>43709</v>
      </c>
      <c r="I267" s="132">
        <f t="shared" si="24"/>
        <v>1</v>
      </c>
      <c r="J267" s="97" t="s">
        <v>262</v>
      </c>
      <c r="K267" s="97">
        <v>2018</v>
      </c>
      <c r="L267" s="109">
        <v>43146</v>
      </c>
      <c r="M267" s="97">
        <v>2479</v>
      </c>
      <c r="N267" s="107">
        <v>2478</v>
      </c>
      <c r="O267" s="110">
        <v>43145</v>
      </c>
      <c r="P267" s="97" t="s">
        <v>94</v>
      </c>
      <c r="Q267" s="107" t="s">
        <v>96</v>
      </c>
      <c r="R267" s="127" t="s">
        <v>87</v>
      </c>
      <c r="T267" s="97">
        <v>15</v>
      </c>
      <c r="U267" s="127" t="s">
        <v>274</v>
      </c>
      <c r="W267" s="97" t="s">
        <v>289</v>
      </c>
      <c r="X267" s="97" t="s">
        <v>299</v>
      </c>
      <c r="AA267" s="127" t="s">
        <v>261</v>
      </c>
      <c r="AB267" s="127">
        <f t="shared" si="25"/>
        <v>38</v>
      </c>
      <c r="AC267" s="127">
        <f t="shared" si="28"/>
        <v>1</v>
      </c>
      <c r="AD267" s="107">
        <v>425</v>
      </c>
      <c r="AE267" s="132">
        <v>712</v>
      </c>
      <c r="AG267" s="99">
        <v>43147.417326388888</v>
      </c>
      <c r="AH267" s="127" t="str">
        <f t="shared" si="29"/>
        <v>2478ACTIVOX MENTA-EUCALIPTO X 16 PASTILLAS</v>
      </c>
      <c r="AI267" s="97" t="s">
        <v>379</v>
      </c>
    </row>
    <row r="268" spans="2:35" x14ac:dyDescent="0.3">
      <c r="B268" s="127" t="str">
        <f t="shared" si="26"/>
        <v>38</v>
      </c>
      <c r="C268" s="127" t="str">
        <f t="shared" si="27"/>
        <v>24782</v>
      </c>
      <c r="E268" s="159" t="s">
        <v>333</v>
      </c>
      <c r="F268" s="132" t="s">
        <v>159</v>
      </c>
      <c r="G268" s="108" t="s">
        <v>183</v>
      </c>
      <c r="H268" s="136">
        <v>43709</v>
      </c>
      <c r="I268" s="132">
        <f t="shared" si="24"/>
        <v>2</v>
      </c>
      <c r="J268" s="97" t="s">
        <v>262</v>
      </c>
      <c r="K268" s="97">
        <v>2018</v>
      </c>
      <c r="L268" s="109">
        <v>43146</v>
      </c>
      <c r="M268" s="97">
        <v>2479</v>
      </c>
      <c r="N268" s="107">
        <v>2478</v>
      </c>
      <c r="O268" s="110">
        <v>43145</v>
      </c>
      <c r="P268" s="97" t="s">
        <v>94</v>
      </c>
      <c r="Q268" s="107" t="s">
        <v>96</v>
      </c>
      <c r="R268" s="127" t="s">
        <v>87</v>
      </c>
      <c r="T268" s="97">
        <v>15</v>
      </c>
      <c r="U268" s="127" t="s">
        <v>274</v>
      </c>
      <c r="W268" s="97" t="s">
        <v>289</v>
      </c>
      <c r="X268" s="97" t="s">
        <v>299</v>
      </c>
      <c r="AA268" s="127" t="s">
        <v>261</v>
      </c>
      <c r="AB268" s="127">
        <f t="shared" si="25"/>
        <v>38</v>
      </c>
      <c r="AC268" s="127">
        <f t="shared" si="28"/>
        <v>1</v>
      </c>
      <c r="AD268" s="107">
        <v>280</v>
      </c>
      <c r="AE268" s="132">
        <v>712</v>
      </c>
      <c r="AG268" s="99">
        <v>43147.417326388888</v>
      </c>
      <c r="AH268" s="127" t="str">
        <f t="shared" si="29"/>
        <v>2478ACTIVOX MIEL-LIMON X 16 PASTILLAS</v>
      </c>
      <c r="AI268" s="97" t="s">
        <v>379</v>
      </c>
    </row>
    <row r="269" spans="2:35" x14ac:dyDescent="0.3">
      <c r="B269" s="127" t="str">
        <f t="shared" si="26"/>
        <v>38</v>
      </c>
      <c r="C269" s="127" t="str">
        <f t="shared" si="27"/>
        <v>24783</v>
      </c>
      <c r="E269" s="159" t="s">
        <v>334</v>
      </c>
      <c r="F269" s="132" t="s">
        <v>161</v>
      </c>
      <c r="G269" s="108" t="s">
        <v>162</v>
      </c>
      <c r="H269" s="136">
        <v>43709</v>
      </c>
      <c r="I269" s="132">
        <f t="shared" si="24"/>
        <v>3</v>
      </c>
      <c r="J269" s="97" t="s">
        <v>262</v>
      </c>
      <c r="K269" s="97">
        <v>2018</v>
      </c>
      <c r="L269" s="109">
        <v>43146</v>
      </c>
      <c r="M269" s="97">
        <v>2479</v>
      </c>
      <c r="N269" s="107">
        <v>2478</v>
      </c>
      <c r="O269" s="110">
        <v>43145</v>
      </c>
      <c r="P269" s="97" t="s">
        <v>94</v>
      </c>
      <c r="Q269" s="107" t="s">
        <v>96</v>
      </c>
      <c r="R269" s="127" t="s">
        <v>87</v>
      </c>
      <c r="T269" s="97">
        <v>15</v>
      </c>
      <c r="U269" s="127" t="s">
        <v>274</v>
      </c>
      <c r="W269" s="97" t="s">
        <v>289</v>
      </c>
      <c r="X269" s="97" t="s">
        <v>299</v>
      </c>
      <c r="AA269" s="127" t="s">
        <v>261</v>
      </c>
      <c r="AB269" s="127">
        <f t="shared" si="25"/>
        <v>38</v>
      </c>
      <c r="AC269" s="127">
        <f t="shared" si="28"/>
        <v>1</v>
      </c>
      <c r="AD269" s="107">
        <v>12</v>
      </c>
      <c r="AE269" s="132">
        <v>712</v>
      </c>
      <c r="AG269" s="99">
        <v>43147.417326388888</v>
      </c>
      <c r="AH269" s="127" t="str">
        <f t="shared" si="29"/>
        <v>2478ARKOCAPIL advance X 60 CAPS.</v>
      </c>
      <c r="AI269" s="97" t="s">
        <v>379</v>
      </c>
    </row>
    <row r="270" spans="2:35" x14ac:dyDescent="0.3">
      <c r="B270" s="127" t="str">
        <f t="shared" si="26"/>
        <v>38</v>
      </c>
      <c r="C270" s="127" t="str">
        <f t="shared" si="27"/>
        <v>24784</v>
      </c>
      <c r="E270" s="159" t="s">
        <v>336</v>
      </c>
      <c r="F270" s="132" t="s">
        <v>185</v>
      </c>
      <c r="G270" s="108" t="s">
        <v>189</v>
      </c>
      <c r="H270" s="136">
        <v>44075</v>
      </c>
      <c r="I270" s="132">
        <f t="shared" si="24"/>
        <v>4</v>
      </c>
      <c r="J270" s="97" t="s">
        <v>262</v>
      </c>
      <c r="K270" s="97">
        <v>2018</v>
      </c>
      <c r="L270" s="109">
        <v>43146</v>
      </c>
      <c r="M270" s="97">
        <v>2479</v>
      </c>
      <c r="N270" s="107">
        <v>2478</v>
      </c>
      <c r="O270" s="110">
        <v>43145</v>
      </c>
      <c r="P270" s="97" t="s">
        <v>94</v>
      </c>
      <c r="Q270" s="107" t="s">
        <v>96</v>
      </c>
      <c r="R270" s="127" t="s">
        <v>87</v>
      </c>
      <c r="T270" s="97">
        <v>15</v>
      </c>
      <c r="U270" s="127" t="s">
        <v>274</v>
      </c>
      <c r="W270" s="97" t="s">
        <v>289</v>
      </c>
      <c r="X270" s="97" t="s">
        <v>299</v>
      </c>
      <c r="AA270" s="127" t="s">
        <v>261</v>
      </c>
      <c r="AB270" s="127">
        <f t="shared" si="25"/>
        <v>38</v>
      </c>
      <c r="AC270" s="127">
        <f t="shared" si="28"/>
        <v>1</v>
      </c>
      <c r="AD270" s="107">
        <v>96</v>
      </c>
      <c r="AE270" s="132">
        <v>712</v>
      </c>
      <c r="AG270" s="99">
        <v>43147.417326388888</v>
      </c>
      <c r="AH270" s="127" t="str">
        <f t="shared" si="29"/>
        <v>2478ARKOLAGEN PLUS X 14 SACHETS</v>
      </c>
      <c r="AI270" s="97" t="s">
        <v>379</v>
      </c>
    </row>
    <row r="271" spans="2:35" x14ac:dyDescent="0.3">
      <c r="B271" s="127" t="str">
        <f t="shared" si="26"/>
        <v>38</v>
      </c>
      <c r="C271" s="127" t="str">
        <f t="shared" si="27"/>
        <v>24785</v>
      </c>
      <c r="E271" s="159" t="s">
        <v>337</v>
      </c>
      <c r="F271" s="132" t="s">
        <v>146</v>
      </c>
      <c r="G271" s="108" t="s">
        <v>195</v>
      </c>
      <c r="H271" s="136">
        <v>43678</v>
      </c>
      <c r="I271" s="132">
        <f t="shared" si="24"/>
        <v>5</v>
      </c>
      <c r="J271" s="97" t="s">
        <v>262</v>
      </c>
      <c r="K271" s="97">
        <v>2018</v>
      </c>
      <c r="L271" s="109">
        <v>43146</v>
      </c>
      <c r="M271" s="97">
        <v>2479</v>
      </c>
      <c r="N271" s="107">
        <v>2478</v>
      </c>
      <c r="O271" s="110">
        <v>43145</v>
      </c>
      <c r="P271" s="97" t="s">
        <v>94</v>
      </c>
      <c r="Q271" s="107" t="s">
        <v>96</v>
      </c>
      <c r="R271" s="127" t="s">
        <v>87</v>
      </c>
      <c r="T271" s="97">
        <v>15</v>
      </c>
      <c r="U271" s="127" t="s">
        <v>274</v>
      </c>
      <c r="W271" s="97" t="s">
        <v>289</v>
      </c>
      <c r="X271" s="97" t="s">
        <v>299</v>
      </c>
      <c r="AA271" s="127" t="s">
        <v>261</v>
      </c>
      <c r="AB271" s="127">
        <f t="shared" si="25"/>
        <v>38</v>
      </c>
      <c r="AC271" s="127">
        <f t="shared" si="28"/>
        <v>1</v>
      </c>
      <c r="AD271" s="107">
        <v>72</v>
      </c>
      <c r="AE271" s="132">
        <v>712</v>
      </c>
      <c r="AG271" s="99">
        <v>43147.417326388888</v>
      </c>
      <c r="AH271" s="127" t="str">
        <f t="shared" si="29"/>
        <v>2478ARKOVOX PROPOLIS JARABE X 150 ML.</v>
      </c>
      <c r="AI271" s="97" t="s">
        <v>379</v>
      </c>
    </row>
    <row r="272" spans="2:35" x14ac:dyDescent="0.3">
      <c r="B272" s="127" t="str">
        <f t="shared" si="26"/>
        <v>38</v>
      </c>
      <c r="C272" s="127" t="str">
        <f t="shared" si="27"/>
        <v>24786</v>
      </c>
      <c r="E272" s="159" t="s">
        <v>339</v>
      </c>
      <c r="F272" s="132" t="s">
        <v>151</v>
      </c>
      <c r="G272" s="108" t="s">
        <v>152</v>
      </c>
      <c r="H272" s="136">
        <v>43709</v>
      </c>
      <c r="I272" s="132">
        <f t="shared" si="24"/>
        <v>6</v>
      </c>
      <c r="J272" s="97" t="s">
        <v>262</v>
      </c>
      <c r="K272" s="97">
        <v>2018</v>
      </c>
      <c r="L272" s="109">
        <v>43146</v>
      </c>
      <c r="M272" s="97">
        <v>2479</v>
      </c>
      <c r="N272" s="107">
        <v>2478</v>
      </c>
      <c r="O272" s="110">
        <v>43145</v>
      </c>
      <c r="P272" s="97" t="s">
        <v>94</v>
      </c>
      <c r="Q272" s="107" t="s">
        <v>96</v>
      </c>
      <c r="R272" s="127" t="s">
        <v>87</v>
      </c>
      <c r="T272" s="97">
        <v>15</v>
      </c>
      <c r="U272" s="127" t="s">
        <v>274</v>
      </c>
      <c r="W272" s="97" t="s">
        <v>289</v>
      </c>
      <c r="X272" s="97" t="s">
        <v>299</v>
      </c>
      <c r="AA272" s="127" t="s">
        <v>261</v>
      </c>
      <c r="AB272" s="127">
        <f t="shared" si="25"/>
        <v>38</v>
      </c>
      <c r="AC272" s="127">
        <f t="shared" si="28"/>
        <v>1</v>
      </c>
      <c r="AD272" s="107">
        <v>18</v>
      </c>
      <c r="AE272" s="132">
        <v>712</v>
      </c>
      <c r="AG272" s="99">
        <v>43147.417326388888</v>
      </c>
      <c r="AH272" s="127" t="str">
        <f t="shared" si="29"/>
        <v>2478CYS-CONTROL SACHETS X 14</v>
      </c>
      <c r="AI272" s="97" t="s">
        <v>379</v>
      </c>
    </row>
    <row r="273" spans="2:35" x14ac:dyDescent="0.3">
      <c r="B273" s="127" t="str">
        <f t="shared" si="26"/>
        <v>38</v>
      </c>
      <c r="C273" s="127" t="str">
        <f t="shared" si="27"/>
        <v>24787</v>
      </c>
      <c r="E273" s="159" t="s">
        <v>341</v>
      </c>
      <c r="F273" s="132" t="s">
        <v>163</v>
      </c>
      <c r="G273" s="108" t="s">
        <v>164</v>
      </c>
      <c r="H273" s="136">
        <v>43922</v>
      </c>
      <c r="I273" s="132">
        <f t="shared" si="24"/>
        <v>7</v>
      </c>
      <c r="J273" s="97" t="s">
        <v>262</v>
      </c>
      <c r="K273" s="97">
        <v>2018</v>
      </c>
      <c r="L273" s="109">
        <v>43146</v>
      </c>
      <c r="M273" s="97">
        <v>2479</v>
      </c>
      <c r="N273" s="107">
        <v>2478</v>
      </c>
      <c r="O273" s="110">
        <v>43145</v>
      </c>
      <c r="P273" s="97" t="s">
        <v>94</v>
      </c>
      <c r="Q273" s="107" t="s">
        <v>96</v>
      </c>
      <c r="R273" s="127" t="s">
        <v>87</v>
      </c>
      <c r="T273" s="97">
        <v>15</v>
      </c>
      <c r="U273" s="127" t="s">
        <v>274</v>
      </c>
      <c r="W273" s="97" t="s">
        <v>289</v>
      </c>
      <c r="X273" s="97" t="s">
        <v>299</v>
      </c>
      <c r="AA273" s="127" t="s">
        <v>261</v>
      </c>
      <c r="AB273" s="127">
        <f t="shared" si="25"/>
        <v>38</v>
      </c>
      <c r="AC273" s="127">
        <f t="shared" si="28"/>
        <v>1</v>
      </c>
      <c r="AD273" s="107">
        <v>6</v>
      </c>
      <c r="AE273" s="132">
        <v>712</v>
      </c>
      <c r="AG273" s="99">
        <v>43147.417326388888</v>
      </c>
      <c r="AH273" s="127" t="str">
        <f t="shared" si="29"/>
        <v>2478PERLAS DE PIEL advance X 200 CAPS.</v>
      </c>
      <c r="AI273" s="97" t="s">
        <v>379</v>
      </c>
    </row>
    <row r="274" spans="2:35" x14ac:dyDescent="0.3">
      <c r="B274" s="127" t="str">
        <f t="shared" si="26"/>
        <v>38</v>
      </c>
      <c r="C274" s="127" t="str">
        <f t="shared" si="27"/>
        <v>24788</v>
      </c>
      <c r="E274" s="159" t="s">
        <v>342</v>
      </c>
      <c r="F274" s="132" t="s">
        <v>155</v>
      </c>
      <c r="G274" s="108" t="s">
        <v>156</v>
      </c>
      <c r="H274" s="136">
        <v>43891</v>
      </c>
      <c r="I274" s="132">
        <f t="shared" si="24"/>
        <v>8</v>
      </c>
      <c r="J274" s="97" t="s">
        <v>262</v>
      </c>
      <c r="K274" s="97">
        <v>2018</v>
      </c>
      <c r="L274" s="109">
        <v>43146</v>
      </c>
      <c r="M274" s="97">
        <v>2479</v>
      </c>
      <c r="N274" s="107">
        <v>2478</v>
      </c>
      <c r="O274" s="110">
        <v>43145</v>
      </c>
      <c r="P274" s="97" t="s">
        <v>94</v>
      </c>
      <c r="Q274" s="107" t="s">
        <v>96</v>
      </c>
      <c r="R274" s="127" t="s">
        <v>87</v>
      </c>
      <c r="T274" s="97">
        <v>15</v>
      </c>
      <c r="U274" s="127" t="s">
        <v>274</v>
      </c>
      <c r="W274" s="97" t="s">
        <v>289</v>
      </c>
      <c r="X274" s="97" t="s">
        <v>299</v>
      </c>
      <c r="AA274" s="127" t="s">
        <v>261</v>
      </c>
      <c r="AB274" s="127">
        <f t="shared" si="25"/>
        <v>38</v>
      </c>
      <c r="AC274" s="127">
        <f t="shared" si="28"/>
        <v>1</v>
      </c>
      <c r="AD274" s="107">
        <v>18</v>
      </c>
      <c r="AE274" s="132">
        <v>712</v>
      </c>
      <c r="AG274" s="99">
        <v>43147.417326388888</v>
      </c>
      <c r="AH274" s="127" t="str">
        <f t="shared" si="29"/>
        <v>2478PHYTO SOYA CAPS. X 60</v>
      </c>
      <c r="AI274" s="97" t="s">
        <v>379</v>
      </c>
    </row>
    <row r="275" spans="2:35" x14ac:dyDescent="0.3">
      <c r="B275" s="127" t="str">
        <f t="shared" si="26"/>
        <v>38</v>
      </c>
      <c r="C275" s="127" t="str">
        <f t="shared" si="27"/>
        <v>24789</v>
      </c>
      <c r="E275" s="159" t="s">
        <v>343</v>
      </c>
      <c r="F275" s="132" t="s">
        <v>170</v>
      </c>
      <c r="G275" s="108" t="s">
        <v>190</v>
      </c>
      <c r="H275" s="136">
        <v>43739</v>
      </c>
      <c r="I275" s="132">
        <f t="shared" si="24"/>
        <v>9</v>
      </c>
      <c r="J275" s="97" t="s">
        <v>262</v>
      </c>
      <c r="K275" s="97">
        <v>2018</v>
      </c>
      <c r="L275" s="109">
        <v>43146</v>
      </c>
      <c r="M275" s="97">
        <v>2479</v>
      </c>
      <c r="N275" s="107">
        <v>2478</v>
      </c>
      <c r="O275" s="110">
        <v>43145</v>
      </c>
      <c r="P275" s="97" t="s">
        <v>94</v>
      </c>
      <c r="Q275" s="107" t="s">
        <v>96</v>
      </c>
      <c r="R275" s="127" t="s">
        <v>87</v>
      </c>
      <c r="T275" s="97">
        <v>15</v>
      </c>
      <c r="U275" s="127" t="s">
        <v>274</v>
      </c>
      <c r="W275" s="97" t="s">
        <v>289</v>
      </c>
      <c r="X275" s="97" t="s">
        <v>299</v>
      </c>
      <c r="AA275" s="127" t="s">
        <v>261</v>
      </c>
      <c r="AB275" s="127">
        <f t="shared" si="25"/>
        <v>38</v>
      </c>
      <c r="AC275" s="127">
        <f t="shared" si="28"/>
        <v>1</v>
      </c>
      <c r="AD275" s="107">
        <v>6</v>
      </c>
      <c r="AE275" s="132">
        <v>712</v>
      </c>
      <c r="AG275" s="99">
        <v>43147.417326388888</v>
      </c>
      <c r="AH275" s="127" t="str">
        <f t="shared" si="29"/>
        <v>2478PHYTO SOYA DIA Y NOCHE X 60 CAP.</v>
      </c>
      <c r="AI275" s="97" t="s">
        <v>379</v>
      </c>
    </row>
    <row r="276" spans="2:35" x14ac:dyDescent="0.3">
      <c r="B276" s="127" t="str">
        <f t="shared" si="26"/>
        <v>38</v>
      </c>
      <c r="C276" s="127" t="str">
        <f t="shared" si="27"/>
        <v>247810</v>
      </c>
      <c r="E276" s="159" t="s">
        <v>344</v>
      </c>
      <c r="F276" s="132" t="s">
        <v>165</v>
      </c>
      <c r="G276" s="108" t="s">
        <v>184</v>
      </c>
      <c r="H276" s="136">
        <v>44013</v>
      </c>
      <c r="I276" s="132">
        <f t="shared" si="24"/>
        <v>10</v>
      </c>
      <c r="J276" s="97" t="s">
        <v>262</v>
      </c>
      <c r="K276" s="97">
        <v>2018</v>
      </c>
      <c r="L276" s="109">
        <v>43146</v>
      </c>
      <c r="M276" s="97">
        <v>2479</v>
      </c>
      <c r="N276" s="107">
        <v>2478</v>
      </c>
      <c r="O276" s="110">
        <v>43145</v>
      </c>
      <c r="P276" s="97" t="s">
        <v>94</v>
      </c>
      <c r="Q276" s="107" t="s">
        <v>96</v>
      </c>
      <c r="R276" s="127" t="s">
        <v>87</v>
      </c>
      <c r="T276" s="97">
        <v>15</v>
      </c>
      <c r="U276" s="127" t="s">
        <v>274</v>
      </c>
      <c r="W276" s="97" t="s">
        <v>289</v>
      </c>
      <c r="X276" s="97" t="s">
        <v>299</v>
      </c>
      <c r="AA276" s="127" t="s">
        <v>261</v>
      </c>
      <c r="AB276" s="127">
        <f t="shared" si="25"/>
        <v>38</v>
      </c>
      <c r="AC276" s="127">
        <f t="shared" si="28"/>
        <v>1</v>
      </c>
      <c r="AD276" s="107">
        <v>12</v>
      </c>
      <c r="AE276" s="132">
        <v>712</v>
      </c>
      <c r="AG276" s="99">
        <v>43147.417326388888</v>
      </c>
      <c r="AH276" s="127" t="str">
        <f t="shared" si="29"/>
        <v>2478PHYTO SOYA FORTE X 60 CAPS</v>
      </c>
      <c r="AI276" s="97" t="s">
        <v>379</v>
      </c>
    </row>
    <row r="277" spans="2:35" x14ac:dyDescent="0.3">
      <c r="B277" s="127" t="str">
        <f t="shared" si="26"/>
        <v>38</v>
      </c>
      <c r="C277" s="127" t="str">
        <f t="shared" si="27"/>
        <v>247811</v>
      </c>
      <c r="E277" s="159" t="s">
        <v>345</v>
      </c>
      <c r="F277" s="132" t="s">
        <v>157</v>
      </c>
      <c r="G277" s="108" t="s">
        <v>158</v>
      </c>
      <c r="H277" s="136">
        <v>43862</v>
      </c>
      <c r="I277" s="132">
        <f t="shared" si="24"/>
        <v>11</v>
      </c>
      <c r="J277" s="97" t="s">
        <v>262</v>
      </c>
      <c r="K277" s="97">
        <v>2018</v>
      </c>
      <c r="L277" s="109">
        <v>43146</v>
      </c>
      <c r="M277" s="97">
        <v>2479</v>
      </c>
      <c r="N277" s="107">
        <v>2478</v>
      </c>
      <c r="O277" s="110">
        <v>43145</v>
      </c>
      <c r="P277" s="97" t="s">
        <v>94</v>
      </c>
      <c r="Q277" s="107" t="s">
        <v>96</v>
      </c>
      <c r="R277" s="127" t="s">
        <v>87</v>
      </c>
      <c r="T277" s="97">
        <v>15</v>
      </c>
      <c r="U277" s="127" t="s">
        <v>274</v>
      </c>
      <c r="W277" s="97" t="s">
        <v>289</v>
      </c>
      <c r="X277" s="97" t="s">
        <v>299</v>
      </c>
      <c r="AA277" s="127" t="s">
        <v>261</v>
      </c>
      <c r="AB277" s="127">
        <f t="shared" si="25"/>
        <v>38</v>
      </c>
      <c r="AC277" s="127">
        <f t="shared" si="28"/>
        <v>1</v>
      </c>
      <c r="AD277" s="107">
        <v>18</v>
      </c>
      <c r="AE277" s="132">
        <v>712</v>
      </c>
      <c r="AG277" s="99">
        <v>43147.417326388888</v>
      </c>
      <c r="AH277" s="127" t="str">
        <f t="shared" si="29"/>
        <v>2478PHYTO SOYA GEL VAGINAL X 8 APLICADORES</v>
      </c>
      <c r="AI277" s="97" t="s">
        <v>379</v>
      </c>
    </row>
    <row r="278" spans="2:35" x14ac:dyDescent="0.3">
      <c r="B278" s="127" t="str">
        <f t="shared" si="26"/>
        <v>38</v>
      </c>
      <c r="C278" s="127" t="str">
        <f t="shared" si="27"/>
        <v>247812</v>
      </c>
      <c r="E278" s="159" t="s">
        <v>348</v>
      </c>
      <c r="F278" s="132" t="s">
        <v>167</v>
      </c>
      <c r="G278" s="108" t="s">
        <v>168</v>
      </c>
      <c r="H278" s="136">
        <v>43709</v>
      </c>
      <c r="I278" s="132">
        <f t="shared" si="24"/>
        <v>12</v>
      </c>
      <c r="J278" s="97" t="s">
        <v>262</v>
      </c>
      <c r="K278" s="97">
        <v>2018</v>
      </c>
      <c r="L278" s="109">
        <v>43146</v>
      </c>
      <c r="M278" s="97">
        <v>2479</v>
      </c>
      <c r="N278" s="107">
        <v>2478</v>
      </c>
      <c r="O278" s="110">
        <v>43145</v>
      </c>
      <c r="P278" s="97" t="s">
        <v>94</v>
      </c>
      <c r="Q278" s="107" t="s">
        <v>96</v>
      </c>
      <c r="R278" s="127" t="s">
        <v>87</v>
      </c>
      <c r="T278" s="97">
        <v>15</v>
      </c>
      <c r="U278" s="127" t="s">
        <v>274</v>
      </c>
      <c r="W278" s="97" t="s">
        <v>289</v>
      </c>
      <c r="X278" s="97" t="s">
        <v>299</v>
      </c>
      <c r="AA278" s="127" t="s">
        <v>261</v>
      </c>
      <c r="AB278" s="127">
        <f t="shared" si="25"/>
        <v>38</v>
      </c>
      <c r="AC278" s="127">
        <f t="shared" si="28"/>
        <v>1</v>
      </c>
      <c r="AD278" s="107">
        <v>36</v>
      </c>
      <c r="AE278" s="132">
        <v>712</v>
      </c>
      <c r="AG278" s="99">
        <v>43147.417326388888</v>
      </c>
      <c r="AH278" s="127" t="str">
        <f t="shared" si="29"/>
        <v>2478VAGIVIT CAJS X 6 V.T.</v>
      </c>
      <c r="AI278" s="97" t="s">
        <v>379</v>
      </c>
    </row>
    <row r="279" spans="2:35" x14ac:dyDescent="0.3">
      <c r="B279" s="127" t="str">
        <f t="shared" si="26"/>
        <v>39</v>
      </c>
      <c r="C279" s="127" t="str">
        <f t="shared" si="27"/>
        <v>24791</v>
      </c>
      <c r="E279" s="159" t="s">
        <v>340</v>
      </c>
      <c r="F279" s="132" t="s">
        <v>153</v>
      </c>
      <c r="G279" s="108" t="s">
        <v>154</v>
      </c>
      <c r="H279" s="136">
        <v>43891</v>
      </c>
      <c r="I279" s="132">
        <f t="shared" si="24"/>
        <v>1</v>
      </c>
      <c r="J279" s="97" t="s">
        <v>262</v>
      </c>
      <c r="K279" s="97">
        <v>2018</v>
      </c>
      <c r="L279" s="109">
        <v>43146</v>
      </c>
      <c r="M279" s="97">
        <v>2480</v>
      </c>
      <c r="N279" s="107">
        <v>2479</v>
      </c>
      <c r="O279" s="110">
        <v>43146</v>
      </c>
      <c r="P279" s="97" t="s">
        <v>94</v>
      </c>
      <c r="Q279" s="107" t="s">
        <v>96</v>
      </c>
      <c r="R279" s="127" t="s">
        <v>92</v>
      </c>
      <c r="T279" s="97">
        <v>1</v>
      </c>
      <c r="U279" s="127" t="s">
        <v>273</v>
      </c>
      <c r="W279" s="97" t="s">
        <v>289</v>
      </c>
      <c r="X279" s="97" t="s">
        <v>299</v>
      </c>
      <c r="AA279" s="127" t="s">
        <v>261</v>
      </c>
      <c r="AB279" s="127">
        <f t="shared" si="25"/>
        <v>39</v>
      </c>
      <c r="AC279" s="127">
        <f t="shared" si="28"/>
        <v>1</v>
      </c>
      <c r="AD279" s="107">
        <v>72</v>
      </c>
      <c r="AE279" s="132">
        <v>713</v>
      </c>
      <c r="AG279" s="99">
        <v>43147</v>
      </c>
      <c r="AH279" s="127" t="str">
        <f t="shared" si="29"/>
        <v>2479ECHINALIS X 30 CAPSULAS</v>
      </c>
      <c r="AI279" s="97" t="s">
        <v>380</v>
      </c>
    </row>
    <row r="280" spans="2:35" x14ac:dyDescent="0.3">
      <c r="B280" s="127" t="str">
        <f t="shared" si="26"/>
        <v>40</v>
      </c>
      <c r="C280" s="127" t="str">
        <f t="shared" si="27"/>
        <v>24801</v>
      </c>
      <c r="E280" s="159" t="s">
        <v>340</v>
      </c>
      <c r="F280" s="132" t="s">
        <v>153</v>
      </c>
      <c r="G280" s="108" t="s">
        <v>154</v>
      </c>
      <c r="H280" s="136">
        <v>43891</v>
      </c>
      <c r="I280" s="132">
        <f t="shared" si="24"/>
        <v>1</v>
      </c>
      <c r="J280" s="97" t="s">
        <v>262</v>
      </c>
      <c r="K280" s="97">
        <v>2018</v>
      </c>
      <c r="L280" s="109">
        <v>43146</v>
      </c>
      <c r="M280" s="97">
        <v>2481</v>
      </c>
      <c r="N280" s="107">
        <v>2480</v>
      </c>
      <c r="O280" s="110">
        <v>43146</v>
      </c>
      <c r="P280" s="97" t="s">
        <v>94</v>
      </c>
      <c r="Q280" s="107" t="s">
        <v>96</v>
      </c>
      <c r="R280" s="127" t="s">
        <v>87</v>
      </c>
      <c r="T280" s="97">
        <v>1</v>
      </c>
      <c r="U280" s="127" t="s">
        <v>274</v>
      </c>
      <c r="W280" s="97" t="s">
        <v>289</v>
      </c>
      <c r="X280" s="97" t="s">
        <v>299</v>
      </c>
      <c r="AA280" s="127" t="s">
        <v>261</v>
      </c>
      <c r="AB280" s="127">
        <f t="shared" si="25"/>
        <v>40</v>
      </c>
      <c r="AC280" s="127">
        <f t="shared" si="28"/>
        <v>1</v>
      </c>
      <c r="AD280" s="107">
        <v>18</v>
      </c>
      <c r="AE280" s="132">
        <v>714</v>
      </c>
      <c r="AG280" s="99">
        <v>43147.417326388888</v>
      </c>
      <c r="AH280" s="127" t="str">
        <f t="shared" si="29"/>
        <v>2480ECHINALIS X 30 CAPSULAS</v>
      </c>
      <c r="AI280" s="97" t="s">
        <v>379</v>
      </c>
    </row>
    <row r="281" spans="2:35" x14ac:dyDescent="0.3">
      <c r="B281" s="127" t="str">
        <f t="shared" si="26"/>
        <v>41</v>
      </c>
      <c r="C281" s="127" t="str">
        <f t="shared" si="27"/>
        <v>24811</v>
      </c>
      <c r="E281" s="159" t="s">
        <v>336</v>
      </c>
      <c r="F281" s="132" t="s">
        <v>185</v>
      </c>
      <c r="G281" s="108" t="s">
        <v>189</v>
      </c>
      <c r="H281" s="136">
        <v>44075</v>
      </c>
      <c r="I281" s="132">
        <f t="shared" si="24"/>
        <v>1</v>
      </c>
      <c r="J281" s="97" t="s">
        <v>262</v>
      </c>
      <c r="K281" s="97">
        <v>2018</v>
      </c>
      <c r="L281" s="109">
        <v>43147</v>
      </c>
      <c r="M281" s="97">
        <v>2482</v>
      </c>
      <c r="N281" s="107">
        <v>2481</v>
      </c>
      <c r="O281" s="110">
        <v>43147</v>
      </c>
      <c r="P281" s="97" t="s">
        <v>94</v>
      </c>
      <c r="Q281" s="107" t="s">
        <v>178</v>
      </c>
      <c r="R281" s="127" t="s">
        <v>88</v>
      </c>
      <c r="T281" s="97">
        <v>54</v>
      </c>
      <c r="U281" s="127" t="s">
        <v>257</v>
      </c>
      <c r="W281" s="97" t="s">
        <v>289</v>
      </c>
      <c r="X281" s="97" t="s">
        <v>300</v>
      </c>
      <c r="AA281" s="127" t="s">
        <v>261</v>
      </c>
      <c r="AB281" s="127">
        <f t="shared" si="25"/>
        <v>41</v>
      </c>
      <c r="AC281" s="127">
        <f t="shared" si="28"/>
        <v>1</v>
      </c>
      <c r="AD281" s="107">
        <v>349</v>
      </c>
      <c r="AE281" s="132">
        <v>715</v>
      </c>
      <c r="AG281" s="99">
        <v>43147.695509259262</v>
      </c>
      <c r="AH281" s="127" t="str">
        <f t="shared" si="29"/>
        <v>2481ARKOLAGEN PLUS X 14 SACHETS</v>
      </c>
      <c r="AI281" s="97" t="s">
        <v>386</v>
      </c>
    </row>
    <row r="282" spans="2:35" x14ac:dyDescent="0.3">
      <c r="B282" s="127" t="str">
        <f t="shared" si="26"/>
        <v>41</v>
      </c>
      <c r="C282" s="127" t="str">
        <f t="shared" si="27"/>
        <v>24811</v>
      </c>
      <c r="E282" s="159" t="s">
        <v>336</v>
      </c>
      <c r="F282" s="132" t="s">
        <v>185</v>
      </c>
      <c r="G282" s="108" t="s">
        <v>196</v>
      </c>
      <c r="H282" s="136">
        <v>44105</v>
      </c>
      <c r="I282" s="132">
        <f t="shared" si="24"/>
        <v>1</v>
      </c>
      <c r="J282" s="97" t="s">
        <v>262</v>
      </c>
      <c r="K282" s="97">
        <v>2018</v>
      </c>
      <c r="L282" s="109">
        <v>43147</v>
      </c>
      <c r="M282" s="97">
        <v>2482</v>
      </c>
      <c r="N282" s="107">
        <v>2481</v>
      </c>
      <c r="O282" s="110">
        <v>43147</v>
      </c>
      <c r="P282" s="97" t="s">
        <v>94</v>
      </c>
      <c r="Q282" s="107" t="s">
        <v>178</v>
      </c>
      <c r="R282" s="127" t="s">
        <v>88</v>
      </c>
      <c r="T282" s="97">
        <v>54</v>
      </c>
      <c r="U282" s="127" t="s">
        <v>257</v>
      </c>
      <c r="W282" s="97" t="s">
        <v>289</v>
      </c>
      <c r="X282" s="97" t="s">
        <v>300</v>
      </c>
      <c r="AA282" s="127" t="s">
        <v>261</v>
      </c>
      <c r="AB282" s="127">
        <f t="shared" si="25"/>
        <v>41</v>
      </c>
      <c r="AC282" s="127">
        <f t="shared" si="28"/>
        <v>1</v>
      </c>
      <c r="AD282" s="107">
        <v>587</v>
      </c>
      <c r="AE282" s="132">
        <v>715</v>
      </c>
      <c r="AG282" s="99">
        <v>43147.695509259262</v>
      </c>
      <c r="AH282" s="127" t="str">
        <f t="shared" si="29"/>
        <v>2481ARKOLAGEN PLUS X 14 SACHETS</v>
      </c>
      <c r="AI282" s="97" t="s">
        <v>386</v>
      </c>
    </row>
    <row r="283" spans="2:35" x14ac:dyDescent="0.3">
      <c r="B283" s="127" t="str">
        <f t="shared" si="26"/>
        <v>41</v>
      </c>
      <c r="C283" s="127" t="str">
        <f t="shared" si="27"/>
        <v>24812</v>
      </c>
      <c r="E283" s="159" t="s">
        <v>348</v>
      </c>
      <c r="F283" s="132" t="s">
        <v>167</v>
      </c>
      <c r="G283" s="108" t="s">
        <v>168</v>
      </c>
      <c r="H283" s="136">
        <v>43709</v>
      </c>
      <c r="I283" s="132">
        <f t="shared" si="24"/>
        <v>2</v>
      </c>
      <c r="J283" s="97" t="s">
        <v>262</v>
      </c>
      <c r="K283" s="97">
        <v>2018</v>
      </c>
      <c r="L283" s="109">
        <v>43147</v>
      </c>
      <c r="M283" s="97">
        <v>2482</v>
      </c>
      <c r="N283" s="107">
        <v>2481</v>
      </c>
      <c r="O283" s="110">
        <v>43147</v>
      </c>
      <c r="P283" s="97" t="s">
        <v>94</v>
      </c>
      <c r="Q283" s="107" t="s">
        <v>178</v>
      </c>
      <c r="R283" s="127" t="s">
        <v>88</v>
      </c>
      <c r="T283" s="97">
        <v>54</v>
      </c>
      <c r="U283" s="127" t="s">
        <v>257</v>
      </c>
      <c r="W283" s="97" t="s">
        <v>289</v>
      </c>
      <c r="X283" s="97" t="s">
        <v>300</v>
      </c>
      <c r="AA283" s="127" t="s">
        <v>261</v>
      </c>
      <c r="AB283" s="127">
        <f t="shared" si="25"/>
        <v>41</v>
      </c>
      <c r="AC283" s="127">
        <f t="shared" si="28"/>
        <v>1</v>
      </c>
      <c r="AD283" s="107">
        <v>150</v>
      </c>
      <c r="AE283" s="132">
        <v>715</v>
      </c>
      <c r="AG283" s="99">
        <v>43147.695509259262</v>
      </c>
      <c r="AH283" s="127" t="str">
        <f t="shared" si="29"/>
        <v>2481VAGIVIT CAJS X 6 V.T.</v>
      </c>
      <c r="AI283" s="97" t="s">
        <v>386</v>
      </c>
    </row>
    <row r="284" spans="2:35" x14ac:dyDescent="0.3">
      <c r="B284" s="127" t="str">
        <f t="shared" si="26"/>
        <v>42</v>
      </c>
      <c r="C284" s="127" t="str">
        <f t="shared" si="27"/>
        <v>24841</v>
      </c>
      <c r="E284" s="159" t="s">
        <v>332</v>
      </c>
      <c r="F284" s="132" t="s">
        <v>142</v>
      </c>
      <c r="G284" s="108" t="s">
        <v>194</v>
      </c>
      <c r="H284" s="136">
        <v>43709</v>
      </c>
      <c r="I284" s="132">
        <f t="shared" si="24"/>
        <v>1</v>
      </c>
      <c r="J284" s="97" t="s">
        <v>262</v>
      </c>
      <c r="K284" s="97">
        <v>2018</v>
      </c>
      <c r="L284" s="109">
        <v>43147</v>
      </c>
      <c r="M284" s="97">
        <v>2486</v>
      </c>
      <c r="N284" s="107">
        <v>2484</v>
      </c>
      <c r="O284" s="110">
        <v>43147</v>
      </c>
      <c r="P284" s="97" t="s">
        <v>94</v>
      </c>
      <c r="Q284" s="107" t="s">
        <v>197</v>
      </c>
      <c r="R284" s="127" t="s">
        <v>92</v>
      </c>
      <c r="T284" s="97">
        <v>6</v>
      </c>
      <c r="U284" s="127" t="s">
        <v>270</v>
      </c>
      <c r="W284" s="97" t="s">
        <v>289</v>
      </c>
      <c r="AA284" s="127" t="s">
        <v>261</v>
      </c>
      <c r="AB284" s="127">
        <f t="shared" si="25"/>
        <v>42</v>
      </c>
      <c r="AC284" s="127">
        <f t="shared" si="28"/>
        <v>1</v>
      </c>
      <c r="AD284" s="107">
        <v>240</v>
      </c>
      <c r="AE284" s="132">
        <v>716</v>
      </c>
      <c r="AG284" s="99">
        <v>43150</v>
      </c>
      <c r="AH284" s="127" t="str">
        <f t="shared" si="29"/>
        <v>2484ACTIVOX MENTA-EUCALIPTO X 16 PASTILLAS</v>
      </c>
    </row>
    <row r="285" spans="2:35" x14ac:dyDescent="0.3">
      <c r="B285" s="127" t="str">
        <f t="shared" si="26"/>
        <v>42</v>
      </c>
      <c r="C285" s="127" t="str">
        <f t="shared" si="27"/>
        <v>24842</v>
      </c>
      <c r="E285" s="159" t="s">
        <v>337</v>
      </c>
      <c r="F285" s="132" t="s">
        <v>146</v>
      </c>
      <c r="G285" s="108" t="s">
        <v>195</v>
      </c>
      <c r="H285" s="136">
        <v>43678</v>
      </c>
      <c r="I285" s="132">
        <f t="shared" si="24"/>
        <v>2</v>
      </c>
      <c r="J285" s="97" t="s">
        <v>262</v>
      </c>
      <c r="K285" s="97">
        <v>2018</v>
      </c>
      <c r="L285" s="109">
        <v>43147</v>
      </c>
      <c r="M285" s="97">
        <v>2486</v>
      </c>
      <c r="N285" s="107">
        <v>2484</v>
      </c>
      <c r="O285" s="110">
        <v>43147</v>
      </c>
      <c r="P285" s="97" t="s">
        <v>94</v>
      </c>
      <c r="Q285" s="107" t="s">
        <v>197</v>
      </c>
      <c r="R285" s="127" t="s">
        <v>92</v>
      </c>
      <c r="T285" s="97">
        <v>6</v>
      </c>
      <c r="U285" s="127" t="s">
        <v>270</v>
      </c>
      <c r="W285" s="97" t="s">
        <v>289</v>
      </c>
      <c r="AA285" s="127" t="s">
        <v>261</v>
      </c>
      <c r="AB285" s="127">
        <f t="shared" si="25"/>
        <v>42</v>
      </c>
      <c r="AC285" s="127">
        <f t="shared" si="28"/>
        <v>1</v>
      </c>
      <c r="AD285" s="107">
        <v>36</v>
      </c>
      <c r="AE285" s="132">
        <v>716</v>
      </c>
      <c r="AG285" s="99">
        <v>43150</v>
      </c>
      <c r="AH285" s="127" t="str">
        <f t="shared" si="29"/>
        <v>2484ARKOVOX PROPOLIS JARABE X 150 ML.</v>
      </c>
    </row>
    <row r="286" spans="2:35" x14ac:dyDescent="0.3">
      <c r="B286" s="127" t="str">
        <f t="shared" si="26"/>
        <v>42</v>
      </c>
      <c r="C286" s="127" t="str">
        <f t="shared" si="27"/>
        <v>24843</v>
      </c>
      <c r="E286" s="159" t="s">
        <v>339</v>
      </c>
      <c r="F286" s="132" t="s">
        <v>151</v>
      </c>
      <c r="G286" s="108" t="s">
        <v>152</v>
      </c>
      <c r="H286" s="136">
        <v>43709</v>
      </c>
      <c r="I286" s="132">
        <f t="shared" si="24"/>
        <v>3</v>
      </c>
      <c r="J286" s="97" t="s">
        <v>262</v>
      </c>
      <c r="K286" s="97">
        <v>2018</v>
      </c>
      <c r="L286" s="109">
        <v>43147</v>
      </c>
      <c r="M286" s="97">
        <v>2486</v>
      </c>
      <c r="N286" s="107">
        <v>2484</v>
      </c>
      <c r="O286" s="110">
        <v>43147</v>
      </c>
      <c r="P286" s="97" t="s">
        <v>94</v>
      </c>
      <c r="Q286" s="107" t="s">
        <v>197</v>
      </c>
      <c r="R286" s="127" t="s">
        <v>92</v>
      </c>
      <c r="T286" s="97">
        <v>6</v>
      </c>
      <c r="U286" s="127" t="s">
        <v>270</v>
      </c>
      <c r="W286" s="97" t="s">
        <v>289</v>
      </c>
      <c r="AA286" s="127" t="s">
        <v>261</v>
      </c>
      <c r="AB286" s="127">
        <f t="shared" si="25"/>
        <v>42</v>
      </c>
      <c r="AC286" s="127">
        <f t="shared" si="28"/>
        <v>1</v>
      </c>
      <c r="AD286" s="107">
        <v>24</v>
      </c>
      <c r="AE286" s="132">
        <v>716</v>
      </c>
      <c r="AG286" s="99">
        <v>43150</v>
      </c>
      <c r="AH286" s="127" t="str">
        <f t="shared" si="29"/>
        <v>2484CYS-CONTROL SACHETS X 14</v>
      </c>
    </row>
    <row r="287" spans="2:35" x14ac:dyDescent="0.3">
      <c r="B287" s="127" t="str">
        <f t="shared" si="26"/>
        <v>42</v>
      </c>
      <c r="C287" s="127" t="str">
        <f t="shared" si="27"/>
        <v>24844</v>
      </c>
      <c r="E287" s="159" t="s">
        <v>342</v>
      </c>
      <c r="F287" s="132" t="s">
        <v>155</v>
      </c>
      <c r="G287" s="108" t="s">
        <v>156</v>
      </c>
      <c r="H287" s="136">
        <v>43891</v>
      </c>
      <c r="I287" s="132">
        <f t="shared" si="24"/>
        <v>4</v>
      </c>
      <c r="J287" s="97" t="s">
        <v>262</v>
      </c>
      <c r="K287" s="97">
        <v>2018</v>
      </c>
      <c r="L287" s="109">
        <v>43147</v>
      </c>
      <c r="M287" s="97">
        <v>2486</v>
      </c>
      <c r="N287" s="107">
        <v>2484</v>
      </c>
      <c r="O287" s="110">
        <v>43147</v>
      </c>
      <c r="P287" s="97" t="s">
        <v>94</v>
      </c>
      <c r="Q287" s="107" t="s">
        <v>197</v>
      </c>
      <c r="R287" s="127" t="s">
        <v>92</v>
      </c>
      <c r="T287" s="97">
        <v>6</v>
      </c>
      <c r="U287" s="127" t="s">
        <v>270</v>
      </c>
      <c r="W287" s="97" t="s">
        <v>289</v>
      </c>
      <c r="AA287" s="127" t="s">
        <v>261</v>
      </c>
      <c r="AB287" s="127">
        <f t="shared" si="25"/>
        <v>42</v>
      </c>
      <c r="AC287" s="127">
        <f t="shared" si="28"/>
        <v>1</v>
      </c>
      <c r="AD287" s="107">
        <v>24</v>
      </c>
      <c r="AE287" s="132">
        <v>716</v>
      </c>
      <c r="AG287" s="99">
        <v>43150</v>
      </c>
      <c r="AH287" s="127" t="str">
        <f t="shared" si="29"/>
        <v>2484PHYTO SOYA CAPS. X 60</v>
      </c>
    </row>
    <row r="288" spans="2:35" x14ac:dyDescent="0.3">
      <c r="B288" s="127" t="str">
        <f t="shared" si="26"/>
        <v>42</v>
      </c>
      <c r="C288" s="127" t="str">
        <f t="shared" si="27"/>
        <v>24845</v>
      </c>
      <c r="E288" s="159" t="s">
        <v>343</v>
      </c>
      <c r="F288" s="132" t="s">
        <v>170</v>
      </c>
      <c r="G288" s="108" t="s">
        <v>190</v>
      </c>
      <c r="H288" s="136">
        <v>43739</v>
      </c>
      <c r="I288" s="132">
        <f t="shared" si="24"/>
        <v>5</v>
      </c>
      <c r="J288" s="97" t="s">
        <v>262</v>
      </c>
      <c r="K288" s="97">
        <v>2018</v>
      </c>
      <c r="L288" s="109">
        <v>43147</v>
      </c>
      <c r="M288" s="97">
        <v>2486</v>
      </c>
      <c r="N288" s="107">
        <v>2484</v>
      </c>
      <c r="O288" s="110">
        <v>43147</v>
      </c>
      <c r="P288" s="97" t="s">
        <v>94</v>
      </c>
      <c r="Q288" s="107" t="s">
        <v>197</v>
      </c>
      <c r="R288" s="127" t="s">
        <v>92</v>
      </c>
      <c r="T288" s="97">
        <v>6</v>
      </c>
      <c r="U288" s="127" t="s">
        <v>270</v>
      </c>
      <c r="W288" s="97" t="s">
        <v>289</v>
      </c>
      <c r="AA288" s="127" t="s">
        <v>261</v>
      </c>
      <c r="AB288" s="127">
        <f t="shared" si="25"/>
        <v>42</v>
      </c>
      <c r="AC288" s="127">
        <f t="shared" si="28"/>
        <v>1</v>
      </c>
      <c r="AD288" s="107">
        <v>24</v>
      </c>
      <c r="AE288" s="132">
        <v>716</v>
      </c>
      <c r="AG288" s="99">
        <v>43150</v>
      </c>
      <c r="AH288" s="127" t="str">
        <f t="shared" si="29"/>
        <v>2484PHYTO SOYA DIA Y NOCHE X 60 CAP.</v>
      </c>
    </row>
    <row r="289" spans="2:35" x14ac:dyDescent="0.3">
      <c r="B289" s="127" t="str">
        <f t="shared" si="26"/>
        <v>42</v>
      </c>
      <c r="C289" s="127" t="str">
        <f t="shared" si="27"/>
        <v>24846</v>
      </c>
      <c r="E289" s="159" t="s">
        <v>344</v>
      </c>
      <c r="F289" s="132" t="s">
        <v>165</v>
      </c>
      <c r="G289" s="108" t="s">
        <v>184</v>
      </c>
      <c r="H289" s="136">
        <v>44013</v>
      </c>
      <c r="I289" s="132">
        <f t="shared" si="24"/>
        <v>6</v>
      </c>
      <c r="J289" s="97" t="s">
        <v>262</v>
      </c>
      <c r="K289" s="97">
        <v>2018</v>
      </c>
      <c r="L289" s="109">
        <v>43147</v>
      </c>
      <c r="M289" s="97">
        <v>2486</v>
      </c>
      <c r="N289" s="107">
        <v>2484</v>
      </c>
      <c r="O289" s="110">
        <v>43147</v>
      </c>
      <c r="P289" s="97" t="s">
        <v>94</v>
      </c>
      <c r="Q289" s="107" t="s">
        <v>197</v>
      </c>
      <c r="R289" s="127" t="s">
        <v>92</v>
      </c>
      <c r="T289" s="97">
        <v>6</v>
      </c>
      <c r="U289" s="127" t="s">
        <v>270</v>
      </c>
      <c r="W289" s="97" t="s">
        <v>289</v>
      </c>
      <c r="AA289" s="127" t="s">
        <v>261</v>
      </c>
      <c r="AB289" s="127">
        <f t="shared" si="25"/>
        <v>42</v>
      </c>
      <c r="AC289" s="127">
        <f t="shared" si="28"/>
        <v>1</v>
      </c>
      <c r="AD289" s="107">
        <v>24</v>
      </c>
      <c r="AE289" s="132">
        <v>716</v>
      </c>
      <c r="AG289" s="99">
        <v>43150</v>
      </c>
      <c r="AH289" s="127" t="str">
        <f t="shared" si="29"/>
        <v>2484PHYTO SOYA FORTE X 60 CAPS</v>
      </c>
    </row>
    <row r="290" spans="2:35" x14ac:dyDescent="0.3">
      <c r="B290" s="127" t="str">
        <f t="shared" si="26"/>
        <v>42</v>
      </c>
      <c r="C290" s="127" t="str">
        <f t="shared" si="27"/>
        <v>24847</v>
      </c>
      <c r="E290" s="159" t="s">
        <v>348</v>
      </c>
      <c r="F290" s="132" t="s">
        <v>167</v>
      </c>
      <c r="G290" s="108" t="s">
        <v>168</v>
      </c>
      <c r="H290" s="136">
        <v>43709</v>
      </c>
      <c r="I290" s="132">
        <f t="shared" si="24"/>
        <v>7</v>
      </c>
      <c r="J290" s="97" t="s">
        <v>262</v>
      </c>
      <c r="K290" s="97">
        <v>2018</v>
      </c>
      <c r="L290" s="109">
        <v>43147</v>
      </c>
      <c r="M290" s="97">
        <v>2486</v>
      </c>
      <c r="N290" s="107">
        <v>2484</v>
      </c>
      <c r="O290" s="110">
        <v>43147</v>
      </c>
      <c r="P290" s="97" t="s">
        <v>94</v>
      </c>
      <c r="Q290" s="107" t="s">
        <v>197</v>
      </c>
      <c r="R290" s="127" t="s">
        <v>92</v>
      </c>
      <c r="T290" s="97">
        <v>6</v>
      </c>
      <c r="U290" s="127" t="s">
        <v>270</v>
      </c>
      <c r="W290" s="97" t="s">
        <v>289</v>
      </c>
      <c r="AA290" s="127" t="s">
        <v>261</v>
      </c>
      <c r="AB290" s="127">
        <f t="shared" si="25"/>
        <v>42</v>
      </c>
      <c r="AC290" s="127">
        <f t="shared" si="28"/>
        <v>1</v>
      </c>
      <c r="AD290" s="107">
        <v>24</v>
      </c>
      <c r="AE290" s="132">
        <v>716</v>
      </c>
      <c r="AG290" s="99">
        <v>43150</v>
      </c>
      <c r="AH290" s="127" t="str">
        <f t="shared" si="29"/>
        <v>2484VAGIVIT CAJS X 6 V.T.</v>
      </c>
    </row>
    <row r="291" spans="2:35" x14ac:dyDescent="0.3">
      <c r="B291" s="127" t="str">
        <f t="shared" si="26"/>
        <v>43</v>
      </c>
      <c r="C291" s="127" t="str">
        <f t="shared" si="27"/>
        <v>24851</v>
      </c>
      <c r="E291" s="159" t="s">
        <v>339</v>
      </c>
      <c r="F291" s="132" t="s">
        <v>151</v>
      </c>
      <c r="G291" s="108" t="s">
        <v>152</v>
      </c>
      <c r="H291" s="136">
        <v>43709</v>
      </c>
      <c r="I291" s="132">
        <f t="shared" si="24"/>
        <v>1</v>
      </c>
      <c r="J291" s="97" t="s">
        <v>262</v>
      </c>
      <c r="K291" s="97">
        <v>2018</v>
      </c>
      <c r="L291" s="109">
        <v>43147</v>
      </c>
      <c r="M291" s="97">
        <v>2487</v>
      </c>
      <c r="N291" s="107">
        <v>2485</v>
      </c>
      <c r="O291" s="110">
        <v>43147</v>
      </c>
      <c r="P291" s="97" t="s">
        <v>94</v>
      </c>
      <c r="Q291" s="107" t="s">
        <v>180</v>
      </c>
      <c r="R291" s="127" t="s">
        <v>92</v>
      </c>
      <c r="T291" s="97">
        <v>1</v>
      </c>
      <c r="U291" s="127" t="s">
        <v>270</v>
      </c>
      <c r="W291" s="97" t="s">
        <v>289</v>
      </c>
      <c r="AA291" s="127" t="s">
        <v>261</v>
      </c>
      <c r="AB291" s="127">
        <f t="shared" si="25"/>
        <v>43</v>
      </c>
      <c r="AC291" s="127">
        <f t="shared" si="28"/>
        <v>1</v>
      </c>
      <c r="AD291" s="107">
        <v>5</v>
      </c>
      <c r="AE291" s="132">
        <v>717</v>
      </c>
      <c r="AG291" s="99">
        <v>43150</v>
      </c>
      <c r="AH291" s="127" t="str">
        <f t="shared" si="29"/>
        <v>2485CYS-CONTROL SACHETS X 14</v>
      </c>
    </row>
    <row r="292" spans="2:35" x14ac:dyDescent="0.3">
      <c r="B292" s="127" t="str">
        <f t="shared" si="26"/>
        <v>43</v>
      </c>
      <c r="C292" s="127" t="str">
        <f t="shared" si="27"/>
        <v>24852</v>
      </c>
      <c r="E292" s="159" t="s">
        <v>342</v>
      </c>
      <c r="F292" s="132" t="s">
        <v>155</v>
      </c>
      <c r="G292" s="108" t="s">
        <v>156</v>
      </c>
      <c r="H292" s="136">
        <v>43891</v>
      </c>
      <c r="I292" s="132">
        <f t="shared" si="24"/>
        <v>2</v>
      </c>
      <c r="J292" s="97" t="s">
        <v>262</v>
      </c>
      <c r="K292" s="97">
        <v>2018</v>
      </c>
      <c r="L292" s="109">
        <v>43147</v>
      </c>
      <c r="M292" s="97">
        <v>2487</v>
      </c>
      <c r="N292" s="107">
        <v>2485</v>
      </c>
      <c r="O292" s="110">
        <v>43147</v>
      </c>
      <c r="P292" s="97" t="s">
        <v>94</v>
      </c>
      <c r="Q292" s="107" t="s">
        <v>180</v>
      </c>
      <c r="R292" s="127" t="s">
        <v>92</v>
      </c>
      <c r="T292" s="97">
        <v>1</v>
      </c>
      <c r="U292" s="127" t="s">
        <v>270</v>
      </c>
      <c r="W292" s="97" t="s">
        <v>289</v>
      </c>
      <c r="AA292" s="127" t="s">
        <v>261</v>
      </c>
      <c r="AB292" s="127">
        <f t="shared" si="25"/>
        <v>43</v>
      </c>
      <c r="AC292" s="127">
        <f t="shared" si="28"/>
        <v>1</v>
      </c>
      <c r="AD292" s="107">
        <v>2</v>
      </c>
      <c r="AE292" s="132">
        <v>717</v>
      </c>
      <c r="AG292" s="99">
        <v>43150</v>
      </c>
      <c r="AH292" s="127" t="str">
        <f t="shared" si="29"/>
        <v>2485PHYTO SOYA CAPS. X 60</v>
      </c>
    </row>
    <row r="293" spans="2:35" x14ac:dyDescent="0.3">
      <c r="B293" s="127" t="str">
        <f t="shared" si="26"/>
        <v>43</v>
      </c>
      <c r="C293" s="127" t="str">
        <f t="shared" si="27"/>
        <v>24853</v>
      </c>
      <c r="E293" s="159" t="s">
        <v>344</v>
      </c>
      <c r="F293" s="132" t="s">
        <v>165</v>
      </c>
      <c r="G293" s="108" t="s">
        <v>184</v>
      </c>
      <c r="H293" s="136">
        <v>44013</v>
      </c>
      <c r="I293" s="132">
        <f t="shared" si="24"/>
        <v>3</v>
      </c>
      <c r="J293" s="97" t="s">
        <v>262</v>
      </c>
      <c r="K293" s="97">
        <v>2018</v>
      </c>
      <c r="L293" s="109">
        <v>43147</v>
      </c>
      <c r="M293" s="97">
        <v>2487</v>
      </c>
      <c r="N293" s="107">
        <v>2485</v>
      </c>
      <c r="O293" s="110">
        <v>43147</v>
      </c>
      <c r="P293" s="97" t="s">
        <v>94</v>
      </c>
      <c r="Q293" s="107" t="s">
        <v>180</v>
      </c>
      <c r="R293" s="127" t="s">
        <v>92</v>
      </c>
      <c r="T293" s="97">
        <v>1</v>
      </c>
      <c r="U293" s="127" t="s">
        <v>270</v>
      </c>
      <c r="W293" s="97" t="s">
        <v>289</v>
      </c>
      <c r="AA293" s="127" t="s">
        <v>261</v>
      </c>
      <c r="AB293" s="127">
        <f t="shared" si="25"/>
        <v>43</v>
      </c>
      <c r="AC293" s="127">
        <f t="shared" si="28"/>
        <v>1</v>
      </c>
      <c r="AD293" s="107">
        <v>2</v>
      </c>
      <c r="AE293" s="132">
        <v>717</v>
      </c>
      <c r="AG293" s="99">
        <v>43150</v>
      </c>
      <c r="AH293" s="127" t="str">
        <f t="shared" si="29"/>
        <v>2485PHYTO SOYA FORTE X 60 CAPS</v>
      </c>
    </row>
    <row r="294" spans="2:35" x14ac:dyDescent="0.3">
      <c r="B294" s="127" t="str">
        <f t="shared" si="26"/>
        <v>43</v>
      </c>
      <c r="C294" s="127" t="str">
        <f t="shared" si="27"/>
        <v>24854</v>
      </c>
      <c r="E294" s="159" t="s">
        <v>345</v>
      </c>
      <c r="F294" s="132" t="s">
        <v>157</v>
      </c>
      <c r="G294" s="108" t="s">
        <v>158</v>
      </c>
      <c r="H294" s="136">
        <v>43862</v>
      </c>
      <c r="I294" s="132">
        <f t="shared" si="24"/>
        <v>4</v>
      </c>
      <c r="J294" s="97" t="s">
        <v>262</v>
      </c>
      <c r="K294" s="97">
        <v>2018</v>
      </c>
      <c r="L294" s="109">
        <v>43147</v>
      </c>
      <c r="M294" s="97">
        <v>2487</v>
      </c>
      <c r="N294" s="107">
        <v>2485</v>
      </c>
      <c r="O294" s="110">
        <v>43147</v>
      </c>
      <c r="P294" s="97" t="s">
        <v>94</v>
      </c>
      <c r="Q294" s="107" t="s">
        <v>180</v>
      </c>
      <c r="R294" s="127" t="s">
        <v>92</v>
      </c>
      <c r="T294" s="97">
        <v>1</v>
      </c>
      <c r="U294" s="127" t="s">
        <v>270</v>
      </c>
      <c r="W294" s="97" t="s">
        <v>289</v>
      </c>
      <c r="AA294" s="127" t="s">
        <v>261</v>
      </c>
      <c r="AB294" s="127">
        <f t="shared" si="25"/>
        <v>43</v>
      </c>
      <c r="AC294" s="127">
        <f t="shared" si="28"/>
        <v>1</v>
      </c>
      <c r="AD294" s="107">
        <v>2</v>
      </c>
      <c r="AE294" s="132">
        <v>717</v>
      </c>
      <c r="AG294" s="99">
        <v>43150</v>
      </c>
      <c r="AH294" s="127" t="str">
        <f t="shared" si="29"/>
        <v>2485PHYTO SOYA GEL VAGINAL X 8 APLICADORES</v>
      </c>
    </row>
    <row r="295" spans="2:35" x14ac:dyDescent="0.3">
      <c r="B295" s="127" t="str">
        <f t="shared" si="26"/>
        <v>44</v>
      </c>
      <c r="C295" s="127" t="str">
        <f t="shared" si="27"/>
        <v>24861</v>
      </c>
      <c r="E295" s="159" t="s">
        <v>336</v>
      </c>
      <c r="F295" s="132" t="s">
        <v>185</v>
      </c>
      <c r="G295" s="108" t="s">
        <v>196</v>
      </c>
      <c r="H295" s="136">
        <v>44105</v>
      </c>
      <c r="I295" s="132">
        <f t="shared" si="24"/>
        <v>1</v>
      </c>
      <c r="J295" s="97" t="s">
        <v>262</v>
      </c>
      <c r="K295" s="97">
        <v>2018</v>
      </c>
      <c r="L295" s="109">
        <v>43147</v>
      </c>
      <c r="M295" s="97">
        <v>2488</v>
      </c>
      <c r="N295" s="107">
        <v>2486</v>
      </c>
      <c r="O295" s="110">
        <v>43147</v>
      </c>
      <c r="P295" s="97" t="s">
        <v>94</v>
      </c>
      <c r="Q295" s="107" t="s">
        <v>198</v>
      </c>
      <c r="R295" s="127" t="s">
        <v>92</v>
      </c>
      <c r="T295" s="97">
        <v>1</v>
      </c>
      <c r="U295" s="127" t="s">
        <v>270</v>
      </c>
      <c r="W295" s="97" t="s">
        <v>289</v>
      </c>
      <c r="AA295" s="127" t="s">
        <v>261</v>
      </c>
      <c r="AB295" s="127">
        <f t="shared" si="25"/>
        <v>44</v>
      </c>
      <c r="AC295" s="127">
        <f t="shared" si="28"/>
        <v>1</v>
      </c>
      <c r="AD295" s="107">
        <v>4</v>
      </c>
      <c r="AE295" s="132">
        <v>718</v>
      </c>
      <c r="AG295" s="99">
        <v>43150</v>
      </c>
      <c r="AH295" s="127" t="str">
        <f t="shared" si="29"/>
        <v>2486ARKOLAGEN PLUS X 14 SACHETS</v>
      </c>
    </row>
    <row r="296" spans="2:35" x14ac:dyDescent="0.3">
      <c r="B296" s="127" t="str">
        <f t="shared" si="26"/>
        <v>44</v>
      </c>
      <c r="C296" s="127" t="str">
        <f t="shared" si="27"/>
        <v>24862</v>
      </c>
      <c r="E296" s="159" t="s">
        <v>347</v>
      </c>
      <c r="F296" s="132" t="s">
        <v>144</v>
      </c>
      <c r="G296" s="108" t="s">
        <v>145</v>
      </c>
      <c r="H296" s="136">
        <v>43617</v>
      </c>
      <c r="I296" s="132">
        <f t="shared" si="24"/>
        <v>2</v>
      </c>
      <c r="J296" s="97" t="s">
        <v>262</v>
      </c>
      <c r="K296" s="97">
        <v>2018</v>
      </c>
      <c r="L296" s="109">
        <v>43147</v>
      </c>
      <c r="M296" s="97">
        <v>2488</v>
      </c>
      <c r="N296" s="107">
        <v>2486</v>
      </c>
      <c r="O296" s="110">
        <v>43147</v>
      </c>
      <c r="P296" s="97" t="s">
        <v>94</v>
      </c>
      <c r="Q296" s="107" t="s">
        <v>198</v>
      </c>
      <c r="R296" s="127" t="s">
        <v>92</v>
      </c>
      <c r="T296" s="97">
        <v>1</v>
      </c>
      <c r="U296" s="127" t="s">
        <v>270</v>
      </c>
      <c r="W296" s="97" t="s">
        <v>289</v>
      </c>
      <c r="AA296" s="127" t="s">
        <v>261</v>
      </c>
      <c r="AB296" s="127">
        <f t="shared" si="25"/>
        <v>44</v>
      </c>
      <c r="AC296" s="127">
        <f t="shared" si="28"/>
        <v>1</v>
      </c>
      <c r="AD296" s="107">
        <v>1</v>
      </c>
      <c r="AE296" s="132">
        <v>718</v>
      </c>
      <c r="AG296" s="99">
        <v>43150</v>
      </c>
      <c r="AH296" s="127" t="str">
        <f t="shared" si="29"/>
        <v>2486ARKOTUX PASTILLAS HIEDRA X 24</v>
      </c>
    </row>
    <row r="297" spans="2:35" x14ac:dyDescent="0.3">
      <c r="B297" s="127" t="str">
        <f t="shared" si="26"/>
        <v>44</v>
      </c>
      <c r="C297" s="127" t="str">
        <f t="shared" si="27"/>
        <v>24863</v>
      </c>
      <c r="E297" s="159" t="s">
        <v>338</v>
      </c>
      <c r="F297" s="132" t="s">
        <v>149</v>
      </c>
      <c r="G297" s="108" t="s">
        <v>150</v>
      </c>
      <c r="H297" s="136">
        <v>43922</v>
      </c>
      <c r="I297" s="132">
        <f t="shared" si="24"/>
        <v>3</v>
      </c>
      <c r="J297" s="97" t="s">
        <v>262</v>
      </c>
      <c r="K297" s="97">
        <v>2018</v>
      </c>
      <c r="L297" s="109">
        <v>43147</v>
      </c>
      <c r="M297" s="97">
        <v>2488</v>
      </c>
      <c r="N297" s="107">
        <v>2486</v>
      </c>
      <c r="O297" s="110">
        <v>43147</v>
      </c>
      <c r="P297" s="97" t="s">
        <v>94</v>
      </c>
      <c r="Q297" s="107" t="s">
        <v>198</v>
      </c>
      <c r="R297" s="127" t="s">
        <v>92</v>
      </c>
      <c r="T297" s="97">
        <v>1</v>
      </c>
      <c r="U297" s="127" t="s">
        <v>270</v>
      </c>
      <c r="W297" s="97" t="s">
        <v>289</v>
      </c>
      <c r="AA297" s="127" t="s">
        <v>261</v>
      </c>
      <c r="AB297" s="127">
        <f t="shared" si="25"/>
        <v>44</v>
      </c>
      <c r="AC297" s="127">
        <f t="shared" si="28"/>
        <v>1</v>
      </c>
      <c r="AD297" s="107">
        <v>1</v>
      </c>
      <c r="AE297" s="132">
        <v>718</v>
      </c>
      <c r="AG297" s="99">
        <v>43150</v>
      </c>
      <c r="AH297" s="127" t="str">
        <f t="shared" si="29"/>
        <v>2486CHONDRO AID FORTE X 60 CAPS.</v>
      </c>
    </row>
    <row r="298" spans="2:35" x14ac:dyDescent="0.3">
      <c r="B298" s="127" t="str">
        <f t="shared" si="26"/>
        <v>44</v>
      </c>
      <c r="C298" s="127" t="str">
        <f t="shared" si="27"/>
        <v>24864</v>
      </c>
      <c r="E298" s="159" t="s">
        <v>340</v>
      </c>
      <c r="F298" s="132" t="s">
        <v>153</v>
      </c>
      <c r="G298" s="108" t="s">
        <v>154</v>
      </c>
      <c r="H298" s="136">
        <v>43891</v>
      </c>
      <c r="I298" s="132">
        <f t="shared" si="24"/>
        <v>4</v>
      </c>
      <c r="J298" s="97" t="s">
        <v>262</v>
      </c>
      <c r="K298" s="97">
        <v>2018</v>
      </c>
      <c r="L298" s="109">
        <v>43147</v>
      </c>
      <c r="M298" s="97">
        <v>2488</v>
      </c>
      <c r="N298" s="107">
        <v>2486</v>
      </c>
      <c r="O298" s="110">
        <v>43147</v>
      </c>
      <c r="P298" s="97" t="s">
        <v>94</v>
      </c>
      <c r="Q298" s="107" t="s">
        <v>198</v>
      </c>
      <c r="R298" s="127" t="s">
        <v>92</v>
      </c>
      <c r="T298" s="97">
        <v>1</v>
      </c>
      <c r="U298" s="127" t="s">
        <v>270</v>
      </c>
      <c r="W298" s="97" t="s">
        <v>289</v>
      </c>
      <c r="AA298" s="127" t="s">
        <v>261</v>
      </c>
      <c r="AB298" s="127">
        <f t="shared" si="25"/>
        <v>44</v>
      </c>
      <c r="AC298" s="127">
        <f t="shared" si="28"/>
        <v>1</v>
      </c>
      <c r="AD298" s="107">
        <v>2</v>
      </c>
      <c r="AE298" s="132">
        <v>718</v>
      </c>
      <c r="AG298" s="99">
        <v>43150</v>
      </c>
      <c r="AH298" s="127" t="str">
        <f t="shared" si="29"/>
        <v>2486ECHINALIS X 30 CAPSULAS</v>
      </c>
    </row>
    <row r="299" spans="2:35" x14ac:dyDescent="0.3">
      <c r="B299" s="127" t="str">
        <f t="shared" si="26"/>
        <v>44</v>
      </c>
      <c r="C299" s="127" t="str">
        <f t="shared" si="27"/>
        <v>24865</v>
      </c>
      <c r="E299" s="159" t="s">
        <v>341</v>
      </c>
      <c r="F299" s="132" t="s">
        <v>163</v>
      </c>
      <c r="G299" s="108" t="s">
        <v>164</v>
      </c>
      <c r="H299" s="136">
        <v>43922</v>
      </c>
      <c r="I299" s="132">
        <f t="shared" si="24"/>
        <v>5</v>
      </c>
      <c r="J299" s="97" t="s">
        <v>262</v>
      </c>
      <c r="K299" s="97">
        <v>2018</v>
      </c>
      <c r="L299" s="109">
        <v>43147</v>
      </c>
      <c r="M299" s="97">
        <v>2488</v>
      </c>
      <c r="N299" s="107">
        <v>2486</v>
      </c>
      <c r="O299" s="110">
        <v>43147</v>
      </c>
      <c r="P299" s="97" t="s">
        <v>94</v>
      </c>
      <c r="Q299" s="107" t="s">
        <v>198</v>
      </c>
      <c r="R299" s="127" t="s">
        <v>92</v>
      </c>
      <c r="T299" s="97">
        <v>1</v>
      </c>
      <c r="U299" s="127" t="s">
        <v>270</v>
      </c>
      <c r="W299" s="97" t="s">
        <v>289</v>
      </c>
      <c r="AA299" s="127" t="s">
        <v>261</v>
      </c>
      <c r="AB299" s="127">
        <f t="shared" si="25"/>
        <v>44</v>
      </c>
      <c r="AC299" s="127">
        <f t="shared" si="28"/>
        <v>1</v>
      </c>
      <c r="AD299" s="107">
        <v>1</v>
      </c>
      <c r="AE299" s="132">
        <v>718</v>
      </c>
      <c r="AG299" s="99">
        <v>43150</v>
      </c>
      <c r="AH299" s="127" t="str">
        <f t="shared" si="29"/>
        <v>2486PERLAS DE PIEL advance X 200 CAPS.</v>
      </c>
    </row>
    <row r="300" spans="2:35" x14ac:dyDescent="0.3">
      <c r="B300" s="127" t="str">
        <f t="shared" si="26"/>
        <v>44</v>
      </c>
      <c r="C300" s="127" t="str">
        <f t="shared" si="27"/>
        <v>24866</v>
      </c>
      <c r="E300" s="159" t="s">
        <v>346</v>
      </c>
      <c r="F300" s="132" t="s">
        <v>172</v>
      </c>
      <c r="G300" s="108" t="s">
        <v>173</v>
      </c>
      <c r="H300" s="136">
        <v>43497</v>
      </c>
      <c r="I300" s="132">
        <f t="shared" si="24"/>
        <v>6</v>
      </c>
      <c r="J300" s="97" t="s">
        <v>262</v>
      </c>
      <c r="K300" s="97">
        <v>2018</v>
      </c>
      <c r="L300" s="109">
        <v>43147</v>
      </c>
      <c r="M300" s="97">
        <v>2488</v>
      </c>
      <c r="N300" s="107">
        <v>2486</v>
      </c>
      <c r="O300" s="110">
        <v>43147</v>
      </c>
      <c r="P300" s="97" t="s">
        <v>94</v>
      </c>
      <c r="Q300" s="107" t="s">
        <v>198</v>
      </c>
      <c r="R300" s="127" t="s">
        <v>92</v>
      </c>
      <c r="T300" s="97">
        <v>1</v>
      </c>
      <c r="U300" s="127" t="s">
        <v>270</v>
      </c>
      <c r="W300" s="97" t="s">
        <v>289</v>
      </c>
      <c r="AA300" s="127" t="s">
        <v>261</v>
      </c>
      <c r="AB300" s="127">
        <f t="shared" si="25"/>
        <v>44</v>
      </c>
      <c r="AC300" s="127">
        <f t="shared" si="28"/>
        <v>1</v>
      </c>
      <c r="AD300" s="107">
        <v>1</v>
      </c>
      <c r="AE300" s="132">
        <v>718</v>
      </c>
      <c r="AG300" s="99">
        <v>43150</v>
      </c>
      <c r="AH300" s="127" t="str">
        <f t="shared" si="29"/>
        <v>2486VITIVEN X 30 CAPSULAS</v>
      </c>
    </row>
    <row r="301" spans="2:35" x14ac:dyDescent="0.3">
      <c r="B301" s="127" t="str">
        <f t="shared" si="26"/>
        <v>45</v>
      </c>
      <c r="C301" s="127" t="str">
        <f t="shared" si="27"/>
        <v>24911</v>
      </c>
      <c r="E301" s="159" t="s">
        <v>334</v>
      </c>
      <c r="F301" s="132" t="s">
        <v>161</v>
      </c>
      <c r="G301" s="108" t="s">
        <v>162</v>
      </c>
      <c r="H301" s="136">
        <v>43709</v>
      </c>
      <c r="I301" s="132">
        <f t="shared" si="24"/>
        <v>1</v>
      </c>
      <c r="J301" s="97" t="s">
        <v>262</v>
      </c>
      <c r="K301" s="97">
        <v>2018</v>
      </c>
      <c r="L301" s="109"/>
      <c r="M301" s="97">
        <v>2491</v>
      </c>
      <c r="N301" s="111">
        <v>2491</v>
      </c>
      <c r="O301" s="110">
        <v>43150</v>
      </c>
      <c r="P301" s="97" t="s">
        <v>94</v>
      </c>
      <c r="Q301" s="107" t="s">
        <v>90</v>
      </c>
      <c r="R301" s="127" t="e">
        <v>#N/A</v>
      </c>
      <c r="T301" s="97" t="e">
        <v>#N/A</v>
      </c>
      <c r="U301" s="127" t="e">
        <v>#N/A</v>
      </c>
      <c r="W301" s="97" t="s">
        <v>289</v>
      </c>
      <c r="X301" s="97" t="e">
        <v>#N/A</v>
      </c>
      <c r="AA301" s="127" t="s">
        <v>261</v>
      </c>
      <c r="AB301" s="127">
        <f t="shared" si="25"/>
        <v>45</v>
      </c>
      <c r="AC301" s="127">
        <f t="shared" si="28"/>
        <v>1</v>
      </c>
      <c r="AD301" s="107">
        <v>10</v>
      </c>
      <c r="AE301" s="132">
        <v>719</v>
      </c>
      <c r="AG301" s="99" t="e">
        <v>#N/A</v>
      </c>
      <c r="AH301" s="127" t="str">
        <f t="shared" si="29"/>
        <v>2491ARKOCAPIL advance X 60 CAPS.</v>
      </c>
      <c r="AI301" s="97" t="s">
        <v>372</v>
      </c>
    </row>
    <row r="302" spans="2:35" x14ac:dyDescent="0.3">
      <c r="B302" s="127" t="str">
        <f t="shared" si="26"/>
        <v>45</v>
      </c>
      <c r="C302" s="127" t="str">
        <f t="shared" si="27"/>
        <v>24912</v>
      </c>
      <c r="E302" s="159" t="s">
        <v>336</v>
      </c>
      <c r="F302" s="132" t="s">
        <v>185</v>
      </c>
      <c r="G302" s="108" t="s">
        <v>196</v>
      </c>
      <c r="H302" s="136">
        <v>44105</v>
      </c>
      <c r="I302" s="132">
        <f t="shared" si="24"/>
        <v>2</v>
      </c>
      <c r="J302" s="97" t="s">
        <v>262</v>
      </c>
      <c r="K302" s="97">
        <v>2018</v>
      </c>
      <c r="L302" s="109"/>
      <c r="M302" s="97">
        <v>2491</v>
      </c>
      <c r="N302" s="111">
        <v>2491</v>
      </c>
      <c r="O302" s="110">
        <v>43150</v>
      </c>
      <c r="P302" s="97" t="s">
        <v>94</v>
      </c>
      <c r="Q302" s="107" t="s">
        <v>90</v>
      </c>
      <c r="R302" s="127" t="e">
        <v>#N/A</v>
      </c>
      <c r="T302" s="97" t="e">
        <v>#N/A</v>
      </c>
      <c r="U302" s="127" t="e">
        <v>#N/A</v>
      </c>
      <c r="W302" s="97" t="s">
        <v>289</v>
      </c>
      <c r="X302" s="97" t="e">
        <v>#N/A</v>
      </c>
      <c r="AA302" s="127" t="s">
        <v>261</v>
      </c>
      <c r="AB302" s="127">
        <f t="shared" si="25"/>
        <v>45</v>
      </c>
      <c r="AC302" s="127">
        <f t="shared" si="28"/>
        <v>1</v>
      </c>
      <c r="AD302" s="107">
        <v>15</v>
      </c>
      <c r="AE302" s="132">
        <v>719</v>
      </c>
      <c r="AG302" s="99" t="e">
        <v>#N/A</v>
      </c>
      <c r="AH302" s="127" t="str">
        <f t="shared" si="29"/>
        <v>2491ARKOLAGEN PLUS X 14 SACHETS</v>
      </c>
      <c r="AI302" s="97" t="s">
        <v>372</v>
      </c>
    </row>
    <row r="303" spans="2:35" x14ac:dyDescent="0.3">
      <c r="B303" s="127" t="str">
        <f t="shared" si="26"/>
        <v>45</v>
      </c>
      <c r="C303" s="127" t="str">
        <f t="shared" si="27"/>
        <v>24913</v>
      </c>
      <c r="E303" s="159" t="s">
        <v>337</v>
      </c>
      <c r="F303" s="132" t="s">
        <v>146</v>
      </c>
      <c r="G303" s="108" t="s">
        <v>195</v>
      </c>
      <c r="H303" s="136">
        <v>43678</v>
      </c>
      <c r="I303" s="132">
        <f t="shared" si="24"/>
        <v>3</v>
      </c>
      <c r="J303" s="97" t="s">
        <v>262</v>
      </c>
      <c r="K303" s="97">
        <v>2018</v>
      </c>
      <c r="L303" s="109"/>
      <c r="M303" s="97">
        <v>2491</v>
      </c>
      <c r="N303" s="111">
        <v>2491</v>
      </c>
      <c r="O303" s="110">
        <v>43150</v>
      </c>
      <c r="P303" s="97" t="s">
        <v>94</v>
      </c>
      <c r="Q303" s="107" t="s">
        <v>90</v>
      </c>
      <c r="R303" s="127" t="e">
        <v>#N/A</v>
      </c>
      <c r="T303" s="97" t="e">
        <v>#N/A</v>
      </c>
      <c r="U303" s="127" t="e">
        <v>#N/A</v>
      </c>
      <c r="W303" s="97" t="s">
        <v>289</v>
      </c>
      <c r="X303" s="97" t="e">
        <v>#N/A</v>
      </c>
      <c r="AA303" s="127" t="s">
        <v>261</v>
      </c>
      <c r="AB303" s="127">
        <f t="shared" si="25"/>
        <v>45</v>
      </c>
      <c r="AC303" s="127">
        <f t="shared" si="28"/>
        <v>1</v>
      </c>
      <c r="AD303" s="107">
        <v>30</v>
      </c>
      <c r="AE303" s="132">
        <v>719</v>
      </c>
      <c r="AG303" s="99" t="e">
        <v>#N/A</v>
      </c>
      <c r="AH303" s="127" t="str">
        <f t="shared" si="29"/>
        <v>2491ARKOVOX PROPOLIS JARABE X 150 ML.</v>
      </c>
      <c r="AI303" s="97" t="s">
        <v>372</v>
      </c>
    </row>
    <row r="304" spans="2:35" x14ac:dyDescent="0.3">
      <c r="B304" s="127" t="str">
        <f t="shared" si="26"/>
        <v>46</v>
      </c>
      <c r="C304" s="127" t="str">
        <f t="shared" si="27"/>
        <v>24931</v>
      </c>
      <c r="E304" s="159" t="s">
        <v>332</v>
      </c>
      <c r="F304" s="132" t="s">
        <v>142</v>
      </c>
      <c r="G304" s="108" t="s">
        <v>194</v>
      </c>
      <c r="H304" s="136">
        <v>43709</v>
      </c>
      <c r="I304" s="132">
        <f t="shared" si="24"/>
        <v>1</v>
      </c>
      <c r="J304" s="97" t="s">
        <v>262</v>
      </c>
      <c r="K304" s="97">
        <v>2018</v>
      </c>
      <c r="L304" s="109">
        <v>43150</v>
      </c>
      <c r="M304" s="97">
        <v>2493</v>
      </c>
      <c r="N304" s="107">
        <v>2493</v>
      </c>
      <c r="O304" s="110">
        <v>43151</v>
      </c>
      <c r="P304" s="97" t="s">
        <v>94</v>
      </c>
      <c r="Q304" s="107" t="s">
        <v>177</v>
      </c>
      <c r="R304" s="127" t="s">
        <v>91</v>
      </c>
      <c r="T304" s="97">
        <v>2</v>
      </c>
      <c r="U304" s="127" t="s">
        <v>275</v>
      </c>
      <c r="W304" s="97" t="s">
        <v>289</v>
      </c>
      <c r="AA304" s="127" t="s">
        <v>261</v>
      </c>
      <c r="AB304" s="127">
        <f t="shared" si="25"/>
        <v>46</v>
      </c>
      <c r="AC304" s="127">
        <f t="shared" si="28"/>
        <v>1</v>
      </c>
      <c r="AD304" s="107">
        <v>1200</v>
      </c>
      <c r="AE304" s="132">
        <v>720</v>
      </c>
      <c r="AG304" s="99">
        <v>43151</v>
      </c>
      <c r="AH304" s="127" t="str">
        <f t="shared" si="29"/>
        <v>2493ACTIVOX MENTA-EUCALIPTO X 16 PASTILLAS</v>
      </c>
      <c r="AI304" s="97" t="s">
        <v>385</v>
      </c>
    </row>
    <row r="305" spans="2:35" x14ac:dyDescent="0.3">
      <c r="B305" s="127" t="str">
        <f t="shared" si="26"/>
        <v>46</v>
      </c>
      <c r="C305" s="127" t="str">
        <f t="shared" si="27"/>
        <v>24932</v>
      </c>
      <c r="E305" s="159" t="s">
        <v>333</v>
      </c>
      <c r="F305" s="132" t="s">
        <v>159</v>
      </c>
      <c r="G305" s="108" t="s">
        <v>183</v>
      </c>
      <c r="H305" s="136">
        <v>43709</v>
      </c>
      <c r="I305" s="132">
        <f t="shared" si="24"/>
        <v>2</v>
      </c>
      <c r="J305" s="97" t="s">
        <v>262</v>
      </c>
      <c r="K305" s="97">
        <v>2018</v>
      </c>
      <c r="L305" s="109">
        <v>43150</v>
      </c>
      <c r="M305" s="97">
        <v>2493</v>
      </c>
      <c r="N305" s="107">
        <v>2493</v>
      </c>
      <c r="O305" s="110">
        <v>43151</v>
      </c>
      <c r="P305" s="97" t="s">
        <v>94</v>
      </c>
      <c r="Q305" s="107" t="s">
        <v>177</v>
      </c>
      <c r="R305" s="127" t="s">
        <v>91</v>
      </c>
      <c r="T305" s="97">
        <v>2</v>
      </c>
      <c r="U305" s="127" t="s">
        <v>275</v>
      </c>
      <c r="W305" s="97" t="s">
        <v>289</v>
      </c>
      <c r="AA305" s="127" t="s">
        <v>261</v>
      </c>
      <c r="AB305" s="127">
        <f t="shared" si="25"/>
        <v>46</v>
      </c>
      <c r="AC305" s="127">
        <f t="shared" si="28"/>
        <v>1</v>
      </c>
      <c r="AD305" s="107">
        <v>480</v>
      </c>
      <c r="AE305" s="132">
        <v>720</v>
      </c>
      <c r="AG305" s="99">
        <v>43151</v>
      </c>
      <c r="AH305" s="127" t="str">
        <f t="shared" si="29"/>
        <v>2493ACTIVOX MIEL-LIMON X 16 PASTILLAS</v>
      </c>
      <c r="AI305" s="97" t="s">
        <v>385</v>
      </c>
    </row>
    <row r="306" spans="2:35" x14ac:dyDescent="0.3">
      <c r="B306" s="127" t="str">
        <f t="shared" si="26"/>
        <v>46</v>
      </c>
      <c r="C306" s="127" t="str">
        <f t="shared" si="27"/>
        <v>24933</v>
      </c>
      <c r="E306" s="159" t="s">
        <v>337</v>
      </c>
      <c r="F306" s="132" t="s">
        <v>146</v>
      </c>
      <c r="G306" s="108" t="s">
        <v>195</v>
      </c>
      <c r="H306" s="136">
        <v>43678</v>
      </c>
      <c r="I306" s="132">
        <f t="shared" si="24"/>
        <v>3</v>
      </c>
      <c r="J306" s="97" t="s">
        <v>262</v>
      </c>
      <c r="K306" s="97">
        <v>2018</v>
      </c>
      <c r="L306" s="109">
        <v>43150</v>
      </c>
      <c r="M306" s="97">
        <v>2493</v>
      </c>
      <c r="N306" s="107">
        <v>2493</v>
      </c>
      <c r="O306" s="110">
        <v>43151</v>
      </c>
      <c r="P306" s="97" t="s">
        <v>94</v>
      </c>
      <c r="Q306" s="107" t="s">
        <v>177</v>
      </c>
      <c r="R306" s="127" t="s">
        <v>91</v>
      </c>
      <c r="T306" s="97">
        <v>2</v>
      </c>
      <c r="U306" s="127" t="s">
        <v>275</v>
      </c>
      <c r="W306" s="97" t="s">
        <v>289</v>
      </c>
      <c r="AA306" s="127" t="s">
        <v>261</v>
      </c>
      <c r="AB306" s="127">
        <f t="shared" si="25"/>
        <v>46</v>
      </c>
      <c r="AC306" s="127">
        <f t="shared" si="28"/>
        <v>1</v>
      </c>
      <c r="AD306" s="107">
        <v>168</v>
      </c>
      <c r="AE306" s="132">
        <v>720</v>
      </c>
      <c r="AG306" s="99">
        <v>43151</v>
      </c>
      <c r="AH306" s="127" t="str">
        <f t="shared" si="29"/>
        <v>2493ARKOVOX PROPOLIS JARABE X 150 ML.</v>
      </c>
      <c r="AI306" s="97" t="s">
        <v>385</v>
      </c>
    </row>
    <row r="307" spans="2:35" x14ac:dyDescent="0.3">
      <c r="B307" s="127" t="str">
        <f t="shared" si="26"/>
        <v>46</v>
      </c>
      <c r="C307" s="127" t="str">
        <f t="shared" si="27"/>
        <v>24934</v>
      </c>
      <c r="E307" s="159" t="s">
        <v>342</v>
      </c>
      <c r="F307" s="132" t="s">
        <v>155</v>
      </c>
      <c r="G307" s="108" t="s">
        <v>156</v>
      </c>
      <c r="H307" s="136">
        <v>43891</v>
      </c>
      <c r="I307" s="132">
        <f t="shared" si="24"/>
        <v>4</v>
      </c>
      <c r="J307" s="97" t="s">
        <v>262</v>
      </c>
      <c r="K307" s="97">
        <v>2018</v>
      </c>
      <c r="L307" s="109">
        <v>43150</v>
      </c>
      <c r="M307" s="97">
        <v>2493</v>
      </c>
      <c r="N307" s="107">
        <v>2493</v>
      </c>
      <c r="O307" s="110">
        <v>43151</v>
      </c>
      <c r="P307" s="97" t="s">
        <v>94</v>
      </c>
      <c r="Q307" s="107" t="s">
        <v>177</v>
      </c>
      <c r="R307" s="127" t="s">
        <v>91</v>
      </c>
      <c r="T307" s="97">
        <v>2</v>
      </c>
      <c r="U307" s="127" t="s">
        <v>275</v>
      </c>
      <c r="W307" s="97" t="s">
        <v>289</v>
      </c>
      <c r="AA307" s="127" t="s">
        <v>261</v>
      </c>
      <c r="AB307" s="127">
        <f t="shared" si="25"/>
        <v>46</v>
      </c>
      <c r="AC307" s="127">
        <f t="shared" si="28"/>
        <v>1</v>
      </c>
      <c r="AD307" s="107">
        <v>96</v>
      </c>
      <c r="AE307" s="132">
        <v>720</v>
      </c>
      <c r="AG307" s="99">
        <v>43151</v>
      </c>
      <c r="AH307" s="127" t="str">
        <f t="shared" si="29"/>
        <v>2493PHYTO SOYA CAPS. X 60</v>
      </c>
      <c r="AI307" s="97" t="s">
        <v>385</v>
      </c>
    </row>
    <row r="308" spans="2:35" x14ac:dyDescent="0.3">
      <c r="B308" s="127" t="str">
        <f t="shared" si="26"/>
        <v>46</v>
      </c>
      <c r="C308" s="127" t="str">
        <f t="shared" si="27"/>
        <v>24935</v>
      </c>
      <c r="E308" s="159" t="s">
        <v>344</v>
      </c>
      <c r="F308" s="132" t="s">
        <v>165</v>
      </c>
      <c r="G308" s="108" t="s">
        <v>184</v>
      </c>
      <c r="H308" s="136">
        <v>44013</v>
      </c>
      <c r="I308" s="132">
        <f t="shared" si="24"/>
        <v>5</v>
      </c>
      <c r="J308" s="97" t="s">
        <v>262</v>
      </c>
      <c r="K308" s="97">
        <v>2018</v>
      </c>
      <c r="L308" s="109">
        <v>43150</v>
      </c>
      <c r="M308" s="97">
        <v>2493</v>
      </c>
      <c r="N308" s="107">
        <v>2493</v>
      </c>
      <c r="O308" s="110">
        <v>43151</v>
      </c>
      <c r="P308" s="97" t="s">
        <v>94</v>
      </c>
      <c r="Q308" s="107" t="s">
        <v>177</v>
      </c>
      <c r="R308" s="127" t="s">
        <v>91</v>
      </c>
      <c r="T308" s="97">
        <v>2</v>
      </c>
      <c r="U308" s="127" t="s">
        <v>275</v>
      </c>
      <c r="W308" s="97" t="s">
        <v>289</v>
      </c>
      <c r="AA308" s="127" t="s">
        <v>261</v>
      </c>
      <c r="AB308" s="127">
        <f t="shared" si="25"/>
        <v>46</v>
      </c>
      <c r="AC308" s="127">
        <f t="shared" si="28"/>
        <v>1</v>
      </c>
      <c r="AD308" s="107">
        <v>48</v>
      </c>
      <c r="AE308" s="132">
        <v>720</v>
      </c>
      <c r="AG308" s="99">
        <v>43151</v>
      </c>
      <c r="AH308" s="127" t="str">
        <f t="shared" si="29"/>
        <v>2493PHYTO SOYA FORTE X 60 CAPS</v>
      </c>
      <c r="AI308" s="97" t="s">
        <v>385</v>
      </c>
    </row>
    <row r="309" spans="2:35" x14ac:dyDescent="0.3">
      <c r="B309" s="127" t="str">
        <f t="shared" si="26"/>
        <v>46</v>
      </c>
      <c r="C309" s="127" t="str">
        <f t="shared" si="27"/>
        <v>24936</v>
      </c>
      <c r="E309" s="159" t="s">
        <v>345</v>
      </c>
      <c r="F309" s="132" t="s">
        <v>157</v>
      </c>
      <c r="G309" s="108" t="s">
        <v>158</v>
      </c>
      <c r="H309" s="136">
        <v>43862</v>
      </c>
      <c r="I309" s="132">
        <f t="shared" si="24"/>
        <v>6</v>
      </c>
      <c r="J309" s="97" t="s">
        <v>262</v>
      </c>
      <c r="K309" s="97">
        <v>2018</v>
      </c>
      <c r="L309" s="109">
        <v>43150</v>
      </c>
      <c r="M309" s="97">
        <v>2493</v>
      </c>
      <c r="N309" s="107">
        <v>2493</v>
      </c>
      <c r="O309" s="110">
        <v>43151</v>
      </c>
      <c r="P309" s="97" t="s">
        <v>94</v>
      </c>
      <c r="Q309" s="107" t="s">
        <v>177</v>
      </c>
      <c r="R309" s="127" t="s">
        <v>91</v>
      </c>
      <c r="T309" s="97">
        <v>2</v>
      </c>
      <c r="U309" s="127" t="s">
        <v>275</v>
      </c>
      <c r="W309" s="97" t="s">
        <v>289</v>
      </c>
      <c r="AA309" s="127" t="s">
        <v>261</v>
      </c>
      <c r="AB309" s="127">
        <f t="shared" si="25"/>
        <v>46</v>
      </c>
      <c r="AC309" s="127">
        <f t="shared" si="28"/>
        <v>1</v>
      </c>
      <c r="AD309" s="107">
        <v>66</v>
      </c>
      <c r="AE309" s="132">
        <v>720</v>
      </c>
      <c r="AG309" s="99">
        <v>43151</v>
      </c>
      <c r="AH309" s="127" t="str">
        <f t="shared" si="29"/>
        <v>2493PHYTO SOYA GEL VAGINAL X 8 APLICADORES</v>
      </c>
      <c r="AI309" s="97" t="s">
        <v>385</v>
      </c>
    </row>
    <row r="310" spans="2:35" x14ac:dyDescent="0.3">
      <c r="B310" s="127" t="str">
        <f t="shared" si="26"/>
        <v>46</v>
      </c>
      <c r="C310" s="127" t="str">
        <f t="shared" si="27"/>
        <v>24937</v>
      </c>
      <c r="E310" s="159" t="s">
        <v>348</v>
      </c>
      <c r="F310" s="132" t="s">
        <v>167</v>
      </c>
      <c r="G310" s="108" t="s">
        <v>168</v>
      </c>
      <c r="H310" s="136">
        <v>43709</v>
      </c>
      <c r="I310" s="132">
        <f t="shared" si="24"/>
        <v>7</v>
      </c>
      <c r="J310" s="97" t="s">
        <v>262</v>
      </c>
      <c r="K310" s="97">
        <v>2018</v>
      </c>
      <c r="L310" s="109">
        <v>43150</v>
      </c>
      <c r="M310" s="97">
        <v>2493</v>
      </c>
      <c r="N310" s="107">
        <v>2493</v>
      </c>
      <c r="O310" s="110">
        <v>43151</v>
      </c>
      <c r="P310" s="97" t="s">
        <v>94</v>
      </c>
      <c r="Q310" s="107" t="s">
        <v>177</v>
      </c>
      <c r="R310" s="127" t="s">
        <v>91</v>
      </c>
      <c r="T310" s="97">
        <v>2</v>
      </c>
      <c r="U310" s="127" t="s">
        <v>275</v>
      </c>
      <c r="W310" s="97" t="s">
        <v>289</v>
      </c>
      <c r="AA310" s="127" t="s">
        <v>261</v>
      </c>
      <c r="AB310" s="127">
        <f t="shared" si="25"/>
        <v>46</v>
      </c>
      <c r="AC310" s="127">
        <f t="shared" si="28"/>
        <v>1</v>
      </c>
      <c r="AD310" s="107">
        <v>25</v>
      </c>
      <c r="AE310" s="132">
        <v>720</v>
      </c>
      <c r="AG310" s="99">
        <v>43151</v>
      </c>
      <c r="AH310" s="127" t="str">
        <f t="shared" si="29"/>
        <v>2493VAGIVIT CAJS X 6 V.T.</v>
      </c>
      <c r="AI310" s="97" t="s">
        <v>385</v>
      </c>
    </row>
    <row r="311" spans="2:35" x14ac:dyDescent="0.3">
      <c r="B311" s="127" t="str">
        <f t="shared" si="26"/>
        <v>47</v>
      </c>
      <c r="C311" s="127" t="str">
        <f t="shared" si="27"/>
        <v>24941</v>
      </c>
      <c r="E311" s="159" t="s">
        <v>332</v>
      </c>
      <c r="F311" s="132" t="s">
        <v>142</v>
      </c>
      <c r="G311" s="108" t="s">
        <v>194</v>
      </c>
      <c r="H311" s="136">
        <v>43709</v>
      </c>
      <c r="I311" s="132">
        <f t="shared" si="24"/>
        <v>1</v>
      </c>
      <c r="J311" s="97" t="s">
        <v>262</v>
      </c>
      <c r="K311" s="97">
        <v>2018</v>
      </c>
      <c r="L311" s="109">
        <v>43152</v>
      </c>
      <c r="M311" s="97">
        <v>2496</v>
      </c>
      <c r="N311" s="107">
        <v>2494</v>
      </c>
      <c r="O311" s="110">
        <v>43151</v>
      </c>
      <c r="P311" s="97" t="s">
        <v>94</v>
      </c>
      <c r="Q311" s="107" t="s">
        <v>178</v>
      </c>
      <c r="R311" s="127" t="s">
        <v>87</v>
      </c>
      <c r="T311" s="97">
        <v>93</v>
      </c>
      <c r="U311" s="127" t="s">
        <v>264</v>
      </c>
      <c r="W311" s="97" t="s">
        <v>289</v>
      </c>
      <c r="X311" s="97" t="s">
        <v>301</v>
      </c>
      <c r="AA311" s="127" t="s">
        <v>261</v>
      </c>
      <c r="AB311" s="127">
        <f t="shared" si="25"/>
        <v>47</v>
      </c>
      <c r="AC311" s="127">
        <f t="shared" si="28"/>
        <v>1</v>
      </c>
      <c r="AD311" s="107">
        <v>960</v>
      </c>
      <c r="AE311" s="132">
        <v>721</v>
      </c>
      <c r="AG311" s="99">
        <v>43152</v>
      </c>
      <c r="AH311" s="127" t="str">
        <f t="shared" si="29"/>
        <v>2494ACTIVOX MENTA-EUCALIPTO X 16 PASTILLAS</v>
      </c>
      <c r="AI311" s="97" t="s">
        <v>386</v>
      </c>
    </row>
    <row r="312" spans="2:35" x14ac:dyDescent="0.3">
      <c r="B312" s="127" t="str">
        <f t="shared" si="26"/>
        <v>47</v>
      </c>
      <c r="C312" s="127" t="str">
        <f t="shared" si="27"/>
        <v>24942</v>
      </c>
      <c r="E312" s="159" t="s">
        <v>333</v>
      </c>
      <c r="F312" s="132" t="s">
        <v>159</v>
      </c>
      <c r="G312" s="108" t="s">
        <v>183</v>
      </c>
      <c r="H312" s="136">
        <v>43709</v>
      </c>
      <c r="I312" s="132">
        <f t="shared" si="24"/>
        <v>2</v>
      </c>
      <c r="J312" s="97" t="s">
        <v>262</v>
      </c>
      <c r="K312" s="97">
        <v>2018</v>
      </c>
      <c r="L312" s="109">
        <v>43152</v>
      </c>
      <c r="M312" s="97">
        <v>2496</v>
      </c>
      <c r="N312" s="107">
        <v>2494</v>
      </c>
      <c r="O312" s="110">
        <v>43151</v>
      </c>
      <c r="P312" s="97" t="s">
        <v>94</v>
      </c>
      <c r="Q312" s="107" t="s">
        <v>178</v>
      </c>
      <c r="R312" s="127" t="s">
        <v>87</v>
      </c>
      <c r="T312" s="97">
        <v>93</v>
      </c>
      <c r="U312" s="127" t="s">
        <v>264</v>
      </c>
      <c r="W312" s="97" t="s">
        <v>289</v>
      </c>
      <c r="X312" s="97" t="s">
        <v>301</v>
      </c>
      <c r="AA312" s="127" t="s">
        <v>261</v>
      </c>
      <c r="AB312" s="127">
        <f t="shared" si="25"/>
        <v>47</v>
      </c>
      <c r="AC312" s="127">
        <f t="shared" si="28"/>
        <v>1</v>
      </c>
      <c r="AD312" s="107">
        <v>960</v>
      </c>
      <c r="AE312" s="132">
        <v>721</v>
      </c>
      <c r="AG312" s="99">
        <v>43152</v>
      </c>
      <c r="AH312" s="127" t="str">
        <f t="shared" si="29"/>
        <v>2494ACTIVOX MIEL-LIMON X 16 PASTILLAS</v>
      </c>
      <c r="AI312" s="97" t="s">
        <v>386</v>
      </c>
    </row>
    <row r="313" spans="2:35" x14ac:dyDescent="0.3">
      <c r="B313" s="127" t="str">
        <f t="shared" si="26"/>
        <v>47</v>
      </c>
      <c r="C313" s="127" t="str">
        <f t="shared" si="27"/>
        <v>24943</v>
      </c>
      <c r="E313" s="159" t="s">
        <v>334</v>
      </c>
      <c r="F313" s="132" t="s">
        <v>161</v>
      </c>
      <c r="G313" s="108" t="s">
        <v>162</v>
      </c>
      <c r="H313" s="136">
        <v>43709</v>
      </c>
      <c r="I313" s="132">
        <f t="shared" si="24"/>
        <v>3</v>
      </c>
      <c r="J313" s="97" t="s">
        <v>262</v>
      </c>
      <c r="K313" s="97">
        <v>2018</v>
      </c>
      <c r="L313" s="109">
        <v>43152</v>
      </c>
      <c r="M313" s="97">
        <v>2496</v>
      </c>
      <c r="N313" s="107">
        <v>2494</v>
      </c>
      <c r="O313" s="110">
        <v>43151</v>
      </c>
      <c r="P313" s="97" t="s">
        <v>94</v>
      </c>
      <c r="Q313" s="107" t="s">
        <v>178</v>
      </c>
      <c r="R313" s="127" t="s">
        <v>87</v>
      </c>
      <c r="T313" s="97">
        <v>93</v>
      </c>
      <c r="U313" s="127" t="s">
        <v>264</v>
      </c>
      <c r="W313" s="97" t="s">
        <v>289</v>
      </c>
      <c r="X313" s="97" t="s">
        <v>301</v>
      </c>
      <c r="AA313" s="127" t="s">
        <v>261</v>
      </c>
      <c r="AB313" s="127">
        <f t="shared" si="25"/>
        <v>47</v>
      </c>
      <c r="AC313" s="127">
        <f t="shared" si="28"/>
        <v>1</v>
      </c>
      <c r="AD313" s="107">
        <v>168</v>
      </c>
      <c r="AE313" s="132">
        <v>721</v>
      </c>
      <c r="AG313" s="99">
        <v>43152</v>
      </c>
      <c r="AH313" s="127" t="str">
        <f t="shared" si="29"/>
        <v>2494ARKOCAPIL advance X 60 CAPS.</v>
      </c>
      <c r="AI313" s="97" t="s">
        <v>386</v>
      </c>
    </row>
    <row r="314" spans="2:35" x14ac:dyDescent="0.3">
      <c r="B314" s="127" t="str">
        <f t="shared" si="26"/>
        <v>47</v>
      </c>
      <c r="C314" s="127" t="str">
        <f t="shared" si="27"/>
        <v>24944</v>
      </c>
      <c r="E314" s="159" t="s">
        <v>337</v>
      </c>
      <c r="F314" s="132" t="s">
        <v>146</v>
      </c>
      <c r="G314" s="108" t="s">
        <v>195</v>
      </c>
      <c r="H314" s="136">
        <v>43678</v>
      </c>
      <c r="I314" s="132">
        <f t="shared" si="24"/>
        <v>4</v>
      </c>
      <c r="J314" s="97" t="s">
        <v>262</v>
      </c>
      <c r="K314" s="97">
        <v>2018</v>
      </c>
      <c r="L314" s="109">
        <v>43152</v>
      </c>
      <c r="M314" s="97">
        <v>2496</v>
      </c>
      <c r="N314" s="107">
        <v>2494</v>
      </c>
      <c r="O314" s="110">
        <v>43151</v>
      </c>
      <c r="P314" s="97" t="s">
        <v>94</v>
      </c>
      <c r="Q314" s="107" t="s">
        <v>178</v>
      </c>
      <c r="R314" s="127" t="s">
        <v>87</v>
      </c>
      <c r="T314" s="97">
        <v>93</v>
      </c>
      <c r="U314" s="127" t="s">
        <v>264</v>
      </c>
      <c r="W314" s="97" t="s">
        <v>289</v>
      </c>
      <c r="X314" s="97" t="s">
        <v>301</v>
      </c>
      <c r="AA314" s="127" t="s">
        <v>261</v>
      </c>
      <c r="AB314" s="127">
        <f t="shared" si="25"/>
        <v>47</v>
      </c>
      <c r="AC314" s="127">
        <f t="shared" si="28"/>
        <v>1</v>
      </c>
      <c r="AD314" s="107">
        <v>600</v>
      </c>
      <c r="AE314" s="132">
        <v>721</v>
      </c>
      <c r="AG314" s="99">
        <v>43152</v>
      </c>
      <c r="AH314" s="127" t="str">
        <f t="shared" si="29"/>
        <v>2494ARKOVOX PROPOLIS JARABE X 150 ML.</v>
      </c>
      <c r="AI314" s="97" t="s">
        <v>386</v>
      </c>
    </row>
    <row r="315" spans="2:35" x14ac:dyDescent="0.3">
      <c r="B315" s="127" t="str">
        <f t="shared" si="26"/>
        <v>47</v>
      </c>
      <c r="C315" s="127" t="str">
        <f t="shared" si="27"/>
        <v>24945</v>
      </c>
      <c r="E315" s="159" t="s">
        <v>338</v>
      </c>
      <c r="F315" s="132" t="s">
        <v>149</v>
      </c>
      <c r="G315" s="108" t="s">
        <v>150</v>
      </c>
      <c r="H315" s="136">
        <v>43922</v>
      </c>
      <c r="I315" s="132">
        <f t="shared" si="24"/>
        <v>5</v>
      </c>
      <c r="J315" s="97" t="s">
        <v>262</v>
      </c>
      <c r="K315" s="97">
        <v>2018</v>
      </c>
      <c r="L315" s="109">
        <v>43152</v>
      </c>
      <c r="M315" s="97">
        <v>2496</v>
      </c>
      <c r="N315" s="107">
        <v>2494</v>
      </c>
      <c r="O315" s="110">
        <v>43151</v>
      </c>
      <c r="P315" s="97" t="s">
        <v>94</v>
      </c>
      <c r="Q315" s="107" t="s">
        <v>178</v>
      </c>
      <c r="R315" s="127" t="s">
        <v>87</v>
      </c>
      <c r="T315" s="97">
        <v>93</v>
      </c>
      <c r="U315" s="127" t="s">
        <v>264</v>
      </c>
      <c r="W315" s="97" t="s">
        <v>289</v>
      </c>
      <c r="X315" s="97" t="s">
        <v>301</v>
      </c>
      <c r="AA315" s="127" t="s">
        <v>261</v>
      </c>
      <c r="AB315" s="127">
        <f t="shared" si="25"/>
        <v>47</v>
      </c>
      <c r="AC315" s="127">
        <f t="shared" si="28"/>
        <v>1</v>
      </c>
      <c r="AD315" s="107">
        <v>80</v>
      </c>
      <c r="AE315" s="132">
        <v>721</v>
      </c>
      <c r="AG315" s="99">
        <v>43152</v>
      </c>
      <c r="AH315" s="127" t="str">
        <f t="shared" si="29"/>
        <v>2494CHONDRO AID FORTE X 60 CAPS.</v>
      </c>
      <c r="AI315" s="97" t="s">
        <v>386</v>
      </c>
    </row>
    <row r="316" spans="2:35" x14ac:dyDescent="0.3">
      <c r="B316" s="127" t="str">
        <f t="shared" si="26"/>
        <v>47</v>
      </c>
      <c r="C316" s="127" t="str">
        <f t="shared" si="27"/>
        <v>24946</v>
      </c>
      <c r="E316" s="159" t="s">
        <v>340</v>
      </c>
      <c r="F316" s="132" t="s">
        <v>153</v>
      </c>
      <c r="G316" s="108" t="s">
        <v>154</v>
      </c>
      <c r="H316" s="136">
        <v>43891</v>
      </c>
      <c r="I316" s="132">
        <f t="shared" si="24"/>
        <v>6</v>
      </c>
      <c r="J316" s="97" t="s">
        <v>262</v>
      </c>
      <c r="K316" s="97">
        <v>2018</v>
      </c>
      <c r="L316" s="109">
        <v>43152</v>
      </c>
      <c r="M316" s="97">
        <v>2496</v>
      </c>
      <c r="N316" s="107">
        <v>2494</v>
      </c>
      <c r="O316" s="110">
        <v>43151</v>
      </c>
      <c r="P316" s="97" t="s">
        <v>94</v>
      </c>
      <c r="Q316" s="107" t="s">
        <v>178</v>
      </c>
      <c r="R316" s="127" t="s">
        <v>87</v>
      </c>
      <c r="T316" s="97">
        <v>93</v>
      </c>
      <c r="U316" s="127" t="s">
        <v>264</v>
      </c>
      <c r="W316" s="97" t="s">
        <v>289</v>
      </c>
      <c r="X316" s="97" t="s">
        <v>301</v>
      </c>
      <c r="AA316" s="127" t="s">
        <v>261</v>
      </c>
      <c r="AB316" s="127">
        <f t="shared" si="25"/>
        <v>47</v>
      </c>
      <c r="AC316" s="127">
        <f t="shared" si="28"/>
        <v>1</v>
      </c>
      <c r="AD316" s="107">
        <v>100</v>
      </c>
      <c r="AE316" s="132">
        <v>721</v>
      </c>
      <c r="AG316" s="99">
        <v>43152</v>
      </c>
      <c r="AH316" s="127" t="str">
        <f t="shared" si="29"/>
        <v>2494ECHINALIS X 30 CAPSULAS</v>
      </c>
      <c r="AI316" s="97" t="s">
        <v>386</v>
      </c>
    </row>
    <row r="317" spans="2:35" x14ac:dyDescent="0.3">
      <c r="B317" s="127" t="str">
        <f t="shared" si="26"/>
        <v>47</v>
      </c>
      <c r="C317" s="127" t="str">
        <f t="shared" si="27"/>
        <v>24947</v>
      </c>
      <c r="E317" s="159" t="s">
        <v>341</v>
      </c>
      <c r="F317" s="132" t="s">
        <v>163</v>
      </c>
      <c r="G317" s="108" t="s">
        <v>164</v>
      </c>
      <c r="H317" s="136">
        <v>43922</v>
      </c>
      <c r="I317" s="132">
        <f t="shared" si="24"/>
        <v>7</v>
      </c>
      <c r="J317" s="97" t="s">
        <v>262</v>
      </c>
      <c r="K317" s="97">
        <v>2018</v>
      </c>
      <c r="L317" s="109">
        <v>43152</v>
      </c>
      <c r="M317" s="97">
        <v>2496</v>
      </c>
      <c r="N317" s="107">
        <v>2494</v>
      </c>
      <c r="O317" s="110">
        <v>43151</v>
      </c>
      <c r="P317" s="97" t="s">
        <v>94</v>
      </c>
      <c r="Q317" s="107" t="s">
        <v>178</v>
      </c>
      <c r="R317" s="127" t="s">
        <v>87</v>
      </c>
      <c r="T317" s="97">
        <v>93</v>
      </c>
      <c r="U317" s="127" t="s">
        <v>264</v>
      </c>
      <c r="W317" s="97" t="s">
        <v>289</v>
      </c>
      <c r="X317" s="97" t="s">
        <v>301</v>
      </c>
      <c r="AA317" s="127" t="s">
        <v>261</v>
      </c>
      <c r="AB317" s="127">
        <f t="shared" si="25"/>
        <v>47</v>
      </c>
      <c r="AC317" s="127">
        <f t="shared" si="28"/>
        <v>1</v>
      </c>
      <c r="AD317" s="107">
        <v>144</v>
      </c>
      <c r="AE317" s="132">
        <v>721</v>
      </c>
      <c r="AG317" s="99">
        <v>43152</v>
      </c>
      <c r="AH317" s="127" t="str">
        <f t="shared" si="29"/>
        <v>2494PERLAS DE PIEL advance X 200 CAPS.</v>
      </c>
      <c r="AI317" s="97" t="s">
        <v>386</v>
      </c>
    </row>
    <row r="318" spans="2:35" x14ac:dyDescent="0.3">
      <c r="B318" s="127" t="str">
        <f t="shared" si="26"/>
        <v>47</v>
      </c>
      <c r="C318" s="127" t="str">
        <f t="shared" si="27"/>
        <v>24948</v>
      </c>
      <c r="E318" s="159" t="s">
        <v>342</v>
      </c>
      <c r="F318" s="132" t="s">
        <v>155</v>
      </c>
      <c r="G318" s="108" t="s">
        <v>156</v>
      </c>
      <c r="H318" s="136">
        <v>43891</v>
      </c>
      <c r="I318" s="132">
        <f t="shared" si="24"/>
        <v>8</v>
      </c>
      <c r="J318" s="97" t="s">
        <v>262</v>
      </c>
      <c r="K318" s="97">
        <v>2018</v>
      </c>
      <c r="L318" s="109">
        <v>43152</v>
      </c>
      <c r="M318" s="97">
        <v>2496</v>
      </c>
      <c r="N318" s="107">
        <v>2494</v>
      </c>
      <c r="O318" s="110">
        <v>43151</v>
      </c>
      <c r="P318" s="97" t="s">
        <v>94</v>
      </c>
      <c r="Q318" s="107" t="s">
        <v>178</v>
      </c>
      <c r="R318" s="127" t="s">
        <v>87</v>
      </c>
      <c r="T318" s="97">
        <v>93</v>
      </c>
      <c r="U318" s="127" t="s">
        <v>264</v>
      </c>
      <c r="W318" s="97" t="s">
        <v>289</v>
      </c>
      <c r="X318" s="97" t="s">
        <v>301</v>
      </c>
      <c r="AA318" s="127" t="s">
        <v>261</v>
      </c>
      <c r="AB318" s="127">
        <f t="shared" si="25"/>
        <v>47</v>
      </c>
      <c r="AC318" s="127">
        <f t="shared" si="28"/>
        <v>1</v>
      </c>
      <c r="AD318" s="107">
        <v>48</v>
      </c>
      <c r="AE318" s="132">
        <v>721</v>
      </c>
      <c r="AG318" s="99">
        <v>43152</v>
      </c>
      <c r="AH318" s="127" t="str">
        <f t="shared" si="29"/>
        <v>2494PHYTO SOYA CAPS. X 60</v>
      </c>
      <c r="AI318" s="97" t="s">
        <v>386</v>
      </c>
    </row>
    <row r="319" spans="2:35" x14ac:dyDescent="0.3">
      <c r="B319" s="127" t="str">
        <f t="shared" si="26"/>
        <v>47</v>
      </c>
      <c r="C319" s="127" t="str">
        <f t="shared" si="27"/>
        <v>24949</v>
      </c>
      <c r="E319" s="159" t="s">
        <v>343</v>
      </c>
      <c r="F319" s="132" t="s">
        <v>170</v>
      </c>
      <c r="G319" s="108" t="s">
        <v>190</v>
      </c>
      <c r="H319" s="136">
        <v>43739</v>
      </c>
      <c r="I319" s="132">
        <f t="shared" si="24"/>
        <v>9</v>
      </c>
      <c r="J319" s="97" t="s">
        <v>262</v>
      </c>
      <c r="K319" s="97">
        <v>2018</v>
      </c>
      <c r="L319" s="109">
        <v>43152</v>
      </c>
      <c r="M319" s="97">
        <v>2496</v>
      </c>
      <c r="N319" s="107">
        <v>2494</v>
      </c>
      <c r="O319" s="110">
        <v>43151</v>
      </c>
      <c r="P319" s="97" t="s">
        <v>94</v>
      </c>
      <c r="Q319" s="107" t="s">
        <v>178</v>
      </c>
      <c r="R319" s="127" t="s">
        <v>87</v>
      </c>
      <c r="T319" s="97">
        <v>93</v>
      </c>
      <c r="U319" s="127" t="s">
        <v>264</v>
      </c>
      <c r="W319" s="97" t="s">
        <v>289</v>
      </c>
      <c r="X319" s="97" t="s">
        <v>301</v>
      </c>
      <c r="AA319" s="127" t="s">
        <v>261</v>
      </c>
      <c r="AB319" s="127">
        <f t="shared" si="25"/>
        <v>47</v>
      </c>
      <c r="AC319" s="127">
        <f t="shared" si="28"/>
        <v>1</v>
      </c>
      <c r="AD319" s="107">
        <v>10</v>
      </c>
      <c r="AE319" s="132">
        <v>721</v>
      </c>
      <c r="AG319" s="99">
        <v>43152</v>
      </c>
      <c r="AH319" s="127" t="str">
        <f t="shared" si="29"/>
        <v>2494PHYTO SOYA DIA Y NOCHE X 60 CAP.</v>
      </c>
      <c r="AI319" s="97" t="s">
        <v>386</v>
      </c>
    </row>
    <row r="320" spans="2:35" x14ac:dyDescent="0.3">
      <c r="B320" s="127" t="str">
        <f t="shared" si="26"/>
        <v>47</v>
      </c>
      <c r="C320" s="127" t="str">
        <f t="shared" si="27"/>
        <v>24949</v>
      </c>
      <c r="E320" s="159" t="s">
        <v>343</v>
      </c>
      <c r="F320" s="132" t="s">
        <v>170</v>
      </c>
      <c r="G320" s="108" t="s">
        <v>199</v>
      </c>
      <c r="H320" s="136">
        <v>43739</v>
      </c>
      <c r="I320" s="132">
        <f t="shared" si="24"/>
        <v>9</v>
      </c>
      <c r="J320" s="97" t="s">
        <v>262</v>
      </c>
      <c r="K320" s="97">
        <v>2018</v>
      </c>
      <c r="L320" s="109">
        <v>43152</v>
      </c>
      <c r="M320" s="97">
        <v>2496</v>
      </c>
      <c r="N320" s="107">
        <v>2494</v>
      </c>
      <c r="O320" s="110">
        <v>43151</v>
      </c>
      <c r="P320" s="97" t="s">
        <v>94</v>
      </c>
      <c r="Q320" s="107" t="s">
        <v>178</v>
      </c>
      <c r="R320" s="127" t="s">
        <v>87</v>
      </c>
      <c r="T320" s="97">
        <v>93</v>
      </c>
      <c r="U320" s="127" t="s">
        <v>264</v>
      </c>
      <c r="W320" s="97" t="s">
        <v>289</v>
      </c>
      <c r="X320" s="97" t="s">
        <v>301</v>
      </c>
      <c r="AA320" s="127" t="s">
        <v>261</v>
      </c>
      <c r="AB320" s="127">
        <f t="shared" si="25"/>
        <v>47</v>
      </c>
      <c r="AC320" s="127">
        <f t="shared" si="28"/>
        <v>1</v>
      </c>
      <c r="AD320" s="107">
        <v>30</v>
      </c>
      <c r="AE320" s="132">
        <v>721</v>
      </c>
      <c r="AG320" s="99">
        <v>43152</v>
      </c>
      <c r="AH320" s="127" t="str">
        <f t="shared" si="29"/>
        <v>2494PHYTO SOYA DIA Y NOCHE X 60 CAP.</v>
      </c>
      <c r="AI320" s="97" t="s">
        <v>386</v>
      </c>
    </row>
    <row r="321" spans="2:35" x14ac:dyDescent="0.3">
      <c r="B321" s="127" t="str">
        <f t="shared" si="26"/>
        <v>47</v>
      </c>
      <c r="C321" s="127" t="str">
        <f t="shared" si="27"/>
        <v>249410</v>
      </c>
      <c r="E321" s="159" t="s">
        <v>344</v>
      </c>
      <c r="F321" s="132" t="s">
        <v>165</v>
      </c>
      <c r="G321" s="108" t="s">
        <v>184</v>
      </c>
      <c r="H321" s="136">
        <v>44013</v>
      </c>
      <c r="I321" s="132">
        <f t="shared" si="24"/>
        <v>10</v>
      </c>
      <c r="J321" s="97" t="s">
        <v>262</v>
      </c>
      <c r="K321" s="97">
        <v>2018</v>
      </c>
      <c r="L321" s="109">
        <v>43152</v>
      </c>
      <c r="M321" s="97">
        <v>2496</v>
      </c>
      <c r="N321" s="107">
        <v>2494</v>
      </c>
      <c r="O321" s="110">
        <v>43151</v>
      </c>
      <c r="P321" s="97" t="s">
        <v>94</v>
      </c>
      <c r="Q321" s="107" t="s">
        <v>178</v>
      </c>
      <c r="R321" s="127" t="s">
        <v>87</v>
      </c>
      <c r="T321" s="97">
        <v>93</v>
      </c>
      <c r="U321" s="127" t="s">
        <v>264</v>
      </c>
      <c r="W321" s="97" t="s">
        <v>289</v>
      </c>
      <c r="X321" s="97" t="s">
        <v>301</v>
      </c>
      <c r="AA321" s="127" t="s">
        <v>261</v>
      </c>
      <c r="AB321" s="127">
        <f t="shared" si="25"/>
        <v>47</v>
      </c>
      <c r="AC321" s="127">
        <f t="shared" si="28"/>
        <v>1</v>
      </c>
      <c r="AD321" s="107">
        <v>48</v>
      </c>
      <c r="AE321" s="132">
        <v>721</v>
      </c>
      <c r="AG321" s="99">
        <v>43152</v>
      </c>
      <c r="AH321" s="127" t="str">
        <f t="shared" si="29"/>
        <v>2494PHYTO SOYA FORTE X 60 CAPS</v>
      </c>
      <c r="AI321" s="97" t="s">
        <v>386</v>
      </c>
    </row>
    <row r="322" spans="2:35" x14ac:dyDescent="0.3">
      <c r="B322" s="127" t="str">
        <f t="shared" si="26"/>
        <v>47</v>
      </c>
      <c r="C322" s="127" t="str">
        <f t="shared" si="27"/>
        <v>249411</v>
      </c>
      <c r="E322" s="159" t="s">
        <v>345</v>
      </c>
      <c r="F322" s="132" t="s">
        <v>157</v>
      </c>
      <c r="G322" s="108" t="s">
        <v>158</v>
      </c>
      <c r="H322" s="136">
        <v>43862</v>
      </c>
      <c r="I322" s="132">
        <f t="shared" si="24"/>
        <v>11</v>
      </c>
      <c r="J322" s="97" t="s">
        <v>262</v>
      </c>
      <c r="K322" s="97">
        <v>2018</v>
      </c>
      <c r="L322" s="109">
        <v>43152</v>
      </c>
      <c r="M322" s="97">
        <v>2496</v>
      </c>
      <c r="N322" s="107">
        <v>2494</v>
      </c>
      <c r="O322" s="110">
        <v>43151</v>
      </c>
      <c r="P322" s="97" t="s">
        <v>94</v>
      </c>
      <c r="Q322" s="107" t="s">
        <v>178</v>
      </c>
      <c r="R322" s="127" t="s">
        <v>87</v>
      </c>
      <c r="T322" s="97">
        <v>93</v>
      </c>
      <c r="U322" s="127" t="s">
        <v>264</v>
      </c>
      <c r="W322" s="97" t="s">
        <v>289</v>
      </c>
      <c r="X322" s="97" t="s">
        <v>301</v>
      </c>
      <c r="AA322" s="127" t="s">
        <v>261</v>
      </c>
      <c r="AB322" s="127">
        <f t="shared" si="25"/>
        <v>47</v>
      </c>
      <c r="AC322" s="127">
        <f t="shared" si="28"/>
        <v>1</v>
      </c>
      <c r="AD322" s="107">
        <v>17</v>
      </c>
      <c r="AE322" s="132">
        <v>721</v>
      </c>
      <c r="AG322" s="99">
        <v>43152</v>
      </c>
      <c r="AH322" s="127" t="str">
        <f t="shared" si="29"/>
        <v>2494PHYTO SOYA GEL VAGINAL X 8 APLICADORES</v>
      </c>
      <c r="AI322" s="97" t="s">
        <v>386</v>
      </c>
    </row>
    <row r="323" spans="2:35" x14ac:dyDescent="0.3">
      <c r="B323" s="127" t="str">
        <f t="shared" si="26"/>
        <v>47</v>
      </c>
      <c r="C323" s="127" t="str">
        <f t="shared" si="27"/>
        <v>249411</v>
      </c>
      <c r="E323" s="159" t="s">
        <v>345</v>
      </c>
      <c r="F323" s="132" t="s">
        <v>157</v>
      </c>
      <c r="G323" s="108" t="s">
        <v>200</v>
      </c>
      <c r="H323" s="136">
        <v>44105</v>
      </c>
      <c r="I323" s="132">
        <f t="shared" si="24"/>
        <v>11</v>
      </c>
      <c r="J323" s="97" t="s">
        <v>262</v>
      </c>
      <c r="K323" s="97">
        <v>2018</v>
      </c>
      <c r="L323" s="109">
        <v>43152</v>
      </c>
      <c r="M323" s="97">
        <v>2496</v>
      </c>
      <c r="N323" s="107">
        <v>2494</v>
      </c>
      <c r="O323" s="110">
        <v>43151</v>
      </c>
      <c r="P323" s="97" t="s">
        <v>94</v>
      </c>
      <c r="Q323" s="107" t="s">
        <v>178</v>
      </c>
      <c r="R323" s="127" t="s">
        <v>87</v>
      </c>
      <c r="T323" s="97">
        <v>93</v>
      </c>
      <c r="U323" s="127" t="s">
        <v>264</v>
      </c>
      <c r="W323" s="97" t="s">
        <v>289</v>
      </c>
      <c r="X323" s="97" t="s">
        <v>301</v>
      </c>
      <c r="AA323" s="127" t="s">
        <v>261</v>
      </c>
      <c r="AB323" s="127">
        <f t="shared" si="25"/>
        <v>47</v>
      </c>
      <c r="AC323" s="127">
        <f t="shared" si="28"/>
        <v>1</v>
      </c>
      <c r="AD323" s="107">
        <v>291</v>
      </c>
      <c r="AE323" s="132">
        <v>721</v>
      </c>
      <c r="AG323" s="99">
        <v>43152</v>
      </c>
      <c r="AH323" s="127" t="str">
        <f t="shared" si="29"/>
        <v>2494PHYTO SOYA GEL VAGINAL X 8 APLICADORES</v>
      </c>
      <c r="AI323" s="97" t="s">
        <v>386</v>
      </c>
    </row>
    <row r="324" spans="2:35" x14ac:dyDescent="0.3">
      <c r="B324" s="127" t="str">
        <f t="shared" si="26"/>
        <v>48</v>
      </c>
      <c r="C324" s="127" t="str">
        <f t="shared" si="27"/>
        <v>24951</v>
      </c>
      <c r="E324" s="159" t="s">
        <v>332</v>
      </c>
      <c r="F324" s="132" t="s">
        <v>142</v>
      </c>
      <c r="G324" s="108" t="s">
        <v>194</v>
      </c>
      <c r="H324" s="136">
        <v>43709</v>
      </c>
      <c r="I324" s="132">
        <f t="shared" si="24"/>
        <v>1</v>
      </c>
      <c r="J324" s="97" t="s">
        <v>262</v>
      </c>
      <c r="K324" s="97">
        <v>2018</v>
      </c>
      <c r="L324" s="109">
        <v>43151</v>
      </c>
      <c r="M324" s="97">
        <v>2497</v>
      </c>
      <c r="N324" s="107">
        <v>2495</v>
      </c>
      <c r="O324" s="110">
        <v>43151</v>
      </c>
      <c r="P324" s="97" t="s">
        <v>94</v>
      </c>
      <c r="Q324" s="107" t="s">
        <v>103</v>
      </c>
      <c r="R324" s="127" t="s">
        <v>92</v>
      </c>
      <c r="T324" s="97">
        <v>3</v>
      </c>
      <c r="U324" s="127" t="s">
        <v>273</v>
      </c>
      <c r="W324" s="97" t="s">
        <v>289</v>
      </c>
      <c r="AA324" s="127" t="s">
        <v>261</v>
      </c>
      <c r="AB324" s="127">
        <f t="shared" si="25"/>
        <v>48</v>
      </c>
      <c r="AC324" s="127">
        <f t="shared" si="28"/>
        <v>1</v>
      </c>
      <c r="AD324" s="107">
        <v>36</v>
      </c>
      <c r="AE324" s="132">
        <v>722</v>
      </c>
      <c r="AG324" s="99">
        <v>43152</v>
      </c>
      <c r="AH324" s="127" t="str">
        <f t="shared" si="29"/>
        <v>2495ACTIVOX MENTA-EUCALIPTO X 16 PASTILLAS</v>
      </c>
      <c r="AI324" s="97" t="s">
        <v>382</v>
      </c>
    </row>
    <row r="325" spans="2:35" x14ac:dyDescent="0.3">
      <c r="B325" s="127" t="str">
        <f t="shared" si="26"/>
        <v>48</v>
      </c>
      <c r="C325" s="127" t="str">
        <f t="shared" si="27"/>
        <v>24952</v>
      </c>
      <c r="E325" s="159" t="s">
        <v>333</v>
      </c>
      <c r="F325" s="132" t="s">
        <v>159</v>
      </c>
      <c r="G325" s="108" t="s">
        <v>183</v>
      </c>
      <c r="H325" s="136">
        <v>43709</v>
      </c>
      <c r="I325" s="132">
        <f t="shared" ref="I325:I388" si="30">IF(N325&lt;&gt;N324,1,IF(E325=E324,I324,I324+1))</f>
        <v>2</v>
      </c>
      <c r="J325" s="97" t="s">
        <v>262</v>
      </c>
      <c r="K325" s="97">
        <v>2018</v>
      </c>
      <c r="L325" s="109">
        <v>43151</v>
      </c>
      <c r="M325" s="97">
        <v>2497</v>
      </c>
      <c r="N325" s="107">
        <v>2495</v>
      </c>
      <c r="O325" s="110">
        <v>43151</v>
      </c>
      <c r="P325" s="97" t="s">
        <v>94</v>
      </c>
      <c r="Q325" s="107" t="s">
        <v>103</v>
      </c>
      <c r="R325" s="127" t="s">
        <v>92</v>
      </c>
      <c r="T325" s="97">
        <v>3</v>
      </c>
      <c r="U325" s="127" t="s">
        <v>273</v>
      </c>
      <c r="W325" s="97" t="s">
        <v>289</v>
      </c>
      <c r="AA325" s="127" t="s">
        <v>261</v>
      </c>
      <c r="AB325" s="127">
        <f t="shared" ref="AB325:AB388" si="31">IF(N325&lt;&gt;"",IF(A325&lt;&gt;A324,1,IF(N325=N324,AB324,AB324+1)),"")</f>
        <v>48</v>
      </c>
      <c r="AC325" s="127">
        <f t="shared" si="28"/>
        <v>1</v>
      </c>
      <c r="AD325" s="107">
        <v>36</v>
      </c>
      <c r="AE325" s="132">
        <v>722</v>
      </c>
      <c r="AG325" s="99">
        <v>43152</v>
      </c>
      <c r="AH325" s="127" t="str">
        <f t="shared" si="29"/>
        <v>2495ACTIVOX MIEL-LIMON X 16 PASTILLAS</v>
      </c>
      <c r="AI325" s="97" t="s">
        <v>382</v>
      </c>
    </row>
    <row r="326" spans="2:35" x14ac:dyDescent="0.3">
      <c r="B326" s="127" t="str">
        <f t="shared" ref="B326:B389" si="32">CONCATENATE(A326,AB326)</f>
        <v>48</v>
      </c>
      <c r="C326" s="127" t="str">
        <f t="shared" ref="C326:C389" si="33">CONCATENATE(N326,I326)</f>
        <v>24953</v>
      </c>
      <c r="E326" s="159" t="s">
        <v>337</v>
      </c>
      <c r="F326" s="132" t="s">
        <v>146</v>
      </c>
      <c r="G326" s="108" t="s">
        <v>195</v>
      </c>
      <c r="H326" s="136">
        <v>43678</v>
      </c>
      <c r="I326" s="132">
        <f t="shared" si="30"/>
        <v>3</v>
      </c>
      <c r="J326" s="97" t="s">
        <v>262</v>
      </c>
      <c r="K326" s="97">
        <v>2018</v>
      </c>
      <c r="L326" s="109">
        <v>43151</v>
      </c>
      <c r="M326" s="97">
        <v>2497</v>
      </c>
      <c r="N326" s="107">
        <v>2495</v>
      </c>
      <c r="O326" s="110">
        <v>43151</v>
      </c>
      <c r="P326" s="97" t="s">
        <v>94</v>
      </c>
      <c r="Q326" s="107" t="s">
        <v>103</v>
      </c>
      <c r="R326" s="127" t="s">
        <v>92</v>
      </c>
      <c r="T326" s="97">
        <v>3</v>
      </c>
      <c r="U326" s="127" t="s">
        <v>273</v>
      </c>
      <c r="W326" s="97" t="s">
        <v>289</v>
      </c>
      <c r="AA326" s="127" t="s">
        <v>261</v>
      </c>
      <c r="AB326" s="127">
        <f t="shared" si="31"/>
        <v>48</v>
      </c>
      <c r="AC326" s="127">
        <f t="shared" ref="AC326:AC389" si="34">IF(N326&lt;&gt;"",1,"")</f>
        <v>1</v>
      </c>
      <c r="AD326" s="107">
        <v>24</v>
      </c>
      <c r="AE326" s="132">
        <v>722</v>
      </c>
      <c r="AG326" s="99">
        <v>43152</v>
      </c>
      <c r="AH326" s="127" t="str">
        <f t="shared" ref="AH326:AH389" si="35">CONCATENATE(N326,F326)</f>
        <v>2495ARKOVOX PROPOLIS JARABE X 150 ML.</v>
      </c>
      <c r="AI326" s="97" t="s">
        <v>382</v>
      </c>
    </row>
    <row r="327" spans="2:35" x14ac:dyDescent="0.3">
      <c r="B327" s="127" t="str">
        <f t="shared" si="32"/>
        <v>48</v>
      </c>
      <c r="C327" s="127" t="str">
        <f t="shared" si="33"/>
        <v>24954</v>
      </c>
      <c r="E327" s="159" t="s">
        <v>339</v>
      </c>
      <c r="F327" s="132" t="s">
        <v>151</v>
      </c>
      <c r="G327" s="108" t="s">
        <v>152</v>
      </c>
      <c r="H327" s="136">
        <v>43709</v>
      </c>
      <c r="I327" s="132">
        <f t="shared" si="30"/>
        <v>4</v>
      </c>
      <c r="J327" s="97" t="s">
        <v>262</v>
      </c>
      <c r="K327" s="97">
        <v>2018</v>
      </c>
      <c r="L327" s="109">
        <v>43151</v>
      </c>
      <c r="M327" s="97">
        <v>2497</v>
      </c>
      <c r="N327" s="107">
        <v>2495</v>
      </c>
      <c r="O327" s="110">
        <v>43151</v>
      </c>
      <c r="P327" s="97" t="s">
        <v>94</v>
      </c>
      <c r="Q327" s="107" t="s">
        <v>103</v>
      </c>
      <c r="R327" s="127" t="s">
        <v>92</v>
      </c>
      <c r="T327" s="97">
        <v>3</v>
      </c>
      <c r="U327" s="127" t="s">
        <v>273</v>
      </c>
      <c r="W327" s="97" t="s">
        <v>289</v>
      </c>
      <c r="AA327" s="127" t="s">
        <v>261</v>
      </c>
      <c r="AB327" s="127">
        <f t="shared" si="31"/>
        <v>48</v>
      </c>
      <c r="AC327" s="127">
        <f t="shared" si="34"/>
        <v>1</v>
      </c>
      <c r="AD327" s="107">
        <v>12</v>
      </c>
      <c r="AE327" s="132">
        <v>722</v>
      </c>
      <c r="AG327" s="99">
        <v>43152</v>
      </c>
      <c r="AH327" s="127" t="str">
        <f t="shared" si="35"/>
        <v>2495CYS-CONTROL SACHETS X 14</v>
      </c>
      <c r="AI327" s="97" t="s">
        <v>382</v>
      </c>
    </row>
    <row r="328" spans="2:35" x14ac:dyDescent="0.3">
      <c r="B328" s="127" t="str">
        <f t="shared" si="32"/>
        <v>48</v>
      </c>
      <c r="C328" s="127" t="str">
        <f t="shared" si="33"/>
        <v>24955</v>
      </c>
      <c r="E328" s="159" t="s">
        <v>342</v>
      </c>
      <c r="F328" s="132" t="s">
        <v>155</v>
      </c>
      <c r="G328" s="108" t="s">
        <v>156</v>
      </c>
      <c r="H328" s="136">
        <v>43891</v>
      </c>
      <c r="I328" s="132">
        <f t="shared" si="30"/>
        <v>5</v>
      </c>
      <c r="J328" s="97" t="s">
        <v>262</v>
      </c>
      <c r="K328" s="97">
        <v>2018</v>
      </c>
      <c r="L328" s="109">
        <v>43151</v>
      </c>
      <c r="M328" s="97">
        <v>2497</v>
      </c>
      <c r="N328" s="107">
        <v>2495</v>
      </c>
      <c r="O328" s="110">
        <v>43151</v>
      </c>
      <c r="P328" s="97" t="s">
        <v>94</v>
      </c>
      <c r="Q328" s="107" t="s">
        <v>103</v>
      </c>
      <c r="R328" s="127" t="s">
        <v>92</v>
      </c>
      <c r="T328" s="97">
        <v>3</v>
      </c>
      <c r="U328" s="127" t="s">
        <v>273</v>
      </c>
      <c r="W328" s="97" t="s">
        <v>289</v>
      </c>
      <c r="AA328" s="127" t="s">
        <v>261</v>
      </c>
      <c r="AB328" s="127">
        <f t="shared" si="31"/>
        <v>48</v>
      </c>
      <c r="AC328" s="127">
        <f t="shared" si="34"/>
        <v>1</v>
      </c>
      <c r="AD328" s="107">
        <v>12</v>
      </c>
      <c r="AE328" s="132">
        <v>722</v>
      </c>
      <c r="AG328" s="99">
        <v>43152</v>
      </c>
      <c r="AH328" s="127" t="str">
        <f t="shared" si="35"/>
        <v>2495PHYTO SOYA CAPS. X 60</v>
      </c>
      <c r="AI328" s="97" t="s">
        <v>382</v>
      </c>
    </row>
    <row r="329" spans="2:35" x14ac:dyDescent="0.3">
      <c r="B329" s="127" t="str">
        <f t="shared" si="32"/>
        <v>48</v>
      </c>
      <c r="C329" s="127" t="str">
        <f t="shared" si="33"/>
        <v>24956</v>
      </c>
      <c r="E329" s="159" t="s">
        <v>343</v>
      </c>
      <c r="F329" s="132" t="s">
        <v>170</v>
      </c>
      <c r="G329" s="108" t="s">
        <v>199</v>
      </c>
      <c r="H329" s="136">
        <v>43739</v>
      </c>
      <c r="I329" s="132">
        <f t="shared" si="30"/>
        <v>6</v>
      </c>
      <c r="J329" s="97" t="s">
        <v>262</v>
      </c>
      <c r="K329" s="97">
        <v>2018</v>
      </c>
      <c r="L329" s="109">
        <v>43151</v>
      </c>
      <c r="M329" s="97">
        <v>2497</v>
      </c>
      <c r="N329" s="107">
        <v>2495</v>
      </c>
      <c r="O329" s="110">
        <v>43151</v>
      </c>
      <c r="P329" s="97" t="s">
        <v>94</v>
      </c>
      <c r="Q329" s="107" t="s">
        <v>103</v>
      </c>
      <c r="R329" s="127" t="s">
        <v>92</v>
      </c>
      <c r="T329" s="97">
        <v>3</v>
      </c>
      <c r="U329" s="127" t="s">
        <v>273</v>
      </c>
      <c r="W329" s="97" t="s">
        <v>289</v>
      </c>
      <c r="AA329" s="127" t="s">
        <v>261</v>
      </c>
      <c r="AB329" s="127">
        <f t="shared" si="31"/>
        <v>48</v>
      </c>
      <c r="AC329" s="127">
        <f t="shared" si="34"/>
        <v>1</v>
      </c>
      <c r="AD329" s="107">
        <v>12</v>
      </c>
      <c r="AE329" s="132">
        <v>722</v>
      </c>
      <c r="AG329" s="99">
        <v>43152</v>
      </c>
      <c r="AH329" s="127" t="str">
        <f t="shared" si="35"/>
        <v>2495PHYTO SOYA DIA Y NOCHE X 60 CAP.</v>
      </c>
      <c r="AI329" s="97" t="s">
        <v>382</v>
      </c>
    </row>
    <row r="330" spans="2:35" x14ac:dyDescent="0.3">
      <c r="B330" s="127" t="str">
        <f t="shared" si="32"/>
        <v>48</v>
      </c>
      <c r="C330" s="127" t="str">
        <f t="shared" si="33"/>
        <v>24957</v>
      </c>
      <c r="E330" s="159" t="s">
        <v>344</v>
      </c>
      <c r="F330" s="132" t="s">
        <v>165</v>
      </c>
      <c r="G330" s="108" t="s">
        <v>184</v>
      </c>
      <c r="H330" s="136">
        <v>44013</v>
      </c>
      <c r="I330" s="132">
        <f t="shared" si="30"/>
        <v>7</v>
      </c>
      <c r="J330" s="97" t="s">
        <v>262</v>
      </c>
      <c r="K330" s="97">
        <v>2018</v>
      </c>
      <c r="L330" s="109">
        <v>43151</v>
      </c>
      <c r="M330" s="97">
        <v>2497</v>
      </c>
      <c r="N330" s="107">
        <v>2495</v>
      </c>
      <c r="O330" s="110">
        <v>43151</v>
      </c>
      <c r="P330" s="97" t="s">
        <v>94</v>
      </c>
      <c r="Q330" s="107" t="s">
        <v>103</v>
      </c>
      <c r="R330" s="127" t="s">
        <v>92</v>
      </c>
      <c r="T330" s="97">
        <v>3</v>
      </c>
      <c r="U330" s="127" t="s">
        <v>273</v>
      </c>
      <c r="W330" s="97" t="s">
        <v>289</v>
      </c>
      <c r="AA330" s="127" t="s">
        <v>261</v>
      </c>
      <c r="AB330" s="127">
        <f t="shared" si="31"/>
        <v>48</v>
      </c>
      <c r="AC330" s="127">
        <f t="shared" si="34"/>
        <v>1</v>
      </c>
      <c r="AD330" s="107">
        <v>6</v>
      </c>
      <c r="AE330" s="132">
        <v>722</v>
      </c>
      <c r="AG330" s="99">
        <v>43152</v>
      </c>
      <c r="AH330" s="127" t="str">
        <f t="shared" si="35"/>
        <v>2495PHYTO SOYA FORTE X 60 CAPS</v>
      </c>
      <c r="AI330" s="97" t="s">
        <v>382</v>
      </c>
    </row>
    <row r="331" spans="2:35" x14ac:dyDescent="0.3">
      <c r="B331" s="127" t="str">
        <f t="shared" si="32"/>
        <v>48</v>
      </c>
      <c r="C331" s="127" t="str">
        <f t="shared" si="33"/>
        <v>24958</v>
      </c>
      <c r="E331" s="159" t="s">
        <v>345</v>
      </c>
      <c r="F331" s="132" t="s">
        <v>157</v>
      </c>
      <c r="G331" s="108" t="s">
        <v>200</v>
      </c>
      <c r="H331" s="136">
        <v>44105</v>
      </c>
      <c r="I331" s="132">
        <f t="shared" si="30"/>
        <v>8</v>
      </c>
      <c r="J331" s="97" t="s">
        <v>262</v>
      </c>
      <c r="K331" s="97">
        <v>2018</v>
      </c>
      <c r="L331" s="109">
        <v>43151</v>
      </c>
      <c r="M331" s="97">
        <v>2497</v>
      </c>
      <c r="N331" s="107">
        <v>2495</v>
      </c>
      <c r="O331" s="110">
        <v>43151</v>
      </c>
      <c r="P331" s="97" t="s">
        <v>94</v>
      </c>
      <c r="Q331" s="107" t="s">
        <v>103</v>
      </c>
      <c r="R331" s="127" t="s">
        <v>92</v>
      </c>
      <c r="T331" s="97">
        <v>3</v>
      </c>
      <c r="U331" s="127" t="s">
        <v>273</v>
      </c>
      <c r="W331" s="97" t="s">
        <v>289</v>
      </c>
      <c r="AA331" s="127" t="s">
        <v>261</v>
      </c>
      <c r="AB331" s="127">
        <f t="shared" si="31"/>
        <v>48</v>
      </c>
      <c r="AC331" s="127">
        <f t="shared" si="34"/>
        <v>1</v>
      </c>
      <c r="AD331" s="107">
        <v>12</v>
      </c>
      <c r="AE331" s="132">
        <v>722</v>
      </c>
      <c r="AG331" s="99">
        <v>43152</v>
      </c>
      <c r="AH331" s="127" t="str">
        <f t="shared" si="35"/>
        <v>2495PHYTO SOYA GEL VAGINAL X 8 APLICADORES</v>
      </c>
      <c r="AI331" s="97" t="s">
        <v>382</v>
      </c>
    </row>
    <row r="332" spans="2:35" x14ac:dyDescent="0.3">
      <c r="B332" s="127" t="str">
        <f t="shared" si="32"/>
        <v>48</v>
      </c>
      <c r="C332" s="127" t="str">
        <f t="shared" si="33"/>
        <v>24959</v>
      </c>
      <c r="E332" s="159" t="s">
        <v>348</v>
      </c>
      <c r="F332" s="132" t="s">
        <v>167</v>
      </c>
      <c r="G332" s="108" t="s">
        <v>168</v>
      </c>
      <c r="H332" s="136">
        <v>43709</v>
      </c>
      <c r="I332" s="132">
        <f t="shared" si="30"/>
        <v>9</v>
      </c>
      <c r="J332" s="97" t="s">
        <v>262</v>
      </c>
      <c r="K332" s="97">
        <v>2018</v>
      </c>
      <c r="L332" s="109">
        <v>43151</v>
      </c>
      <c r="M332" s="97">
        <v>2497</v>
      </c>
      <c r="N332" s="107">
        <v>2495</v>
      </c>
      <c r="O332" s="110">
        <v>43151</v>
      </c>
      <c r="P332" s="97" t="s">
        <v>94</v>
      </c>
      <c r="Q332" s="107" t="s">
        <v>103</v>
      </c>
      <c r="R332" s="127" t="s">
        <v>92</v>
      </c>
      <c r="T332" s="97">
        <v>3</v>
      </c>
      <c r="U332" s="127" t="s">
        <v>273</v>
      </c>
      <c r="W332" s="97" t="s">
        <v>289</v>
      </c>
      <c r="AA332" s="127" t="s">
        <v>261</v>
      </c>
      <c r="AB332" s="127">
        <f t="shared" si="31"/>
        <v>48</v>
      </c>
      <c r="AC332" s="127">
        <f t="shared" si="34"/>
        <v>1</v>
      </c>
      <c r="AD332" s="107">
        <v>12</v>
      </c>
      <c r="AE332" s="132">
        <v>722</v>
      </c>
      <c r="AG332" s="99">
        <v>43152</v>
      </c>
      <c r="AH332" s="127" t="str">
        <f t="shared" si="35"/>
        <v>2495VAGIVIT CAJS X 6 V.T.</v>
      </c>
      <c r="AI332" s="97" t="s">
        <v>382</v>
      </c>
    </row>
    <row r="333" spans="2:35" x14ac:dyDescent="0.3">
      <c r="B333" s="127" t="str">
        <f t="shared" si="32"/>
        <v>49</v>
      </c>
      <c r="C333" s="127" t="str">
        <f t="shared" si="33"/>
        <v>24961</v>
      </c>
      <c r="E333" s="159" t="s">
        <v>332</v>
      </c>
      <c r="F333" s="132" t="s">
        <v>142</v>
      </c>
      <c r="G333" s="108" t="s">
        <v>194</v>
      </c>
      <c r="H333" s="136">
        <v>43709</v>
      </c>
      <c r="I333" s="132">
        <f t="shared" si="30"/>
        <v>1</v>
      </c>
      <c r="J333" s="97" t="s">
        <v>262</v>
      </c>
      <c r="K333" s="97">
        <v>2018</v>
      </c>
      <c r="L333" s="109">
        <v>43151</v>
      </c>
      <c r="M333" s="97">
        <v>2498</v>
      </c>
      <c r="N333" s="107">
        <v>2496</v>
      </c>
      <c r="O333" s="110">
        <v>43151</v>
      </c>
      <c r="P333" s="97" t="s">
        <v>94</v>
      </c>
      <c r="Q333" s="107" t="s">
        <v>93</v>
      </c>
      <c r="R333" s="127" t="s">
        <v>92</v>
      </c>
      <c r="T333" s="97">
        <v>3</v>
      </c>
      <c r="U333" s="127" t="s">
        <v>273</v>
      </c>
      <c r="W333" s="97" t="s">
        <v>289</v>
      </c>
      <c r="AA333" s="127" t="s">
        <v>261</v>
      </c>
      <c r="AB333" s="127">
        <f t="shared" si="31"/>
        <v>49</v>
      </c>
      <c r="AC333" s="127">
        <f t="shared" si="34"/>
        <v>1</v>
      </c>
      <c r="AD333" s="107">
        <v>108</v>
      </c>
      <c r="AE333" s="132">
        <v>723</v>
      </c>
      <c r="AG333" s="99">
        <v>43152</v>
      </c>
      <c r="AH333" s="127" t="str">
        <f t="shared" si="35"/>
        <v>2496ACTIVOX MENTA-EUCALIPTO X 16 PASTILLAS</v>
      </c>
      <c r="AI333" s="97" t="s">
        <v>378</v>
      </c>
    </row>
    <row r="334" spans="2:35" x14ac:dyDescent="0.3">
      <c r="B334" s="127" t="str">
        <f t="shared" si="32"/>
        <v>49</v>
      </c>
      <c r="C334" s="127" t="str">
        <f t="shared" si="33"/>
        <v>24962</v>
      </c>
      <c r="E334" s="159" t="s">
        <v>333</v>
      </c>
      <c r="F334" s="132" t="s">
        <v>159</v>
      </c>
      <c r="G334" s="108" t="s">
        <v>183</v>
      </c>
      <c r="H334" s="136">
        <v>43709</v>
      </c>
      <c r="I334" s="132">
        <f t="shared" si="30"/>
        <v>2</v>
      </c>
      <c r="J334" s="97" t="s">
        <v>262</v>
      </c>
      <c r="K334" s="97">
        <v>2018</v>
      </c>
      <c r="L334" s="109">
        <v>43151</v>
      </c>
      <c r="M334" s="97">
        <v>2498</v>
      </c>
      <c r="N334" s="107">
        <v>2496</v>
      </c>
      <c r="O334" s="110">
        <v>43151</v>
      </c>
      <c r="P334" s="97" t="s">
        <v>94</v>
      </c>
      <c r="Q334" s="107" t="s">
        <v>93</v>
      </c>
      <c r="R334" s="127" t="s">
        <v>92</v>
      </c>
      <c r="T334" s="97">
        <v>3</v>
      </c>
      <c r="U334" s="127" t="s">
        <v>273</v>
      </c>
      <c r="W334" s="97" t="s">
        <v>289</v>
      </c>
      <c r="AA334" s="127" t="s">
        <v>261</v>
      </c>
      <c r="AB334" s="127">
        <f t="shared" si="31"/>
        <v>49</v>
      </c>
      <c r="AC334" s="127">
        <f t="shared" si="34"/>
        <v>1</v>
      </c>
      <c r="AD334" s="107">
        <v>24</v>
      </c>
      <c r="AE334" s="132">
        <v>723</v>
      </c>
      <c r="AG334" s="99">
        <v>43152</v>
      </c>
      <c r="AH334" s="127" t="str">
        <f t="shared" si="35"/>
        <v>2496ACTIVOX MIEL-LIMON X 16 PASTILLAS</v>
      </c>
      <c r="AI334" s="97" t="s">
        <v>378</v>
      </c>
    </row>
    <row r="335" spans="2:35" x14ac:dyDescent="0.3">
      <c r="B335" s="127" t="str">
        <f t="shared" si="32"/>
        <v>49</v>
      </c>
      <c r="C335" s="127" t="str">
        <f t="shared" si="33"/>
        <v>24963</v>
      </c>
      <c r="E335" s="159" t="s">
        <v>337</v>
      </c>
      <c r="F335" s="132" t="s">
        <v>146</v>
      </c>
      <c r="G335" s="108" t="s">
        <v>195</v>
      </c>
      <c r="H335" s="136">
        <v>43678</v>
      </c>
      <c r="I335" s="132">
        <f t="shared" si="30"/>
        <v>3</v>
      </c>
      <c r="J335" s="97" t="s">
        <v>262</v>
      </c>
      <c r="K335" s="97">
        <v>2018</v>
      </c>
      <c r="L335" s="109">
        <v>43151</v>
      </c>
      <c r="M335" s="97">
        <v>2498</v>
      </c>
      <c r="N335" s="107">
        <v>2496</v>
      </c>
      <c r="O335" s="110">
        <v>43151</v>
      </c>
      <c r="P335" s="97" t="s">
        <v>94</v>
      </c>
      <c r="Q335" s="107" t="s">
        <v>93</v>
      </c>
      <c r="R335" s="127" t="s">
        <v>92</v>
      </c>
      <c r="T335" s="97">
        <v>3</v>
      </c>
      <c r="U335" s="127" t="s">
        <v>273</v>
      </c>
      <c r="W335" s="97" t="s">
        <v>289</v>
      </c>
      <c r="AA335" s="127" t="s">
        <v>261</v>
      </c>
      <c r="AB335" s="127">
        <f t="shared" si="31"/>
        <v>49</v>
      </c>
      <c r="AC335" s="127">
        <f t="shared" si="34"/>
        <v>1</v>
      </c>
      <c r="AD335" s="107">
        <v>36</v>
      </c>
      <c r="AE335" s="132">
        <v>723</v>
      </c>
      <c r="AG335" s="99">
        <v>43152</v>
      </c>
      <c r="AH335" s="127" t="str">
        <f t="shared" si="35"/>
        <v>2496ARKOVOX PROPOLIS JARABE X 150 ML.</v>
      </c>
      <c r="AI335" s="97" t="s">
        <v>378</v>
      </c>
    </row>
    <row r="336" spans="2:35" x14ac:dyDescent="0.3">
      <c r="B336" s="127" t="str">
        <f t="shared" si="32"/>
        <v>49</v>
      </c>
      <c r="C336" s="127" t="str">
        <f t="shared" si="33"/>
        <v>24964</v>
      </c>
      <c r="E336" s="159" t="s">
        <v>344</v>
      </c>
      <c r="F336" s="132" t="s">
        <v>165</v>
      </c>
      <c r="G336" s="108" t="s">
        <v>184</v>
      </c>
      <c r="H336" s="136">
        <v>44013</v>
      </c>
      <c r="I336" s="132">
        <f t="shared" si="30"/>
        <v>4</v>
      </c>
      <c r="J336" s="97" t="s">
        <v>262</v>
      </c>
      <c r="K336" s="97">
        <v>2018</v>
      </c>
      <c r="L336" s="109">
        <v>43151</v>
      </c>
      <c r="M336" s="97">
        <v>2498</v>
      </c>
      <c r="N336" s="107">
        <v>2496</v>
      </c>
      <c r="O336" s="110">
        <v>43151</v>
      </c>
      <c r="P336" s="97" t="s">
        <v>94</v>
      </c>
      <c r="Q336" s="107" t="s">
        <v>93</v>
      </c>
      <c r="R336" s="127" t="s">
        <v>92</v>
      </c>
      <c r="T336" s="97">
        <v>3</v>
      </c>
      <c r="U336" s="127" t="s">
        <v>273</v>
      </c>
      <c r="W336" s="97" t="s">
        <v>289</v>
      </c>
      <c r="AA336" s="127" t="s">
        <v>261</v>
      </c>
      <c r="AB336" s="127">
        <f t="shared" si="31"/>
        <v>49</v>
      </c>
      <c r="AC336" s="127">
        <f t="shared" si="34"/>
        <v>1</v>
      </c>
      <c r="AD336" s="107">
        <v>12</v>
      </c>
      <c r="AE336" s="132">
        <v>723</v>
      </c>
      <c r="AG336" s="99">
        <v>43152</v>
      </c>
      <c r="AH336" s="127" t="str">
        <f t="shared" si="35"/>
        <v>2496PHYTO SOYA FORTE X 60 CAPS</v>
      </c>
      <c r="AI336" s="97" t="s">
        <v>378</v>
      </c>
    </row>
    <row r="337" spans="2:35" x14ac:dyDescent="0.3">
      <c r="B337" s="127" t="str">
        <f t="shared" si="32"/>
        <v>50</v>
      </c>
      <c r="C337" s="127" t="str">
        <f t="shared" si="33"/>
        <v>24971</v>
      </c>
      <c r="E337" s="159" t="s">
        <v>334</v>
      </c>
      <c r="F337" s="132" t="s">
        <v>161</v>
      </c>
      <c r="G337" s="108" t="s">
        <v>162</v>
      </c>
      <c r="H337" s="136">
        <v>43709</v>
      </c>
      <c r="I337" s="132">
        <f t="shared" si="30"/>
        <v>1</v>
      </c>
      <c r="J337" s="97" t="s">
        <v>262</v>
      </c>
      <c r="K337" s="97">
        <v>2018</v>
      </c>
      <c r="L337" s="109">
        <v>43152</v>
      </c>
      <c r="M337" s="97">
        <v>2499</v>
      </c>
      <c r="N337" s="107">
        <v>2497</v>
      </c>
      <c r="O337" s="110">
        <v>43152</v>
      </c>
      <c r="P337" s="97" t="s">
        <v>94</v>
      </c>
      <c r="Q337" s="107" t="s">
        <v>95</v>
      </c>
      <c r="R337" s="127" t="s">
        <v>87</v>
      </c>
      <c r="T337" s="97">
        <v>27</v>
      </c>
      <c r="U337" s="127" t="s">
        <v>276</v>
      </c>
      <c r="W337" s="97" t="s">
        <v>289</v>
      </c>
      <c r="X337" s="97" t="s">
        <v>302</v>
      </c>
      <c r="AA337" s="127" t="s">
        <v>261</v>
      </c>
      <c r="AB337" s="127">
        <f t="shared" si="31"/>
        <v>50</v>
      </c>
      <c r="AC337" s="127">
        <f t="shared" si="34"/>
        <v>1</v>
      </c>
      <c r="AD337" s="107">
        <v>60</v>
      </c>
      <c r="AE337" s="132">
        <v>724</v>
      </c>
      <c r="AG337" s="99">
        <v>43152</v>
      </c>
      <c r="AH337" s="127" t="str">
        <f t="shared" si="35"/>
        <v>2497ARKOCAPIL advance X 60 CAPS.</v>
      </c>
      <c r="AI337" s="97" t="s">
        <v>381</v>
      </c>
    </row>
    <row r="338" spans="2:35" x14ac:dyDescent="0.3">
      <c r="B338" s="127" t="str">
        <f t="shared" si="32"/>
        <v>50</v>
      </c>
      <c r="C338" s="127" t="str">
        <f t="shared" si="33"/>
        <v>24972</v>
      </c>
      <c r="E338" s="159" t="s">
        <v>336</v>
      </c>
      <c r="F338" s="132" t="s">
        <v>185</v>
      </c>
      <c r="G338" s="108" t="s">
        <v>196</v>
      </c>
      <c r="H338" s="136">
        <v>44105</v>
      </c>
      <c r="I338" s="132">
        <f t="shared" si="30"/>
        <v>2</v>
      </c>
      <c r="J338" s="97" t="s">
        <v>262</v>
      </c>
      <c r="K338" s="97">
        <v>2018</v>
      </c>
      <c r="L338" s="109">
        <v>43152</v>
      </c>
      <c r="M338" s="97">
        <v>2499</v>
      </c>
      <c r="N338" s="107">
        <v>2497</v>
      </c>
      <c r="O338" s="110">
        <v>43152</v>
      </c>
      <c r="P338" s="97" t="s">
        <v>94</v>
      </c>
      <c r="Q338" s="107" t="s">
        <v>95</v>
      </c>
      <c r="R338" s="127" t="s">
        <v>87</v>
      </c>
      <c r="T338" s="97">
        <v>27</v>
      </c>
      <c r="U338" s="127" t="s">
        <v>276</v>
      </c>
      <c r="W338" s="97" t="s">
        <v>289</v>
      </c>
      <c r="X338" s="97" t="s">
        <v>302</v>
      </c>
      <c r="AA338" s="127" t="s">
        <v>261</v>
      </c>
      <c r="AB338" s="127">
        <f t="shared" si="31"/>
        <v>50</v>
      </c>
      <c r="AC338" s="127">
        <f t="shared" si="34"/>
        <v>1</v>
      </c>
      <c r="AD338" s="107">
        <v>450</v>
      </c>
      <c r="AE338" s="132">
        <v>724</v>
      </c>
      <c r="AG338" s="99">
        <v>43152</v>
      </c>
      <c r="AH338" s="127" t="str">
        <f t="shared" si="35"/>
        <v>2497ARKOLAGEN PLUS X 14 SACHETS</v>
      </c>
      <c r="AI338" s="97" t="s">
        <v>381</v>
      </c>
    </row>
    <row r="339" spans="2:35" x14ac:dyDescent="0.3">
      <c r="B339" s="127" t="str">
        <f t="shared" si="32"/>
        <v>50</v>
      </c>
      <c r="C339" s="127" t="str">
        <f t="shared" si="33"/>
        <v>24973</v>
      </c>
      <c r="E339" s="159" t="s">
        <v>338</v>
      </c>
      <c r="F339" s="132" t="s">
        <v>149</v>
      </c>
      <c r="G339" s="108" t="s">
        <v>150</v>
      </c>
      <c r="H339" s="136">
        <v>43922</v>
      </c>
      <c r="I339" s="132">
        <f t="shared" si="30"/>
        <v>3</v>
      </c>
      <c r="J339" s="97" t="s">
        <v>262</v>
      </c>
      <c r="K339" s="97">
        <v>2018</v>
      </c>
      <c r="L339" s="109">
        <v>43152</v>
      </c>
      <c r="M339" s="97">
        <v>2499</v>
      </c>
      <c r="N339" s="107">
        <v>2497</v>
      </c>
      <c r="O339" s="110">
        <v>43152</v>
      </c>
      <c r="P339" s="97" t="s">
        <v>94</v>
      </c>
      <c r="Q339" s="107" t="s">
        <v>95</v>
      </c>
      <c r="R339" s="127" t="s">
        <v>87</v>
      </c>
      <c r="T339" s="97">
        <v>27</v>
      </c>
      <c r="U339" s="127" t="s">
        <v>276</v>
      </c>
      <c r="W339" s="97" t="s">
        <v>289</v>
      </c>
      <c r="X339" s="97" t="s">
        <v>302</v>
      </c>
      <c r="AA339" s="127" t="s">
        <v>261</v>
      </c>
      <c r="AB339" s="127">
        <f t="shared" si="31"/>
        <v>50</v>
      </c>
      <c r="AC339" s="127">
        <f t="shared" si="34"/>
        <v>1</v>
      </c>
      <c r="AD339" s="107">
        <v>40</v>
      </c>
      <c r="AE339" s="132">
        <v>724</v>
      </c>
      <c r="AG339" s="99">
        <v>43152</v>
      </c>
      <c r="AH339" s="127" t="str">
        <f t="shared" si="35"/>
        <v>2497CHONDRO AID FORTE X 60 CAPS.</v>
      </c>
      <c r="AI339" s="97" t="s">
        <v>381</v>
      </c>
    </row>
    <row r="340" spans="2:35" x14ac:dyDescent="0.3">
      <c r="B340" s="127" t="str">
        <f t="shared" si="32"/>
        <v>51</v>
      </c>
      <c r="C340" s="127" t="str">
        <f t="shared" si="33"/>
        <v>24981</v>
      </c>
      <c r="E340" s="159" t="s">
        <v>337</v>
      </c>
      <c r="F340" s="132" t="s">
        <v>146</v>
      </c>
      <c r="G340" s="108" t="s">
        <v>195</v>
      </c>
      <c r="H340" s="136">
        <v>43678</v>
      </c>
      <c r="I340" s="132">
        <f t="shared" si="30"/>
        <v>1</v>
      </c>
      <c r="J340" s="97" t="s">
        <v>262</v>
      </c>
      <c r="K340" s="97">
        <v>2018</v>
      </c>
      <c r="L340" s="109">
        <v>43152</v>
      </c>
      <c r="M340" s="97">
        <v>2500</v>
      </c>
      <c r="N340" s="107">
        <v>2498</v>
      </c>
      <c r="O340" s="110">
        <v>43152</v>
      </c>
      <c r="P340" s="97" t="s">
        <v>94</v>
      </c>
      <c r="Q340" s="107" t="s">
        <v>98</v>
      </c>
      <c r="R340" s="127" t="s">
        <v>92</v>
      </c>
      <c r="T340" s="97">
        <v>1</v>
      </c>
      <c r="U340" s="127" t="s">
        <v>265</v>
      </c>
      <c r="W340" s="97" t="s">
        <v>289</v>
      </c>
      <c r="AA340" s="127" t="s">
        <v>261</v>
      </c>
      <c r="AB340" s="127">
        <f t="shared" si="31"/>
        <v>51</v>
      </c>
      <c r="AC340" s="127">
        <f t="shared" si="34"/>
        <v>1</v>
      </c>
      <c r="AD340" s="107">
        <v>7</v>
      </c>
      <c r="AE340" s="132">
        <v>725</v>
      </c>
      <c r="AG340" s="99">
        <v>43153</v>
      </c>
      <c r="AH340" s="127" t="str">
        <f t="shared" si="35"/>
        <v>2498ARKOVOX PROPOLIS JARABE X 150 ML.</v>
      </c>
      <c r="AI340" s="97" t="s">
        <v>384</v>
      </c>
    </row>
    <row r="341" spans="2:35" x14ac:dyDescent="0.3">
      <c r="B341" s="127" t="str">
        <f t="shared" si="32"/>
        <v>52</v>
      </c>
      <c r="C341" s="127" t="str">
        <f t="shared" si="33"/>
        <v>24991</v>
      </c>
      <c r="E341" s="159" t="s">
        <v>332</v>
      </c>
      <c r="F341" s="132" t="s">
        <v>142</v>
      </c>
      <c r="G341" s="108" t="s">
        <v>194</v>
      </c>
      <c r="H341" s="136">
        <v>43709</v>
      </c>
      <c r="I341" s="132">
        <f t="shared" si="30"/>
        <v>1</v>
      </c>
      <c r="J341" s="97" t="s">
        <v>262</v>
      </c>
      <c r="K341" s="97">
        <v>2018</v>
      </c>
      <c r="L341" s="109">
        <v>43152</v>
      </c>
      <c r="M341" s="97">
        <v>2501</v>
      </c>
      <c r="N341" s="107">
        <v>2499</v>
      </c>
      <c r="O341" s="110">
        <v>43152</v>
      </c>
      <c r="P341" s="97" t="s">
        <v>94</v>
      </c>
      <c r="Q341" s="107" t="s">
        <v>201</v>
      </c>
      <c r="R341" s="127" t="s">
        <v>92</v>
      </c>
      <c r="T341" s="97">
        <v>1</v>
      </c>
      <c r="U341" s="127" t="s">
        <v>265</v>
      </c>
      <c r="W341" s="97" t="s">
        <v>289</v>
      </c>
      <c r="AA341" s="127" t="s">
        <v>261</v>
      </c>
      <c r="AB341" s="127">
        <f t="shared" si="31"/>
        <v>52</v>
      </c>
      <c r="AC341" s="127">
        <f t="shared" si="34"/>
        <v>1</v>
      </c>
      <c r="AD341" s="107">
        <v>12</v>
      </c>
      <c r="AE341" s="132">
        <v>726</v>
      </c>
      <c r="AG341" s="99">
        <v>43153</v>
      </c>
      <c r="AH341" s="127" t="str">
        <f t="shared" si="35"/>
        <v>2499ACTIVOX MENTA-EUCALIPTO X 16 PASTILLAS</v>
      </c>
    </row>
    <row r="342" spans="2:35" x14ac:dyDescent="0.3">
      <c r="B342" s="127" t="str">
        <f t="shared" si="32"/>
        <v>52</v>
      </c>
      <c r="C342" s="127" t="str">
        <f t="shared" si="33"/>
        <v>24992</v>
      </c>
      <c r="E342" s="159" t="s">
        <v>333</v>
      </c>
      <c r="F342" s="132" t="s">
        <v>159</v>
      </c>
      <c r="G342" s="108" t="s">
        <v>183</v>
      </c>
      <c r="H342" s="136">
        <v>43709</v>
      </c>
      <c r="I342" s="132">
        <f t="shared" si="30"/>
        <v>2</v>
      </c>
      <c r="J342" s="97" t="s">
        <v>262</v>
      </c>
      <c r="K342" s="97">
        <v>2018</v>
      </c>
      <c r="L342" s="109">
        <v>43152</v>
      </c>
      <c r="M342" s="97">
        <v>2501</v>
      </c>
      <c r="N342" s="107">
        <v>2499</v>
      </c>
      <c r="O342" s="110">
        <v>43152</v>
      </c>
      <c r="P342" s="97" t="s">
        <v>94</v>
      </c>
      <c r="Q342" s="107" t="s">
        <v>201</v>
      </c>
      <c r="R342" s="127" t="s">
        <v>92</v>
      </c>
      <c r="T342" s="97">
        <v>1</v>
      </c>
      <c r="U342" s="127" t="s">
        <v>265</v>
      </c>
      <c r="W342" s="97" t="s">
        <v>289</v>
      </c>
      <c r="AA342" s="127" t="s">
        <v>261</v>
      </c>
      <c r="AB342" s="127">
        <f t="shared" si="31"/>
        <v>52</v>
      </c>
      <c r="AC342" s="127">
        <f t="shared" si="34"/>
        <v>1</v>
      </c>
      <c r="AD342" s="107">
        <v>12</v>
      </c>
      <c r="AE342" s="132">
        <v>726</v>
      </c>
      <c r="AG342" s="99">
        <v>43153</v>
      </c>
      <c r="AH342" s="127" t="str">
        <f t="shared" si="35"/>
        <v>2499ACTIVOX MIEL-LIMON X 16 PASTILLAS</v>
      </c>
    </row>
    <row r="343" spans="2:35" x14ac:dyDescent="0.3">
      <c r="B343" s="127" t="str">
        <f t="shared" si="32"/>
        <v>52</v>
      </c>
      <c r="C343" s="127" t="str">
        <f t="shared" si="33"/>
        <v>24993</v>
      </c>
      <c r="E343" s="159" t="s">
        <v>341</v>
      </c>
      <c r="F343" s="132" t="s">
        <v>163</v>
      </c>
      <c r="G343" s="108" t="s">
        <v>164</v>
      </c>
      <c r="H343" s="136">
        <v>43922</v>
      </c>
      <c r="I343" s="132">
        <f t="shared" si="30"/>
        <v>3</v>
      </c>
      <c r="J343" s="97" t="s">
        <v>262</v>
      </c>
      <c r="K343" s="97">
        <v>2018</v>
      </c>
      <c r="L343" s="109">
        <v>43152</v>
      </c>
      <c r="M343" s="97">
        <v>2501</v>
      </c>
      <c r="N343" s="107">
        <v>2499</v>
      </c>
      <c r="O343" s="110">
        <v>43152</v>
      </c>
      <c r="P343" s="97" t="s">
        <v>94</v>
      </c>
      <c r="Q343" s="107" t="s">
        <v>201</v>
      </c>
      <c r="R343" s="127" t="s">
        <v>92</v>
      </c>
      <c r="T343" s="97">
        <v>1</v>
      </c>
      <c r="U343" s="127" t="s">
        <v>265</v>
      </c>
      <c r="W343" s="97" t="s">
        <v>289</v>
      </c>
      <c r="AA343" s="127" t="s">
        <v>261</v>
      </c>
      <c r="AB343" s="127">
        <f t="shared" si="31"/>
        <v>52</v>
      </c>
      <c r="AC343" s="127">
        <f t="shared" si="34"/>
        <v>1</v>
      </c>
      <c r="AD343" s="107">
        <v>1</v>
      </c>
      <c r="AE343" s="132">
        <v>726</v>
      </c>
      <c r="AG343" s="99">
        <v>43153</v>
      </c>
      <c r="AH343" s="127" t="str">
        <f t="shared" si="35"/>
        <v>2499PERLAS DE PIEL advance X 200 CAPS.</v>
      </c>
    </row>
    <row r="344" spans="2:35" x14ac:dyDescent="0.3">
      <c r="B344" s="127" t="str">
        <f t="shared" si="32"/>
        <v>53</v>
      </c>
      <c r="C344" s="127" t="str">
        <f t="shared" si="33"/>
        <v>25001</v>
      </c>
      <c r="E344" s="159" t="s">
        <v>332</v>
      </c>
      <c r="F344" s="132" t="s">
        <v>142</v>
      </c>
      <c r="G344" s="108" t="s">
        <v>194</v>
      </c>
      <c r="H344" s="136">
        <v>43709</v>
      </c>
      <c r="I344" s="132">
        <f t="shared" si="30"/>
        <v>1</v>
      </c>
      <c r="J344" s="97" t="s">
        <v>262</v>
      </c>
      <c r="K344" s="97">
        <v>2018</v>
      </c>
      <c r="L344" s="109">
        <v>43152</v>
      </c>
      <c r="M344" s="97">
        <v>2502</v>
      </c>
      <c r="N344" s="107">
        <v>2500</v>
      </c>
      <c r="O344" s="110">
        <v>43152</v>
      </c>
      <c r="P344" s="97" t="s">
        <v>94</v>
      </c>
      <c r="Q344" s="107" t="s">
        <v>96</v>
      </c>
      <c r="R344" s="127" t="s">
        <v>92</v>
      </c>
      <c r="T344" s="97">
        <v>40</v>
      </c>
      <c r="U344" s="127" t="s">
        <v>265</v>
      </c>
      <c r="W344" s="97" t="s">
        <v>289</v>
      </c>
      <c r="X344" s="97" t="s">
        <v>303</v>
      </c>
      <c r="AA344" s="127" t="s">
        <v>261</v>
      </c>
      <c r="AB344" s="127">
        <f t="shared" si="31"/>
        <v>53</v>
      </c>
      <c r="AC344" s="127">
        <f t="shared" si="34"/>
        <v>1</v>
      </c>
      <c r="AD344" s="107">
        <v>1820</v>
      </c>
      <c r="AE344" s="132">
        <v>727</v>
      </c>
      <c r="AG344" s="99">
        <v>43153</v>
      </c>
      <c r="AH344" s="127" t="str">
        <f t="shared" si="35"/>
        <v>2500ACTIVOX MENTA-EUCALIPTO X 16 PASTILLAS</v>
      </c>
      <c r="AI344" s="97" t="s">
        <v>380</v>
      </c>
    </row>
    <row r="345" spans="2:35" x14ac:dyDescent="0.3">
      <c r="B345" s="127" t="str">
        <f t="shared" si="32"/>
        <v>53</v>
      </c>
      <c r="C345" s="127" t="str">
        <f t="shared" si="33"/>
        <v>25002</v>
      </c>
      <c r="E345" s="159" t="s">
        <v>333</v>
      </c>
      <c r="F345" s="132" t="s">
        <v>159</v>
      </c>
      <c r="G345" s="108" t="s">
        <v>183</v>
      </c>
      <c r="H345" s="136">
        <v>43709</v>
      </c>
      <c r="I345" s="132">
        <f t="shared" si="30"/>
        <v>2</v>
      </c>
      <c r="J345" s="97" t="s">
        <v>262</v>
      </c>
      <c r="K345" s="97">
        <v>2018</v>
      </c>
      <c r="L345" s="109">
        <v>43152</v>
      </c>
      <c r="M345" s="97">
        <v>2502</v>
      </c>
      <c r="N345" s="107">
        <v>2500</v>
      </c>
      <c r="O345" s="110">
        <v>43152</v>
      </c>
      <c r="P345" s="97" t="s">
        <v>94</v>
      </c>
      <c r="Q345" s="107" t="s">
        <v>96</v>
      </c>
      <c r="R345" s="127" t="s">
        <v>92</v>
      </c>
      <c r="T345" s="97">
        <v>40</v>
      </c>
      <c r="U345" s="127" t="s">
        <v>265</v>
      </c>
      <c r="W345" s="97" t="s">
        <v>289</v>
      </c>
      <c r="X345" s="97" t="s">
        <v>303</v>
      </c>
      <c r="AA345" s="127" t="s">
        <v>261</v>
      </c>
      <c r="AB345" s="127">
        <f t="shared" si="31"/>
        <v>53</v>
      </c>
      <c r="AC345" s="127">
        <f t="shared" si="34"/>
        <v>1</v>
      </c>
      <c r="AD345" s="107">
        <v>825</v>
      </c>
      <c r="AE345" s="132">
        <v>727</v>
      </c>
      <c r="AG345" s="99">
        <v>43153</v>
      </c>
      <c r="AH345" s="127" t="str">
        <f t="shared" si="35"/>
        <v>2500ACTIVOX MIEL-LIMON X 16 PASTILLAS</v>
      </c>
      <c r="AI345" s="97" t="s">
        <v>380</v>
      </c>
    </row>
    <row r="346" spans="2:35" x14ac:dyDescent="0.3">
      <c r="B346" s="127" t="str">
        <f t="shared" si="32"/>
        <v>53</v>
      </c>
      <c r="C346" s="127" t="str">
        <f t="shared" si="33"/>
        <v>25003</v>
      </c>
      <c r="E346" s="159" t="s">
        <v>334</v>
      </c>
      <c r="F346" s="132" t="s">
        <v>161</v>
      </c>
      <c r="G346" s="108" t="s">
        <v>162</v>
      </c>
      <c r="H346" s="136">
        <v>43709</v>
      </c>
      <c r="I346" s="132">
        <f t="shared" si="30"/>
        <v>3</v>
      </c>
      <c r="J346" s="97" t="s">
        <v>262</v>
      </c>
      <c r="K346" s="97">
        <v>2018</v>
      </c>
      <c r="L346" s="109">
        <v>43152</v>
      </c>
      <c r="M346" s="97">
        <v>2502</v>
      </c>
      <c r="N346" s="107">
        <v>2500</v>
      </c>
      <c r="O346" s="110">
        <v>43152</v>
      </c>
      <c r="P346" s="97" t="s">
        <v>94</v>
      </c>
      <c r="Q346" s="107" t="s">
        <v>96</v>
      </c>
      <c r="R346" s="127" t="s">
        <v>92</v>
      </c>
      <c r="T346" s="97">
        <v>40</v>
      </c>
      <c r="U346" s="127" t="s">
        <v>265</v>
      </c>
      <c r="W346" s="97" t="s">
        <v>289</v>
      </c>
      <c r="X346" s="97" t="s">
        <v>303</v>
      </c>
      <c r="AA346" s="127" t="s">
        <v>261</v>
      </c>
      <c r="AB346" s="127">
        <f t="shared" si="31"/>
        <v>53</v>
      </c>
      <c r="AC346" s="127">
        <f t="shared" si="34"/>
        <v>1</v>
      </c>
      <c r="AD346" s="107">
        <v>18</v>
      </c>
      <c r="AE346" s="132">
        <v>727</v>
      </c>
      <c r="AG346" s="99">
        <v>43153</v>
      </c>
      <c r="AH346" s="127" t="str">
        <f t="shared" si="35"/>
        <v>2500ARKOCAPIL advance X 60 CAPS.</v>
      </c>
      <c r="AI346" s="97" t="s">
        <v>380</v>
      </c>
    </row>
    <row r="347" spans="2:35" x14ac:dyDescent="0.3">
      <c r="B347" s="127" t="str">
        <f t="shared" si="32"/>
        <v>53</v>
      </c>
      <c r="C347" s="127" t="str">
        <f t="shared" si="33"/>
        <v>25004</v>
      </c>
      <c r="E347" s="159" t="s">
        <v>336</v>
      </c>
      <c r="F347" s="132" t="s">
        <v>185</v>
      </c>
      <c r="G347" s="108" t="s">
        <v>196</v>
      </c>
      <c r="H347" s="136">
        <v>44105</v>
      </c>
      <c r="I347" s="132">
        <f t="shared" si="30"/>
        <v>4</v>
      </c>
      <c r="J347" s="97" t="s">
        <v>262</v>
      </c>
      <c r="K347" s="97">
        <v>2018</v>
      </c>
      <c r="L347" s="109">
        <v>43152</v>
      </c>
      <c r="M347" s="97">
        <v>2502</v>
      </c>
      <c r="N347" s="107">
        <v>2500</v>
      </c>
      <c r="O347" s="110">
        <v>43152</v>
      </c>
      <c r="P347" s="97" t="s">
        <v>94</v>
      </c>
      <c r="Q347" s="107" t="s">
        <v>96</v>
      </c>
      <c r="R347" s="127" t="s">
        <v>92</v>
      </c>
      <c r="T347" s="97">
        <v>40</v>
      </c>
      <c r="U347" s="127" t="s">
        <v>265</v>
      </c>
      <c r="W347" s="97" t="s">
        <v>289</v>
      </c>
      <c r="X347" s="97" t="s">
        <v>303</v>
      </c>
      <c r="AA347" s="127" t="s">
        <v>261</v>
      </c>
      <c r="AB347" s="127">
        <f t="shared" si="31"/>
        <v>53</v>
      </c>
      <c r="AC347" s="127">
        <f t="shared" si="34"/>
        <v>1</v>
      </c>
      <c r="AD347" s="107">
        <v>48</v>
      </c>
      <c r="AE347" s="132">
        <v>727</v>
      </c>
      <c r="AG347" s="99">
        <v>43153</v>
      </c>
      <c r="AH347" s="127" t="str">
        <f t="shared" si="35"/>
        <v>2500ARKOLAGEN PLUS X 14 SACHETS</v>
      </c>
      <c r="AI347" s="97" t="s">
        <v>380</v>
      </c>
    </row>
    <row r="348" spans="2:35" x14ac:dyDescent="0.3">
      <c r="B348" s="127" t="str">
        <f t="shared" si="32"/>
        <v>53</v>
      </c>
      <c r="C348" s="127" t="str">
        <f t="shared" si="33"/>
        <v>25005</v>
      </c>
      <c r="E348" s="159" t="s">
        <v>337</v>
      </c>
      <c r="F348" s="132" t="s">
        <v>146</v>
      </c>
      <c r="G348" s="108" t="s">
        <v>195</v>
      </c>
      <c r="H348" s="136">
        <v>43678</v>
      </c>
      <c r="I348" s="132">
        <f t="shared" si="30"/>
        <v>5</v>
      </c>
      <c r="J348" s="97" t="s">
        <v>262</v>
      </c>
      <c r="K348" s="97">
        <v>2018</v>
      </c>
      <c r="L348" s="109">
        <v>43152</v>
      </c>
      <c r="M348" s="97">
        <v>2502</v>
      </c>
      <c r="N348" s="107">
        <v>2500</v>
      </c>
      <c r="O348" s="110">
        <v>43152</v>
      </c>
      <c r="P348" s="97" t="s">
        <v>94</v>
      </c>
      <c r="Q348" s="107" t="s">
        <v>96</v>
      </c>
      <c r="R348" s="127" t="s">
        <v>92</v>
      </c>
      <c r="T348" s="97">
        <v>40</v>
      </c>
      <c r="U348" s="127" t="s">
        <v>265</v>
      </c>
      <c r="W348" s="97" t="s">
        <v>289</v>
      </c>
      <c r="X348" s="97" t="s">
        <v>303</v>
      </c>
      <c r="AA348" s="127" t="s">
        <v>261</v>
      </c>
      <c r="AB348" s="127">
        <f t="shared" si="31"/>
        <v>53</v>
      </c>
      <c r="AC348" s="127">
        <f t="shared" si="34"/>
        <v>1</v>
      </c>
      <c r="AD348" s="107">
        <v>210</v>
      </c>
      <c r="AE348" s="132">
        <v>727</v>
      </c>
      <c r="AG348" s="99">
        <v>43153</v>
      </c>
      <c r="AH348" s="127" t="str">
        <f t="shared" si="35"/>
        <v>2500ARKOVOX PROPOLIS JARABE X 150 ML.</v>
      </c>
      <c r="AI348" s="97" t="s">
        <v>380</v>
      </c>
    </row>
    <row r="349" spans="2:35" x14ac:dyDescent="0.3">
      <c r="B349" s="127" t="str">
        <f t="shared" si="32"/>
        <v>53</v>
      </c>
      <c r="C349" s="127" t="str">
        <f t="shared" si="33"/>
        <v>25006</v>
      </c>
      <c r="E349" s="159" t="s">
        <v>338</v>
      </c>
      <c r="F349" s="132" t="s">
        <v>149</v>
      </c>
      <c r="G349" s="108" t="s">
        <v>150</v>
      </c>
      <c r="H349" s="136">
        <v>43922</v>
      </c>
      <c r="I349" s="132">
        <f t="shared" si="30"/>
        <v>6</v>
      </c>
      <c r="J349" s="97" t="s">
        <v>262</v>
      </c>
      <c r="K349" s="97">
        <v>2018</v>
      </c>
      <c r="L349" s="109">
        <v>43152</v>
      </c>
      <c r="M349" s="97">
        <v>2502</v>
      </c>
      <c r="N349" s="107">
        <v>2500</v>
      </c>
      <c r="O349" s="110">
        <v>43152</v>
      </c>
      <c r="P349" s="97" t="s">
        <v>94</v>
      </c>
      <c r="Q349" s="107" t="s">
        <v>96</v>
      </c>
      <c r="R349" s="127" t="s">
        <v>92</v>
      </c>
      <c r="T349" s="97">
        <v>40</v>
      </c>
      <c r="U349" s="127" t="s">
        <v>265</v>
      </c>
      <c r="W349" s="97" t="s">
        <v>289</v>
      </c>
      <c r="X349" s="97" t="s">
        <v>303</v>
      </c>
      <c r="AA349" s="127" t="s">
        <v>261</v>
      </c>
      <c r="AB349" s="127">
        <f t="shared" si="31"/>
        <v>53</v>
      </c>
      <c r="AC349" s="127">
        <f t="shared" si="34"/>
        <v>1</v>
      </c>
      <c r="AD349" s="107">
        <v>12</v>
      </c>
      <c r="AE349" s="132">
        <v>727</v>
      </c>
      <c r="AG349" s="99">
        <v>43153</v>
      </c>
      <c r="AH349" s="127" t="str">
        <f t="shared" si="35"/>
        <v>2500CHONDRO AID FORTE X 60 CAPS.</v>
      </c>
      <c r="AI349" s="97" t="s">
        <v>380</v>
      </c>
    </row>
    <row r="350" spans="2:35" x14ac:dyDescent="0.3">
      <c r="B350" s="127" t="str">
        <f t="shared" si="32"/>
        <v>53</v>
      </c>
      <c r="C350" s="127" t="str">
        <f t="shared" si="33"/>
        <v>25007</v>
      </c>
      <c r="E350" s="159" t="s">
        <v>339</v>
      </c>
      <c r="F350" s="132" t="s">
        <v>151</v>
      </c>
      <c r="G350" s="108" t="s">
        <v>152</v>
      </c>
      <c r="H350" s="136">
        <v>43709</v>
      </c>
      <c r="I350" s="132">
        <f t="shared" si="30"/>
        <v>7</v>
      </c>
      <c r="J350" s="97" t="s">
        <v>262</v>
      </c>
      <c r="K350" s="97">
        <v>2018</v>
      </c>
      <c r="L350" s="109">
        <v>43152</v>
      </c>
      <c r="M350" s="97">
        <v>2502</v>
      </c>
      <c r="N350" s="107">
        <v>2500</v>
      </c>
      <c r="O350" s="110">
        <v>43152</v>
      </c>
      <c r="P350" s="97" t="s">
        <v>94</v>
      </c>
      <c r="Q350" s="107" t="s">
        <v>96</v>
      </c>
      <c r="R350" s="127" t="s">
        <v>92</v>
      </c>
      <c r="T350" s="97">
        <v>40</v>
      </c>
      <c r="U350" s="127" t="s">
        <v>265</v>
      </c>
      <c r="W350" s="97" t="s">
        <v>289</v>
      </c>
      <c r="X350" s="97" t="s">
        <v>303</v>
      </c>
      <c r="AA350" s="127" t="s">
        <v>261</v>
      </c>
      <c r="AB350" s="127">
        <f t="shared" si="31"/>
        <v>53</v>
      </c>
      <c r="AC350" s="127">
        <f t="shared" si="34"/>
        <v>1</v>
      </c>
      <c r="AD350" s="107">
        <v>96</v>
      </c>
      <c r="AE350" s="132">
        <v>727</v>
      </c>
      <c r="AG350" s="99">
        <v>43153</v>
      </c>
      <c r="AH350" s="127" t="str">
        <f t="shared" si="35"/>
        <v>2500CYS-CONTROL SACHETS X 14</v>
      </c>
      <c r="AI350" s="97" t="s">
        <v>380</v>
      </c>
    </row>
    <row r="351" spans="2:35" x14ac:dyDescent="0.3">
      <c r="B351" s="127" t="str">
        <f t="shared" si="32"/>
        <v>53</v>
      </c>
      <c r="C351" s="127" t="str">
        <f t="shared" si="33"/>
        <v>25008</v>
      </c>
      <c r="E351" s="159" t="s">
        <v>341</v>
      </c>
      <c r="F351" s="132" t="s">
        <v>163</v>
      </c>
      <c r="G351" s="108" t="s">
        <v>164</v>
      </c>
      <c r="H351" s="136">
        <v>43922</v>
      </c>
      <c r="I351" s="132">
        <f t="shared" si="30"/>
        <v>8</v>
      </c>
      <c r="J351" s="97" t="s">
        <v>262</v>
      </c>
      <c r="K351" s="97">
        <v>2018</v>
      </c>
      <c r="L351" s="109">
        <v>43152</v>
      </c>
      <c r="M351" s="97">
        <v>2502</v>
      </c>
      <c r="N351" s="107">
        <v>2500</v>
      </c>
      <c r="O351" s="110">
        <v>43152</v>
      </c>
      <c r="P351" s="97" t="s">
        <v>94</v>
      </c>
      <c r="Q351" s="107" t="s">
        <v>96</v>
      </c>
      <c r="R351" s="127" t="s">
        <v>92</v>
      </c>
      <c r="T351" s="97">
        <v>40</v>
      </c>
      <c r="U351" s="127" t="s">
        <v>265</v>
      </c>
      <c r="W351" s="97" t="s">
        <v>289</v>
      </c>
      <c r="X351" s="97" t="s">
        <v>303</v>
      </c>
      <c r="AA351" s="127" t="s">
        <v>261</v>
      </c>
      <c r="AB351" s="127">
        <f t="shared" si="31"/>
        <v>53</v>
      </c>
      <c r="AC351" s="127">
        <f t="shared" si="34"/>
        <v>1</v>
      </c>
      <c r="AD351" s="107">
        <v>12</v>
      </c>
      <c r="AE351" s="132">
        <v>727</v>
      </c>
      <c r="AG351" s="99">
        <v>43153</v>
      </c>
      <c r="AH351" s="127" t="str">
        <f t="shared" si="35"/>
        <v>2500PERLAS DE PIEL advance X 200 CAPS.</v>
      </c>
      <c r="AI351" s="97" t="s">
        <v>380</v>
      </c>
    </row>
    <row r="352" spans="2:35" x14ac:dyDescent="0.3">
      <c r="B352" s="127" t="str">
        <f t="shared" si="32"/>
        <v>53</v>
      </c>
      <c r="C352" s="127" t="str">
        <f t="shared" si="33"/>
        <v>25009</v>
      </c>
      <c r="E352" s="159" t="s">
        <v>342</v>
      </c>
      <c r="F352" s="132" t="s">
        <v>155</v>
      </c>
      <c r="G352" s="108" t="s">
        <v>156</v>
      </c>
      <c r="H352" s="136">
        <v>43891</v>
      </c>
      <c r="I352" s="132">
        <f t="shared" si="30"/>
        <v>9</v>
      </c>
      <c r="J352" s="97" t="s">
        <v>262</v>
      </c>
      <c r="K352" s="97">
        <v>2018</v>
      </c>
      <c r="L352" s="109">
        <v>43152</v>
      </c>
      <c r="M352" s="97">
        <v>2502</v>
      </c>
      <c r="N352" s="107">
        <v>2500</v>
      </c>
      <c r="O352" s="110">
        <v>43152</v>
      </c>
      <c r="P352" s="97" t="s">
        <v>94</v>
      </c>
      <c r="Q352" s="107" t="s">
        <v>96</v>
      </c>
      <c r="R352" s="127" t="s">
        <v>92</v>
      </c>
      <c r="T352" s="97">
        <v>40</v>
      </c>
      <c r="U352" s="127" t="s">
        <v>265</v>
      </c>
      <c r="W352" s="97" t="s">
        <v>289</v>
      </c>
      <c r="X352" s="97" t="s">
        <v>303</v>
      </c>
      <c r="AA352" s="127" t="s">
        <v>261</v>
      </c>
      <c r="AB352" s="127">
        <f t="shared" si="31"/>
        <v>53</v>
      </c>
      <c r="AC352" s="127">
        <f t="shared" si="34"/>
        <v>1</v>
      </c>
      <c r="AD352" s="107">
        <v>96</v>
      </c>
      <c r="AE352" s="132">
        <v>727</v>
      </c>
      <c r="AG352" s="99">
        <v>43153</v>
      </c>
      <c r="AH352" s="127" t="str">
        <f t="shared" si="35"/>
        <v>2500PHYTO SOYA CAPS. X 60</v>
      </c>
      <c r="AI352" s="97" t="s">
        <v>380</v>
      </c>
    </row>
    <row r="353" spans="2:35" x14ac:dyDescent="0.3">
      <c r="B353" s="127" t="str">
        <f t="shared" si="32"/>
        <v>53</v>
      </c>
      <c r="C353" s="127" t="str">
        <f t="shared" si="33"/>
        <v>250010</v>
      </c>
      <c r="E353" s="159" t="s">
        <v>343</v>
      </c>
      <c r="F353" s="132" t="s">
        <v>170</v>
      </c>
      <c r="G353" s="108" t="s">
        <v>199</v>
      </c>
      <c r="H353" s="136">
        <v>43739</v>
      </c>
      <c r="I353" s="132">
        <f t="shared" si="30"/>
        <v>10</v>
      </c>
      <c r="J353" s="97" t="s">
        <v>262</v>
      </c>
      <c r="K353" s="97">
        <v>2018</v>
      </c>
      <c r="L353" s="109">
        <v>43152</v>
      </c>
      <c r="M353" s="97">
        <v>2502</v>
      </c>
      <c r="N353" s="107">
        <v>2500</v>
      </c>
      <c r="O353" s="110">
        <v>43152</v>
      </c>
      <c r="P353" s="97" t="s">
        <v>94</v>
      </c>
      <c r="Q353" s="107" t="s">
        <v>96</v>
      </c>
      <c r="R353" s="127" t="s">
        <v>92</v>
      </c>
      <c r="T353" s="97">
        <v>40</v>
      </c>
      <c r="U353" s="127" t="s">
        <v>265</v>
      </c>
      <c r="W353" s="97" t="s">
        <v>289</v>
      </c>
      <c r="X353" s="97" t="s">
        <v>303</v>
      </c>
      <c r="AA353" s="127" t="s">
        <v>261</v>
      </c>
      <c r="AB353" s="127">
        <f t="shared" si="31"/>
        <v>53</v>
      </c>
      <c r="AC353" s="127">
        <f t="shared" si="34"/>
        <v>1</v>
      </c>
      <c r="AD353" s="107">
        <v>18</v>
      </c>
      <c r="AE353" s="132">
        <v>727</v>
      </c>
      <c r="AG353" s="99">
        <v>43153</v>
      </c>
      <c r="AH353" s="127" t="str">
        <f t="shared" si="35"/>
        <v>2500PHYTO SOYA DIA Y NOCHE X 60 CAP.</v>
      </c>
      <c r="AI353" s="97" t="s">
        <v>380</v>
      </c>
    </row>
    <row r="354" spans="2:35" x14ac:dyDescent="0.3">
      <c r="B354" s="127" t="str">
        <f t="shared" si="32"/>
        <v>53</v>
      </c>
      <c r="C354" s="127" t="str">
        <f t="shared" si="33"/>
        <v>250011</v>
      </c>
      <c r="E354" s="159" t="s">
        <v>344</v>
      </c>
      <c r="F354" s="132" t="s">
        <v>165</v>
      </c>
      <c r="G354" s="108" t="s">
        <v>184</v>
      </c>
      <c r="H354" s="136">
        <v>44013</v>
      </c>
      <c r="I354" s="132">
        <f t="shared" si="30"/>
        <v>11</v>
      </c>
      <c r="J354" s="97" t="s">
        <v>262</v>
      </c>
      <c r="K354" s="97">
        <v>2018</v>
      </c>
      <c r="L354" s="109">
        <v>43152</v>
      </c>
      <c r="M354" s="97">
        <v>2502</v>
      </c>
      <c r="N354" s="107">
        <v>2500</v>
      </c>
      <c r="O354" s="110">
        <v>43152</v>
      </c>
      <c r="P354" s="97" t="s">
        <v>94</v>
      </c>
      <c r="Q354" s="107" t="s">
        <v>96</v>
      </c>
      <c r="R354" s="127" t="s">
        <v>92</v>
      </c>
      <c r="T354" s="97">
        <v>40</v>
      </c>
      <c r="U354" s="127" t="s">
        <v>265</v>
      </c>
      <c r="W354" s="97" t="s">
        <v>289</v>
      </c>
      <c r="X354" s="97" t="s">
        <v>303</v>
      </c>
      <c r="AA354" s="127" t="s">
        <v>261</v>
      </c>
      <c r="AB354" s="127">
        <f t="shared" si="31"/>
        <v>53</v>
      </c>
      <c r="AC354" s="127">
        <f t="shared" si="34"/>
        <v>1</v>
      </c>
      <c r="AD354" s="107">
        <v>30</v>
      </c>
      <c r="AE354" s="132">
        <v>727</v>
      </c>
      <c r="AG354" s="99">
        <v>43153</v>
      </c>
      <c r="AH354" s="127" t="str">
        <f t="shared" si="35"/>
        <v>2500PHYTO SOYA FORTE X 60 CAPS</v>
      </c>
      <c r="AI354" s="97" t="s">
        <v>380</v>
      </c>
    </row>
    <row r="355" spans="2:35" x14ac:dyDescent="0.3">
      <c r="B355" s="127" t="str">
        <f t="shared" si="32"/>
        <v>53</v>
      </c>
      <c r="C355" s="127" t="str">
        <f t="shared" si="33"/>
        <v>250012</v>
      </c>
      <c r="E355" s="159" t="s">
        <v>345</v>
      </c>
      <c r="F355" s="132" t="s">
        <v>157</v>
      </c>
      <c r="G355" s="108" t="s">
        <v>200</v>
      </c>
      <c r="H355" s="136">
        <v>44105</v>
      </c>
      <c r="I355" s="132">
        <f t="shared" si="30"/>
        <v>12</v>
      </c>
      <c r="J355" s="97" t="s">
        <v>262</v>
      </c>
      <c r="K355" s="97">
        <v>2018</v>
      </c>
      <c r="L355" s="109">
        <v>43152</v>
      </c>
      <c r="M355" s="97">
        <v>2502</v>
      </c>
      <c r="N355" s="107">
        <v>2500</v>
      </c>
      <c r="O355" s="110">
        <v>43152</v>
      </c>
      <c r="P355" s="97" t="s">
        <v>94</v>
      </c>
      <c r="Q355" s="107" t="s">
        <v>96</v>
      </c>
      <c r="R355" s="127" t="s">
        <v>92</v>
      </c>
      <c r="T355" s="97">
        <v>40</v>
      </c>
      <c r="U355" s="127" t="s">
        <v>265</v>
      </c>
      <c r="W355" s="97" t="s">
        <v>289</v>
      </c>
      <c r="X355" s="97" t="s">
        <v>303</v>
      </c>
      <c r="AA355" s="127" t="s">
        <v>261</v>
      </c>
      <c r="AB355" s="127">
        <f t="shared" si="31"/>
        <v>53</v>
      </c>
      <c r="AC355" s="127">
        <f t="shared" si="34"/>
        <v>1</v>
      </c>
      <c r="AD355" s="107">
        <v>54</v>
      </c>
      <c r="AE355" s="132">
        <v>727</v>
      </c>
      <c r="AG355" s="99">
        <v>43153</v>
      </c>
      <c r="AH355" s="127" t="str">
        <f t="shared" si="35"/>
        <v>2500PHYTO SOYA GEL VAGINAL X 8 APLICADORES</v>
      </c>
      <c r="AI355" s="97" t="s">
        <v>380</v>
      </c>
    </row>
    <row r="356" spans="2:35" x14ac:dyDescent="0.3">
      <c r="B356" s="127" t="str">
        <f t="shared" si="32"/>
        <v>53</v>
      </c>
      <c r="C356" s="127" t="str">
        <f t="shared" si="33"/>
        <v>250013</v>
      </c>
      <c r="E356" s="159" t="s">
        <v>346</v>
      </c>
      <c r="F356" s="132" t="s">
        <v>172</v>
      </c>
      <c r="G356" s="108" t="s">
        <v>173</v>
      </c>
      <c r="H356" s="136">
        <v>43497</v>
      </c>
      <c r="I356" s="132">
        <f t="shared" si="30"/>
        <v>13</v>
      </c>
      <c r="J356" s="97" t="s">
        <v>262</v>
      </c>
      <c r="K356" s="97">
        <v>2018</v>
      </c>
      <c r="L356" s="109">
        <v>43152</v>
      </c>
      <c r="M356" s="97">
        <v>2502</v>
      </c>
      <c r="N356" s="107">
        <v>2500</v>
      </c>
      <c r="O356" s="110">
        <v>43152</v>
      </c>
      <c r="P356" s="97" t="s">
        <v>94</v>
      </c>
      <c r="Q356" s="107" t="s">
        <v>96</v>
      </c>
      <c r="R356" s="127" t="s">
        <v>92</v>
      </c>
      <c r="T356" s="97">
        <v>40</v>
      </c>
      <c r="U356" s="127" t="s">
        <v>265</v>
      </c>
      <c r="W356" s="97" t="s">
        <v>289</v>
      </c>
      <c r="X356" s="97" t="s">
        <v>303</v>
      </c>
      <c r="AA356" s="127" t="s">
        <v>261</v>
      </c>
      <c r="AB356" s="127">
        <f t="shared" si="31"/>
        <v>53</v>
      </c>
      <c r="AC356" s="127">
        <f t="shared" si="34"/>
        <v>1</v>
      </c>
      <c r="AD356" s="107">
        <v>12</v>
      </c>
      <c r="AE356" s="132">
        <v>727</v>
      </c>
      <c r="AG356" s="99">
        <v>43153</v>
      </c>
      <c r="AH356" s="127" t="str">
        <f t="shared" si="35"/>
        <v>2500VITIVEN X 30 CAPSULAS</v>
      </c>
      <c r="AI356" s="97" t="s">
        <v>380</v>
      </c>
    </row>
    <row r="357" spans="2:35" x14ac:dyDescent="0.3">
      <c r="B357" s="127" t="str">
        <f t="shared" si="32"/>
        <v>54</v>
      </c>
      <c r="C357" s="127" t="str">
        <f t="shared" si="33"/>
        <v>25011</v>
      </c>
      <c r="E357" s="159" t="s">
        <v>332</v>
      </c>
      <c r="F357" s="132" t="s">
        <v>142</v>
      </c>
      <c r="G357" s="108" t="s">
        <v>194</v>
      </c>
      <c r="H357" s="136">
        <v>43709</v>
      </c>
      <c r="I357" s="132">
        <f t="shared" si="30"/>
        <v>1</v>
      </c>
      <c r="J357" s="97" t="s">
        <v>262</v>
      </c>
      <c r="K357" s="97">
        <v>2018</v>
      </c>
      <c r="L357" s="109">
        <v>43152</v>
      </c>
      <c r="M357" s="97">
        <v>2503</v>
      </c>
      <c r="N357" s="107">
        <v>2501</v>
      </c>
      <c r="O357" s="110">
        <v>43152</v>
      </c>
      <c r="P357" s="97" t="s">
        <v>94</v>
      </c>
      <c r="Q357" s="107" t="s">
        <v>96</v>
      </c>
      <c r="R357" s="127" t="s">
        <v>87</v>
      </c>
      <c r="T357" s="97">
        <v>22</v>
      </c>
      <c r="U357" s="127" t="s">
        <v>257</v>
      </c>
      <c r="W357" s="97" t="s">
        <v>289</v>
      </c>
      <c r="X357" s="97" t="s">
        <v>304</v>
      </c>
      <c r="AA357" s="127" t="s">
        <v>261</v>
      </c>
      <c r="AB357" s="127">
        <f t="shared" si="31"/>
        <v>54</v>
      </c>
      <c r="AC357" s="127">
        <f t="shared" si="34"/>
        <v>1</v>
      </c>
      <c r="AD357" s="107">
        <v>730</v>
      </c>
      <c r="AE357" s="132">
        <v>728</v>
      </c>
      <c r="AG357" s="99">
        <v>43153.473287037035</v>
      </c>
      <c r="AH357" s="127" t="str">
        <f t="shared" si="35"/>
        <v>2501ACTIVOX MENTA-EUCALIPTO X 16 PASTILLAS</v>
      </c>
      <c r="AI357" s="97" t="s">
        <v>379</v>
      </c>
    </row>
    <row r="358" spans="2:35" x14ac:dyDescent="0.3">
      <c r="B358" s="127" t="str">
        <f t="shared" si="32"/>
        <v>54</v>
      </c>
      <c r="C358" s="127" t="str">
        <f t="shared" si="33"/>
        <v>25012</v>
      </c>
      <c r="E358" s="159" t="s">
        <v>333</v>
      </c>
      <c r="F358" s="132" t="s">
        <v>159</v>
      </c>
      <c r="G358" s="108" t="s">
        <v>183</v>
      </c>
      <c r="H358" s="136">
        <v>43709</v>
      </c>
      <c r="I358" s="132">
        <f t="shared" si="30"/>
        <v>2</v>
      </c>
      <c r="J358" s="97" t="s">
        <v>262</v>
      </c>
      <c r="K358" s="97">
        <v>2018</v>
      </c>
      <c r="L358" s="109">
        <v>43152</v>
      </c>
      <c r="M358" s="97">
        <v>2503</v>
      </c>
      <c r="N358" s="107">
        <v>2501</v>
      </c>
      <c r="O358" s="110">
        <v>43152</v>
      </c>
      <c r="P358" s="97" t="s">
        <v>94</v>
      </c>
      <c r="Q358" s="107" t="s">
        <v>96</v>
      </c>
      <c r="R358" s="127" t="s">
        <v>87</v>
      </c>
      <c r="T358" s="97">
        <v>22</v>
      </c>
      <c r="U358" s="127" t="s">
        <v>257</v>
      </c>
      <c r="W358" s="97" t="s">
        <v>289</v>
      </c>
      <c r="X358" s="97" t="s">
        <v>304</v>
      </c>
      <c r="AA358" s="127" t="s">
        <v>261</v>
      </c>
      <c r="AB358" s="127">
        <f t="shared" si="31"/>
        <v>54</v>
      </c>
      <c r="AC358" s="127">
        <f t="shared" si="34"/>
        <v>1</v>
      </c>
      <c r="AD358" s="107">
        <v>455</v>
      </c>
      <c r="AE358" s="132">
        <v>728</v>
      </c>
      <c r="AG358" s="99">
        <v>43153.473287037035</v>
      </c>
      <c r="AH358" s="127" t="str">
        <f t="shared" si="35"/>
        <v>2501ACTIVOX MIEL-LIMON X 16 PASTILLAS</v>
      </c>
      <c r="AI358" s="97" t="s">
        <v>379</v>
      </c>
    </row>
    <row r="359" spans="2:35" x14ac:dyDescent="0.3">
      <c r="B359" s="127" t="str">
        <f t="shared" si="32"/>
        <v>54</v>
      </c>
      <c r="C359" s="127" t="str">
        <f t="shared" si="33"/>
        <v>25013</v>
      </c>
      <c r="E359" s="159" t="s">
        <v>334</v>
      </c>
      <c r="F359" s="132" t="s">
        <v>161</v>
      </c>
      <c r="G359" s="108" t="s">
        <v>162</v>
      </c>
      <c r="H359" s="136">
        <v>43709</v>
      </c>
      <c r="I359" s="132">
        <f t="shared" si="30"/>
        <v>3</v>
      </c>
      <c r="J359" s="97" t="s">
        <v>262</v>
      </c>
      <c r="K359" s="97">
        <v>2018</v>
      </c>
      <c r="L359" s="109">
        <v>43152</v>
      </c>
      <c r="M359" s="97">
        <v>2503</v>
      </c>
      <c r="N359" s="107">
        <v>2501</v>
      </c>
      <c r="O359" s="110">
        <v>43152</v>
      </c>
      <c r="P359" s="97" t="s">
        <v>94</v>
      </c>
      <c r="Q359" s="107" t="s">
        <v>96</v>
      </c>
      <c r="R359" s="127" t="s">
        <v>87</v>
      </c>
      <c r="T359" s="97">
        <v>22</v>
      </c>
      <c r="U359" s="127" t="s">
        <v>257</v>
      </c>
      <c r="W359" s="97" t="s">
        <v>289</v>
      </c>
      <c r="X359" s="97" t="s">
        <v>304</v>
      </c>
      <c r="AA359" s="127" t="s">
        <v>261</v>
      </c>
      <c r="AB359" s="127">
        <f t="shared" si="31"/>
        <v>54</v>
      </c>
      <c r="AC359" s="127">
        <f t="shared" si="34"/>
        <v>1</v>
      </c>
      <c r="AD359" s="107">
        <v>12</v>
      </c>
      <c r="AE359" s="132">
        <v>728</v>
      </c>
      <c r="AG359" s="99">
        <v>43153.473287037035</v>
      </c>
      <c r="AH359" s="127" t="str">
        <f t="shared" si="35"/>
        <v>2501ARKOCAPIL advance X 60 CAPS.</v>
      </c>
      <c r="AI359" s="97" t="s">
        <v>379</v>
      </c>
    </row>
    <row r="360" spans="2:35" x14ac:dyDescent="0.3">
      <c r="B360" s="127" t="str">
        <f t="shared" si="32"/>
        <v>54</v>
      </c>
      <c r="C360" s="127" t="str">
        <f t="shared" si="33"/>
        <v>25014</v>
      </c>
      <c r="E360" s="159" t="s">
        <v>336</v>
      </c>
      <c r="F360" s="132" t="s">
        <v>185</v>
      </c>
      <c r="G360" s="108" t="s">
        <v>196</v>
      </c>
      <c r="H360" s="136">
        <v>44105</v>
      </c>
      <c r="I360" s="132">
        <f t="shared" si="30"/>
        <v>4</v>
      </c>
      <c r="J360" s="97" t="s">
        <v>262</v>
      </c>
      <c r="K360" s="97">
        <v>2018</v>
      </c>
      <c r="L360" s="109">
        <v>43152</v>
      </c>
      <c r="M360" s="97">
        <v>2503</v>
      </c>
      <c r="N360" s="107">
        <v>2501</v>
      </c>
      <c r="O360" s="110">
        <v>43152</v>
      </c>
      <c r="P360" s="97" t="s">
        <v>94</v>
      </c>
      <c r="Q360" s="107" t="s">
        <v>96</v>
      </c>
      <c r="R360" s="127" t="s">
        <v>87</v>
      </c>
      <c r="T360" s="97">
        <v>22</v>
      </c>
      <c r="U360" s="127" t="s">
        <v>257</v>
      </c>
      <c r="W360" s="97" t="s">
        <v>289</v>
      </c>
      <c r="X360" s="97" t="s">
        <v>304</v>
      </c>
      <c r="AA360" s="127" t="s">
        <v>261</v>
      </c>
      <c r="AB360" s="127">
        <f t="shared" si="31"/>
        <v>54</v>
      </c>
      <c r="AC360" s="127">
        <f t="shared" si="34"/>
        <v>1</v>
      </c>
      <c r="AD360" s="107">
        <v>84</v>
      </c>
      <c r="AE360" s="132">
        <v>728</v>
      </c>
      <c r="AG360" s="99">
        <v>43153.473287037035</v>
      </c>
      <c r="AH360" s="127" t="str">
        <f t="shared" si="35"/>
        <v>2501ARKOLAGEN PLUS X 14 SACHETS</v>
      </c>
      <c r="AI360" s="97" t="s">
        <v>379</v>
      </c>
    </row>
    <row r="361" spans="2:35" x14ac:dyDescent="0.3">
      <c r="B361" s="127" t="str">
        <f t="shared" si="32"/>
        <v>54</v>
      </c>
      <c r="C361" s="127" t="str">
        <f t="shared" si="33"/>
        <v>25015</v>
      </c>
      <c r="E361" s="159" t="s">
        <v>337</v>
      </c>
      <c r="F361" s="132" t="s">
        <v>146</v>
      </c>
      <c r="G361" s="108" t="s">
        <v>195</v>
      </c>
      <c r="H361" s="136">
        <v>43678</v>
      </c>
      <c r="I361" s="132">
        <f t="shared" si="30"/>
        <v>5</v>
      </c>
      <c r="J361" s="97" t="s">
        <v>262</v>
      </c>
      <c r="K361" s="97">
        <v>2018</v>
      </c>
      <c r="L361" s="109">
        <v>43152</v>
      </c>
      <c r="M361" s="97">
        <v>2503</v>
      </c>
      <c r="N361" s="107">
        <v>2501</v>
      </c>
      <c r="O361" s="110">
        <v>43152</v>
      </c>
      <c r="P361" s="97" t="s">
        <v>94</v>
      </c>
      <c r="Q361" s="107" t="s">
        <v>96</v>
      </c>
      <c r="R361" s="127" t="s">
        <v>87</v>
      </c>
      <c r="T361" s="97">
        <v>22</v>
      </c>
      <c r="U361" s="127" t="s">
        <v>257</v>
      </c>
      <c r="W361" s="97" t="s">
        <v>289</v>
      </c>
      <c r="X361" s="97" t="s">
        <v>304</v>
      </c>
      <c r="AA361" s="127" t="s">
        <v>261</v>
      </c>
      <c r="AB361" s="127">
        <f t="shared" si="31"/>
        <v>54</v>
      </c>
      <c r="AC361" s="127">
        <f t="shared" si="34"/>
        <v>1</v>
      </c>
      <c r="AD361" s="107">
        <v>138</v>
      </c>
      <c r="AE361" s="132">
        <v>728</v>
      </c>
      <c r="AG361" s="99">
        <v>43153.473287037035</v>
      </c>
      <c r="AH361" s="127" t="str">
        <f t="shared" si="35"/>
        <v>2501ARKOVOX PROPOLIS JARABE X 150 ML.</v>
      </c>
      <c r="AI361" s="97" t="s">
        <v>379</v>
      </c>
    </row>
    <row r="362" spans="2:35" x14ac:dyDescent="0.3">
      <c r="B362" s="127" t="str">
        <f t="shared" si="32"/>
        <v>54</v>
      </c>
      <c r="C362" s="127" t="str">
        <f t="shared" si="33"/>
        <v>25016</v>
      </c>
      <c r="E362" s="159" t="s">
        <v>338</v>
      </c>
      <c r="F362" s="132" t="s">
        <v>149</v>
      </c>
      <c r="G362" s="108" t="s">
        <v>150</v>
      </c>
      <c r="H362" s="136">
        <v>43922</v>
      </c>
      <c r="I362" s="132">
        <f t="shared" si="30"/>
        <v>6</v>
      </c>
      <c r="J362" s="97" t="s">
        <v>262</v>
      </c>
      <c r="K362" s="97">
        <v>2018</v>
      </c>
      <c r="L362" s="109">
        <v>43152</v>
      </c>
      <c r="M362" s="97">
        <v>2503</v>
      </c>
      <c r="N362" s="107">
        <v>2501</v>
      </c>
      <c r="O362" s="110">
        <v>43152</v>
      </c>
      <c r="P362" s="97" t="s">
        <v>94</v>
      </c>
      <c r="Q362" s="107" t="s">
        <v>96</v>
      </c>
      <c r="R362" s="127" t="s">
        <v>87</v>
      </c>
      <c r="T362" s="97">
        <v>22</v>
      </c>
      <c r="U362" s="127" t="s">
        <v>257</v>
      </c>
      <c r="W362" s="97" t="s">
        <v>289</v>
      </c>
      <c r="X362" s="97" t="s">
        <v>304</v>
      </c>
      <c r="AA362" s="127" t="s">
        <v>261</v>
      </c>
      <c r="AB362" s="127">
        <f t="shared" si="31"/>
        <v>54</v>
      </c>
      <c r="AC362" s="127">
        <f t="shared" si="34"/>
        <v>1</v>
      </c>
      <c r="AD362" s="107">
        <v>6</v>
      </c>
      <c r="AE362" s="132">
        <v>728</v>
      </c>
      <c r="AG362" s="99">
        <v>43153.473287037035</v>
      </c>
      <c r="AH362" s="127" t="str">
        <f t="shared" si="35"/>
        <v>2501CHONDRO AID FORTE X 60 CAPS.</v>
      </c>
      <c r="AI362" s="97" t="s">
        <v>379</v>
      </c>
    </row>
    <row r="363" spans="2:35" x14ac:dyDescent="0.3">
      <c r="B363" s="127" t="str">
        <f t="shared" si="32"/>
        <v>54</v>
      </c>
      <c r="C363" s="127" t="str">
        <f t="shared" si="33"/>
        <v>25017</v>
      </c>
      <c r="E363" s="159" t="s">
        <v>339</v>
      </c>
      <c r="F363" s="132" t="s">
        <v>151</v>
      </c>
      <c r="G363" s="108" t="s">
        <v>152</v>
      </c>
      <c r="H363" s="136">
        <v>43709</v>
      </c>
      <c r="I363" s="132">
        <f t="shared" si="30"/>
        <v>7</v>
      </c>
      <c r="J363" s="97" t="s">
        <v>262</v>
      </c>
      <c r="K363" s="97">
        <v>2018</v>
      </c>
      <c r="L363" s="109">
        <v>43152</v>
      </c>
      <c r="M363" s="97">
        <v>2503</v>
      </c>
      <c r="N363" s="107">
        <v>2501</v>
      </c>
      <c r="O363" s="110">
        <v>43152</v>
      </c>
      <c r="P363" s="97" t="s">
        <v>94</v>
      </c>
      <c r="Q363" s="107" t="s">
        <v>96</v>
      </c>
      <c r="R363" s="127" t="s">
        <v>87</v>
      </c>
      <c r="T363" s="97">
        <v>22</v>
      </c>
      <c r="U363" s="127" t="s">
        <v>257</v>
      </c>
      <c r="W363" s="97" t="s">
        <v>289</v>
      </c>
      <c r="X363" s="97" t="s">
        <v>304</v>
      </c>
      <c r="AA363" s="127" t="s">
        <v>261</v>
      </c>
      <c r="AB363" s="127">
        <f t="shared" si="31"/>
        <v>54</v>
      </c>
      <c r="AC363" s="127">
        <f t="shared" si="34"/>
        <v>1</v>
      </c>
      <c r="AD363" s="107">
        <v>24</v>
      </c>
      <c r="AE363" s="132">
        <v>728</v>
      </c>
      <c r="AG363" s="99">
        <v>43153.473287037035</v>
      </c>
      <c r="AH363" s="127" t="str">
        <f t="shared" si="35"/>
        <v>2501CYS-CONTROL SACHETS X 14</v>
      </c>
      <c r="AI363" s="97" t="s">
        <v>379</v>
      </c>
    </row>
    <row r="364" spans="2:35" x14ac:dyDescent="0.3">
      <c r="B364" s="127" t="str">
        <f t="shared" si="32"/>
        <v>54</v>
      </c>
      <c r="C364" s="127" t="str">
        <f t="shared" si="33"/>
        <v>25018</v>
      </c>
      <c r="E364" s="159" t="s">
        <v>342</v>
      </c>
      <c r="F364" s="132" t="s">
        <v>155</v>
      </c>
      <c r="G364" s="108" t="s">
        <v>156</v>
      </c>
      <c r="H364" s="136">
        <v>43891</v>
      </c>
      <c r="I364" s="132">
        <f t="shared" si="30"/>
        <v>8</v>
      </c>
      <c r="J364" s="97" t="s">
        <v>262</v>
      </c>
      <c r="K364" s="97">
        <v>2018</v>
      </c>
      <c r="L364" s="109">
        <v>43152</v>
      </c>
      <c r="M364" s="97">
        <v>2503</v>
      </c>
      <c r="N364" s="107">
        <v>2501</v>
      </c>
      <c r="O364" s="110">
        <v>43152</v>
      </c>
      <c r="P364" s="97" t="s">
        <v>94</v>
      </c>
      <c r="Q364" s="107" t="s">
        <v>96</v>
      </c>
      <c r="R364" s="127" t="s">
        <v>87</v>
      </c>
      <c r="T364" s="97">
        <v>22</v>
      </c>
      <c r="U364" s="127" t="s">
        <v>257</v>
      </c>
      <c r="W364" s="97" t="s">
        <v>289</v>
      </c>
      <c r="X364" s="97" t="s">
        <v>304</v>
      </c>
      <c r="AA364" s="127" t="s">
        <v>261</v>
      </c>
      <c r="AB364" s="127">
        <f t="shared" si="31"/>
        <v>54</v>
      </c>
      <c r="AC364" s="127">
        <f t="shared" si="34"/>
        <v>1</v>
      </c>
      <c r="AD364" s="107">
        <v>24</v>
      </c>
      <c r="AE364" s="132">
        <v>728</v>
      </c>
      <c r="AG364" s="99">
        <v>43153.473287037035</v>
      </c>
      <c r="AH364" s="127" t="str">
        <f t="shared" si="35"/>
        <v>2501PHYTO SOYA CAPS. X 60</v>
      </c>
      <c r="AI364" s="97" t="s">
        <v>379</v>
      </c>
    </row>
    <row r="365" spans="2:35" x14ac:dyDescent="0.3">
      <c r="B365" s="127" t="str">
        <f t="shared" si="32"/>
        <v>54</v>
      </c>
      <c r="C365" s="127" t="str">
        <f t="shared" si="33"/>
        <v>25019</v>
      </c>
      <c r="E365" s="159" t="s">
        <v>343</v>
      </c>
      <c r="F365" s="132" t="s">
        <v>170</v>
      </c>
      <c r="G365" s="108" t="s">
        <v>199</v>
      </c>
      <c r="H365" s="136">
        <v>43739</v>
      </c>
      <c r="I365" s="132">
        <f t="shared" si="30"/>
        <v>9</v>
      </c>
      <c r="J365" s="97" t="s">
        <v>262</v>
      </c>
      <c r="K365" s="97">
        <v>2018</v>
      </c>
      <c r="L365" s="109">
        <v>43152</v>
      </c>
      <c r="M365" s="97">
        <v>2503</v>
      </c>
      <c r="N365" s="107">
        <v>2501</v>
      </c>
      <c r="O365" s="110">
        <v>43152</v>
      </c>
      <c r="P365" s="97" t="s">
        <v>94</v>
      </c>
      <c r="Q365" s="107" t="s">
        <v>96</v>
      </c>
      <c r="R365" s="127" t="s">
        <v>87</v>
      </c>
      <c r="T365" s="97">
        <v>22</v>
      </c>
      <c r="U365" s="127" t="s">
        <v>257</v>
      </c>
      <c r="W365" s="97" t="s">
        <v>289</v>
      </c>
      <c r="X365" s="97" t="s">
        <v>304</v>
      </c>
      <c r="AA365" s="127" t="s">
        <v>261</v>
      </c>
      <c r="AB365" s="127">
        <f t="shared" si="31"/>
        <v>54</v>
      </c>
      <c r="AC365" s="127">
        <f t="shared" si="34"/>
        <v>1</v>
      </c>
      <c r="AD365" s="107">
        <v>6</v>
      </c>
      <c r="AE365" s="132">
        <v>728</v>
      </c>
      <c r="AG365" s="99">
        <v>43153.473287037035</v>
      </c>
      <c r="AH365" s="127" t="str">
        <f t="shared" si="35"/>
        <v>2501PHYTO SOYA DIA Y NOCHE X 60 CAP.</v>
      </c>
      <c r="AI365" s="97" t="s">
        <v>379</v>
      </c>
    </row>
    <row r="366" spans="2:35" x14ac:dyDescent="0.3">
      <c r="B366" s="127" t="str">
        <f t="shared" si="32"/>
        <v>54</v>
      </c>
      <c r="C366" s="127" t="str">
        <f t="shared" si="33"/>
        <v>250110</v>
      </c>
      <c r="E366" s="159" t="s">
        <v>344</v>
      </c>
      <c r="F366" s="132" t="s">
        <v>165</v>
      </c>
      <c r="G366" s="108" t="s">
        <v>184</v>
      </c>
      <c r="H366" s="136">
        <v>44013</v>
      </c>
      <c r="I366" s="132">
        <f t="shared" si="30"/>
        <v>10</v>
      </c>
      <c r="J366" s="97" t="s">
        <v>262</v>
      </c>
      <c r="K366" s="97">
        <v>2018</v>
      </c>
      <c r="L366" s="109">
        <v>43152</v>
      </c>
      <c r="M366" s="97">
        <v>2503</v>
      </c>
      <c r="N366" s="107">
        <v>2501</v>
      </c>
      <c r="O366" s="110">
        <v>43152</v>
      </c>
      <c r="P366" s="97" t="s">
        <v>94</v>
      </c>
      <c r="Q366" s="107" t="s">
        <v>96</v>
      </c>
      <c r="R366" s="127" t="s">
        <v>87</v>
      </c>
      <c r="T366" s="97">
        <v>22</v>
      </c>
      <c r="U366" s="127" t="s">
        <v>257</v>
      </c>
      <c r="W366" s="97" t="s">
        <v>289</v>
      </c>
      <c r="X366" s="97" t="s">
        <v>304</v>
      </c>
      <c r="AA366" s="127" t="s">
        <v>261</v>
      </c>
      <c r="AB366" s="127">
        <f t="shared" si="31"/>
        <v>54</v>
      </c>
      <c r="AC366" s="127">
        <f t="shared" si="34"/>
        <v>1</v>
      </c>
      <c r="AD366" s="107">
        <v>12</v>
      </c>
      <c r="AE366" s="132">
        <v>728</v>
      </c>
      <c r="AG366" s="99">
        <v>43153.473287037035</v>
      </c>
      <c r="AH366" s="127" t="str">
        <f t="shared" si="35"/>
        <v>2501PHYTO SOYA FORTE X 60 CAPS</v>
      </c>
      <c r="AI366" s="97" t="s">
        <v>379</v>
      </c>
    </row>
    <row r="367" spans="2:35" x14ac:dyDescent="0.3">
      <c r="B367" s="127" t="str">
        <f t="shared" si="32"/>
        <v>54</v>
      </c>
      <c r="C367" s="127" t="str">
        <f t="shared" si="33"/>
        <v>250111</v>
      </c>
      <c r="E367" s="159" t="s">
        <v>345</v>
      </c>
      <c r="F367" s="132" t="s">
        <v>157</v>
      </c>
      <c r="G367" s="108" t="s">
        <v>200</v>
      </c>
      <c r="H367" s="136">
        <v>44105</v>
      </c>
      <c r="I367" s="132">
        <f t="shared" si="30"/>
        <v>11</v>
      </c>
      <c r="J367" s="97" t="s">
        <v>262</v>
      </c>
      <c r="K367" s="97">
        <v>2018</v>
      </c>
      <c r="L367" s="109">
        <v>43152</v>
      </c>
      <c r="M367" s="97">
        <v>2503</v>
      </c>
      <c r="N367" s="107">
        <v>2501</v>
      </c>
      <c r="O367" s="110">
        <v>43152</v>
      </c>
      <c r="P367" s="97" t="s">
        <v>94</v>
      </c>
      <c r="Q367" s="107" t="s">
        <v>96</v>
      </c>
      <c r="R367" s="127" t="s">
        <v>87</v>
      </c>
      <c r="T367" s="97">
        <v>22</v>
      </c>
      <c r="U367" s="127" t="s">
        <v>257</v>
      </c>
      <c r="W367" s="97" t="s">
        <v>289</v>
      </c>
      <c r="X367" s="97" t="s">
        <v>304</v>
      </c>
      <c r="AA367" s="127" t="s">
        <v>261</v>
      </c>
      <c r="AB367" s="127">
        <f t="shared" si="31"/>
        <v>54</v>
      </c>
      <c r="AC367" s="127">
        <f t="shared" si="34"/>
        <v>1</v>
      </c>
      <c r="AD367" s="107">
        <v>12</v>
      </c>
      <c r="AE367" s="132">
        <v>728</v>
      </c>
      <c r="AG367" s="99">
        <v>43153.473287037035</v>
      </c>
      <c r="AH367" s="127" t="str">
        <f t="shared" si="35"/>
        <v>2501PHYTO SOYA GEL VAGINAL X 8 APLICADORES</v>
      </c>
      <c r="AI367" s="97" t="s">
        <v>379</v>
      </c>
    </row>
    <row r="368" spans="2:35" x14ac:dyDescent="0.3">
      <c r="B368" s="127" t="str">
        <f t="shared" si="32"/>
        <v>54</v>
      </c>
      <c r="C368" s="127" t="str">
        <f t="shared" si="33"/>
        <v>250112</v>
      </c>
      <c r="E368" s="159" t="s">
        <v>348</v>
      </c>
      <c r="F368" s="132" t="s">
        <v>167</v>
      </c>
      <c r="G368" s="108" t="s">
        <v>168</v>
      </c>
      <c r="H368" s="136">
        <v>43709</v>
      </c>
      <c r="I368" s="132">
        <f t="shared" si="30"/>
        <v>12</v>
      </c>
      <c r="J368" s="97" t="s">
        <v>262</v>
      </c>
      <c r="K368" s="97">
        <v>2018</v>
      </c>
      <c r="L368" s="109">
        <v>43152</v>
      </c>
      <c r="M368" s="97">
        <v>2503</v>
      </c>
      <c r="N368" s="107">
        <v>2501</v>
      </c>
      <c r="O368" s="110">
        <v>43152</v>
      </c>
      <c r="P368" s="97" t="s">
        <v>94</v>
      </c>
      <c r="Q368" s="107" t="s">
        <v>96</v>
      </c>
      <c r="R368" s="127" t="s">
        <v>87</v>
      </c>
      <c r="T368" s="97">
        <v>22</v>
      </c>
      <c r="U368" s="127" t="s">
        <v>257</v>
      </c>
      <c r="W368" s="97" t="s">
        <v>289</v>
      </c>
      <c r="X368" s="97" t="s">
        <v>304</v>
      </c>
      <c r="AA368" s="127" t="s">
        <v>261</v>
      </c>
      <c r="AB368" s="127">
        <f t="shared" si="31"/>
        <v>54</v>
      </c>
      <c r="AC368" s="127">
        <f t="shared" si="34"/>
        <v>1</v>
      </c>
      <c r="AD368" s="107">
        <v>36</v>
      </c>
      <c r="AE368" s="132">
        <v>728</v>
      </c>
      <c r="AG368" s="99">
        <v>43153.473287037035</v>
      </c>
      <c r="AH368" s="127" t="str">
        <f t="shared" si="35"/>
        <v>2501VAGIVIT CAJS X 6 V.T.</v>
      </c>
      <c r="AI368" s="97" t="s">
        <v>379</v>
      </c>
    </row>
    <row r="369" spans="1:35" x14ac:dyDescent="0.3">
      <c r="B369" s="127" t="str">
        <f t="shared" si="32"/>
        <v>55</v>
      </c>
      <c r="C369" s="127" t="str">
        <f t="shared" si="33"/>
        <v>25021</v>
      </c>
      <c r="E369" s="159" t="s">
        <v>332</v>
      </c>
      <c r="F369" s="132" t="s">
        <v>142</v>
      </c>
      <c r="G369" s="108" t="s">
        <v>194</v>
      </c>
      <c r="H369" s="136">
        <v>43709</v>
      </c>
      <c r="I369" s="132">
        <f t="shared" si="30"/>
        <v>1</v>
      </c>
      <c r="J369" s="97" t="s">
        <v>262</v>
      </c>
      <c r="K369" s="97">
        <v>2018</v>
      </c>
      <c r="L369" s="109">
        <v>43152</v>
      </c>
      <c r="M369" s="97">
        <v>2504</v>
      </c>
      <c r="N369" s="107">
        <v>2502</v>
      </c>
      <c r="O369" s="110">
        <v>43152</v>
      </c>
      <c r="P369" s="97" t="s">
        <v>94</v>
      </c>
      <c r="Q369" s="107" t="s">
        <v>90</v>
      </c>
      <c r="R369" s="127" t="s">
        <v>91</v>
      </c>
      <c r="T369" s="97">
        <v>8</v>
      </c>
      <c r="U369" s="127" t="s">
        <v>277</v>
      </c>
      <c r="W369" s="97" t="s">
        <v>289</v>
      </c>
      <c r="AA369" s="127" t="s">
        <v>261</v>
      </c>
      <c r="AB369" s="127">
        <f t="shared" si="31"/>
        <v>55</v>
      </c>
      <c r="AC369" s="127">
        <f t="shared" si="34"/>
        <v>1</v>
      </c>
      <c r="AD369" s="107">
        <v>125</v>
      </c>
      <c r="AE369" s="132">
        <v>729</v>
      </c>
      <c r="AG369" s="99">
        <v>43153.343854166669</v>
      </c>
      <c r="AH369" s="127" t="str">
        <f t="shared" si="35"/>
        <v>2502ACTIVOX MENTA-EUCALIPTO X 16 PASTILLAS</v>
      </c>
      <c r="AI369" s="97" t="s">
        <v>372</v>
      </c>
    </row>
    <row r="370" spans="1:35" x14ac:dyDescent="0.3">
      <c r="B370" s="127" t="str">
        <f t="shared" si="32"/>
        <v>55</v>
      </c>
      <c r="C370" s="127" t="str">
        <f t="shared" si="33"/>
        <v>25022</v>
      </c>
      <c r="E370" s="159" t="s">
        <v>333</v>
      </c>
      <c r="F370" s="132" t="s">
        <v>159</v>
      </c>
      <c r="G370" s="108" t="s">
        <v>183</v>
      </c>
      <c r="H370" s="136">
        <v>43709</v>
      </c>
      <c r="I370" s="132">
        <f t="shared" si="30"/>
        <v>2</v>
      </c>
      <c r="J370" s="97" t="s">
        <v>262</v>
      </c>
      <c r="K370" s="97">
        <v>2018</v>
      </c>
      <c r="L370" s="109">
        <v>43152</v>
      </c>
      <c r="M370" s="97">
        <v>2504</v>
      </c>
      <c r="N370" s="107">
        <v>2502</v>
      </c>
      <c r="O370" s="110">
        <v>43152</v>
      </c>
      <c r="P370" s="97" t="s">
        <v>94</v>
      </c>
      <c r="Q370" s="107" t="s">
        <v>90</v>
      </c>
      <c r="R370" s="127" t="s">
        <v>91</v>
      </c>
      <c r="T370" s="97">
        <v>8</v>
      </c>
      <c r="U370" s="127" t="s">
        <v>277</v>
      </c>
      <c r="W370" s="97" t="s">
        <v>289</v>
      </c>
      <c r="AA370" s="127" t="s">
        <v>261</v>
      </c>
      <c r="AB370" s="127">
        <f t="shared" si="31"/>
        <v>55</v>
      </c>
      <c r="AC370" s="127">
        <f t="shared" si="34"/>
        <v>1</v>
      </c>
      <c r="AD370" s="107">
        <v>125</v>
      </c>
      <c r="AE370" s="132">
        <v>729</v>
      </c>
      <c r="AG370" s="99">
        <v>43153.343854166669</v>
      </c>
      <c r="AH370" s="127" t="str">
        <f t="shared" si="35"/>
        <v>2502ACTIVOX MIEL-LIMON X 16 PASTILLAS</v>
      </c>
      <c r="AI370" s="97" t="s">
        <v>372</v>
      </c>
    </row>
    <row r="371" spans="1:35" x14ac:dyDescent="0.3">
      <c r="B371" s="127" t="str">
        <f t="shared" si="32"/>
        <v>55</v>
      </c>
      <c r="C371" s="127" t="str">
        <f t="shared" si="33"/>
        <v>25023</v>
      </c>
      <c r="E371" s="159" t="s">
        <v>336</v>
      </c>
      <c r="F371" s="132" t="s">
        <v>185</v>
      </c>
      <c r="G371" s="108" t="s">
        <v>196</v>
      </c>
      <c r="H371" s="136">
        <v>44105</v>
      </c>
      <c r="I371" s="132">
        <f t="shared" si="30"/>
        <v>3</v>
      </c>
      <c r="J371" s="97" t="s">
        <v>262</v>
      </c>
      <c r="K371" s="97">
        <v>2018</v>
      </c>
      <c r="L371" s="109">
        <v>43152</v>
      </c>
      <c r="M371" s="97">
        <v>2504</v>
      </c>
      <c r="N371" s="107">
        <v>2502</v>
      </c>
      <c r="O371" s="110">
        <v>43152</v>
      </c>
      <c r="P371" s="97" t="s">
        <v>94</v>
      </c>
      <c r="Q371" s="107" t="s">
        <v>90</v>
      </c>
      <c r="R371" s="127" t="s">
        <v>91</v>
      </c>
      <c r="T371" s="97">
        <v>8</v>
      </c>
      <c r="U371" s="127" t="s">
        <v>277</v>
      </c>
      <c r="W371" s="97" t="s">
        <v>289</v>
      </c>
      <c r="AA371" s="127" t="s">
        <v>261</v>
      </c>
      <c r="AB371" s="127">
        <f t="shared" si="31"/>
        <v>55</v>
      </c>
      <c r="AC371" s="127">
        <f t="shared" si="34"/>
        <v>1</v>
      </c>
      <c r="AD371" s="107">
        <v>50</v>
      </c>
      <c r="AE371" s="132">
        <v>729</v>
      </c>
      <c r="AG371" s="99">
        <v>43153.343854166669</v>
      </c>
      <c r="AH371" s="127" t="str">
        <f t="shared" si="35"/>
        <v>2502ARKOLAGEN PLUS X 14 SACHETS</v>
      </c>
      <c r="AI371" s="97" t="s">
        <v>372</v>
      </c>
    </row>
    <row r="372" spans="1:35" x14ac:dyDescent="0.3">
      <c r="B372" s="127" t="str">
        <f t="shared" si="32"/>
        <v>55</v>
      </c>
      <c r="C372" s="127" t="str">
        <f t="shared" si="33"/>
        <v>25024</v>
      </c>
      <c r="E372" s="159" t="s">
        <v>337</v>
      </c>
      <c r="F372" s="132" t="s">
        <v>146</v>
      </c>
      <c r="G372" s="108" t="s">
        <v>195</v>
      </c>
      <c r="H372" s="136">
        <v>43678</v>
      </c>
      <c r="I372" s="132">
        <f t="shared" si="30"/>
        <v>4</v>
      </c>
      <c r="J372" s="97" t="s">
        <v>262</v>
      </c>
      <c r="K372" s="97">
        <v>2018</v>
      </c>
      <c r="L372" s="109">
        <v>43152</v>
      </c>
      <c r="M372" s="97">
        <v>2504</v>
      </c>
      <c r="N372" s="107">
        <v>2502</v>
      </c>
      <c r="O372" s="110">
        <v>43152</v>
      </c>
      <c r="P372" s="97" t="s">
        <v>94</v>
      </c>
      <c r="Q372" s="107" t="s">
        <v>90</v>
      </c>
      <c r="R372" s="127" t="s">
        <v>91</v>
      </c>
      <c r="T372" s="97">
        <v>8</v>
      </c>
      <c r="U372" s="127" t="s">
        <v>277</v>
      </c>
      <c r="W372" s="97" t="s">
        <v>289</v>
      </c>
      <c r="AA372" s="127" t="s">
        <v>261</v>
      </c>
      <c r="AB372" s="127">
        <f t="shared" si="31"/>
        <v>55</v>
      </c>
      <c r="AC372" s="127">
        <f t="shared" si="34"/>
        <v>1</v>
      </c>
      <c r="AD372" s="107">
        <v>75</v>
      </c>
      <c r="AE372" s="132">
        <v>729</v>
      </c>
      <c r="AG372" s="99">
        <v>43153.343854166669</v>
      </c>
      <c r="AH372" s="127" t="str">
        <f t="shared" si="35"/>
        <v>2502ARKOVOX PROPOLIS JARABE X 150 ML.</v>
      </c>
      <c r="AI372" s="97" t="s">
        <v>372</v>
      </c>
    </row>
    <row r="373" spans="1:35" x14ac:dyDescent="0.3">
      <c r="B373" s="127" t="str">
        <f t="shared" si="32"/>
        <v>55</v>
      </c>
      <c r="C373" s="127" t="str">
        <f t="shared" si="33"/>
        <v>25025</v>
      </c>
      <c r="E373" s="159" t="s">
        <v>338</v>
      </c>
      <c r="F373" s="132" t="s">
        <v>149</v>
      </c>
      <c r="G373" s="108" t="s">
        <v>150</v>
      </c>
      <c r="H373" s="136">
        <v>43922</v>
      </c>
      <c r="I373" s="132">
        <f t="shared" si="30"/>
        <v>5</v>
      </c>
      <c r="J373" s="97" t="s">
        <v>262</v>
      </c>
      <c r="K373" s="97">
        <v>2018</v>
      </c>
      <c r="L373" s="109">
        <v>43152</v>
      </c>
      <c r="M373" s="97">
        <v>2504</v>
      </c>
      <c r="N373" s="107">
        <v>2502</v>
      </c>
      <c r="O373" s="110">
        <v>43152</v>
      </c>
      <c r="P373" s="97" t="s">
        <v>94</v>
      </c>
      <c r="Q373" s="107" t="s">
        <v>90</v>
      </c>
      <c r="R373" s="127" t="s">
        <v>91</v>
      </c>
      <c r="T373" s="97">
        <v>8</v>
      </c>
      <c r="U373" s="127" t="s">
        <v>277</v>
      </c>
      <c r="W373" s="97" t="s">
        <v>289</v>
      </c>
      <c r="AA373" s="127" t="s">
        <v>261</v>
      </c>
      <c r="AB373" s="127">
        <f t="shared" si="31"/>
        <v>55</v>
      </c>
      <c r="AC373" s="127">
        <f t="shared" si="34"/>
        <v>1</v>
      </c>
      <c r="AD373" s="107">
        <v>10</v>
      </c>
      <c r="AE373" s="132">
        <v>729</v>
      </c>
      <c r="AG373" s="99">
        <v>43153.343854166669</v>
      </c>
      <c r="AH373" s="127" t="str">
        <f t="shared" si="35"/>
        <v>2502CHONDRO AID FORTE X 60 CAPS.</v>
      </c>
      <c r="AI373" s="97" t="s">
        <v>372</v>
      </c>
    </row>
    <row r="374" spans="1:35" x14ac:dyDescent="0.3">
      <c r="B374" s="127" t="str">
        <f t="shared" si="32"/>
        <v>55</v>
      </c>
      <c r="C374" s="127" t="str">
        <f t="shared" si="33"/>
        <v>25026</v>
      </c>
      <c r="E374" s="159" t="s">
        <v>339</v>
      </c>
      <c r="F374" s="132" t="s">
        <v>151</v>
      </c>
      <c r="G374" s="108" t="s">
        <v>152</v>
      </c>
      <c r="H374" s="136">
        <v>43709</v>
      </c>
      <c r="I374" s="132">
        <f t="shared" si="30"/>
        <v>6</v>
      </c>
      <c r="J374" s="97" t="s">
        <v>262</v>
      </c>
      <c r="K374" s="97">
        <v>2018</v>
      </c>
      <c r="L374" s="109">
        <v>43152</v>
      </c>
      <c r="M374" s="97">
        <v>2504</v>
      </c>
      <c r="N374" s="107">
        <v>2502</v>
      </c>
      <c r="O374" s="110">
        <v>43152</v>
      </c>
      <c r="P374" s="97" t="s">
        <v>94</v>
      </c>
      <c r="Q374" s="107" t="s">
        <v>90</v>
      </c>
      <c r="R374" s="127" t="s">
        <v>91</v>
      </c>
      <c r="T374" s="97">
        <v>8</v>
      </c>
      <c r="U374" s="127" t="s">
        <v>277</v>
      </c>
      <c r="W374" s="97" t="s">
        <v>289</v>
      </c>
      <c r="AA374" s="127" t="s">
        <v>261</v>
      </c>
      <c r="AB374" s="127">
        <f t="shared" si="31"/>
        <v>55</v>
      </c>
      <c r="AC374" s="127">
        <f t="shared" si="34"/>
        <v>1</v>
      </c>
      <c r="AD374" s="107">
        <v>10</v>
      </c>
      <c r="AE374" s="132">
        <v>729</v>
      </c>
      <c r="AG374" s="99">
        <v>43153.343854166669</v>
      </c>
      <c r="AH374" s="127" t="str">
        <f t="shared" si="35"/>
        <v>2502CYS-CONTROL SACHETS X 14</v>
      </c>
      <c r="AI374" s="97" t="s">
        <v>372</v>
      </c>
    </row>
    <row r="375" spans="1:35" x14ac:dyDescent="0.3">
      <c r="B375" s="127" t="str">
        <f t="shared" si="32"/>
        <v>55</v>
      </c>
      <c r="C375" s="127" t="str">
        <f t="shared" si="33"/>
        <v>25027</v>
      </c>
      <c r="E375" s="159" t="s">
        <v>340</v>
      </c>
      <c r="F375" s="132" t="s">
        <v>153</v>
      </c>
      <c r="G375" s="108" t="s">
        <v>154</v>
      </c>
      <c r="H375" s="136">
        <v>43891</v>
      </c>
      <c r="I375" s="132">
        <f t="shared" si="30"/>
        <v>7</v>
      </c>
      <c r="J375" s="97" t="s">
        <v>262</v>
      </c>
      <c r="K375" s="97">
        <v>2018</v>
      </c>
      <c r="L375" s="109">
        <v>43152</v>
      </c>
      <c r="M375" s="97">
        <v>2504</v>
      </c>
      <c r="N375" s="107">
        <v>2502</v>
      </c>
      <c r="O375" s="110">
        <v>43152</v>
      </c>
      <c r="P375" s="97" t="s">
        <v>94</v>
      </c>
      <c r="Q375" s="107" t="s">
        <v>90</v>
      </c>
      <c r="R375" s="127" t="s">
        <v>91</v>
      </c>
      <c r="T375" s="97">
        <v>8</v>
      </c>
      <c r="U375" s="127" t="s">
        <v>277</v>
      </c>
      <c r="W375" s="97" t="s">
        <v>289</v>
      </c>
      <c r="AA375" s="127" t="s">
        <v>261</v>
      </c>
      <c r="AB375" s="127">
        <f t="shared" si="31"/>
        <v>55</v>
      </c>
      <c r="AC375" s="127">
        <f t="shared" si="34"/>
        <v>1</v>
      </c>
      <c r="AD375" s="107">
        <v>25</v>
      </c>
      <c r="AE375" s="132">
        <v>729</v>
      </c>
      <c r="AG375" s="99">
        <v>43153.343854166669</v>
      </c>
      <c r="AH375" s="127" t="str">
        <f t="shared" si="35"/>
        <v>2502ECHINALIS X 30 CAPSULAS</v>
      </c>
      <c r="AI375" s="97" t="s">
        <v>372</v>
      </c>
    </row>
    <row r="376" spans="1:35" x14ac:dyDescent="0.3">
      <c r="B376" s="127" t="str">
        <f t="shared" si="32"/>
        <v>55</v>
      </c>
      <c r="C376" s="127" t="str">
        <f t="shared" si="33"/>
        <v>25028</v>
      </c>
      <c r="E376" s="159" t="s">
        <v>342</v>
      </c>
      <c r="F376" s="132" t="s">
        <v>155</v>
      </c>
      <c r="G376" s="108" t="s">
        <v>156</v>
      </c>
      <c r="H376" s="136">
        <v>43891</v>
      </c>
      <c r="I376" s="132">
        <f t="shared" si="30"/>
        <v>8</v>
      </c>
      <c r="J376" s="97" t="s">
        <v>262</v>
      </c>
      <c r="K376" s="97">
        <v>2018</v>
      </c>
      <c r="L376" s="109">
        <v>43152</v>
      </c>
      <c r="M376" s="97">
        <v>2504</v>
      </c>
      <c r="N376" s="107">
        <v>2502</v>
      </c>
      <c r="O376" s="110">
        <v>43152</v>
      </c>
      <c r="P376" s="97" t="s">
        <v>94</v>
      </c>
      <c r="Q376" s="107" t="s">
        <v>90</v>
      </c>
      <c r="R376" s="127" t="s">
        <v>91</v>
      </c>
      <c r="T376" s="97">
        <v>8</v>
      </c>
      <c r="U376" s="127" t="s">
        <v>277</v>
      </c>
      <c r="W376" s="97" t="s">
        <v>289</v>
      </c>
      <c r="AA376" s="127" t="s">
        <v>261</v>
      </c>
      <c r="AB376" s="127">
        <f t="shared" si="31"/>
        <v>55</v>
      </c>
      <c r="AC376" s="127">
        <f t="shared" si="34"/>
        <v>1</v>
      </c>
      <c r="AD376" s="107">
        <v>10</v>
      </c>
      <c r="AE376" s="132">
        <v>729</v>
      </c>
      <c r="AG376" s="99">
        <v>43153.343854166669</v>
      </c>
      <c r="AH376" s="127" t="str">
        <f t="shared" si="35"/>
        <v>2502PHYTO SOYA CAPS. X 60</v>
      </c>
      <c r="AI376" s="97" t="s">
        <v>372</v>
      </c>
    </row>
    <row r="377" spans="1:35" x14ac:dyDescent="0.3">
      <c r="B377" s="127" t="str">
        <f t="shared" si="32"/>
        <v>55</v>
      </c>
      <c r="C377" s="127" t="str">
        <f t="shared" si="33"/>
        <v>25029</v>
      </c>
      <c r="E377" s="159" t="s">
        <v>343</v>
      </c>
      <c r="F377" s="132" t="s">
        <v>170</v>
      </c>
      <c r="G377" s="108" t="s">
        <v>199</v>
      </c>
      <c r="H377" s="136">
        <v>43739</v>
      </c>
      <c r="I377" s="132">
        <f t="shared" si="30"/>
        <v>9</v>
      </c>
      <c r="J377" s="97" t="s">
        <v>262</v>
      </c>
      <c r="K377" s="97">
        <v>2018</v>
      </c>
      <c r="L377" s="109">
        <v>43152</v>
      </c>
      <c r="M377" s="97">
        <v>2504</v>
      </c>
      <c r="N377" s="107">
        <v>2502</v>
      </c>
      <c r="O377" s="110">
        <v>43152</v>
      </c>
      <c r="P377" s="97" t="s">
        <v>94</v>
      </c>
      <c r="Q377" s="107" t="s">
        <v>90</v>
      </c>
      <c r="R377" s="127" t="s">
        <v>91</v>
      </c>
      <c r="T377" s="97">
        <v>8</v>
      </c>
      <c r="U377" s="127" t="s">
        <v>277</v>
      </c>
      <c r="W377" s="97" t="s">
        <v>289</v>
      </c>
      <c r="AA377" s="127" t="s">
        <v>261</v>
      </c>
      <c r="AB377" s="127">
        <f t="shared" si="31"/>
        <v>55</v>
      </c>
      <c r="AC377" s="127">
        <f t="shared" si="34"/>
        <v>1</v>
      </c>
      <c r="AD377" s="107">
        <v>10</v>
      </c>
      <c r="AE377" s="132">
        <v>729</v>
      </c>
      <c r="AG377" s="99">
        <v>43153.343854166669</v>
      </c>
      <c r="AH377" s="127" t="str">
        <f t="shared" si="35"/>
        <v>2502PHYTO SOYA DIA Y NOCHE X 60 CAP.</v>
      </c>
      <c r="AI377" s="97" t="s">
        <v>372</v>
      </c>
    </row>
    <row r="378" spans="1:35" x14ac:dyDescent="0.3">
      <c r="B378" s="127" t="str">
        <f t="shared" si="32"/>
        <v>55</v>
      </c>
      <c r="C378" s="127" t="str">
        <f t="shared" si="33"/>
        <v>250210</v>
      </c>
      <c r="E378" s="159" t="s">
        <v>344</v>
      </c>
      <c r="F378" s="132" t="s">
        <v>165</v>
      </c>
      <c r="G378" s="108" t="s">
        <v>184</v>
      </c>
      <c r="H378" s="136">
        <v>44013</v>
      </c>
      <c r="I378" s="132">
        <f t="shared" si="30"/>
        <v>10</v>
      </c>
      <c r="J378" s="97" t="s">
        <v>262</v>
      </c>
      <c r="K378" s="97">
        <v>2018</v>
      </c>
      <c r="L378" s="109">
        <v>43152</v>
      </c>
      <c r="M378" s="97">
        <v>2504</v>
      </c>
      <c r="N378" s="107">
        <v>2502</v>
      </c>
      <c r="O378" s="110">
        <v>43152</v>
      </c>
      <c r="P378" s="97" t="s">
        <v>94</v>
      </c>
      <c r="Q378" s="107" t="s">
        <v>90</v>
      </c>
      <c r="R378" s="127" t="s">
        <v>91</v>
      </c>
      <c r="T378" s="97">
        <v>8</v>
      </c>
      <c r="U378" s="127" t="s">
        <v>277</v>
      </c>
      <c r="W378" s="97" t="s">
        <v>289</v>
      </c>
      <c r="AA378" s="127" t="s">
        <v>261</v>
      </c>
      <c r="AB378" s="127">
        <f t="shared" si="31"/>
        <v>55</v>
      </c>
      <c r="AC378" s="127">
        <f t="shared" si="34"/>
        <v>1</v>
      </c>
      <c r="AD378" s="107">
        <v>10</v>
      </c>
      <c r="AE378" s="132">
        <v>729</v>
      </c>
      <c r="AG378" s="99">
        <v>43153.343854166669</v>
      </c>
      <c r="AH378" s="127" t="str">
        <f t="shared" si="35"/>
        <v>2502PHYTO SOYA FORTE X 60 CAPS</v>
      </c>
      <c r="AI378" s="97" t="s">
        <v>372</v>
      </c>
    </row>
    <row r="379" spans="1:35" x14ac:dyDescent="0.3">
      <c r="B379" s="127" t="str">
        <f t="shared" si="32"/>
        <v>56</v>
      </c>
      <c r="C379" s="127" t="str">
        <f t="shared" si="33"/>
        <v>25031</v>
      </c>
      <c r="E379" s="159" t="s">
        <v>334</v>
      </c>
      <c r="F379" s="132" t="s">
        <v>161</v>
      </c>
      <c r="G379" s="108" t="s">
        <v>162</v>
      </c>
      <c r="H379" s="136">
        <v>43709</v>
      </c>
      <c r="I379" s="132">
        <f t="shared" si="30"/>
        <v>1</v>
      </c>
      <c r="J379" s="97" t="s">
        <v>262</v>
      </c>
      <c r="K379" s="97">
        <v>2018</v>
      </c>
      <c r="L379" s="109">
        <v>43153</v>
      </c>
      <c r="M379" s="97">
        <v>2505</v>
      </c>
      <c r="N379" s="107">
        <v>2503</v>
      </c>
      <c r="O379" s="110">
        <v>43153</v>
      </c>
      <c r="P379" s="97" t="s">
        <v>94</v>
      </c>
      <c r="Q379" s="107" t="s">
        <v>202</v>
      </c>
      <c r="R379" s="127" t="s">
        <v>87</v>
      </c>
      <c r="T379" s="97">
        <v>1</v>
      </c>
      <c r="U379" s="127" t="s">
        <v>274</v>
      </c>
      <c r="W379" s="97" t="s">
        <v>289</v>
      </c>
      <c r="AA379" s="127" t="s">
        <v>261</v>
      </c>
      <c r="AB379" s="127">
        <f t="shared" si="31"/>
        <v>56</v>
      </c>
      <c r="AC379" s="127">
        <f t="shared" si="34"/>
        <v>1</v>
      </c>
      <c r="AD379" s="107">
        <v>6</v>
      </c>
      <c r="AE379" s="132">
        <v>730</v>
      </c>
      <c r="AG379" s="99">
        <v>43161.486863425926</v>
      </c>
      <c r="AH379" s="127" t="str">
        <f t="shared" si="35"/>
        <v>2503ARKOCAPIL advance X 60 CAPS.</v>
      </c>
    </row>
    <row r="380" spans="1:35" x14ac:dyDescent="0.3">
      <c r="B380" s="127" t="str">
        <f t="shared" si="32"/>
        <v>56</v>
      </c>
      <c r="C380" s="127" t="str">
        <f t="shared" si="33"/>
        <v>25032</v>
      </c>
      <c r="E380" s="159" t="s">
        <v>348</v>
      </c>
      <c r="F380" s="132" t="s">
        <v>167</v>
      </c>
      <c r="G380" s="108" t="s">
        <v>168</v>
      </c>
      <c r="H380" s="136">
        <v>43709</v>
      </c>
      <c r="I380" s="132">
        <f t="shared" si="30"/>
        <v>2</v>
      </c>
      <c r="J380" s="97" t="s">
        <v>262</v>
      </c>
      <c r="K380" s="97">
        <v>2018</v>
      </c>
      <c r="L380" s="109">
        <v>43153</v>
      </c>
      <c r="M380" s="97">
        <v>2505</v>
      </c>
      <c r="N380" s="107">
        <v>2503</v>
      </c>
      <c r="O380" s="110">
        <v>43153</v>
      </c>
      <c r="P380" s="97" t="s">
        <v>94</v>
      </c>
      <c r="Q380" s="107" t="s">
        <v>202</v>
      </c>
      <c r="R380" s="127" t="s">
        <v>87</v>
      </c>
      <c r="T380" s="97">
        <v>1</v>
      </c>
      <c r="U380" s="127" t="s">
        <v>274</v>
      </c>
      <c r="W380" s="97" t="s">
        <v>289</v>
      </c>
      <c r="AA380" s="127" t="s">
        <v>261</v>
      </c>
      <c r="AB380" s="127">
        <f t="shared" si="31"/>
        <v>56</v>
      </c>
      <c r="AC380" s="127">
        <f t="shared" si="34"/>
        <v>1</v>
      </c>
      <c r="AD380" s="107">
        <v>6</v>
      </c>
      <c r="AE380" s="132">
        <v>730</v>
      </c>
      <c r="AG380" s="99">
        <v>43161.486863425926</v>
      </c>
      <c r="AH380" s="127" t="str">
        <f t="shared" si="35"/>
        <v>2503VAGIVIT CAJS X 6 V.T.</v>
      </c>
    </row>
    <row r="381" spans="1:35" x14ac:dyDescent="0.3">
      <c r="A381" s="97">
        <v>114</v>
      </c>
      <c r="B381" s="127" t="str">
        <f t="shared" si="32"/>
        <v>1141</v>
      </c>
      <c r="C381" s="127" t="str">
        <f t="shared" si="33"/>
        <v>25041</v>
      </c>
      <c r="E381" s="159" t="s">
        <v>332</v>
      </c>
      <c r="F381" s="132" t="s">
        <v>142</v>
      </c>
      <c r="G381" s="108" t="s">
        <v>194</v>
      </c>
      <c r="H381" s="136">
        <v>43709</v>
      </c>
      <c r="I381" s="132">
        <f t="shared" si="30"/>
        <v>1</v>
      </c>
      <c r="J381" s="97" t="s">
        <v>256</v>
      </c>
      <c r="K381" s="97">
        <v>2018</v>
      </c>
      <c r="L381" s="109">
        <v>43160</v>
      </c>
      <c r="M381" s="97">
        <v>2506</v>
      </c>
      <c r="N381" s="107">
        <v>2504</v>
      </c>
      <c r="O381" s="110">
        <v>43160</v>
      </c>
      <c r="P381" s="97" t="s">
        <v>94</v>
      </c>
      <c r="Q381" s="112" t="s">
        <v>203</v>
      </c>
      <c r="R381" s="127" t="s">
        <v>87</v>
      </c>
      <c r="T381" s="97">
        <v>14</v>
      </c>
      <c r="U381" s="127" t="s">
        <v>257</v>
      </c>
      <c r="W381" s="97" t="s">
        <v>289</v>
      </c>
      <c r="X381" s="97" t="s">
        <v>305</v>
      </c>
      <c r="AA381" s="127" t="s">
        <v>261</v>
      </c>
      <c r="AB381" s="127">
        <f t="shared" si="31"/>
        <v>1</v>
      </c>
      <c r="AC381" s="127">
        <f t="shared" si="34"/>
        <v>1</v>
      </c>
      <c r="AD381" s="107">
        <v>300</v>
      </c>
      <c r="AE381" s="139" t="s">
        <v>255</v>
      </c>
      <c r="AF381" s="97">
        <v>1</v>
      </c>
      <c r="AG381" s="99">
        <v>0</v>
      </c>
      <c r="AH381" s="127" t="str">
        <f t="shared" si="35"/>
        <v>2504ACTIVOX MENTA-EUCALIPTO X 16 PASTILLAS</v>
      </c>
      <c r="AI381" s="97" t="s">
        <v>383</v>
      </c>
    </row>
    <row r="382" spans="1:35" x14ac:dyDescent="0.3">
      <c r="A382" s="97">
        <v>114</v>
      </c>
      <c r="B382" s="127" t="str">
        <f t="shared" si="32"/>
        <v>1141</v>
      </c>
      <c r="C382" s="127" t="str">
        <f t="shared" si="33"/>
        <v>25042</v>
      </c>
      <c r="E382" s="159" t="s">
        <v>339</v>
      </c>
      <c r="F382" s="132" t="s">
        <v>151</v>
      </c>
      <c r="G382" s="108" t="s">
        <v>152</v>
      </c>
      <c r="H382" s="136">
        <v>43709</v>
      </c>
      <c r="I382" s="132">
        <f t="shared" si="30"/>
        <v>2</v>
      </c>
      <c r="J382" s="97" t="s">
        <v>256</v>
      </c>
      <c r="K382" s="97">
        <v>2018</v>
      </c>
      <c r="L382" s="109">
        <v>43160</v>
      </c>
      <c r="M382" s="97">
        <v>2506</v>
      </c>
      <c r="N382" s="107">
        <v>2504</v>
      </c>
      <c r="O382" s="110">
        <v>43160</v>
      </c>
      <c r="P382" s="97" t="s">
        <v>94</v>
      </c>
      <c r="Q382" s="112" t="s">
        <v>203</v>
      </c>
      <c r="R382" s="127" t="s">
        <v>87</v>
      </c>
      <c r="T382" s="97">
        <v>14</v>
      </c>
      <c r="U382" s="127" t="s">
        <v>257</v>
      </c>
      <c r="W382" s="97" t="s">
        <v>289</v>
      </c>
      <c r="X382" s="97" t="s">
        <v>305</v>
      </c>
      <c r="AA382" s="127" t="s">
        <v>261</v>
      </c>
      <c r="AB382" s="127">
        <f t="shared" si="31"/>
        <v>1</v>
      </c>
      <c r="AC382" s="127">
        <f t="shared" si="34"/>
        <v>1</v>
      </c>
      <c r="AD382" s="107">
        <v>60</v>
      </c>
      <c r="AE382" s="139" t="s">
        <v>255</v>
      </c>
      <c r="AF382" s="97">
        <v>1</v>
      </c>
      <c r="AG382" s="99">
        <v>0</v>
      </c>
      <c r="AH382" s="127" t="str">
        <f t="shared" si="35"/>
        <v>2504CYS-CONTROL SACHETS X 14</v>
      </c>
      <c r="AI382" s="97" t="s">
        <v>383</v>
      </c>
    </row>
    <row r="383" spans="1:35" x14ac:dyDescent="0.3">
      <c r="A383" s="97">
        <v>114</v>
      </c>
      <c r="B383" s="127" t="str">
        <f t="shared" si="32"/>
        <v>1141</v>
      </c>
      <c r="C383" s="127" t="str">
        <f t="shared" si="33"/>
        <v>25043</v>
      </c>
      <c r="E383" s="159" t="s">
        <v>336</v>
      </c>
      <c r="F383" s="132" t="s">
        <v>185</v>
      </c>
      <c r="G383" s="108" t="s">
        <v>196</v>
      </c>
      <c r="H383" s="136">
        <v>44105</v>
      </c>
      <c r="I383" s="132">
        <f t="shared" si="30"/>
        <v>3</v>
      </c>
      <c r="J383" s="97" t="s">
        <v>256</v>
      </c>
      <c r="K383" s="97">
        <v>2018</v>
      </c>
      <c r="L383" s="109">
        <v>43160</v>
      </c>
      <c r="M383" s="97">
        <v>2506</v>
      </c>
      <c r="N383" s="107">
        <v>2504</v>
      </c>
      <c r="O383" s="110">
        <v>43160</v>
      </c>
      <c r="P383" s="97" t="s">
        <v>94</v>
      </c>
      <c r="Q383" s="112" t="s">
        <v>203</v>
      </c>
      <c r="R383" s="127" t="s">
        <v>87</v>
      </c>
      <c r="T383" s="97">
        <v>14</v>
      </c>
      <c r="U383" s="127" t="s">
        <v>257</v>
      </c>
      <c r="W383" s="97" t="s">
        <v>289</v>
      </c>
      <c r="X383" s="97" t="s">
        <v>305</v>
      </c>
      <c r="AA383" s="127" t="s">
        <v>261</v>
      </c>
      <c r="AB383" s="127">
        <f t="shared" si="31"/>
        <v>1</v>
      </c>
      <c r="AC383" s="127">
        <f t="shared" si="34"/>
        <v>1</v>
      </c>
      <c r="AD383" s="107">
        <v>60</v>
      </c>
      <c r="AE383" s="139" t="s">
        <v>255</v>
      </c>
      <c r="AF383" s="97">
        <v>1</v>
      </c>
      <c r="AG383" s="99">
        <v>0</v>
      </c>
      <c r="AH383" s="127" t="str">
        <f t="shared" si="35"/>
        <v>2504ARKOLAGEN PLUS X 14 SACHETS</v>
      </c>
      <c r="AI383" s="97" t="s">
        <v>383</v>
      </c>
    </row>
    <row r="384" spans="1:35" x14ac:dyDescent="0.3">
      <c r="A384" s="97">
        <v>114</v>
      </c>
      <c r="B384" s="127" t="str">
        <f t="shared" si="32"/>
        <v>1141</v>
      </c>
      <c r="C384" s="127" t="str">
        <f t="shared" si="33"/>
        <v>25044</v>
      </c>
      <c r="E384" s="159" t="s">
        <v>337</v>
      </c>
      <c r="F384" s="132" t="s">
        <v>146</v>
      </c>
      <c r="G384" s="108" t="s">
        <v>195</v>
      </c>
      <c r="H384" s="136">
        <v>43678</v>
      </c>
      <c r="I384" s="132">
        <f t="shared" si="30"/>
        <v>4</v>
      </c>
      <c r="J384" s="97" t="s">
        <v>256</v>
      </c>
      <c r="K384" s="97">
        <v>2018</v>
      </c>
      <c r="L384" s="109">
        <v>43160</v>
      </c>
      <c r="M384" s="97">
        <v>2506</v>
      </c>
      <c r="N384" s="107">
        <v>2504</v>
      </c>
      <c r="O384" s="110">
        <v>43160</v>
      </c>
      <c r="P384" s="97" t="s">
        <v>94</v>
      </c>
      <c r="Q384" s="112" t="s">
        <v>203</v>
      </c>
      <c r="R384" s="127" t="s">
        <v>87</v>
      </c>
      <c r="T384" s="97">
        <v>14</v>
      </c>
      <c r="U384" s="127" t="s">
        <v>257</v>
      </c>
      <c r="W384" s="97" t="s">
        <v>289</v>
      </c>
      <c r="X384" s="97" t="s">
        <v>305</v>
      </c>
      <c r="AA384" s="127" t="s">
        <v>261</v>
      </c>
      <c r="AB384" s="127">
        <f t="shared" si="31"/>
        <v>1</v>
      </c>
      <c r="AC384" s="127">
        <f t="shared" si="34"/>
        <v>1</v>
      </c>
      <c r="AD384" s="107">
        <v>180</v>
      </c>
      <c r="AE384" s="139" t="s">
        <v>255</v>
      </c>
      <c r="AF384" s="97">
        <v>1</v>
      </c>
      <c r="AG384" s="99">
        <v>0</v>
      </c>
      <c r="AH384" s="127" t="str">
        <f t="shared" si="35"/>
        <v>2504ARKOVOX PROPOLIS JARABE X 150 ML.</v>
      </c>
      <c r="AI384" s="97" t="s">
        <v>383</v>
      </c>
    </row>
    <row r="385" spans="1:35" x14ac:dyDescent="0.3">
      <c r="A385" s="97">
        <v>115</v>
      </c>
      <c r="B385" s="127" t="str">
        <f t="shared" si="32"/>
        <v>1151</v>
      </c>
      <c r="C385" s="127" t="str">
        <f t="shared" si="33"/>
        <v>25051</v>
      </c>
      <c r="E385" s="159" t="s">
        <v>332</v>
      </c>
      <c r="F385" s="133" t="s">
        <v>142</v>
      </c>
      <c r="G385" s="114" t="s">
        <v>194</v>
      </c>
      <c r="H385" s="136">
        <v>43738</v>
      </c>
      <c r="I385" s="132">
        <f t="shared" si="30"/>
        <v>1</v>
      </c>
      <c r="J385" s="97" t="s">
        <v>256</v>
      </c>
      <c r="K385" s="97">
        <v>2018</v>
      </c>
      <c r="L385" s="109">
        <v>43161</v>
      </c>
      <c r="M385" s="97">
        <v>2507</v>
      </c>
      <c r="N385" s="115">
        <v>2505</v>
      </c>
      <c r="O385" s="116">
        <v>43160</v>
      </c>
      <c r="P385" s="97" t="s">
        <v>94</v>
      </c>
      <c r="Q385" s="112" t="s">
        <v>89</v>
      </c>
      <c r="R385" s="127" t="s">
        <v>87</v>
      </c>
      <c r="T385" s="97">
        <v>1</v>
      </c>
      <c r="U385" s="127" t="e">
        <v>#N/A</v>
      </c>
      <c r="W385" s="97" t="s">
        <v>289</v>
      </c>
      <c r="X385" s="97" t="e">
        <v>#N/A</v>
      </c>
      <c r="AA385" s="127" t="s">
        <v>261</v>
      </c>
      <c r="AB385" s="127">
        <f t="shared" si="31"/>
        <v>1</v>
      </c>
      <c r="AC385" s="127">
        <f t="shared" si="34"/>
        <v>1</v>
      </c>
      <c r="AD385" s="117">
        <v>7</v>
      </c>
      <c r="AE385" s="132">
        <v>731</v>
      </c>
      <c r="AF385" s="97">
        <v>1</v>
      </c>
      <c r="AG385" s="99" t="e">
        <v>#N/A</v>
      </c>
      <c r="AH385" s="127" t="str">
        <f t="shared" si="35"/>
        <v>2505ACTIVOX MENTA-EUCALIPTO X 16 PASTILLAS</v>
      </c>
    </row>
    <row r="386" spans="1:35" x14ac:dyDescent="0.3">
      <c r="A386" s="97">
        <v>115</v>
      </c>
      <c r="B386" s="127" t="str">
        <f t="shared" si="32"/>
        <v>1151</v>
      </c>
      <c r="C386" s="127" t="str">
        <f t="shared" si="33"/>
        <v>25052</v>
      </c>
      <c r="E386" s="159" t="s">
        <v>335</v>
      </c>
      <c r="F386" s="133" t="s">
        <v>204</v>
      </c>
      <c r="G386" s="114" t="s">
        <v>205</v>
      </c>
      <c r="H386" s="136">
        <v>43768</v>
      </c>
      <c r="I386" s="132">
        <f t="shared" si="30"/>
        <v>2</v>
      </c>
      <c r="J386" s="97" t="s">
        <v>256</v>
      </c>
      <c r="K386" s="97">
        <v>2018</v>
      </c>
      <c r="L386" s="109">
        <v>43161</v>
      </c>
      <c r="M386" s="97">
        <v>2507</v>
      </c>
      <c r="N386" s="115">
        <v>2505</v>
      </c>
      <c r="O386" s="116">
        <v>43160</v>
      </c>
      <c r="P386" s="97" t="s">
        <v>94</v>
      </c>
      <c r="Q386" s="112" t="s">
        <v>89</v>
      </c>
      <c r="R386" s="127" t="s">
        <v>87</v>
      </c>
      <c r="T386" s="97">
        <v>1</v>
      </c>
      <c r="U386" s="127" t="e">
        <v>#N/A</v>
      </c>
      <c r="W386" s="97" t="s">
        <v>289</v>
      </c>
      <c r="X386" s="97" t="e">
        <v>#N/A</v>
      </c>
      <c r="AA386" s="127" t="s">
        <v>261</v>
      </c>
      <c r="AB386" s="127">
        <f t="shared" si="31"/>
        <v>1</v>
      </c>
      <c r="AC386" s="127">
        <f t="shared" si="34"/>
        <v>1</v>
      </c>
      <c r="AD386" s="117">
        <v>7</v>
      </c>
      <c r="AE386" s="132">
        <f t="shared" ref="AE386:AE449" si="36">IF(N386&lt;&gt;"",IF(N386=N385,AE385,AE385+1),"")</f>
        <v>731</v>
      </c>
      <c r="AF386" s="97">
        <v>1</v>
      </c>
      <c r="AG386" s="99" t="e">
        <v>#N/A</v>
      </c>
      <c r="AH386" s="127" t="str">
        <f t="shared" si="35"/>
        <v>2505ARKOFEM FCO. 60 CAPSUAS</v>
      </c>
    </row>
    <row r="387" spans="1:35" x14ac:dyDescent="0.3">
      <c r="A387" s="97">
        <v>115</v>
      </c>
      <c r="B387" s="127" t="str">
        <f t="shared" si="32"/>
        <v>1151</v>
      </c>
      <c r="C387" s="127" t="str">
        <f t="shared" si="33"/>
        <v>25053</v>
      </c>
      <c r="E387" s="159" t="s">
        <v>339</v>
      </c>
      <c r="F387" s="133" t="s">
        <v>151</v>
      </c>
      <c r="G387" s="114" t="s">
        <v>152</v>
      </c>
      <c r="H387" s="136">
        <v>43738</v>
      </c>
      <c r="I387" s="132">
        <f t="shared" si="30"/>
        <v>3</v>
      </c>
      <c r="J387" s="97" t="s">
        <v>256</v>
      </c>
      <c r="K387" s="97">
        <v>2018</v>
      </c>
      <c r="L387" s="109">
        <v>43161</v>
      </c>
      <c r="M387" s="97">
        <v>2507</v>
      </c>
      <c r="N387" s="115">
        <v>2505</v>
      </c>
      <c r="O387" s="116">
        <v>43160</v>
      </c>
      <c r="P387" s="97" t="s">
        <v>94</v>
      </c>
      <c r="Q387" s="112" t="s">
        <v>89</v>
      </c>
      <c r="R387" s="127" t="s">
        <v>87</v>
      </c>
      <c r="T387" s="97">
        <v>1</v>
      </c>
      <c r="U387" s="127" t="e">
        <v>#N/A</v>
      </c>
      <c r="W387" s="97" t="s">
        <v>289</v>
      </c>
      <c r="X387" s="97" t="e">
        <v>#N/A</v>
      </c>
      <c r="AA387" s="127" t="s">
        <v>261</v>
      </c>
      <c r="AB387" s="127">
        <f t="shared" si="31"/>
        <v>1</v>
      </c>
      <c r="AC387" s="127">
        <f t="shared" si="34"/>
        <v>1</v>
      </c>
      <c r="AD387" s="117">
        <v>7</v>
      </c>
      <c r="AE387" s="132">
        <f t="shared" si="36"/>
        <v>731</v>
      </c>
      <c r="AF387" s="97">
        <v>1</v>
      </c>
      <c r="AG387" s="99" t="e">
        <v>#N/A</v>
      </c>
      <c r="AH387" s="127" t="str">
        <f t="shared" si="35"/>
        <v>2505CYS-CONTROL SACHETS X 14</v>
      </c>
    </row>
    <row r="388" spans="1:35" x14ac:dyDescent="0.3">
      <c r="A388" s="97">
        <v>116</v>
      </c>
      <c r="B388" s="127" t="str">
        <f t="shared" si="32"/>
        <v>1161</v>
      </c>
      <c r="C388" s="127" t="str">
        <f t="shared" si="33"/>
        <v>25071</v>
      </c>
      <c r="E388" s="159" t="s">
        <v>334</v>
      </c>
      <c r="F388" s="133" t="s">
        <v>161</v>
      </c>
      <c r="G388" s="114" t="s">
        <v>162</v>
      </c>
      <c r="H388" s="136">
        <v>43738</v>
      </c>
      <c r="I388" s="132">
        <f t="shared" si="30"/>
        <v>1</v>
      </c>
      <c r="J388" s="97" t="s">
        <v>256</v>
      </c>
      <c r="K388" s="97">
        <v>2018</v>
      </c>
      <c r="L388" s="109">
        <v>43164</v>
      </c>
      <c r="M388" s="97">
        <v>2509</v>
      </c>
      <c r="N388" s="115">
        <v>2507</v>
      </c>
      <c r="O388" s="116">
        <v>43160</v>
      </c>
      <c r="P388" s="97" t="s">
        <v>94</v>
      </c>
      <c r="Q388" s="112" t="s">
        <v>90</v>
      </c>
      <c r="R388" s="127" t="s">
        <v>91</v>
      </c>
      <c r="T388" s="97">
        <v>3</v>
      </c>
      <c r="U388" s="127" t="s">
        <v>274</v>
      </c>
      <c r="W388" s="97" t="s">
        <v>289</v>
      </c>
      <c r="X388" s="97" t="s">
        <v>306</v>
      </c>
      <c r="AA388" s="127" t="s">
        <v>261</v>
      </c>
      <c r="AB388" s="127">
        <f t="shared" si="31"/>
        <v>1</v>
      </c>
      <c r="AC388" s="127">
        <f t="shared" si="34"/>
        <v>1</v>
      </c>
      <c r="AD388" s="117">
        <v>10</v>
      </c>
      <c r="AE388" s="132">
        <f t="shared" si="36"/>
        <v>732</v>
      </c>
      <c r="AF388" s="97">
        <v>1</v>
      </c>
      <c r="AG388" s="99">
        <v>43161</v>
      </c>
      <c r="AH388" s="127" t="str">
        <f t="shared" si="35"/>
        <v>2507ARKOCAPIL advance X 60 CAPS.</v>
      </c>
      <c r="AI388" s="97" t="s">
        <v>372</v>
      </c>
    </row>
    <row r="389" spans="1:35" x14ac:dyDescent="0.3">
      <c r="A389" s="97">
        <v>116</v>
      </c>
      <c r="B389" s="127" t="str">
        <f t="shared" si="32"/>
        <v>1161</v>
      </c>
      <c r="C389" s="127" t="str">
        <f t="shared" si="33"/>
        <v>25072</v>
      </c>
      <c r="E389" s="159" t="s">
        <v>336</v>
      </c>
      <c r="F389" s="133" t="s">
        <v>185</v>
      </c>
      <c r="G389" s="114" t="s">
        <v>196</v>
      </c>
      <c r="H389" s="136">
        <v>44134</v>
      </c>
      <c r="I389" s="132">
        <f t="shared" ref="I389:I452" si="37">IF(N389&lt;&gt;N388,1,IF(E389=E388,I388,I388+1))</f>
        <v>2</v>
      </c>
      <c r="J389" s="97" t="s">
        <v>256</v>
      </c>
      <c r="K389" s="97">
        <v>2018</v>
      </c>
      <c r="L389" s="109">
        <v>43164</v>
      </c>
      <c r="M389" s="97">
        <v>2509</v>
      </c>
      <c r="N389" s="115">
        <v>2507</v>
      </c>
      <c r="O389" s="116">
        <v>43160</v>
      </c>
      <c r="P389" s="97" t="s">
        <v>94</v>
      </c>
      <c r="Q389" s="112" t="s">
        <v>90</v>
      </c>
      <c r="R389" s="127" t="s">
        <v>91</v>
      </c>
      <c r="T389" s="97">
        <v>3</v>
      </c>
      <c r="U389" s="127" t="s">
        <v>274</v>
      </c>
      <c r="W389" s="97" t="s">
        <v>289</v>
      </c>
      <c r="X389" s="97" t="s">
        <v>306</v>
      </c>
      <c r="AA389" s="127" t="s">
        <v>261</v>
      </c>
      <c r="AB389" s="127">
        <f t="shared" ref="AB389:AB452" si="38">IF(N389&lt;&gt;"",IF(A389&lt;&gt;A388,1,IF(N389=N388,AB388,AB388+1)),"")</f>
        <v>1</v>
      </c>
      <c r="AC389" s="127">
        <f t="shared" si="34"/>
        <v>1</v>
      </c>
      <c r="AD389" s="117">
        <v>15</v>
      </c>
      <c r="AE389" s="132">
        <f t="shared" si="36"/>
        <v>732</v>
      </c>
      <c r="AF389" s="97">
        <v>1</v>
      </c>
      <c r="AG389" s="99">
        <v>43161</v>
      </c>
      <c r="AH389" s="127" t="str">
        <f t="shared" si="35"/>
        <v>2507ARKOLAGEN PLUS X 14 SACHETS</v>
      </c>
      <c r="AI389" s="97" t="s">
        <v>372</v>
      </c>
    </row>
    <row r="390" spans="1:35" x14ac:dyDescent="0.3">
      <c r="A390" s="97">
        <v>116</v>
      </c>
      <c r="B390" s="127" t="str">
        <f t="shared" ref="B390:B453" si="39">CONCATENATE(A390,AB390)</f>
        <v>1161</v>
      </c>
      <c r="C390" s="127" t="str">
        <f t="shared" ref="C390:C453" si="40">CONCATENATE(N390,I390)</f>
        <v>25073</v>
      </c>
      <c r="E390" s="159" t="s">
        <v>340</v>
      </c>
      <c r="F390" s="133" t="s">
        <v>153</v>
      </c>
      <c r="G390" s="114" t="s">
        <v>154</v>
      </c>
      <c r="H390" s="136">
        <v>43910</v>
      </c>
      <c r="I390" s="132">
        <f t="shared" si="37"/>
        <v>3</v>
      </c>
      <c r="J390" s="97" t="s">
        <v>256</v>
      </c>
      <c r="K390" s="97">
        <v>2018</v>
      </c>
      <c r="L390" s="109">
        <v>43164</v>
      </c>
      <c r="M390" s="97">
        <v>2509</v>
      </c>
      <c r="N390" s="115">
        <v>2507</v>
      </c>
      <c r="O390" s="116">
        <v>43160</v>
      </c>
      <c r="P390" s="97" t="s">
        <v>94</v>
      </c>
      <c r="Q390" s="112" t="s">
        <v>90</v>
      </c>
      <c r="R390" s="127" t="s">
        <v>91</v>
      </c>
      <c r="T390" s="97">
        <v>3</v>
      </c>
      <c r="U390" s="127" t="s">
        <v>274</v>
      </c>
      <c r="W390" s="97" t="s">
        <v>289</v>
      </c>
      <c r="X390" s="97" t="s">
        <v>306</v>
      </c>
      <c r="AA390" s="127" t="s">
        <v>261</v>
      </c>
      <c r="AB390" s="127">
        <f t="shared" si="38"/>
        <v>1</v>
      </c>
      <c r="AC390" s="127">
        <f t="shared" ref="AC390:AC453" si="41">IF(N390&lt;&gt;"",1,"")</f>
        <v>1</v>
      </c>
      <c r="AD390" s="117">
        <v>30</v>
      </c>
      <c r="AE390" s="132">
        <f t="shared" si="36"/>
        <v>732</v>
      </c>
      <c r="AF390" s="97">
        <v>1</v>
      </c>
      <c r="AG390" s="99">
        <v>43161</v>
      </c>
      <c r="AH390" s="127" t="str">
        <f t="shared" ref="AH390:AH453" si="42">CONCATENATE(N390,F390)</f>
        <v>2507ECHINALIS X 30 CAPSULAS</v>
      </c>
      <c r="AI390" s="97" t="s">
        <v>372</v>
      </c>
    </row>
    <row r="391" spans="1:35" x14ac:dyDescent="0.3">
      <c r="A391" s="97">
        <v>116</v>
      </c>
      <c r="B391" s="127" t="str">
        <f t="shared" si="39"/>
        <v>1161</v>
      </c>
      <c r="C391" s="127" t="str">
        <f t="shared" si="40"/>
        <v>25074</v>
      </c>
      <c r="E391" s="159" t="s">
        <v>342</v>
      </c>
      <c r="F391" s="133" t="s">
        <v>155</v>
      </c>
      <c r="G391" s="114" t="s">
        <v>156</v>
      </c>
      <c r="H391" s="136">
        <v>43920</v>
      </c>
      <c r="I391" s="132">
        <f t="shared" si="37"/>
        <v>4</v>
      </c>
      <c r="J391" s="97" t="s">
        <v>256</v>
      </c>
      <c r="K391" s="97">
        <v>2018</v>
      </c>
      <c r="L391" s="109">
        <v>43164</v>
      </c>
      <c r="M391" s="97">
        <v>2509</v>
      </c>
      <c r="N391" s="115">
        <v>2507</v>
      </c>
      <c r="O391" s="116">
        <v>43160</v>
      </c>
      <c r="P391" s="97" t="s">
        <v>94</v>
      </c>
      <c r="Q391" s="112" t="s">
        <v>90</v>
      </c>
      <c r="R391" s="127" t="s">
        <v>91</v>
      </c>
      <c r="T391" s="97">
        <v>3</v>
      </c>
      <c r="U391" s="127" t="s">
        <v>274</v>
      </c>
      <c r="W391" s="97" t="s">
        <v>289</v>
      </c>
      <c r="X391" s="97" t="s">
        <v>306</v>
      </c>
      <c r="AA391" s="127" t="s">
        <v>261</v>
      </c>
      <c r="AB391" s="127">
        <f t="shared" si="38"/>
        <v>1</v>
      </c>
      <c r="AC391" s="127">
        <f t="shared" si="41"/>
        <v>1</v>
      </c>
      <c r="AD391" s="117">
        <v>15</v>
      </c>
      <c r="AE391" s="132">
        <f t="shared" si="36"/>
        <v>732</v>
      </c>
      <c r="AF391" s="97">
        <v>1</v>
      </c>
      <c r="AG391" s="99">
        <v>43161</v>
      </c>
      <c r="AH391" s="127" t="str">
        <f t="shared" si="42"/>
        <v>2507PHYTO SOYA CAPS. X 60</v>
      </c>
      <c r="AI391" s="97" t="s">
        <v>372</v>
      </c>
    </row>
    <row r="392" spans="1:35" x14ac:dyDescent="0.3">
      <c r="A392" s="97">
        <v>116</v>
      </c>
      <c r="B392" s="127" t="str">
        <f t="shared" si="39"/>
        <v>1161</v>
      </c>
      <c r="C392" s="127" t="str">
        <f t="shared" si="40"/>
        <v>25075</v>
      </c>
      <c r="E392" s="159" t="s">
        <v>343</v>
      </c>
      <c r="F392" s="133" t="s">
        <v>170</v>
      </c>
      <c r="G392" s="114" t="s">
        <v>199</v>
      </c>
      <c r="H392" s="136">
        <v>43768</v>
      </c>
      <c r="I392" s="132">
        <f t="shared" si="37"/>
        <v>5</v>
      </c>
      <c r="J392" s="97" t="s">
        <v>256</v>
      </c>
      <c r="K392" s="97">
        <v>2018</v>
      </c>
      <c r="L392" s="109">
        <v>43164</v>
      </c>
      <c r="M392" s="97">
        <v>2509</v>
      </c>
      <c r="N392" s="115">
        <v>2507</v>
      </c>
      <c r="O392" s="116">
        <v>43160</v>
      </c>
      <c r="P392" s="97" t="s">
        <v>94</v>
      </c>
      <c r="Q392" s="112" t="s">
        <v>90</v>
      </c>
      <c r="R392" s="127" t="s">
        <v>91</v>
      </c>
      <c r="T392" s="97">
        <v>3</v>
      </c>
      <c r="U392" s="127" t="s">
        <v>274</v>
      </c>
      <c r="W392" s="97" t="s">
        <v>289</v>
      </c>
      <c r="X392" s="97" t="s">
        <v>306</v>
      </c>
      <c r="AA392" s="127" t="s">
        <v>261</v>
      </c>
      <c r="AB392" s="127">
        <f t="shared" si="38"/>
        <v>1</v>
      </c>
      <c r="AC392" s="127">
        <f t="shared" si="41"/>
        <v>1</v>
      </c>
      <c r="AD392" s="117">
        <v>5</v>
      </c>
      <c r="AE392" s="132">
        <f t="shared" si="36"/>
        <v>732</v>
      </c>
      <c r="AF392" s="97">
        <v>1</v>
      </c>
      <c r="AG392" s="99">
        <v>43161</v>
      </c>
      <c r="AH392" s="127" t="str">
        <f t="shared" si="42"/>
        <v>2507PHYTO SOYA DIA Y NOCHE X 60 CAP.</v>
      </c>
      <c r="AI392" s="97" t="s">
        <v>372</v>
      </c>
    </row>
    <row r="393" spans="1:35" x14ac:dyDescent="0.3">
      <c r="A393" s="97">
        <v>116</v>
      </c>
      <c r="B393" s="127" t="str">
        <f t="shared" si="39"/>
        <v>1161</v>
      </c>
      <c r="C393" s="127" t="str">
        <f t="shared" si="40"/>
        <v>25076</v>
      </c>
      <c r="E393" s="159" t="s">
        <v>344</v>
      </c>
      <c r="F393" s="133" t="s">
        <v>165</v>
      </c>
      <c r="G393" s="114" t="s">
        <v>184</v>
      </c>
      <c r="H393" s="136">
        <v>44042</v>
      </c>
      <c r="I393" s="132">
        <f t="shared" si="37"/>
        <v>6</v>
      </c>
      <c r="J393" s="97" t="s">
        <v>256</v>
      </c>
      <c r="K393" s="97">
        <v>2018</v>
      </c>
      <c r="L393" s="109">
        <v>43164</v>
      </c>
      <c r="M393" s="97">
        <v>2509</v>
      </c>
      <c r="N393" s="115">
        <v>2507</v>
      </c>
      <c r="O393" s="116">
        <v>43160</v>
      </c>
      <c r="P393" s="97" t="s">
        <v>94</v>
      </c>
      <c r="Q393" s="112" t="s">
        <v>90</v>
      </c>
      <c r="R393" s="127" t="s">
        <v>91</v>
      </c>
      <c r="T393" s="97">
        <v>3</v>
      </c>
      <c r="U393" s="127" t="s">
        <v>274</v>
      </c>
      <c r="W393" s="97" t="s">
        <v>289</v>
      </c>
      <c r="X393" s="97" t="s">
        <v>306</v>
      </c>
      <c r="AA393" s="127" t="s">
        <v>261</v>
      </c>
      <c r="AB393" s="127">
        <f t="shared" si="38"/>
        <v>1</v>
      </c>
      <c r="AC393" s="127">
        <f t="shared" si="41"/>
        <v>1</v>
      </c>
      <c r="AD393" s="117">
        <v>15</v>
      </c>
      <c r="AE393" s="132">
        <f t="shared" si="36"/>
        <v>732</v>
      </c>
      <c r="AF393" s="97">
        <v>1</v>
      </c>
      <c r="AG393" s="99">
        <v>43161</v>
      </c>
      <c r="AH393" s="127" t="str">
        <f t="shared" si="42"/>
        <v>2507PHYTO SOYA FORTE X 60 CAPS</v>
      </c>
      <c r="AI393" s="97" t="s">
        <v>372</v>
      </c>
    </row>
    <row r="394" spans="1:35" x14ac:dyDescent="0.3">
      <c r="A394" s="97">
        <v>116</v>
      </c>
      <c r="B394" s="127" t="str">
        <f t="shared" si="39"/>
        <v>1161</v>
      </c>
      <c r="C394" s="127" t="str">
        <f t="shared" si="40"/>
        <v>25077</v>
      </c>
      <c r="E394" s="159" t="s">
        <v>345</v>
      </c>
      <c r="F394" s="133" t="s">
        <v>157</v>
      </c>
      <c r="G394" s="114" t="s">
        <v>200</v>
      </c>
      <c r="H394" s="136">
        <v>44134</v>
      </c>
      <c r="I394" s="132">
        <f t="shared" si="37"/>
        <v>7</v>
      </c>
      <c r="J394" s="97" t="s">
        <v>256</v>
      </c>
      <c r="K394" s="97">
        <v>2018</v>
      </c>
      <c r="L394" s="109">
        <v>43164</v>
      </c>
      <c r="M394" s="97">
        <v>2509</v>
      </c>
      <c r="N394" s="115">
        <v>2507</v>
      </c>
      <c r="O394" s="116">
        <v>43160</v>
      </c>
      <c r="P394" s="97" t="s">
        <v>94</v>
      </c>
      <c r="Q394" s="112" t="s">
        <v>90</v>
      </c>
      <c r="R394" s="127" t="s">
        <v>91</v>
      </c>
      <c r="T394" s="97">
        <v>3</v>
      </c>
      <c r="U394" s="127" t="s">
        <v>274</v>
      </c>
      <c r="W394" s="97" t="s">
        <v>289</v>
      </c>
      <c r="X394" s="97" t="s">
        <v>306</v>
      </c>
      <c r="AA394" s="127" t="s">
        <v>261</v>
      </c>
      <c r="AB394" s="127">
        <f t="shared" si="38"/>
        <v>1</v>
      </c>
      <c r="AC394" s="127">
        <f t="shared" si="41"/>
        <v>1</v>
      </c>
      <c r="AD394" s="117">
        <v>10</v>
      </c>
      <c r="AE394" s="132">
        <f t="shared" si="36"/>
        <v>732</v>
      </c>
      <c r="AF394" s="97">
        <v>1</v>
      </c>
      <c r="AG394" s="99">
        <v>43161</v>
      </c>
      <c r="AH394" s="127" t="str">
        <f t="shared" si="42"/>
        <v>2507PHYTO SOYA GEL VAGINAL X 8 APLICADORES</v>
      </c>
      <c r="AI394" s="97" t="s">
        <v>372</v>
      </c>
    </row>
    <row r="395" spans="1:35" x14ac:dyDescent="0.3">
      <c r="A395" s="97">
        <v>117</v>
      </c>
      <c r="B395" s="127" t="str">
        <f t="shared" si="39"/>
        <v>1171</v>
      </c>
      <c r="C395" s="127" t="str">
        <f t="shared" si="40"/>
        <v>25081</v>
      </c>
      <c r="E395" s="159" t="s">
        <v>332</v>
      </c>
      <c r="F395" s="133" t="s">
        <v>142</v>
      </c>
      <c r="G395" s="114" t="s">
        <v>194</v>
      </c>
      <c r="H395" s="136">
        <v>43738</v>
      </c>
      <c r="I395" s="132">
        <f t="shared" si="37"/>
        <v>1</v>
      </c>
      <c r="J395" s="97" t="s">
        <v>256</v>
      </c>
      <c r="K395" s="97">
        <v>2018</v>
      </c>
      <c r="L395" s="109">
        <v>43165</v>
      </c>
      <c r="M395" s="97">
        <v>2510</v>
      </c>
      <c r="N395" s="115">
        <v>2508</v>
      </c>
      <c r="O395" s="116">
        <v>43164</v>
      </c>
      <c r="P395" s="97" t="s">
        <v>94</v>
      </c>
      <c r="Q395" s="112" t="s">
        <v>206</v>
      </c>
      <c r="R395" s="127" t="s">
        <v>87</v>
      </c>
      <c r="T395" s="97">
        <v>195</v>
      </c>
      <c r="U395" s="127" t="s">
        <v>264</v>
      </c>
      <c r="W395" s="97" t="s">
        <v>289</v>
      </c>
      <c r="X395" s="97" t="s">
        <v>307</v>
      </c>
      <c r="AA395" s="127" t="s">
        <v>261</v>
      </c>
      <c r="AB395" s="127">
        <f t="shared" si="38"/>
        <v>1</v>
      </c>
      <c r="AC395" s="127">
        <f t="shared" si="41"/>
        <v>1</v>
      </c>
      <c r="AD395" s="117">
        <v>1800</v>
      </c>
      <c r="AE395" s="132">
        <f t="shared" si="36"/>
        <v>733</v>
      </c>
      <c r="AF395" s="97">
        <v>3</v>
      </c>
      <c r="AG395" s="99">
        <v>43165</v>
      </c>
      <c r="AH395" s="127" t="str">
        <f t="shared" si="42"/>
        <v>2508ACTIVOX MENTA-EUCALIPTO X 16 PASTILLAS</v>
      </c>
      <c r="AI395" s="97" t="s">
        <v>381</v>
      </c>
    </row>
    <row r="396" spans="1:35" x14ac:dyDescent="0.3">
      <c r="A396" s="97">
        <v>117</v>
      </c>
      <c r="B396" s="127" t="str">
        <f t="shared" si="39"/>
        <v>1171</v>
      </c>
      <c r="C396" s="127" t="str">
        <f t="shared" si="40"/>
        <v>25082</v>
      </c>
      <c r="E396" s="159" t="s">
        <v>333</v>
      </c>
      <c r="F396" s="133" t="s">
        <v>159</v>
      </c>
      <c r="G396" s="114" t="s">
        <v>183</v>
      </c>
      <c r="H396" s="136">
        <v>43738</v>
      </c>
      <c r="I396" s="132">
        <f t="shared" si="37"/>
        <v>2</v>
      </c>
      <c r="J396" s="97" t="s">
        <v>256</v>
      </c>
      <c r="K396" s="97">
        <v>2018</v>
      </c>
      <c r="L396" s="109">
        <v>43165</v>
      </c>
      <c r="M396" s="97">
        <v>2510</v>
      </c>
      <c r="N396" s="115">
        <v>2508</v>
      </c>
      <c r="O396" s="116">
        <v>43164</v>
      </c>
      <c r="P396" s="97" t="s">
        <v>94</v>
      </c>
      <c r="Q396" s="112" t="s">
        <v>206</v>
      </c>
      <c r="R396" s="127" t="s">
        <v>87</v>
      </c>
      <c r="T396" s="97">
        <v>195</v>
      </c>
      <c r="U396" s="127" t="s">
        <v>264</v>
      </c>
      <c r="W396" s="97" t="s">
        <v>289</v>
      </c>
      <c r="X396" s="97" t="s">
        <v>307</v>
      </c>
      <c r="AA396" s="127" t="s">
        <v>261</v>
      </c>
      <c r="AB396" s="127">
        <f t="shared" si="38"/>
        <v>1</v>
      </c>
      <c r="AC396" s="127">
        <f t="shared" si="41"/>
        <v>1</v>
      </c>
      <c r="AD396" s="117">
        <v>840</v>
      </c>
      <c r="AE396" s="132">
        <f t="shared" si="36"/>
        <v>733</v>
      </c>
      <c r="AF396" s="97">
        <v>3</v>
      </c>
      <c r="AG396" s="99">
        <v>43165</v>
      </c>
      <c r="AH396" s="127" t="str">
        <f t="shared" si="42"/>
        <v>2508ACTIVOX MIEL-LIMON X 16 PASTILLAS</v>
      </c>
      <c r="AI396" s="97" t="s">
        <v>381</v>
      </c>
    </row>
    <row r="397" spans="1:35" x14ac:dyDescent="0.3">
      <c r="A397" s="97">
        <v>117</v>
      </c>
      <c r="B397" s="127" t="str">
        <f t="shared" si="39"/>
        <v>1171</v>
      </c>
      <c r="C397" s="127" t="str">
        <f t="shared" si="40"/>
        <v>25083</v>
      </c>
      <c r="E397" s="159" t="s">
        <v>334</v>
      </c>
      <c r="F397" s="133" t="s">
        <v>161</v>
      </c>
      <c r="G397" s="114" t="s">
        <v>162</v>
      </c>
      <c r="H397" s="136">
        <v>43738</v>
      </c>
      <c r="I397" s="132">
        <f t="shared" si="37"/>
        <v>3</v>
      </c>
      <c r="J397" s="97" t="s">
        <v>256</v>
      </c>
      <c r="K397" s="97">
        <v>2018</v>
      </c>
      <c r="L397" s="109">
        <v>43165</v>
      </c>
      <c r="M397" s="97">
        <v>2510</v>
      </c>
      <c r="N397" s="115">
        <v>2508</v>
      </c>
      <c r="O397" s="116">
        <v>43164</v>
      </c>
      <c r="P397" s="97" t="s">
        <v>94</v>
      </c>
      <c r="Q397" s="112" t="s">
        <v>206</v>
      </c>
      <c r="R397" s="127" t="s">
        <v>87</v>
      </c>
      <c r="T397" s="97">
        <v>195</v>
      </c>
      <c r="U397" s="127" t="s">
        <v>264</v>
      </c>
      <c r="W397" s="97" t="s">
        <v>289</v>
      </c>
      <c r="X397" s="97" t="s">
        <v>307</v>
      </c>
      <c r="AA397" s="127" t="s">
        <v>261</v>
      </c>
      <c r="AB397" s="127">
        <f t="shared" si="38"/>
        <v>1</v>
      </c>
      <c r="AC397" s="127">
        <f t="shared" si="41"/>
        <v>1</v>
      </c>
      <c r="AD397" s="117">
        <v>60</v>
      </c>
      <c r="AE397" s="132">
        <f t="shared" si="36"/>
        <v>733</v>
      </c>
      <c r="AF397" s="97">
        <v>3</v>
      </c>
      <c r="AG397" s="99">
        <v>43165</v>
      </c>
      <c r="AH397" s="127" t="str">
        <f t="shared" si="42"/>
        <v>2508ARKOCAPIL advance X 60 CAPS.</v>
      </c>
      <c r="AI397" s="97" t="s">
        <v>381</v>
      </c>
    </row>
    <row r="398" spans="1:35" x14ac:dyDescent="0.3">
      <c r="A398" s="97">
        <v>117</v>
      </c>
      <c r="B398" s="127" t="str">
        <f t="shared" si="39"/>
        <v>1171</v>
      </c>
      <c r="C398" s="127" t="str">
        <f t="shared" si="40"/>
        <v>25084</v>
      </c>
      <c r="E398" s="159" t="s">
        <v>336</v>
      </c>
      <c r="F398" s="133" t="s">
        <v>185</v>
      </c>
      <c r="G398" s="114" t="s">
        <v>196</v>
      </c>
      <c r="H398" s="136">
        <v>44134</v>
      </c>
      <c r="I398" s="132">
        <f t="shared" si="37"/>
        <v>4</v>
      </c>
      <c r="J398" s="97" t="s">
        <v>256</v>
      </c>
      <c r="K398" s="97">
        <v>2018</v>
      </c>
      <c r="L398" s="109">
        <v>43165</v>
      </c>
      <c r="M398" s="97">
        <v>2510</v>
      </c>
      <c r="N398" s="115">
        <v>2508</v>
      </c>
      <c r="O398" s="116">
        <v>43164</v>
      </c>
      <c r="P398" s="97" t="s">
        <v>94</v>
      </c>
      <c r="Q398" s="112" t="s">
        <v>206</v>
      </c>
      <c r="R398" s="127" t="s">
        <v>87</v>
      </c>
      <c r="T398" s="97">
        <v>195</v>
      </c>
      <c r="U398" s="127" t="s">
        <v>264</v>
      </c>
      <c r="W398" s="97" t="s">
        <v>289</v>
      </c>
      <c r="X398" s="97" t="s">
        <v>307</v>
      </c>
      <c r="AA398" s="127" t="s">
        <v>261</v>
      </c>
      <c r="AB398" s="127">
        <f t="shared" si="38"/>
        <v>1</v>
      </c>
      <c r="AC398" s="127">
        <f t="shared" si="41"/>
        <v>1</v>
      </c>
      <c r="AD398" s="117">
        <v>774</v>
      </c>
      <c r="AE398" s="132">
        <f t="shared" si="36"/>
        <v>733</v>
      </c>
      <c r="AF398" s="97">
        <v>3</v>
      </c>
      <c r="AG398" s="99">
        <v>43165</v>
      </c>
      <c r="AH398" s="127" t="str">
        <f t="shared" si="42"/>
        <v>2508ARKOLAGEN PLUS X 14 SACHETS</v>
      </c>
      <c r="AI398" s="97" t="s">
        <v>381</v>
      </c>
    </row>
    <row r="399" spans="1:35" x14ac:dyDescent="0.3">
      <c r="A399" s="97">
        <v>117</v>
      </c>
      <c r="B399" s="127" t="str">
        <f t="shared" si="39"/>
        <v>1171</v>
      </c>
      <c r="C399" s="127" t="str">
        <f t="shared" si="40"/>
        <v>25085</v>
      </c>
      <c r="E399" s="159" t="s">
        <v>337</v>
      </c>
      <c r="F399" s="133" t="s">
        <v>146</v>
      </c>
      <c r="G399" s="114" t="s">
        <v>195</v>
      </c>
      <c r="H399" s="136">
        <v>43697</v>
      </c>
      <c r="I399" s="132">
        <f t="shared" si="37"/>
        <v>5</v>
      </c>
      <c r="J399" s="97" t="s">
        <v>256</v>
      </c>
      <c r="K399" s="97">
        <v>2018</v>
      </c>
      <c r="L399" s="109">
        <v>43165</v>
      </c>
      <c r="M399" s="97">
        <v>2510</v>
      </c>
      <c r="N399" s="115">
        <v>2508</v>
      </c>
      <c r="O399" s="116">
        <v>43164</v>
      </c>
      <c r="P399" s="97" t="s">
        <v>94</v>
      </c>
      <c r="Q399" s="112" t="s">
        <v>206</v>
      </c>
      <c r="R399" s="127" t="s">
        <v>87</v>
      </c>
      <c r="T399" s="97">
        <v>195</v>
      </c>
      <c r="U399" s="127" t="s">
        <v>264</v>
      </c>
      <c r="W399" s="97" t="s">
        <v>289</v>
      </c>
      <c r="X399" s="97" t="s">
        <v>307</v>
      </c>
      <c r="AA399" s="127" t="s">
        <v>261</v>
      </c>
      <c r="AB399" s="127">
        <f t="shared" si="38"/>
        <v>1</v>
      </c>
      <c r="AC399" s="127">
        <f t="shared" si="41"/>
        <v>1</v>
      </c>
      <c r="AD399" s="117">
        <v>1440</v>
      </c>
      <c r="AE399" s="132">
        <f t="shared" si="36"/>
        <v>733</v>
      </c>
      <c r="AF399" s="97">
        <v>3</v>
      </c>
      <c r="AG399" s="99">
        <v>43165</v>
      </c>
      <c r="AH399" s="127" t="str">
        <f t="shared" si="42"/>
        <v>2508ARKOVOX PROPOLIS JARABE X 150 ML.</v>
      </c>
      <c r="AI399" s="97" t="s">
        <v>381</v>
      </c>
    </row>
    <row r="400" spans="1:35" x14ac:dyDescent="0.3">
      <c r="A400" s="97">
        <v>117</v>
      </c>
      <c r="B400" s="127" t="str">
        <f t="shared" si="39"/>
        <v>1171</v>
      </c>
      <c r="C400" s="127" t="str">
        <f t="shared" si="40"/>
        <v>25086</v>
      </c>
      <c r="E400" s="159" t="s">
        <v>339</v>
      </c>
      <c r="F400" s="133" t="s">
        <v>151</v>
      </c>
      <c r="G400" s="114" t="s">
        <v>152</v>
      </c>
      <c r="H400" s="136">
        <v>43738</v>
      </c>
      <c r="I400" s="132">
        <f t="shared" si="37"/>
        <v>6</v>
      </c>
      <c r="J400" s="97" t="s">
        <v>256</v>
      </c>
      <c r="K400" s="97">
        <v>2018</v>
      </c>
      <c r="L400" s="109">
        <v>43165</v>
      </c>
      <c r="M400" s="97">
        <v>2510</v>
      </c>
      <c r="N400" s="115">
        <v>2508</v>
      </c>
      <c r="O400" s="116">
        <v>43164</v>
      </c>
      <c r="P400" s="97" t="s">
        <v>94</v>
      </c>
      <c r="Q400" s="112" t="s">
        <v>206</v>
      </c>
      <c r="R400" s="127" t="s">
        <v>87</v>
      </c>
      <c r="T400" s="97">
        <v>195</v>
      </c>
      <c r="U400" s="127" t="s">
        <v>264</v>
      </c>
      <c r="W400" s="97" t="s">
        <v>289</v>
      </c>
      <c r="X400" s="97" t="s">
        <v>307</v>
      </c>
      <c r="AA400" s="127" t="s">
        <v>261</v>
      </c>
      <c r="AB400" s="127">
        <f t="shared" si="38"/>
        <v>1</v>
      </c>
      <c r="AC400" s="127">
        <f t="shared" si="41"/>
        <v>1</v>
      </c>
      <c r="AD400" s="117">
        <v>120</v>
      </c>
      <c r="AE400" s="132">
        <f t="shared" si="36"/>
        <v>733</v>
      </c>
      <c r="AF400" s="97">
        <v>3</v>
      </c>
      <c r="AG400" s="99">
        <v>43165</v>
      </c>
      <c r="AH400" s="127" t="str">
        <f t="shared" si="42"/>
        <v>2508CYS-CONTROL SACHETS X 14</v>
      </c>
      <c r="AI400" s="97" t="s">
        <v>381</v>
      </c>
    </row>
    <row r="401" spans="1:35" x14ac:dyDescent="0.3">
      <c r="A401" s="97">
        <v>117</v>
      </c>
      <c r="B401" s="127" t="str">
        <f t="shared" si="39"/>
        <v>1171</v>
      </c>
      <c r="C401" s="127" t="str">
        <f t="shared" si="40"/>
        <v>25087</v>
      </c>
      <c r="E401" s="159" t="s">
        <v>340</v>
      </c>
      <c r="F401" s="133" t="s">
        <v>153</v>
      </c>
      <c r="G401" s="114" t="s">
        <v>154</v>
      </c>
      <c r="H401" s="136">
        <v>43910</v>
      </c>
      <c r="I401" s="132">
        <f t="shared" si="37"/>
        <v>7</v>
      </c>
      <c r="J401" s="97" t="s">
        <v>256</v>
      </c>
      <c r="K401" s="97">
        <v>2018</v>
      </c>
      <c r="L401" s="109">
        <v>43165</v>
      </c>
      <c r="M401" s="97">
        <v>2510</v>
      </c>
      <c r="N401" s="115">
        <v>2508</v>
      </c>
      <c r="O401" s="116">
        <v>43164</v>
      </c>
      <c r="P401" s="97" t="s">
        <v>94</v>
      </c>
      <c r="Q401" s="112" t="s">
        <v>206</v>
      </c>
      <c r="R401" s="127" t="s">
        <v>87</v>
      </c>
      <c r="T401" s="97">
        <v>195</v>
      </c>
      <c r="U401" s="127" t="s">
        <v>264</v>
      </c>
      <c r="W401" s="97" t="s">
        <v>289</v>
      </c>
      <c r="X401" s="97" t="s">
        <v>307</v>
      </c>
      <c r="AA401" s="127" t="s">
        <v>261</v>
      </c>
      <c r="AB401" s="127">
        <f t="shared" si="38"/>
        <v>1</v>
      </c>
      <c r="AC401" s="127">
        <f t="shared" si="41"/>
        <v>1</v>
      </c>
      <c r="AD401" s="117">
        <v>20</v>
      </c>
      <c r="AE401" s="132">
        <f t="shared" si="36"/>
        <v>733</v>
      </c>
      <c r="AF401" s="97">
        <v>3</v>
      </c>
      <c r="AG401" s="99">
        <v>43165</v>
      </c>
      <c r="AH401" s="127" t="str">
        <f t="shared" si="42"/>
        <v>2508ECHINALIS X 30 CAPSULAS</v>
      </c>
      <c r="AI401" s="97" t="s">
        <v>381</v>
      </c>
    </row>
    <row r="402" spans="1:35" x14ac:dyDescent="0.3">
      <c r="A402" s="97">
        <v>117</v>
      </c>
      <c r="B402" s="127" t="str">
        <f t="shared" si="39"/>
        <v>1171</v>
      </c>
      <c r="C402" s="127" t="str">
        <f t="shared" si="40"/>
        <v>25088</v>
      </c>
      <c r="E402" s="159" t="s">
        <v>343</v>
      </c>
      <c r="F402" s="133" t="s">
        <v>170</v>
      </c>
      <c r="G402" s="114" t="s">
        <v>199</v>
      </c>
      <c r="H402" s="136">
        <v>43768</v>
      </c>
      <c r="I402" s="132">
        <f t="shared" si="37"/>
        <v>8</v>
      </c>
      <c r="J402" s="97" t="s">
        <v>256</v>
      </c>
      <c r="K402" s="97">
        <v>2018</v>
      </c>
      <c r="L402" s="109">
        <v>43165</v>
      </c>
      <c r="M402" s="97">
        <v>2510</v>
      </c>
      <c r="N402" s="115">
        <v>2508</v>
      </c>
      <c r="O402" s="116">
        <v>43164</v>
      </c>
      <c r="P402" s="97" t="s">
        <v>94</v>
      </c>
      <c r="Q402" s="112" t="s">
        <v>206</v>
      </c>
      <c r="R402" s="127" t="s">
        <v>87</v>
      </c>
      <c r="T402" s="97">
        <v>195</v>
      </c>
      <c r="U402" s="127" t="s">
        <v>264</v>
      </c>
      <c r="W402" s="97" t="s">
        <v>289</v>
      </c>
      <c r="X402" s="97" t="s">
        <v>307</v>
      </c>
      <c r="AA402" s="127" t="s">
        <v>261</v>
      </c>
      <c r="AB402" s="127">
        <f t="shared" si="38"/>
        <v>1</v>
      </c>
      <c r="AC402" s="127">
        <f t="shared" si="41"/>
        <v>1</v>
      </c>
      <c r="AD402" s="117">
        <v>24</v>
      </c>
      <c r="AE402" s="132">
        <f t="shared" si="36"/>
        <v>733</v>
      </c>
      <c r="AF402" s="97">
        <v>3</v>
      </c>
      <c r="AG402" s="99">
        <v>43165</v>
      </c>
      <c r="AH402" s="127" t="str">
        <f t="shared" si="42"/>
        <v>2508PHYTO SOYA DIA Y NOCHE X 60 CAP.</v>
      </c>
      <c r="AI402" s="97" t="s">
        <v>381</v>
      </c>
    </row>
    <row r="403" spans="1:35" x14ac:dyDescent="0.3">
      <c r="A403" s="97">
        <v>117</v>
      </c>
      <c r="B403" s="127" t="str">
        <f t="shared" si="39"/>
        <v>1171</v>
      </c>
      <c r="C403" s="127" t="str">
        <f t="shared" si="40"/>
        <v>25089</v>
      </c>
      <c r="E403" s="159" t="s">
        <v>344</v>
      </c>
      <c r="F403" s="133" t="s">
        <v>165</v>
      </c>
      <c r="G403" s="114" t="s">
        <v>184</v>
      </c>
      <c r="H403" s="136">
        <v>44042</v>
      </c>
      <c r="I403" s="132">
        <f t="shared" si="37"/>
        <v>9</v>
      </c>
      <c r="J403" s="97" t="s">
        <v>256</v>
      </c>
      <c r="K403" s="97">
        <v>2018</v>
      </c>
      <c r="L403" s="109">
        <v>43165</v>
      </c>
      <c r="M403" s="97">
        <v>2510</v>
      </c>
      <c r="N403" s="115">
        <v>2508</v>
      </c>
      <c r="O403" s="116">
        <v>43164</v>
      </c>
      <c r="P403" s="97" t="s">
        <v>94</v>
      </c>
      <c r="Q403" s="112" t="s">
        <v>206</v>
      </c>
      <c r="R403" s="127" t="s">
        <v>87</v>
      </c>
      <c r="T403" s="97">
        <v>195</v>
      </c>
      <c r="U403" s="127" t="s">
        <v>264</v>
      </c>
      <c r="W403" s="97" t="s">
        <v>289</v>
      </c>
      <c r="X403" s="97" t="s">
        <v>307</v>
      </c>
      <c r="AA403" s="127" t="s">
        <v>261</v>
      </c>
      <c r="AB403" s="127">
        <f t="shared" si="38"/>
        <v>1</v>
      </c>
      <c r="AC403" s="127">
        <f t="shared" si="41"/>
        <v>1</v>
      </c>
      <c r="AD403" s="117">
        <v>96</v>
      </c>
      <c r="AE403" s="132">
        <f t="shared" si="36"/>
        <v>733</v>
      </c>
      <c r="AF403" s="97">
        <v>3</v>
      </c>
      <c r="AG403" s="99">
        <v>43165</v>
      </c>
      <c r="AH403" s="127" t="str">
        <f t="shared" si="42"/>
        <v>2508PHYTO SOYA FORTE X 60 CAPS</v>
      </c>
      <c r="AI403" s="97" t="s">
        <v>381</v>
      </c>
    </row>
    <row r="404" spans="1:35" x14ac:dyDescent="0.3">
      <c r="A404" s="97">
        <v>117</v>
      </c>
      <c r="B404" s="127" t="str">
        <f t="shared" si="39"/>
        <v>1171</v>
      </c>
      <c r="C404" s="127" t="str">
        <f t="shared" si="40"/>
        <v>250810</v>
      </c>
      <c r="E404" s="159" t="s">
        <v>345</v>
      </c>
      <c r="F404" s="133" t="s">
        <v>157</v>
      </c>
      <c r="G404" s="114" t="s">
        <v>200</v>
      </c>
      <c r="H404" s="136">
        <v>44134</v>
      </c>
      <c r="I404" s="132">
        <f t="shared" si="37"/>
        <v>10</v>
      </c>
      <c r="J404" s="97" t="s">
        <v>256</v>
      </c>
      <c r="K404" s="97">
        <v>2018</v>
      </c>
      <c r="L404" s="109">
        <v>43165</v>
      </c>
      <c r="M404" s="97">
        <v>2510</v>
      </c>
      <c r="N404" s="115">
        <v>2508</v>
      </c>
      <c r="O404" s="116">
        <v>43164</v>
      </c>
      <c r="P404" s="97" t="s">
        <v>94</v>
      </c>
      <c r="Q404" s="112" t="s">
        <v>206</v>
      </c>
      <c r="R404" s="127" t="s">
        <v>87</v>
      </c>
      <c r="T404" s="97">
        <v>195</v>
      </c>
      <c r="U404" s="127" t="s">
        <v>264</v>
      </c>
      <c r="W404" s="97" t="s">
        <v>289</v>
      </c>
      <c r="X404" s="97" t="s">
        <v>307</v>
      </c>
      <c r="AA404" s="127" t="s">
        <v>261</v>
      </c>
      <c r="AB404" s="127">
        <f t="shared" si="38"/>
        <v>1</v>
      </c>
      <c r="AC404" s="127">
        <f t="shared" si="41"/>
        <v>1</v>
      </c>
      <c r="AD404" s="117">
        <v>44</v>
      </c>
      <c r="AE404" s="132">
        <f t="shared" si="36"/>
        <v>733</v>
      </c>
      <c r="AF404" s="97">
        <v>3</v>
      </c>
      <c r="AG404" s="99">
        <v>43165</v>
      </c>
      <c r="AH404" s="127" t="str">
        <f t="shared" si="42"/>
        <v>2508PHYTO SOYA GEL VAGINAL X 8 APLICADORES</v>
      </c>
      <c r="AI404" s="97" t="s">
        <v>381</v>
      </c>
    </row>
    <row r="405" spans="1:35" x14ac:dyDescent="0.3">
      <c r="A405" s="97">
        <v>116</v>
      </c>
      <c r="B405" s="127" t="str">
        <f t="shared" si="39"/>
        <v>1161</v>
      </c>
      <c r="C405" s="127" t="str">
        <f t="shared" si="40"/>
        <v>25091</v>
      </c>
      <c r="E405" s="159" t="s">
        <v>347</v>
      </c>
      <c r="F405" s="133" t="s">
        <v>144</v>
      </c>
      <c r="G405" s="114" t="s">
        <v>145</v>
      </c>
      <c r="H405" s="136">
        <v>43646</v>
      </c>
      <c r="I405" s="132">
        <f t="shared" si="37"/>
        <v>1</v>
      </c>
      <c r="J405" s="97" t="s">
        <v>256</v>
      </c>
      <c r="K405" s="97">
        <v>2018</v>
      </c>
      <c r="L405" s="109">
        <v>43164</v>
      </c>
      <c r="M405" s="97">
        <v>2511</v>
      </c>
      <c r="N405" s="115">
        <v>2509</v>
      </c>
      <c r="O405" s="116">
        <v>43164</v>
      </c>
      <c r="P405" s="97" t="s">
        <v>94</v>
      </c>
      <c r="Q405" s="112" t="s">
        <v>178</v>
      </c>
      <c r="R405" s="127" t="s">
        <v>87</v>
      </c>
      <c r="T405" s="97">
        <v>1</v>
      </c>
      <c r="U405" s="127" t="s">
        <v>276</v>
      </c>
      <c r="W405" s="97" t="s">
        <v>289</v>
      </c>
      <c r="X405" s="97" t="s">
        <v>308</v>
      </c>
      <c r="AA405" s="127" t="s">
        <v>261</v>
      </c>
      <c r="AB405" s="127">
        <f t="shared" si="38"/>
        <v>1</v>
      </c>
      <c r="AC405" s="127">
        <f t="shared" si="41"/>
        <v>1</v>
      </c>
      <c r="AD405" s="117">
        <v>153</v>
      </c>
      <c r="AE405" s="132">
        <f t="shared" si="36"/>
        <v>734</v>
      </c>
      <c r="AF405" s="97">
        <v>1</v>
      </c>
      <c r="AG405" s="99">
        <v>43164</v>
      </c>
      <c r="AH405" s="127" t="str">
        <f t="shared" si="42"/>
        <v>2509ARKOTUX PASTILLAS HIEDRA X 24</v>
      </c>
      <c r="AI405" s="97" t="s">
        <v>386</v>
      </c>
    </row>
    <row r="406" spans="1:35" x14ac:dyDescent="0.3">
      <c r="A406" s="97">
        <v>119</v>
      </c>
      <c r="B406" s="127" t="str">
        <f t="shared" si="39"/>
        <v>1191</v>
      </c>
      <c r="C406" s="127" t="str">
        <f t="shared" si="40"/>
        <v>25101</v>
      </c>
      <c r="E406" s="159" t="s">
        <v>332</v>
      </c>
      <c r="F406" s="133" t="s">
        <v>142</v>
      </c>
      <c r="G406" s="114" t="s">
        <v>194</v>
      </c>
      <c r="H406" s="136">
        <v>43738</v>
      </c>
      <c r="I406" s="132">
        <f t="shared" si="37"/>
        <v>1</v>
      </c>
      <c r="J406" s="97" t="s">
        <v>256</v>
      </c>
      <c r="K406" s="97">
        <v>2018</v>
      </c>
      <c r="L406" s="109">
        <v>43166</v>
      </c>
      <c r="M406" s="97">
        <v>2513</v>
      </c>
      <c r="N406" s="115">
        <v>2510</v>
      </c>
      <c r="O406" s="116">
        <v>43165</v>
      </c>
      <c r="P406" s="97" t="s">
        <v>94</v>
      </c>
      <c r="Q406" s="107" t="s">
        <v>177</v>
      </c>
      <c r="R406" s="127" t="s">
        <v>87</v>
      </c>
      <c r="T406" s="97">
        <v>34</v>
      </c>
      <c r="U406" s="127" t="s">
        <v>276</v>
      </c>
      <c r="W406" s="97" t="s">
        <v>289</v>
      </c>
      <c r="X406" s="97" t="s">
        <v>309</v>
      </c>
      <c r="AA406" s="127" t="s">
        <v>261</v>
      </c>
      <c r="AB406" s="127">
        <f t="shared" si="38"/>
        <v>1</v>
      </c>
      <c r="AC406" s="127">
        <f t="shared" si="41"/>
        <v>1</v>
      </c>
      <c r="AD406" s="117">
        <v>720</v>
      </c>
      <c r="AE406" s="132">
        <f t="shared" si="36"/>
        <v>735</v>
      </c>
      <c r="AF406" s="97">
        <v>1</v>
      </c>
      <c r="AG406" s="99">
        <v>43166</v>
      </c>
      <c r="AH406" s="127" t="str">
        <f t="shared" si="42"/>
        <v>2510ACTIVOX MENTA-EUCALIPTO X 16 PASTILLAS</v>
      </c>
      <c r="AI406" s="97" t="s">
        <v>385</v>
      </c>
    </row>
    <row r="407" spans="1:35" x14ac:dyDescent="0.3">
      <c r="A407" s="97">
        <v>119</v>
      </c>
      <c r="B407" s="127" t="str">
        <f t="shared" si="39"/>
        <v>1191</v>
      </c>
      <c r="C407" s="127" t="str">
        <f t="shared" si="40"/>
        <v>25102</v>
      </c>
      <c r="E407" s="159" t="s">
        <v>333</v>
      </c>
      <c r="F407" s="133" t="s">
        <v>159</v>
      </c>
      <c r="G407" s="114" t="s">
        <v>183</v>
      </c>
      <c r="H407" s="136">
        <v>43738</v>
      </c>
      <c r="I407" s="132">
        <f t="shared" si="37"/>
        <v>2</v>
      </c>
      <c r="J407" s="97" t="s">
        <v>256</v>
      </c>
      <c r="K407" s="97">
        <v>2018</v>
      </c>
      <c r="L407" s="109">
        <v>43166</v>
      </c>
      <c r="M407" s="97">
        <v>2513</v>
      </c>
      <c r="N407" s="115">
        <v>2510</v>
      </c>
      <c r="O407" s="116">
        <v>43165</v>
      </c>
      <c r="P407" s="97" t="s">
        <v>94</v>
      </c>
      <c r="Q407" s="107" t="s">
        <v>177</v>
      </c>
      <c r="R407" s="127" t="s">
        <v>87</v>
      </c>
      <c r="T407" s="97">
        <v>34</v>
      </c>
      <c r="U407" s="127" t="s">
        <v>276</v>
      </c>
      <c r="W407" s="97" t="s">
        <v>289</v>
      </c>
      <c r="X407" s="97" t="s">
        <v>309</v>
      </c>
      <c r="AA407" s="127" t="s">
        <v>261</v>
      </c>
      <c r="AB407" s="127">
        <f t="shared" si="38"/>
        <v>1</v>
      </c>
      <c r="AC407" s="127">
        <f t="shared" si="41"/>
        <v>1</v>
      </c>
      <c r="AD407" s="117">
        <v>120</v>
      </c>
      <c r="AE407" s="132">
        <f t="shared" si="36"/>
        <v>735</v>
      </c>
      <c r="AF407" s="97">
        <v>1</v>
      </c>
      <c r="AG407" s="99">
        <v>43166</v>
      </c>
      <c r="AH407" s="127" t="str">
        <f t="shared" si="42"/>
        <v>2510ACTIVOX MIEL-LIMON X 16 PASTILLAS</v>
      </c>
      <c r="AI407" s="97" t="s">
        <v>385</v>
      </c>
    </row>
    <row r="408" spans="1:35" x14ac:dyDescent="0.3">
      <c r="A408" s="97">
        <v>119</v>
      </c>
      <c r="B408" s="127" t="str">
        <f t="shared" si="39"/>
        <v>1191</v>
      </c>
      <c r="C408" s="127" t="str">
        <f t="shared" si="40"/>
        <v>25103</v>
      </c>
      <c r="E408" s="159" t="s">
        <v>337</v>
      </c>
      <c r="F408" s="133" t="s">
        <v>146</v>
      </c>
      <c r="G408" s="114" t="s">
        <v>195</v>
      </c>
      <c r="H408" s="136">
        <v>43697</v>
      </c>
      <c r="I408" s="132">
        <f t="shared" si="37"/>
        <v>3</v>
      </c>
      <c r="J408" s="97" t="s">
        <v>256</v>
      </c>
      <c r="K408" s="97">
        <v>2018</v>
      </c>
      <c r="L408" s="109">
        <v>43166</v>
      </c>
      <c r="M408" s="97">
        <v>2513</v>
      </c>
      <c r="N408" s="115">
        <v>2510</v>
      </c>
      <c r="O408" s="116">
        <v>43165</v>
      </c>
      <c r="P408" s="97" t="s">
        <v>94</v>
      </c>
      <c r="Q408" s="107" t="s">
        <v>177</v>
      </c>
      <c r="R408" s="127" t="s">
        <v>87</v>
      </c>
      <c r="T408" s="97">
        <v>34</v>
      </c>
      <c r="U408" s="127" t="s">
        <v>276</v>
      </c>
      <c r="W408" s="97" t="s">
        <v>289</v>
      </c>
      <c r="X408" s="97" t="s">
        <v>309</v>
      </c>
      <c r="AA408" s="127" t="s">
        <v>261</v>
      </c>
      <c r="AB408" s="127">
        <f t="shared" si="38"/>
        <v>1</v>
      </c>
      <c r="AC408" s="127">
        <f t="shared" si="41"/>
        <v>1</v>
      </c>
      <c r="AD408" s="117">
        <v>300</v>
      </c>
      <c r="AE408" s="132">
        <f t="shared" si="36"/>
        <v>735</v>
      </c>
      <c r="AF408" s="97">
        <v>1</v>
      </c>
      <c r="AG408" s="99">
        <v>43166</v>
      </c>
      <c r="AH408" s="127" t="str">
        <f t="shared" si="42"/>
        <v>2510ARKOVOX PROPOLIS JARABE X 150 ML.</v>
      </c>
      <c r="AI408" s="97" t="s">
        <v>385</v>
      </c>
    </row>
    <row r="409" spans="1:35" x14ac:dyDescent="0.3">
      <c r="A409" s="97">
        <v>119</v>
      </c>
      <c r="B409" s="127" t="str">
        <f t="shared" si="39"/>
        <v>1191</v>
      </c>
      <c r="C409" s="127" t="str">
        <f t="shared" si="40"/>
        <v>25104</v>
      </c>
      <c r="E409" s="159" t="s">
        <v>342</v>
      </c>
      <c r="F409" s="133" t="s">
        <v>155</v>
      </c>
      <c r="G409" s="114" t="s">
        <v>156</v>
      </c>
      <c r="H409" s="136">
        <v>43920</v>
      </c>
      <c r="I409" s="132">
        <f t="shared" si="37"/>
        <v>4</v>
      </c>
      <c r="J409" s="97" t="s">
        <v>256</v>
      </c>
      <c r="K409" s="97">
        <v>2018</v>
      </c>
      <c r="L409" s="109">
        <v>43166</v>
      </c>
      <c r="M409" s="97">
        <v>2513</v>
      </c>
      <c r="N409" s="115">
        <v>2510</v>
      </c>
      <c r="O409" s="116">
        <v>43165</v>
      </c>
      <c r="P409" s="97" t="s">
        <v>94</v>
      </c>
      <c r="Q409" s="107" t="s">
        <v>177</v>
      </c>
      <c r="R409" s="127" t="s">
        <v>87</v>
      </c>
      <c r="T409" s="97">
        <v>34</v>
      </c>
      <c r="U409" s="127" t="s">
        <v>276</v>
      </c>
      <c r="W409" s="97" t="s">
        <v>289</v>
      </c>
      <c r="X409" s="97" t="s">
        <v>309</v>
      </c>
      <c r="AA409" s="127" t="s">
        <v>261</v>
      </c>
      <c r="AB409" s="127">
        <f t="shared" si="38"/>
        <v>1</v>
      </c>
      <c r="AC409" s="127">
        <f t="shared" si="41"/>
        <v>1</v>
      </c>
      <c r="AD409" s="117">
        <v>48</v>
      </c>
      <c r="AE409" s="132">
        <f t="shared" si="36"/>
        <v>735</v>
      </c>
      <c r="AF409" s="97">
        <v>1</v>
      </c>
      <c r="AG409" s="99">
        <v>43166</v>
      </c>
      <c r="AH409" s="127" t="str">
        <f t="shared" si="42"/>
        <v>2510PHYTO SOYA CAPS. X 60</v>
      </c>
      <c r="AI409" s="97" t="s">
        <v>385</v>
      </c>
    </row>
    <row r="410" spans="1:35" x14ac:dyDescent="0.3">
      <c r="A410" s="97">
        <v>119</v>
      </c>
      <c r="B410" s="127" t="str">
        <f t="shared" si="39"/>
        <v>1191</v>
      </c>
      <c r="C410" s="127" t="str">
        <f t="shared" si="40"/>
        <v>25105</v>
      </c>
      <c r="E410" s="159" t="s">
        <v>345</v>
      </c>
      <c r="F410" s="133" t="s">
        <v>157</v>
      </c>
      <c r="G410" s="114" t="s">
        <v>200</v>
      </c>
      <c r="H410" s="136">
        <v>44134</v>
      </c>
      <c r="I410" s="132">
        <f t="shared" si="37"/>
        <v>5</v>
      </c>
      <c r="J410" s="97" t="s">
        <v>256</v>
      </c>
      <c r="K410" s="97">
        <v>2018</v>
      </c>
      <c r="L410" s="109">
        <v>43166</v>
      </c>
      <c r="M410" s="97">
        <v>2513</v>
      </c>
      <c r="N410" s="115">
        <v>2510</v>
      </c>
      <c r="O410" s="116">
        <v>43165</v>
      </c>
      <c r="P410" s="97" t="s">
        <v>94</v>
      </c>
      <c r="Q410" s="107" t="s">
        <v>177</v>
      </c>
      <c r="R410" s="127" t="s">
        <v>87</v>
      </c>
      <c r="T410" s="97">
        <v>34</v>
      </c>
      <c r="U410" s="127" t="s">
        <v>276</v>
      </c>
      <c r="W410" s="97" t="s">
        <v>289</v>
      </c>
      <c r="X410" s="97" t="s">
        <v>309</v>
      </c>
      <c r="AA410" s="127" t="s">
        <v>261</v>
      </c>
      <c r="AB410" s="127">
        <f t="shared" si="38"/>
        <v>1</v>
      </c>
      <c r="AC410" s="127">
        <f t="shared" si="41"/>
        <v>1</v>
      </c>
      <c r="AD410" s="117">
        <v>22</v>
      </c>
      <c r="AE410" s="132">
        <f t="shared" si="36"/>
        <v>735</v>
      </c>
      <c r="AF410" s="97">
        <v>1</v>
      </c>
      <c r="AG410" s="99">
        <v>43166</v>
      </c>
      <c r="AH410" s="127" t="str">
        <f t="shared" si="42"/>
        <v>2510PHYTO SOYA GEL VAGINAL X 8 APLICADORES</v>
      </c>
      <c r="AI410" s="97" t="s">
        <v>385</v>
      </c>
    </row>
    <row r="411" spans="1:35" x14ac:dyDescent="0.3">
      <c r="A411" s="97">
        <v>119</v>
      </c>
      <c r="B411" s="127" t="str">
        <f t="shared" si="39"/>
        <v>1192</v>
      </c>
      <c r="C411" s="127" t="str">
        <f t="shared" si="40"/>
        <v>25111</v>
      </c>
      <c r="E411" s="159" t="s">
        <v>332</v>
      </c>
      <c r="F411" s="133" t="s">
        <v>142</v>
      </c>
      <c r="G411" s="114" t="s">
        <v>194</v>
      </c>
      <c r="H411" s="136">
        <v>43738</v>
      </c>
      <c r="I411" s="132">
        <f t="shared" si="37"/>
        <v>1</v>
      </c>
      <c r="J411" s="97" t="s">
        <v>256</v>
      </c>
      <c r="K411" s="97">
        <v>2018</v>
      </c>
      <c r="L411" s="109">
        <v>43166</v>
      </c>
      <c r="M411" s="97">
        <v>2514</v>
      </c>
      <c r="N411" s="115">
        <v>2511</v>
      </c>
      <c r="O411" s="116">
        <v>43165</v>
      </c>
      <c r="P411" s="97" t="s">
        <v>94</v>
      </c>
      <c r="Q411" s="112" t="s">
        <v>178</v>
      </c>
      <c r="R411" s="127" t="s">
        <v>87</v>
      </c>
      <c r="T411" s="97">
        <v>90</v>
      </c>
      <c r="U411" s="127" t="s">
        <v>276</v>
      </c>
      <c r="W411" s="97" t="s">
        <v>289</v>
      </c>
      <c r="X411" s="97" t="s">
        <v>309</v>
      </c>
      <c r="AA411" s="127" t="s">
        <v>261</v>
      </c>
      <c r="AB411" s="127">
        <f t="shared" si="38"/>
        <v>2</v>
      </c>
      <c r="AC411" s="127">
        <f t="shared" si="41"/>
        <v>1</v>
      </c>
      <c r="AD411" s="117">
        <v>600</v>
      </c>
      <c r="AE411" s="132">
        <f t="shared" si="36"/>
        <v>736</v>
      </c>
      <c r="AF411" s="97">
        <v>1</v>
      </c>
      <c r="AG411" s="99">
        <v>43166</v>
      </c>
      <c r="AH411" s="127" t="str">
        <f t="shared" si="42"/>
        <v>2511ACTIVOX MENTA-EUCALIPTO X 16 PASTILLAS</v>
      </c>
      <c r="AI411" s="97" t="s">
        <v>386</v>
      </c>
    </row>
    <row r="412" spans="1:35" x14ac:dyDescent="0.3">
      <c r="A412" s="97">
        <v>119</v>
      </c>
      <c r="B412" s="127" t="str">
        <f t="shared" si="39"/>
        <v>1192</v>
      </c>
      <c r="C412" s="127" t="str">
        <f t="shared" si="40"/>
        <v>25112</v>
      </c>
      <c r="E412" s="159" t="s">
        <v>333</v>
      </c>
      <c r="F412" s="133" t="s">
        <v>159</v>
      </c>
      <c r="G412" s="114" t="s">
        <v>183</v>
      </c>
      <c r="H412" s="136">
        <v>43738</v>
      </c>
      <c r="I412" s="132">
        <f t="shared" si="37"/>
        <v>2</v>
      </c>
      <c r="J412" s="97" t="s">
        <v>256</v>
      </c>
      <c r="K412" s="97">
        <v>2018</v>
      </c>
      <c r="L412" s="109">
        <v>43166</v>
      </c>
      <c r="M412" s="97">
        <v>2514</v>
      </c>
      <c r="N412" s="115">
        <v>2511</v>
      </c>
      <c r="O412" s="116">
        <v>43165</v>
      </c>
      <c r="P412" s="97" t="s">
        <v>94</v>
      </c>
      <c r="Q412" s="112" t="s">
        <v>178</v>
      </c>
      <c r="R412" s="127" t="s">
        <v>87</v>
      </c>
      <c r="T412" s="97">
        <v>90</v>
      </c>
      <c r="U412" s="127" t="s">
        <v>276</v>
      </c>
      <c r="W412" s="97" t="s">
        <v>289</v>
      </c>
      <c r="X412" s="97" t="s">
        <v>309</v>
      </c>
      <c r="AA412" s="127" t="s">
        <v>261</v>
      </c>
      <c r="AB412" s="127">
        <f t="shared" si="38"/>
        <v>2</v>
      </c>
      <c r="AC412" s="127">
        <f t="shared" si="41"/>
        <v>1</v>
      </c>
      <c r="AD412" s="117">
        <v>240</v>
      </c>
      <c r="AE412" s="132">
        <f t="shared" si="36"/>
        <v>736</v>
      </c>
      <c r="AF412" s="97">
        <v>1</v>
      </c>
      <c r="AG412" s="99">
        <v>43166</v>
      </c>
      <c r="AH412" s="127" t="str">
        <f t="shared" si="42"/>
        <v>2511ACTIVOX MIEL-LIMON X 16 PASTILLAS</v>
      </c>
      <c r="AI412" s="97" t="s">
        <v>386</v>
      </c>
    </row>
    <row r="413" spans="1:35" x14ac:dyDescent="0.3">
      <c r="A413" s="97">
        <v>119</v>
      </c>
      <c r="B413" s="127" t="str">
        <f t="shared" si="39"/>
        <v>1192</v>
      </c>
      <c r="C413" s="127" t="str">
        <f t="shared" si="40"/>
        <v>25113</v>
      </c>
      <c r="E413" s="159" t="s">
        <v>334</v>
      </c>
      <c r="F413" s="133" t="s">
        <v>161</v>
      </c>
      <c r="G413" s="114" t="s">
        <v>162</v>
      </c>
      <c r="H413" s="136">
        <v>43738</v>
      </c>
      <c r="I413" s="132">
        <f t="shared" si="37"/>
        <v>3</v>
      </c>
      <c r="J413" s="97" t="s">
        <v>256</v>
      </c>
      <c r="K413" s="97">
        <v>2018</v>
      </c>
      <c r="L413" s="109">
        <v>43166</v>
      </c>
      <c r="M413" s="97">
        <v>2514</v>
      </c>
      <c r="N413" s="115">
        <v>2511</v>
      </c>
      <c r="O413" s="116">
        <v>43165</v>
      </c>
      <c r="P413" s="97" t="s">
        <v>94</v>
      </c>
      <c r="Q413" s="112" t="s">
        <v>178</v>
      </c>
      <c r="R413" s="127" t="s">
        <v>87</v>
      </c>
      <c r="T413" s="97">
        <v>90</v>
      </c>
      <c r="U413" s="127" t="s">
        <v>276</v>
      </c>
      <c r="W413" s="97" t="s">
        <v>289</v>
      </c>
      <c r="X413" s="97" t="s">
        <v>309</v>
      </c>
      <c r="AA413" s="127" t="s">
        <v>261</v>
      </c>
      <c r="AB413" s="127">
        <f t="shared" si="38"/>
        <v>2</v>
      </c>
      <c r="AC413" s="127">
        <f t="shared" si="41"/>
        <v>1</v>
      </c>
      <c r="AD413" s="117">
        <v>252</v>
      </c>
      <c r="AE413" s="132">
        <f t="shared" si="36"/>
        <v>736</v>
      </c>
      <c r="AF413" s="97">
        <v>1</v>
      </c>
      <c r="AG413" s="99">
        <v>43166</v>
      </c>
      <c r="AH413" s="127" t="str">
        <f t="shared" si="42"/>
        <v>2511ARKOCAPIL advance X 60 CAPS.</v>
      </c>
      <c r="AI413" s="97" t="s">
        <v>386</v>
      </c>
    </row>
    <row r="414" spans="1:35" x14ac:dyDescent="0.3">
      <c r="A414" s="97">
        <v>119</v>
      </c>
      <c r="B414" s="127" t="str">
        <f t="shared" si="39"/>
        <v>1192</v>
      </c>
      <c r="C414" s="127" t="str">
        <f t="shared" si="40"/>
        <v>25114</v>
      </c>
      <c r="E414" s="159" t="s">
        <v>336</v>
      </c>
      <c r="F414" s="133" t="s">
        <v>185</v>
      </c>
      <c r="G414" s="114" t="s">
        <v>196</v>
      </c>
      <c r="H414" s="136">
        <v>44134</v>
      </c>
      <c r="I414" s="132">
        <f t="shared" si="37"/>
        <v>4</v>
      </c>
      <c r="J414" s="97" t="s">
        <v>256</v>
      </c>
      <c r="K414" s="97">
        <v>2018</v>
      </c>
      <c r="L414" s="109">
        <v>43166</v>
      </c>
      <c r="M414" s="97">
        <v>2514</v>
      </c>
      <c r="N414" s="115">
        <v>2511</v>
      </c>
      <c r="O414" s="116">
        <v>43165</v>
      </c>
      <c r="P414" s="97" t="s">
        <v>94</v>
      </c>
      <c r="Q414" s="112" t="s">
        <v>178</v>
      </c>
      <c r="R414" s="127" t="s">
        <v>87</v>
      </c>
      <c r="T414" s="97">
        <v>90</v>
      </c>
      <c r="U414" s="127" t="s">
        <v>276</v>
      </c>
      <c r="W414" s="97" t="s">
        <v>289</v>
      </c>
      <c r="X414" s="97" t="s">
        <v>309</v>
      </c>
      <c r="AA414" s="127" t="s">
        <v>261</v>
      </c>
      <c r="AB414" s="127">
        <f t="shared" si="38"/>
        <v>2</v>
      </c>
      <c r="AC414" s="127">
        <f t="shared" si="41"/>
        <v>1</v>
      </c>
      <c r="AD414" s="117">
        <v>558</v>
      </c>
      <c r="AE414" s="132">
        <f t="shared" si="36"/>
        <v>736</v>
      </c>
      <c r="AF414" s="97">
        <v>1</v>
      </c>
      <c r="AG414" s="99">
        <v>43166</v>
      </c>
      <c r="AH414" s="127" t="str">
        <f t="shared" si="42"/>
        <v>2511ARKOLAGEN PLUS X 14 SACHETS</v>
      </c>
      <c r="AI414" s="97" t="s">
        <v>386</v>
      </c>
    </row>
    <row r="415" spans="1:35" x14ac:dyDescent="0.3">
      <c r="A415" s="97">
        <v>119</v>
      </c>
      <c r="B415" s="127" t="str">
        <f t="shared" si="39"/>
        <v>1192</v>
      </c>
      <c r="C415" s="127" t="str">
        <f t="shared" si="40"/>
        <v>25115</v>
      </c>
      <c r="E415" s="159" t="s">
        <v>337</v>
      </c>
      <c r="F415" s="133" t="s">
        <v>146</v>
      </c>
      <c r="G415" s="114" t="s">
        <v>195</v>
      </c>
      <c r="H415" s="136">
        <v>43697</v>
      </c>
      <c r="I415" s="132">
        <f t="shared" si="37"/>
        <v>5</v>
      </c>
      <c r="J415" s="97" t="s">
        <v>256</v>
      </c>
      <c r="K415" s="97">
        <v>2018</v>
      </c>
      <c r="L415" s="109">
        <v>43166</v>
      </c>
      <c r="M415" s="97">
        <v>2514</v>
      </c>
      <c r="N415" s="115">
        <v>2511</v>
      </c>
      <c r="O415" s="116">
        <v>43165</v>
      </c>
      <c r="P415" s="97" t="s">
        <v>94</v>
      </c>
      <c r="Q415" s="112" t="s">
        <v>178</v>
      </c>
      <c r="R415" s="127" t="s">
        <v>87</v>
      </c>
      <c r="T415" s="97">
        <v>90</v>
      </c>
      <c r="U415" s="127" t="s">
        <v>276</v>
      </c>
      <c r="W415" s="97" t="s">
        <v>289</v>
      </c>
      <c r="X415" s="97" t="s">
        <v>309</v>
      </c>
      <c r="AA415" s="127" t="s">
        <v>261</v>
      </c>
      <c r="AB415" s="127">
        <f t="shared" si="38"/>
        <v>2</v>
      </c>
      <c r="AC415" s="127">
        <f t="shared" si="41"/>
        <v>1</v>
      </c>
      <c r="AD415" s="117">
        <v>456</v>
      </c>
      <c r="AE415" s="132">
        <f t="shared" si="36"/>
        <v>736</v>
      </c>
      <c r="AF415" s="97">
        <v>1</v>
      </c>
      <c r="AG415" s="99">
        <v>43166</v>
      </c>
      <c r="AH415" s="127" t="str">
        <f t="shared" si="42"/>
        <v>2511ARKOVOX PROPOLIS JARABE X 150 ML.</v>
      </c>
      <c r="AI415" s="97" t="s">
        <v>386</v>
      </c>
    </row>
    <row r="416" spans="1:35" x14ac:dyDescent="0.3">
      <c r="A416" s="97">
        <v>119</v>
      </c>
      <c r="B416" s="127" t="str">
        <f t="shared" si="39"/>
        <v>1192</v>
      </c>
      <c r="C416" s="127" t="str">
        <f t="shared" si="40"/>
        <v>25116</v>
      </c>
      <c r="E416" s="159" t="s">
        <v>338</v>
      </c>
      <c r="F416" s="133" t="s">
        <v>149</v>
      </c>
      <c r="G416" s="114" t="s">
        <v>150</v>
      </c>
      <c r="H416" s="136">
        <v>43951</v>
      </c>
      <c r="I416" s="132">
        <f t="shared" si="37"/>
        <v>6</v>
      </c>
      <c r="J416" s="97" t="s">
        <v>256</v>
      </c>
      <c r="K416" s="97">
        <v>2018</v>
      </c>
      <c r="L416" s="109">
        <v>43166</v>
      </c>
      <c r="M416" s="97">
        <v>2514</v>
      </c>
      <c r="N416" s="115">
        <v>2511</v>
      </c>
      <c r="O416" s="116">
        <v>43165</v>
      </c>
      <c r="P416" s="97" t="s">
        <v>94</v>
      </c>
      <c r="Q416" s="112" t="s">
        <v>178</v>
      </c>
      <c r="R416" s="127" t="s">
        <v>87</v>
      </c>
      <c r="T416" s="97">
        <v>90</v>
      </c>
      <c r="U416" s="127" t="s">
        <v>276</v>
      </c>
      <c r="W416" s="97" t="s">
        <v>289</v>
      </c>
      <c r="X416" s="97" t="s">
        <v>309</v>
      </c>
      <c r="AA416" s="127" t="s">
        <v>261</v>
      </c>
      <c r="AB416" s="127">
        <f t="shared" si="38"/>
        <v>2</v>
      </c>
      <c r="AC416" s="127">
        <f t="shared" si="41"/>
        <v>1</v>
      </c>
      <c r="AD416" s="117">
        <v>40</v>
      </c>
      <c r="AE416" s="132">
        <f t="shared" si="36"/>
        <v>736</v>
      </c>
      <c r="AF416" s="97">
        <v>1</v>
      </c>
      <c r="AG416" s="99">
        <v>43166</v>
      </c>
      <c r="AH416" s="127" t="str">
        <f t="shared" si="42"/>
        <v>2511CHONDRO AID FORTE X 60 CAPS.</v>
      </c>
      <c r="AI416" s="97" t="s">
        <v>386</v>
      </c>
    </row>
    <row r="417" spans="1:35" x14ac:dyDescent="0.3">
      <c r="A417" s="97">
        <v>119</v>
      </c>
      <c r="B417" s="127" t="str">
        <f t="shared" si="39"/>
        <v>1192</v>
      </c>
      <c r="C417" s="127" t="str">
        <f t="shared" si="40"/>
        <v>25117</v>
      </c>
      <c r="E417" s="159" t="s">
        <v>339</v>
      </c>
      <c r="F417" s="133" t="s">
        <v>151</v>
      </c>
      <c r="G417" s="114" t="s">
        <v>152</v>
      </c>
      <c r="H417" s="136">
        <v>43738</v>
      </c>
      <c r="I417" s="132">
        <f t="shared" si="37"/>
        <v>7</v>
      </c>
      <c r="J417" s="97" t="s">
        <v>256</v>
      </c>
      <c r="K417" s="97">
        <v>2018</v>
      </c>
      <c r="L417" s="109">
        <v>43166</v>
      </c>
      <c r="M417" s="97">
        <v>2514</v>
      </c>
      <c r="N417" s="115">
        <v>2511</v>
      </c>
      <c r="O417" s="116">
        <v>43165</v>
      </c>
      <c r="P417" s="97" t="s">
        <v>94</v>
      </c>
      <c r="Q417" s="112" t="s">
        <v>178</v>
      </c>
      <c r="R417" s="127" t="s">
        <v>87</v>
      </c>
      <c r="T417" s="97">
        <v>90</v>
      </c>
      <c r="U417" s="127" t="s">
        <v>276</v>
      </c>
      <c r="W417" s="97" t="s">
        <v>289</v>
      </c>
      <c r="X417" s="97" t="s">
        <v>309</v>
      </c>
      <c r="AA417" s="127" t="s">
        <v>261</v>
      </c>
      <c r="AB417" s="127">
        <f t="shared" si="38"/>
        <v>2</v>
      </c>
      <c r="AC417" s="127">
        <f t="shared" si="41"/>
        <v>1</v>
      </c>
      <c r="AD417" s="117">
        <v>160</v>
      </c>
      <c r="AE417" s="132">
        <f t="shared" si="36"/>
        <v>736</v>
      </c>
      <c r="AF417" s="97">
        <v>1</v>
      </c>
      <c r="AG417" s="99">
        <v>43166</v>
      </c>
      <c r="AH417" s="127" t="str">
        <f t="shared" si="42"/>
        <v>2511CYS-CONTROL SACHETS X 14</v>
      </c>
      <c r="AI417" s="97" t="s">
        <v>386</v>
      </c>
    </row>
    <row r="418" spans="1:35" x14ac:dyDescent="0.3">
      <c r="A418" s="97">
        <v>119</v>
      </c>
      <c r="B418" s="127" t="str">
        <f t="shared" si="39"/>
        <v>1192</v>
      </c>
      <c r="C418" s="127" t="str">
        <f t="shared" si="40"/>
        <v>25118</v>
      </c>
      <c r="E418" s="159" t="s">
        <v>340</v>
      </c>
      <c r="F418" s="133" t="s">
        <v>153</v>
      </c>
      <c r="G418" s="114" t="s">
        <v>154</v>
      </c>
      <c r="H418" s="136">
        <v>43910</v>
      </c>
      <c r="I418" s="132">
        <f t="shared" si="37"/>
        <v>8</v>
      </c>
      <c r="J418" s="97" t="s">
        <v>256</v>
      </c>
      <c r="K418" s="97">
        <v>2018</v>
      </c>
      <c r="L418" s="109">
        <v>43166</v>
      </c>
      <c r="M418" s="97">
        <v>2514</v>
      </c>
      <c r="N418" s="115">
        <v>2511</v>
      </c>
      <c r="O418" s="116">
        <v>43165</v>
      </c>
      <c r="P418" s="97" t="s">
        <v>94</v>
      </c>
      <c r="Q418" s="112" t="s">
        <v>178</v>
      </c>
      <c r="R418" s="127" t="s">
        <v>87</v>
      </c>
      <c r="T418" s="97">
        <v>90</v>
      </c>
      <c r="U418" s="127" t="s">
        <v>276</v>
      </c>
      <c r="W418" s="97" t="s">
        <v>289</v>
      </c>
      <c r="X418" s="97" t="s">
        <v>309</v>
      </c>
      <c r="AA418" s="127" t="s">
        <v>261</v>
      </c>
      <c r="AB418" s="127">
        <f t="shared" si="38"/>
        <v>2</v>
      </c>
      <c r="AC418" s="127">
        <f t="shared" si="41"/>
        <v>1</v>
      </c>
      <c r="AD418" s="117">
        <v>125</v>
      </c>
      <c r="AE418" s="132">
        <f t="shared" si="36"/>
        <v>736</v>
      </c>
      <c r="AF418" s="97">
        <v>1</v>
      </c>
      <c r="AG418" s="99">
        <v>43166</v>
      </c>
      <c r="AH418" s="127" t="str">
        <f t="shared" si="42"/>
        <v>2511ECHINALIS X 30 CAPSULAS</v>
      </c>
      <c r="AI418" s="97" t="s">
        <v>386</v>
      </c>
    </row>
    <row r="419" spans="1:35" x14ac:dyDescent="0.3">
      <c r="A419" s="97">
        <v>119</v>
      </c>
      <c r="B419" s="127" t="str">
        <f t="shared" si="39"/>
        <v>1192</v>
      </c>
      <c r="C419" s="127" t="str">
        <f t="shared" si="40"/>
        <v>25119</v>
      </c>
      <c r="E419" s="159" t="s">
        <v>341</v>
      </c>
      <c r="F419" s="133" t="s">
        <v>163</v>
      </c>
      <c r="G419" s="114" t="s">
        <v>164</v>
      </c>
      <c r="H419" s="136">
        <v>43951</v>
      </c>
      <c r="I419" s="132">
        <f t="shared" si="37"/>
        <v>9</v>
      </c>
      <c r="J419" s="97" t="s">
        <v>256</v>
      </c>
      <c r="K419" s="97">
        <v>2018</v>
      </c>
      <c r="L419" s="109">
        <v>43166</v>
      </c>
      <c r="M419" s="97">
        <v>2514</v>
      </c>
      <c r="N419" s="115">
        <v>2511</v>
      </c>
      <c r="O419" s="116">
        <v>43165</v>
      </c>
      <c r="P419" s="97" t="s">
        <v>94</v>
      </c>
      <c r="Q419" s="112" t="s">
        <v>178</v>
      </c>
      <c r="R419" s="127" t="s">
        <v>87</v>
      </c>
      <c r="T419" s="97">
        <v>90</v>
      </c>
      <c r="U419" s="127" t="s">
        <v>276</v>
      </c>
      <c r="W419" s="97" t="s">
        <v>289</v>
      </c>
      <c r="X419" s="97" t="s">
        <v>309</v>
      </c>
      <c r="AA419" s="127" t="s">
        <v>261</v>
      </c>
      <c r="AB419" s="127">
        <f t="shared" si="38"/>
        <v>2</v>
      </c>
      <c r="AC419" s="127">
        <f t="shared" si="41"/>
        <v>1</v>
      </c>
      <c r="AD419" s="117">
        <v>48</v>
      </c>
      <c r="AE419" s="132">
        <f t="shared" si="36"/>
        <v>736</v>
      </c>
      <c r="AF419" s="97">
        <v>1</v>
      </c>
      <c r="AG419" s="99">
        <v>43166</v>
      </c>
      <c r="AH419" s="127" t="str">
        <f t="shared" si="42"/>
        <v>2511PERLAS DE PIEL advance X 200 CAPS.</v>
      </c>
      <c r="AI419" s="97" t="s">
        <v>386</v>
      </c>
    </row>
    <row r="420" spans="1:35" x14ac:dyDescent="0.3">
      <c r="A420" s="97">
        <v>119</v>
      </c>
      <c r="B420" s="127" t="str">
        <f t="shared" si="39"/>
        <v>1192</v>
      </c>
      <c r="C420" s="127" t="str">
        <f t="shared" si="40"/>
        <v>251110</v>
      </c>
      <c r="E420" s="159" t="s">
        <v>343</v>
      </c>
      <c r="F420" s="133" t="s">
        <v>170</v>
      </c>
      <c r="G420" s="114" t="s">
        <v>199</v>
      </c>
      <c r="H420" s="136">
        <v>43768</v>
      </c>
      <c r="I420" s="132">
        <f t="shared" si="37"/>
        <v>10</v>
      </c>
      <c r="J420" s="97" t="s">
        <v>256</v>
      </c>
      <c r="K420" s="97">
        <v>2018</v>
      </c>
      <c r="L420" s="109">
        <v>43166</v>
      </c>
      <c r="M420" s="97">
        <v>2514</v>
      </c>
      <c r="N420" s="115">
        <v>2511</v>
      </c>
      <c r="O420" s="116">
        <v>43165</v>
      </c>
      <c r="P420" s="97" t="s">
        <v>94</v>
      </c>
      <c r="Q420" s="112" t="s">
        <v>178</v>
      </c>
      <c r="R420" s="127" t="s">
        <v>87</v>
      </c>
      <c r="T420" s="97">
        <v>90</v>
      </c>
      <c r="U420" s="127" t="s">
        <v>276</v>
      </c>
      <c r="W420" s="97" t="s">
        <v>289</v>
      </c>
      <c r="X420" s="97" t="s">
        <v>309</v>
      </c>
      <c r="AA420" s="127" t="s">
        <v>261</v>
      </c>
      <c r="AB420" s="127">
        <f t="shared" si="38"/>
        <v>2</v>
      </c>
      <c r="AC420" s="127">
        <f t="shared" si="41"/>
        <v>1</v>
      </c>
      <c r="AD420" s="117">
        <v>40</v>
      </c>
      <c r="AE420" s="132">
        <f t="shared" si="36"/>
        <v>736</v>
      </c>
      <c r="AF420" s="97">
        <v>1</v>
      </c>
      <c r="AG420" s="99">
        <v>43166</v>
      </c>
      <c r="AH420" s="127" t="str">
        <f t="shared" si="42"/>
        <v>2511PHYTO SOYA DIA Y NOCHE X 60 CAP.</v>
      </c>
      <c r="AI420" s="97" t="s">
        <v>386</v>
      </c>
    </row>
    <row r="421" spans="1:35" x14ac:dyDescent="0.3">
      <c r="A421" s="97">
        <v>119</v>
      </c>
      <c r="B421" s="127" t="str">
        <f t="shared" si="39"/>
        <v>1192</v>
      </c>
      <c r="C421" s="127" t="str">
        <f t="shared" si="40"/>
        <v>251111</v>
      </c>
      <c r="E421" s="159" t="s">
        <v>344</v>
      </c>
      <c r="F421" s="133" t="s">
        <v>165</v>
      </c>
      <c r="G421" s="114" t="s">
        <v>184</v>
      </c>
      <c r="H421" s="136">
        <v>44042</v>
      </c>
      <c r="I421" s="132">
        <f t="shared" si="37"/>
        <v>11</v>
      </c>
      <c r="J421" s="97" t="s">
        <v>256</v>
      </c>
      <c r="K421" s="97">
        <v>2018</v>
      </c>
      <c r="L421" s="109">
        <v>43166</v>
      </c>
      <c r="M421" s="97">
        <v>2514</v>
      </c>
      <c r="N421" s="115">
        <v>2511</v>
      </c>
      <c r="O421" s="116">
        <v>43165</v>
      </c>
      <c r="P421" s="97" t="s">
        <v>94</v>
      </c>
      <c r="Q421" s="112" t="s">
        <v>178</v>
      </c>
      <c r="R421" s="127" t="s">
        <v>87</v>
      </c>
      <c r="T421" s="97">
        <v>90</v>
      </c>
      <c r="U421" s="127" t="s">
        <v>276</v>
      </c>
      <c r="W421" s="97" t="s">
        <v>289</v>
      </c>
      <c r="X421" s="97" t="s">
        <v>309</v>
      </c>
      <c r="AA421" s="127" t="s">
        <v>261</v>
      </c>
      <c r="AB421" s="127">
        <f t="shared" si="38"/>
        <v>2</v>
      </c>
      <c r="AC421" s="127">
        <f t="shared" si="41"/>
        <v>1</v>
      </c>
      <c r="AD421" s="117">
        <v>48</v>
      </c>
      <c r="AE421" s="132">
        <f t="shared" si="36"/>
        <v>736</v>
      </c>
      <c r="AF421" s="97">
        <v>1</v>
      </c>
      <c r="AG421" s="99">
        <v>43166</v>
      </c>
      <c r="AH421" s="127" t="str">
        <f t="shared" si="42"/>
        <v>2511PHYTO SOYA FORTE X 60 CAPS</v>
      </c>
      <c r="AI421" s="97" t="s">
        <v>386</v>
      </c>
    </row>
    <row r="422" spans="1:35" x14ac:dyDescent="0.3">
      <c r="A422" s="97">
        <v>119</v>
      </c>
      <c r="B422" s="127" t="str">
        <f t="shared" si="39"/>
        <v>1192</v>
      </c>
      <c r="C422" s="127" t="str">
        <f t="shared" si="40"/>
        <v>251112</v>
      </c>
      <c r="E422" s="159" t="s">
        <v>348</v>
      </c>
      <c r="F422" s="133" t="s">
        <v>167</v>
      </c>
      <c r="G422" s="114" t="s">
        <v>168</v>
      </c>
      <c r="H422" s="136">
        <v>43738</v>
      </c>
      <c r="I422" s="132">
        <f t="shared" si="37"/>
        <v>12</v>
      </c>
      <c r="J422" s="97" t="s">
        <v>256</v>
      </c>
      <c r="K422" s="97">
        <v>2018</v>
      </c>
      <c r="L422" s="109">
        <v>43166</v>
      </c>
      <c r="M422" s="97">
        <v>2514</v>
      </c>
      <c r="N422" s="115">
        <v>2511</v>
      </c>
      <c r="O422" s="116">
        <v>43165</v>
      </c>
      <c r="P422" s="97" t="s">
        <v>94</v>
      </c>
      <c r="Q422" s="112" t="s">
        <v>178</v>
      </c>
      <c r="R422" s="127" t="s">
        <v>87</v>
      </c>
      <c r="T422" s="97">
        <v>90</v>
      </c>
      <c r="U422" s="127" t="s">
        <v>276</v>
      </c>
      <c r="W422" s="97" t="s">
        <v>289</v>
      </c>
      <c r="X422" s="97" t="s">
        <v>309</v>
      </c>
      <c r="AA422" s="127" t="s">
        <v>261</v>
      </c>
      <c r="AB422" s="127">
        <f t="shared" si="38"/>
        <v>2</v>
      </c>
      <c r="AC422" s="127">
        <f t="shared" si="41"/>
        <v>1</v>
      </c>
      <c r="AD422" s="117">
        <v>100</v>
      </c>
      <c r="AE422" s="132">
        <f t="shared" si="36"/>
        <v>736</v>
      </c>
      <c r="AF422" s="97">
        <v>1</v>
      </c>
      <c r="AG422" s="99">
        <v>43166</v>
      </c>
      <c r="AH422" s="127" t="str">
        <f t="shared" si="42"/>
        <v>2511VAGIVIT CAJS X 6 V.T.</v>
      </c>
      <c r="AI422" s="97" t="s">
        <v>386</v>
      </c>
    </row>
    <row r="423" spans="1:35" x14ac:dyDescent="0.3">
      <c r="A423" s="97">
        <v>118</v>
      </c>
      <c r="B423" s="127" t="str">
        <f t="shared" si="39"/>
        <v>1181</v>
      </c>
      <c r="C423" s="127" t="str">
        <f t="shared" si="40"/>
        <v>25121</v>
      </c>
      <c r="E423" s="159" t="s">
        <v>344</v>
      </c>
      <c r="F423" s="133" t="s">
        <v>165</v>
      </c>
      <c r="G423" s="114" t="s">
        <v>184</v>
      </c>
      <c r="H423" s="136">
        <v>44042</v>
      </c>
      <c r="I423" s="132">
        <f t="shared" si="37"/>
        <v>1</v>
      </c>
      <c r="J423" s="97" t="s">
        <v>256</v>
      </c>
      <c r="K423" s="97">
        <v>2018</v>
      </c>
      <c r="L423" s="109">
        <v>43165</v>
      </c>
      <c r="M423" s="97">
        <v>2512</v>
      </c>
      <c r="N423" s="115">
        <v>2512</v>
      </c>
      <c r="O423" s="116">
        <v>43165</v>
      </c>
      <c r="P423" s="97" t="s">
        <v>94</v>
      </c>
      <c r="Q423" s="112" t="s">
        <v>207</v>
      </c>
      <c r="R423" s="127" t="s">
        <v>92</v>
      </c>
      <c r="T423" s="97">
        <v>1</v>
      </c>
      <c r="U423" s="127" t="s">
        <v>278</v>
      </c>
      <c r="W423" s="97" t="s">
        <v>289</v>
      </c>
      <c r="AA423" s="127" t="s">
        <v>261</v>
      </c>
      <c r="AB423" s="127">
        <f t="shared" si="38"/>
        <v>1</v>
      </c>
      <c r="AC423" s="127">
        <f t="shared" si="41"/>
        <v>1</v>
      </c>
      <c r="AD423" s="117">
        <v>10</v>
      </c>
      <c r="AE423" s="132">
        <f t="shared" si="36"/>
        <v>737</v>
      </c>
      <c r="AF423" s="97">
        <v>1</v>
      </c>
      <c r="AG423" s="99">
        <v>43166</v>
      </c>
      <c r="AH423" s="127" t="str">
        <f t="shared" si="42"/>
        <v>2512PHYTO SOYA FORTE X 60 CAPS</v>
      </c>
    </row>
    <row r="424" spans="1:35" x14ac:dyDescent="0.3">
      <c r="A424" s="97">
        <v>118</v>
      </c>
      <c r="B424" s="127" t="str">
        <f t="shared" si="39"/>
        <v>1182</v>
      </c>
      <c r="C424" s="127" t="str">
        <f t="shared" si="40"/>
        <v>25131</v>
      </c>
      <c r="E424" s="159" t="s">
        <v>337</v>
      </c>
      <c r="F424" s="133" t="s">
        <v>146</v>
      </c>
      <c r="G424" s="114" t="s">
        <v>195</v>
      </c>
      <c r="H424" s="136">
        <v>43697</v>
      </c>
      <c r="I424" s="132">
        <f t="shared" si="37"/>
        <v>1</v>
      </c>
      <c r="J424" s="97" t="s">
        <v>256</v>
      </c>
      <c r="K424" s="97">
        <v>2018</v>
      </c>
      <c r="L424" s="109">
        <v>43165</v>
      </c>
      <c r="M424" s="97">
        <v>2513</v>
      </c>
      <c r="N424" s="115">
        <v>2513</v>
      </c>
      <c r="O424" s="116">
        <v>43165</v>
      </c>
      <c r="P424" s="97" t="s">
        <v>94</v>
      </c>
      <c r="Q424" s="112" t="s">
        <v>207</v>
      </c>
      <c r="R424" s="127" t="s">
        <v>92</v>
      </c>
      <c r="T424" s="97">
        <v>1</v>
      </c>
      <c r="U424" s="127" t="s">
        <v>278</v>
      </c>
      <c r="W424" s="97" t="s">
        <v>289</v>
      </c>
      <c r="AA424" s="127" t="s">
        <v>261</v>
      </c>
      <c r="AB424" s="127">
        <f t="shared" si="38"/>
        <v>2</v>
      </c>
      <c r="AC424" s="127">
        <f t="shared" si="41"/>
        <v>1</v>
      </c>
      <c r="AD424" s="117">
        <v>20</v>
      </c>
      <c r="AE424" s="132">
        <f t="shared" si="36"/>
        <v>738</v>
      </c>
      <c r="AF424" s="97">
        <v>1</v>
      </c>
      <c r="AG424" s="99">
        <v>43166</v>
      </c>
      <c r="AH424" s="127" t="str">
        <f t="shared" si="42"/>
        <v>2513ARKOVOX PROPOLIS JARABE X 150 ML.</v>
      </c>
    </row>
    <row r="425" spans="1:35" x14ac:dyDescent="0.3">
      <c r="A425" s="97">
        <v>118</v>
      </c>
      <c r="B425" s="127" t="str">
        <f t="shared" si="39"/>
        <v>1182</v>
      </c>
      <c r="C425" s="127" t="str">
        <f t="shared" si="40"/>
        <v>25132</v>
      </c>
      <c r="E425" s="159" t="s">
        <v>339</v>
      </c>
      <c r="F425" s="133" t="s">
        <v>151</v>
      </c>
      <c r="G425" s="114" t="s">
        <v>152</v>
      </c>
      <c r="H425" s="136">
        <v>43738</v>
      </c>
      <c r="I425" s="132">
        <f t="shared" si="37"/>
        <v>2</v>
      </c>
      <c r="J425" s="97" t="s">
        <v>256</v>
      </c>
      <c r="K425" s="97">
        <v>2018</v>
      </c>
      <c r="L425" s="109">
        <v>43165</v>
      </c>
      <c r="M425" s="97">
        <v>2513</v>
      </c>
      <c r="N425" s="115">
        <v>2513</v>
      </c>
      <c r="O425" s="116">
        <v>43165</v>
      </c>
      <c r="P425" s="97" t="s">
        <v>94</v>
      </c>
      <c r="Q425" s="112" t="s">
        <v>207</v>
      </c>
      <c r="R425" s="127" t="s">
        <v>92</v>
      </c>
      <c r="T425" s="97">
        <v>1</v>
      </c>
      <c r="U425" s="127" t="s">
        <v>278</v>
      </c>
      <c r="W425" s="97" t="s">
        <v>289</v>
      </c>
      <c r="AA425" s="127" t="s">
        <v>261</v>
      </c>
      <c r="AB425" s="127">
        <f t="shared" si="38"/>
        <v>2</v>
      </c>
      <c r="AC425" s="127">
        <f t="shared" si="41"/>
        <v>1</v>
      </c>
      <c r="AD425" s="117">
        <v>10</v>
      </c>
      <c r="AE425" s="132">
        <f t="shared" si="36"/>
        <v>738</v>
      </c>
      <c r="AF425" s="97">
        <v>1</v>
      </c>
      <c r="AG425" s="99">
        <v>43166</v>
      </c>
      <c r="AH425" s="127" t="str">
        <f t="shared" si="42"/>
        <v>2513CYS-CONTROL SACHETS X 14</v>
      </c>
    </row>
    <row r="426" spans="1:35" x14ac:dyDescent="0.3">
      <c r="A426" s="97">
        <v>118</v>
      </c>
      <c r="B426" s="127" t="str">
        <f t="shared" si="39"/>
        <v>1182</v>
      </c>
      <c r="C426" s="127" t="str">
        <f t="shared" si="40"/>
        <v>25133</v>
      </c>
      <c r="E426" s="159" t="s">
        <v>342</v>
      </c>
      <c r="F426" s="133" t="s">
        <v>155</v>
      </c>
      <c r="G426" s="114" t="s">
        <v>156</v>
      </c>
      <c r="H426" s="136">
        <v>43920</v>
      </c>
      <c r="I426" s="132">
        <f t="shared" si="37"/>
        <v>3</v>
      </c>
      <c r="J426" s="97" t="s">
        <v>256</v>
      </c>
      <c r="K426" s="97">
        <v>2018</v>
      </c>
      <c r="L426" s="109">
        <v>43165</v>
      </c>
      <c r="M426" s="97">
        <v>2513</v>
      </c>
      <c r="N426" s="115">
        <v>2513</v>
      </c>
      <c r="O426" s="116">
        <v>43165</v>
      </c>
      <c r="P426" s="97" t="s">
        <v>94</v>
      </c>
      <c r="Q426" s="112" t="s">
        <v>207</v>
      </c>
      <c r="R426" s="127" t="s">
        <v>92</v>
      </c>
      <c r="T426" s="97">
        <v>1</v>
      </c>
      <c r="U426" s="127" t="s">
        <v>278</v>
      </c>
      <c r="W426" s="97" t="s">
        <v>289</v>
      </c>
      <c r="AA426" s="127" t="s">
        <v>261</v>
      </c>
      <c r="AB426" s="127">
        <f t="shared" si="38"/>
        <v>2</v>
      </c>
      <c r="AC426" s="127">
        <f t="shared" si="41"/>
        <v>1</v>
      </c>
      <c r="AD426" s="117">
        <v>2</v>
      </c>
      <c r="AE426" s="132">
        <f t="shared" si="36"/>
        <v>738</v>
      </c>
      <c r="AF426" s="97">
        <v>1</v>
      </c>
      <c r="AG426" s="99">
        <v>43166</v>
      </c>
      <c r="AH426" s="127" t="str">
        <f t="shared" si="42"/>
        <v>2513PHYTO SOYA CAPS. X 60</v>
      </c>
    </row>
    <row r="427" spans="1:35" x14ac:dyDescent="0.3">
      <c r="A427" s="97">
        <v>118</v>
      </c>
      <c r="B427" s="127" t="str">
        <f t="shared" si="39"/>
        <v>1182</v>
      </c>
      <c r="C427" s="127" t="str">
        <f t="shared" si="40"/>
        <v>25134</v>
      </c>
      <c r="E427" s="159" t="s">
        <v>344</v>
      </c>
      <c r="F427" s="133" t="s">
        <v>165</v>
      </c>
      <c r="G427" s="114" t="s">
        <v>184</v>
      </c>
      <c r="H427" s="136">
        <v>44042</v>
      </c>
      <c r="I427" s="132">
        <f t="shared" si="37"/>
        <v>4</v>
      </c>
      <c r="J427" s="97" t="s">
        <v>256</v>
      </c>
      <c r="K427" s="97">
        <v>2018</v>
      </c>
      <c r="L427" s="109">
        <v>43165</v>
      </c>
      <c r="M427" s="97">
        <v>2513</v>
      </c>
      <c r="N427" s="115">
        <v>2513</v>
      </c>
      <c r="O427" s="116">
        <v>43165</v>
      </c>
      <c r="P427" s="97" t="s">
        <v>94</v>
      </c>
      <c r="Q427" s="112" t="s">
        <v>207</v>
      </c>
      <c r="R427" s="127" t="s">
        <v>92</v>
      </c>
      <c r="T427" s="97">
        <v>1</v>
      </c>
      <c r="U427" s="127" t="s">
        <v>278</v>
      </c>
      <c r="W427" s="97" t="s">
        <v>289</v>
      </c>
      <c r="AA427" s="127" t="s">
        <v>261</v>
      </c>
      <c r="AB427" s="127">
        <f t="shared" si="38"/>
        <v>2</v>
      </c>
      <c r="AC427" s="127">
        <f t="shared" si="41"/>
        <v>1</v>
      </c>
      <c r="AD427" s="117">
        <v>3</v>
      </c>
      <c r="AE427" s="132">
        <f t="shared" si="36"/>
        <v>738</v>
      </c>
      <c r="AF427" s="97">
        <v>1</v>
      </c>
      <c r="AG427" s="99">
        <v>43166</v>
      </c>
      <c r="AH427" s="127" t="str">
        <f t="shared" si="42"/>
        <v>2513PHYTO SOYA FORTE X 60 CAPS</v>
      </c>
    </row>
    <row r="428" spans="1:35" x14ac:dyDescent="0.3">
      <c r="A428" s="97">
        <v>118</v>
      </c>
      <c r="B428" s="127" t="str">
        <f t="shared" si="39"/>
        <v>1182</v>
      </c>
      <c r="C428" s="127" t="str">
        <f t="shared" si="40"/>
        <v>25135</v>
      </c>
      <c r="E428" s="159" t="s">
        <v>345</v>
      </c>
      <c r="F428" s="133" t="s">
        <v>157</v>
      </c>
      <c r="G428" s="114" t="s">
        <v>200</v>
      </c>
      <c r="H428" s="136">
        <v>44134</v>
      </c>
      <c r="I428" s="132">
        <f t="shared" si="37"/>
        <v>5</v>
      </c>
      <c r="J428" s="97" t="s">
        <v>256</v>
      </c>
      <c r="K428" s="97">
        <v>2018</v>
      </c>
      <c r="L428" s="109">
        <v>43165</v>
      </c>
      <c r="M428" s="97">
        <v>2513</v>
      </c>
      <c r="N428" s="115">
        <v>2513</v>
      </c>
      <c r="O428" s="116">
        <v>43165</v>
      </c>
      <c r="P428" s="97" t="s">
        <v>94</v>
      </c>
      <c r="Q428" s="112" t="s">
        <v>207</v>
      </c>
      <c r="R428" s="127" t="s">
        <v>92</v>
      </c>
      <c r="T428" s="97">
        <v>1</v>
      </c>
      <c r="U428" s="127" t="s">
        <v>278</v>
      </c>
      <c r="W428" s="97" t="s">
        <v>289</v>
      </c>
      <c r="AA428" s="127" t="s">
        <v>261</v>
      </c>
      <c r="AB428" s="127">
        <f t="shared" si="38"/>
        <v>2</v>
      </c>
      <c r="AC428" s="127">
        <f t="shared" si="41"/>
        <v>1</v>
      </c>
      <c r="AD428" s="117">
        <v>20</v>
      </c>
      <c r="AE428" s="132">
        <f t="shared" si="36"/>
        <v>738</v>
      </c>
      <c r="AF428" s="97">
        <v>1</v>
      </c>
      <c r="AG428" s="99">
        <v>43166</v>
      </c>
      <c r="AH428" s="127" t="str">
        <f t="shared" si="42"/>
        <v>2513PHYTO SOYA GEL VAGINAL X 8 APLICADORES</v>
      </c>
    </row>
    <row r="429" spans="1:35" x14ac:dyDescent="0.3">
      <c r="A429" s="97">
        <v>120</v>
      </c>
      <c r="B429" s="127" t="str">
        <f t="shared" si="39"/>
        <v>1201</v>
      </c>
      <c r="C429" s="127" t="str">
        <f t="shared" si="40"/>
        <v>25141</v>
      </c>
      <c r="E429" s="159" t="s">
        <v>332</v>
      </c>
      <c r="F429" s="133" t="s">
        <v>142</v>
      </c>
      <c r="G429" s="114" t="s">
        <v>194</v>
      </c>
      <c r="H429" s="136">
        <v>43738</v>
      </c>
      <c r="I429" s="132">
        <f t="shared" si="37"/>
        <v>1</v>
      </c>
      <c r="J429" s="97" t="s">
        <v>256</v>
      </c>
      <c r="K429" s="97">
        <v>2018</v>
      </c>
      <c r="L429" s="109">
        <v>43166</v>
      </c>
      <c r="M429" s="97">
        <v>2516</v>
      </c>
      <c r="N429" s="115">
        <v>2514</v>
      </c>
      <c r="O429" s="116">
        <v>43166</v>
      </c>
      <c r="P429" s="97" t="s">
        <v>94</v>
      </c>
      <c r="Q429" s="112" t="s">
        <v>90</v>
      </c>
      <c r="R429" s="127" t="s">
        <v>91</v>
      </c>
      <c r="T429" s="97">
        <v>2</v>
      </c>
      <c r="U429" s="127" t="s">
        <v>272</v>
      </c>
      <c r="W429" s="97" t="s">
        <v>289</v>
      </c>
      <c r="AA429" s="127" t="s">
        <v>261</v>
      </c>
      <c r="AB429" s="127">
        <f t="shared" si="38"/>
        <v>1</v>
      </c>
      <c r="AC429" s="127">
        <f t="shared" si="41"/>
        <v>1</v>
      </c>
      <c r="AD429" s="117">
        <v>125</v>
      </c>
      <c r="AE429" s="132">
        <f t="shared" si="36"/>
        <v>739</v>
      </c>
      <c r="AF429" s="97">
        <v>1</v>
      </c>
      <c r="AG429" s="99">
        <v>43167.369502314818</v>
      </c>
      <c r="AH429" s="127" t="str">
        <f t="shared" si="42"/>
        <v>2514ACTIVOX MENTA-EUCALIPTO X 16 PASTILLAS</v>
      </c>
      <c r="AI429" s="97" t="s">
        <v>372</v>
      </c>
    </row>
    <row r="430" spans="1:35" x14ac:dyDescent="0.3">
      <c r="A430" s="97">
        <v>120</v>
      </c>
      <c r="B430" s="127" t="str">
        <f t="shared" si="39"/>
        <v>1201</v>
      </c>
      <c r="C430" s="127" t="str">
        <f t="shared" si="40"/>
        <v>25142</v>
      </c>
      <c r="E430" s="159" t="s">
        <v>339</v>
      </c>
      <c r="F430" s="133" t="s">
        <v>151</v>
      </c>
      <c r="G430" s="114" t="s">
        <v>152</v>
      </c>
      <c r="H430" s="136">
        <v>43738</v>
      </c>
      <c r="I430" s="132">
        <f t="shared" si="37"/>
        <v>2</v>
      </c>
      <c r="J430" s="97" t="s">
        <v>256</v>
      </c>
      <c r="K430" s="97">
        <v>2018</v>
      </c>
      <c r="L430" s="109">
        <v>43166</v>
      </c>
      <c r="M430" s="97">
        <v>2516</v>
      </c>
      <c r="N430" s="115">
        <v>2514</v>
      </c>
      <c r="O430" s="116">
        <v>43166</v>
      </c>
      <c r="P430" s="97" t="s">
        <v>94</v>
      </c>
      <c r="Q430" s="112" t="s">
        <v>90</v>
      </c>
      <c r="R430" s="127" t="s">
        <v>91</v>
      </c>
      <c r="T430" s="97">
        <v>2</v>
      </c>
      <c r="U430" s="127" t="s">
        <v>272</v>
      </c>
      <c r="W430" s="97" t="s">
        <v>289</v>
      </c>
      <c r="AA430" s="127" t="s">
        <v>261</v>
      </c>
      <c r="AB430" s="127">
        <f t="shared" si="38"/>
        <v>1</v>
      </c>
      <c r="AC430" s="127">
        <f t="shared" si="41"/>
        <v>1</v>
      </c>
      <c r="AD430" s="117">
        <v>5</v>
      </c>
      <c r="AE430" s="132">
        <f t="shared" si="36"/>
        <v>739</v>
      </c>
      <c r="AF430" s="97">
        <v>1</v>
      </c>
      <c r="AG430" s="99">
        <v>43167.369502314818</v>
      </c>
      <c r="AH430" s="127" t="str">
        <f t="shared" si="42"/>
        <v>2514CYS-CONTROL SACHETS X 14</v>
      </c>
      <c r="AI430" s="97" t="s">
        <v>372</v>
      </c>
    </row>
    <row r="431" spans="1:35" x14ac:dyDescent="0.3">
      <c r="A431" s="97">
        <v>120</v>
      </c>
      <c r="B431" s="127" t="str">
        <f t="shared" si="39"/>
        <v>1201</v>
      </c>
      <c r="C431" s="127" t="str">
        <f t="shared" si="40"/>
        <v>25143</v>
      </c>
      <c r="E431" s="159" t="s">
        <v>344</v>
      </c>
      <c r="F431" s="133" t="s">
        <v>165</v>
      </c>
      <c r="G431" s="114" t="s">
        <v>184</v>
      </c>
      <c r="H431" s="136">
        <v>44042</v>
      </c>
      <c r="I431" s="132">
        <f t="shared" si="37"/>
        <v>3</v>
      </c>
      <c r="J431" s="97" t="s">
        <v>256</v>
      </c>
      <c r="K431" s="97">
        <v>2018</v>
      </c>
      <c r="L431" s="109">
        <v>43166</v>
      </c>
      <c r="M431" s="97">
        <v>2516</v>
      </c>
      <c r="N431" s="115">
        <v>2514</v>
      </c>
      <c r="O431" s="116">
        <v>43166</v>
      </c>
      <c r="P431" s="97" t="s">
        <v>94</v>
      </c>
      <c r="Q431" s="112" t="s">
        <v>90</v>
      </c>
      <c r="R431" s="127" t="s">
        <v>91</v>
      </c>
      <c r="T431" s="97">
        <v>2</v>
      </c>
      <c r="U431" s="127" t="s">
        <v>272</v>
      </c>
      <c r="W431" s="97" t="s">
        <v>289</v>
      </c>
      <c r="AA431" s="127" t="s">
        <v>261</v>
      </c>
      <c r="AB431" s="127">
        <f t="shared" si="38"/>
        <v>1</v>
      </c>
      <c r="AC431" s="127">
        <f t="shared" si="41"/>
        <v>1</v>
      </c>
      <c r="AD431" s="117">
        <v>5</v>
      </c>
      <c r="AE431" s="132">
        <f t="shared" si="36"/>
        <v>739</v>
      </c>
      <c r="AF431" s="97">
        <v>1</v>
      </c>
      <c r="AG431" s="99">
        <v>43167.369502314818</v>
      </c>
      <c r="AH431" s="127" t="str">
        <f t="shared" si="42"/>
        <v>2514PHYTO SOYA FORTE X 60 CAPS</v>
      </c>
      <c r="AI431" s="97" t="s">
        <v>372</v>
      </c>
    </row>
    <row r="432" spans="1:35" x14ac:dyDescent="0.3">
      <c r="A432" s="97">
        <v>120</v>
      </c>
      <c r="B432" s="127" t="str">
        <f t="shared" si="39"/>
        <v>1202</v>
      </c>
      <c r="C432" s="127" t="str">
        <f t="shared" si="40"/>
        <v>25151</v>
      </c>
      <c r="E432" s="159" t="s">
        <v>332</v>
      </c>
      <c r="F432" s="133" t="s">
        <v>142</v>
      </c>
      <c r="G432" s="114" t="s">
        <v>194</v>
      </c>
      <c r="H432" s="136">
        <v>43738</v>
      </c>
      <c r="I432" s="132">
        <f t="shared" si="37"/>
        <v>1</v>
      </c>
      <c r="J432" s="97" t="s">
        <v>256</v>
      </c>
      <c r="K432" s="97">
        <v>2018</v>
      </c>
      <c r="L432" s="109">
        <v>43166</v>
      </c>
      <c r="M432" s="97">
        <v>2517</v>
      </c>
      <c r="N432" s="115">
        <v>2515</v>
      </c>
      <c r="O432" s="116">
        <v>43166</v>
      </c>
      <c r="P432" s="97" t="s">
        <v>94</v>
      </c>
      <c r="Q432" s="112" t="s">
        <v>208</v>
      </c>
      <c r="R432" s="127" t="s">
        <v>92</v>
      </c>
      <c r="T432" s="97">
        <v>5</v>
      </c>
      <c r="U432" s="127" t="s">
        <v>279</v>
      </c>
      <c r="W432" s="97" t="s">
        <v>289</v>
      </c>
      <c r="AA432" s="127" t="s">
        <v>261</v>
      </c>
      <c r="AB432" s="127">
        <f t="shared" si="38"/>
        <v>2</v>
      </c>
      <c r="AC432" s="127">
        <f t="shared" si="41"/>
        <v>1</v>
      </c>
      <c r="AD432" s="117">
        <v>288</v>
      </c>
      <c r="AE432" s="132">
        <f t="shared" si="36"/>
        <v>740</v>
      </c>
      <c r="AF432" s="97">
        <v>1</v>
      </c>
      <c r="AG432" s="99">
        <v>43168</v>
      </c>
      <c r="AH432" s="127" t="str">
        <f t="shared" si="42"/>
        <v>2515ACTIVOX MENTA-EUCALIPTO X 16 PASTILLAS</v>
      </c>
      <c r="AI432" s="97" t="s">
        <v>378</v>
      </c>
    </row>
    <row r="433" spans="1:35" x14ac:dyDescent="0.3">
      <c r="A433" s="97">
        <v>120</v>
      </c>
      <c r="B433" s="127" t="str">
        <f t="shared" si="39"/>
        <v>1202</v>
      </c>
      <c r="C433" s="127" t="str">
        <f t="shared" si="40"/>
        <v>25152</v>
      </c>
      <c r="E433" s="159" t="s">
        <v>333</v>
      </c>
      <c r="F433" s="133" t="s">
        <v>159</v>
      </c>
      <c r="G433" s="114" t="s">
        <v>183</v>
      </c>
      <c r="H433" s="136">
        <v>43738</v>
      </c>
      <c r="I433" s="132">
        <f t="shared" si="37"/>
        <v>2</v>
      </c>
      <c r="J433" s="97" t="s">
        <v>256</v>
      </c>
      <c r="K433" s="97">
        <v>2018</v>
      </c>
      <c r="L433" s="109">
        <v>43166</v>
      </c>
      <c r="M433" s="97">
        <v>2517</v>
      </c>
      <c r="N433" s="115">
        <v>2515</v>
      </c>
      <c r="O433" s="116">
        <v>43166</v>
      </c>
      <c r="P433" s="97" t="s">
        <v>94</v>
      </c>
      <c r="Q433" s="112" t="s">
        <v>208</v>
      </c>
      <c r="R433" s="127" t="s">
        <v>92</v>
      </c>
      <c r="T433" s="97">
        <v>5</v>
      </c>
      <c r="U433" s="127" t="s">
        <v>279</v>
      </c>
      <c r="W433" s="97" t="s">
        <v>289</v>
      </c>
      <c r="AA433" s="127" t="s">
        <v>261</v>
      </c>
      <c r="AB433" s="127">
        <f t="shared" si="38"/>
        <v>2</v>
      </c>
      <c r="AC433" s="127">
        <f t="shared" si="41"/>
        <v>1</v>
      </c>
      <c r="AD433" s="117">
        <v>72</v>
      </c>
      <c r="AE433" s="132">
        <f t="shared" si="36"/>
        <v>740</v>
      </c>
      <c r="AF433" s="97">
        <v>1</v>
      </c>
      <c r="AG433" s="99">
        <v>43168</v>
      </c>
      <c r="AH433" s="127" t="str">
        <f t="shared" si="42"/>
        <v>2515ACTIVOX MIEL-LIMON X 16 PASTILLAS</v>
      </c>
      <c r="AI433" s="97" t="s">
        <v>378</v>
      </c>
    </row>
    <row r="434" spans="1:35" x14ac:dyDescent="0.3">
      <c r="A434" s="97">
        <v>120</v>
      </c>
      <c r="B434" s="127" t="str">
        <f t="shared" si="39"/>
        <v>1202</v>
      </c>
      <c r="C434" s="127" t="str">
        <f t="shared" si="40"/>
        <v>25153</v>
      </c>
      <c r="E434" s="159" t="s">
        <v>337</v>
      </c>
      <c r="F434" s="133" t="s">
        <v>146</v>
      </c>
      <c r="G434" s="114" t="s">
        <v>195</v>
      </c>
      <c r="H434" s="136">
        <v>43697</v>
      </c>
      <c r="I434" s="132">
        <f t="shared" si="37"/>
        <v>3</v>
      </c>
      <c r="J434" s="97" t="s">
        <v>256</v>
      </c>
      <c r="K434" s="97">
        <v>2018</v>
      </c>
      <c r="L434" s="109">
        <v>43166</v>
      </c>
      <c r="M434" s="97">
        <v>2517</v>
      </c>
      <c r="N434" s="115">
        <v>2515</v>
      </c>
      <c r="O434" s="116">
        <v>43166</v>
      </c>
      <c r="P434" s="97" t="s">
        <v>94</v>
      </c>
      <c r="Q434" s="112" t="s">
        <v>208</v>
      </c>
      <c r="R434" s="127" t="s">
        <v>92</v>
      </c>
      <c r="T434" s="97">
        <v>5</v>
      </c>
      <c r="U434" s="127" t="s">
        <v>279</v>
      </c>
      <c r="W434" s="97" t="s">
        <v>289</v>
      </c>
      <c r="AA434" s="127" t="s">
        <v>261</v>
      </c>
      <c r="AB434" s="127">
        <f t="shared" si="38"/>
        <v>2</v>
      </c>
      <c r="AC434" s="127">
        <f t="shared" si="41"/>
        <v>1</v>
      </c>
      <c r="AD434" s="117">
        <v>36</v>
      </c>
      <c r="AE434" s="132">
        <f t="shared" si="36"/>
        <v>740</v>
      </c>
      <c r="AF434" s="97">
        <v>1</v>
      </c>
      <c r="AG434" s="99">
        <v>43168</v>
      </c>
      <c r="AH434" s="127" t="str">
        <f t="shared" si="42"/>
        <v>2515ARKOVOX PROPOLIS JARABE X 150 ML.</v>
      </c>
      <c r="AI434" s="97" t="s">
        <v>378</v>
      </c>
    </row>
    <row r="435" spans="1:35" x14ac:dyDescent="0.3">
      <c r="A435" s="97">
        <v>120</v>
      </c>
      <c r="B435" s="127" t="str">
        <f t="shared" si="39"/>
        <v>1202</v>
      </c>
      <c r="C435" s="127" t="str">
        <f t="shared" si="40"/>
        <v>25154</v>
      </c>
      <c r="E435" s="159" t="s">
        <v>342</v>
      </c>
      <c r="F435" s="133" t="s">
        <v>155</v>
      </c>
      <c r="G435" s="114" t="s">
        <v>156</v>
      </c>
      <c r="H435" s="136">
        <v>43920</v>
      </c>
      <c r="I435" s="132">
        <f t="shared" si="37"/>
        <v>4</v>
      </c>
      <c r="J435" s="97" t="s">
        <v>256</v>
      </c>
      <c r="K435" s="97">
        <v>2018</v>
      </c>
      <c r="L435" s="109">
        <v>43166</v>
      </c>
      <c r="M435" s="97">
        <v>2517</v>
      </c>
      <c r="N435" s="115">
        <v>2515</v>
      </c>
      <c r="O435" s="116">
        <v>43166</v>
      </c>
      <c r="P435" s="97" t="s">
        <v>94</v>
      </c>
      <c r="Q435" s="112" t="s">
        <v>208</v>
      </c>
      <c r="R435" s="127" t="s">
        <v>92</v>
      </c>
      <c r="T435" s="97">
        <v>5</v>
      </c>
      <c r="U435" s="127" t="s">
        <v>279</v>
      </c>
      <c r="W435" s="97" t="s">
        <v>289</v>
      </c>
      <c r="AA435" s="127" t="s">
        <v>261</v>
      </c>
      <c r="AB435" s="127">
        <f t="shared" si="38"/>
        <v>2</v>
      </c>
      <c r="AC435" s="127">
        <f t="shared" si="41"/>
        <v>1</v>
      </c>
      <c r="AD435" s="117">
        <v>12</v>
      </c>
      <c r="AE435" s="132">
        <f t="shared" si="36"/>
        <v>740</v>
      </c>
      <c r="AF435" s="97">
        <v>1</v>
      </c>
      <c r="AG435" s="99">
        <v>43168</v>
      </c>
      <c r="AH435" s="127" t="str">
        <f t="shared" si="42"/>
        <v>2515PHYTO SOYA CAPS. X 60</v>
      </c>
      <c r="AI435" s="97" t="s">
        <v>378</v>
      </c>
    </row>
    <row r="436" spans="1:35" x14ac:dyDescent="0.3">
      <c r="A436" s="97">
        <v>120</v>
      </c>
      <c r="B436" s="127" t="str">
        <f t="shared" si="39"/>
        <v>1202</v>
      </c>
      <c r="C436" s="127" t="str">
        <f t="shared" si="40"/>
        <v>25155</v>
      </c>
      <c r="E436" s="159" t="s">
        <v>345</v>
      </c>
      <c r="F436" s="133" t="s">
        <v>157</v>
      </c>
      <c r="G436" s="114" t="s">
        <v>200</v>
      </c>
      <c r="H436" s="136">
        <v>44134</v>
      </c>
      <c r="I436" s="132">
        <f t="shared" si="37"/>
        <v>5</v>
      </c>
      <c r="J436" s="97" t="s">
        <v>256</v>
      </c>
      <c r="K436" s="97">
        <v>2018</v>
      </c>
      <c r="L436" s="109">
        <v>43166</v>
      </c>
      <c r="M436" s="97">
        <v>2517</v>
      </c>
      <c r="N436" s="115">
        <v>2515</v>
      </c>
      <c r="O436" s="116">
        <v>43166</v>
      </c>
      <c r="P436" s="97" t="s">
        <v>94</v>
      </c>
      <c r="Q436" s="112" t="s">
        <v>208</v>
      </c>
      <c r="R436" s="127" t="s">
        <v>92</v>
      </c>
      <c r="T436" s="97">
        <v>5</v>
      </c>
      <c r="U436" s="127" t="s">
        <v>279</v>
      </c>
      <c r="W436" s="97" t="s">
        <v>289</v>
      </c>
      <c r="AA436" s="127" t="s">
        <v>261</v>
      </c>
      <c r="AB436" s="127">
        <f t="shared" si="38"/>
        <v>2</v>
      </c>
      <c r="AC436" s="127">
        <f t="shared" si="41"/>
        <v>1</v>
      </c>
      <c r="AD436" s="117">
        <v>12</v>
      </c>
      <c r="AE436" s="132">
        <f t="shared" si="36"/>
        <v>740</v>
      </c>
      <c r="AF436" s="97">
        <v>1</v>
      </c>
      <c r="AG436" s="99">
        <v>43168</v>
      </c>
      <c r="AH436" s="127" t="str">
        <f t="shared" si="42"/>
        <v>2515PHYTO SOYA GEL VAGINAL X 8 APLICADORES</v>
      </c>
      <c r="AI436" s="97" t="s">
        <v>378</v>
      </c>
    </row>
    <row r="437" spans="1:35" x14ac:dyDescent="0.3">
      <c r="A437" s="97">
        <v>121</v>
      </c>
      <c r="B437" s="127" t="str">
        <f t="shared" si="39"/>
        <v>1211</v>
      </c>
      <c r="C437" s="127" t="str">
        <f t="shared" si="40"/>
        <v>25161</v>
      </c>
      <c r="E437" s="159" t="s">
        <v>332</v>
      </c>
      <c r="F437" s="133" t="s">
        <v>142</v>
      </c>
      <c r="G437" s="114" t="s">
        <v>194</v>
      </c>
      <c r="H437" s="136">
        <v>43738</v>
      </c>
      <c r="I437" s="132">
        <f t="shared" si="37"/>
        <v>1</v>
      </c>
      <c r="J437" s="97" t="s">
        <v>256</v>
      </c>
      <c r="K437" s="97">
        <v>2018</v>
      </c>
      <c r="L437" s="109">
        <v>43167</v>
      </c>
      <c r="M437" s="97">
        <v>2518</v>
      </c>
      <c r="N437" s="115">
        <v>2516</v>
      </c>
      <c r="O437" s="116">
        <v>43166</v>
      </c>
      <c r="P437" s="97" t="s">
        <v>94</v>
      </c>
      <c r="Q437" s="112" t="s">
        <v>96</v>
      </c>
      <c r="R437" s="127" t="s">
        <v>87</v>
      </c>
      <c r="T437" s="97">
        <v>31</v>
      </c>
      <c r="U437" s="127" t="s">
        <v>276</v>
      </c>
      <c r="W437" s="97" t="s">
        <v>289</v>
      </c>
      <c r="X437" s="97" t="s">
        <v>310</v>
      </c>
      <c r="AA437" s="127" t="s">
        <v>261</v>
      </c>
      <c r="AB437" s="127">
        <f t="shared" si="38"/>
        <v>1</v>
      </c>
      <c r="AC437" s="127">
        <f t="shared" si="41"/>
        <v>1</v>
      </c>
      <c r="AD437" s="117">
        <v>1145</v>
      </c>
      <c r="AE437" s="132">
        <f t="shared" si="36"/>
        <v>741</v>
      </c>
      <c r="AF437" s="97">
        <v>1</v>
      </c>
      <c r="AG437" s="99">
        <v>43168</v>
      </c>
      <c r="AH437" s="127" t="str">
        <f t="shared" si="42"/>
        <v>2516ACTIVOX MENTA-EUCALIPTO X 16 PASTILLAS</v>
      </c>
      <c r="AI437" s="97" t="s">
        <v>379</v>
      </c>
    </row>
    <row r="438" spans="1:35" x14ac:dyDescent="0.3">
      <c r="A438" s="97">
        <v>121</v>
      </c>
      <c r="B438" s="127" t="str">
        <f t="shared" si="39"/>
        <v>1211</v>
      </c>
      <c r="C438" s="127" t="str">
        <f t="shared" si="40"/>
        <v>25162</v>
      </c>
      <c r="E438" s="159" t="s">
        <v>333</v>
      </c>
      <c r="F438" s="133" t="s">
        <v>159</v>
      </c>
      <c r="G438" s="114" t="s">
        <v>183</v>
      </c>
      <c r="H438" s="136">
        <v>43738</v>
      </c>
      <c r="I438" s="132">
        <f t="shared" si="37"/>
        <v>2</v>
      </c>
      <c r="J438" s="97" t="s">
        <v>256</v>
      </c>
      <c r="K438" s="97">
        <v>2018</v>
      </c>
      <c r="L438" s="109">
        <v>43167</v>
      </c>
      <c r="M438" s="97">
        <v>2518</v>
      </c>
      <c r="N438" s="115">
        <v>2516</v>
      </c>
      <c r="O438" s="116">
        <v>43166</v>
      </c>
      <c r="P438" s="97" t="s">
        <v>94</v>
      </c>
      <c r="Q438" s="112" t="s">
        <v>96</v>
      </c>
      <c r="R438" s="127" t="s">
        <v>87</v>
      </c>
      <c r="T438" s="97">
        <v>31</v>
      </c>
      <c r="U438" s="127" t="s">
        <v>276</v>
      </c>
      <c r="W438" s="97" t="s">
        <v>289</v>
      </c>
      <c r="X438" s="97" t="s">
        <v>310</v>
      </c>
      <c r="AA438" s="127" t="s">
        <v>261</v>
      </c>
      <c r="AB438" s="127">
        <f t="shared" si="38"/>
        <v>1</v>
      </c>
      <c r="AC438" s="127">
        <f t="shared" si="41"/>
        <v>1</v>
      </c>
      <c r="AD438" s="117">
        <v>630</v>
      </c>
      <c r="AE438" s="132">
        <f t="shared" si="36"/>
        <v>741</v>
      </c>
      <c r="AF438" s="97">
        <v>1</v>
      </c>
      <c r="AG438" s="99">
        <v>43168</v>
      </c>
      <c r="AH438" s="127" t="str">
        <f t="shared" si="42"/>
        <v>2516ACTIVOX MIEL-LIMON X 16 PASTILLAS</v>
      </c>
      <c r="AI438" s="97" t="s">
        <v>379</v>
      </c>
    </row>
    <row r="439" spans="1:35" x14ac:dyDescent="0.3">
      <c r="A439" s="97">
        <v>121</v>
      </c>
      <c r="B439" s="127" t="str">
        <f t="shared" si="39"/>
        <v>1211</v>
      </c>
      <c r="C439" s="127" t="str">
        <f t="shared" si="40"/>
        <v>25163</v>
      </c>
      <c r="E439" s="159" t="s">
        <v>334</v>
      </c>
      <c r="F439" s="133" t="s">
        <v>161</v>
      </c>
      <c r="G439" s="114" t="s">
        <v>162</v>
      </c>
      <c r="H439" s="136">
        <v>43738</v>
      </c>
      <c r="I439" s="132">
        <f t="shared" si="37"/>
        <v>3</v>
      </c>
      <c r="J439" s="97" t="s">
        <v>256</v>
      </c>
      <c r="K439" s="97">
        <v>2018</v>
      </c>
      <c r="L439" s="109">
        <v>43167</v>
      </c>
      <c r="M439" s="97">
        <v>2518</v>
      </c>
      <c r="N439" s="115">
        <v>2516</v>
      </c>
      <c r="O439" s="116">
        <v>43166</v>
      </c>
      <c r="P439" s="97" t="s">
        <v>94</v>
      </c>
      <c r="Q439" s="112" t="s">
        <v>96</v>
      </c>
      <c r="R439" s="127" t="s">
        <v>87</v>
      </c>
      <c r="T439" s="97">
        <v>31</v>
      </c>
      <c r="U439" s="127" t="s">
        <v>276</v>
      </c>
      <c r="W439" s="97" t="s">
        <v>289</v>
      </c>
      <c r="X439" s="97" t="s">
        <v>310</v>
      </c>
      <c r="AA439" s="127" t="s">
        <v>261</v>
      </c>
      <c r="AB439" s="127">
        <f t="shared" si="38"/>
        <v>1</v>
      </c>
      <c r="AC439" s="127">
        <f t="shared" si="41"/>
        <v>1</v>
      </c>
      <c r="AD439" s="117">
        <v>36</v>
      </c>
      <c r="AE439" s="132">
        <f t="shared" si="36"/>
        <v>741</v>
      </c>
      <c r="AF439" s="97">
        <v>1</v>
      </c>
      <c r="AG439" s="99">
        <v>43168</v>
      </c>
      <c r="AH439" s="127" t="str">
        <f t="shared" si="42"/>
        <v>2516ARKOCAPIL advance X 60 CAPS.</v>
      </c>
      <c r="AI439" s="97" t="s">
        <v>379</v>
      </c>
    </row>
    <row r="440" spans="1:35" x14ac:dyDescent="0.3">
      <c r="A440" s="97">
        <v>121</v>
      </c>
      <c r="B440" s="127" t="str">
        <f t="shared" si="39"/>
        <v>1211</v>
      </c>
      <c r="C440" s="127" t="str">
        <f t="shared" si="40"/>
        <v>25164</v>
      </c>
      <c r="E440" s="159" t="s">
        <v>336</v>
      </c>
      <c r="F440" s="133" t="s">
        <v>185</v>
      </c>
      <c r="G440" s="114" t="s">
        <v>196</v>
      </c>
      <c r="H440" s="136">
        <v>44134</v>
      </c>
      <c r="I440" s="132">
        <f t="shared" si="37"/>
        <v>4</v>
      </c>
      <c r="J440" s="97" t="s">
        <v>256</v>
      </c>
      <c r="K440" s="97">
        <v>2018</v>
      </c>
      <c r="L440" s="109">
        <v>43167</v>
      </c>
      <c r="M440" s="97">
        <v>2518</v>
      </c>
      <c r="N440" s="115">
        <v>2516</v>
      </c>
      <c r="O440" s="116">
        <v>43166</v>
      </c>
      <c r="P440" s="97" t="s">
        <v>94</v>
      </c>
      <c r="Q440" s="112" t="s">
        <v>96</v>
      </c>
      <c r="R440" s="127" t="s">
        <v>87</v>
      </c>
      <c r="T440" s="97">
        <v>31</v>
      </c>
      <c r="U440" s="127" t="s">
        <v>276</v>
      </c>
      <c r="W440" s="97" t="s">
        <v>289</v>
      </c>
      <c r="X440" s="97" t="s">
        <v>310</v>
      </c>
      <c r="AA440" s="127" t="s">
        <v>261</v>
      </c>
      <c r="AB440" s="127">
        <f t="shared" si="38"/>
        <v>1</v>
      </c>
      <c r="AC440" s="127">
        <f t="shared" si="41"/>
        <v>1</v>
      </c>
      <c r="AD440" s="117">
        <v>108</v>
      </c>
      <c r="AE440" s="132">
        <f t="shared" si="36"/>
        <v>741</v>
      </c>
      <c r="AF440" s="97">
        <v>1</v>
      </c>
      <c r="AG440" s="99">
        <v>43168</v>
      </c>
      <c r="AH440" s="127" t="str">
        <f t="shared" si="42"/>
        <v>2516ARKOLAGEN PLUS X 14 SACHETS</v>
      </c>
      <c r="AI440" s="97" t="s">
        <v>379</v>
      </c>
    </row>
    <row r="441" spans="1:35" x14ac:dyDescent="0.3">
      <c r="A441" s="97">
        <v>121</v>
      </c>
      <c r="B441" s="127" t="str">
        <f t="shared" si="39"/>
        <v>1211</v>
      </c>
      <c r="C441" s="127" t="str">
        <f t="shared" si="40"/>
        <v>25165</v>
      </c>
      <c r="E441" s="159" t="s">
        <v>337</v>
      </c>
      <c r="F441" s="133" t="s">
        <v>146</v>
      </c>
      <c r="G441" s="114" t="s">
        <v>195</v>
      </c>
      <c r="H441" s="136">
        <v>43697</v>
      </c>
      <c r="I441" s="132">
        <f t="shared" si="37"/>
        <v>5</v>
      </c>
      <c r="J441" s="97" t="s">
        <v>256</v>
      </c>
      <c r="K441" s="97">
        <v>2018</v>
      </c>
      <c r="L441" s="109">
        <v>43167</v>
      </c>
      <c r="M441" s="97">
        <v>2518</v>
      </c>
      <c r="N441" s="115">
        <v>2516</v>
      </c>
      <c r="O441" s="116">
        <v>43166</v>
      </c>
      <c r="P441" s="97" t="s">
        <v>94</v>
      </c>
      <c r="Q441" s="112" t="s">
        <v>96</v>
      </c>
      <c r="R441" s="127" t="s">
        <v>87</v>
      </c>
      <c r="T441" s="97">
        <v>31</v>
      </c>
      <c r="U441" s="127" t="s">
        <v>276</v>
      </c>
      <c r="W441" s="97" t="s">
        <v>289</v>
      </c>
      <c r="X441" s="97" t="s">
        <v>310</v>
      </c>
      <c r="AA441" s="127" t="s">
        <v>261</v>
      </c>
      <c r="AB441" s="127">
        <f t="shared" si="38"/>
        <v>1</v>
      </c>
      <c r="AC441" s="127">
        <f t="shared" si="41"/>
        <v>1</v>
      </c>
      <c r="AD441" s="117">
        <v>264</v>
      </c>
      <c r="AE441" s="132">
        <f t="shared" si="36"/>
        <v>741</v>
      </c>
      <c r="AF441" s="97">
        <v>1</v>
      </c>
      <c r="AG441" s="99">
        <v>43168</v>
      </c>
      <c r="AH441" s="127" t="str">
        <f t="shared" si="42"/>
        <v>2516ARKOVOX PROPOLIS JARABE X 150 ML.</v>
      </c>
      <c r="AI441" s="97" t="s">
        <v>379</v>
      </c>
    </row>
    <row r="442" spans="1:35" x14ac:dyDescent="0.3">
      <c r="A442" s="97">
        <v>121</v>
      </c>
      <c r="B442" s="127" t="str">
        <f t="shared" si="39"/>
        <v>1211</v>
      </c>
      <c r="C442" s="127" t="str">
        <f t="shared" si="40"/>
        <v>25166</v>
      </c>
      <c r="E442" s="159" t="s">
        <v>338</v>
      </c>
      <c r="F442" s="133" t="s">
        <v>149</v>
      </c>
      <c r="G442" s="114" t="s">
        <v>150</v>
      </c>
      <c r="H442" s="136">
        <v>43951</v>
      </c>
      <c r="I442" s="132">
        <f t="shared" si="37"/>
        <v>6</v>
      </c>
      <c r="J442" s="97" t="s">
        <v>256</v>
      </c>
      <c r="K442" s="97">
        <v>2018</v>
      </c>
      <c r="L442" s="109">
        <v>43167</v>
      </c>
      <c r="M442" s="97">
        <v>2518</v>
      </c>
      <c r="N442" s="115">
        <v>2516</v>
      </c>
      <c r="O442" s="116">
        <v>43166</v>
      </c>
      <c r="P442" s="97" t="s">
        <v>94</v>
      </c>
      <c r="Q442" s="112" t="s">
        <v>96</v>
      </c>
      <c r="R442" s="127" t="s">
        <v>87</v>
      </c>
      <c r="T442" s="97">
        <v>31</v>
      </c>
      <c r="U442" s="127" t="s">
        <v>276</v>
      </c>
      <c r="W442" s="97" t="s">
        <v>289</v>
      </c>
      <c r="X442" s="97" t="s">
        <v>310</v>
      </c>
      <c r="AA442" s="127" t="s">
        <v>261</v>
      </c>
      <c r="AB442" s="127">
        <f t="shared" si="38"/>
        <v>1</v>
      </c>
      <c r="AC442" s="127">
        <f t="shared" si="41"/>
        <v>1</v>
      </c>
      <c r="AD442" s="117">
        <v>12</v>
      </c>
      <c r="AE442" s="132">
        <f t="shared" si="36"/>
        <v>741</v>
      </c>
      <c r="AF442" s="97">
        <v>1</v>
      </c>
      <c r="AG442" s="99">
        <v>43168</v>
      </c>
      <c r="AH442" s="127" t="str">
        <f t="shared" si="42"/>
        <v>2516CHONDRO AID FORTE X 60 CAPS.</v>
      </c>
      <c r="AI442" s="97" t="s">
        <v>379</v>
      </c>
    </row>
    <row r="443" spans="1:35" x14ac:dyDescent="0.3">
      <c r="A443" s="97">
        <v>121</v>
      </c>
      <c r="B443" s="127" t="str">
        <f t="shared" si="39"/>
        <v>1211</v>
      </c>
      <c r="C443" s="127" t="str">
        <f t="shared" si="40"/>
        <v>25167</v>
      </c>
      <c r="E443" s="159" t="s">
        <v>339</v>
      </c>
      <c r="F443" s="133" t="s">
        <v>151</v>
      </c>
      <c r="G443" s="114" t="s">
        <v>152</v>
      </c>
      <c r="H443" s="136">
        <v>43738</v>
      </c>
      <c r="I443" s="132">
        <f t="shared" si="37"/>
        <v>7</v>
      </c>
      <c r="J443" s="97" t="s">
        <v>256</v>
      </c>
      <c r="K443" s="97">
        <v>2018</v>
      </c>
      <c r="L443" s="109">
        <v>43167</v>
      </c>
      <c r="M443" s="97">
        <v>2518</v>
      </c>
      <c r="N443" s="115">
        <v>2516</v>
      </c>
      <c r="O443" s="116">
        <v>43166</v>
      </c>
      <c r="P443" s="97" t="s">
        <v>94</v>
      </c>
      <c r="Q443" s="112" t="s">
        <v>96</v>
      </c>
      <c r="R443" s="127" t="s">
        <v>87</v>
      </c>
      <c r="T443" s="97">
        <v>31</v>
      </c>
      <c r="U443" s="127" t="s">
        <v>276</v>
      </c>
      <c r="W443" s="97" t="s">
        <v>289</v>
      </c>
      <c r="X443" s="97" t="s">
        <v>310</v>
      </c>
      <c r="AA443" s="127" t="s">
        <v>261</v>
      </c>
      <c r="AB443" s="127">
        <f t="shared" si="38"/>
        <v>1</v>
      </c>
      <c r="AC443" s="127">
        <f t="shared" si="41"/>
        <v>1</v>
      </c>
      <c r="AD443" s="117">
        <v>66</v>
      </c>
      <c r="AE443" s="132">
        <f t="shared" si="36"/>
        <v>741</v>
      </c>
      <c r="AF443" s="97">
        <v>1</v>
      </c>
      <c r="AG443" s="99">
        <v>43168</v>
      </c>
      <c r="AH443" s="127" t="str">
        <f t="shared" si="42"/>
        <v>2516CYS-CONTROL SACHETS X 14</v>
      </c>
      <c r="AI443" s="97" t="s">
        <v>379</v>
      </c>
    </row>
    <row r="444" spans="1:35" x14ac:dyDescent="0.3">
      <c r="A444" s="97">
        <v>121</v>
      </c>
      <c r="B444" s="127" t="str">
        <f t="shared" si="39"/>
        <v>1211</v>
      </c>
      <c r="C444" s="127" t="str">
        <f t="shared" si="40"/>
        <v>25168</v>
      </c>
      <c r="E444" s="159" t="s">
        <v>341</v>
      </c>
      <c r="F444" s="133" t="s">
        <v>163</v>
      </c>
      <c r="G444" s="114" t="s">
        <v>164</v>
      </c>
      <c r="H444" s="136">
        <v>43951</v>
      </c>
      <c r="I444" s="132">
        <f t="shared" si="37"/>
        <v>8</v>
      </c>
      <c r="J444" s="97" t="s">
        <v>256</v>
      </c>
      <c r="K444" s="97">
        <v>2018</v>
      </c>
      <c r="L444" s="109">
        <v>43167</v>
      </c>
      <c r="M444" s="97">
        <v>2518</v>
      </c>
      <c r="N444" s="115">
        <v>2516</v>
      </c>
      <c r="O444" s="116">
        <v>43166</v>
      </c>
      <c r="P444" s="97" t="s">
        <v>94</v>
      </c>
      <c r="Q444" s="112" t="s">
        <v>96</v>
      </c>
      <c r="R444" s="127" t="s">
        <v>87</v>
      </c>
      <c r="T444" s="97">
        <v>31</v>
      </c>
      <c r="U444" s="127" t="s">
        <v>276</v>
      </c>
      <c r="W444" s="97" t="s">
        <v>289</v>
      </c>
      <c r="X444" s="97" t="s">
        <v>310</v>
      </c>
      <c r="AA444" s="127" t="s">
        <v>261</v>
      </c>
      <c r="AB444" s="127">
        <f t="shared" si="38"/>
        <v>1</v>
      </c>
      <c r="AC444" s="127">
        <f t="shared" si="41"/>
        <v>1</v>
      </c>
      <c r="AD444" s="117">
        <v>6</v>
      </c>
      <c r="AE444" s="132">
        <f t="shared" si="36"/>
        <v>741</v>
      </c>
      <c r="AF444" s="97">
        <v>1</v>
      </c>
      <c r="AG444" s="99">
        <v>43168</v>
      </c>
      <c r="AH444" s="127" t="str">
        <f t="shared" si="42"/>
        <v>2516PERLAS DE PIEL advance X 200 CAPS.</v>
      </c>
      <c r="AI444" s="97" t="s">
        <v>379</v>
      </c>
    </row>
    <row r="445" spans="1:35" x14ac:dyDescent="0.3">
      <c r="A445" s="97">
        <v>121</v>
      </c>
      <c r="B445" s="127" t="str">
        <f t="shared" si="39"/>
        <v>1211</v>
      </c>
      <c r="C445" s="127" t="str">
        <f t="shared" si="40"/>
        <v>25169</v>
      </c>
      <c r="E445" s="159" t="s">
        <v>342</v>
      </c>
      <c r="F445" s="133" t="s">
        <v>155</v>
      </c>
      <c r="G445" s="114" t="s">
        <v>156</v>
      </c>
      <c r="H445" s="136">
        <v>43920</v>
      </c>
      <c r="I445" s="132">
        <f t="shared" si="37"/>
        <v>9</v>
      </c>
      <c r="J445" s="97" t="s">
        <v>256</v>
      </c>
      <c r="K445" s="97">
        <v>2018</v>
      </c>
      <c r="L445" s="109">
        <v>43167</v>
      </c>
      <c r="M445" s="97">
        <v>2518</v>
      </c>
      <c r="N445" s="115">
        <v>2516</v>
      </c>
      <c r="O445" s="116">
        <v>43166</v>
      </c>
      <c r="P445" s="97" t="s">
        <v>94</v>
      </c>
      <c r="Q445" s="112" t="s">
        <v>96</v>
      </c>
      <c r="R445" s="127" t="s">
        <v>87</v>
      </c>
      <c r="T445" s="97">
        <v>31</v>
      </c>
      <c r="U445" s="127" t="s">
        <v>276</v>
      </c>
      <c r="W445" s="97" t="s">
        <v>289</v>
      </c>
      <c r="X445" s="97" t="s">
        <v>310</v>
      </c>
      <c r="AA445" s="127" t="s">
        <v>261</v>
      </c>
      <c r="AB445" s="127">
        <f t="shared" si="38"/>
        <v>1</v>
      </c>
      <c r="AC445" s="127">
        <f t="shared" si="41"/>
        <v>1</v>
      </c>
      <c r="AD445" s="117">
        <v>72</v>
      </c>
      <c r="AE445" s="132">
        <f t="shared" si="36"/>
        <v>741</v>
      </c>
      <c r="AF445" s="97">
        <v>1</v>
      </c>
      <c r="AG445" s="99">
        <v>43168</v>
      </c>
      <c r="AH445" s="127" t="str">
        <f t="shared" si="42"/>
        <v>2516PHYTO SOYA CAPS. X 60</v>
      </c>
      <c r="AI445" s="97" t="s">
        <v>379</v>
      </c>
    </row>
    <row r="446" spans="1:35" x14ac:dyDescent="0.3">
      <c r="A446" s="97">
        <v>121</v>
      </c>
      <c r="B446" s="127" t="str">
        <f t="shared" si="39"/>
        <v>1211</v>
      </c>
      <c r="C446" s="127" t="str">
        <f t="shared" si="40"/>
        <v>251610</v>
      </c>
      <c r="E446" s="159" t="s">
        <v>343</v>
      </c>
      <c r="F446" s="133" t="s">
        <v>170</v>
      </c>
      <c r="G446" s="114" t="s">
        <v>199</v>
      </c>
      <c r="H446" s="136">
        <v>43768</v>
      </c>
      <c r="I446" s="132">
        <f t="shared" si="37"/>
        <v>10</v>
      </c>
      <c r="J446" s="97" t="s">
        <v>256</v>
      </c>
      <c r="K446" s="97">
        <v>2018</v>
      </c>
      <c r="L446" s="109">
        <v>43167</v>
      </c>
      <c r="M446" s="97">
        <v>2518</v>
      </c>
      <c r="N446" s="115">
        <v>2516</v>
      </c>
      <c r="O446" s="116">
        <v>43166</v>
      </c>
      <c r="P446" s="97" t="s">
        <v>94</v>
      </c>
      <c r="Q446" s="112" t="s">
        <v>96</v>
      </c>
      <c r="R446" s="127" t="s">
        <v>87</v>
      </c>
      <c r="T446" s="97">
        <v>31</v>
      </c>
      <c r="U446" s="127" t="s">
        <v>276</v>
      </c>
      <c r="W446" s="97" t="s">
        <v>289</v>
      </c>
      <c r="X446" s="97" t="s">
        <v>310</v>
      </c>
      <c r="AA446" s="127" t="s">
        <v>261</v>
      </c>
      <c r="AB446" s="127">
        <f t="shared" si="38"/>
        <v>1</v>
      </c>
      <c r="AC446" s="127">
        <f t="shared" si="41"/>
        <v>1</v>
      </c>
      <c r="AD446" s="117">
        <v>18</v>
      </c>
      <c r="AE446" s="132">
        <f t="shared" si="36"/>
        <v>741</v>
      </c>
      <c r="AF446" s="97">
        <v>1</v>
      </c>
      <c r="AG446" s="99">
        <v>43168</v>
      </c>
      <c r="AH446" s="127" t="str">
        <f t="shared" si="42"/>
        <v>2516PHYTO SOYA DIA Y NOCHE X 60 CAP.</v>
      </c>
      <c r="AI446" s="97" t="s">
        <v>379</v>
      </c>
    </row>
    <row r="447" spans="1:35" x14ac:dyDescent="0.3">
      <c r="A447" s="97">
        <v>121</v>
      </c>
      <c r="B447" s="127" t="str">
        <f t="shared" si="39"/>
        <v>1211</v>
      </c>
      <c r="C447" s="127" t="str">
        <f t="shared" si="40"/>
        <v>251611</v>
      </c>
      <c r="E447" s="159" t="s">
        <v>344</v>
      </c>
      <c r="F447" s="133" t="s">
        <v>165</v>
      </c>
      <c r="G447" s="114" t="s">
        <v>184</v>
      </c>
      <c r="H447" s="136">
        <v>44042</v>
      </c>
      <c r="I447" s="132">
        <f t="shared" si="37"/>
        <v>11</v>
      </c>
      <c r="J447" s="97" t="s">
        <v>256</v>
      </c>
      <c r="K447" s="97">
        <v>2018</v>
      </c>
      <c r="L447" s="109">
        <v>43167</v>
      </c>
      <c r="M447" s="97">
        <v>2518</v>
      </c>
      <c r="N447" s="115">
        <v>2516</v>
      </c>
      <c r="O447" s="116">
        <v>43166</v>
      </c>
      <c r="P447" s="97" t="s">
        <v>94</v>
      </c>
      <c r="Q447" s="112" t="s">
        <v>96</v>
      </c>
      <c r="R447" s="127" t="s">
        <v>87</v>
      </c>
      <c r="T447" s="97">
        <v>31</v>
      </c>
      <c r="U447" s="127" t="s">
        <v>276</v>
      </c>
      <c r="W447" s="97" t="s">
        <v>289</v>
      </c>
      <c r="X447" s="97" t="s">
        <v>310</v>
      </c>
      <c r="AA447" s="127" t="s">
        <v>261</v>
      </c>
      <c r="AB447" s="127">
        <f t="shared" si="38"/>
        <v>1</v>
      </c>
      <c r="AC447" s="127">
        <f t="shared" si="41"/>
        <v>1</v>
      </c>
      <c r="AD447" s="117">
        <v>36</v>
      </c>
      <c r="AE447" s="132">
        <f t="shared" si="36"/>
        <v>741</v>
      </c>
      <c r="AF447" s="97">
        <v>1</v>
      </c>
      <c r="AG447" s="99">
        <v>43168</v>
      </c>
      <c r="AH447" s="127" t="str">
        <f t="shared" si="42"/>
        <v>2516PHYTO SOYA FORTE X 60 CAPS</v>
      </c>
      <c r="AI447" s="97" t="s">
        <v>379</v>
      </c>
    </row>
    <row r="448" spans="1:35" x14ac:dyDescent="0.3">
      <c r="A448" s="97">
        <v>121</v>
      </c>
      <c r="B448" s="127" t="str">
        <f t="shared" si="39"/>
        <v>1211</v>
      </c>
      <c r="C448" s="127" t="str">
        <f t="shared" si="40"/>
        <v>251612</v>
      </c>
      <c r="E448" s="159" t="s">
        <v>345</v>
      </c>
      <c r="F448" s="133" t="s">
        <v>157</v>
      </c>
      <c r="G448" s="114" t="s">
        <v>200</v>
      </c>
      <c r="H448" s="136">
        <v>44134</v>
      </c>
      <c r="I448" s="132">
        <f t="shared" si="37"/>
        <v>12</v>
      </c>
      <c r="J448" s="97" t="s">
        <v>256</v>
      </c>
      <c r="K448" s="97">
        <v>2018</v>
      </c>
      <c r="L448" s="109">
        <v>43167</v>
      </c>
      <c r="M448" s="97">
        <v>2518</v>
      </c>
      <c r="N448" s="115">
        <v>2516</v>
      </c>
      <c r="O448" s="116">
        <v>43166</v>
      </c>
      <c r="P448" s="97" t="s">
        <v>94</v>
      </c>
      <c r="Q448" s="112" t="s">
        <v>96</v>
      </c>
      <c r="R448" s="127" t="s">
        <v>87</v>
      </c>
      <c r="T448" s="97">
        <v>31</v>
      </c>
      <c r="U448" s="127" t="s">
        <v>276</v>
      </c>
      <c r="W448" s="97" t="s">
        <v>289</v>
      </c>
      <c r="X448" s="97" t="s">
        <v>310</v>
      </c>
      <c r="AA448" s="127" t="s">
        <v>261</v>
      </c>
      <c r="AB448" s="127">
        <f t="shared" si="38"/>
        <v>1</v>
      </c>
      <c r="AC448" s="127">
        <f t="shared" si="41"/>
        <v>1</v>
      </c>
      <c r="AD448" s="117">
        <v>30</v>
      </c>
      <c r="AE448" s="132">
        <f t="shared" si="36"/>
        <v>741</v>
      </c>
      <c r="AF448" s="97">
        <v>1</v>
      </c>
      <c r="AG448" s="99">
        <v>43168</v>
      </c>
      <c r="AH448" s="127" t="str">
        <f t="shared" si="42"/>
        <v>2516PHYTO SOYA GEL VAGINAL X 8 APLICADORES</v>
      </c>
      <c r="AI448" s="97" t="s">
        <v>379</v>
      </c>
    </row>
    <row r="449" spans="1:35" x14ac:dyDescent="0.3">
      <c r="A449" s="97">
        <v>121</v>
      </c>
      <c r="B449" s="127" t="str">
        <f t="shared" si="39"/>
        <v>1211</v>
      </c>
      <c r="C449" s="127" t="str">
        <f t="shared" si="40"/>
        <v>251613</v>
      </c>
      <c r="E449" s="159" t="s">
        <v>348</v>
      </c>
      <c r="F449" s="133" t="s">
        <v>167</v>
      </c>
      <c r="G449" s="114" t="s">
        <v>168</v>
      </c>
      <c r="H449" s="136">
        <v>43738</v>
      </c>
      <c r="I449" s="132">
        <f t="shared" si="37"/>
        <v>13</v>
      </c>
      <c r="J449" s="97" t="s">
        <v>256</v>
      </c>
      <c r="K449" s="97">
        <v>2018</v>
      </c>
      <c r="L449" s="109">
        <v>43167</v>
      </c>
      <c r="M449" s="97">
        <v>2518</v>
      </c>
      <c r="N449" s="115">
        <v>2516</v>
      </c>
      <c r="O449" s="116">
        <v>43166</v>
      </c>
      <c r="P449" s="97" t="s">
        <v>94</v>
      </c>
      <c r="Q449" s="112" t="s">
        <v>96</v>
      </c>
      <c r="R449" s="127" t="s">
        <v>87</v>
      </c>
      <c r="T449" s="97">
        <v>31</v>
      </c>
      <c r="U449" s="127" t="s">
        <v>276</v>
      </c>
      <c r="W449" s="97" t="s">
        <v>289</v>
      </c>
      <c r="X449" s="97" t="s">
        <v>310</v>
      </c>
      <c r="AA449" s="127" t="s">
        <v>261</v>
      </c>
      <c r="AB449" s="127">
        <f t="shared" si="38"/>
        <v>1</v>
      </c>
      <c r="AC449" s="127">
        <f t="shared" si="41"/>
        <v>1</v>
      </c>
      <c r="AD449" s="117">
        <v>48</v>
      </c>
      <c r="AE449" s="132">
        <f t="shared" si="36"/>
        <v>741</v>
      </c>
      <c r="AF449" s="97">
        <v>1</v>
      </c>
      <c r="AG449" s="99">
        <v>43168</v>
      </c>
      <c r="AH449" s="127" t="str">
        <f t="shared" si="42"/>
        <v>2516VAGIVIT CAJS X 6 V.T.</v>
      </c>
      <c r="AI449" s="97" t="s">
        <v>379</v>
      </c>
    </row>
    <row r="450" spans="1:35" x14ac:dyDescent="0.3">
      <c r="A450" s="97">
        <v>121</v>
      </c>
      <c r="B450" s="127" t="str">
        <f t="shared" si="39"/>
        <v>1212</v>
      </c>
      <c r="C450" s="127" t="str">
        <f t="shared" si="40"/>
        <v>25171</v>
      </c>
      <c r="E450" s="159" t="s">
        <v>332</v>
      </c>
      <c r="F450" s="133" t="s">
        <v>142</v>
      </c>
      <c r="G450" s="114" t="s">
        <v>194</v>
      </c>
      <c r="H450" s="136">
        <v>43738</v>
      </c>
      <c r="I450" s="132">
        <f t="shared" si="37"/>
        <v>1</v>
      </c>
      <c r="J450" s="97" t="s">
        <v>256</v>
      </c>
      <c r="K450" s="97">
        <v>2018</v>
      </c>
      <c r="L450" s="109">
        <v>43167</v>
      </c>
      <c r="M450" s="97">
        <v>2519</v>
      </c>
      <c r="N450" s="115">
        <v>2517</v>
      </c>
      <c r="O450" s="116">
        <v>43166</v>
      </c>
      <c r="P450" s="97" t="s">
        <v>94</v>
      </c>
      <c r="Q450" s="112" t="s">
        <v>96</v>
      </c>
      <c r="R450" s="127" t="s">
        <v>92</v>
      </c>
      <c r="T450" s="97">
        <v>35</v>
      </c>
      <c r="U450" s="127" t="s">
        <v>279</v>
      </c>
      <c r="W450" s="97" t="s">
        <v>289</v>
      </c>
      <c r="X450" s="97" t="s">
        <v>311</v>
      </c>
      <c r="AA450" s="127" t="s">
        <v>261</v>
      </c>
      <c r="AB450" s="127">
        <f t="shared" si="38"/>
        <v>2</v>
      </c>
      <c r="AC450" s="127">
        <f t="shared" si="41"/>
        <v>1</v>
      </c>
      <c r="AD450" s="117">
        <v>1515</v>
      </c>
      <c r="AE450" s="132">
        <f t="shared" ref="AE450:AE513" si="43">IF(N450&lt;&gt;"",IF(N450=N449,AE449,AE449+1),"")</f>
        <v>742</v>
      </c>
      <c r="AF450" s="97">
        <v>1</v>
      </c>
      <c r="AG450" s="99">
        <v>43168</v>
      </c>
      <c r="AH450" s="127" t="str">
        <f t="shared" si="42"/>
        <v>2517ACTIVOX MENTA-EUCALIPTO X 16 PASTILLAS</v>
      </c>
      <c r="AI450" s="97" t="s">
        <v>380</v>
      </c>
    </row>
    <row r="451" spans="1:35" x14ac:dyDescent="0.3">
      <c r="A451" s="97">
        <v>121</v>
      </c>
      <c r="B451" s="127" t="str">
        <f t="shared" si="39"/>
        <v>1212</v>
      </c>
      <c r="C451" s="127" t="str">
        <f t="shared" si="40"/>
        <v>25172</v>
      </c>
      <c r="E451" s="159" t="s">
        <v>333</v>
      </c>
      <c r="F451" s="133" t="s">
        <v>159</v>
      </c>
      <c r="G451" s="114" t="s">
        <v>183</v>
      </c>
      <c r="H451" s="136">
        <v>43738</v>
      </c>
      <c r="I451" s="132">
        <f t="shared" si="37"/>
        <v>2</v>
      </c>
      <c r="J451" s="97" t="s">
        <v>256</v>
      </c>
      <c r="K451" s="97">
        <v>2018</v>
      </c>
      <c r="L451" s="109">
        <v>43167</v>
      </c>
      <c r="M451" s="97">
        <v>2519</v>
      </c>
      <c r="N451" s="115">
        <v>2517</v>
      </c>
      <c r="O451" s="116">
        <v>43166</v>
      </c>
      <c r="P451" s="97" t="s">
        <v>94</v>
      </c>
      <c r="Q451" s="112" t="s">
        <v>96</v>
      </c>
      <c r="R451" s="127" t="s">
        <v>92</v>
      </c>
      <c r="T451" s="97">
        <v>35</v>
      </c>
      <c r="U451" s="127" t="s">
        <v>279</v>
      </c>
      <c r="W451" s="97" t="s">
        <v>289</v>
      </c>
      <c r="X451" s="97" t="s">
        <v>311</v>
      </c>
      <c r="AA451" s="127" t="s">
        <v>261</v>
      </c>
      <c r="AB451" s="127">
        <f t="shared" si="38"/>
        <v>2</v>
      </c>
      <c r="AC451" s="127">
        <f t="shared" si="41"/>
        <v>1</v>
      </c>
      <c r="AD451" s="117">
        <v>680</v>
      </c>
      <c r="AE451" s="132">
        <f t="shared" si="43"/>
        <v>742</v>
      </c>
      <c r="AF451" s="97">
        <v>1</v>
      </c>
      <c r="AG451" s="99">
        <v>43168</v>
      </c>
      <c r="AH451" s="127" t="str">
        <f t="shared" si="42"/>
        <v>2517ACTIVOX MIEL-LIMON X 16 PASTILLAS</v>
      </c>
      <c r="AI451" s="97" t="s">
        <v>380</v>
      </c>
    </row>
    <row r="452" spans="1:35" x14ac:dyDescent="0.3">
      <c r="A452" s="97">
        <v>121</v>
      </c>
      <c r="B452" s="127" t="str">
        <f t="shared" si="39"/>
        <v>1212</v>
      </c>
      <c r="C452" s="127" t="str">
        <f t="shared" si="40"/>
        <v>25173</v>
      </c>
      <c r="E452" s="159" t="s">
        <v>334</v>
      </c>
      <c r="F452" s="133" t="s">
        <v>161</v>
      </c>
      <c r="G452" s="114" t="s">
        <v>162</v>
      </c>
      <c r="H452" s="136">
        <v>43738</v>
      </c>
      <c r="I452" s="132">
        <f t="shared" si="37"/>
        <v>3</v>
      </c>
      <c r="J452" s="97" t="s">
        <v>256</v>
      </c>
      <c r="K452" s="97">
        <v>2018</v>
      </c>
      <c r="L452" s="109">
        <v>43167</v>
      </c>
      <c r="M452" s="97">
        <v>2519</v>
      </c>
      <c r="N452" s="115">
        <v>2517</v>
      </c>
      <c r="O452" s="116">
        <v>43166</v>
      </c>
      <c r="P452" s="97" t="s">
        <v>94</v>
      </c>
      <c r="Q452" s="112" t="s">
        <v>96</v>
      </c>
      <c r="R452" s="127" t="s">
        <v>92</v>
      </c>
      <c r="T452" s="97">
        <v>35</v>
      </c>
      <c r="U452" s="127" t="s">
        <v>279</v>
      </c>
      <c r="W452" s="97" t="s">
        <v>289</v>
      </c>
      <c r="X452" s="97" t="s">
        <v>311</v>
      </c>
      <c r="AA452" s="127" t="s">
        <v>261</v>
      </c>
      <c r="AB452" s="127">
        <f t="shared" si="38"/>
        <v>2</v>
      </c>
      <c r="AC452" s="127">
        <f t="shared" si="41"/>
        <v>1</v>
      </c>
      <c r="AD452" s="117">
        <v>30</v>
      </c>
      <c r="AE452" s="132">
        <f t="shared" si="43"/>
        <v>742</v>
      </c>
      <c r="AF452" s="97">
        <v>1</v>
      </c>
      <c r="AG452" s="99">
        <v>43168</v>
      </c>
      <c r="AH452" s="127" t="str">
        <f t="shared" si="42"/>
        <v>2517ARKOCAPIL advance X 60 CAPS.</v>
      </c>
      <c r="AI452" s="97" t="s">
        <v>380</v>
      </c>
    </row>
    <row r="453" spans="1:35" x14ac:dyDescent="0.3">
      <c r="A453" s="97">
        <v>121</v>
      </c>
      <c r="B453" s="127" t="str">
        <f t="shared" si="39"/>
        <v>1212</v>
      </c>
      <c r="C453" s="127" t="str">
        <f t="shared" si="40"/>
        <v>25174</v>
      </c>
      <c r="E453" s="159" t="s">
        <v>336</v>
      </c>
      <c r="F453" s="133" t="s">
        <v>185</v>
      </c>
      <c r="G453" s="114" t="s">
        <v>196</v>
      </c>
      <c r="H453" s="136">
        <v>44134</v>
      </c>
      <c r="I453" s="132">
        <f t="shared" ref="I453:I516" si="44">IF(N453&lt;&gt;N452,1,IF(E453=E452,I452,I452+1))</f>
        <v>4</v>
      </c>
      <c r="J453" s="97" t="s">
        <v>256</v>
      </c>
      <c r="K453" s="97">
        <v>2018</v>
      </c>
      <c r="L453" s="109">
        <v>43167</v>
      </c>
      <c r="M453" s="97">
        <v>2519</v>
      </c>
      <c r="N453" s="115">
        <v>2517</v>
      </c>
      <c r="O453" s="116">
        <v>43166</v>
      </c>
      <c r="P453" s="97" t="s">
        <v>94</v>
      </c>
      <c r="Q453" s="112" t="s">
        <v>96</v>
      </c>
      <c r="R453" s="127" t="s">
        <v>92</v>
      </c>
      <c r="T453" s="97">
        <v>35</v>
      </c>
      <c r="U453" s="127" t="s">
        <v>279</v>
      </c>
      <c r="W453" s="97" t="s">
        <v>289</v>
      </c>
      <c r="X453" s="97" t="s">
        <v>311</v>
      </c>
      <c r="AA453" s="127" t="s">
        <v>261</v>
      </c>
      <c r="AB453" s="127">
        <f t="shared" ref="AB453:AB516" si="45">IF(N453&lt;&gt;"",IF(A453&lt;&gt;A452,1,IF(N453=N452,AB452,AB452+1)),"")</f>
        <v>2</v>
      </c>
      <c r="AC453" s="127">
        <f t="shared" si="41"/>
        <v>1</v>
      </c>
      <c r="AD453" s="117">
        <v>72</v>
      </c>
      <c r="AE453" s="132">
        <f t="shared" si="43"/>
        <v>742</v>
      </c>
      <c r="AF453" s="97">
        <v>1</v>
      </c>
      <c r="AG453" s="99">
        <v>43168</v>
      </c>
      <c r="AH453" s="127" t="str">
        <f t="shared" si="42"/>
        <v>2517ARKOLAGEN PLUS X 14 SACHETS</v>
      </c>
      <c r="AI453" s="97" t="s">
        <v>380</v>
      </c>
    </row>
    <row r="454" spans="1:35" x14ac:dyDescent="0.3">
      <c r="A454" s="97">
        <v>121</v>
      </c>
      <c r="B454" s="127" t="str">
        <f t="shared" ref="B454:B517" si="46">CONCATENATE(A454,AB454)</f>
        <v>1212</v>
      </c>
      <c r="C454" s="127" t="str">
        <f t="shared" ref="C454:C517" si="47">CONCATENATE(N454,I454)</f>
        <v>25175</v>
      </c>
      <c r="E454" s="159" t="s">
        <v>337</v>
      </c>
      <c r="F454" s="133" t="s">
        <v>146</v>
      </c>
      <c r="G454" s="114" t="s">
        <v>195</v>
      </c>
      <c r="H454" s="136">
        <v>43697</v>
      </c>
      <c r="I454" s="132">
        <f t="shared" si="44"/>
        <v>5</v>
      </c>
      <c r="J454" s="97" t="s">
        <v>256</v>
      </c>
      <c r="K454" s="97">
        <v>2018</v>
      </c>
      <c r="L454" s="109">
        <v>43167</v>
      </c>
      <c r="M454" s="97">
        <v>2519</v>
      </c>
      <c r="N454" s="115">
        <v>2517</v>
      </c>
      <c r="O454" s="116">
        <v>43166</v>
      </c>
      <c r="P454" s="97" t="s">
        <v>94</v>
      </c>
      <c r="Q454" s="112" t="s">
        <v>96</v>
      </c>
      <c r="R454" s="127" t="s">
        <v>92</v>
      </c>
      <c r="T454" s="97">
        <v>35</v>
      </c>
      <c r="U454" s="127" t="s">
        <v>279</v>
      </c>
      <c r="W454" s="97" t="s">
        <v>289</v>
      </c>
      <c r="X454" s="97" t="s">
        <v>311</v>
      </c>
      <c r="AA454" s="127" t="s">
        <v>261</v>
      </c>
      <c r="AB454" s="127">
        <f t="shared" si="45"/>
        <v>2</v>
      </c>
      <c r="AC454" s="127">
        <f t="shared" ref="AC454:AC517" si="48">IF(N454&lt;&gt;"",1,"")</f>
        <v>1</v>
      </c>
      <c r="AD454" s="117">
        <v>204</v>
      </c>
      <c r="AE454" s="132">
        <f t="shared" si="43"/>
        <v>742</v>
      </c>
      <c r="AF454" s="97">
        <v>1</v>
      </c>
      <c r="AG454" s="99">
        <v>43168</v>
      </c>
      <c r="AH454" s="127" t="str">
        <f t="shared" ref="AH454:AH517" si="49">CONCATENATE(N454,F454)</f>
        <v>2517ARKOVOX PROPOLIS JARABE X 150 ML.</v>
      </c>
      <c r="AI454" s="97" t="s">
        <v>380</v>
      </c>
    </row>
    <row r="455" spans="1:35" x14ac:dyDescent="0.3">
      <c r="A455" s="97">
        <v>121</v>
      </c>
      <c r="B455" s="127" t="str">
        <f t="shared" si="46"/>
        <v>1212</v>
      </c>
      <c r="C455" s="127" t="str">
        <f t="shared" si="47"/>
        <v>25176</v>
      </c>
      <c r="E455" s="159" t="s">
        <v>338</v>
      </c>
      <c r="F455" s="133" t="s">
        <v>149</v>
      </c>
      <c r="G455" s="114" t="s">
        <v>150</v>
      </c>
      <c r="H455" s="136">
        <v>43951</v>
      </c>
      <c r="I455" s="132">
        <f t="shared" si="44"/>
        <v>6</v>
      </c>
      <c r="J455" s="97" t="s">
        <v>256</v>
      </c>
      <c r="K455" s="97">
        <v>2018</v>
      </c>
      <c r="L455" s="109">
        <v>43167</v>
      </c>
      <c r="M455" s="97">
        <v>2519</v>
      </c>
      <c r="N455" s="115">
        <v>2517</v>
      </c>
      <c r="O455" s="116">
        <v>43166</v>
      </c>
      <c r="P455" s="97" t="s">
        <v>94</v>
      </c>
      <c r="Q455" s="112" t="s">
        <v>96</v>
      </c>
      <c r="R455" s="127" t="s">
        <v>92</v>
      </c>
      <c r="T455" s="97">
        <v>35</v>
      </c>
      <c r="U455" s="127" t="s">
        <v>279</v>
      </c>
      <c r="W455" s="97" t="s">
        <v>289</v>
      </c>
      <c r="X455" s="97" t="s">
        <v>311</v>
      </c>
      <c r="AA455" s="127" t="s">
        <v>261</v>
      </c>
      <c r="AB455" s="127">
        <f t="shared" si="45"/>
        <v>2</v>
      </c>
      <c r="AC455" s="127">
        <f t="shared" si="48"/>
        <v>1</v>
      </c>
      <c r="AD455" s="117">
        <v>36</v>
      </c>
      <c r="AE455" s="132">
        <f t="shared" si="43"/>
        <v>742</v>
      </c>
      <c r="AF455" s="97">
        <v>1</v>
      </c>
      <c r="AG455" s="99">
        <v>43168</v>
      </c>
      <c r="AH455" s="127" t="str">
        <f t="shared" si="49"/>
        <v>2517CHONDRO AID FORTE X 60 CAPS.</v>
      </c>
      <c r="AI455" s="97" t="s">
        <v>380</v>
      </c>
    </row>
    <row r="456" spans="1:35" x14ac:dyDescent="0.3">
      <c r="A456" s="97">
        <v>121</v>
      </c>
      <c r="B456" s="127" t="str">
        <f t="shared" si="46"/>
        <v>1212</v>
      </c>
      <c r="C456" s="127" t="str">
        <f t="shared" si="47"/>
        <v>25177</v>
      </c>
      <c r="E456" s="159" t="s">
        <v>339</v>
      </c>
      <c r="F456" s="133" t="s">
        <v>151</v>
      </c>
      <c r="G456" s="114" t="s">
        <v>152</v>
      </c>
      <c r="H456" s="136">
        <v>43738</v>
      </c>
      <c r="I456" s="132">
        <f t="shared" si="44"/>
        <v>7</v>
      </c>
      <c r="J456" s="97" t="s">
        <v>256</v>
      </c>
      <c r="K456" s="97">
        <v>2018</v>
      </c>
      <c r="L456" s="109">
        <v>43167</v>
      </c>
      <c r="M456" s="97">
        <v>2519</v>
      </c>
      <c r="N456" s="115">
        <v>2517</v>
      </c>
      <c r="O456" s="116">
        <v>43166</v>
      </c>
      <c r="P456" s="97" t="s">
        <v>94</v>
      </c>
      <c r="Q456" s="112" t="s">
        <v>96</v>
      </c>
      <c r="R456" s="127" t="s">
        <v>92</v>
      </c>
      <c r="T456" s="97">
        <v>35</v>
      </c>
      <c r="U456" s="127" t="s">
        <v>279</v>
      </c>
      <c r="W456" s="97" t="s">
        <v>289</v>
      </c>
      <c r="X456" s="97" t="s">
        <v>311</v>
      </c>
      <c r="AA456" s="127" t="s">
        <v>261</v>
      </c>
      <c r="AB456" s="127">
        <f t="shared" si="45"/>
        <v>2</v>
      </c>
      <c r="AC456" s="127">
        <f t="shared" si="48"/>
        <v>1</v>
      </c>
      <c r="AD456" s="117">
        <v>96</v>
      </c>
      <c r="AE456" s="132">
        <f t="shared" si="43"/>
        <v>742</v>
      </c>
      <c r="AF456" s="97">
        <v>1</v>
      </c>
      <c r="AG456" s="99">
        <v>43168</v>
      </c>
      <c r="AH456" s="127" t="str">
        <f t="shared" si="49"/>
        <v>2517CYS-CONTROL SACHETS X 14</v>
      </c>
      <c r="AI456" s="97" t="s">
        <v>380</v>
      </c>
    </row>
    <row r="457" spans="1:35" x14ac:dyDescent="0.3">
      <c r="A457" s="97">
        <v>121</v>
      </c>
      <c r="B457" s="127" t="str">
        <f t="shared" si="46"/>
        <v>1212</v>
      </c>
      <c r="C457" s="127" t="str">
        <f t="shared" si="47"/>
        <v>25178</v>
      </c>
      <c r="E457" s="159" t="s">
        <v>341</v>
      </c>
      <c r="F457" s="133" t="s">
        <v>163</v>
      </c>
      <c r="G457" s="114" t="s">
        <v>164</v>
      </c>
      <c r="H457" s="136">
        <v>43951</v>
      </c>
      <c r="I457" s="132">
        <f t="shared" si="44"/>
        <v>8</v>
      </c>
      <c r="J457" s="97" t="s">
        <v>256</v>
      </c>
      <c r="K457" s="97">
        <v>2018</v>
      </c>
      <c r="L457" s="109">
        <v>43167</v>
      </c>
      <c r="M457" s="97">
        <v>2519</v>
      </c>
      <c r="N457" s="115">
        <v>2517</v>
      </c>
      <c r="O457" s="116">
        <v>43166</v>
      </c>
      <c r="P457" s="97" t="s">
        <v>94</v>
      </c>
      <c r="Q457" s="112" t="s">
        <v>96</v>
      </c>
      <c r="R457" s="127" t="s">
        <v>92</v>
      </c>
      <c r="T457" s="97">
        <v>35</v>
      </c>
      <c r="U457" s="127" t="s">
        <v>279</v>
      </c>
      <c r="W457" s="97" t="s">
        <v>289</v>
      </c>
      <c r="X457" s="97" t="s">
        <v>311</v>
      </c>
      <c r="AA457" s="127" t="s">
        <v>261</v>
      </c>
      <c r="AB457" s="127">
        <f t="shared" si="45"/>
        <v>2</v>
      </c>
      <c r="AC457" s="127">
        <f t="shared" si="48"/>
        <v>1</v>
      </c>
      <c r="AD457" s="117">
        <v>18</v>
      </c>
      <c r="AE457" s="132">
        <f t="shared" si="43"/>
        <v>742</v>
      </c>
      <c r="AF457" s="97">
        <v>1</v>
      </c>
      <c r="AG457" s="99">
        <v>43168</v>
      </c>
      <c r="AH457" s="127" t="str">
        <f t="shared" si="49"/>
        <v>2517PERLAS DE PIEL advance X 200 CAPS.</v>
      </c>
      <c r="AI457" s="97" t="s">
        <v>380</v>
      </c>
    </row>
    <row r="458" spans="1:35" x14ac:dyDescent="0.3">
      <c r="A458" s="97">
        <v>121</v>
      </c>
      <c r="B458" s="127" t="str">
        <f t="shared" si="46"/>
        <v>1212</v>
      </c>
      <c r="C458" s="127" t="str">
        <f t="shared" si="47"/>
        <v>25179</v>
      </c>
      <c r="E458" s="159" t="s">
        <v>342</v>
      </c>
      <c r="F458" s="133" t="s">
        <v>155</v>
      </c>
      <c r="G458" s="114" t="s">
        <v>156</v>
      </c>
      <c r="H458" s="136">
        <v>43920</v>
      </c>
      <c r="I458" s="132">
        <f t="shared" si="44"/>
        <v>9</v>
      </c>
      <c r="J458" s="97" t="s">
        <v>256</v>
      </c>
      <c r="K458" s="97">
        <v>2018</v>
      </c>
      <c r="L458" s="109">
        <v>43167</v>
      </c>
      <c r="M458" s="97">
        <v>2519</v>
      </c>
      <c r="N458" s="115">
        <v>2517</v>
      </c>
      <c r="O458" s="116">
        <v>43166</v>
      </c>
      <c r="P458" s="97" t="s">
        <v>94</v>
      </c>
      <c r="Q458" s="112" t="s">
        <v>96</v>
      </c>
      <c r="R458" s="127" t="s">
        <v>92</v>
      </c>
      <c r="T458" s="97">
        <v>35</v>
      </c>
      <c r="U458" s="127" t="s">
        <v>279</v>
      </c>
      <c r="W458" s="97" t="s">
        <v>289</v>
      </c>
      <c r="X458" s="97" t="s">
        <v>311</v>
      </c>
      <c r="AA458" s="127" t="s">
        <v>261</v>
      </c>
      <c r="AB458" s="127">
        <f t="shared" si="45"/>
        <v>2</v>
      </c>
      <c r="AC458" s="127">
        <f t="shared" si="48"/>
        <v>1</v>
      </c>
      <c r="AD458" s="117">
        <v>108</v>
      </c>
      <c r="AE458" s="132">
        <f t="shared" si="43"/>
        <v>742</v>
      </c>
      <c r="AF458" s="97">
        <v>1</v>
      </c>
      <c r="AG458" s="99">
        <v>43168</v>
      </c>
      <c r="AH458" s="127" t="str">
        <f t="shared" si="49"/>
        <v>2517PHYTO SOYA CAPS. X 60</v>
      </c>
      <c r="AI458" s="97" t="s">
        <v>380</v>
      </c>
    </row>
    <row r="459" spans="1:35" x14ac:dyDescent="0.3">
      <c r="A459" s="97">
        <v>121</v>
      </c>
      <c r="B459" s="127" t="str">
        <f t="shared" si="46"/>
        <v>1212</v>
      </c>
      <c r="C459" s="127" t="str">
        <f t="shared" si="47"/>
        <v>251710</v>
      </c>
      <c r="E459" s="159" t="s">
        <v>343</v>
      </c>
      <c r="F459" s="133" t="s">
        <v>170</v>
      </c>
      <c r="G459" s="114" t="s">
        <v>199</v>
      </c>
      <c r="H459" s="136">
        <v>43768</v>
      </c>
      <c r="I459" s="132">
        <f t="shared" si="44"/>
        <v>10</v>
      </c>
      <c r="J459" s="97" t="s">
        <v>256</v>
      </c>
      <c r="K459" s="97">
        <v>2018</v>
      </c>
      <c r="L459" s="109">
        <v>43167</v>
      </c>
      <c r="M459" s="97">
        <v>2519</v>
      </c>
      <c r="N459" s="115">
        <v>2517</v>
      </c>
      <c r="O459" s="116">
        <v>43166</v>
      </c>
      <c r="P459" s="97" t="s">
        <v>94</v>
      </c>
      <c r="Q459" s="112" t="s">
        <v>96</v>
      </c>
      <c r="R459" s="127" t="s">
        <v>92</v>
      </c>
      <c r="T459" s="97">
        <v>35</v>
      </c>
      <c r="U459" s="127" t="s">
        <v>279</v>
      </c>
      <c r="W459" s="97" t="s">
        <v>289</v>
      </c>
      <c r="X459" s="97" t="s">
        <v>311</v>
      </c>
      <c r="AA459" s="127" t="s">
        <v>261</v>
      </c>
      <c r="AB459" s="127">
        <f t="shared" si="45"/>
        <v>2</v>
      </c>
      <c r="AC459" s="127">
        <f t="shared" si="48"/>
        <v>1</v>
      </c>
      <c r="AD459" s="117">
        <v>6</v>
      </c>
      <c r="AE459" s="132">
        <f t="shared" si="43"/>
        <v>742</v>
      </c>
      <c r="AF459" s="97">
        <v>1</v>
      </c>
      <c r="AG459" s="99">
        <v>43168</v>
      </c>
      <c r="AH459" s="127" t="str">
        <f t="shared" si="49"/>
        <v>2517PHYTO SOYA DIA Y NOCHE X 60 CAP.</v>
      </c>
      <c r="AI459" s="97" t="s">
        <v>380</v>
      </c>
    </row>
    <row r="460" spans="1:35" x14ac:dyDescent="0.3">
      <c r="A460" s="97">
        <v>121</v>
      </c>
      <c r="B460" s="127" t="str">
        <f t="shared" si="46"/>
        <v>1212</v>
      </c>
      <c r="C460" s="127" t="str">
        <f t="shared" si="47"/>
        <v>251711</v>
      </c>
      <c r="E460" s="159" t="s">
        <v>344</v>
      </c>
      <c r="F460" s="133" t="s">
        <v>165</v>
      </c>
      <c r="G460" s="114" t="s">
        <v>184</v>
      </c>
      <c r="H460" s="136">
        <v>44042</v>
      </c>
      <c r="I460" s="132">
        <f t="shared" si="44"/>
        <v>11</v>
      </c>
      <c r="J460" s="97" t="s">
        <v>256</v>
      </c>
      <c r="K460" s="97">
        <v>2018</v>
      </c>
      <c r="L460" s="109">
        <v>43167</v>
      </c>
      <c r="M460" s="97">
        <v>2519</v>
      </c>
      <c r="N460" s="115">
        <v>2517</v>
      </c>
      <c r="O460" s="116">
        <v>43166</v>
      </c>
      <c r="P460" s="97" t="s">
        <v>94</v>
      </c>
      <c r="Q460" s="112" t="s">
        <v>96</v>
      </c>
      <c r="R460" s="127" t="s">
        <v>92</v>
      </c>
      <c r="T460" s="97">
        <v>35</v>
      </c>
      <c r="U460" s="127" t="s">
        <v>279</v>
      </c>
      <c r="W460" s="97" t="s">
        <v>289</v>
      </c>
      <c r="X460" s="97" t="s">
        <v>311</v>
      </c>
      <c r="AA460" s="127" t="s">
        <v>261</v>
      </c>
      <c r="AB460" s="127">
        <f t="shared" si="45"/>
        <v>2</v>
      </c>
      <c r="AC460" s="127">
        <f t="shared" si="48"/>
        <v>1</v>
      </c>
      <c r="AD460" s="117">
        <v>48</v>
      </c>
      <c r="AE460" s="132">
        <f t="shared" si="43"/>
        <v>742</v>
      </c>
      <c r="AF460" s="97">
        <v>1</v>
      </c>
      <c r="AG460" s="99">
        <v>43168</v>
      </c>
      <c r="AH460" s="127" t="str">
        <f t="shared" si="49"/>
        <v>2517PHYTO SOYA FORTE X 60 CAPS</v>
      </c>
      <c r="AI460" s="97" t="s">
        <v>380</v>
      </c>
    </row>
    <row r="461" spans="1:35" x14ac:dyDescent="0.3">
      <c r="A461" s="97">
        <v>121</v>
      </c>
      <c r="B461" s="127" t="str">
        <f t="shared" si="46"/>
        <v>1212</v>
      </c>
      <c r="C461" s="127" t="str">
        <f t="shared" si="47"/>
        <v>251712</v>
      </c>
      <c r="E461" s="159" t="s">
        <v>345</v>
      </c>
      <c r="F461" s="133" t="s">
        <v>157</v>
      </c>
      <c r="G461" s="114" t="s">
        <v>200</v>
      </c>
      <c r="H461" s="136">
        <v>44134</v>
      </c>
      <c r="I461" s="132">
        <f t="shared" si="44"/>
        <v>12</v>
      </c>
      <c r="J461" s="97" t="s">
        <v>256</v>
      </c>
      <c r="K461" s="97">
        <v>2018</v>
      </c>
      <c r="L461" s="109">
        <v>43167</v>
      </c>
      <c r="M461" s="97">
        <v>2519</v>
      </c>
      <c r="N461" s="115">
        <v>2517</v>
      </c>
      <c r="O461" s="116">
        <v>43166</v>
      </c>
      <c r="P461" s="97" t="s">
        <v>94</v>
      </c>
      <c r="Q461" s="112" t="s">
        <v>96</v>
      </c>
      <c r="R461" s="127" t="s">
        <v>92</v>
      </c>
      <c r="T461" s="97">
        <v>35</v>
      </c>
      <c r="U461" s="127" t="s">
        <v>279</v>
      </c>
      <c r="W461" s="97" t="s">
        <v>289</v>
      </c>
      <c r="X461" s="97" t="s">
        <v>311</v>
      </c>
      <c r="AA461" s="127" t="s">
        <v>261</v>
      </c>
      <c r="AB461" s="127">
        <f t="shared" si="45"/>
        <v>2</v>
      </c>
      <c r="AC461" s="127">
        <f t="shared" si="48"/>
        <v>1</v>
      </c>
      <c r="AD461" s="117">
        <v>30</v>
      </c>
      <c r="AE461" s="132">
        <f t="shared" si="43"/>
        <v>742</v>
      </c>
      <c r="AF461" s="97">
        <v>1</v>
      </c>
      <c r="AG461" s="99">
        <v>43168</v>
      </c>
      <c r="AH461" s="127" t="str">
        <f t="shared" si="49"/>
        <v>2517PHYTO SOYA GEL VAGINAL X 8 APLICADORES</v>
      </c>
      <c r="AI461" s="97" t="s">
        <v>380</v>
      </c>
    </row>
    <row r="462" spans="1:35" x14ac:dyDescent="0.3">
      <c r="A462" s="97">
        <v>121</v>
      </c>
      <c r="B462" s="127" t="str">
        <f t="shared" si="46"/>
        <v>1212</v>
      </c>
      <c r="C462" s="127" t="str">
        <f t="shared" si="47"/>
        <v>251713</v>
      </c>
      <c r="E462" s="159" t="s">
        <v>346</v>
      </c>
      <c r="F462" s="133" t="s">
        <v>172</v>
      </c>
      <c r="G462" s="114" t="s">
        <v>173</v>
      </c>
      <c r="H462" s="136">
        <v>43497</v>
      </c>
      <c r="I462" s="132">
        <f t="shared" si="44"/>
        <v>13</v>
      </c>
      <c r="J462" s="97" t="s">
        <v>256</v>
      </c>
      <c r="K462" s="97">
        <v>2018</v>
      </c>
      <c r="L462" s="109">
        <v>43167</v>
      </c>
      <c r="M462" s="97">
        <v>2519</v>
      </c>
      <c r="N462" s="115">
        <v>2517</v>
      </c>
      <c r="O462" s="116">
        <v>43166</v>
      </c>
      <c r="P462" s="97" t="s">
        <v>94</v>
      </c>
      <c r="Q462" s="112" t="s">
        <v>96</v>
      </c>
      <c r="R462" s="127" t="s">
        <v>92</v>
      </c>
      <c r="T462" s="97">
        <v>35</v>
      </c>
      <c r="U462" s="127" t="s">
        <v>279</v>
      </c>
      <c r="W462" s="97" t="s">
        <v>289</v>
      </c>
      <c r="X462" s="97" t="s">
        <v>311</v>
      </c>
      <c r="AA462" s="127" t="s">
        <v>261</v>
      </c>
      <c r="AB462" s="127">
        <f t="shared" si="45"/>
        <v>2</v>
      </c>
      <c r="AC462" s="127">
        <f t="shared" si="48"/>
        <v>1</v>
      </c>
      <c r="AD462" s="117">
        <v>30</v>
      </c>
      <c r="AE462" s="132">
        <f t="shared" si="43"/>
        <v>742</v>
      </c>
      <c r="AF462" s="97">
        <v>1</v>
      </c>
      <c r="AG462" s="99">
        <v>43168</v>
      </c>
      <c r="AH462" s="127" t="str">
        <f t="shared" si="49"/>
        <v>2517VITIVEN X 30 CAPSULAS</v>
      </c>
      <c r="AI462" s="97" t="s">
        <v>380</v>
      </c>
    </row>
    <row r="463" spans="1:35" x14ac:dyDescent="0.3">
      <c r="A463" s="97">
        <v>121</v>
      </c>
      <c r="B463" s="127" t="str">
        <f t="shared" si="46"/>
        <v>1212</v>
      </c>
      <c r="C463" s="127" t="str">
        <f t="shared" si="47"/>
        <v>251714</v>
      </c>
      <c r="E463" s="159" t="s">
        <v>348</v>
      </c>
      <c r="F463" s="133" t="s">
        <v>167</v>
      </c>
      <c r="G463" s="114" t="s">
        <v>168</v>
      </c>
      <c r="H463" s="136">
        <v>43738</v>
      </c>
      <c r="I463" s="132">
        <f t="shared" si="44"/>
        <v>14</v>
      </c>
      <c r="J463" s="97" t="s">
        <v>256</v>
      </c>
      <c r="K463" s="97">
        <v>2018</v>
      </c>
      <c r="L463" s="109">
        <v>43167</v>
      </c>
      <c r="M463" s="97">
        <v>2519</v>
      </c>
      <c r="N463" s="115">
        <v>2517</v>
      </c>
      <c r="O463" s="116">
        <v>43166</v>
      </c>
      <c r="P463" s="97" t="s">
        <v>94</v>
      </c>
      <c r="Q463" s="112" t="s">
        <v>96</v>
      </c>
      <c r="R463" s="127" t="s">
        <v>92</v>
      </c>
      <c r="T463" s="97">
        <v>35</v>
      </c>
      <c r="U463" s="127" t="s">
        <v>279</v>
      </c>
      <c r="W463" s="97" t="s">
        <v>289</v>
      </c>
      <c r="X463" s="97" t="s">
        <v>311</v>
      </c>
      <c r="AA463" s="127" t="s">
        <v>261</v>
      </c>
      <c r="AB463" s="127">
        <f t="shared" si="45"/>
        <v>2</v>
      </c>
      <c r="AC463" s="127">
        <f t="shared" si="48"/>
        <v>1</v>
      </c>
      <c r="AD463" s="117">
        <v>30</v>
      </c>
      <c r="AE463" s="132">
        <f t="shared" si="43"/>
        <v>742</v>
      </c>
      <c r="AF463" s="97">
        <v>1</v>
      </c>
      <c r="AG463" s="99">
        <v>43168</v>
      </c>
      <c r="AH463" s="127" t="str">
        <f t="shared" si="49"/>
        <v>2517VAGIVIT CAJS X 6 V.T.</v>
      </c>
      <c r="AI463" s="97" t="s">
        <v>380</v>
      </c>
    </row>
    <row r="464" spans="1:35" x14ac:dyDescent="0.3">
      <c r="A464" s="97">
        <v>121</v>
      </c>
      <c r="B464" s="127" t="str">
        <f t="shared" si="46"/>
        <v>1213</v>
      </c>
      <c r="C464" s="127" t="str">
        <f t="shared" si="47"/>
        <v>25181</v>
      </c>
      <c r="E464" s="159" t="s">
        <v>337</v>
      </c>
      <c r="F464" s="133" t="s">
        <v>146</v>
      </c>
      <c r="G464" s="114" t="s">
        <v>195</v>
      </c>
      <c r="H464" s="136">
        <v>43697</v>
      </c>
      <c r="I464" s="132">
        <f t="shared" si="44"/>
        <v>1</v>
      </c>
      <c r="J464" s="97" t="s">
        <v>256</v>
      </c>
      <c r="K464" s="97">
        <v>2018</v>
      </c>
      <c r="L464" s="109">
        <v>43167</v>
      </c>
      <c r="M464" s="97">
        <v>2520</v>
      </c>
      <c r="N464" s="115">
        <v>2518</v>
      </c>
      <c r="O464" s="116">
        <v>43167</v>
      </c>
      <c r="P464" s="97" t="s">
        <v>94</v>
      </c>
      <c r="Q464" s="112" t="s">
        <v>180</v>
      </c>
      <c r="R464" s="127" t="s">
        <v>92</v>
      </c>
      <c r="T464" s="97">
        <v>1</v>
      </c>
      <c r="U464" s="127" t="s">
        <v>279</v>
      </c>
      <c r="W464" s="97" t="s">
        <v>289</v>
      </c>
      <c r="AA464" s="127" t="s">
        <v>261</v>
      </c>
      <c r="AB464" s="127">
        <f t="shared" si="45"/>
        <v>3</v>
      </c>
      <c r="AC464" s="127">
        <f t="shared" si="48"/>
        <v>1</v>
      </c>
      <c r="AD464" s="117">
        <v>10</v>
      </c>
      <c r="AE464" s="132">
        <f t="shared" si="43"/>
        <v>743</v>
      </c>
      <c r="AF464" s="97">
        <v>1</v>
      </c>
      <c r="AG464" s="99">
        <v>43168</v>
      </c>
      <c r="AH464" s="127" t="str">
        <f t="shared" si="49"/>
        <v>2518ARKOVOX PROPOLIS JARABE X 150 ML.</v>
      </c>
    </row>
    <row r="465" spans="1:35" x14ac:dyDescent="0.3">
      <c r="A465" s="97">
        <v>122</v>
      </c>
      <c r="B465" s="127" t="str">
        <f t="shared" si="46"/>
        <v>1221</v>
      </c>
      <c r="C465" s="127" t="str">
        <f t="shared" si="47"/>
        <v>25191</v>
      </c>
      <c r="E465" s="159" t="s">
        <v>332</v>
      </c>
      <c r="F465" s="133" t="s">
        <v>142</v>
      </c>
      <c r="G465" s="114" t="s">
        <v>194</v>
      </c>
      <c r="H465" s="136">
        <v>43738</v>
      </c>
      <c r="I465" s="132">
        <f t="shared" si="44"/>
        <v>1</v>
      </c>
      <c r="J465" s="97" t="s">
        <v>256</v>
      </c>
      <c r="K465" s="97">
        <v>2018</v>
      </c>
      <c r="L465" s="109">
        <v>43168</v>
      </c>
      <c r="M465" s="97">
        <v>2521</v>
      </c>
      <c r="N465" s="115">
        <v>2519</v>
      </c>
      <c r="O465" s="116">
        <v>43167</v>
      </c>
      <c r="P465" s="97" t="s">
        <v>94</v>
      </c>
      <c r="Q465" s="112" t="s">
        <v>206</v>
      </c>
      <c r="R465" s="127" t="s">
        <v>87</v>
      </c>
      <c r="T465" s="97">
        <v>151</v>
      </c>
      <c r="U465" s="127" t="s">
        <v>271</v>
      </c>
      <c r="W465" s="97" t="s">
        <v>289</v>
      </c>
      <c r="X465" s="97" t="s">
        <v>312</v>
      </c>
      <c r="AA465" s="127" t="s">
        <v>261</v>
      </c>
      <c r="AB465" s="127">
        <f t="shared" si="45"/>
        <v>1</v>
      </c>
      <c r="AC465" s="127">
        <f t="shared" si="48"/>
        <v>1</v>
      </c>
      <c r="AD465" s="117">
        <v>240</v>
      </c>
      <c r="AE465" s="132">
        <f t="shared" si="43"/>
        <v>744</v>
      </c>
      <c r="AF465" s="97">
        <v>2</v>
      </c>
      <c r="AG465" s="99">
        <v>43168</v>
      </c>
      <c r="AH465" s="127" t="str">
        <f t="shared" si="49"/>
        <v>2519ACTIVOX MENTA-EUCALIPTO X 16 PASTILLAS</v>
      </c>
      <c r="AI465" s="97" t="s">
        <v>381</v>
      </c>
    </row>
    <row r="466" spans="1:35" x14ac:dyDescent="0.3">
      <c r="A466" s="97">
        <v>122</v>
      </c>
      <c r="B466" s="127" t="str">
        <f t="shared" si="46"/>
        <v>1221</v>
      </c>
      <c r="C466" s="127" t="str">
        <f t="shared" si="47"/>
        <v>25192</v>
      </c>
      <c r="E466" s="159" t="s">
        <v>336</v>
      </c>
      <c r="F466" s="133" t="s">
        <v>185</v>
      </c>
      <c r="G466" s="114" t="s">
        <v>196</v>
      </c>
      <c r="H466" s="136">
        <v>44134</v>
      </c>
      <c r="I466" s="132">
        <f t="shared" si="44"/>
        <v>2</v>
      </c>
      <c r="J466" s="97" t="s">
        <v>256</v>
      </c>
      <c r="K466" s="97">
        <v>2018</v>
      </c>
      <c r="L466" s="109">
        <v>43168</v>
      </c>
      <c r="M466" s="97">
        <v>2521</v>
      </c>
      <c r="N466" s="115">
        <v>2519</v>
      </c>
      <c r="O466" s="116">
        <v>43167</v>
      </c>
      <c r="P466" s="97" t="s">
        <v>94</v>
      </c>
      <c r="Q466" s="112" t="s">
        <v>206</v>
      </c>
      <c r="R466" s="127" t="s">
        <v>87</v>
      </c>
      <c r="T466" s="97">
        <v>151</v>
      </c>
      <c r="U466" s="127" t="s">
        <v>271</v>
      </c>
      <c r="W466" s="97" t="s">
        <v>289</v>
      </c>
      <c r="X466" s="97" t="s">
        <v>312</v>
      </c>
      <c r="AA466" s="127" t="s">
        <v>261</v>
      </c>
      <c r="AB466" s="127">
        <f t="shared" si="45"/>
        <v>1</v>
      </c>
      <c r="AC466" s="127">
        <f t="shared" si="48"/>
        <v>1</v>
      </c>
      <c r="AD466" s="117">
        <v>450</v>
      </c>
      <c r="AE466" s="132">
        <f t="shared" si="43"/>
        <v>744</v>
      </c>
      <c r="AF466" s="97">
        <v>2</v>
      </c>
      <c r="AG466" s="99">
        <v>43168</v>
      </c>
      <c r="AH466" s="127" t="str">
        <f t="shared" si="49"/>
        <v>2519ARKOLAGEN PLUS X 14 SACHETS</v>
      </c>
      <c r="AI466" s="97" t="s">
        <v>381</v>
      </c>
    </row>
    <row r="467" spans="1:35" x14ac:dyDescent="0.3">
      <c r="A467" s="97">
        <v>122</v>
      </c>
      <c r="B467" s="127" t="str">
        <f t="shared" si="46"/>
        <v>1221</v>
      </c>
      <c r="C467" s="127" t="str">
        <f t="shared" si="47"/>
        <v>25193</v>
      </c>
      <c r="E467" s="159" t="s">
        <v>337</v>
      </c>
      <c r="F467" s="133" t="s">
        <v>146</v>
      </c>
      <c r="G467" s="114" t="s">
        <v>195</v>
      </c>
      <c r="H467" s="136">
        <v>43697</v>
      </c>
      <c r="I467" s="132">
        <f t="shared" si="44"/>
        <v>3</v>
      </c>
      <c r="J467" s="97" t="s">
        <v>256</v>
      </c>
      <c r="K467" s="97">
        <v>2018</v>
      </c>
      <c r="L467" s="109">
        <v>43168</v>
      </c>
      <c r="M467" s="97">
        <v>2521</v>
      </c>
      <c r="N467" s="115">
        <v>2519</v>
      </c>
      <c r="O467" s="116">
        <v>43167</v>
      </c>
      <c r="P467" s="97" t="s">
        <v>94</v>
      </c>
      <c r="Q467" s="112" t="s">
        <v>206</v>
      </c>
      <c r="R467" s="127" t="s">
        <v>87</v>
      </c>
      <c r="T467" s="97">
        <v>151</v>
      </c>
      <c r="U467" s="127" t="s">
        <v>271</v>
      </c>
      <c r="W467" s="97" t="s">
        <v>289</v>
      </c>
      <c r="X467" s="97" t="s">
        <v>312</v>
      </c>
      <c r="AA467" s="127" t="s">
        <v>261</v>
      </c>
      <c r="AB467" s="127">
        <f t="shared" si="45"/>
        <v>1</v>
      </c>
      <c r="AC467" s="127">
        <f t="shared" si="48"/>
        <v>1</v>
      </c>
      <c r="AD467" s="117">
        <v>1440</v>
      </c>
      <c r="AE467" s="132">
        <f t="shared" si="43"/>
        <v>744</v>
      </c>
      <c r="AF467" s="97">
        <v>2</v>
      </c>
      <c r="AG467" s="99">
        <v>43168</v>
      </c>
      <c r="AH467" s="127" t="str">
        <f t="shared" si="49"/>
        <v>2519ARKOVOX PROPOLIS JARABE X 150 ML.</v>
      </c>
      <c r="AI467" s="97" t="s">
        <v>381</v>
      </c>
    </row>
    <row r="468" spans="1:35" x14ac:dyDescent="0.3">
      <c r="A468" s="97">
        <v>122</v>
      </c>
      <c r="B468" s="127" t="str">
        <f t="shared" si="46"/>
        <v>1221</v>
      </c>
      <c r="C468" s="127" t="str">
        <f t="shared" si="47"/>
        <v>25194</v>
      </c>
      <c r="E468" s="159" t="s">
        <v>338</v>
      </c>
      <c r="F468" s="133" t="s">
        <v>149</v>
      </c>
      <c r="G468" s="114" t="s">
        <v>150</v>
      </c>
      <c r="H468" s="136">
        <v>43951</v>
      </c>
      <c r="I468" s="132">
        <f t="shared" si="44"/>
        <v>4</v>
      </c>
      <c r="J468" s="97" t="s">
        <v>256</v>
      </c>
      <c r="K468" s="97">
        <v>2018</v>
      </c>
      <c r="L468" s="109">
        <v>43168</v>
      </c>
      <c r="M468" s="97">
        <v>2521</v>
      </c>
      <c r="N468" s="115">
        <v>2519</v>
      </c>
      <c r="O468" s="116">
        <v>43167</v>
      </c>
      <c r="P468" s="97" t="s">
        <v>94</v>
      </c>
      <c r="Q468" s="112" t="s">
        <v>206</v>
      </c>
      <c r="R468" s="127" t="s">
        <v>87</v>
      </c>
      <c r="T468" s="97">
        <v>151</v>
      </c>
      <c r="U468" s="127" t="s">
        <v>271</v>
      </c>
      <c r="W468" s="97" t="s">
        <v>289</v>
      </c>
      <c r="X468" s="97" t="s">
        <v>312</v>
      </c>
      <c r="AA468" s="127" t="s">
        <v>261</v>
      </c>
      <c r="AB468" s="127">
        <f t="shared" si="45"/>
        <v>1</v>
      </c>
      <c r="AC468" s="127">
        <f t="shared" si="48"/>
        <v>1</v>
      </c>
      <c r="AD468" s="117">
        <v>40</v>
      </c>
      <c r="AE468" s="132">
        <f t="shared" si="43"/>
        <v>744</v>
      </c>
      <c r="AF468" s="97">
        <v>2</v>
      </c>
      <c r="AG468" s="99">
        <v>43168</v>
      </c>
      <c r="AH468" s="127" t="str">
        <f t="shared" si="49"/>
        <v>2519CHONDRO AID FORTE X 60 CAPS.</v>
      </c>
      <c r="AI468" s="97" t="s">
        <v>381</v>
      </c>
    </row>
    <row r="469" spans="1:35" x14ac:dyDescent="0.3">
      <c r="A469" s="97">
        <v>122</v>
      </c>
      <c r="B469" s="127" t="str">
        <f t="shared" si="46"/>
        <v>1221</v>
      </c>
      <c r="C469" s="127" t="str">
        <f t="shared" si="47"/>
        <v>25195</v>
      </c>
      <c r="E469" s="159" t="s">
        <v>339</v>
      </c>
      <c r="F469" s="133" t="s">
        <v>151</v>
      </c>
      <c r="G469" s="114" t="s">
        <v>152</v>
      </c>
      <c r="H469" s="136">
        <v>43738</v>
      </c>
      <c r="I469" s="132">
        <f t="shared" si="44"/>
        <v>5</v>
      </c>
      <c r="J469" s="97" t="s">
        <v>256</v>
      </c>
      <c r="K469" s="97">
        <v>2018</v>
      </c>
      <c r="L469" s="109">
        <v>43168</v>
      </c>
      <c r="M469" s="97">
        <v>2521</v>
      </c>
      <c r="N469" s="115">
        <v>2519</v>
      </c>
      <c r="O469" s="116">
        <v>43167</v>
      </c>
      <c r="P469" s="97" t="s">
        <v>94</v>
      </c>
      <c r="Q469" s="112" t="s">
        <v>206</v>
      </c>
      <c r="R469" s="127" t="s">
        <v>87</v>
      </c>
      <c r="T469" s="97">
        <v>151</v>
      </c>
      <c r="U469" s="127" t="s">
        <v>271</v>
      </c>
      <c r="W469" s="97" t="s">
        <v>289</v>
      </c>
      <c r="X469" s="97" t="s">
        <v>312</v>
      </c>
      <c r="AA469" s="127" t="s">
        <v>261</v>
      </c>
      <c r="AB469" s="127">
        <f t="shared" si="45"/>
        <v>1</v>
      </c>
      <c r="AC469" s="127">
        <f t="shared" si="48"/>
        <v>1</v>
      </c>
      <c r="AD469" s="117">
        <v>40</v>
      </c>
      <c r="AE469" s="132">
        <f t="shared" si="43"/>
        <v>744</v>
      </c>
      <c r="AF469" s="97">
        <v>2</v>
      </c>
      <c r="AG469" s="99">
        <v>43168</v>
      </c>
      <c r="AH469" s="127" t="str">
        <f t="shared" si="49"/>
        <v>2519CYS-CONTROL SACHETS X 14</v>
      </c>
      <c r="AI469" s="97" t="s">
        <v>381</v>
      </c>
    </row>
    <row r="470" spans="1:35" x14ac:dyDescent="0.3">
      <c r="A470" s="97">
        <v>122</v>
      </c>
      <c r="B470" s="127" t="str">
        <f t="shared" si="46"/>
        <v>1221</v>
      </c>
      <c r="C470" s="127" t="str">
        <f t="shared" si="47"/>
        <v>25196</v>
      </c>
      <c r="E470" s="159" t="s">
        <v>340</v>
      </c>
      <c r="F470" s="133" t="s">
        <v>153</v>
      </c>
      <c r="G470" s="114" t="s">
        <v>154</v>
      </c>
      <c r="H470" s="136">
        <v>43910</v>
      </c>
      <c r="I470" s="132">
        <f t="shared" si="44"/>
        <v>6</v>
      </c>
      <c r="J470" s="97" t="s">
        <v>256</v>
      </c>
      <c r="K470" s="97">
        <v>2018</v>
      </c>
      <c r="L470" s="109">
        <v>43168</v>
      </c>
      <c r="M470" s="97">
        <v>2521</v>
      </c>
      <c r="N470" s="115">
        <v>2519</v>
      </c>
      <c r="O470" s="116">
        <v>43167</v>
      </c>
      <c r="P470" s="97" t="s">
        <v>94</v>
      </c>
      <c r="Q470" s="112" t="s">
        <v>206</v>
      </c>
      <c r="R470" s="127" t="s">
        <v>87</v>
      </c>
      <c r="T470" s="97">
        <v>151</v>
      </c>
      <c r="U470" s="127" t="s">
        <v>271</v>
      </c>
      <c r="W470" s="97" t="s">
        <v>289</v>
      </c>
      <c r="X470" s="97" t="s">
        <v>312</v>
      </c>
      <c r="AA470" s="127" t="s">
        <v>261</v>
      </c>
      <c r="AB470" s="127">
        <f t="shared" si="45"/>
        <v>1</v>
      </c>
      <c r="AC470" s="127">
        <f t="shared" si="48"/>
        <v>1</v>
      </c>
      <c r="AD470" s="117">
        <v>60</v>
      </c>
      <c r="AE470" s="132">
        <f t="shared" si="43"/>
        <v>744</v>
      </c>
      <c r="AF470" s="97">
        <v>2</v>
      </c>
      <c r="AG470" s="99">
        <v>43168</v>
      </c>
      <c r="AH470" s="127" t="str">
        <f t="shared" si="49"/>
        <v>2519ECHINALIS X 30 CAPSULAS</v>
      </c>
      <c r="AI470" s="97" t="s">
        <v>381</v>
      </c>
    </row>
    <row r="471" spans="1:35" x14ac:dyDescent="0.3">
      <c r="A471" s="97">
        <v>122</v>
      </c>
      <c r="B471" s="127" t="str">
        <f t="shared" si="46"/>
        <v>1221</v>
      </c>
      <c r="C471" s="127" t="str">
        <f t="shared" si="47"/>
        <v>25197</v>
      </c>
      <c r="E471" s="159" t="s">
        <v>341</v>
      </c>
      <c r="F471" s="133" t="s">
        <v>163</v>
      </c>
      <c r="G471" s="114" t="s">
        <v>164</v>
      </c>
      <c r="H471" s="136">
        <v>43951</v>
      </c>
      <c r="I471" s="132">
        <f t="shared" si="44"/>
        <v>7</v>
      </c>
      <c r="J471" s="97" t="s">
        <v>256</v>
      </c>
      <c r="K471" s="97">
        <v>2018</v>
      </c>
      <c r="L471" s="109">
        <v>43168</v>
      </c>
      <c r="M471" s="97">
        <v>2521</v>
      </c>
      <c r="N471" s="115">
        <v>2519</v>
      </c>
      <c r="O471" s="116">
        <v>43167</v>
      </c>
      <c r="P471" s="97" t="s">
        <v>94</v>
      </c>
      <c r="Q471" s="112" t="s">
        <v>206</v>
      </c>
      <c r="R471" s="127" t="s">
        <v>87</v>
      </c>
      <c r="T471" s="97">
        <v>151</v>
      </c>
      <c r="U471" s="127" t="s">
        <v>271</v>
      </c>
      <c r="W471" s="97" t="s">
        <v>289</v>
      </c>
      <c r="X471" s="97" t="s">
        <v>312</v>
      </c>
      <c r="AA471" s="127" t="s">
        <v>261</v>
      </c>
      <c r="AB471" s="127">
        <f t="shared" si="45"/>
        <v>1</v>
      </c>
      <c r="AC471" s="127">
        <f t="shared" si="48"/>
        <v>1</v>
      </c>
      <c r="AD471" s="117">
        <v>6</v>
      </c>
      <c r="AE471" s="132">
        <f t="shared" si="43"/>
        <v>744</v>
      </c>
      <c r="AF471" s="97">
        <v>2</v>
      </c>
      <c r="AG471" s="99">
        <v>43168</v>
      </c>
      <c r="AH471" s="127" t="str">
        <f t="shared" si="49"/>
        <v>2519PERLAS DE PIEL advance X 200 CAPS.</v>
      </c>
      <c r="AI471" s="97" t="s">
        <v>381</v>
      </c>
    </row>
    <row r="472" spans="1:35" x14ac:dyDescent="0.3">
      <c r="A472" s="97">
        <v>122</v>
      </c>
      <c r="B472" s="127" t="str">
        <f t="shared" si="46"/>
        <v>1221</v>
      </c>
      <c r="C472" s="127" t="str">
        <f t="shared" si="47"/>
        <v>25198</v>
      </c>
      <c r="E472" s="159" t="s">
        <v>343</v>
      </c>
      <c r="F472" s="133" t="s">
        <v>170</v>
      </c>
      <c r="G472" s="114" t="s">
        <v>199</v>
      </c>
      <c r="H472" s="136">
        <v>43768</v>
      </c>
      <c r="I472" s="132">
        <f t="shared" si="44"/>
        <v>8</v>
      </c>
      <c r="J472" s="97" t="s">
        <v>256</v>
      </c>
      <c r="K472" s="97">
        <v>2018</v>
      </c>
      <c r="L472" s="109">
        <v>43168</v>
      </c>
      <c r="M472" s="97">
        <v>2521</v>
      </c>
      <c r="N472" s="115">
        <v>2519</v>
      </c>
      <c r="O472" s="116">
        <v>43167</v>
      </c>
      <c r="P472" s="97" t="s">
        <v>94</v>
      </c>
      <c r="Q472" s="112" t="s">
        <v>206</v>
      </c>
      <c r="R472" s="127" t="s">
        <v>87</v>
      </c>
      <c r="T472" s="97">
        <v>151</v>
      </c>
      <c r="U472" s="127" t="s">
        <v>271</v>
      </c>
      <c r="W472" s="97" t="s">
        <v>289</v>
      </c>
      <c r="X472" s="97" t="s">
        <v>312</v>
      </c>
      <c r="AA472" s="127" t="s">
        <v>261</v>
      </c>
      <c r="AB472" s="127">
        <f t="shared" si="45"/>
        <v>1</v>
      </c>
      <c r="AC472" s="127">
        <f t="shared" si="48"/>
        <v>1</v>
      </c>
      <c r="AD472" s="117">
        <v>6</v>
      </c>
      <c r="AE472" s="132">
        <f t="shared" si="43"/>
        <v>744</v>
      </c>
      <c r="AF472" s="97">
        <v>2</v>
      </c>
      <c r="AG472" s="99">
        <v>43168</v>
      </c>
      <c r="AH472" s="127" t="str">
        <f t="shared" si="49"/>
        <v>2519PHYTO SOYA DIA Y NOCHE X 60 CAP.</v>
      </c>
      <c r="AI472" s="97" t="s">
        <v>381</v>
      </c>
    </row>
    <row r="473" spans="1:35" x14ac:dyDescent="0.3">
      <c r="A473" s="97">
        <v>121</v>
      </c>
      <c r="B473" s="127" t="str">
        <f t="shared" si="46"/>
        <v>1211</v>
      </c>
      <c r="C473" s="127" t="str">
        <f t="shared" si="47"/>
        <v>25201</v>
      </c>
      <c r="E473" s="159" t="s">
        <v>339</v>
      </c>
      <c r="F473" s="133" t="s">
        <v>151</v>
      </c>
      <c r="G473" s="114" t="s">
        <v>152</v>
      </c>
      <c r="H473" s="136">
        <v>43738</v>
      </c>
      <c r="I473" s="132">
        <f t="shared" si="44"/>
        <v>1</v>
      </c>
      <c r="J473" s="97" t="s">
        <v>256</v>
      </c>
      <c r="K473" s="97">
        <v>2018</v>
      </c>
      <c r="L473" s="109">
        <v>43167</v>
      </c>
      <c r="M473" s="97">
        <v>2522</v>
      </c>
      <c r="N473" s="115">
        <v>2520</v>
      </c>
      <c r="O473" s="116">
        <v>43167</v>
      </c>
      <c r="P473" s="97" t="s">
        <v>94</v>
      </c>
      <c r="Q473" s="112" t="s">
        <v>209</v>
      </c>
      <c r="R473" s="127" t="s">
        <v>92</v>
      </c>
      <c r="T473" s="97">
        <v>1</v>
      </c>
      <c r="U473" s="127" t="s">
        <v>279</v>
      </c>
      <c r="W473" s="97" t="s">
        <v>289</v>
      </c>
      <c r="AA473" s="127" t="s">
        <v>261</v>
      </c>
      <c r="AB473" s="127">
        <f t="shared" si="45"/>
        <v>1</v>
      </c>
      <c r="AC473" s="127">
        <f t="shared" si="48"/>
        <v>1</v>
      </c>
      <c r="AD473" s="117">
        <v>20</v>
      </c>
      <c r="AE473" s="132">
        <f t="shared" si="43"/>
        <v>745</v>
      </c>
      <c r="AF473" s="97">
        <v>1</v>
      </c>
      <c r="AG473" s="99">
        <v>43168</v>
      </c>
      <c r="AH473" s="127" t="str">
        <f t="shared" si="49"/>
        <v>2520CYS-CONTROL SACHETS X 14</v>
      </c>
    </row>
    <row r="474" spans="1:35" x14ac:dyDescent="0.3">
      <c r="A474" s="97">
        <v>121</v>
      </c>
      <c r="B474" s="127" t="str">
        <f t="shared" si="46"/>
        <v>1211</v>
      </c>
      <c r="C474" s="127" t="str">
        <f t="shared" si="47"/>
        <v>25202</v>
      </c>
      <c r="E474" s="159" t="s">
        <v>344</v>
      </c>
      <c r="F474" s="133" t="s">
        <v>165</v>
      </c>
      <c r="G474" s="114" t="s">
        <v>184</v>
      </c>
      <c r="H474" s="136">
        <v>44042</v>
      </c>
      <c r="I474" s="132">
        <f t="shared" si="44"/>
        <v>2</v>
      </c>
      <c r="J474" s="97" t="s">
        <v>256</v>
      </c>
      <c r="K474" s="97">
        <v>2018</v>
      </c>
      <c r="L474" s="109">
        <v>43167</v>
      </c>
      <c r="M474" s="97">
        <v>2522</v>
      </c>
      <c r="N474" s="115">
        <v>2520</v>
      </c>
      <c r="O474" s="116">
        <v>43167</v>
      </c>
      <c r="P474" s="97" t="s">
        <v>94</v>
      </c>
      <c r="Q474" s="112" t="s">
        <v>209</v>
      </c>
      <c r="R474" s="127" t="s">
        <v>92</v>
      </c>
      <c r="T474" s="97">
        <v>1</v>
      </c>
      <c r="U474" s="127" t="s">
        <v>279</v>
      </c>
      <c r="W474" s="97" t="s">
        <v>289</v>
      </c>
      <c r="AA474" s="127" t="s">
        <v>261</v>
      </c>
      <c r="AB474" s="127">
        <f t="shared" si="45"/>
        <v>1</v>
      </c>
      <c r="AC474" s="127">
        <f t="shared" si="48"/>
        <v>1</v>
      </c>
      <c r="AD474" s="117">
        <v>2</v>
      </c>
      <c r="AE474" s="132">
        <f t="shared" si="43"/>
        <v>745</v>
      </c>
      <c r="AF474" s="97">
        <v>1</v>
      </c>
      <c r="AG474" s="99">
        <v>43168</v>
      </c>
      <c r="AH474" s="127" t="str">
        <f t="shared" si="49"/>
        <v>2520PHYTO SOYA FORTE X 60 CAPS</v>
      </c>
    </row>
    <row r="475" spans="1:35" x14ac:dyDescent="0.3">
      <c r="A475" s="97">
        <v>121</v>
      </c>
      <c r="B475" s="127" t="str">
        <f t="shared" si="46"/>
        <v>1211</v>
      </c>
      <c r="C475" s="127" t="str">
        <f t="shared" si="47"/>
        <v>25203</v>
      </c>
      <c r="E475" s="159" t="s">
        <v>348</v>
      </c>
      <c r="F475" s="133" t="s">
        <v>167</v>
      </c>
      <c r="G475" s="114" t="s">
        <v>168</v>
      </c>
      <c r="H475" s="136">
        <v>43738</v>
      </c>
      <c r="I475" s="132">
        <f t="shared" si="44"/>
        <v>3</v>
      </c>
      <c r="J475" s="97" t="s">
        <v>256</v>
      </c>
      <c r="K475" s="97">
        <v>2018</v>
      </c>
      <c r="L475" s="109">
        <v>43167</v>
      </c>
      <c r="M475" s="97">
        <v>2522</v>
      </c>
      <c r="N475" s="115">
        <v>2520</v>
      </c>
      <c r="O475" s="116">
        <v>43167</v>
      </c>
      <c r="P475" s="97" t="s">
        <v>94</v>
      </c>
      <c r="Q475" s="112" t="s">
        <v>209</v>
      </c>
      <c r="R475" s="127" t="s">
        <v>92</v>
      </c>
      <c r="T475" s="97">
        <v>1</v>
      </c>
      <c r="U475" s="127" t="s">
        <v>279</v>
      </c>
      <c r="W475" s="97" t="s">
        <v>289</v>
      </c>
      <c r="AA475" s="127" t="s">
        <v>261</v>
      </c>
      <c r="AB475" s="127">
        <f t="shared" si="45"/>
        <v>1</v>
      </c>
      <c r="AC475" s="127">
        <f t="shared" si="48"/>
        <v>1</v>
      </c>
      <c r="AD475" s="117">
        <v>5</v>
      </c>
      <c r="AE475" s="132">
        <f t="shared" si="43"/>
        <v>745</v>
      </c>
      <c r="AF475" s="97">
        <v>1</v>
      </c>
      <c r="AG475" s="99">
        <v>43168</v>
      </c>
      <c r="AH475" s="127" t="str">
        <f t="shared" si="49"/>
        <v>2520VAGIVIT CAJS X 6 V.T.</v>
      </c>
    </row>
    <row r="476" spans="1:35" x14ac:dyDescent="0.3">
      <c r="A476" s="97">
        <v>121</v>
      </c>
      <c r="B476" s="127" t="str">
        <f t="shared" si="46"/>
        <v>1212</v>
      </c>
      <c r="C476" s="127" t="str">
        <f t="shared" si="47"/>
        <v>25211</v>
      </c>
      <c r="E476" s="159" t="s">
        <v>336</v>
      </c>
      <c r="F476" s="133" t="s">
        <v>185</v>
      </c>
      <c r="G476" s="114" t="s">
        <v>196</v>
      </c>
      <c r="H476" s="136">
        <v>44134</v>
      </c>
      <c r="I476" s="132">
        <f t="shared" si="44"/>
        <v>1</v>
      </c>
      <c r="J476" s="97" t="s">
        <v>256</v>
      </c>
      <c r="K476" s="97">
        <v>2018</v>
      </c>
      <c r="L476" s="109">
        <v>43167</v>
      </c>
      <c r="M476" s="97">
        <v>2523</v>
      </c>
      <c r="N476" s="115">
        <v>2521</v>
      </c>
      <c r="O476" s="116">
        <v>43167</v>
      </c>
      <c r="P476" s="97" t="s">
        <v>94</v>
      </c>
      <c r="Q476" s="112" t="s">
        <v>210</v>
      </c>
      <c r="R476" s="127" t="s">
        <v>92</v>
      </c>
      <c r="T476" s="97">
        <v>1</v>
      </c>
      <c r="U476" s="127" t="s">
        <v>279</v>
      </c>
      <c r="W476" s="97" t="s">
        <v>289</v>
      </c>
      <c r="AA476" s="127" t="s">
        <v>261</v>
      </c>
      <c r="AB476" s="127">
        <f t="shared" si="45"/>
        <v>2</v>
      </c>
      <c r="AC476" s="127">
        <f t="shared" si="48"/>
        <v>1</v>
      </c>
      <c r="AD476" s="117">
        <v>7</v>
      </c>
      <c r="AE476" s="132">
        <f t="shared" si="43"/>
        <v>746</v>
      </c>
      <c r="AF476" s="97">
        <v>1</v>
      </c>
      <c r="AG476" s="99">
        <v>43168</v>
      </c>
      <c r="AH476" s="127" t="str">
        <f t="shared" si="49"/>
        <v>2521ARKOLAGEN PLUS X 14 SACHETS</v>
      </c>
    </row>
    <row r="477" spans="1:35" x14ac:dyDescent="0.3">
      <c r="A477" s="97">
        <v>121</v>
      </c>
      <c r="B477" s="127" t="str">
        <f t="shared" si="46"/>
        <v>1213</v>
      </c>
      <c r="C477" s="127" t="str">
        <f t="shared" si="47"/>
        <v>13491</v>
      </c>
      <c r="E477" s="159" t="e">
        <v>#N/A</v>
      </c>
      <c r="F477" s="133" t="s">
        <v>211</v>
      </c>
      <c r="G477" s="114" t="s">
        <v>212</v>
      </c>
      <c r="H477" s="136">
        <v>43403</v>
      </c>
      <c r="I477" s="132">
        <f t="shared" si="44"/>
        <v>1</v>
      </c>
      <c r="J477" s="97" t="s">
        <v>256</v>
      </c>
      <c r="K477" s="97">
        <v>2018</v>
      </c>
      <c r="L477" s="109">
        <v>43167</v>
      </c>
      <c r="M477" s="97">
        <v>1341</v>
      </c>
      <c r="N477" s="118">
        <v>1349</v>
      </c>
      <c r="O477" s="116">
        <v>43166</v>
      </c>
      <c r="P477" s="97" t="s">
        <v>94</v>
      </c>
      <c r="Q477" s="112" t="s">
        <v>213</v>
      </c>
      <c r="R477" s="127" t="s">
        <v>91</v>
      </c>
      <c r="T477" s="97">
        <v>1</v>
      </c>
      <c r="U477" s="127" t="s">
        <v>277</v>
      </c>
      <c r="W477" s="97" t="s">
        <v>289</v>
      </c>
      <c r="AA477" s="127" t="s">
        <v>261</v>
      </c>
      <c r="AB477" s="127">
        <f t="shared" si="45"/>
        <v>3</v>
      </c>
      <c r="AC477" s="127">
        <f t="shared" si="48"/>
        <v>1</v>
      </c>
      <c r="AD477" s="117">
        <v>2</v>
      </c>
      <c r="AE477" s="132">
        <f t="shared" si="43"/>
        <v>747</v>
      </c>
      <c r="AF477" s="97">
        <v>1</v>
      </c>
      <c r="AG477" s="99">
        <v>43168.371655092589</v>
      </c>
      <c r="AH477" s="127" t="str">
        <f t="shared" si="49"/>
        <v>1349SEBA CREMA SOLAR MULTI FPS50 W/PERF X 75</v>
      </c>
    </row>
    <row r="478" spans="1:35" x14ac:dyDescent="0.3">
      <c r="A478" s="97">
        <v>121</v>
      </c>
      <c r="B478" s="127" t="str">
        <f t="shared" si="46"/>
        <v>1213</v>
      </c>
      <c r="C478" s="127" t="e">
        <f t="shared" si="47"/>
        <v>#N/A</v>
      </c>
      <c r="E478" s="159" t="e">
        <v>#N/A</v>
      </c>
      <c r="F478" s="133" t="s">
        <v>214</v>
      </c>
      <c r="G478" s="114" t="s">
        <v>215</v>
      </c>
      <c r="H478" s="136">
        <v>44043</v>
      </c>
      <c r="I478" s="132" t="e">
        <f t="shared" si="44"/>
        <v>#N/A</v>
      </c>
      <c r="J478" s="97" t="s">
        <v>256</v>
      </c>
      <c r="K478" s="97">
        <v>2018</v>
      </c>
      <c r="L478" s="109">
        <v>43167</v>
      </c>
      <c r="M478" s="97">
        <v>1341</v>
      </c>
      <c r="N478" s="118">
        <v>1349</v>
      </c>
      <c r="O478" s="116">
        <v>43166</v>
      </c>
      <c r="P478" s="97" t="s">
        <v>94</v>
      </c>
      <c r="Q478" s="112" t="s">
        <v>213</v>
      </c>
      <c r="R478" s="127" t="s">
        <v>91</v>
      </c>
      <c r="T478" s="97">
        <v>1</v>
      </c>
      <c r="U478" s="127" t="s">
        <v>277</v>
      </c>
      <c r="W478" s="97" t="s">
        <v>289</v>
      </c>
      <c r="AA478" s="127" t="s">
        <v>261</v>
      </c>
      <c r="AB478" s="127">
        <f t="shared" si="45"/>
        <v>3</v>
      </c>
      <c r="AC478" s="127">
        <f t="shared" si="48"/>
        <v>1</v>
      </c>
      <c r="AD478" s="117">
        <v>1</v>
      </c>
      <c r="AE478" s="132">
        <f t="shared" si="43"/>
        <v>747</v>
      </c>
      <c r="AF478" s="97">
        <v>1</v>
      </c>
      <c r="AG478" s="99">
        <v>43168.371655092589</v>
      </c>
      <c r="AH478" s="127" t="str">
        <f t="shared" si="49"/>
        <v>1349SEBA ANTI-EDAD CONTORNO DE OJOS X 15ML</v>
      </c>
    </row>
    <row r="479" spans="1:35" x14ac:dyDescent="0.3">
      <c r="A479" s="97">
        <v>121</v>
      </c>
      <c r="B479" s="127" t="str">
        <f t="shared" si="46"/>
        <v>1213</v>
      </c>
      <c r="C479" s="127" t="e">
        <f t="shared" si="47"/>
        <v>#N/A</v>
      </c>
      <c r="E479" s="159" t="e">
        <v>#N/A</v>
      </c>
      <c r="F479" s="133" t="s">
        <v>216</v>
      </c>
      <c r="G479" s="114" t="s">
        <v>217</v>
      </c>
      <c r="H479" s="136">
        <v>44012</v>
      </c>
      <c r="I479" s="132" t="e">
        <f t="shared" si="44"/>
        <v>#N/A</v>
      </c>
      <c r="J479" s="97" t="s">
        <v>256</v>
      </c>
      <c r="K479" s="97">
        <v>2018</v>
      </c>
      <c r="L479" s="109">
        <v>43167</v>
      </c>
      <c r="M479" s="97">
        <v>1341</v>
      </c>
      <c r="N479" s="118">
        <v>1349</v>
      </c>
      <c r="O479" s="116">
        <v>43166</v>
      </c>
      <c r="P479" s="97" t="s">
        <v>94</v>
      </c>
      <c r="Q479" s="112" t="s">
        <v>213</v>
      </c>
      <c r="R479" s="127" t="s">
        <v>91</v>
      </c>
      <c r="T479" s="97">
        <v>1</v>
      </c>
      <c r="U479" s="127" t="s">
        <v>277</v>
      </c>
      <c r="W479" s="97" t="s">
        <v>289</v>
      </c>
      <c r="AA479" s="127" t="s">
        <v>261</v>
      </c>
      <c r="AB479" s="127">
        <f t="shared" si="45"/>
        <v>3</v>
      </c>
      <c r="AC479" s="127">
        <f t="shared" si="48"/>
        <v>1</v>
      </c>
      <c r="AD479" s="117">
        <v>1</v>
      </c>
      <c r="AE479" s="132">
        <f t="shared" si="43"/>
        <v>747</v>
      </c>
      <c r="AF479" s="97">
        <v>1</v>
      </c>
      <c r="AG479" s="99">
        <v>43168.371655092589</v>
      </c>
      <c r="AH479" s="127" t="str">
        <f t="shared" si="49"/>
        <v>1349SEBA VISIO TONICO FACIAL SUAVE X 200ML</v>
      </c>
    </row>
    <row r="480" spans="1:35" x14ac:dyDescent="0.3">
      <c r="A480" s="97">
        <v>121</v>
      </c>
      <c r="B480" s="127" t="str">
        <f t="shared" si="46"/>
        <v>1213</v>
      </c>
      <c r="C480" s="127" t="e">
        <f t="shared" si="47"/>
        <v>#N/A</v>
      </c>
      <c r="E480" s="159" t="e">
        <v>#N/A</v>
      </c>
      <c r="F480" s="133" t="s">
        <v>218</v>
      </c>
      <c r="G480" s="114" t="s">
        <v>219</v>
      </c>
      <c r="H480" s="136">
        <v>44012</v>
      </c>
      <c r="I480" s="132" t="e">
        <f t="shared" si="44"/>
        <v>#N/A</v>
      </c>
      <c r="J480" s="97" t="s">
        <v>256</v>
      </c>
      <c r="K480" s="97">
        <v>2018</v>
      </c>
      <c r="L480" s="109">
        <v>43167</v>
      </c>
      <c r="M480" s="97">
        <v>1341</v>
      </c>
      <c r="N480" s="118">
        <v>1349</v>
      </c>
      <c r="O480" s="116">
        <v>43166</v>
      </c>
      <c r="P480" s="97" t="s">
        <v>94</v>
      </c>
      <c r="Q480" s="112" t="s">
        <v>213</v>
      </c>
      <c r="R480" s="127" t="s">
        <v>91</v>
      </c>
      <c r="T480" s="97">
        <v>1</v>
      </c>
      <c r="U480" s="127" t="s">
        <v>277</v>
      </c>
      <c r="W480" s="97" t="s">
        <v>289</v>
      </c>
      <c r="AA480" s="127" t="s">
        <v>261</v>
      </c>
      <c r="AB480" s="127">
        <f t="shared" si="45"/>
        <v>3</v>
      </c>
      <c r="AC480" s="127">
        <f t="shared" si="48"/>
        <v>1</v>
      </c>
      <c r="AD480" s="117">
        <v>2</v>
      </c>
      <c r="AE480" s="132">
        <f t="shared" si="43"/>
        <v>747</v>
      </c>
      <c r="AF480" s="97">
        <v>1</v>
      </c>
      <c r="AG480" s="99">
        <v>43168.371655092589</v>
      </c>
      <c r="AH480" s="127" t="str">
        <f t="shared" si="49"/>
        <v>1349SEBA GEL DE BAÑO FACIAL CON ACEITE DE OLIVA X 200ML</v>
      </c>
    </row>
    <row r="481" spans="1:35" x14ac:dyDescent="0.3">
      <c r="A481" s="97">
        <v>121</v>
      </c>
      <c r="B481" s="127" t="str">
        <f t="shared" si="46"/>
        <v>1213</v>
      </c>
      <c r="C481" s="127" t="e">
        <f t="shared" si="47"/>
        <v>#N/A</v>
      </c>
      <c r="E481" s="159" t="e">
        <v>#N/A</v>
      </c>
      <c r="F481" s="133" t="s">
        <v>220</v>
      </c>
      <c r="G481" s="114" t="s">
        <v>221</v>
      </c>
      <c r="H481" s="136">
        <v>43861</v>
      </c>
      <c r="I481" s="132" t="e">
        <f t="shared" si="44"/>
        <v>#N/A</v>
      </c>
      <c r="J481" s="97" t="s">
        <v>256</v>
      </c>
      <c r="K481" s="97">
        <v>2018</v>
      </c>
      <c r="L481" s="109">
        <v>43167</v>
      </c>
      <c r="M481" s="97">
        <v>1341</v>
      </c>
      <c r="N481" s="118">
        <v>1349</v>
      </c>
      <c r="O481" s="116">
        <v>43166</v>
      </c>
      <c r="P481" s="97" t="s">
        <v>94</v>
      </c>
      <c r="Q481" s="112" t="s">
        <v>213</v>
      </c>
      <c r="R481" s="127" t="s">
        <v>91</v>
      </c>
      <c r="T481" s="97">
        <v>1</v>
      </c>
      <c r="U481" s="127" t="s">
        <v>277</v>
      </c>
      <c r="W481" s="97" t="s">
        <v>289</v>
      </c>
      <c r="AA481" s="127" t="s">
        <v>261</v>
      </c>
      <c r="AB481" s="127">
        <f t="shared" si="45"/>
        <v>3</v>
      </c>
      <c r="AC481" s="127">
        <f t="shared" si="48"/>
        <v>1</v>
      </c>
      <c r="AD481" s="117">
        <v>1</v>
      </c>
      <c r="AE481" s="132">
        <f t="shared" si="43"/>
        <v>747</v>
      </c>
      <c r="AF481" s="97">
        <v>1</v>
      </c>
      <c r="AG481" s="99">
        <v>43168.371655092589</v>
      </c>
      <c r="AH481" s="127" t="str">
        <f t="shared" si="49"/>
        <v>1349SEBA SPRAY SOLAR MULT FPS30 W/PERF X150</v>
      </c>
    </row>
    <row r="482" spans="1:35" x14ac:dyDescent="0.3">
      <c r="A482" s="97">
        <v>123</v>
      </c>
      <c r="B482" s="127" t="str">
        <f t="shared" si="46"/>
        <v>1231</v>
      </c>
      <c r="C482" s="127" t="str">
        <f t="shared" si="47"/>
        <v>25221</v>
      </c>
      <c r="E482" s="159" t="s">
        <v>332</v>
      </c>
      <c r="F482" s="133" t="s">
        <v>142</v>
      </c>
      <c r="G482" s="114" t="s">
        <v>194</v>
      </c>
      <c r="H482" s="136">
        <v>43738</v>
      </c>
      <c r="I482" s="132">
        <f t="shared" si="44"/>
        <v>1</v>
      </c>
      <c r="J482" s="97" t="s">
        <v>256</v>
      </c>
      <c r="K482" s="97">
        <v>2018</v>
      </c>
      <c r="L482" s="109">
        <v>43171</v>
      </c>
      <c r="M482" s="97">
        <v>2524</v>
      </c>
      <c r="N482" s="118">
        <v>2522</v>
      </c>
      <c r="O482" s="116">
        <v>43171</v>
      </c>
      <c r="P482" s="97" t="s">
        <v>94</v>
      </c>
      <c r="Q482" s="112" t="s">
        <v>203</v>
      </c>
      <c r="R482" s="127" t="s">
        <v>87</v>
      </c>
      <c r="T482" s="97">
        <v>40</v>
      </c>
      <c r="U482" s="127" t="s">
        <v>257</v>
      </c>
      <c r="W482" s="97" t="s">
        <v>289</v>
      </c>
      <c r="X482" s="97" t="s">
        <v>313</v>
      </c>
      <c r="AA482" s="127" t="s">
        <v>261</v>
      </c>
      <c r="AB482" s="127">
        <f t="shared" si="45"/>
        <v>1</v>
      </c>
      <c r="AC482" s="127">
        <f t="shared" si="48"/>
        <v>1</v>
      </c>
      <c r="AD482" s="117">
        <v>300</v>
      </c>
      <c r="AE482" s="132">
        <f t="shared" si="43"/>
        <v>748</v>
      </c>
      <c r="AF482" s="97">
        <v>1</v>
      </c>
      <c r="AG482" s="99">
        <v>0</v>
      </c>
      <c r="AH482" s="127" t="str">
        <f t="shared" si="49"/>
        <v>2522ACTIVOX MENTA-EUCALIPTO X 16 PASTILLAS</v>
      </c>
      <c r="AI482" s="97" t="s">
        <v>383</v>
      </c>
    </row>
    <row r="483" spans="1:35" x14ac:dyDescent="0.3">
      <c r="A483" s="97">
        <v>123</v>
      </c>
      <c r="B483" s="127" t="str">
        <f t="shared" si="46"/>
        <v>1231</v>
      </c>
      <c r="C483" s="127" t="str">
        <f t="shared" si="47"/>
        <v>25222</v>
      </c>
      <c r="E483" s="159" t="s">
        <v>339</v>
      </c>
      <c r="F483" s="133" t="s">
        <v>151</v>
      </c>
      <c r="G483" s="114" t="s">
        <v>152</v>
      </c>
      <c r="H483" s="136">
        <v>43738</v>
      </c>
      <c r="I483" s="132">
        <f t="shared" si="44"/>
        <v>2</v>
      </c>
      <c r="J483" s="97" t="s">
        <v>256</v>
      </c>
      <c r="K483" s="97">
        <v>2018</v>
      </c>
      <c r="L483" s="109">
        <v>43171</v>
      </c>
      <c r="M483" s="97">
        <v>2524</v>
      </c>
      <c r="N483" s="118">
        <v>2522</v>
      </c>
      <c r="O483" s="116">
        <v>43171</v>
      </c>
      <c r="P483" s="97" t="s">
        <v>94</v>
      </c>
      <c r="Q483" s="112" t="s">
        <v>203</v>
      </c>
      <c r="R483" s="127" t="s">
        <v>87</v>
      </c>
      <c r="T483" s="97">
        <v>40</v>
      </c>
      <c r="U483" s="127" t="s">
        <v>257</v>
      </c>
      <c r="W483" s="97" t="s">
        <v>289</v>
      </c>
      <c r="X483" s="97" t="s">
        <v>313</v>
      </c>
      <c r="AA483" s="127" t="s">
        <v>261</v>
      </c>
      <c r="AB483" s="127">
        <f t="shared" si="45"/>
        <v>1</v>
      </c>
      <c r="AC483" s="127">
        <f t="shared" si="48"/>
        <v>1</v>
      </c>
      <c r="AD483" s="117">
        <v>60</v>
      </c>
      <c r="AE483" s="132">
        <f t="shared" si="43"/>
        <v>748</v>
      </c>
      <c r="AF483" s="97">
        <v>1</v>
      </c>
      <c r="AG483" s="99">
        <v>0</v>
      </c>
      <c r="AH483" s="127" t="str">
        <f t="shared" si="49"/>
        <v>2522CYS-CONTROL SACHETS X 14</v>
      </c>
      <c r="AI483" s="97" t="s">
        <v>383</v>
      </c>
    </row>
    <row r="484" spans="1:35" x14ac:dyDescent="0.3">
      <c r="A484" s="97">
        <v>123</v>
      </c>
      <c r="B484" s="127" t="str">
        <f t="shared" si="46"/>
        <v>1231</v>
      </c>
      <c r="C484" s="127" t="str">
        <f t="shared" si="47"/>
        <v>25223</v>
      </c>
      <c r="E484" s="159" t="s">
        <v>336</v>
      </c>
      <c r="F484" s="133" t="s">
        <v>185</v>
      </c>
      <c r="G484" s="114" t="s">
        <v>196</v>
      </c>
      <c r="H484" s="136">
        <v>44134</v>
      </c>
      <c r="I484" s="132">
        <f t="shared" si="44"/>
        <v>3</v>
      </c>
      <c r="J484" s="97" t="s">
        <v>256</v>
      </c>
      <c r="K484" s="97">
        <v>2018</v>
      </c>
      <c r="L484" s="109">
        <v>43171</v>
      </c>
      <c r="M484" s="97">
        <v>2524</v>
      </c>
      <c r="N484" s="118">
        <v>2522</v>
      </c>
      <c r="O484" s="116">
        <v>43171</v>
      </c>
      <c r="P484" s="97" t="s">
        <v>94</v>
      </c>
      <c r="Q484" s="112" t="s">
        <v>203</v>
      </c>
      <c r="R484" s="127" t="s">
        <v>87</v>
      </c>
      <c r="T484" s="97">
        <v>40</v>
      </c>
      <c r="U484" s="127" t="s">
        <v>257</v>
      </c>
      <c r="W484" s="97" t="s">
        <v>289</v>
      </c>
      <c r="X484" s="97" t="s">
        <v>313</v>
      </c>
      <c r="AA484" s="127" t="s">
        <v>261</v>
      </c>
      <c r="AB484" s="127">
        <f t="shared" si="45"/>
        <v>1</v>
      </c>
      <c r="AC484" s="127">
        <f t="shared" si="48"/>
        <v>1</v>
      </c>
      <c r="AD484" s="117">
        <v>60</v>
      </c>
      <c r="AE484" s="132">
        <f t="shared" si="43"/>
        <v>748</v>
      </c>
      <c r="AF484" s="97">
        <v>1</v>
      </c>
      <c r="AG484" s="99">
        <v>0</v>
      </c>
      <c r="AH484" s="127" t="str">
        <f t="shared" si="49"/>
        <v>2522ARKOLAGEN PLUS X 14 SACHETS</v>
      </c>
      <c r="AI484" s="97" t="s">
        <v>383</v>
      </c>
    </row>
    <row r="485" spans="1:35" x14ac:dyDescent="0.3">
      <c r="A485" s="97">
        <v>123</v>
      </c>
      <c r="B485" s="127" t="str">
        <f t="shared" si="46"/>
        <v>1231</v>
      </c>
      <c r="C485" s="127" t="str">
        <f t="shared" si="47"/>
        <v>25224</v>
      </c>
      <c r="E485" s="159" t="s">
        <v>337</v>
      </c>
      <c r="F485" s="133" t="s">
        <v>146</v>
      </c>
      <c r="G485" s="114" t="s">
        <v>195</v>
      </c>
      <c r="H485" s="136">
        <v>43697</v>
      </c>
      <c r="I485" s="132">
        <f t="shared" si="44"/>
        <v>4</v>
      </c>
      <c r="J485" s="97" t="s">
        <v>256</v>
      </c>
      <c r="K485" s="97">
        <v>2018</v>
      </c>
      <c r="L485" s="109">
        <v>43171</v>
      </c>
      <c r="M485" s="97">
        <v>2524</v>
      </c>
      <c r="N485" s="118">
        <v>2522</v>
      </c>
      <c r="O485" s="116">
        <v>43171</v>
      </c>
      <c r="P485" s="97" t="s">
        <v>94</v>
      </c>
      <c r="Q485" s="112" t="s">
        <v>203</v>
      </c>
      <c r="R485" s="127" t="s">
        <v>87</v>
      </c>
      <c r="T485" s="97">
        <v>40</v>
      </c>
      <c r="U485" s="127" t="s">
        <v>257</v>
      </c>
      <c r="W485" s="97" t="s">
        <v>289</v>
      </c>
      <c r="X485" s="97" t="s">
        <v>313</v>
      </c>
      <c r="AA485" s="127" t="s">
        <v>261</v>
      </c>
      <c r="AB485" s="127">
        <f t="shared" si="45"/>
        <v>1</v>
      </c>
      <c r="AC485" s="127">
        <f t="shared" si="48"/>
        <v>1</v>
      </c>
      <c r="AD485" s="117">
        <v>60</v>
      </c>
      <c r="AE485" s="132">
        <f t="shared" si="43"/>
        <v>748</v>
      </c>
      <c r="AF485" s="97">
        <v>1</v>
      </c>
      <c r="AG485" s="99">
        <v>0</v>
      </c>
      <c r="AH485" s="127" t="str">
        <f t="shared" si="49"/>
        <v>2522ARKOVOX PROPOLIS JARABE X 150 ML.</v>
      </c>
      <c r="AI485" s="97" t="s">
        <v>383</v>
      </c>
    </row>
    <row r="486" spans="1:35" x14ac:dyDescent="0.3">
      <c r="A486" s="97">
        <v>126</v>
      </c>
      <c r="B486" s="127" t="str">
        <f t="shared" si="46"/>
        <v>1261</v>
      </c>
      <c r="C486" s="127" t="str">
        <f t="shared" si="47"/>
        <v>25231</v>
      </c>
      <c r="E486" s="159" t="s">
        <v>332</v>
      </c>
      <c r="F486" s="133" t="s">
        <v>142</v>
      </c>
      <c r="G486" s="114" t="s">
        <v>194</v>
      </c>
      <c r="H486" s="136">
        <v>43738</v>
      </c>
      <c r="I486" s="132">
        <f t="shared" si="44"/>
        <v>1</v>
      </c>
      <c r="J486" s="97" t="s">
        <v>256</v>
      </c>
      <c r="K486" s="97">
        <v>2018</v>
      </c>
      <c r="L486" s="109">
        <v>43174</v>
      </c>
      <c r="M486" s="97">
        <v>2525</v>
      </c>
      <c r="N486" s="115">
        <v>2523</v>
      </c>
      <c r="O486" s="116">
        <v>43173</v>
      </c>
      <c r="P486" s="97" t="s">
        <v>94</v>
      </c>
      <c r="Q486" s="112" t="s">
        <v>96</v>
      </c>
      <c r="R486" s="127" t="s">
        <v>87</v>
      </c>
      <c r="T486" s="97">
        <v>16</v>
      </c>
      <c r="U486" s="127" t="s">
        <v>280</v>
      </c>
      <c r="W486" s="97" t="s">
        <v>289</v>
      </c>
      <c r="X486" s="97" t="s">
        <v>314</v>
      </c>
      <c r="AA486" s="127" t="s">
        <v>261</v>
      </c>
      <c r="AB486" s="127">
        <f t="shared" si="45"/>
        <v>1</v>
      </c>
      <c r="AC486" s="127">
        <f t="shared" si="48"/>
        <v>1</v>
      </c>
      <c r="AD486" s="117">
        <v>545</v>
      </c>
      <c r="AE486" s="132">
        <f t="shared" si="43"/>
        <v>749</v>
      </c>
      <c r="AF486" s="97">
        <v>1</v>
      </c>
      <c r="AG486" s="99">
        <v>43175.687928240739</v>
      </c>
      <c r="AH486" s="127" t="str">
        <f t="shared" si="49"/>
        <v>2523ACTIVOX MENTA-EUCALIPTO X 16 PASTILLAS</v>
      </c>
      <c r="AI486" s="97" t="s">
        <v>379</v>
      </c>
    </row>
    <row r="487" spans="1:35" x14ac:dyDescent="0.3">
      <c r="A487" s="97">
        <v>126</v>
      </c>
      <c r="B487" s="127" t="str">
        <f t="shared" si="46"/>
        <v>1261</v>
      </c>
      <c r="C487" s="127" t="str">
        <f t="shared" si="47"/>
        <v>25232</v>
      </c>
      <c r="E487" s="159" t="s">
        <v>333</v>
      </c>
      <c r="F487" s="133" t="s">
        <v>159</v>
      </c>
      <c r="G487" s="114" t="s">
        <v>183</v>
      </c>
      <c r="H487" s="136">
        <v>43738</v>
      </c>
      <c r="I487" s="132">
        <f t="shared" si="44"/>
        <v>2</v>
      </c>
      <c r="J487" s="97" t="s">
        <v>256</v>
      </c>
      <c r="K487" s="97">
        <v>2018</v>
      </c>
      <c r="L487" s="109">
        <v>43174</v>
      </c>
      <c r="M487" s="97">
        <v>2525</v>
      </c>
      <c r="N487" s="115">
        <v>2523</v>
      </c>
      <c r="O487" s="116">
        <v>43173</v>
      </c>
      <c r="P487" s="97" t="s">
        <v>94</v>
      </c>
      <c r="Q487" s="112" t="s">
        <v>96</v>
      </c>
      <c r="R487" s="127" t="s">
        <v>87</v>
      </c>
      <c r="T487" s="97">
        <v>16</v>
      </c>
      <c r="U487" s="127" t="s">
        <v>280</v>
      </c>
      <c r="W487" s="97" t="s">
        <v>289</v>
      </c>
      <c r="X487" s="97" t="s">
        <v>314</v>
      </c>
      <c r="AA487" s="127" t="s">
        <v>261</v>
      </c>
      <c r="AB487" s="127">
        <f t="shared" si="45"/>
        <v>1</v>
      </c>
      <c r="AC487" s="127">
        <f t="shared" si="48"/>
        <v>1</v>
      </c>
      <c r="AD487" s="117">
        <v>285</v>
      </c>
      <c r="AE487" s="132">
        <f t="shared" si="43"/>
        <v>749</v>
      </c>
      <c r="AF487" s="97">
        <v>1</v>
      </c>
      <c r="AG487" s="99">
        <v>43175.687928240739</v>
      </c>
      <c r="AH487" s="127" t="str">
        <f t="shared" si="49"/>
        <v>2523ACTIVOX MIEL-LIMON X 16 PASTILLAS</v>
      </c>
      <c r="AI487" s="97" t="s">
        <v>379</v>
      </c>
    </row>
    <row r="488" spans="1:35" x14ac:dyDescent="0.3">
      <c r="A488" s="97">
        <v>126</v>
      </c>
      <c r="B488" s="127" t="str">
        <f t="shared" si="46"/>
        <v>1261</v>
      </c>
      <c r="C488" s="127" t="str">
        <f t="shared" si="47"/>
        <v>25233</v>
      </c>
      <c r="E488" s="159" t="s">
        <v>334</v>
      </c>
      <c r="F488" s="133" t="s">
        <v>161</v>
      </c>
      <c r="G488" s="114" t="s">
        <v>162</v>
      </c>
      <c r="H488" s="136">
        <v>43738</v>
      </c>
      <c r="I488" s="132">
        <f t="shared" si="44"/>
        <v>3</v>
      </c>
      <c r="J488" s="97" t="s">
        <v>256</v>
      </c>
      <c r="K488" s="97">
        <v>2018</v>
      </c>
      <c r="L488" s="109">
        <v>43174</v>
      </c>
      <c r="M488" s="97">
        <v>2525</v>
      </c>
      <c r="N488" s="115">
        <v>2523</v>
      </c>
      <c r="O488" s="116">
        <v>43173</v>
      </c>
      <c r="P488" s="97" t="s">
        <v>94</v>
      </c>
      <c r="Q488" s="112" t="s">
        <v>96</v>
      </c>
      <c r="R488" s="127" t="s">
        <v>87</v>
      </c>
      <c r="T488" s="97">
        <v>16</v>
      </c>
      <c r="U488" s="127" t="s">
        <v>280</v>
      </c>
      <c r="W488" s="97" t="s">
        <v>289</v>
      </c>
      <c r="X488" s="97" t="s">
        <v>314</v>
      </c>
      <c r="AA488" s="127" t="s">
        <v>261</v>
      </c>
      <c r="AB488" s="127">
        <f t="shared" si="45"/>
        <v>1</v>
      </c>
      <c r="AC488" s="127">
        <f t="shared" si="48"/>
        <v>1</v>
      </c>
      <c r="AD488" s="117">
        <v>6</v>
      </c>
      <c r="AE488" s="132">
        <f t="shared" si="43"/>
        <v>749</v>
      </c>
      <c r="AF488" s="97">
        <v>1</v>
      </c>
      <c r="AG488" s="99">
        <v>43175.687928240739</v>
      </c>
      <c r="AH488" s="127" t="str">
        <f t="shared" si="49"/>
        <v>2523ARKOCAPIL advance X 60 CAPS.</v>
      </c>
      <c r="AI488" s="97" t="s">
        <v>379</v>
      </c>
    </row>
    <row r="489" spans="1:35" x14ac:dyDescent="0.3">
      <c r="A489" s="97">
        <v>126</v>
      </c>
      <c r="B489" s="127" t="str">
        <f t="shared" si="46"/>
        <v>1261</v>
      </c>
      <c r="C489" s="127" t="str">
        <f t="shared" si="47"/>
        <v>25234</v>
      </c>
      <c r="E489" s="159" t="s">
        <v>336</v>
      </c>
      <c r="F489" s="133" t="s">
        <v>185</v>
      </c>
      <c r="G489" s="114" t="s">
        <v>196</v>
      </c>
      <c r="H489" s="136">
        <v>44134</v>
      </c>
      <c r="I489" s="132">
        <f t="shared" si="44"/>
        <v>4</v>
      </c>
      <c r="J489" s="97" t="s">
        <v>256</v>
      </c>
      <c r="K489" s="97">
        <v>2018</v>
      </c>
      <c r="L489" s="109">
        <v>43174</v>
      </c>
      <c r="M489" s="97">
        <v>2525</v>
      </c>
      <c r="N489" s="115">
        <v>2523</v>
      </c>
      <c r="O489" s="116">
        <v>43173</v>
      </c>
      <c r="P489" s="97" t="s">
        <v>94</v>
      </c>
      <c r="Q489" s="112" t="s">
        <v>96</v>
      </c>
      <c r="R489" s="127" t="s">
        <v>87</v>
      </c>
      <c r="T489" s="97">
        <v>16</v>
      </c>
      <c r="U489" s="127" t="s">
        <v>280</v>
      </c>
      <c r="W489" s="97" t="s">
        <v>289</v>
      </c>
      <c r="X489" s="97" t="s">
        <v>314</v>
      </c>
      <c r="AA489" s="127" t="s">
        <v>261</v>
      </c>
      <c r="AB489" s="127">
        <f t="shared" si="45"/>
        <v>1</v>
      </c>
      <c r="AC489" s="127">
        <f t="shared" si="48"/>
        <v>1</v>
      </c>
      <c r="AD489" s="117">
        <v>30</v>
      </c>
      <c r="AE489" s="132">
        <f t="shared" si="43"/>
        <v>749</v>
      </c>
      <c r="AF489" s="97">
        <v>1</v>
      </c>
      <c r="AG489" s="99">
        <v>43175.687928240739</v>
      </c>
      <c r="AH489" s="127" t="str">
        <f t="shared" si="49"/>
        <v>2523ARKOLAGEN PLUS X 14 SACHETS</v>
      </c>
      <c r="AI489" s="97" t="s">
        <v>379</v>
      </c>
    </row>
    <row r="490" spans="1:35" x14ac:dyDescent="0.3">
      <c r="A490" s="97">
        <v>126</v>
      </c>
      <c r="B490" s="127" t="str">
        <f t="shared" si="46"/>
        <v>1261</v>
      </c>
      <c r="C490" s="127" t="str">
        <f t="shared" si="47"/>
        <v>25235</v>
      </c>
      <c r="E490" s="159" t="s">
        <v>337</v>
      </c>
      <c r="F490" s="133" t="s">
        <v>146</v>
      </c>
      <c r="G490" s="114" t="s">
        <v>195</v>
      </c>
      <c r="H490" s="136">
        <v>43697</v>
      </c>
      <c r="I490" s="132">
        <f t="shared" si="44"/>
        <v>5</v>
      </c>
      <c r="J490" s="97" t="s">
        <v>256</v>
      </c>
      <c r="K490" s="97">
        <v>2018</v>
      </c>
      <c r="L490" s="109">
        <v>43174</v>
      </c>
      <c r="M490" s="97">
        <v>2525</v>
      </c>
      <c r="N490" s="115">
        <v>2523</v>
      </c>
      <c r="O490" s="116">
        <v>43173</v>
      </c>
      <c r="P490" s="97" t="s">
        <v>94</v>
      </c>
      <c r="Q490" s="112" t="s">
        <v>96</v>
      </c>
      <c r="R490" s="127" t="s">
        <v>87</v>
      </c>
      <c r="T490" s="97">
        <v>16</v>
      </c>
      <c r="U490" s="127" t="s">
        <v>280</v>
      </c>
      <c r="W490" s="97" t="s">
        <v>289</v>
      </c>
      <c r="X490" s="97" t="s">
        <v>314</v>
      </c>
      <c r="AA490" s="127" t="s">
        <v>261</v>
      </c>
      <c r="AB490" s="127">
        <f t="shared" si="45"/>
        <v>1</v>
      </c>
      <c r="AC490" s="127">
        <f t="shared" si="48"/>
        <v>1</v>
      </c>
      <c r="AD490" s="117">
        <v>6</v>
      </c>
      <c r="AE490" s="132">
        <f t="shared" si="43"/>
        <v>749</v>
      </c>
      <c r="AF490" s="97">
        <v>1</v>
      </c>
      <c r="AG490" s="99">
        <v>43175.687928240739</v>
      </c>
      <c r="AH490" s="127" t="str">
        <f t="shared" si="49"/>
        <v>2523ARKOVOX PROPOLIS JARABE X 150 ML.</v>
      </c>
      <c r="AI490" s="97" t="s">
        <v>379</v>
      </c>
    </row>
    <row r="491" spans="1:35" x14ac:dyDescent="0.3">
      <c r="A491" s="97">
        <v>126</v>
      </c>
      <c r="B491" s="127" t="str">
        <f t="shared" si="46"/>
        <v>1261</v>
      </c>
      <c r="C491" s="127" t="str">
        <f t="shared" si="47"/>
        <v>25236</v>
      </c>
      <c r="E491" s="159" t="s">
        <v>338</v>
      </c>
      <c r="F491" s="133" t="s">
        <v>149</v>
      </c>
      <c r="G491" s="114" t="s">
        <v>150</v>
      </c>
      <c r="H491" s="136">
        <v>43951</v>
      </c>
      <c r="I491" s="132">
        <f t="shared" si="44"/>
        <v>6</v>
      </c>
      <c r="J491" s="97" t="s">
        <v>256</v>
      </c>
      <c r="K491" s="97">
        <v>2018</v>
      </c>
      <c r="L491" s="109">
        <v>43174</v>
      </c>
      <c r="M491" s="97">
        <v>2525</v>
      </c>
      <c r="N491" s="115">
        <v>2523</v>
      </c>
      <c r="O491" s="116">
        <v>43173</v>
      </c>
      <c r="P491" s="97" t="s">
        <v>94</v>
      </c>
      <c r="Q491" s="112" t="s">
        <v>96</v>
      </c>
      <c r="R491" s="127" t="s">
        <v>87</v>
      </c>
      <c r="T491" s="97">
        <v>16</v>
      </c>
      <c r="U491" s="127" t="s">
        <v>280</v>
      </c>
      <c r="W491" s="97" t="s">
        <v>289</v>
      </c>
      <c r="X491" s="97" t="s">
        <v>314</v>
      </c>
      <c r="AA491" s="127" t="s">
        <v>261</v>
      </c>
      <c r="AB491" s="127">
        <f t="shared" si="45"/>
        <v>1</v>
      </c>
      <c r="AC491" s="127">
        <f t="shared" si="48"/>
        <v>1</v>
      </c>
      <c r="AD491" s="117">
        <v>18</v>
      </c>
      <c r="AE491" s="132">
        <f t="shared" si="43"/>
        <v>749</v>
      </c>
      <c r="AF491" s="97">
        <v>1</v>
      </c>
      <c r="AG491" s="99">
        <v>43175.687928240739</v>
      </c>
      <c r="AH491" s="127" t="str">
        <f t="shared" si="49"/>
        <v>2523CHONDRO AID FORTE X 60 CAPS.</v>
      </c>
      <c r="AI491" s="97" t="s">
        <v>379</v>
      </c>
    </row>
    <row r="492" spans="1:35" x14ac:dyDescent="0.3">
      <c r="A492" s="97">
        <v>126</v>
      </c>
      <c r="B492" s="127" t="str">
        <f t="shared" si="46"/>
        <v>1261</v>
      </c>
      <c r="C492" s="127" t="str">
        <f t="shared" si="47"/>
        <v>25237</v>
      </c>
      <c r="E492" s="159" t="s">
        <v>339</v>
      </c>
      <c r="F492" s="133" t="s">
        <v>151</v>
      </c>
      <c r="G492" s="114" t="s">
        <v>152</v>
      </c>
      <c r="H492" s="136">
        <v>43738</v>
      </c>
      <c r="I492" s="132">
        <f t="shared" si="44"/>
        <v>7</v>
      </c>
      <c r="J492" s="97" t="s">
        <v>256</v>
      </c>
      <c r="K492" s="97">
        <v>2018</v>
      </c>
      <c r="L492" s="109">
        <v>43174</v>
      </c>
      <c r="M492" s="97">
        <v>2525</v>
      </c>
      <c r="N492" s="115">
        <v>2523</v>
      </c>
      <c r="O492" s="116">
        <v>43173</v>
      </c>
      <c r="P492" s="97" t="s">
        <v>94</v>
      </c>
      <c r="Q492" s="112" t="s">
        <v>96</v>
      </c>
      <c r="R492" s="127" t="s">
        <v>87</v>
      </c>
      <c r="T492" s="97">
        <v>16</v>
      </c>
      <c r="U492" s="127" t="s">
        <v>280</v>
      </c>
      <c r="W492" s="97" t="s">
        <v>289</v>
      </c>
      <c r="X492" s="97" t="s">
        <v>314</v>
      </c>
      <c r="AA492" s="127" t="s">
        <v>261</v>
      </c>
      <c r="AB492" s="127">
        <f t="shared" si="45"/>
        <v>1</v>
      </c>
      <c r="AC492" s="127">
        <f t="shared" si="48"/>
        <v>1</v>
      </c>
      <c r="AD492" s="117">
        <v>60</v>
      </c>
      <c r="AE492" s="132">
        <f t="shared" si="43"/>
        <v>749</v>
      </c>
      <c r="AF492" s="97">
        <v>1</v>
      </c>
      <c r="AG492" s="99">
        <v>43175.687928240739</v>
      </c>
      <c r="AH492" s="127" t="str">
        <f t="shared" si="49"/>
        <v>2523CYS-CONTROL SACHETS X 14</v>
      </c>
      <c r="AI492" s="97" t="s">
        <v>379</v>
      </c>
    </row>
    <row r="493" spans="1:35" x14ac:dyDescent="0.3">
      <c r="A493" s="97">
        <v>126</v>
      </c>
      <c r="B493" s="127" t="str">
        <f t="shared" si="46"/>
        <v>1261</v>
      </c>
      <c r="C493" s="127" t="str">
        <f t="shared" si="47"/>
        <v>25238</v>
      </c>
      <c r="E493" s="159" t="s">
        <v>340</v>
      </c>
      <c r="F493" s="133" t="s">
        <v>153</v>
      </c>
      <c r="G493" s="114" t="s">
        <v>154</v>
      </c>
      <c r="H493" s="136">
        <v>43910</v>
      </c>
      <c r="I493" s="132">
        <f t="shared" si="44"/>
        <v>8</v>
      </c>
      <c r="J493" s="97" t="s">
        <v>256</v>
      </c>
      <c r="K493" s="97">
        <v>2018</v>
      </c>
      <c r="L493" s="109">
        <v>43174</v>
      </c>
      <c r="M493" s="97">
        <v>2525</v>
      </c>
      <c r="N493" s="115">
        <v>2523</v>
      </c>
      <c r="O493" s="116">
        <v>43173</v>
      </c>
      <c r="P493" s="97" t="s">
        <v>94</v>
      </c>
      <c r="Q493" s="112" t="s">
        <v>96</v>
      </c>
      <c r="R493" s="127" t="s">
        <v>87</v>
      </c>
      <c r="T493" s="97">
        <v>16</v>
      </c>
      <c r="U493" s="127" t="s">
        <v>280</v>
      </c>
      <c r="W493" s="97" t="s">
        <v>289</v>
      </c>
      <c r="X493" s="97" t="s">
        <v>314</v>
      </c>
      <c r="AA493" s="127" t="s">
        <v>261</v>
      </c>
      <c r="AB493" s="127">
        <f t="shared" si="45"/>
        <v>1</v>
      </c>
      <c r="AC493" s="127">
        <f t="shared" si="48"/>
        <v>1</v>
      </c>
      <c r="AD493" s="117">
        <v>12</v>
      </c>
      <c r="AE493" s="132">
        <f t="shared" si="43"/>
        <v>749</v>
      </c>
      <c r="AF493" s="97">
        <v>1</v>
      </c>
      <c r="AG493" s="99">
        <v>43175.687928240739</v>
      </c>
      <c r="AH493" s="127" t="str">
        <f t="shared" si="49"/>
        <v>2523ECHINALIS X 30 CAPSULAS</v>
      </c>
      <c r="AI493" s="97" t="s">
        <v>379</v>
      </c>
    </row>
    <row r="494" spans="1:35" x14ac:dyDescent="0.3">
      <c r="A494" s="97">
        <v>126</v>
      </c>
      <c r="B494" s="127" t="str">
        <f t="shared" si="46"/>
        <v>1261</v>
      </c>
      <c r="C494" s="127" t="str">
        <f t="shared" si="47"/>
        <v>25239</v>
      </c>
      <c r="E494" s="159" t="s">
        <v>341</v>
      </c>
      <c r="F494" s="133" t="s">
        <v>163</v>
      </c>
      <c r="G494" s="114" t="s">
        <v>164</v>
      </c>
      <c r="H494" s="136">
        <v>43951</v>
      </c>
      <c r="I494" s="132">
        <f t="shared" si="44"/>
        <v>9</v>
      </c>
      <c r="J494" s="97" t="s">
        <v>256</v>
      </c>
      <c r="K494" s="97">
        <v>2018</v>
      </c>
      <c r="L494" s="109">
        <v>43174</v>
      </c>
      <c r="M494" s="97">
        <v>2525</v>
      </c>
      <c r="N494" s="115">
        <v>2523</v>
      </c>
      <c r="O494" s="116">
        <v>43173</v>
      </c>
      <c r="P494" s="97" t="s">
        <v>94</v>
      </c>
      <c r="Q494" s="112" t="s">
        <v>96</v>
      </c>
      <c r="R494" s="127" t="s">
        <v>87</v>
      </c>
      <c r="T494" s="97">
        <v>16</v>
      </c>
      <c r="U494" s="127" t="s">
        <v>280</v>
      </c>
      <c r="W494" s="97" t="s">
        <v>289</v>
      </c>
      <c r="X494" s="97" t="s">
        <v>314</v>
      </c>
      <c r="AA494" s="127" t="s">
        <v>261</v>
      </c>
      <c r="AB494" s="127">
        <f t="shared" si="45"/>
        <v>1</v>
      </c>
      <c r="AC494" s="127">
        <f t="shared" si="48"/>
        <v>1</v>
      </c>
      <c r="AD494" s="117">
        <v>6</v>
      </c>
      <c r="AE494" s="132">
        <f t="shared" si="43"/>
        <v>749</v>
      </c>
      <c r="AF494" s="97">
        <v>1</v>
      </c>
      <c r="AG494" s="99">
        <v>43175.687928240739</v>
      </c>
      <c r="AH494" s="127" t="str">
        <f t="shared" si="49"/>
        <v>2523PERLAS DE PIEL advance X 200 CAPS.</v>
      </c>
      <c r="AI494" s="97" t="s">
        <v>379</v>
      </c>
    </row>
    <row r="495" spans="1:35" x14ac:dyDescent="0.3">
      <c r="A495" s="97">
        <v>126</v>
      </c>
      <c r="B495" s="127" t="str">
        <f t="shared" si="46"/>
        <v>1261</v>
      </c>
      <c r="C495" s="127" t="str">
        <f t="shared" si="47"/>
        <v>252310</v>
      </c>
      <c r="E495" s="159" t="s">
        <v>342</v>
      </c>
      <c r="F495" s="133" t="s">
        <v>155</v>
      </c>
      <c r="G495" s="114" t="s">
        <v>156</v>
      </c>
      <c r="H495" s="136">
        <v>43920</v>
      </c>
      <c r="I495" s="132">
        <f t="shared" si="44"/>
        <v>10</v>
      </c>
      <c r="J495" s="97" t="s">
        <v>256</v>
      </c>
      <c r="K495" s="97">
        <v>2018</v>
      </c>
      <c r="L495" s="109">
        <v>43174</v>
      </c>
      <c r="M495" s="97">
        <v>2525</v>
      </c>
      <c r="N495" s="115">
        <v>2523</v>
      </c>
      <c r="O495" s="116">
        <v>43173</v>
      </c>
      <c r="P495" s="97" t="s">
        <v>94</v>
      </c>
      <c r="Q495" s="112" t="s">
        <v>96</v>
      </c>
      <c r="R495" s="127" t="s">
        <v>87</v>
      </c>
      <c r="T495" s="97">
        <v>16</v>
      </c>
      <c r="U495" s="127" t="s">
        <v>280</v>
      </c>
      <c r="W495" s="97" t="s">
        <v>289</v>
      </c>
      <c r="X495" s="97" t="s">
        <v>314</v>
      </c>
      <c r="AA495" s="127" t="s">
        <v>261</v>
      </c>
      <c r="AB495" s="127">
        <f t="shared" si="45"/>
        <v>1</v>
      </c>
      <c r="AC495" s="127">
        <f t="shared" si="48"/>
        <v>1</v>
      </c>
      <c r="AD495" s="117">
        <v>48</v>
      </c>
      <c r="AE495" s="132">
        <f t="shared" si="43"/>
        <v>749</v>
      </c>
      <c r="AF495" s="97">
        <v>1</v>
      </c>
      <c r="AG495" s="99">
        <v>43175.687928240739</v>
      </c>
      <c r="AH495" s="127" t="str">
        <f t="shared" si="49"/>
        <v>2523PHYTO SOYA CAPS. X 60</v>
      </c>
      <c r="AI495" s="97" t="s">
        <v>379</v>
      </c>
    </row>
    <row r="496" spans="1:35" x14ac:dyDescent="0.3">
      <c r="A496" s="97">
        <v>126</v>
      </c>
      <c r="B496" s="127" t="str">
        <f t="shared" si="46"/>
        <v>1261</v>
      </c>
      <c r="C496" s="127" t="str">
        <f t="shared" si="47"/>
        <v>252311</v>
      </c>
      <c r="E496" s="159" t="s">
        <v>343</v>
      </c>
      <c r="F496" s="133" t="s">
        <v>170</v>
      </c>
      <c r="G496" s="114" t="s">
        <v>199</v>
      </c>
      <c r="H496" s="136">
        <v>43768</v>
      </c>
      <c r="I496" s="132">
        <f t="shared" si="44"/>
        <v>11</v>
      </c>
      <c r="J496" s="97" t="s">
        <v>256</v>
      </c>
      <c r="K496" s="97">
        <v>2018</v>
      </c>
      <c r="L496" s="109">
        <v>43174</v>
      </c>
      <c r="M496" s="97">
        <v>2525</v>
      </c>
      <c r="N496" s="115">
        <v>2523</v>
      </c>
      <c r="O496" s="116">
        <v>43173</v>
      </c>
      <c r="P496" s="97" t="s">
        <v>94</v>
      </c>
      <c r="Q496" s="112" t="s">
        <v>96</v>
      </c>
      <c r="R496" s="127" t="s">
        <v>87</v>
      </c>
      <c r="T496" s="97">
        <v>16</v>
      </c>
      <c r="U496" s="127" t="s">
        <v>280</v>
      </c>
      <c r="W496" s="97" t="s">
        <v>289</v>
      </c>
      <c r="X496" s="97" t="s">
        <v>314</v>
      </c>
      <c r="AA496" s="127" t="s">
        <v>261</v>
      </c>
      <c r="AB496" s="127">
        <f t="shared" si="45"/>
        <v>1</v>
      </c>
      <c r="AC496" s="127">
        <f t="shared" si="48"/>
        <v>1</v>
      </c>
      <c r="AD496" s="117">
        <v>12</v>
      </c>
      <c r="AE496" s="132">
        <f t="shared" si="43"/>
        <v>749</v>
      </c>
      <c r="AF496" s="97">
        <v>1</v>
      </c>
      <c r="AG496" s="99">
        <v>43175.687928240739</v>
      </c>
      <c r="AH496" s="127" t="str">
        <f t="shared" si="49"/>
        <v>2523PHYTO SOYA DIA Y NOCHE X 60 CAP.</v>
      </c>
      <c r="AI496" s="97" t="s">
        <v>379</v>
      </c>
    </row>
    <row r="497" spans="1:35" x14ac:dyDescent="0.3">
      <c r="A497" s="97">
        <v>126</v>
      </c>
      <c r="B497" s="127" t="str">
        <f t="shared" si="46"/>
        <v>1261</v>
      </c>
      <c r="C497" s="127" t="str">
        <f t="shared" si="47"/>
        <v>252312</v>
      </c>
      <c r="E497" s="159" t="s">
        <v>344</v>
      </c>
      <c r="F497" s="133" t="s">
        <v>165</v>
      </c>
      <c r="G497" s="114" t="s">
        <v>184</v>
      </c>
      <c r="H497" s="136">
        <v>44042</v>
      </c>
      <c r="I497" s="132">
        <f t="shared" si="44"/>
        <v>12</v>
      </c>
      <c r="J497" s="97" t="s">
        <v>256</v>
      </c>
      <c r="K497" s="97">
        <v>2018</v>
      </c>
      <c r="L497" s="109">
        <v>43174</v>
      </c>
      <c r="M497" s="97">
        <v>2525</v>
      </c>
      <c r="N497" s="115">
        <v>2523</v>
      </c>
      <c r="O497" s="116">
        <v>43173</v>
      </c>
      <c r="P497" s="97" t="s">
        <v>94</v>
      </c>
      <c r="Q497" s="112" t="s">
        <v>96</v>
      </c>
      <c r="R497" s="127" t="s">
        <v>87</v>
      </c>
      <c r="T497" s="97">
        <v>16</v>
      </c>
      <c r="U497" s="127" t="s">
        <v>280</v>
      </c>
      <c r="W497" s="97" t="s">
        <v>289</v>
      </c>
      <c r="X497" s="97" t="s">
        <v>314</v>
      </c>
      <c r="AA497" s="127" t="s">
        <v>261</v>
      </c>
      <c r="AB497" s="127">
        <f t="shared" si="45"/>
        <v>1</v>
      </c>
      <c r="AC497" s="127">
        <f t="shared" si="48"/>
        <v>1</v>
      </c>
      <c r="AD497" s="117">
        <v>12</v>
      </c>
      <c r="AE497" s="132">
        <f t="shared" si="43"/>
        <v>749</v>
      </c>
      <c r="AF497" s="97">
        <v>1</v>
      </c>
      <c r="AG497" s="99">
        <v>43175.687928240739</v>
      </c>
      <c r="AH497" s="127" t="str">
        <f t="shared" si="49"/>
        <v>2523PHYTO SOYA FORTE X 60 CAPS</v>
      </c>
      <c r="AI497" s="97" t="s">
        <v>379</v>
      </c>
    </row>
    <row r="498" spans="1:35" x14ac:dyDescent="0.3">
      <c r="A498" s="97">
        <v>126</v>
      </c>
      <c r="B498" s="127" t="str">
        <f t="shared" si="46"/>
        <v>1261</v>
      </c>
      <c r="C498" s="127" t="str">
        <f t="shared" si="47"/>
        <v>252313</v>
      </c>
      <c r="E498" s="159" t="s">
        <v>345</v>
      </c>
      <c r="F498" s="133" t="s">
        <v>157</v>
      </c>
      <c r="G498" s="114" t="s">
        <v>200</v>
      </c>
      <c r="H498" s="136">
        <v>44134</v>
      </c>
      <c r="I498" s="132">
        <f t="shared" si="44"/>
        <v>13</v>
      </c>
      <c r="J498" s="97" t="s">
        <v>256</v>
      </c>
      <c r="K498" s="97">
        <v>2018</v>
      </c>
      <c r="L498" s="109">
        <v>43174</v>
      </c>
      <c r="M498" s="97">
        <v>2525</v>
      </c>
      <c r="N498" s="115">
        <v>2523</v>
      </c>
      <c r="O498" s="116">
        <v>43173</v>
      </c>
      <c r="P498" s="97" t="s">
        <v>94</v>
      </c>
      <c r="Q498" s="112" t="s">
        <v>96</v>
      </c>
      <c r="R498" s="127" t="s">
        <v>87</v>
      </c>
      <c r="T498" s="97">
        <v>16</v>
      </c>
      <c r="U498" s="127" t="s">
        <v>280</v>
      </c>
      <c r="W498" s="97" t="s">
        <v>289</v>
      </c>
      <c r="X498" s="97" t="s">
        <v>314</v>
      </c>
      <c r="AA498" s="127" t="s">
        <v>261</v>
      </c>
      <c r="AB498" s="127">
        <f t="shared" si="45"/>
        <v>1</v>
      </c>
      <c r="AC498" s="127">
        <f t="shared" si="48"/>
        <v>1</v>
      </c>
      <c r="AD498" s="117">
        <v>30</v>
      </c>
      <c r="AE498" s="132">
        <f t="shared" si="43"/>
        <v>749</v>
      </c>
      <c r="AF498" s="97">
        <v>1</v>
      </c>
      <c r="AG498" s="99">
        <v>43175.687928240739</v>
      </c>
      <c r="AH498" s="127" t="str">
        <f t="shared" si="49"/>
        <v>2523PHYTO SOYA GEL VAGINAL X 8 APLICADORES</v>
      </c>
      <c r="AI498" s="97" t="s">
        <v>379</v>
      </c>
    </row>
    <row r="499" spans="1:35" x14ac:dyDescent="0.3">
      <c r="A499" s="97">
        <v>126</v>
      </c>
      <c r="B499" s="127" t="str">
        <f t="shared" si="46"/>
        <v>1261</v>
      </c>
      <c r="C499" s="127" t="str">
        <f t="shared" si="47"/>
        <v>252314</v>
      </c>
      <c r="E499" s="159" t="s">
        <v>348</v>
      </c>
      <c r="F499" s="133" t="s">
        <v>167</v>
      </c>
      <c r="G499" s="114" t="s">
        <v>168</v>
      </c>
      <c r="H499" s="136">
        <v>43738</v>
      </c>
      <c r="I499" s="132">
        <f t="shared" si="44"/>
        <v>14</v>
      </c>
      <c r="J499" s="97" t="s">
        <v>256</v>
      </c>
      <c r="K499" s="97">
        <v>2018</v>
      </c>
      <c r="L499" s="109">
        <v>43174</v>
      </c>
      <c r="M499" s="97">
        <v>2525</v>
      </c>
      <c r="N499" s="115">
        <v>2523</v>
      </c>
      <c r="O499" s="116">
        <v>43173</v>
      </c>
      <c r="P499" s="97" t="s">
        <v>94</v>
      </c>
      <c r="Q499" s="112" t="s">
        <v>96</v>
      </c>
      <c r="R499" s="127" t="s">
        <v>87</v>
      </c>
      <c r="T499" s="97">
        <v>16</v>
      </c>
      <c r="U499" s="127" t="s">
        <v>280</v>
      </c>
      <c r="W499" s="97" t="s">
        <v>289</v>
      </c>
      <c r="X499" s="97" t="s">
        <v>314</v>
      </c>
      <c r="AA499" s="127" t="s">
        <v>261</v>
      </c>
      <c r="AB499" s="127">
        <f t="shared" si="45"/>
        <v>1</v>
      </c>
      <c r="AC499" s="127">
        <f t="shared" si="48"/>
        <v>1</v>
      </c>
      <c r="AD499" s="117">
        <v>24</v>
      </c>
      <c r="AE499" s="132">
        <f t="shared" si="43"/>
        <v>749</v>
      </c>
      <c r="AF499" s="97">
        <v>1</v>
      </c>
      <c r="AG499" s="99">
        <v>43175.687928240739</v>
      </c>
      <c r="AH499" s="127" t="str">
        <f t="shared" si="49"/>
        <v>2523VAGIVIT CAJS X 6 V.T.</v>
      </c>
      <c r="AI499" s="97" t="s">
        <v>379</v>
      </c>
    </row>
    <row r="500" spans="1:35" x14ac:dyDescent="0.3">
      <c r="A500" s="97">
        <v>124</v>
      </c>
      <c r="B500" s="127" t="str">
        <f t="shared" si="46"/>
        <v>1241</v>
      </c>
      <c r="C500" s="127" t="str">
        <f t="shared" si="47"/>
        <v>25241</v>
      </c>
      <c r="E500" s="159" t="s">
        <v>336</v>
      </c>
      <c r="F500" s="133" t="s">
        <v>185</v>
      </c>
      <c r="G500" s="114" t="s">
        <v>196</v>
      </c>
      <c r="H500" s="136">
        <v>44134</v>
      </c>
      <c r="I500" s="132">
        <f t="shared" si="44"/>
        <v>1</v>
      </c>
      <c r="J500" s="97" t="s">
        <v>256</v>
      </c>
      <c r="K500" s="97">
        <v>2018</v>
      </c>
      <c r="L500" s="109">
        <v>43173</v>
      </c>
      <c r="M500" s="97">
        <v>2526</v>
      </c>
      <c r="N500" s="115">
        <v>2524</v>
      </c>
      <c r="O500" s="116">
        <v>43173</v>
      </c>
      <c r="P500" s="97" t="s">
        <v>94</v>
      </c>
      <c r="Q500" s="112" t="s">
        <v>198</v>
      </c>
      <c r="R500" s="127" t="s">
        <v>92</v>
      </c>
      <c r="T500" s="97">
        <v>1</v>
      </c>
      <c r="U500" s="127" t="s">
        <v>281</v>
      </c>
      <c r="W500" s="97" t="s">
        <v>289</v>
      </c>
      <c r="AA500" s="127" t="s">
        <v>261</v>
      </c>
      <c r="AB500" s="127">
        <f t="shared" si="45"/>
        <v>1</v>
      </c>
      <c r="AC500" s="127">
        <f t="shared" si="48"/>
        <v>1</v>
      </c>
      <c r="AD500" s="117">
        <v>5</v>
      </c>
      <c r="AE500" s="132">
        <f t="shared" si="43"/>
        <v>750</v>
      </c>
      <c r="AF500" s="97">
        <v>1</v>
      </c>
      <c r="AG500" s="99">
        <v>43175</v>
      </c>
      <c r="AH500" s="127" t="str">
        <f t="shared" si="49"/>
        <v>2524ARKOLAGEN PLUS X 14 SACHETS</v>
      </c>
    </row>
    <row r="501" spans="1:35" x14ac:dyDescent="0.3">
      <c r="A501" s="97">
        <v>126</v>
      </c>
      <c r="B501" s="127" t="str">
        <f t="shared" si="46"/>
        <v>1261</v>
      </c>
      <c r="C501" s="127" t="str">
        <f t="shared" si="47"/>
        <v>25251</v>
      </c>
      <c r="E501" s="159" t="s">
        <v>332</v>
      </c>
      <c r="F501" s="133" t="s">
        <v>142</v>
      </c>
      <c r="G501" s="114" t="s">
        <v>194</v>
      </c>
      <c r="H501" s="136">
        <v>43738</v>
      </c>
      <c r="I501" s="132">
        <f t="shared" si="44"/>
        <v>1</v>
      </c>
      <c r="J501" s="97" t="s">
        <v>256</v>
      </c>
      <c r="K501" s="97">
        <v>2018</v>
      </c>
      <c r="L501" s="109">
        <v>43174</v>
      </c>
      <c r="M501" s="97">
        <v>2525</v>
      </c>
      <c r="N501" s="115">
        <v>2525</v>
      </c>
      <c r="O501" s="116">
        <v>43173</v>
      </c>
      <c r="P501" s="97" t="s">
        <v>94</v>
      </c>
      <c r="Q501" s="112" t="s">
        <v>96</v>
      </c>
      <c r="R501" s="127" t="s">
        <v>92</v>
      </c>
      <c r="T501" s="97">
        <v>15</v>
      </c>
      <c r="U501" s="127" t="s">
        <v>264</v>
      </c>
      <c r="W501" s="97" t="s">
        <v>289</v>
      </c>
      <c r="X501" s="97" t="s">
        <v>315</v>
      </c>
      <c r="AA501" s="127" t="s">
        <v>261</v>
      </c>
      <c r="AB501" s="127">
        <f t="shared" si="45"/>
        <v>1</v>
      </c>
      <c r="AC501" s="127">
        <f t="shared" si="48"/>
        <v>1</v>
      </c>
      <c r="AD501" s="117">
        <v>550</v>
      </c>
      <c r="AE501" s="132">
        <f t="shared" si="43"/>
        <v>751</v>
      </c>
      <c r="AF501" s="97">
        <v>1</v>
      </c>
      <c r="AG501" s="99">
        <v>43175</v>
      </c>
      <c r="AH501" s="127" t="str">
        <f t="shared" si="49"/>
        <v>2525ACTIVOX MENTA-EUCALIPTO X 16 PASTILLAS</v>
      </c>
      <c r="AI501" s="97" t="s">
        <v>380</v>
      </c>
    </row>
    <row r="502" spans="1:35" x14ac:dyDescent="0.3">
      <c r="A502" s="97">
        <v>126</v>
      </c>
      <c r="B502" s="127" t="str">
        <f t="shared" si="46"/>
        <v>1261</v>
      </c>
      <c r="C502" s="127" t="str">
        <f t="shared" si="47"/>
        <v>25252</v>
      </c>
      <c r="E502" s="159" t="s">
        <v>333</v>
      </c>
      <c r="F502" s="133" t="s">
        <v>159</v>
      </c>
      <c r="G502" s="114" t="s">
        <v>183</v>
      </c>
      <c r="H502" s="136">
        <v>43738</v>
      </c>
      <c r="I502" s="132">
        <f t="shared" si="44"/>
        <v>2</v>
      </c>
      <c r="J502" s="97" t="s">
        <v>256</v>
      </c>
      <c r="K502" s="97">
        <v>2018</v>
      </c>
      <c r="L502" s="109">
        <v>43174</v>
      </c>
      <c r="M502" s="97">
        <v>2525</v>
      </c>
      <c r="N502" s="115">
        <v>2525</v>
      </c>
      <c r="O502" s="116">
        <v>43173</v>
      </c>
      <c r="P502" s="97" t="s">
        <v>94</v>
      </c>
      <c r="Q502" s="112" t="s">
        <v>96</v>
      </c>
      <c r="R502" s="127" t="s">
        <v>92</v>
      </c>
      <c r="T502" s="97">
        <v>15</v>
      </c>
      <c r="U502" s="127" t="s">
        <v>264</v>
      </c>
      <c r="W502" s="97" t="s">
        <v>289</v>
      </c>
      <c r="X502" s="97" t="s">
        <v>315</v>
      </c>
      <c r="AA502" s="127" t="s">
        <v>261</v>
      </c>
      <c r="AB502" s="127">
        <f t="shared" si="45"/>
        <v>1</v>
      </c>
      <c r="AC502" s="127">
        <f t="shared" si="48"/>
        <v>1</v>
      </c>
      <c r="AD502" s="117">
        <v>425</v>
      </c>
      <c r="AE502" s="132">
        <f t="shared" si="43"/>
        <v>751</v>
      </c>
      <c r="AF502" s="97">
        <v>1</v>
      </c>
      <c r="AG502" s="99">
        <v>43175</v>
      </c>
      <c r="AH502" s="127" t="str">
        <f t="shared" si="49"/>
        <v>2525ACTIVOX MIEL-LIMON X 16 PASTILLAS</v>
      </c>
      <c r="AI502" s="97" t="s">
        <v>380</v>
      </c>
    </row>
    <row r="503" spans="1:35" x14ac:dyDescent="0.3">
      <c r="A503" s="97">
        <v>126</v>
      </c>
      <c r="B503" s="127" t="str">
        <f t="shared" si="46"/>
        <v>1261</v>
      </c>
      <c r="C503" s="127" t="str">
        <f t="shared" si="47"/>
        <v>25253</v>
      </c>
      <c r="E503" s="159" t="s">
        <v>334</v>
      </c>
      <c r="F503" s="133" t="s">
        <v>161</v>
      </c>
      <c r="G503" s="114" t="s">
        <v>162</v>
      </c>
      <c r="H503" s="136">
        <v>43738</v>
      </c>
      <c r="I503" s="132">
        <f t="shared" si="44"/>
        <v>3</v>
      </c>
      <c r="J503" s="97" t="s">
        <v>256</v>
      </c>
      <c r="K503" s="97">
        <v>2018</v>
      </c>
      <c r="L503" s="109">
        <v>43174</v>
      </c>
      <c r="M503" s="97">
        <v>2525</v>
      </c>
      <c r="N503" s="115">
        <v>2525</v>
      </c>
      <c r="O503" s="116">
        <v>43173</v>
      </c>
      <c r="P503" s="97" t="s">
        <v>94</v>
      </c>
      <c r="Q503" s="112" t="s">
        <v>96</v>
      </c>
      <c r="R503" s="127" t="s">
        <v>92</v>
      </c>
      <c r="T503" s="97">
        <v>15</v>
      </c>
      <c r="U503" s="127" t="s">
        <v>264</v>
      </c>
      <c r="W503" s="97" t="s">
        <v>289</v>
      </c>
      <c r="X503" s="97" t="s">
        <v>315</v>
      </c>
      <c r="AA503" s="127" t="s">
        <v>261</v>
      </c>
      <c r="AB503" s="127">
        <f t="shared" si="45"/>
        <v>1</v>
      </c>
      <c r="AC503" s="127">
        <f t="shared" si="48"/>
        <v>1</v>
      </c>
      <c r="AD503" s="117">
        <v>12</v>
      </c>
      <c r="AE503" s="132">
        <f t="shared" si="43"/>
        <v>751</v>
      </c>
      <c r="AF503" s="97">
        <v>1</v>
      </c>
      <c r="AG503" s="99">
        <v>43175</v>
      </c>
      <c r="AH503" s="127" t="str">
        <f t="shared" si="49"/>
        <v>2525ARKOCAPIL advance X 60 CAPS.</v>
      </c>
      <c r="AI503" s="97" t="s">
        <v>380</v>
      </c>
    </row>
    <row r="504" spans="1:35" x14ac:dyDescent="0.3">
      <c r="A504" s="97">
        <v>126</v>
      </c>
      <c r="B504" s="127" t="str">
        <f t="shared" si="46"/>
        <v>1261</v>
      </c>
      <c r="C504" s="127" t="str">
        <f t="shared" si="47"/>
        <v>25254</v>
      </c>
      <c r="E504" s="159" t="s">
        <v>336</v>
      </c>
      <c r="F504" s="133" t="s">
        <v>185</v>
      </c>
      <c r="G504" s="114" t="s">
        <v>196</v>
      </c>
      <c r="H504" s="136">
        <v>44134</v>
      </c>
      <c r="I504" s="132">
        <f t="shared" si="44"/>
        <v>4</v>
      </c>
      <c r="J504" s="97" t="s">
        <v>256</v>
      </c>
      <c r="K504" s="97">
        <v>2018</v>
      </c>
      <c r="L504" s="109">
        <v>43174</v>
      </c>
      <c r="M504" s="97">
        <v>2525</v>
      </c>
      <c r="N504" s="115">
        <v>2525</v>
      </c>
      <c r="O504" s="116">
        <v>43173</v>
      </c>
      <c r="P504" s="97" t="s">
        <v>94</v>
      </c>
      <c r="Q504" s="112" t="s">
        <v>96</v>
      </c>
      <c r="R504" s="127" t="s">
        <v>92</v>
      </c>
      <c r="T504" s="97">
        <v>15</v>
      </c>
      <c r="U504" s="127" t="s">
        <v>264</v>
      </c>
      <c r="W504" s="97" t="s">
        <v>289</v>
      </c>
      <c r="X504" s="97" t="s">
        <v>315</v>
      </c>
      <c r="AA504" s="127" t="s">
        <v>261</v>
      </c>
      <c r="AB504" s="127">
        <f t="shared" si="45"/>
        <v>1</v>
      </c>
      <c r="AC504" s="127">
        <f t="shared" si="48"/>
        <v>1</v>
      </c>
      <c r="AD504" s="117">
        <v>24</v>
      </c>
      <c r="AE504" s="132">
        <f t="shared" si="43"/>
        <v>751</v>
      </c>
      <c r="AF504" s="97">
        <v>1</v>
      </c>
      <c r="AG504" s="99">
        <v>43175</v>
      </c>
      <c r="AH504" s="127" t="str">
        <f t="shared" si="49"/>
        <v>2525ARKOLAGEN PLUS X 14 SACHETS</v>
      </c>
      <c r="AI504" s="97" t="s">
        <v>380</v>
      </c>
    </row>
    <row r="505" spans="1:35" x14ac:dyDescent="0.3">
      <c r="A505" s="97">
        <v>126</v>
      </c>
      <c r="B505" s="127" t="str">
        <f t="shared" si="46"/>
        <v>1261</v>
      </c>
      <c r="C505" s="127" t="str">
        <f t="shared" si="47"/>
        <v>25255</v>
      </c>
      <c r="E505" s="159" t="s">
        <v>337</v>
      </c>
      <c r="F505" s="133" t="s">
        <v>146</v>
      </c>
      <c r="G505" s="114" t="s">
        <v>195</v>
      </c>
      <c r="H505" s="136">
        <v>43697</v>
      </c>
      <c r="I505" s="132">
        <f t="shared" si="44"/>
        <v>5</v>
      </c>
      <c r="J505" s="97" t="s">
        <v>256</v>
      </c>
      <c r="K505" s="97">
        <v>2018</v>
      </c>
      <c r="L505" s="109">
        <v>43174</v>
      </c>
      <c r="M505" s="97">
        <v>2525</v>
      </c>
      <c r="N505" s="115">
        <v>2525</v>
      </c>
      <c r="O505" s="116">
        <v>43173</v>
      </c>
      <c r="P505" s="97" t="s">
        <v>94</v>
      </c>
      <c r="Q505" s="112" t="s">
        <v>96</v>
      </c>
      <c r="R505" s="127" t="s">
        <v>92</v>
      </c>
      <c r="T505" s="97">
        <v>15</v>
      </c>
      <c r="U505" s="127" t="s">
        <v>264</v>
      </c>
      <c r="W505" s="97" t="s">
        <v>289</v>
      </c>
      <c r="X505" s="97" t="s">
        <v>315</v>
      </c>
      <c r="AA505" s="127" t="s">
        <v>261</v>
      </c>
      <c r="AB505" s="127">
        <f t="shared" si="45"/>
        <v>1</v>
      </c>
      <c r="AC505" s="127">
        <f t="shared" si="48"/>
        <v>1</v>
      </c>
      <c r="AD505" s="117">
        <v>78</v>
      </c>
      <c r="AE505" s="132">
        <f t="shared" si="43"/>
        <v>751</v>
      </c>
      <c r="AF505" s="97">
        <v>1</v>
      </c>
      <c r="AG505" s="99">
        <v>43175</v>
      </c>
      <c r="AH505" s="127" t="str">
        <f t="shared" si="49"/>
        <v>2525ARKOVOX PROPOLIS JARABE X 150 ML.</v>
      </c>
      <c r="AI505" s="97" t="s">
        <v>380</v>
      </c>
    </row>
    <row r="506" spans="1:35" x14ac:dyDescent="0.3">
      <c r="A506" s="97">
        <v>126</v>
      </c>
      <c r="B506" s="127" t="str">
        <f t="shared" si="46"/>
        <v>1261</v>
      </c>
      <c r="C506" s="127" t="str">
        <f t="shared" si="47"/>
        <v>25256</v>
      </c>
      <c r="E506" s="159" t="s">
        <v>339</v>
      </c>
      <c r="F506" s="133" t="s">
        <v>151</v>
      </c>
      <c r="G506" s="114" t="s">
        <v>152</v>
      </c>
      <c r="H506" s="136">
        <v>43738</v>
      </c>
      <c r="I506" s="132">
        <f t="shared" si="44"/>
        <v>6</v>
      </c>
      <c r="J506" s="97" t="s">
        <v>256</v>
      </c>
      <c r="K506" s="97">
        <v>2018</v>
      </c>
      <c r="L506" s="109">
        <v>43174</v>
      </c>
      <c r="M506" s="97">
        <v>2525</v>
      </c>
      <c r="N506" s="115">
        <v>2525</v>
      </c>
      <c r="O506" s="116">
        <v>43173</v>
      </c>
      <c r="P506" s="97" t="s">
        <v>94</v>
      </c>
      <c r="Q506" s="112" t="s">
        <v>96</v>
      </c>
      <c r="R506" s="127" t="s">
        <v>92</v>
      </c>
      <c r="T506" s="97">
        <v>15</v>
      </c>
      <c r="U506" s="127" t="s">
        <v>264</v>
      </c>
      <c r="W506" s="97" t="s">
        <v>289</v>
      </c>
      <c r="X506" s="97" t="s">
        <v>315</v>
      </c>
      <c r="AA506" s="127" t="s">
        <v>261</v>
      </c>
      <c r="AB506" s="127">
        <f t="shared" si="45"/>
        <v>1</v>
      </c>
      <c r="AC506" s="127">
        <f t="shared" si="48"/>
        <v>1</v>
      </c>
      <c r="AD506" s="117">
        <v>24</v>
      </c>
      <c r="AE506" s="132">
        <f t="shared" si="43"/>
        <v>751</v>
      </c>
      <c r="AF506" s="97">
        <v>1</v>
      </c>
      <c r="AG506" s="99">
        <v>43175</v>
      </c>
      <c r="AH506" s="127" t="str">
        <f t="shared" si="49"/>
        <v>2525CYS-CONTROL SACHETS X 14</v>
      </c>
      <c r="AI506" s="97" t="s">
        <v>380</v>
      </c>
    </row>
    <row r="507" spans="1:35" x14ac:dyDescent="0.3">
      <c r="A507" s="97">
        <v>126</v>
      </c>
      <c r="B507" s="127" t="str">
        <f t="shared" si="46"/>
        <v>1261</v>
      </c>
      <c r="C507" s="127" t="str">
        <f t="shared" si="47"/>
        <v>25257</v>
      </c>
      <c r="E507" s="159" t="s">
        <v>341</v>
      </c>
      <c r="F507" s="133" t="s">
        <v>163</v>
      </c>
      <c r="G507" s="114" t="s">
        <v>164</v>
      </c>
      <c r="H507" s="136">
        <v>43951</v>
      </c>
      <c r="I507" s="132">
        <f t="shared" si="44"/>
        <v>7</v>
      </c>
      <c r="J507" s="97" t="s">
        <v>256</v>
      </c>
      <c r="K507" s="97">
        <v>2018</v>
      </c>
      <c r="L507" s="109">
        <v>43174</v>
      </c>
      <c r="M507" s="97">
        <v>2525</v>
      </c>
      <c r="N507" s="115">
        <v>2525</v>
      </c>
      <c r="O507" s="116">
        <v>43173</v>
      </c>
      <c r="P507" s="97" t="s">
        <v>94</v>
      </c>
      <c r="Q507" s="112" t="s">
        <v>96</v>
      </c>
      <c r="R507" s="127" t="s">
        <v>92</v>
      </c>
      <c r="T507" s="97">
        <v>15</v>
      </c>
      <c r="U507" s="127" t="s">
        <v>264</v>
      </c>
      <c r="W507" s="97" t="s">
        <v>289</v>
      </c>
      <c r="X507" s="97" t="s">
        <v>315</v>
      </c>
      <c r="AA507" s="127" t="s">
        <v>261</v>
      </c>
      <c r="AB507" s="127">
        <f t="shared" si="45"/>
        <v>1</v>
      </c>
      <c r="AC507" s="127">
        <f t="shared" si="48"/>
        <v>1</v>
      </c>
      <c r="AD507" s="117">
        <v>6</v>
      </c>
      <c r="AE507" s="132">
        <f t="shared" si="43"/>
        <v>751</v>
      </c>
      <c r="AF507" s="97">
        <v>1</v>
      </c>
      <c r="AG507" s="99">
        <v>43175</v>
      </c>
      <c r="AH507" s="127" t="str">
        <f t="shared" si="49"/>
        <v>2525PERLAS DE PIEL advance X 200 CAPS.</v>
      </c>
      <c r="AI507" s="97" t="s">
        <v>380</v>
      </c>
    </row>
    <row r="508" spans="1:35" x14ac:dyDescent="0.3">
      <c r="A508" s="97">
        <v>126</v>
      </c>
      <c r="B508" s="127" t="str">
        <f t="shared" si="46"/>
        <v>1261</v>
      </c>
      <c r="C508" s="127" t="str">
        <f t="shared" si="47"/>
        <v>25258</v>
      </c>
      <c r="E508" s="159" t="s">
        <v>342</v>
      </c>
      <c r="F508" s="133" t="s">
        <v>155</v>
      </c>
      <c r="G508" s="114" t="s">
        <v>156</v>
      </c>
      <c r="H508" s="136">
        <v>43920</v>
      </c>
      <c r="I508" s="132">
        <f t="shared" si="44"/>
        <v>8</v>
      </c>
      <c r="J508" s="97" t="s">
        <v>256</v>
      </c>
      <c r="K508" s="97">
        <v>2018</v>
      </c>
      <c r="L508" s="109">
        <v>43174</v>
      </c>
      <c r="M508" s="97">
        <v>2525</v>
      </c>
      <c r="N508" s="115">
        <v>2525</v>
      </c>
      <c r="O508" s="116">
        <v>43173</v>
      </c>
      <c r="P508" s="97" t="s">
        <v>94</v>
      </c>
      <c r="Q508" s="112" t="s">
        <v>96</v>
      </c>
      <c r="R508" s="127" t="s">
        <v>92</v>
      </c>
      <c r="T508" s="97">
        <v>15</v>
      </c>
      <c r="U508" s="127" t="s">
        <v>264</v>
      </c>
      <c r="W508" s="97" t="s">
        <v>289</v>
      </c>
      <c r="X508" s="97" t="s">
        <v>315</v>
      </c>
      <c r="AA508" s="127" t="s">
        <v>261</v>
      </c>
      <c r="AB508" s="127">
        <f t="shared" si="45"/>
        <v>1</v>
      </c>
      <c r="AC508" s="127">
        <f t="shared" si="48"/>
        <v>1</v>
      </c>
      <c r="AD508" s="117">
        <v>18</v>
      </c>
      <c r="AE508" s="132">
        <f t="shared" si="43"/>
        <v>751</v>
      </c>
      <c r="AF508" s="97">
        <v>1</v>
      </c>
      <c r="AG508" s="99">
        <v>43175</v>
      </c>
      <c r="AH508" s="127" t="str">
        <f t="shared" si="49"/>
        <v>2525PHYTO SOYA CAPS. X 60</v>
      </c>
      <c r="AI508" s="97" t="s">
        <v>380</v>
      </c>
    </row>
    <row r="509" spans="1:35" x14ac:dyDescent="0.3">
      <c r="A509" s="97">
        <v>126</v>
      </c>
      <c r="B509" s="127" t="str">
        <f t="shared" si="46"/>
        <v>1261</v>
      </c>
      <c r="C509" s="127" t="str">
        <f t="shared" si="47"/>
        <v>25259</v>
      </c>
      <c r="E509" s="159" t="s">
        <v>343</v>
      </c>
      <c r="F509" s="133" t="s">
        <v>170</v>
      </c>
      <c r="G509" s="114" t="s">
        <v>199</v>
      </c>
      <c r="H509" s="136">
        <v>43768</v>
      </c>
      <c r="I509" s="132">
        <f t="shared" si="44"/>
        <v>9</v>
      </c>
      <c r="J509" s="97" t="s">
        <v>256</v>
      </c>
      <c r="K509" s="97">
        <v>2018</v>
      </c>
      <c r="L509" s="109">
        <v>43174</v>
      </c>
      <c r="M509" s="97">
        <v>2525</v>
      </c>
      <c r="N509" s="115">
        <v>2525</v>
      </c>
      <c r="O509" s="116">
        <v>43173</v>
      </c>
      <c r="P509" s="97" t="s">
        <v>94</v>
      </c>
      <c r="Q509" s="112" t="s">
        <v>96</v>
      </c>
      <c r="R509" s="127" t="s">
        <v>92</v>
      </c>
      <c r="T509" s="97">
        <v>15</v>
      </c>
      <c r="U509" s="127" t="s">
        <v>264</v>
      </c>
      <c r="W509" s="97" t="s">
        <v>289</v>
      </c>
      <c r="X509" s="97" t="s">
        <v>315</v>
      </c>
      <c r="AA509" s="127" t="s">
        <v>261</v>
      </c>
      <c r="AB509" s="127">
        <f t="shared" si="45"/>
        <v>1</v>
      </c>
      <c r="AC509" s="127">
        <f t="shared" si="48"/>
        <v>1</v>
      </c>
      <c r="AD509" s="117">
        <v>6</v>
      </c>
      <c r="AE509" s="132">
        <f t="shared" si="43"/>
        <v>751</v>
      </c>
      <c r="AF509" s="97">
        <v>1</v>
      </c>
      <c r="AG509" s="99">
        <v>43175</v>
      </c>
      <c r="AH509" s="127" t="str">
        <f t="shared" si="49"/>
        <v>2525PHYTO SOYA DIA Y NOCHE X 60 CAP.</v>
      </c>
      <c r="AI509" s="97" t="s">
        <v>380</v>
      </c>
    </row>
    <row r="510" spans="1:35" x14ac:dyDescent="0.3">
      <c r="A510" s="97">
        <v>126</v>
      </c>
      <c r="B510" s="127" t="str">
        <f t="shared" si="46"/>
        <v>1261</v>
      </c>
      <c r="C510" s="127" t="str">
        <f t="shared" si="47"/>
        <v>252510</v>
      </c>
      <c r="E510" s="159" t="s">
        <v>344</v>
      </c>
      <c r="F510" s="133" t="s">
        <v>165</v>
      </c>
      <c r="G510" s="114" t="s">
        <v>184</v>
      </c>
      <c r="H510" s="136">
        <v>44042</v>
      </c>
      <c r="I510" s="132">
        <f t="shared" si="44"/>
        <v>10</v>
      </c>
      <c r="J510" s="97" t="s">
        <v>256</v>
      </c>
      <c r="K510" s="97">
        <v>2018</v>
      </c>
      <c r="L510" s="109">
        <v>43174</v>
      </c>
      <c r="M510" s="97">
        <v>2525</v>
      </c>
      <c r="N510" s="115">
        <v>2525</v>
      </c>
      <c r="O510" s="116">
        <v>43173</v>
      </c>
      <c r="P510" s="97" t="s">
        <v>94</v>
      </c>
      <c r="Q510" s="112" t="s">
        <v>96</v>
      </c>
      <c r="R510" s="127" t="s">
        <v>92</v>
      </c>
      <c r="T510" s="97">
        <v>15</v>
      </c>
      <c r="U510" s="127" t="s">
        <v>264</v>
      </c>
      <c r="W510" s="97" t="s">
        <v>289</v>
      </c>
      <c r="X510" s="97" t="s">
        <v>315</v>
      </c>
      <c r="AA510" s="127" t="s">
        <v>261</v>
      </c>
      <c r="AB510" s="127">
        <f t="shared" si="45"/>
        <v>1</v>
      </c>
      <c r="AC510" s="127">
        <f t="shared" si="48"/>
        <v>1</v>
      </c>
      <c r="AD510" s="117">
        <v>18</v>
      </c>
      <c r="AE510" s="132">
        <f t="shared" si="43"/>
        <v>751</v>
      </c>
      <c r="AF510" s="97">
        <v>1</v>
      </c>
      <c r="AG510" s="99">
        <v>43175</v>
      </c>
      <c r="AH510" s="127" t="str">
        <f t="shared" si="49"/>
        <v>2525PHYTO SOYA FORTE X 60 CAPS</v>
      </c>
      <c r="AI510" s="97" t="s">
        <v>380</v>
      </c>
    </row>
    <row r="511" spans="1:35" x14ac:dyDescent="0.3">
      <c r="A511" s="97">
        <v>126</v>
      </c>
      <c r="B511" s="127" t="str">
        <f t="shared" si="46"/>
        <v>1261</v>
      </c>
      <c r="C511" s="127" t="str">
        <f t="shared" si="47"/>
        <v>252511</v>
      </c>
      <c r="E511" s="159" t="s">
        <v>345</v>
      </c>
      <c r="F511" s="133" t="s">
        <v>157</v>
      </c>
      <c r="G511" s="114" t="s">
        <v>200</v>
      </c>
      <c r="H511" s="136">
        <v>44134</v>
      </c>
      <c r="I511" s="132">
        <f t="shared" si="44"/>
        <v>11</v>
      </c>
      <c r="J511" s="97" t="s">
        <v>256</v>
      </c>
      <c r="K511" s="97">
        <v>2018</v>
      </c>
      <c r="L511" s="109">
        <v>43174</v>
      </c>
      <c r="M511" s="97">
        <v>2525</v>
      </c>
      <c r="N511" s="115">
        <v>2525</v>
      </c>
      <c r="O511" s="116">
        <v>43173</v>
      </c>
      <c r="P511" s="97" t="s">
        <v>94</v>
      </c>
      <c r="Q511" s="112" t="s">
        <v>96</v>
      </c>
      <c r="R511" s="127" t="s">
        <v>92</v>
      </c>
      <c r="T511" s="97">
        <v>15</v>
      </c>
      <c r="U511" s="127" t="s">
        <v>264</v>
      </c>
      <c r="W511" s="97" t="s">
        <v>289</v>
      </c>
      <c r="X511" s="97" t="s">
        <v>315</v>
      </c>
      <c r="AA511" s="127" t="s">
        <v>261</v>
      </c>
      <c r="AB511" s="127">
        <f t="shared" si="45"/>
        <v>1</v>
      </c>
      <c r="AC511" s="127">
        <f t="shared" si="48"/>
        <v>1</v>
      </c>
      <c r="AD511" s="117">
        <v>24</v>
      </c>
      <c r="AE511" s="132">
        <f t="shared" si="43"/>
        <v>751</v>
      </c>
      <c r="AF511" s="97">
        <v>1</v>
      </c>
      <c r="AG511" s="99">
        <v>43175</v>
      </c>
      <c r="AH511" s="127" t="str">
        <f t="shared" si="49"/>
        <v>2525PHYTO SOYA GEL VAGINAL X 8 APLICADORES</v>
      </c>
      <c r="AI511" s="97" t="s">
        <v>380</v>
      </c>
    </row>
    <row r="512" spans="1:35" x14ac:dyDescent="0.3">
      <c r="A512" s="97">
        <v>126</v>
      </c>
      <c r="B512" s="127" t="str">
        <f t="shared" si="46"/>
        <v>1261</v>
      </c>
      <c r="C512" s="127" t="str">
        <f t="shared" si="47"/>
        <v>252512</v>
      </c>
      <c r="E512" s="159" t="s">
        <v>348</v>
      </c>
      <c r="F512" s="133" t="s">
        <v>167</v>
      </c>
      <c r="G512" s="114" t="s">
        <v>168</v>
      </c>
      <c r="H512" s="136">
        <v>43738</v>
      </c>
      <c r="I512" s="132">
        <f t="shared" si="44"/>
        <v>12</v>
      </c>
      <c r="J512" s="97" t="s">
        <v>256</v>
      </c>
      <c r="K512" s="97">
        <v>2018</v>
      </c>
      <c r="L512" s="109">
        <v>43174</v>
      </c>
      <c r="M512" s="97">
        <v>2525</v>
      </c>
      <c r="N512" s="115">
        <v>2525</v>
      </c>
      <c r="O512" s="116">
        <v>43173</v>
      </c>
      <c r="P512" s="97" t="s">
        <v>94</v>
      </c>
      <c r="Q512" s="112" t="s">
        <v>96</v>
      </c>
      <c r="R512" s="127" t="s">
        <v>92</v>
      </c>
      <c r="T512" s="97">
        <v>15</v>
      </c>
      <c r="U512" s="127" t="s">
        <v>264</v>
      </c>
      <c r="W512" s="97" t="s">
        <v>289</v>
      </c>
      <c r="X512" s="97" t="s">
        <v>315</v>
      </c>
      <c r="AA512" s="127" t="s">
        <v>261</v>
      </c>
      <c r="AB512" s="127">
        <f t="shared" si="45"/>
        <v>1</v>
      </c>
      <c r="AC512" s="127">
        <f t="shared" si="48"/>
        <v>1</v>
      </c>
      <c r="AD512" s="117">
        <v>18</v>
      </c>
      <c r="AE512" s="132">
        <f t="shared" si="43"/>
        <v>751</v>
      </c>
      <c r="AF512" s="97">
        <v>1</v>
      </c>
      <c r="AG512" s="99">
        <v>43175</v>
      </c>
      <c r="AH512" s="127" t="str">
        <f t="shared" si="49"/>
        <v>2525VAGIVIT CAJS X 6 V.T.</v>
      </c>
      <c r="AI512" s="97" t="s">
        <v>380</v>
      </c>
    </row>
    <row r="513" spans="1:35" x14ac:dyDescent="0.3">
      <c r="A513" s="97">
        <v>124</v>
      </c>
      <c r="B513" s="127" t="str">
        <f t="shared" si="46"/>
        <v>1241</v>
      </c>
      <c r="C513" s="127" t="str">
        <f t="shared" si="47"/>
        <v>25261</v>
      </c>
      <c r="E513" s="159" t="s">
        <v>332</v>
      </c>
      <c r="F513" s="133" t="s">
        <v>142</v>
      </c>
      <c r="G513" s="114" t="s">
        <v>194</v>
      </c>
      <c r="H513" s="136">
        <v>43738</v>
      </c>
      <c r="I513" s="132">
        <f t="shared" si="44"/>
        <v>1</v>
      </c>
      <c r="J513" s="97" t="s">
        <v>256</v>
      </c>
      <c r="K513" s="97">
        <v>2018</v>
      </c>
      <c r="L513" s="109">
        <v>43173</v>
      </c>
      <c r="M513" s="97">
        <v>2528</v>
      </c>
      <c r="N513" s="115">
        <v>2526</v>
      </c>
      <c r="O513" s="116">
        <v>43173</v>
      </c>
      <c r="P513" s="97" t="s">
        <v>94</v>
      </c>
      <c r="Q513" s="112" t="s">
        <v>90</v>
      </c>
      <c r="R513" s="127" t="s">
        <v>91</v>
      </c>
      <c r="T513" s="97">
        <v>2</v>
      </c>
      <c r="U513" s="127" t="s">
        <v>282</v>
      </c>
      <c r="W513" s="97" t="s">
        <v>289</v>
      </c>
      <c r="AA513" s="127" t="s">
        <v>261</v>
      </c>
      <c r="AB513" s="127">
        <f t="shared" si="45"/>
        <v>1</v>
      </c>
      <c r="AC513" s="127">
        <f t="shared" si="48"/>
        <v>1</v>
      </c>
      <c r="AD513" s="117">
        <v>50</v>
      </c>
      <c r="AE513" s="132">
        <f t="shared" si="43"/>
        <v>752</v>
      </c>
      <c r="AF513" s="97">
        <v>1</v>
      </c>
      <c r="AG513" s="99">
        <v>43174.511828703704</v>
      </c>
      <c r="AH513" s="127" t="str">
        <f t="shared" si="49"/>
        <v>2526ACTIVOX MENTA-EUCALIPTO X 16 PASTILLAS</v>
      </c>
      <c r="AI513" s="97" t="s">
        <v>372</v>
      </c>
    </row>
    <row r="514" spans="1:35" x14ac:dyDescent="0.3">
      <c r="A514" s="97">
        <v>124</v>
      </c>
      <c r="B514" s="127" t="str">
        <f t="shared" si="46"/>
        <v>1241</v>
      </c>
      <c r="C514" s="127" t="str">
        <f t="shared" si="47"/>
        <v>25262</v>
      </c>
      <c r="E514" s="159" t="s">
        <v>333</v>
      </c>
      <c r="F514" s="133" t="s">
        <v>159</v>
      </c>
      <c r="G514" s="114" t="s">
        <v>183</v>
      </c>
      <c r="H514" s="136">
        <v>43738</v>
      </c>
      <c r="I514" s="132">
        <f t="shared" si="44"/>
        <v>2</v>
      </c>
      <c r="J514" s="97" t="s">
        <v>256</v>
      </c>
      <c r="K514" s="97">
        <v>2018</v>
      </c>
      <c r="L514" s="109">
        <v>43173</v>
      </c>
      <c r="M514" s="97">
        <v>2528</v>
      </c>
      <c r="N514" s="115">
        <v>2526</v>
      </c>
      <c r="O514" s="116">
        <v>43173</v>
      </c>
      <c r="P514" s="97" t="s">
        <v>94</v>
      </c>
      <c r="Q514" s="112" t="s">
        <v>90</v>
      </c>
      <c r="R514" s="127" t="s">
        <v>91</v>
      </c>
      <c r="T514" s="97">
        <v>2</v>
      </c>
      <c r="U514" s="127" t="s">
        <v>282</v>
      </c>
      <c r="W514" s="97" t="s">
        <v>289</v>
      </c>
      <c r="AA514" s="127" t="s">
        <v>261</v>
      </c>
      <c r="AB514" s="127">
        <f t="shared" si="45"/>
        <v>1</v>
      </c>
      <c r="AC514" s="127">
        <f t="shared" si="48"/>
        <v>1</v>
      </c>
      <c r="AD514" s="117">
        <v>75</v>
      </c>
      <c r="AE514" s="132">
        <f t="shared" ref="AE514:AE577" si="50">IF(N514&lt;&gt;"",IF(N514=N513,AE513,AE513+1),"")</f>
        <v>752</v>
      </c>
      <c r="AF514" s="97">
        <v>1</v>
      </c>
      <c r="AG514" s="99">
        <v>43174.511828703704</v>
      </c>
      <c r="AH514" s="127" t="str">
        <f t="shared" si="49"/>
        <v>2526ACTIVOX MIEL-LIMON X 16 PASTILLAS</v>
      </c>
      <c r="AI514" s="97" t="s">
        <v>372</v>
      </c>
    </row>
    <row r="515" spans="1:35" x14ac:dyDescent="0.3">
      <c r="A515" s="97">
        <v>124</v>
      </c>
      <c r="B515" s="127" t="str">
        <f t="shared" si="46"/>
        <v>1241</v>
      </c>
      <c r="C515" s="127" t="str">
        <f t="shared" si="47"/>
        <v>25263</v>
      </c>
      <c r="E515" s="159" t="s">
        <v>336</v>
      </c>
      <c r="F515" s="133" t="s">
        <v>185</v>
      </c>
      <c r="G515" s="114" t="s">
        <v>196</v>
      </c>
      <c r="H515" s="136">
        <v>44134</v>
      </c>
      <c r="I515" s="132">
        <f t="shared" si="44"/>
        <v>3</v>
      </c>
      <c r="J515" s="97" t="s">
        <v>256</v>
      </c>
      <c r="K515" s="97">
        <v>2018</v>
      </c>
      <c r="L515" s="109">
        <v>43173</v>
      </c>
      <c r="M515" s="97">
        <v>2528</v>
      </c>
      <c r="N515" s="115">
        <v>2526</v>
      </c>
      <c r="O515" s="116">
        <v>43173</v>
      </c>
      <c r="P515" s="97" t="s">
        <v>94</v>
      </c>
      <c r="Q515" s="112" t="s">
        <v>90</v>
      </c>
      <c r="R515" s="127" t="s">
        <v>91</v>
      </c>
      <c r="T515" s="97">
        <v>2</v>
      </c>
      <c r="U515" s="127" t="s">
        <v>282</v>
      </c>
      <c r="W515" s="97" t="s">
        <v>289</v>
      </c>
      <c r="AA515" s="127" t="s">
        <v>261</v>
      </c>
      <c r="AB515" s="127">
        <f t="shared" si="45"/>
        <v>1</v>
      </c>
      <c r="AC515" s="127">
        <f t="shared" si="48"/>
        <v>1</v>
      </c>
      <c r="AD515" s="117">
        <v>10</v>
      </c>
      <c r="AE515" s="132">
        <f t="shared" si="50"/>
        <v>752</v>
      </c>
      <c r="AF515" s="97">
        <v>1</v>
      </c>
      <c r="AG515" s="99">
        <v>43174.511828703704</v>
      </c>
      <c r="AH515" s="127" t="str">
        <f t="shared" si="49"/>
        <v>2526ARKOLAGEN PLUS X 14 SACHETS</v>
      </c>
      <c r="AI515" s="97" t="s">
        <v>372</v>
      </c>
    </row>
    <row r="516" spans="1:35" x14ac:dyDescent="0.3">
      <c r="A516" s="97">
        <v>124</v>
      </c>
      <c r="B516" s="127" t="str">
        <f t="shared" si="46"/>
        <v>1241</v>
      </c>
      <c r="C516" s="127" t="str">
        <f t="shared" si="47"/>
        <v>25264</v>
      </c>
      <c r="E516" s="159" t="s">
        <v>339</v>
      </c>
      <c r="F516" s="133" t="s">
        <v>151</v>
      </c>
      <c r="G516" s="114" t="s">
        <v>152</v>
      </c>
      <c r="H516" s="136">
        <v>43738</v>
      </c>
      <c r="I516" s="132">
        <f t="shared" si="44"/>
        <v>4</v>
      </c>
      <c r="J516" s="97" t="s">
        <v>256</v>
      </c>
      <c r="K516" s="97">
        <v>2018</v>
      </c>
      <c r="L516" s="109">
        <v>43173</v>
      </c>
      <c r="M516" s="97">
        <v>2528</v>
      </c>
      <c r="N516" s="115">
        <v>2526</v>
      </c>
      <c r="O516" s="116">
        <v>43173</v>
      </c>
      <c r="P516" s="97" t="s">
        <v>94</v>
      </c>
      <c r="Q516" s="112" t="s">
        <v>90</v>
      </c>
      <c r="R516" s="127" t="s">
        <v>91</v>
      </c>
      <c r="T516" s="97">
        <v>2</v>
      </c>
      <c r="U516" s="127" t="s">
        <v>282</v>
      </c>
      <c r="W516" s="97" t="s">
        <v>289</v>
      </c>
      <c r="AA516" s="127" t="s">
        <v>261</v>
      </c>
      <c r="AB516" s="127">
        <f t="shared" si="45"/>
        <v>1</v>
      </c>
      <c r="AC516" s="127">
        <f t="shared" si="48"/>
        <v>1</v>
      </c>
      <c r="AD516" s="117">
        <v>5</v>
      </c>
      <c r="AE516" s="132">
        <f t="shared" si="50"/>
        <v>752</v>
      </c>
      <c r="AF516" s="97">
        <v>1</v>
      </c>
      <c r="AG516" s="99">
        <v>43174.511828703704</v>
      </c>
      <c r="AH516" s="127" t="str">
        <f t="shared" si="49"/>
        <v>2526CYS-CONTROL SACHETS X 14</v>
      </c>
      <c r="AI516" s="97" t="s">
        <v>372</v>
      </c>
    </row>
    <row r="517" spans="1:35" x14ac:dyDescent="0.3">
      <c r="A517" s="97">
        <v>124</v>
      </c>
      <c r="B517" s="127" t="str">
        <f t="shared" si="46"/>
        <v>1241</v>
      </c>
      <c r="C517" s="127" t="str">
        <f t="shared" si="47"/>
        <v>25265</v>
      </c>
      <c r="E517" s="159" t="s">
        <v>342</v>
      </c>
      <c r="F517" s="133" t="s">
        <v>155</v>
      </c>
      <c r="G517" s="114" t="s">
        <v>156</v>
      </c>
      <c r="H517" s="136">
        <v>43920</v>
      </c>
      <c r="I517" s="132">
        <f t="shared" ref="I517:I580" si="51">IF(N517&lt;&gt;N516,1,IF(E517=E516,I516,I516+1))</f>
        <v>5</v>
      </c>
      <c r="J517" s="97" t="s">
        <v>256</v>
      </c>
      <c r="K517" s="97">
        <v>2018</v>
      </c>
      <c r="L517" s="109">
        <v>43173</v>
      </c>
      <c r="M517" s="97">
        <v>2528</v>
      </c>
      <c r="N517" s="115">
        <v>2526</v>
      </c>
      <c r="O517" s="116">
        <v>43173</v>
      </c>
      <c r="P517" s="97" t="s">
        <v>94</v>
      </c>
      <c r="Q517" s="112" t="s">
        <v>90</v>
      </c>
      <c r="R517" s="127" t="s">
        <v>91</v>
      </c>
      <c r="T517" s="97">
        <v>2</v>
      </c>
      <c r="U517" s="127" t="s">
        <v>282</v>
      </c>
      <c r="W517" s="97" t="s">
        <v>289</v>
      </c>
      <c r="AA517" s="127" t="s">
        <v>261</v>
      </c>
      <c r="AB517" s="127">
        <f t="shared" ref="AB517:AB580" si="52">IF(N517&lt;&gt;"",IF(A517&lt;&gt;A516,1,IF(N517=N516,AB516,AB516+1)),"")</f>
        <v>1</v>
      </c>
      <c r="AC517" s="127">
        <f t="shared" si="48"/>
        <v>1</v>
      </c>
      <c r="AD517" s="117">
        <v>10</v>
      </c>
      <c r="AE517" s="132">
        <f t="shared" si="50"/>
        <v>752</v>
      </c>
      <c r="AF517" s="97">
        <v>1</v>
      </c>
      <c r="AG517" s="99">
        <v>43174.511828703704</v>
      </c>
      <c r="AH517" s="127" t="str">
        <f t="shared" si="49"/>
        <v>2526PHYTO SOYA CAPS. X 60</v>
      </c>
      <c r="AI517" s="97" t="s">
        <v>372</v>
      </c>
    </row>
    <row r="518" spans="1:35" x14ac:dyDescent="0.3">
      <c r="A518" s="97">
        <v>125</v>
      </c>
      <c r="B518" s="127" t="str">
        <f t="shared" ref="B518:B581" si="53">CONCATENATE(A518,AB518)</f>
        <v>1251</v>
      </c>
      <c r="C518" s="127" t="str">
        <f t="shared" ref="C518:C581" si="54">CONCATENATE(N518,I518)</f>
        <v>25271</v>
      </c>
      <c r="E518" s="159" t="s">
        <v>332</v>
      </c>
      <c r="F518" s="133" t="s">
        <v>142</v>
      </c>
      <c r="G518" s="114" t="s">
        <v>194</v>
      </c>
      <c r="H518" s="136">
        <v>43738</v>
      </c>
      <c r="I518" s="132">
        <f t="shared" si="51"/>
        <v>1</v>
      </c>
      <c r="J518" s="97" t="s">
        <v>256</v>
      </c>
      <c r="K518" s="97">
        <v>2018</v>
      </c>
      <c r="L518" s="109">
        <v>43174</v>
      </c>
      <c r="M518" s="97">
        <v>2529</v>
      </c>
      <c r="N518" s="115">
        <v>2527</v>
      </c>
      <c r="O518" s="116">
        <v>43173</v>
      </c>
      <c r="P518" s="97" t="s">
        <v>94</v>
      </c>
      <c r="Q518" s="112" t="s">
        <v>206</v>
      </c>
      <c r="R518" s="127" t="s">
        <v>87</v>
      </c>
      <c r="T518" s="97">
        <v>326</v>
      </c>
      <c r="U518" s="127" t="s">
        <v>277</v>
      </c>
      <c r="W518" s="97" t="s">
        <v>289</v>
      </c>
      <c r="X518" s="97" t="s">
        <v>316</v>
      </c>
      <c r="AA518" s="127" t="s">
        <v>261</v>
      </c>
      <c r="AB518" s="127">
        <f t="shared" si="52"/>
        <v>1</v>
      </c>
      <c r="AC518" s="127">
        <f t="shared" ref="AC518:AC581" si="55">IF(N518&lt;&gt;"",1,"")</f>
        <v>1</v>
      </c>
      <c r="AD518" s="117">
        <v>1800</v>
      </c>
      <c r="AE518" s="132">
        <f t="shared" si="50"/>
        <v>753</v>
      </c>
      <c r="AF518" s="97">
        <v>0</v>
      </c>
      <c r="AG518" s="99">
        <v>43174</v>
      </c>
      <c r="AH518" s="127" t="str">
        <f t="shared" ref="AH518:AH581" si="56">CONCATENATE(N518,F518)</f>
        <v>2527ACTIVOX MENTA-EUCALIPTO X 16 PASTILLAS</v>
      </c>
      <c r="AI518" s="97" t="s">
        <v>381</v>
      </c>
    </row>
    <row r="519" spans="1:35" x14ac:dyDescent="0.3">
      <c r="A519" s="97">
        <v>125</v>
      </c>
      <c r="B519" s="127" t="str">
        <f t="shared" si="53"/>
        <v>1251</v>
      </c>
      <c r="C519" s="127" t="str">
        <f t="shared" si="54"/>
        <v>25272</v>
      </c>
      <c r="E519" s="159" t="s">
        <v>333</v>
      </c>
      <c r="F519" s="133" t="s">
        <v>159</v>
      </c>
      <c r="G519" s="114" t="s">
        <v>183</v>
      </c>
      <c r="H519" s="136">
        <v>43738</v>
      </c>
      <c r="I519" s="132">
        <f t="shared" si="51"/>
        <v>2</v>
      </c>
      <c r="J519" s="97" t="s">
        <v>256</v>
      </c>
      <c r="K519" s="97">
        <v>2018</v>
      </c>
      <c r="L519" s="109">
        <v>43174</v>
      </c>
      <c r="M519" s="97">
        <v>2529</v>
      </c>
      <c r="N519" s="115">
        <v>2527</v>
      </c>
      <c r="O519" s="116">
        <v>43173</v>
      </c>
      <c r="P519" s="97" t="s">
        <v>94</v>
      </c>
      <c r="Q519" s="112" t="s">
        <v>206</v>
      </c>
      <c r="R519" s="127" t="s">
        <v>87</v>
      </c>
      <c r="T519" s="97">
        <v>326</v>
      </c>
      <c r="U519" s="127" t="s">
        <v>277</v>
      </c>
      <c r="W519" s="97" t="s">
        <v>289</v>
      </c>
      <c r="X519" s="97" t="s">
        <v>316</v>
      </c>
      <c r="AA519" s="127" t="s">
        <v>261</v>
      </c>
      <c r="AB519" s="127">
        <f t="shared" si="52"/>
        <v>1</v>
      </c>
      <c r="AC519" s="127">
        <f t="shared" si="55"/>
        <v>1</v>
      </c>
      <c r="AD519" s="117">
        <v>800</v>
      </c>
      <c r="AE519" s="132">
        <f t="shared" si="50"/>
        <v>753</v>
      </c>
      <c r="AF519" s="97">
        <v>0</v>
      </c>
      <c r="AG519" s="99">
        <v>43174</v>
      </c>
      <c r="AH519" s="127" t="str">
        <f t="shared" si="56"/>
        <v>2527ACTIVOX MIEL-LIMON X 16 PASTILLAS</v>
      </c>
      <c r="AI519" s="97" t="s">
        <v>381</v>
      </c>
    </row>
    <row r="520" spans="1:35" x14ac:dyDescent="0.3">
      <c r="A520" s="97">
        <v>125</v>
      </c>
      <c r="B520" s="127" t="str">
        <f t="shared" si="53"/>
        <v>1251</v>
      </c>
      <c r="C520" s="127" t="str">
        <f t="shared" si="54"/>
        <v>25273</v>
      </c>
      <c r="E520" s="159" t="s">
        <v>334</v>
      </c>
      <c r="F520" s="133" t="s">
        <v>161</v>
      </c>
      <c r="G520" s="114" t="s">
        <v>162</v>
      </c>
      <c r="H520" s="136">
        <v>43738</v>
      </c>
      <c r="I520" s="132">
        <f t="shared" si="51"/>
        <v>3</v>
      </c>
      <c r="J520" s="97" t="s">
        <v>256</v>
      </c>
      <c r="K520" s="97">
        <v>2018</v>
      </c>
      <c r="L520" s="109">
        <v>43174</v>
      </c>
      <c r="M520" s="97">
        <v>2529</v>
      </c>
      <c r="N520" s="115">
        <v>2527</v>
      </c>
      <c r="O520" s="116">
        <v>43173</v>
      </c>
      <c r="P520" s="97" t="s">
        <v>94</v>
      </c>
      <c r="Q520" s="112" t="s">
        <v>206</v>
      </c>
      <c r="R520" s="127" t="s">
        <v>87</v>
      </c>
      <c r="T520" s="97">
        <v>326</v>
      </c>
      <c r="U520" s="127" t="s">
        <v>277</v>
      </c>
      <c r="W520" s="97" t="s">
        <v>289</v>
      </c>
      <c r="X520" s="97" t="s">
        <v>316</v>
      </c>
      <c r="AA520" s="127" t="s">
        <v>261</v>
      </c>
      <c r="AB520" s="127">
        <f t="shared" si="52"/>
        <v>1</v>
      </c>
      <c r="AC520" s="127">
        <f t="shared" si="55"/>
        <v>1</v>
      </c>
      <c r="AD520" s="117">
        <v>120</v>
      </c>
      <c r="AE520" s="132">
        <f t="shared" si="50"/>
        <v>753</v>
      </c>
      <c r="AF520" s="97">
        <v>0</v>
      </c>
      <c r="AG520" s="99">
        <v>43174</v>
      </c>
      <c r="AH520" s="127" t="str">
        <f t="shared" si="56"/>
        <v>2527ARKOCAPIL advance X 60 CAPS.</v>
      </c>
      <c r="AI520" s="97" t="s">
        <v>381</v>
      </c>
    </row>
    <row r="521" spans="1:35" x14ac:dyDescent="0.3">
      <c r="A521" s="97">
        <v>125</v>
      </c>
      <c r="B521" s="127" t="str">
        <f t="shared" si="53"/>
        <v>1251</v>
      </c>
      <c r="C521" s="127" t="str">
        <f t="shared" si="54"/>
        <v>25274</v>
      </c>
      <c r="E521" s="159" t="s">
        <v>336</v>
      </c>
      <c r="F521" s="133" t="s">
        <v>185</v>
      </c>
      <c r="G521" s="114" t="s">
        <v>196</v>
      </c>
      <c r="H521" s="136">
        <v>44134</v>
      </c>
      <c r="I521" s="132">
        <f t="shared" si="51"/>
        <v>4</v>
      </c>
      <c r="J521" s="97" t="s">
        <v>256</v>
      </c>
      <c r="K521" s="97">
        <v>2018</v>
      </c>
      <c r="L521" s="109">
        <v>43174</v>
      </c>
      <c r="M521" s="97">
        <v>2529</v>
      </c>
      <c r="N521" s="115">
        <v>2527</v>
      </c>
      <c r="O521" s="116">
        <v>43173</v>
      </c>
      <c r="P521" s="97" t="s">
        <v>94</v>
      </c>
      <c r="Q521" s="112" t="s">
        <v>206</v>
      </c>
      <c r="R521" s="127" t="s">
        <v>87</v>
      </c>
      <c r="T521" s="97">
        <v>326</v>
      </c>
      <c r="U521" s="127" t="s">
        <v>277</v>
      </c>
      <c r="W521" s="97" t="s">
        <v>289</v>
      </c>
      <c r="X521" s="97" t="s">
        <v>316</v>
      </c>
      <c r="AA521" s="127" t="s">
        <v>261</v>
      </c>
      <c r="AB521" s="127">
        <f t="shared" si="52"/>
        <v>1</v>
      </c>
      <c r="AC521" s="127">
        <f t="shared" si="55"/>
        <v>1</v>
      </c>
      <c r="AD521" s="117">
        <v>82</v>
      </c>
      <c r="AE521" s="132">
        <f t="shared" si="50"/>
        <v>753</v>
      </c>
      <c r="AF521" s="97">
        <v>0</v>
      </c>
      <c r="AG521" s="99">
        <v>43174</v>
      </c>
      <c r="AH521" s="127" t="str">
        <f t="shared" si="56"/>
        <v>2527ARKOLAGEN PLUS X 14 SACHETS</v>
      </c>
      <c r="AI521" s="97" t="s">
        <v>381</v>
      </c>
    </row>
    <row r="522" spans="1:35" x14ac:dyDescent="0.3">
      <c r="A522" s="97">
        <v>125</v>
      </c>
      <c r="B522" s="127" t="str">
        <f t="shared" si="53"/>
        <v>1251</v>
      </c>
      <c r="C522" s="127" t="str">
        <f t="shared" si="54"/>
        <v>25274</v>
      </c>
      <c r="E522" s="159" t="s">
        <v>336</v>
      </c>
      <c r="F522" s="133" t="s">
        <v>185</v>
      </c>
      <c r="G522" s="114" t="s">
        <v>222</v>
      </c>
      <c r="H522" s="136">
        <v>44134</v>
      </c>
      <c r="I522" s="132">
        <f t="shared" si="51"/>
        <v>4</v>
      </c>
      <c r="J522" s="97" t="s">
        <v>256</v>
      </c>
      <c r="K522" s="97">
        <v>2018</v>
      </c>
      <c r="L522" s="109">
        <v>43174</v>
      </c>
      <c r="M522" s="97">
        <v>2529</v>
      </c>
      <c r="N522" s="115">
        <v>2527</v>
      </c>
      <c r="O522" s="116">
        <v>43173</v>
      </c>
      <c r="P522" s="97" t="s">
        <v>94</v>
      </c>
      <c r="Q522" s="112" t="s">
        <v>206</v>
      </c>
      <c r="R522" s="127" t="s">
        <v>87</v>
      </c>
      <c r="T522" s="97">
        <v>326</v>
      </c>
      <c r="U522" s="127" t="s">
        <v>277</v>
      </c>
      <c r="W522" s="97" t="s">
        <v>289</v>
      </c>
      <c r="X522" s="97" t="s">
        <v>316</v>
      </c>
      <c r="AA522" s="127" t="s">
        <v>261</v>
      </c>
      <c r="AB522" s="127">
        <f t="shared" si="52"/>
        <v>1</v>
      </c>
      <c r="AC522" s="127">
        <f t="shared" si="55"/>
        <v>1</v>
      </c>
      <c r="AD522" s="117">
        <v>674</v>
      </c>
      <c r="AE522" s="132">
        <f t="shared" si="50"/>
        <v>753</v>
      </c>
      <c r="AF522" s="97">
        <v>0</v>
      </c>
      <c r="AG522" s="99">
        <v>43174</v>
      </c>
      <c r="AH522" s="127" t="str">
        <f t="shared" si="56"/>
        <v>2527ARKOLAGEN PLUS X 14 SACHETS</v>
      </c>
      <c r="AI522" s="97" t="s">
        <v>381</v>
      </c>
    </row>
    <row r="523" spans="1:35" x14ac:dyDescent="0.3">
      <c r="A523" s="97">
        <v>125</v>
      </c>
      <c r="B523" s="127" t="str">
        <f t="shared" si="53"/>
        <v>1251</v>
      </c>
      <c r="C523" s="127" t="str">
        <f t="shared" si="54"/>
        <v>25275</v>
      </c>
      <c r="E523" s="159" t="s">
        <v>337</v>
      </c>
      <c r="F523" s="133" t="s">
        <v>146</v>
      </c>
      <c r="G523" s="114" t="s">
        <v>195</v>
      </c>
      <c r="H523" s="136">
        <v>43697</v>
      </c>
      <c r="I523" s="132">
        <f t="shared" si="51"/>
        <v>5</v>
      </c>
      <c r="J523" s="97" t="s">
        <v>256</v>
      </c>
      <c r="K523" s="97">
        <v>2018</v>
      </c>
      <c r="L523" s="109">
        <v>43174</v>
      </c>
      <c r="M523" s="97">
        <v>2529</v>
      </c>
      <c r="N523" s="115">
        <v>2527</v>
      </c>
      <c r="O523" s="116">
        <v>43173</v>
      </c>
      <c r="P523" s="97" t="s">
        <v>94</v>
      </c>
      <c r="Q523" s="112" t="s">
        <v>206</v>
      </c>
      <c r="R523" s="127" t="s">
        <v>87</v>
      </c>
      <c r="T523" s="97">
        <v>326</v>
      </c>
      <c r="U523" s="127" t="s">
        <v>277</v>
      </c>
      <c r="W523" s="97" t="s">
        <v>289</v>
      </c>
      <c r="X523" s="97" t="s">
        <v>316</v>
      </c>
      <c r="AA523" s="127" t="s">
        <v>261</v>
      </c>
      <c r="AB523" s="127">
        <f t="shared" si="52"/>
        <v>1</v>
      </c>
      <c r="AC523" s="127">
        <f t="shared" si="55"/>
        <v>1</v>
      </c>
      <c r="AD523" s="117">
        <v>895</v>
      </c>
      <c r="AE523" s="132">
        <f t="shared" si="50"/>
        <v>753</v>
      </c>
      <c r="AF523" s="97">
        <v>0</v>
      </c>
      <c r="AG523" s="99">
        <v>43174</v>
      </c>
      <c r="AH523" s="127" t="str">
        <f t="shared" si="56"/>
        <v>2527ARKOVOX PROPOLIS JARABE X 150 ML.</v>
      </c>
      <c r="AI523" s="97" t="s">
        <v>381</v>
      </c>
    </row>
    <row r="524" spans="1:35" x14ac:dyDescent="0.3">
      <c r="A524" s="97">
        <v>125</v>
      </c>
      <c r="B524" s="127" t="str">
        <f t="shared" si="53"/>
        <v>1251</v>
      </c>
      <c r="C524" s="127" t="str">
        <f t="shared" si="54"/>
        <v>25275</v>
      </c>
      <c r="E524" s="159" t="s">
        <v>337</v>
      </c>
      <c r="F524" s="133" t="s">
        <v>146</v>
      </c>
      <c r="G524" s="114" t="s">
        <v>223</v>
      </c>
      <c r="H524" s="136">
        <v>43697</v>
      </c>
      <c r="I524" s="132">
        <f t="shared" si="51"/>
        <v>5</v>
      </c>
      <c r="J524" s="97" t="s">
        <v>256</v>
      </c>
      <c r="K524" s="97">
        <v>2018</v>
      </c>
      <c r="L524" s="109">
        <v>43174</v>
      </c>
      <c r="M524" s="97">
        <v>2529</v>
      </c>
      <c r="N524" s="115">
        <v>2527</v>
      </c>
      <c r="O524" s="116">
        <v>43173</v>
      </c>
      <c r="P524" s="97" t="s">
        <v>94</v>
      </c>
      <c r="Q524" s="112" t="s">
        <v>206</v>
      </c>
      <c r="R524" s="127" t="s">
        <v>87</v>
      </c>
      <c r="T524" s="97">
        <v>326</v>
      </c>
      <c r="U524" s="127" t="s">
        <v>277</v>
      </c>
      <c r="W524" s="97" t="s">
        <v>289</v>
      </c>
      <c r="X524" s="97" t="s">
        <v>316</v>
      </c>
      <c r="AA524" s="127" t="s">
        <v>261</v>
      </c>
      <c r="AB524" s="127">
        <f t="shared" si="52"/>
        <v>1</v>
      </c>
      <c r="AC524" s="127">
        <f t="shared" si="55"/>
        <v>1</v>
      </c>
      <c r="AD524" s="117">
        <v>2105</v>
      </c>
      <c r="AE524" s="132">
        <f t="shared" si="50"/>
        <v>753</v>
      </c>
      <c r="AF524" s="97">
        <v>0</v>
      </c>
      <c r="AG524" s="99">
        <v>43174</v>
      </c>
      <c r="AH524" s="127" t="str">
        <f t="shared" si="56"/>
        <v>2527ARKOVOX PROPOLIS JARABE X 150 ML.</v>
      </c>
      <c r="AI524" s="97" t="s">
        <v>381</v>
      </c>
    </row>
    <row r="525" spans="1:35" x14ac:dyDescent="0.3">
      <c r="A525" s="97">
        <v>125</v>
      </c>
      <c r="B525" s="127" t="str">
        <f t="shared" si="53"/>
        <v>1251</v>
      </c>
      <c r="C525" s="127" t="str">
        <f t="shared" si="54"/>
        <v>25276</v>
      </c>
      <c r="E525" s="159" t="s">
        <v>338</v>
      </c>
      <c r="F525" s="133" t="s">
        <v>149</v>
      </c>
      <c r="G525" s="114" t="s">
        <v>150</v>
      </c>
      <c r="H525" s="136">
        <v>43951</v>
      </c>
      <c r="I525" s="132">
        <f t="shared" si="51"/>
        <v>6</v>
      </c>
      <c r="J525" s="97" t="s">
        <v>256</v>
      </c>
      <c r="K525" s="97">
        <v>2018</v>
      </c>
      <c r="L525" s="109">
        <v>43174</v>
      </c>
      <c r="M525" s="97">
        <v>2529</v>
      </c>
      <c r="N525" s="115">
        <v>2527</v>
      </c>
      <c r="O525" s="116">
        <v>43173</v>
      </c>
      <c r="P525" s="97" t="s">
        <v>94</v>
      </c>
      <c r="Q525" s="112" t="s">
        <v>206</v>
      </c>
      <c r="R525" s="127" t="s">
        <v>87</v>
      </c>
      <c r="T525" s="97">
        <v>326</v>
      </c>
      <c r="U525" s="127" t="s">
        <v>277</v>
      </c>
      <c r="W525" s="97" t="s">
        <v>289</v>
      </c>
      <c r="X525" s="97" t="s">
        <v>316</v>
      </c>
      <c r="AA525" s="127" t="s">
        <v>261</v>
      </c>
      <c r="AB525" s="127">
        <f t="shared" si="52"/>
        <v>1</v>
      </c>
      <c r="AC525" s="127">
        <f t="shared" si="55"/>
        <v>1</v>
      </c>
      <c r="AD525" s="117">
        <v>40</v>
      </c>
      <c r="AE525" s="132">
        <f t="shared" si="50"/>
        <v>753</v>
      </c>
      <c r="AF525" s="97">
        <v>0</v>
      </c>
      <c r="AG525" s="99">
        <v>43174</v>
      </c>
      <c r="AH525" s="127" t="str">
        <f t="shared" si="56"/>
        <v>2527CHONDRO AID FORTE X 60 CAPS.</v>
      </c>
      <c r="AI525" s="97" t="s">
        <v>381</v>
      </c>
    </row>
    <row r="526" spans="1:35" x14ac:dyDescent="0.3">
      <c r="A526" s="97">
        <v>125</v>
      </c>
      <c r="B526" s="127" t="str">
        <f t="shared" si="53"/>
        <v>1251</v>
      </c>
      <c r="C526" s="127" t="str">
        <f t="shared" si="54"/>
        <v>25277</v>
      </c>
      <c r="E526" s="159" t="s">
        <v>339</v>
      </c>
      <c r="F526" s="133" t="s">
        <v>151</v>
      </c>
      <c r="G526" s="114" t="s">
        <v>152</v>
      </c>
      <c r="H526" s="136">
        <v>43738</v>
      </c>
      <c r="I526" s="132">
        <f t="shared" si="51"/>
        <v>7</v>
      </c>
      <c r="J526" s="97" t="s">
        <v>256</v>
      </c>
      <c r="K526" s="97">
        <v>2018</v>
      </c>
      <c r="L526" s="109">
        <v>43174</v>
      </c>
      <c r="M526" s="97">
        <v>2529</v>
      </c>
      <c r="N526" s="115">
        <v>2527</v>
      </c>
      <c r="O526" s="116">
        <v>43173</v>
      </c>
      <c r="P526" s="97" t="s">
        <v>94</v>
      </c>
      <c r="Q526" s="112" t="s">
        <v>206</v>
      </c>
      <c r="R526" s="127" t="s">
        <v>87</v>
      </c>
      <c r="T526" s="97">
        <v>326</v>
      </c>
      <c r="U526" s="127" t="s">
        <v>277</v>
      </c>
      <c r="W526" s="97" t="s">
        <v>289</v>
      </c>
      <c r="X526" s="97" t="s">
        <v>316</v>
      </c>
      <c r="AA526" s="127" t="s">
        <v>261</v>
      </c>
      <c r="AB526" s="127">
        <f t="shared" si="52"/>
        <v>1</v>
      </c>
      <c r="AC526" s="127">
        <f t="shared" si="55"/>
        <v>1</v>
      </c>
      <c r="AD526" s="117">
        <v>200</v>
      </c>
      <c r="AE526" s="132">
        <f t="shared" si="50"/>
        <v>753</v>
      </c>
      <c r="AF526" s="97">
        <v>0</v>
      </c>
      <c r="AG526" s="99">
        <v>43174</v>
      </c>
      <c r="AH526" s="127" t="str">
        <f t="shared" si="56"/>
        <v>2527CYS-CONTROL SACHETS X 14</v>
      </c>
      <c r="AI526" s="97" t="s">
        <v>381</v>
      </c>
    </row>
    <row r="527" spans="1:35" x14ac:dyDescent="0.3">
      <c r="A527" s="97">
        <v>125</v>
      </c>
      <c r="B527" s="127" t="str">
        <f t="shared" si="53"/>
        <v>1251</v>
      </c>
      <c r="C527" s="127" t="str">
        <f t="shared" si="54"/>
        <v>25278</v>
      </c>
      <c r="E527" s="159" t="s">
        <v>340</v>
      </c>
      <c r="F527" s="133" t="s">
        <v>153</v>
      </c>
      <c r="G527" s="114" t="s">
        <v>154</v>
      </c>
      <c r="H527" s="136">
        <v>43910</v>
      </c>
      <c r="I527" s="132">
        <f t="shared" si="51"/>
        <v>8</v>
      </c>
      <c r="J527" s="97" t="s">
        <v>256</v>
      </c>
      <c r="K527" s="97">
        <v>2018</v>
      </c>
      <c r="L527" s="109">
        <v>43174</v>
      </c>
      <c r="M527" s="97">
        <v>2529</v>
      </c>
      <c r="N527" s="115">
        <v>2527</v>
      </c>
      <c r="O527" s="116">
        <v>43173</v>
      </c>
      <c r="P527" s="97" t="s">
        <v>94</v>
      </c>
      <c r="Q527" s="112" t="s">
        <v>206</v>
      </c>
      <c r="R527" s="127" t="s">
        <v>87</v>
      </c>
      <c r="T527" s="97">
        <v>326</v>
      </c>
      <c r="U527" s="127" t="s">
        <v>277</v>
      </c>
      <c r="W527" s="97" t="s">
        <v>289</v>
      </c>
      <c r="X527" s="97" t="s">
        <v>316</v>
      </c>
      <c r="AA527" s="127" t="s">
        <v>261</v>
      </c>
      <c r="AB527" s="127">
        <f t="shared" si="52"/>
        <v>1</v>
      </c>
      <c r="AC527" s="127">
        <f t="shared" si="55"/>
        <v>1</v>
      </c>
      <c r="AD527" s="117">
        <v>144</v>
      </c>
      <c r="AE527" s="132">
        <f t="shared" si="50"/>
        <v>753</v>
      </c>
      <c r="AF527" s="97">
        <v>0</v>
      </c>
      <c r="AG527" s="99">
        <v>43174</v>
      </c>
      <c r="AH527" s="127" t="str">
        <f t="shared" si="56"/>
        <v>2527ECHINALIS X 30 CAPSULAS</v>
      </c>
      <c r="AI527" s="97" t="s">
        <v>381</v>
      </c>
    </row>
    <row r="528" spans="1:35" x14ac:dyDescent="0.3">
      <c r="A528" s="97">
        <v>125</v>
      </c>
      <c r="B528" s="127" t="str">
        <f t="shared" si="53"/>
        <v>1251</v>
      </c>
      <c r="C528" s="127" t="str">
        <f t="shared" si="54"/>
        <v>25279</v>
      </c>
      <c r="E528" s="159" t="s">
        <v>341</v>
      </c>
      <c r="F528" s="133" t="s">
        <v>163</v>
      </c>
      <c r="G528" s="114" t="s">
        <v>164</v>
      </c>
      <c r="H528" s="136">
        <v>43951</v>
      </c>
      <c r="I528" s="132">
        <f t="shared" si="51"/>
        <v>9</v>
      </c>
      <c r="J528" s="97" t="s">
        <v>256</v>
      </c>
      <c r="K528" s="97">
        <v>2018</v>
      </c>
      <c r="L528" s="109">
        <v>43174</v>
      </c>
      <c r="M528" s="97">
        <v>2529</v>
      </c>
      <c r="N528" s="115">
        <v>2527</v>
      </c>
      <c r="O528" s="116">
        <v>43173</v>
      </c>
      <c r="P528" s="97" t="s">
        <v>94</v>
      </c>
      <c r="Q528" s="112" t="s">
        <v>206</v>
      </c>
      <c r="R528" s="127" t="s">
        <v>87</v>
      </c>
      <c r="T528" s="97">
        <v>326</v>
      </c>
      <c r="U528" s="127" t="s">
        <v>277</v>
      </c>
      <c r="W528" s="97" t="s">
        <v>289</v>
      </c>
      <c r="X528" s="97" t="s">
        <v>316</v>
      </c>
      <c r="AA528" s="127" t="s">
        <v>261</v>
      </c>
      <c r="AB528" s="127">
        <f t="shared" si="52"/>
        <v>1</v>
      </c>
      <c r="AC528" s="127">
        <f t="shared" si="55"/>
        <v>1</v>
      </c>
      <c r="AD528" s="117">
        <v>5</v>
      </c>
      <c r="AE528" s="132">
        <f t="shared" si="50"/>
        <v>753</v>
      </c>
      <c r="AF528" s="97">
        <v>0</v>
      </c>
      <c r="AG528" s="99">
        <v>43174</v>
      </c>
      <c r="AH528" s="127" t="str">
        <f t="shared" si="56"/>
        <v>2527PERLAS DE PIEL advance X 200 CAPS.</v>
      </c>
      <c r="AI528" s="97" t="s">
        <v>381</v>
      </c>
    </row>
    <row r="529" spans="1:35" x14ac:dyDescent="0.3">
      <c r="A529" s="97">
        <v>125</v>
      </c>
      <c r="B529" s="127" t="str">
        <f t="shared" si="53"/>
        <v>1251</v>
      </c>
      <c r="C529" s="127" t="str">
        <f t="shared" si="54"/>
        <v>252710</v>
      </c>
      <c r="E529" s="159" t="s">
        <v>342</v>
      </c>
      <c r="F529" s="133" t="s">
        <v>155</v>
      </c>
      <c r="G529" s="114" t="s">
        <v>156</v>
      </c>
      <c r="H529" s="136">
        <v>43920</v>
      </c>
      <c r="I529" s="132">
        <f t="shared" si="51"/>
        <v>10</v>
      </c>
      <c r="J529" s="97" t="s">
        <v>256</v>
      </c>
      <c r="K529" s="97">
        <v>2018</v>
      </c>
      <c r="L529" s="109">
        <v>43174</v>
      </c>
      <c r="M529" s="97">
        <v>2529</v>
      </c>
      <c r="N529" s="115">
        <v>2527</v>
      </c>
      <c r="O529" s="116">
        <v>43173</v>
      </c>
      <c r="P529" s="97" t="s">
        <v>94</v>
      </c>
      <c r="Q529" s="112" t="s">
        <v>206</v>
      </c>
      <c r="R529" s="127" t="s">
        <v>87</v>
      </c>
      <c r="T529" s="97">
        <v>326</v>
      </c>
      <c r="U529" s="127" t="s">
        <v>277</v>
      </c>
      <c r="W529" s="97" t="s">
        <v>289</v>
      </c>
      <c r="X529" s="97" t="s">
        <v>316</v>
      </c>
      <c r="AA529" s="127" t="s">
        <v>261</v>
      </c>
      <c r="AB529" s="127">
        <f t="shared" si="52"/>
        <v>1</v>
      </c>
      <c r="AC529" s="127">
        <f t="shared" si="55"/>
        <v>1</v>
      </c>
      <c r="AD529" s="117">
        <v>48</v>
      </c>
      <c r="AE529" s="132">
        <f t="shared" si="50"/>
        <v>753</v>
      </c>
      <c r="AF529" s="97">
        <v>0</v>
      </c>
      <c r="AG529" s="99">
        <v>43174</v>
      </c>
      <c r="AH529" s="127" t="str">
        <f t="shared" si="56"/>
        <v>2527PHYTO SOYA CAPS. X 60</v>
      </c>
      <c r="AI529" s="97" t="s">
        <v>381</v>
      </c>
    </row>
    <row r="530" spans="1:35" x14ac:dyDescent="0.3">
      <c r="A530" s="97">
        <v>125</v>
      </c>
      <c r="B530" s="127" t="str">
        <f t="shared" si="53"/>
        <v>1251</v>
      </c>
      <c r="C530" s="127" t="str">
        <f t="shared" si="54"/>
        <v>252711</v>
      </c>
      <c r="E530" s="159" t="s">
        <v>343</v>
      </c>
      <c r="F530" s="133" t="s">
        <v>170</v>
      </c>
      <c r="G530" s="114" t="s">
        <v>199</v>
      </c>
      <c r="H530" s="136">
        <v>43768</v>
      </c>
      <c r="I530" s="132">
        <f t="shared" si="51"/>
        <v>11</v>
      </c>
      <c r="J530" s="97" t="s">
        <v>256</v>
      </c>
      <c r="K530" s="97">
        <v>2018</v>
      </c>
      <c r="L530" s="109">
        <v>43174</v>
      </c>
      <c r="M530" s="97">
        <v>2529</v>
      </c>
      <c r="N530" s="115">
        <v>2527</v>
      </c>
      <c r="O530" s="116">
        <v>43173</v>
      </c>
      <c r="P530" s="97" t="s">
        <v>94</v>
      </c>
      <c r="Q530" s="112" t="s">
        <v>206</v>
      </c>
      <c r="R530" s="127" t="s">
        <v>87</v>
      </c>
      <c r="T530" s="97">
        <v>326</v>
      </c>
      <c r="U530" s="127" t="s">
        <v>277</v>
      </c>
      <c r="W530" s="97" t="s">
        <v>289</v>
      </c>
      <c r="X530" s="97" t="s">
        <v>316</v>
      </c>
      <c r="AA530" s="127" t="s">
        <v>261</v>
      </c>
      <c r="AB530" s="127">
        <f t="shared" si="52"/>
        <v>1</v>
      </c>
      <c r="AC530" s="127">
        <f t="shared" si="55"/>
        <v>1</v>
      </c>
      <c r="AD530" s="117">
        <v>10</v>
      </c>
      <c r="AE530" s="132">
        <f t="shared" si="50"/>
        <v>753</v>
      </c>
      <c r="AF530" s="97">
        <v>0</v>
      </c>
      <c r="AG530" s="99">
        <v>43174</v>
      </c>
      <c r="AH530" s="127" t="str">
        <f t="shared" si="56"/>
        <v>2527PHYTO SOYA DIA Y NOCHE X 60 CAP.</v>
      </c>
      <c r="AI530" s="97" t="s">
        <v>381</v>
      </c>
    </row>
    <row r="531" spans="1:35" x14ac:dyDescent="0.3">
      <c r="A531" s="97">
        <v>125</v>
      </c>
      <c r="B531" s="127" t="str">
        <f t="shared" si="53"/>
        <v>1251</v>
      </c>
      <c r="C531" s="127" t="str">
        <f t="shared" si="54"/>
        <v>252712</v>
      </c>
      <c r="E531" s="159" t="s">
        <v>344</v>
      </c>
      <c r="F531" s="133" t="s">
        <v>165</v>
      </c>
      <c r="G531" s="114" t="s">
        <v>184</v>
      </c>
      <c r="H531" s="136">
        <v>44042</v>
      </c>
      <c r="I531" s="132">
        <f t="shared" si="51"/>
        <v>12</v>
      </c>
      <c r="J531" s="97" t="s">
        <v>256</v>
      </c>
      <c r="K531" s="97">
        <v>2018</v>
      </c>
      <c r="L531" s="109">
        <v>43174</v>
      </c>
      <c r="M531" s="97">
        <v>2529</v>
      </c>
      <c r="N531" s="115">
        <v>2527</v>
      </c>
      <c r="O531" s="116">
        <v>43173</v>
      </c>
      <c r="P531" s="97" t="s">
        <v>94</v>
      </c>
      <c r="Q531" s="112" t="s">
        <v>206</v>
      </c>
      <c r="R531" s="127" t="s">
        <v>87</v>
      </c>
      <c r="T531" s="97">
        <v>326</v>
      </c>
      <c r="U531" s="127" t="s">
        <v>277</v>
      </c>
      <c r="W531" s="97" t="s">
        <v>289</v>
      </c>
      <c r="X531" s="97" t="s">
        <v>316</v>
      </c>
      <c r="AA531" s="127" t="s">
        <v>261</v>
      </c>
      <c r="AB531" s="127">
        <f t="shared" si="52"/>
        <v>1</v>
      </c>
      <c r="AC531" s="127">
        <f t="shared" si="55"/>
        <v>1</v>
      </c>
      <c r="AD531" s="117">
        <v>48</v>
      </c>
      <c r="AE531" s="132">
        <f t="shared" si="50"/>
        <v>753</v>
      </c>
      <c r="AF531" s="97">
        <v>0</v>
      </c>
      <c r="AG531" s="99">
        <v>43174</v>
      </c>
      <c r="AH531" s="127" t="str">
        <f t="shared" si="56"/>
        <v>2527PHYTO SOYA FORTE X 60 CAPS</v>
      </c>
      <c r="AI531" s="97" t="s">
        <v>381</v>
      </c>
    </row>
    <row r="532" spans="1:35" x14ac:dyDescent="0.3">
      <c r="A532" s="97">
        <v>125</v>
      </c>
      <c r="B532" s="127" t="str">
        <f t="shared" si="53"/>
        <v>1251</v>
      </c>
      <c r="C532" s="127" t="str">
        <f t="shared" si="54"/>
        <v>252713</v>
      </c>
      <c r="E532" s="159" t="s">
        <v>345</v>
      </c>
      <c r="F532" s="133" t="s">
        <v>157</v>
      </c>
      <c r="G532" s="114" t="s">
        <v>200</v>
      </c>
      <c r="H532" s="136">
        <v>44134</v>
      </c>
      <c r="I532" s="132">
        <f t="shared" si="51"/>
        <v>13</v>
      </c>
      <c r="J532" s="97" t="s">
        <v>256</v>
      </c>
      <c r="K532" s="97">
        <v>2018</v>
      </c>
      <c r="L532" s="109">
        <v>43174</v>
      </c>
      <c r="M532" s="97">
        <v>2529</v>
      </c>
      <c r="N532" s="115">
        <v>2527</v>
      </c>
      <c r="O532" s="116">
        <v>43173</v>
      </c>
      <c r="P532" s="97" t="s">
        <v>94</v>
      </c>
      <c r="Q532" s="112" t="s">
        <v>206</v>
      </c>
      <c r="R532" s="127" t="s">
        <v>87</v>
      </c>
      <c r="T532" s="97">
        <v>326</v>
      </c>
      <c r="U532" s="127" t="s">
        <v>277</v>
      </c>
      <c r="W532" s="97" t="s">
        <v>289</v>
      </c>
      <c r="X532" s="97" t="s">
        <v>316</v>
      </c>
      <c r="AA532" s="127" t="s">
        <v>261</v>
      </c>
      <c r="AB532" s="127">
        <f t="shared" si="52"/>
        <v>1</v>
      </c>
      <c r="AC532" s="127">
        <f t="shared" si="55"/>
        <v>1</v>
      </c>
      <c r="AD532" s="117">
        <v>44</v>
      </c>
      <c r="AE532" s="132">
        <f t="shared" si="50"/>
        <v>753</v>
      </c>
      <c r="AF532" s="97">
        <v>0</v>
      </c>
      <c r="AG532" s="99">
        <v>43174</v>
      </c>
      <c r="AH532" s="127" t="str">
        <f t="shared" si="56"/>
        <v>2527PHYTO SOYA GEL VAGINAL X 8 APLICADORES</v>
      </c>
      <c r="AI532" s="97" t="s">
        <v>381</v>
      </c>
    </row>
    <row r="533" spans="1:35" x14ac:dyDescent="0.3">
      <c r="A533" s="97">
        <v>126</v>
      </c>
      <c r="B533" s="127" t="str">
        <f t="shared" si="53"/>
        <v>1261</v>
      </c>
      <c r="C533" s="127" t="str">
        <f t="shared" si="54"/>
        <v>25281</v>
      </c>
      <c r="E533" s="159" t="s">
        <v>337</v>
      </c>
      <c r="F533" s="133" t="s">
        <v>146</v>
      </c>
      <c r="G533" s="114" t="s">
        <v>223</v>
      </c>
      <c r="H533" s="136">
        <v>43697</v>
      </c>
      <c r="I533" s="132">
        <f t="shared" si="51"/>
        <v>1</v>
      </c>
      <c r="J533" s="97" t="s">
        <v>256</v>
      </c>
      <c r="K533" s="97">
        <v>2018</v>
      </c>
      <c r="L533" s="109">
        <v>43174</v>
      </c>
      <c r="M533" s="97">
        <v>2530</v>
      </c>
      <c r="N533" s="115">
        <v>2528</v>
      </c>
      <c r="O533" s="116">
        <v>43173</v>
      </c>
      <c r="P533" s="97" t="s">
        <v>94</v>
      </c>
      <c r="Q533" s="112" t="s">
        <v>208</v>
      </c>
      <c r="R533" s="127" t="s">
        <v>92</v>
      </c>
      <c r="T533" s="97">
        <v>1</v>
      </c>
      <c r="U533" s="127" t="s">
        <v>281</v>
      </c>
      <c r="W533" s="97" t="s">
        <v>289</v>
      </c>
      <c r="AA533" s="127" t="s">
        <v>261</v>
      </c>
      <c r="AB533" s="127">
        <f t="shared" si="52"/>
        <v>1</v>
      </c>
      <c r="AC533" s="127">
        <f t="shared" si="55"/>
        <v>1</v>
      </c>
      <c r="AD533" s="117">
        <v>12</v>
      </c>
      <c r="AE533" s="132">
        <f t="shared" si="50"/>
        <v>754</v>
      </c>
      <c r="AF533" s="97">
        <v>1</v>
      </c>
      <c r="AG533" s="99">
        <v>43175</v>
      </c>
      <c r="AH533" s="127" t="str">
        <f t="shared" si="56"/>
        <v>2528ARKOVOX PROPOLIS JARABE X 150 ML.</v>
      </c>
      <c r="AI533" s="97" t="s">
        <v>378</v>
      </c>
    </row>
    <row r="534" spans="1:35" x14ac:dyDescent="0.3">
      <c r="A534" s="97">
        <v>126</v>
      </c>
      <c r="B534" s="127" t="str">
        <f t="shared" si="53"/>
        <v>1261</v>
      </c>
      <c r="C534" s="127" t="str">
        <f t="shared" si="54"/>
        <v>25282</v>
      </c>
      <c r="E534" s="159" t="s">
        <v>344</v>
      </c>
      <c r="F534" s="133" t="s">
        <v>165</v>
      </c>
      <c r="G534" s="114" t="s">
        <v>184</v>
      </c>
      <c r="H534" s="136">
        <v>44042</v>
      </c>
      <c r="I534" s="132">
        <f t="shared" si="51"/>
        <v>2</v>
      </c>
      <c r="J534" s="97" t="s">
        <v>256</v>
      </c>
      <c r="K534" s="97">
        <v>2018</v>
      </c>
      <c r="L534" s="109">
        <v>43174</v>
      </c>
      <c r="M534" s="97">
        <v>2530</v>
      </c>
      <c r="N534" s="115">
        <v>2528</v>
      </c>
      <c r="O534" s="116">
        <v>43173</v>
      </c>
      <c r="P534" s="97" t="s">
        <v>94</v>
      </c>
      <c r="Q534" s="112" t="s">
        <v>208</v>
      </c>
      <c r="R534" s="127" t="s">
        <v>92</v>
      </c>
      <c r="T534" s="97">
        <v>1</v>
      </c>
      <c r="U534" s="127" t="s">
        <v>281</v>
      </c>
      <c r="W534" s="97" t="s">
        <v>289</v>
      </c>
      <c r="AA534" s="127" t="s">
        <v>261</v>
      </c>
      <c r="AB534" s="127">
        <f t="shared" si="52"/>
        <v>1</v>
      </c>
      <c r="AC534" s="127">
        <f t="shared" si="55"/>
        <v>1</v>
      </c>
      <c r="AD534" s="117">
        <v>12</v>
      </c>
      <c r="AE534" s="132">
        <f t="shared" si="50"/>
        <v>754</v>
      </c>
      <c r="AF534" s="97">
        <v>1</v>
      </c>
      <c r="AG534" s="99">
        <v>43175</v>
      </c>
      <c r="AH534" s="127" t="str">
        <f t="shared" si="56"/>
        <v>2528PHYTO SOYA FORTE X 60 CAPS</v>
      </c>
      <c r="AI534" s="97" t="s">
        <v>378</v>
      </c>
    </row>
    <row r="535" spans="1:35" x14ac:dyDescent="0.3">
      <c r="A535" s="97">
        <v>126</v>
      </c>
      <c r="B535" s="127" t="str">
        <f t="shared" si="53"/>
        <v>1261</v>
      </c>
      <c r="C535" s="127" t="str">
        <f t="shared" si="54"/>
        <v>25283</v>
      </c>
      <c r="E535" s="159" t="s">
        <v>348</v>
      </c>
      <c r="F535" s="133" t="s">
        <v>167</v>
      </c>
      <c r="G535" s="114" t="s">
        <v>168</v>
      </c>
      <c r="H535" s="136">
        <v>43738</v>
      </c>
      <c r="I535" s="132">
        <f t="shared" si="51"/>
        <v>3</v>
      </c>
      <c r="J535" s="97" t="s">
        <v>256</v>
      </c>
      <c r="K535" s="97">
        <v>2018</v>
      </c>
      <c r="L535" s="109">
        <v>43174</v>
      </c>
      <c r="M535" s="97">
        <v>2530</v>
      </c>
      <c r="N535" s="115">
        <v>2528</v>
      </c>
      <c r="O535" s="116">
        <v>43173</v>
      </c>
      <c r="P535" s="97" t="s">
        <v>94</v>
      </c>
      <c r="Q535" s="112" t="s">
        <v>208</v>
      </c>
      <c r="R535" s="127" t="s">
        <v>92</v>
      </c>
      <c r="T535" s="97">
        <v>1</v>
      </c>
      <c r="U535" s="127" t="s">
        <v>281</v>
      </c>
      <c r="W535" s="97" t="s">
        <v>289</v>
      </c>
      <c r="AA535" s="127" t="s">
        <v>261</v>
      </c>
      <c r="AB535" s="127">
        <f t="shared" si="52"/>
        <v>1</v>
      </c>
      <c r="AC535" s="127">
        <f t="shared" si="55"/>
        <v>1</v>
      </c>
      <c r="AD535" s="117">
        <v>12</v>
      </c>
      <c r="AE535" s="132">
        <f t="shared" si="50"/>
        <v>754</v>
      </c>
      <c r="AF535" s="97">
        <v>1</v>
      </c>
      <c r="AG535" s="99">
        <v>43175</v>
      </c>
      <c r="AH535" s="127" t="str">
        <f t="shared" si="56"/>
        <v>2528VAGIVIT CAJS X 6 V.T.</v>
      </c>
      <c r="AI535" s="97" t="s">
        <v>378</v>
      </c>
    </row>
    <row r="536" spans="1:35" x14ac:dyDescent="0.3">
      <c r="A536" s="97">
        <v>126</v>
      </c>
      <c r="B536" s="127" t="str">
        <f t="shared" si="53"/>
        <v>1262</v>
      </c>
      <c r="C536" s="127" t="str">
        <f t="shared" si="54"/>
        <v>25291</v>
      </c>
      <c r="E536" s="159" t="s">
        <v>339</v>
      </c>
      <c r="F536" s="133" t="s">
        <v>151</v>
      </c>
      <c r="G536" s="114" t="s">
        <v>152</v>
      </c>
      <c r="H536" s="136">
        <v>43738</v>
      </c>
      <c r="I536" s="132">
        <f t="shared" si="51"/>
        <v>1</v>
      </c>
      <c r="J536" s="97" t="s">
        <v>256</v>
      </c>
      <c r="K536" s="97">
        <v>2018</v>
      </c>
      <c r="L536" s="109">
        <v>43174</v>
      </c>
      <c r="M536" s="97">
        <v>2531</v>
      </c>
      <c r="N536" s="115">
        <v>2529</v>
      </c>
      <c r="O536" s="116">
        <v>43174</v>
      </c>
      <c r="P536" s="97" t="s">
        <v>94</v>
      </c>
      <c r="Q536" s="112" t="s">
        <v>97</v>
      </c>
      <c r="R536" s="127" t="s">
        <v>87</v>
      </c>
      <c r="T536" s="97">
        <v>1</v>
      </c>
      <c r="U536" s="127" t="s">
        <v>281</v>
      </c>
      <c r="W536" s="97" t="s">
        <v>289</v>
      </c>
      <c r="AA536" s="127" t="s">
        <v>261</v>
      </c>
      <c r="AB536" s="127">
        <f t="shared" si="52"/>
        <v>2</v>
      </c>
      <c r="AC536" s="127">
        <f t="shared" si="55"/>
        <v>1</v>
      </c>
      <c r="AD536" s="117">
        <v>10</v>
      </c>
      <c r="AE536" s="132">
        <f t="shared" si="50"/>
        <v>755</v>
      </c>
      <c r="AF536" s="97">
        <v>1</v>
      </c>
      <c r="AG536" s="99">
        <v>43175</v>
      </c>
      <c r="AH536" s="127" t="str">
        <f t="shared" si="56"/>
        <v>2529CYS-CONTROL SACHETS X 14</v>
      </c>
    </row>
    <row r="537" spans="1:35" x14ac:dyDescent="0.3">
      <c r="A537" s="97">
        <v>127</v>
      </c>
      <c r="B537" s="127" t="str">
        <f t="shared" si="53"/>
        <v>1271</v>
      </c>
      <c r="C537" s="127" t="str">
        <f t="shared" si="54"/>
        <v>25301</v>
      </c>
      <c r="E537" s="159" t="s">
        <v>339</v>
      </c>
      <c r="F537" s="133" t="s">
        <v>151</v>
      </c>
      <c r="G537" s="114" t="s">
        <v>152</v>
      </c>
      <c r="H537" s="136">
        <v>43738</v>
      </c>
      <c r="I537" s="132">
        <f t="shared" si="51"/>
        <v>1</v>
      </c>
      <c r="J537" s="97" t="s">
        <v>256</v>
      </c>
      <c r="K537" s="97">
        <v>2018</v>
      </c>
      <c r="L537" s="109">
        <v>43178</v>
      </c>
      <c r="M537" s="97">
        <v>2532</v>
      </c>
      <c r="N537" s="115">
        <v>2530</v>
      </c>
      <c r="O537" s="116">
        <v>43175</v>
      </c>
      <c r="P537" s="97" t="s">
        <v>94</v>
      </c>
      <c r="Q537" s="112" t="s">
        <v>98</v>
      </c>
      <c r="R537" s="127" t="s">
        <v>92</v>
      </c>
      <c r="T537" s="97">
        <v>1</v>
      </c>
      <c r="U537" s="127" t="s">
        <v>269</v>
      </c>
      <c r="W537" s="97" t="s">
        <v>289</v>
      </c>
      <c r="AA537" s="127" t="s">
        <v>261</v>
      </c>
      <c r="AB537" s="127">
        <f t="shared" si="52"/>
        <v>1</v>
      </c>
      <c r="AC537" s="127">
        <f t="shared" si="55"/>
        <v>1</v>
      </c>
      <c r="AD537" s="117">
        <v>7</v>
      </c>
      <c r="AE537" s="132">
        <f t="shared" si="50"/>
        <v>756</v>
      </c>
      <c r="AF537" s="97">
        <v>1</v>
      </c>
      <c r="AG537" s="99">
        <v>43179</v>
      </c>
      <c r="AH537" s="127" t="str">
        <f t="shared" si="56"/>
        <v>2530CYS-CONTROL SACHETS X 14</v>
      </c>
      <c r="AI537" s="97" t="s">
        <v>384</v>
      </c>
    </row>
    <row r="538" spans="1:35" x14ac:dyDescent="0.3">
      <c r="A538" s="97">
        <v>127</v>
      </c>
      <c r="B538" s="127" t="str">
        <f t="shared" si="53"/>
        <v>1272</v>
      </c>
      <c r="C538" s="127" t="str">
        <f t="shared" si="54"/>
        <v>25311</v>
      </c>
      <c r="E538" s="159" t="s">
        <v>332</v>
      </c>
      <c r="F538" s="133" t="s">
        <v>142</v>
      </c>
      <c r="G538" s="114" t="s">
        <v>194</v>
      </c>
      <c r="H538" s="136">
        <v>43738</v>
      </c>
      <c r="I538" s="132">
        <f t="shared" si="51"/>
        <v>1</v>
      </c>
      <c r="J538" s="97" t="s">
        <v>256</v>
      </c>
      <c r="K538" s="97">
        <v>2018</v>
      </c>
      <c r="L538" s="109">
        <v>43178</v>
      </c>
      <c r="M538" s="97">
        <v>2533</v>
      </c>
      <c r="N538" s="115">
        <v>2531</v>
      </c>
      <c r="O538" s="116">
        <v>43175</v>
      </c>
      <c r="P538" s="97" t="s">
        <v>94</v>
      </c>
      <c r="Q538" s="112" t="s">
        <v>90</v>
      </c>
      <c r="R538" s="127" t="s">
        <v>91</v>
      </c>
      <c r="T538" s="97">
        <v>4</v>
      </c>
      <c r="U538" s="127" t="s">
        <v>283</v>
      </c>
      <c r="W538" s="97" t="s">
        <v>289</v>
      </c>
      <c r="AA538" s="127" t="s">
        <v>261</v>
      </c>
      <c r="AB538" s="127">
        <f t="shared" si="52"/>
        <v>2</v>
      </c>
      <c r="AC538" s="127">
        <f t="shared" si="55"/>
        <v>1</v>
      </c>
      <c r="AD538" s="117">
        <v>25</v>
      </c>
      <c r="AE538" s="132">
        <f t="shared" si="50"/>
        <v>757</v>
      </c>
      <c r="AF538" s="97">
        <v>1</v>
      </c>
      <c r="AG538" s="99">
        <v>43179.472627314812</v>
      </c>
      <c r="AH538" s="127" t="str">
        <f t="shared" si="56"/>
        <v>2531ACTIVOX MENTA-EUCALIPTO X 16 PASTILLAS</v>
      </c>
      <c r="AI538" s="97" t="s">
        <v>372</v>
      </c>
    </row>
    <row r="539" spans="1:35" x14ac:dyDescent="0.3">
      <c r="A539" s="97">
        <v>127</v>
      </c>
      <c r="B539" s="127" t="str">
        <f t="shared" si="53"/>
        <v>1272</v>
      </c>
      <c r="C539" s="127" t="str">
        <f t="shared" si="54"/>
        <v>25312</v>
      </c>
      <c r="E539" s="159" t="s">
        <v>336</v>
      </c>
      <c r="F539" s="133" t="s">
        <v>185</v>
      </c>
      <c r="G539" s="114" t="s">
        <v>222</v>
      </c>
      <c r="H539" s="136">
        <v>44134</v>
      </c>
      <c r="I539" s="132">
        <f t="shared" si="51"/>
        <v>2</v>
      </c>
      <c r="J539" s="97" t="s">
        <v>256</v>
      </c>
      <c r="K539" s="97">
        <v>2018</v>
      </c>
      <c r="L539" s="109">
        <v>43178</v>
      </c>
      <c r="M539" s="97">
        <v>2533</v>
      </c>
      <c r="N539" s="115">
        <v>2531</v>
      </c>
      <c r="O539" s="116">
        <v>43175</v>
      </c>
      <c r="P539" s="97" t="s">
        <v>94</v>
      </c>
      <c r="Q539" s="112" t="s">
        <v>90</v>
      </c>
      <c r="R539" s="127" t="s">
        <v>91</v>
      </c>
      <c r="T539" s="97">
        <v>4</v>
      </c>
      <c r="U539" s="127" t="s">
        <v>283</v>
      </c>
      <c r="W539" s="97" t="s">
        <v>289</v>
      </c>
      <c r="AA539" s="127" t="s">
        <v>261</v>
      </c>
      <c r="AB539" s="127">
        <f t="shared" si="52"/>
        <v>2</v>
      </c>
      <c r="AC539" s="127">
        <f t="shared" si="55"/>
        <v>1</v>
      </c>
      <c r="AD539" s="117">
        <v>50</v>
      </c>
      <c r="AE539" s="132">
        <f t="shared" si="50"/>
        <v>757</v>
      </c>
      <c r="AF539" s="97">
        <v>1</v>
      </c>
      <c r="AG539" s="99">
        <v>43179.472627314812</v>
      </c>
      <c r="AH539" s="127" t="str">
        <f t="shared" si="56"/>
        <v>2531ARKOLAGEN PLUS X 14 SACHETS</v>
      </c>
      <c r="AI539" s="97" t="s">
        <v>372</v>
      </c>
    </row>
    <row r="540" spans="1:35" x14ac:dyDescent="0.3">
      <c r="A540" s="97">
        <v>127</v>
      </c>
      <c r="B540" s="127" t="str">
        <f t="shared" si="53"/>
        <v>1272</v>
      </c>
      <c r="C540" s="127" t="str">
        <f t="shared" si="54"/>
        <v>25313</v>
      </c>
      <c r="E540" s="159" t="s">
        <v>338</v>
      </c>
      <c r="F540" s="133" t="s">
        <v>149</v>
      </c>
      <c r="G540" s="114" t="s">
        <v>150</v>
      </c>
      <c r="H540" s="136">
        <v>43951</v>
      </c>
      <c r="I540" s="132">
        <f t="shared" si="51"/>
        <v>3</v>
      </c>
      <c r="J540" s="97" t="s">
        <v>256</v>
      </c>
      <c r="K540" s="97">
        <v>2018</v>
      </c>
      <c r="L540" s="109">
        <v>43178</v>
      </c>
      <c r="M540" s="97">
        <v>2533</v>
      </c>
      <c r="N540" s="115">
        <v>2531</v>
      </c>
      <c r="O540" s="116">
        <v>43175</v>
      </c>
      <c r="P540" s="97" t="s">
        <v>94</v>
      </c>
      <c r="Q540" s="112" t="s">
        <v>90</v>
      </c>
      <c r="R540" s="127" t="s">
        <v>91</v>
      </c>
      <c r="T540" s="97">
        <v>4</v>
      </c>
      <c r="U540" s="127" t="s">
        <v>283</v>
      </c>
      <c r="W540" s="97" t="s">
        <v>289</v>
      </c>
      <c r="AA540" s="127" t="s">
        <v>261</v>
      </c>
      <c r="AB540" s="127">
        <f t="shared" si="52"/>
        <v>2</v>
      </c>
      <c r="AC540" s="127">
        <f t="shared" si="55"/>
        <v>1</v>
      </c>
      <c r="AD540" s="117">
        <v>10</v>
      </c>
      <c r="AE540" s="132">
        <f t="shared" si="50"/>
        <v>757</v>
      </c>
      <c r="AF540" s="97">
        <v>1</v>
      </c>
      <c r="AG540" s="99">
        <v>43179.472627314812</v>
      </c>
      <c r="AH540" s="127" t="str">
        <f t="shared" si="56"/>
        <v>2531CHONDRO AID FORTE X 60 CAPS.</v>
      </c>
      <c r="AI540" s="97" t="s">
        <v>372</v>
      </c>
    </row>
    <row r="541" spans="1:35" x14ac:dyDescent="0.3">
      <c r="A541" s="97">
        <v>127</v>
      </c>
      <c r="B541" s="127" t="str">
        <f t="shared" si="53"/>
        <v>1272</v>
      </c>
      <c r="C541" s="127" t="str">
        <f t="shared" si="54"/>
        <v>25314</v>
      </c>
      <c r="E541" s="159" t="s">
        <v>340</v>
      </c>
      <c r="F541" s="133" t="s">
        <v>153</v>
      </c>
      <c r="G541" s="114" t="s">
        <v>154</v>
      </c>
      <c r="H541" s="136">
        <v>43910</v>
      </c>
      <c r="I541" s="132">
        <f t="shared" si="51"/>
        <v>4</v>
      </c>
      <c r="J541" s="97" t="s">
        <v>256</v>
      </c>
      <c r="K541" s="97">
        <v>2018</v>
      </c>
      <c r="L541" s="109">
        <v>43178</v>
      </c>
      <c r="M541" s="97">
        <v>2533</v>
      </c>
      <c r="N541" s="115">
        <v>2531</v>
      </c>
      <c r="O541" s="116">
        <v>43175</v>
      </c>
      <c r="P541" s="97" t="s">
        <v>94</v>
      </c>
      <c r="Q541" s="112" t="s">
        <v>90</v>
      </c>
      <c r="R541" s="127" t="s">
        <v>91</v>
      </c>
      <c r="T541" s="97">
        <v>4</v>
      </c>
      <c r="U541" s="127" t="s">
        <v>283</v>
      </c>
      <c r="W541" s="97" t="s">
        <v>289</v>
      </c>
      <c r="AA541" s="127" t="s">
        <v>261</v>
      </c>
      <c r="AB541" s="127">
        <f t="shared" si="52"/>
        <v>2</v>
      </c>
      <c r="AC541" s="127">
        <f t="shared" si="55"/>
        <v>1</v>
      </c>
      <c r="AD541" s="117">
        <v>15</v>
      </c>
      <c r="AE541" s="132">
        <f t="shared" si="50"/>
        <v>757</v>
      </c>
      <c r="AF541" s="97">
        <v>1</v>
      </c>
      <c r="AG541" s="99">
        <v>43179.472627314812</v>
      </c>
      <c r="AH541" s="127" t="str">
        <f t="shared" si="56"/>
        <v>2531ECHINALIS X 30 CAPSULAS</v>
      </c>
      <c r="AI541" s="97" t="s">
        <v>372</v>
      </c>
    </row>
    <row r="542" spans="1:35" x14ac:dyDescent="0.3">
      <c r="A542" s="97">
        <v>127</v>
      </c>
      <c r="B542" s="127" t="str">
        <f t="shared" si="53"/>
        <v>1272</v>
      </c>
      <c r="C542" s="127" t="str">
        <f t="shared" si="54"/>
        <v>25315</v>
      </c>
      <c r="E542" s="159" t="s">
        <v>344</v>
      </c>
      <c r="F542" s="133" t="s">
        <v>165</v>
      </c>
      <c r="G542" s="114" t="s">
        <v>184</v>
      </c>
      <c r="H542" s="136">
        <v>44042</v>
      </c>
      <c r="I542" s="132">
        <f t="shared" si="51"/>
        <v>5</v>
      </c>
      <c r="J542" s="97" t="s">
        <v>256</v>
      </c>
      <c r="K542" s="97">
        <v>2018</v>
      </c>
      <c r="L542" s="109">
        <v>43178</v>
      </c>
      <c r="M542" s="97">
        <v>2533</v>
      </c>
      <c r="N542" s="115">
        <v>2531</v>
      </c>
      <c r="O542" s="116">
        <v>43175</v>
      </c>
      <c r="P542" s="97" t="s">
        <v>94</v>
      </c>
      <c r="Q542" s="112" t="s">
        <v>90</v>
      </c>
      <c r="R542" s="127" t="s">
        <v>91</v>
      </c>
      <c r="T542" s="97">
        <v>4</v>
      </c>
      <c r="U542" s="127" t="s">
        <v>283</v>
      </c>
      <c r="W542" s="97" t="s">
        <v>289</v>
      </c>
      <c r="AA542" s="127" t="s">
        <v>261</v>
      </c>
      <c r="AB542" s="127">
        <f t="shared" si="52"/>
        <v>2</v>
      </c>
      <c r="AC542" s="127">
        <f t="shared" si="55"/>
        <v>1</v>
      </c>
      <c r="AD542" s="117">
        <v>10</v>
      </c>
      <c r="AE542" s="132">
        <f t="shared" si="50"/>
        <v>757</v>
      </c>
      <c r="AF542" s="97">
        <v>1</v>
      </c>
      <c r="AG542" s="99">
        <v>43179.472627314812</v>
      </c>
      <c r="AH542" s="127" t="str">
        <f t="shared" si="56"/>
        <v>2531PHYTO SOYA FORTE X 60 CAPS</v>
      </c>
      <c r="AI542" s="97" t="s">
        <v>372</v>
      </c>
    </row>
    <row r="543" spans="1:35" x14ac:dyDescent="0.3">
      <c r="A543" s="97">
        <v>128</v>
      </c>
      <c r="B543" s="127" t="str">
        <f t="shared" si="53"/>
        <v>1281</v>
      </c>
      <c r="C543" s="127" t="str">
        <f t="shared" si="54"/>
        <v>25331</v>
      </c>
      <c r="E543" s="159" t="s">
        <v>332</v>
      </c>
      <c r="F543" s="133" t="s">
        <v>142</v>
      </c>
      <c r="G543" s="114" t="s">
        <v>194</v>
      </c>
      <c r="H543" s="136">
        <v>43738</v>
      </c>
      <c r="I543" s="132">
        <f t="shared" si="51"/>
        <v>1</v>
      </c>
      <c r="J543" s="97" t="s">
        <v>256</v>
      </c>
      <c r="K543" s="97">
        <v>2018</v>
      </c>
      <c r="L543" s="109">
        <v>43178</v>
      </c>
      <c r="M543" s="97">
        <v>2535</v>
      </c>
      <c r="N543" s="115">
        <v>2533</v>
      </c>
      <c r="O543" s="116">
        <v>43178</v>
      </c>
      <c r="P543" s="97" t="s">
        <v>94</v>
      </c>
      <c r="Q543" s="112" t="s">
        <v>203</v>
      </c>
      <c r="R543" s="127" t="s">
        <v>87</v>
      </c>
      <c r="T543" s="97">
        <v>9</v>
      </c>
      <c r="U543" s="127" t="s">
        <v>284</v>
      </c>
      <c r="W543" s="97" t="s">
        <v>289</v>
      </c>
      <c r="X543" s="97" t="s">
        <v>317</v>
      </c>
      <c r="AA543" s="127" t="s">
        <v>261</v>
      </c>
      <c r="AB543" s="127">
        <f t="shared" si="52"/>
        <v>1</v>
      </c>
      <c r="AC543" s="127">
        <f t="shared" si="55"/>
        <v>1</v>
      </c>
      <c r="AD543" s="117">
        <v>120</v>
      </c>
      <c r="AE543" s="132">
        <f t="shared" si="50"/>
        <v>758</v>
      </c>
      <c r="AF543" s="97">
        <v>1</v>
      </c>
      <c r="AG543" s="99">
        <v>43178</v>
      </c>
      <c r="AH543" s="127" t="str">
        <f t="shared" si="56"/>
        <v>2533ACTIVOX MENTA-EUCALIPTO X 16 PASTILLAS</v>
      </c>
      <c r="AI543" s="97" t="s">
        <v>383</v>
      </c>
    </row>
    <row r="544" spans="1:35" x14ac:dyDescent="0.3">
      <c r="A544" s="97">
        <v>128</v>
      </c>
      <c r="B544" s="127" t="str">
        <f t="shared" si="53"/>
        <v>1281</v>
      </c>
      <c r="C544" s="127" t="str">
        <f t="shared" si="54"/>
        <v>25332</v>
      </c>
      <c r="E544" s="159" t="s">
        <v>336</v>
      </c>
      <c r="F544" s="133" t="s">
        <v>185</v>
      </c>
      <c r="G544" s="114" t="s">
        <v>222</v>
      </c>
      <c r="H544" s="136">
        <v>44134</v>
      </c>
      <c r="I544" s="132">
        <f t="shared" si="51"/>
        <v>2</v>
      </c>
      <c r="J544" s="97" t="s">
        <v>256</v>
      </c>
      <c r="K544" s="97">
        <v>2018</v>
      </c>
      <c r="L544" s="109">
        <v>43178</v>
      </c>
      <c r="M544" s="97">
        <v>2535</v>
      </c>
      <c r="N544" s="115">
        <v>2533</v>
      </c>
      <c r="O544" s="116">
        <v>43178</v>
      </c>
      <c r="P544" s="97" t="s">
        <v>94</v>
      </c>
      <c r="Q544" s="112" t="s">
        <v>203</v>
      </c>
      <c r="R544" s="127" t="s">
        <v>87</v>
      </c>
      <c r="T544" s="97">
        <v>9</v>
      </c>
      <c r="U544" s="127" t="s">
        <v>284</v>
      </c>
      <c r="W544" s="97" t="s">
        <v>289</v>
      </c>
      <c r="X544" s="97" t="s">
        <v>317</v>
      </c>
      <c r="AA544" s="127" t="s">
        <v>261</v>
      </c>
      <c r="AB544" s="127">
        <f t="shared" si="52"/>
        <v>1</v>
      </c>
      <c r="AC544" s="127">
        <f t="shared" si="55"/>
        <v>1</v>
      </c>
      <c r="AD544" s="117">
        <v>60</v>
      </c>
      <c r="AE544" s="132">
        <f t="shared" si="50"/>
        <v>758</v>
      </c>
      <c r="AF544" s="97">
        <v>1</v>
      </c>
      <c r="AG544" s="99">
        <v>43178</v>
      </c>
      <c r="AH544" s="127" t="str">
        <f t="shared" si="56"/>
        <v>2533ARKOLAGEN PLUS X 14 SACHETS</v>
      </c>
      <c r="AI544" s="97" t="s">
        <v>383</v>
      </c>
    </row>
    <row r="545" spans="1:35" x14ac:dyDescent="0.3">
      <c r="A545" s="97">
        <v>128</v>
      </c>
      <c r="B545" s="127" t="str">
        <f t="shared" si="53"/>
        <v>1281</v>
      </c>
      <c r="C545" s="127" t="str">
        <f t="shared" si="54"/>
        <v>25333</v>
      </c>
      <c r="E545" s="159" t="s">
        <v>337</v>
      </c>
      <c r="F545" s="133" t="s">
        <v>146</v>
      </c>
      <c r="G545" s="114" t="s">
        <v>223</v>
      </c>
      <c r="H545" s="136">
        <v>43697</v>
      </c>
      <c r="I545" s="132">
        <f t="shared" si="51"/>
        <v>3</v>
      </c>
      <c r="J545" s="97" t="s">
        <v>256</v>
      </c>
      <c r="K545" s="97">
        <v>2018</v>
      </c>
      <c r="L545" s="109">
        <v>43178</v>
      </c>
      <c r="M545" s="97">
        <v>2535</v>
      </c>
      <c r="N545" s="115">
        <v>2533</v>
      </c>
      <c r="O545" s="116">
        <v>43178</v>
      </c>
      <c r="P545" s="97" t="s">
        <v>94</v>
      </c>
      <c r="Q545" s="112" t="s">
        <v>203</v>
      </c>
      <c r="R545" s="127" t="s">
        <v>87</v>
      </c>
      <c r="T545" s="97">
        <v>9</v>
      </c>
      <c r="U545" s="127" t="s">
        <v>284</v>
      </c>
      <c r="W545" s="97" t="s">
        <v>289</v>
      </c>
      <c r="X545" s="97" t="s">
        <v>317</v>
      </c>
      <c r="AA545" s="127" t="s">
        <v>261</v>
      </c>
      <c r="AB545" s="127">
        <f t="shared" si="52"/>
        <v>1</v>
      </c>
      <c r="AC545" s="127">
        <f t="shared" si="55"/>
        <v>1</v>
      </c>
      <c r="AD545" s="117">
        <v>60</v>
      </c>
      <c r="AE545" s="132">
        <f t="shared" si="50"/>
        <v>758</v>
      </c>
      <c r="AF545" s="97">
        <v>1</v>
      </c>
      <c r="AG545" s="99">
        <v>43178</v>
      </c>
      <c r="AH545" s="127" t="str">
        <f t="shared" si="56"/>
        <v>2533ARKOVOX PROPOLIS JARABE X 150 ML.</v>
      </c>
      <c r="AI545" s="97" t="s">
        <v>383</v>
      </c>
    </row>
    <row r="546" spans="1:35" x14ac:dyDescent="0.3">
      <c r="A546" s="97">
        <v>128</v>
      </c>
      <c r="B546" s="127" t="str">
        <f t="shared" si="53"/>
        <v>1281</v>
      </c>
      <c r="C546" s="127" t="str">
        <f t="shared" si="54"/>
        <v>25334</v>
      </c>
      <c r="E546" s="159" t="s">
        <v>339</v>
      </c>
      <c r="F546" s="133" t="s">
        <v>151</v>
      </c>
      <c r="G546" s="114" t="s">
        <v>152</v>
      </c>
      <c r="H546" s="136">
        <v>43738</v>
      </c>
      <c r="I546" s="132">
        <f t="shared" si="51"/>
        <v>4</v>
      </c>
      <c r="J546" s="97" t="s">
        <v>256</v>
      </c>
      <c r="K546" s="97">
        <v>2018</v>
      </c>
      <c r="L546" s="109">
        <v>43178</v>
      </c>
      <c r="M546" s="97">
        <v>2535</v>
      </c>
      <c r="N546" s="115">
        <v>2533</v>
      </c>
      <c r="O546" s="116">
        <v>43178</v>
      </c>
      <c r="P546" s="97" t="s">
        <v>94</v>
      </c>
      <c r="Q546" s="112" t="s">
        <v>203</v>
      </c>
      <c r="R546" s="127" t="s">
        <v>87</v>
      </c>
      <c r="T546" s="97">
        <v>9</v>
      </c>
      <c r="U546" s="127" t="s">
        <v>284</v>
      </c>
      <c r="W546" s="97" t="s">
        <v>289</v>
      </c>
      <c r="X546" s="97" t="s">
        <v>317</v>
      </c>
      <c r="AA546" s="127" t="s">
        <v>261</v>
      </c>
      <c r="AB546" s="127">
        <f t="shared" si="52"/>
        <v>1</v>
      </c>
      <c r="AC546" s="127">
        <f t="shared" si="55"/>
        <v>1</v>
      </c>
      <c r="AD546" s="117">
        <v>120</v>
      </c>
      <c r="AE546" s="132">
        <f t="shared" si="50"/>
        <v>758</v>
      </c>
      <c r="AF546" s="97">
        <v>1</v>
      </c>
      <c r="AG546" s="99">
        <v>43178</v>
      </c>
      <c r="AH546" s="127" t="str">
        <f t="shared" si="56"/>
        <v>2533CYS-CONTROL SACHETS X 14</v>
      </c>
      <c r="AI546" s="97" t="s">
        <v>383</v>
      </c>
    </row>
    <row r="547" spans="1:35" x14ac:dyDescent="0.3">
      <c r="A547" s="97">
        <v>129</v>
      </c>
      <c r="B547" s="127" t="str">
        <f t="shared" si="53"/>
        <v>1291</v>
      </c>
      <c r="C547" s="127" t="str">
        <f t="shared" si="54"/>
        <v>25351</v>
      </c>
      <c r="E547" s="159" t="s">
        <v>336</v>
      </c>
      <c r="F547" s="133" t="s">
        <v>185</v>
      </c>
      <c r="G547" s="114" t="s">
        <v>222</v>
      </c>
      <c r="H547" s="136">
        <v>44134</v>
      </c>
      <c r="I547" s="132">
        <f t="shared" si="51"/>
        <v>1</v>
      </c>
      <c r="J547" s="97" t="s">
        <v>256</v>
      </c>
      <c r="K547" s="97">
        <v>2018</v>
      </c>
      <c r="L547" s="109">
        <v>43179</v>
      </c>
      <c r="M547" s="97">
        <v>2537</v>
      </c>
      <c r="N547" s="115">
        <v>2535</v>
      </c>
      <c r="O547" s="116">
        <v>43179</v>
      </c>
      <c r="P547" s="97" t="s">
        <v>94</v>
      </c>
      <c r="Q547" s="112" t="s">
        <v>210</v>
      </c>
      <c r="R547" s="127" t="s">
        <v>92</v>
      </c>
      <c r="T547" s="97">
        <v>2</v>
      </c>
      <c r="U547" s="127" t="s">
        <v>285</v>
      </c>
      <c r="W547" s="97" t="s">
        <v>289</v>
      </c>
      <c r="AA547" s="127" t="s">
        <v>261</v>
      </c>
      <c r="AB547" s="127">
        <f t="shared" si="52"/>
        <v>1</v>
      </c>
      <c r="AC547" s="127">
        <f t="shared" si="55"/>
        <v>1</v>
      </c>
      <c r="AD547" s="117">
        <v>7</v>
      </c>
      <c r="AE547" s="132">
        <f t="shared" si="50"/>
        <v>759</v>
      </c>
      <c r="AF547" s="97">
        <v>1</v>
      </c>
      <c r="AG547" s="99">
        <v>43180</v>
      </c>
      <c r="AH547" s="127" t="str">
        <f t="shared" si="56"/>
        <v>2535ARKOLAGEN PLUS X 14 SACHETS</v>
      </c>
    </row>
    <row r="548" spans="1:35" x14ac:dyDescent="0.3">
      <c r="A548" s="97">
        <v>129</v>
      </c>
      <c r="B548" s="127" t="str">
        <f t="shared" si="53"/>
        <v>1291</v>
      </c>
      <c r="C548" s="127" t="str">
        <f t="shared" si="54"/>
        <v>25352</v>
      </c>
      <c r="E548" s="159" t="s">
        <v>345</v>
      </c>
      <c r="F548" s="133" t="s">
        <v>157</v>
      </c>
      <c r="G548" s="114" t="s">
        <v>200</v>
      </c>
      <c r="H548" s="136">
        <v>44134</v>
      </c>
      <c r="I548" s="132">
        <f t="shared" si="51"/>
        <v>2</v>
      </c>
      <c r="J548" s="97" t="s">
        <v>256</v>
      </c>
      <c r="K548" s="97">
        <v>2018</v>
      </c>
      <c r="L548" s="109">
        <v>43179</v>
      </c>
      <c r="M548" s="97">
        <v>2537</v>
      </c>
      <c r="N548" s="115">
        <v>2535</v>
      </c>
      <c r="O548" s="116">
        <v>43179</v>
      </c>
      <c r="P548" s="97" t="s">
        <v>94</v>
      </c>
      <c r="Q548" s="112" t="s">
        <v>210</v>
      </c>
      <c r="R548" s="127" t="s">
        <v>92</v>
      </c>
      <c r="T548" s="97">
        <v>2</v>
      </c>
      <c r="U548" s="127" t="s">
        <v>285</v>
      </c>
      <c r="W548" s="97" t="s">
        <v>289</v>
      </c>
      <c r="AA548" s="127" t="s">
        <v>261</v>
      </c>
      <c r="AB548" s="127">
        <f t="shared" si="52"/>
        <v>1</v>
      </c>
      <c r="AC548" s="127">
        <f t="shared" si="55"/>
        <v>1</v>
      </c>
      <c r="AD548" s="117">
        <v>12</v>
      </c>
      <c r="AE548" s="132">
        <f t="shared" si="50"/>
        <v>759</v>
      </c>
      <c r="AF548" s="97">
        <v>1</v>
      </c>
      <c r="AG548" s="99">
        <v>43180</v>
      </c>
      <c r="AH548" s="127" t="str">
        <f t="shared" si="56"/>
        <v>2535PHYTO SOYA GEL VAGINAL X 8 APLICADORES</v>
      </c>
    </row>
    <row r="549" spans="1:35" x14ac:dyDescent="0.3">
      <c r="A549" s="97">
        <v>130</v>
      </c>
      <c r="B549" s="127" t="str">
        <f t="shared" si="53"/>
        <v>1301</v>
      </c>
      <c r="C549" s="127" t="str">
        <f t="shared" si="54"/>
        <v>25361</v>
      </c>
      <c r="E549" s="159" t="s">
        <v>332</v>
      </c>
      <c r="F549" s="133" t="s">
        <v>142</v>
      </c>
      <c r="G549" s="114" t="s">
        <v>194</v>
      </c>
      <c r="H549" s="136">
        <v>43738</v>
      </c>
      <c r="I549" s="132">
        <f t="shared" si="51"/>
        <v>1</v>
      </c>
      <c r="J549" s="97" t="s">
        <v>256</v>
      </c>
      <c r="K549" s="97">
        <v>2018</v>
      </c>
      <c r="L549" s="109">
        <v>43180</v>
      </c>
      <c r="M549" s="97">
        <v>2538</v>
      </c>
      <c r="N549" s="115">
        <v>2536</v>
      </c>
      <c r="O549" s="116">
        <v>43179</v>
      </c>
      <c r="P549" s="97" t="s">
        <v>94</v>
      </c>
      <c r="Q549" s="112" t="s">
        <v>178</v>
      </c>
      <c r="R549" s="127" t="s">
        <v>91</v>
      </c>
      <c r="T549" s="97">
        <v>113</v>
      </c>
      <c r="U549" s="127" t="s">
        <v>286</v>
      </c>
      <c r="W549" s="97" t="s">
        <v>289</v>
      </c>
      <c r="X549" s="97" t="s">
        <v>318</v>
      </c>
      <c r="AA549" s="127" t="s">
        <v>261</v>
      </c>
      <c r="AB549" s="127">
        <f t="shared" si="52"/>
        <v>1</v>
      </c>
      <c r="AC549" s="127">
        <f t="shared" si="55"/>
        <v>1</v>
      </c>
      <c r="AD549" s="117">
        <v>1200</v>
      </c>
      <c r="AE549" s="132">
        <f t="shared" si="50"/>
        <v>760</v>
      </c>
      <c r="AF549" s="97">
        <v>3</v>
      </c>
      <c r="AG549" s="99">
        <v>43180.597754629627</v>
      </c>
      <c r="AH549" s="127" t="str">
        <f t="shared" si="56"/>
        <v>2536ACTIVOX MENTA-EUCALIPTO X 16 PASTILLAS</v>
      </c>
      <c r="AI549" s="97" t="s">
        <v>386</v>
      </c>
    </row>
    <row r="550" spans="1:35" x14ac:dyDescent="0.3">
      <c r="A550" s="97">
        <v>130</v>
      </c>
      <c r="B550" s="127" t="str">
        <f t="shared" si="53"/>
        <v>1301</v>
      </c>
      <c r="C550" s="127" t="str">
        <f t="shared" si="54"/>
        <v>25362</v>
      </c>
      <c r="E550" s="159" t="s">
        <v>333</v>
      </c>
      <c r="F550" s="133" t="s">
        <v>159</v>
      </c>
      <c r="G550" s="114" t="s">
        <v>183</v>
      </c>
      <c r="H550" s="136">
        <v>43738</v>
      </c>
      <c r="I550" s="132">
        <f t="shared" si="51"/>
        <v>2</v>
      </c>
      <c r="J550" s="97" t="s">
        <v>256</v>
      </c>
      <c r="K550" s="97">
        <v>2018</v>
      </c>
      <c r="L550" s="109">
        <v>43180</v>
      </c>
      <c r="M550" s="97">
        <v>2538</v>
      </c>
      <c r="N550" s="115">
        <v>2536</v>
      </c>
      <c r="O550" s="116">
        <v>43179</v>
      </c>
      <c r="P550" s="97" t="s">
        <v>94</v>
      </c>
      <c r="Q550" s="112" t="s">
        <v>178</v>
      </c>
      <c r="R550" s="127" t="s">
        <v>91</v>
      </c>
      <c r="T550" s="97">
        <v>113</v>
      </c>
      <c r="U550" s="127" t="s">
        <v>286</v>
      </c>
      <c r="W550" s="97" t="s">
        <v>289</v>
      </c>
      <c r="X550" s="97" t="s">
        <v>318</v>
      </c>
      <c r="AA550" s="127" t="s">
        <v>261</v>
      </c>
      <c r="AB550" s="127">
        <f t="shared" si="52"/>
        <v>1</v>
      </c>
      <c r="AC550" s="127">
        <f t="shared" si="55"/>
        <v>1</v>
      </c>
      <c r="AD550" s="117">
        <v>960</v>
      </c>
      <c r="AE550" s="132">
        <f t="shared" si="50"/>
        <v>760</v>
      </c>
      <c r="AF550" s="97">
        <v>3</v>
      </c>
      <c r="AG550" s="99">
        <v>43180.597754629627</v>
      </c>
      <c r="AH550" s="127" t="str">
        <f t="shared" si="56"/>
        <v>2536ACTIVOX MIEL-LIMON X 16 PASTILLAS</v>
      </c>
      <c r="AI550" s="97" t="s">
        <v>386</v>
      </c>
    </row>
    <row r="551" spans="1:35" x14ac:dyDescent="0.3">
      <c r="A551" s="97">
        <v>130</v>
      </c>
      <c r="B551" s="127" t="str">
        <f t="shared" si="53"/>
        <v>1301</v>
      </c>
      <c r="C551" s="127" t="str">
        <f t="shared" si="54"/>
        <v>25363</v>
      </c>
      <c r="E551" s="159" t="s">
        <v>334</v>
      </c>
      <c r="F551" s="133" t="s">
        <v>161</v>
      </c>
      <c r="G551" s="114" t="s">
        <v>162</v>
      </c>
      <c r="H551" s="136">
        <v>43738</v>
      </c>
      <c r="I551" s="132">
        <f t="shared" si="51"/>
        <v>3</v>
      </c>
      <c r="J551" s="97" t="s">
        <v>256</v>
      </c>
      <c r="K551" s="97">
        <v>2018</v>
      </c>
      <c r="L551" s="109">
        <v>43180</v>
      </c>
      <c r="M551" s="97">
        <v>2538</v>
      </c>
      <c r="N551" s="115">
        <v>2536</v>
      </c>
      <c r="O551" s="116">
        <v>43179</v>
      </c>
      <c r="P551" s="97" t="s">
        <v>94</v>
      </c>
      <c r="Q551" s="112" t="s">
        <v>178</v>
      </c>
      <c r="R551" s="127" t="s">
        <v>91</v>
      </c>
      <c r="T551" s="97">
        <v>113</v>
      </c>
      <c r="U551" s="127" t="s">
        <v>286</v>
      </c>
      <c r="W551" s="97" t="s">
        <v>289</v>
      </c>
      <c r="X551" s="97" t="s">
        <v>318</v>
      </c>
      <c r="AA551" s="127" t="s">
        <v>261</v>
      </c>
      <c r="AB551" s="127">
        <f t="shared" si="52"/>
        <v>1</v>
      </c>
      <c r="AC551" s="127">
        <f t="shared" si="55"/>
        <v>1</v>
      </c>
      <c r="AD551" s="117">
        <v>252</v>
      </c>
      <c r="AE551" s="132">
        <f t="shared" si="50"/>
        <v>760</v>
      </c>
      <c r="AF551" s="97">
        <v>3</v>
      </c>
      <c r="AG551" s="99">
        <v>43180.597754629627</v>
      </c>
      <c r="AH551" s="127" t="str">
        <f t="shared" si="56"/>
        <v>2536ARKOCAPIL advance X 60 CAPS.</v>
      </c>
      <c r="AI551" s="97" t="s">
        <v>386</v>
      </c>
    </row>
    <row r="552" spans="1:35" x14ac:dyDescent="0.3">
      <c r="A552" s="97">
        <v>130</v>
      </c>
      <c r="B552" s="127" t="str">
        <f t="shared" si="53"/>
        <v>1301</v>
      </c>
      <c r="C552" s="127" t="str">
        <f t="shared" si="54"/>
        <v>25364</v>
      </c>
      <c r="E552" s="159" t="s">
        <v>336</v>
      </c>
      <c r="F552" s="133" t="s">
        <v>185</v>
      </c>
      <c r="G552" s="114" t="s">
        <v>222</v>
      </c>
      <c r="H552" s="136">
        <v>44134</v>
      </c>
      <c r="I552" s="132">
        <f t="shared" si="51"/>
        <v>4</v>
      </c>
      <c r="J552" s="97" t="s">
        <v>256</v>
      </c>
      <c r="K552" s="97">
        <v>2018</v>
      </c>
      <c r="L552" s="109">
        <v>43180</v>
      </c>
      <c r="M552" s="97">
        <v>2538</v>
      </c>
      <c r="N552" s="115">
        <v>2536</v>
      </c>
      <c r="O552" s="116">
        <v>43179</v>
      </c>
      <c r="P552" s="97" t="s">
        <v>94</v>
      </c>
      <c r="Q552" s="112" t="s">
        <v>178</v>
      </c>
      <c r="R552" s="127" t="s">
        <v>91</v>
      </c>
      <c r="T552" s="97">
        <v>113</v>
      </c>
      <c r="U552" s="127" t="s">
        <v>286</v>
      </c>
      <c r="W552" s="97" t="s">
        <v>289</v>
      </c>
      <c r="X552" s="97" t="s">
        <v>318</v>
      </c>
      <c r="AA552" s="127" t="s">
        <v>261</v>
      </c>
      <c r="AB552" s="127">
        <f t="shared" si="52"/>
        <v>1</v>
      </c>
      <c r="AC552" s="127">
        <f t="shared" si="55"/>
        <v>1</v>
      </c>
      <c r="AD552" s="117">
        <v>540</v>
      </c>
      <c r="AE552" s="132">
        <f t="shared" si="50"/>
        <v>760</v>
      </c>
      <c r="AF552" s="97">
        <v>3</v>
      </c>
      <c r="AG552" s="99">
        <v>43180.597754629627</v>
      </c>
      <c r="AH552" s="127" t="str">
        <f t="shared" si="56"/>
        <v>2536ARKOLAGEN PLUS X 14 SACHETS</v>
      </c>
      <c r="AI552" s="97" t="s">
        <v>386</v>
      </c>
    </row>
    <row r="553" spans="1:35" x14ac:dyDescent="0.3">
      <c r="A553" s="97">
        <v>130</v>
      </c>
      <c r="B553" s="127" t="str">
        <f t="shared" si="53"/>
        <v>1301</v>
      </c>
      <c r="C553" s="127" t="str">
        <f t="shared" si="54"/>
        <v>25365</v>
      </c>
      <c r="E553" s="159" t="s">
        <v>337</v>
      </c>
      <c r="F553" s="133" t="s">
        <v>146</v>
      </c>
      <c r="G553" s="114" t="s">
        <v>223</v>
      </c>
      <c r="H553" s="136">
        <v>43697</v>
      </c>
      <c r="I553" s="132">
        <f t="shared" si="51"/>
        <v>5</v>
      </c>
      <c r="J553" s="97" t="s">
        <v>256</v>
      </c>
      <c r="K553" s="97">
        <v>2018</v>
      </c>
      <c r="L553" s="109">
        <v>43180</v>
      </c>
      <c r="M553" s="97">
        <v>2538</v>
      </c>
      <c r="N553" s="115">
        <v>2536</v>
      </c>
      <c r="O553" s="116">
        <v>43179</v>
      </c>
      <c r="P553" s="97" t="s">
        <v>94</v>
      </c>
      <c r="Q553" s="112" t="s">
        <v>178</v>
      </c>
      <c r="R553" s="127" t="s">
        <v>91</v>
      </c>
      <c r="T553" s="97">
        <v>113</v>
      </c>
      <c r="U553" s="127" t="s">
        <v>286</v>
      </c>
      <c r="W553" s="97" t="s">
        <v>289</v>
      </c>
      <c r="X553" s="97" t="s">
        <v>318</v>
      </c>
      <c r="AA553" s="127" t="s">
        <v>261</v>
      </c>
      <c r="AB553" s="127">
        <f t="shared" si="52"/>
        <v>1</v>
      </c>
      <c r="AC553" s="127">
        <f t="shared" si="55"/>
        <v>1</v>
      </c>
      <c r="AD553" s="117">
        <v>480</v>
      </c>
      <c r="AE553" s="132">
        <f t="shared" si="50"/>
        <v>760</v>
      </c>
      <c r="AF553" s="97">
        <v>3</v>
      </c>
      <c r="AG553" s="99">
        <v>43180.597754629627</v>
      </c>
      <c r="AH553" s="127" t="str">
        <f t="shared" si="56"/>
        <v>2536ARKOVOX PROPOLIS JARABE X 150 ML.</v>
      </c>
      <c r="AI553" s="97" t="s">
        <v>386</v>
      </c>
    </row>
    <row r="554" spans="1:35" x14ac:dyDescent="0.3">
      <c r="A554" s="97">
        <v>130</v>
      </c>
      <c r="B554" s="127" t="str">
        <f t="shared" si="53"/>
        <v>1301</v>
      </c>
      <c r="C554" s="127" t="str">
        <f t="shared" si="54"/>
        <v>25366</v>
      </c>
      <c r="E554" s="159" t="s">
        <v>338</v>
      </c>
      <c r="F554" s="133" t="s">
        <v>149</v>
      </c>
      <c r="G554" s="114" t="s">
        <v>150</v>
      </c>
      <c r="H554" s="136">
        <v>43951</v>
      </c>
      <c r="I554" s="132">
        <f t="shared" si="51"/>
        <v>6</v>
      </c>
      <c r="J554" s="97" t="s">
        <v>256</v>
      </c>
      <c r="K554" s="97">
        <v>2018</v>
      </c>
      <c r="L554" s="109">
        <v>43180</v>
      </c>
      <c r="M554" s="97">
        <v>2538</v>
      </c>
      <c r="N554" s="115">
        <v>2536</v>
      </c>
      <c r="O554" s="116">
        <v>43179</v>
      </c>
      <c r="P554" s="97" t="s">
        <v>94</v>
      </c>
      <c r="Q554" s="112" t="s">
        <v>178</v>
      </c>
      <c r="R554" s="127" t="s">
        <v>91</v>
      </c>
      <c r="T554" s="97">
        <v>113</v>
      </c>
      <c r="U554" s="127" t="s">
        <v>286</v>
      </c>
      <c r="W554" s="97" t="s">
        <v>289</v>
      </c>
      <c r="X554" s="97" t="s">
        <v>318</v>
      </c>
      <c r="AA554" s="127" t="s">
        <v>261</v>
      </c>
      <c r="AB554" s="127">
        <f t="shared" si="52"/>
        <v>1</v>
      </c>
      <c r="AC554" s="127">
        <f t="shared" si="55"/>
        <v>1</v>
      </c>
      <c r="AD554" s="117">
        <v>160</v>
      </c>
      <c r="AE554" s="132">
        <f t="shared" si="50"/>
        <v>760</v>
      </c>
      <c r="AF554" s="97">
        <v>3</v>
      </c>
      <c r="AG554" s="99">
        <v>43180.597754629627</v>
      </c>
      <c r="AH554" s="127" t="str">
        <f t="shared" si="56"/>
        <v>2536CHONDRO AID FORTE X 60 CAPS.</v>
      </c>
      <c r="AI554" s="97" t="s">
        <v>386</v>
      </c>
    </row>
    <row r="555" spans="1:35" x14ac:dyDescent="0.3">
      <c r="A555" s="97">
        <v>130</v>
      </c>
      <c r="B555" s="127" t="str">
        <f t="shared" si="53"/>
        <v>1301</v>
      </c>
      <c r="C555" s="127" t="str">
        <f t="shared" si="54"/>
        <v>25367</v>
      </c>
      <c r="E555" s="159" t="s">
        <v>339</v>
      </c>
      <c r="F555" s="133" t="s">
        <v>151</v>
      </c>
      <c r="G555" s="114" t="s">
        <v>152</v>
      </c>
      <c r="H555" s="136">
        <v>43738</v>
      </c>
      <c r="I555" s="132">
        <f t="shared" si="51"/>
        <v>7</v>
      </c>
      <c r="J555" s="97" t="s">
        <v>256</v>
      </c>
      <c r="K555" s="97">
        <v>2018</v>
      </c>
      <c r="L555" s="109">
        <v>43180</v>
      </c>
      <c r="M555" s="97">
        <v>2538</v>
      </c>
      <c r="N555" s="115">
        <v>2536</v>
      </c>
      <c r="O555" s="116">
        <v>43179</v>
      </c>
      <c r="P555" s="97" t="s">
        <v>94</v>
      </c>
      <c r="Q555" s="112" t="s">
        <v>178</v>
      </c>
      <c r="R555" s="127" t="s">
        <v>91</v>
      </c>
      <c r="T555" s="97">
        <v>113</v>
      </c>
      <c r="U555" s="127" t="s">
        <v>286</v>
      </c>
      <c r="W555" s="97" t="s">
        <v>289</v>
      </c>
      <c r="X555" s="97" t="s">
        <v>318</v>
      </c>
      <c r="AA555" s="127" t="s">
        <v>261</v>
      </c>
      <c r="AB555" s="127">
        <f t="shared" si="52"/>
        <v>1</v>
      </c>
      <c r="AC555" s="127">
        <f t="shared" si="55"/>
        <v>1</v>
      </c>
      <c r="AD555" s="117">
        <v>112</v>
      </c>
      <c r="AE555" s="132">
        <f t="shared" si="50"/>
        <v>760</v>
      </c>
      <c r="AF555" s="97">
        <v>3</v>
      </c>
      <c r="AG555" s="99">
        <v>43180.597754629627</v>
      </c>
      <c r="AH555" s="127" t="str">
        <f t="shared" si="56"/>
        <v>2536CYS-CONTROL SACHETS X 14</v>
      </c>
      <c r="AI555" s="97" t="s">
        <v>386</v>
      </c>
    </row>
    <row r="556" spans="1:35" x14ac:dyDescent="0.3">
      <c r="A556" s="97">
        <v>130</v>
      </c>
      <c r="B556" s="127" t="str">
        <f t="shared" si="53"/>
        <v>1301</v>
      </c>
      <c r="C556" s="127" t="str">
        <f t="shared" si="54"/>
        <v>25367</v>
      </c>
      <c r="E556" s="159" t="s">
        <v>339</v>
      </c>
      <c r="F556" s="133" t="s">
        <v>151</v>
      </c>
      <c r="G556" s="114" t="s">
        <v>224</v>
      </c>
      <c r="H556" s="136">
        <v>43738</v>
      </c>
      <c r="I556" s="132">
        <f t="shared" si="51"/>
        <v>7</v>
      </c>
      <c r="J556" s="97" t="s">
        <v>256</v>
      </c>
      <c r="K556" s="97">
        <v>2018</v>
      </c>
      <c r="L556" s="109">
        <v>43180</v>
      </c>
      <c r="M556" s="97">
        <v>2538</v>
      </c>
      <c r="N556" s="115">
        <v>2536</v>
      </c>
      <c r="O556" s="116">
        <v>43179</v>
      </c>
      <c r="P556" s="97" t="s">
        <v>94</v>
      </c>
      <c r="Q556" s="112" t="s">
        <v>178</v>
      </c>
      <c r="R556" s="127" t="s">
        <v>91</v>
      </c>
      <c r="T556" s="97">
        <v>113</v>
      </c>
      <c r="U556" s="127" t="s">
        <v>286</v>
      </c>
      <c r="W556" s="97" t="s">
        <v>289</v>
      </c>
      <c r="X556" s="97" t="s">
        <v>318</v>
      </c>
      <c r="AA556" s="127" t="s">
        <v>261</v>
      </c>
      <c r="AB556" s="127">
        <f t="shared" si="52"/>
        <v>1</v>
      </c>
      <c r="AC556" s="127">
        <f t="shared" si="55"/>
        <v>1</v>
      </c>
      <c r="AD556" s="117">
        <v>88</v>
      </c>
      <c r="AE556" s="132">
        <f t="shared" si="50"/>
        <v>760</v>
      </c>
      <c r="AF556" s="97">
        <v>3</v>
      </c>
      <c r="AG556" s="99">
        <v>43180.597754629627</v>
      </c>
      <c r="AH556" s="127" t="str">
        <f t="shared" si="56"/>
        <v>2536CYS-CONTROL SACHETS X 14</v>
      </c>
      <c r="AI556" s="97" t="s">
        <v>386</v>
      </c>
    </row>
    <row r="557" spans="1:35" x14ac:dyDescent="0.3">
      <c r="A557" s="97">
        <v>130</v>
      </c>
      <c r="B557" s="127" t="str">
        <f t="shared" si="53"/>
        <v>1301</v>
      </c>
      <c r="C557" s="127" t="str">
        <f t="shared" si="54"/>
        <v>25368</v>
      </c>
      <c r="E557" s="159" t="s">
        <v>340</v>
      </c>
      <c r="F557" s="133" t="s">
        <v>153</v>
      </c>
      <c r="G557" s="114" t="s">
        <v>154</v>
      </c>
      <c r="H557" s="136">
        <v>43910</v>
      </c>
      <c r="I557" s="132">
        <f t="shared" si="51"/>
        <v>8</v>
      </c>
      <c r="J557" s="97" t="s">
        <v>256</v>
      </c>
      <c r="K557" s="97">
        <v>2018</v>
      </c>
      <c r="L557" s="109">
        <v>43180</v>
      </c>
      <c r="M557" s="97">
        <v>2538</v>
      </c>
      <c r="N557" s="115">
        <v>2536</v>
      </c>
      <c r="O557" s="116">
        <v>43179</v>
      </c>
      <c r="P557" s="97" t="s">
        <v>94</v>
      </c>
      <c r="Q557" s="112" t="s">
        <v>178</v>
      </c>
      <c r="R557" s="127" t="s">
        <v>91</v>
      </c>
      <c r="T557" s="97">
        <v>113</v>
      </c>
      <c r="U557" s="127" t="s">
        <v>286</v>
      </c>
      <c r="W557" s="97" t="s">
        <v>289</v>
      </c>
      <c r="X557" s="97" t="s">
        <v>318</v>
      </c>
      <c r="AA557" s="127" t="s">
        <v>261</v>
      </c>
      <c r="AB557" s="127">
        <f t="shared" si="52"/>
        <v>1</v>
      </c>
      <c r="AC557" s="127">
        <f t="shared" si="55"/>
        <v>1</v>
      </c>
      <c r="AD557" s="117">
        <v>150</v>
      </c>
      <c r="AE557" s="132">
        <f t="shared" si="50"/>
        <v>760</v>
      </c>
      <c r="AF557" s="97">
        <v>3</v>
      </c>
      <c r="AG557" s="99">
        <v>43180.597754629627</v>
      </c>
      <c r="AH557" s="127" t="str">
        <f t="shared" si="56"/>
        <v>2536ECHINALIS X 30 CAPSULAS</v>
      </c>
      <c r="AI557" s="97" t="s">
        <v>386</v>
      </c>
    </row>
    <row r="558" spans="1:35" x14ac:dyDescent="0.3">
      <c r="A558" s="97">
        <v>130</v>
      </c>
      <c r="B558" s="127" t="str">
        <f t="shared" si="53"/>
        <v>1301</v>
      </c>
      <c r="C558" s="127" t="str">
        <f t="shared" si="54"/>
        <v>25369</v>
      </c>
      <c r="E558" s="159" t="s">
        <v>341</v>
      </c>
      <c r="F558" s="133" t="s">
        <v>163</v>
      </c>
      <c r="G558" s="114" t="s">
        <v>164</v>
      </c>
      <c r="H558" s="136">
        <v>43951</v>
      </c>
      <c r="I558" s="132">
        <f t="shared" si="51"/>
        <v>9</v>
      </c>
      <c r="J558" s="97" t="s">
        <v>256</v>
      </c>
      <c r="K558" s="97">
        <v>2018</v>
      </c>
      <c r="L558" s="109">
        <v>43180</v>
      </c>
      <c r="M558" s="97">
        <v>2538</v>
      </c>
      <c r="N558" s="115">
        <v>2536</v>
      </c>
      <c r="O558" s="116">
        <v>43179</v>
      </c>
      <c r="P558" s="97" t="s">
        <v>94</v>
      </c>
      <c r="Q558" s="112" t="s">
        <v>178</v>
      </c>
      <c r="R558" s="127" t="s">
        <v>91</v>
      </c>
      <c r="T558" s="97">
        <v>113</v>
      </c>
      <c r="U558" s="127" t="s">
        <v>286</v>
      </c>
      <c r="W558" s="97" t="s">
        <v>289</v>
      </c>
      <c r="X558" s="97" t="s">
        <v>318</v>
      </c>
      <c r="AA558" s="127" t="s">
        <v>261</v>
      </c>
      <c r="AB558" s="127">
        <f t="shared" si="52"/>
        <v>1</v>
      </c>
      <c r="AC558" s="127">
        <f t="shared" si="55"/>
        <v>1</v>
      </c>
      <c r="AD558" s="117">
        <v>96</v>
      </c>
      <c r="AE558" s="132">
        <f t="shared" si="50"/>
        <v>760</v>
      </c>
      <c r="AF558" s="97">
        <v>3</v>
      </c>
      <c r="AG558" s="99">
        <v>43180.597754629627</v>
      </c>
      <c r="AH558" s="127" t="str">
        <f t="shared" si="56"/>
        <v>2536PERLAS DE PIEL advance X 200 CAPS.</v>
      </c>
      <c r="AI558" s="97" t="s">
        <v>386</v>
      </c>
    </row>
    <row r="559" spans="1:35" x14ac:dyDescent="0.3">
      <c r="A559" s="97">
        <v>130</v>
      </c>
      <c r="B559" s="127" t="str">
        <f t="shared" si="53"/>
        <v>1301</v>
      </c>
      <c r="C559" s="127" t="str">
        <f t="shared" si="54"/>
        <v>253610</v>
      </c>
      <c r="E559" s="159" t="s">
        <v>342</v>
      </c>
      <c r="F559" s="133" t="s">
        <v>155</v>
      </c>
      <c r="G559" s="114" t="s">
        <v>156</v>
      </c>
      <c r="H559" s="136">
        <v>43920</v>
      </c>
      <c r="I559" s="132">
        <f t="shared" si="51"/>
        <v>10</v>
      </c>
      <c r="J559" s="97" t="s">
        <v>256</v>
      </c>
      <c r="K559" s="97">
        <v>2018</v>
      </c>
      <c r="L559" s="109">
        <v>43180</v>
      </c>
      <c r="M559" s="97">
        <v>2538</v>
      </c>
      <c r="N559" s="115">
        <v>2536</v>
      </c>
      <c r="O559" s="116">
        <v>43179</v>
      </c>
      <c r="P559" s="97" t="s">
        <v>94</v>
      </c>
      <c r="Q559" s="112" t="s">
        <v>178</v>
      </c>
      <c r="R559" s="127" t="s">
        <v>91</v>
      </c>
      <c r="T559" s="97">
        <v>113</v>
      </c>
      <c r="U559" s="127" t="s">
        <v>286</v>
      </c>
      <c r="W559" s="97" t="s">
        <v>289</v>
      </c>
      <c r="X559" s="97" t="s">
        <v>318</v>
      </c>
      <c r="AA559" s="127" t="s">
        <v>261</v>
      </c>
      <c r="AB559" s="127">
        <f t="shared" si="52"/>
        <v>1</v>
      </c>
      <c r="AC559" s="127">
        <f t="shared" si="55"/>
        <v>1</v>
      </c>
      <c r="AD559" s="117">
        <v>48</v>
      </c>
      <c r="AE559" s="132">
        <f t="shared" si="50"/>
        <v>760</v>
      </c>
      <c r="AF559" s="97">
        <v>3</v>
      </c>
      <c r="AG559" s="99">
        <v>43180.597754629627</v>
      </c>
      <c r="AH559" s="127" t="str">
        <f t="shared" si="56"/>
        <v>2536PHYTO SOYA CAPS. X 60</v>
      </c>
      <c r="AI559" s="97" t="s">
        <v>386</v>
      </c>
    </row>
    <row r="560" spans="1:35" x14ac:dyDescent="0.3">
      <c r="A560" s="97">
        <v>130</v>
      </c>
      <c r="B560" s="127" t="str">
        <f t="shared" si="53"/>
        <v>1301</v>
      </c>
      <c r="C560" s="127" t="str">
        <f t="shared" si="54"/>
        <v>253611</v>
      </c>
      <c r="E560" s="159" t="s">
        <v>343</v>
      </c>
      <c r="F560" s="133" t="s">
        <v>170</v>
      </c>
      <c r="G560" s="114" t="s">
        <v>199</v>
      </c>
      <c r="H560" s="136">
        <v>43768</v>
      </c>
      <c r="I560" s="132">
        <f t="shared" si="51"/>
        <v>11</v>
      </c>
      <c r="J560" s="97" t="s">
        <v>256</v>
      </c>
      <c r="K560" s="97">
        <v>2018</v>
      </c>
      <c r="L560" s="109">
        <v>43180</v>
      </c>
      <c r="M560" s="97">
        <v>2538</v>
      </c>
      <c r="N560" s="115">
        <v>2536</v>
      </c>
      <c r="O560" s="116">
        <v>43179</v>
      </c>
      <c r="P560" s="97" t="s">
        <v>94</v>
      </c>
      <c r="Q560" s="112" t="s">
        <v>178</v>
      </c>
      <c r="R560" s="127" t="s">
        <v>91</v>
      </c>
      <c r="T560" s="97">
        <v>113</v>
      </c>
      <c r="U560" s="127" t="s">
        <v>286</v>
      </c>
      <c r="W560" s="97" t="s">
        <v>289</v>
      </c>
      <c r="X560" s="97" t="s">
        <v>318</v>
      </c>
      <c r="AA560" s="127" t="s">
        <v>261</v>
      </c>
      <c r="AB560" s="127">
        <f t="shared" si="52"/>
        <v>1</v>
      </c>
      <c r="AC560" s="127">
        <f t="shared" si="55"/>
        <v>1</v>
      </c>
      <c r="AD560" s="117">
        <v>40</v>
      </c>
      <c r="AE560" s="132">
        <f t="shared" si="50"/>
        <v>760</v>
      </c>
      <c r="AF560" s="97">
        <v>3</v>
      </c>
      <c r="AG560" s="99">
        <v>43180.597754629627</v>
      </c>
      <c r="AH560" s="127" t="str">
        <f t="shared" si="56"/>
        <v>2536PHYTO SOYA DIA Y NOCHE X 60 CAP.</v>
      </c>
      <c r="AI560" s="97" t="s">
        <v>386</v>
      </c>
    </row>
    <row r="561" spans="1:35" x14ac:dyDescent="0.3">
      <c r="A561" s="97">
        <v>130</v>
      </c>
      <c r="B561" s="127" t="str">
        <f t="shared" si="53"/>
        <v>1301</v>
      </c>
      <c r="C561" s="127" t="str">
        <f t="shared" si="54"/>
        <v>253612</v>
      </c>
      <c r="E561" s="159" t="s">
        <v>344</v>
      </c>
      <c r="F561" s="133" t="s">
        <v>165</v>
      </c>
      <c r="G561" s="114" t="s">
        <v>184</v>
      </c>
      <c r="H561" s="136">
        <v>44042</v>
      </c>
      <c r="I561" s="132">
        <f t="shared" si="51"/>
        <v>12</v>
      </c>
      <c r="J561" s="97" t="s">
        <v>256</v>
      </c>
      <c r="K561" s="97">
        <v>2018</v>
      </c>
      <c r="L561" s="109">
        <v>43180</v>
      </c>
      <c r="M561" s="97">
        <v>2538</v>
      </c>
      <c r="N561" s="115">
        <v>2536</v>
      </c>
      <c r="O561" s="116">
        <v>43179</v>
      </c>
      <c r="P561" s="97" t="s">
        <v>94</v>
      </c>
      <c r="Q561" s="112" t="s">
        <v>178</v>
      </c>
      <c r="R561" s="127" t="s">
        <v>91</v>
      </c>
      <c r="T561" s="97">
        <v>113</v>
      </c>
      <c r="U561" s="127" t="s">
        <v>286</v>
      </c>
      <c r="W561" s="97" t="s">
        <v>289</v>
      </c>
      <c r="X561" s="97" t="s">
        <v>318</v>
      </c>
      <c r="AA561" s="127" t="s">
        <v>261</v>
      </c>
      <c r="AB561" s="127">
        <f t="shared" si="52"/>
        <v>1</v>
      </c>
      <c r="AC561" s="127">
        <f t="shared" si="55"/>
        <v>1</v>
      </c>
      <c r="AD561" s="117">
        <v>96</v>
      </c>
      <c r="AE561" s="132">
        <f t="shared" si="50"/>
        <v>760</v>
      </c>
      <c r="AF561" s="97">
        <v>3</v>
      </c>
      <c r="AG561" s="99">
        <v>43180.597754629627</v>
      </c>
      <c r="AH561" s="127" t="str">
        <f t="shared" si="56"/>
        <v>2536PHYTO SOYA FORTE X 60 CAPS</v>
      </c>
      <c r="AI561" s="97" t="s">
        <v>386</v>
      </c>
    </row>
    <row r="562" spans="1:35" x14ac:dyDescent="0.3">
      <c r="A562" s="97">
        <v>130</v>
      </c>
      <c r="B562" s="127" t="str">
        <f t="shared" si="53"/>
        <v>1301</v>
      </c>
      <c r="C562" s="127" t="str">
        <f t="shared" si="54"/>
        <v>253613</v>
      </c>
      <c r="E562" s="159" t="s">
        <v>345</v>
      </c>
      <c r="F562" s="133" t="s">
        <v>157</v>
      </c>
      <c r="G562" s="114" t="s">
        <v>200</v>
      </c>
      <c r="H562" s="136">
        <v>44134</v>
      </c>
      <c r="I562" s="132">
        <f t="shared" si="51"/>
        <v>13</v>
      </c>
      <c r="J562" s="97" t="s">
        <v>256</v>
      </c>
      <c r="K562" s="97">
        <v>2018</v>
      </c>
      <c r="L562" s="109">
        <v>43180</v>
      </c>
      <c r="M562" s="97">
        <v>2538</v>
      </c>
      <c r="N562" s="115">
        <v>2536</v>
      </c>
      <c r="O562" s="116">
        <v>43179</v>
      </c>
      <c r="P562" s="97" t="s">
        <v>94</v>
      </c>
      <c r="Q562" s="112" t="s">
        <v>178</v>
      </c>
      <c r="R562" s="127" t="s">
        <v>91</v>
      </c>
      <c r="T562" s="97">
        <v>113</v>
      </c>
      <c r="U562" s="127" t="s">
        <v>286</v>
      </c>
      <c r="W562" s="97" t="s">
        <v>289</v>
      </c>
      <c r="X562" s="97" t="s">
        <v>318</v>
      </c>
      <c r="AA562" s="127" t="s">
        <v>261</v>
      </c>
      <c r="AB562" s="127">
        <f t="shared" si="52"/>
        <v>1</v>
      </c>
      <c r="AC562" s="127">
        <f t="shared" si="55"/>
        <v>1</v>
      </c>
      <c r="AD562" s="117">
        <v>88</v>
      </c>
      <c r="AE562" s="132">
        <f t="shared" si="50"/>
        <v>760</v>
      </c>
      <c r="AF562" s="97">
        <v>3</v>
      </c>
      <c r="AG562" s="99">
        <v>43180.597754629627</v>
      </c>
      <c r="AH562" s="127" t="str">
        <f t="shared" si="56"/>
        <v>2536PHYTO SOYA GEL VAGINAL X 8 APLICADORES</v>
      </c>
      <c r="AI562" s="97" t="s">
        <v>386</v>
      </c>
    </row>
    <row r="563" spans="1:35" x14ac:dyDescent="0.3">
      <c r="A563" s="97">
        <v>130</v>
      </c>
      <c r="B563" s="127" t="str">
        <f t="shared" si="53"/>
        <v>1301</v>
      </c>
      <c r="C563" s="127" t="str">
        <f t="shared" si="54"/>
        <v>253614</v>
      </c>
      <c r="E563" s="159" t="s">
        <v>346</v>
      </c>
      <c r="F563" s="133" t="s">
        <v>172</v>
      </c>
      <c r="G563" s="114" t="s">
        <v>173</v>
      </c>
      <c r="H563" s="136">
        <v>43497</v>
      </c>
      <c r="I563" s="132">
        <f t="shared" si="51"/>
        <v>14</v>
      </c>
      <c r="J563" s="97" t="s">
        <v>256</v>
      </c>
      <c r="K563" s="97">
        <v>2018</v>
      </c>
      <c r="L563" s="109">
        <v>43180</v>
      </c>
      <c r="M563" s="97">
        <v>2538</v>
      </c>
      <c r="N563" s="115">
        <v>2536</v>
      </c>
      <c r="O563" s="116">
        <v>43179</v>
      </c>
      <c r="P563" s="97" t="s">
        <v>94</v>
      </c>
      <c r="Q563" s="112" t="s">
        <v>178</v>
      </c>
      <c r="R563" s="127" t="s">
        <v>91</v>
      </c>
      <c r="T563" s="97">
        <v>113</v>
      </c>
      <c r="U563" s="127" t="s">
        <v>286</v>
      </c>
      <c r="W563" s="97" t="s">
        <v>289</v>
      </c>
      <c r="X563" s="97" t="s">
        <v>318</v>
      </c>
      <c r="AA563" s="127" t="s">
        <v>261</v>
      </c>
      <c r="AB563" s="127">
        <f t="shared" si="52"/>
        <v>1</v>
      </c>
      <c r="AC563" s="127">
        <f t="shared" si="55"/>
        <v>1</v>
      </c>
      <c r="AD563" s="117">
        <v>50</v>
      </c>
      <c r="AE563" s="132">
        <f t="shared" si="50"/>
        <v>760</v>
      </c>
      <c r="AF563" s="97">
        <v>3</v>
      </c>
      <c r="AG563" s="99">
        <v>43180.597754629627</v>
      </c>
      <c r="AH563" s="127" t="str">
        <f t="shared" si="56"/>
        <v>2536VITIVEN X 30 CAPSULAS</v>
      </c>
      <c r="AI563" s="97" t="s">
        <v>386</v>
      </c>
    </row>
    <row r="564" spans="1:35" x14ac:dyDescent="0.3">
      <c r="A564" s="97">
        <v>130</v>
      </c>
      <c r="B564" s="127" t="str">
        <f t="shared" si="53"/>
        <v>1301</v>
      </c>
      <c r="C564" s="127" t="str">
        <f t="shared" si="54"/>
        <v>253615</v>
      </c>
      <c r="E564" s="159" t="s">
        <v>348</v>
      </c>
      <c r="F564" s="133" t="s">
        <v>167</v>
      </c>
      <c r="G564" s="114" t="s">
        <v>168</v>
      </c>
      <c r="H564" s="136">
        <v>43738</v>
      </c>
      <c r="I564" s="132">
        <f t="shared" si="51"/>
        <v>15</v>
      </c>
      <c r="J564" s="97" t="s">
        <v>256</v>
      </c>
      <c r="K564" s="97">
        <v>2018</v>
      </c>
      <c r="L564" s="109">
        <v>43180</v>
      </c>
      <c r="M564" s="97">
        <v>2538</v>
      </c>
      <c r="N564" s="115">
        <v>2536</v>
      </c>
      <c r="O564" s="116">
        <v>43179</v>
      </c>
      <c r="P564" s="97" t="s">
        <v>94</v>
      </c>
      <c r="Q564" s="112" t="s">
        <v>178</v>
      </c>
      <c r="R564" s="127" t="s">
        <v>91</v>
      </c>
      <c r="T564" s="97">
        <v>113</v>
      </c>
      <c r="U564" s="127" t="s">
        <v>286</v>
      </c>
      <c r="W564" s="97" t="s">
        <v>289</v>
      </c>
      <c r="X564" s="97" t="s">
        <v>318</v>
      </c>
      <c r="AA564" s="127" t="s">
        <v>261</v>
      </c>
      <c r="AB564" s="127">
        <f t="shared" si="52"/>
        <v>1</v>
      </c>
      <c r="AC564" s="127">
        <f t="shared" si="55"/>
        <v>1</v>
      </c>
      <c r="AD564" s="117">
        <v>100</v>
      </c>
      <c r="AE564" s="132">
        <f t="shared" si="50"/>
        <v>760</v>
      </c>
      <c r="AF564" s="97">
        <v>3</v>
      </c>
      <c r="AG564" s="99">
        <v>43180.597754629627</v>
      </c>
      <c r="AH564" s="127" t="str">
        <f t="shared" si="56"/>
        <v>2536VAGIVIT CAJS X 6 V.T.</v>
      </c>
      <c r="AI564" s="97" t="s">
        <v>386</v>
      </c>
    </row>
    <row r="565" spans="1:35" x14ac:dyDescent="0.3">
      <c r="A565" s="97">
        <v>129</v>
      </c>
      <c r="B565" s="127" t="str">
        <f t="shared" si="53"/>
        <v>1291</v>
      </c>
      <c r="C565" s="127" t="str">
        <f t="shared" si="54"/>
        <v>25371</v>
      </c>
      <c r="E565" s="159" t="s">
        <v>332</v>
      </c>
      <c r="F565" s="133" t="s">
        <v>142</v>
      </c>
      <c r="G565" s="114" t="s">
        <v>194</v>
      </c>
      <c r="H565" s="136">
        <v>43738</v>
      </c>
      <c r="I565" s="132">
        <f t="shared" si="51"/>
        <v>1</v>
      </c>
      <c r="J565" s="97" t="s">
        <v>256</v>
      </c>
      <c r="K565" s="97">
        <v>2018</v>
      </c>
      <c r="L565" s="109">
        <v>43179</v>
      </c>
      <c r="M565" s="97">
        <v>2539</v>
      </c>
      <c r="N565" s="115">
        <v>2537</v>
      </c>
      <c r="O565" s="116">
        <v>43179</v>
      </c>
      <c r="P565" s="97" t="s">
        <v>94</v>
      </c>
      <c r="Q565" s="112" t="s">
        <v>225</v>
      </c>
      <c r="R565" s="127" t="s">
        <v>92</v>
      </c>
      <c r="T565" s="97">
        <v>1</v>
      </c>
      <c r="U565" s="127" t="s">
        <v>285</v>
      </c>
      <c r="W565" s="97" t="s">
        <v>289</v>
      </c>
      <c r="AA565" s="127" t="s">
        <v>261</v>
      </c>
      <c r="AB565" s="127">
        <f t="shared" si="52"/>
        <v>1</v>
      </c>
      <c r="AC565" s="127">
        <f t="shared" si="55"/>
        <v>1</v>
      </c>
      <c r="AD565" s="117">
        <v>24</v>
      </c>
      <c r="AE565" s="132">
        <f t="shared" si="50"/>
        <v>761</v>
      </c>
      <c r="AF565" s="97">
        <v>1</v>
      </c>
      <c r="AG565" s="99">
        <v>43180</v>
      </c>
      <c r="AH565" s="127" t="str">
        <f t="shared" si="56"/>
        <v>2537ACTIVOX MENTA-EUCALIPTO X 16 PASTILLAS</v>
      </c>
      <c r="AI565" s="97" t="s">
        <v>382</v>
      </c>
    </row>
    <row r="566" spans="1:35" x14ac:dyDescent="0.3">
      <c r="A566" s="97">
        <v>129</v>
      </c>
      <c r="B566" s="127" t="str">
        <f t="shared" si="53"/>
        <v>1291</v>
      </c>
      <c r="C566" s="127" t="str">
        <f t="shared" si="54"/>
        <v>25372</v>
      </c>
      <c r="E566" s="159" t="s">
        <v>333</v>
      </c>
      <c r="F566" s="133" t="s">
        <v>159</v>
      </c>
      <c r="G566" s="114" t="s">
        <v>183</v>
      </c>
      <c r="H566" s="136">
        <v>43738</v>
      </c>
      <c r="I566" s="132">
        <f t="shared" si="51"/>
        <v>2</v>
      </c>
      <c r="J566" s="97" t="s">
        <v>256</v>
      </c>
      <c r="K566" s="97">
        <v>2018</v>
      </c>
      <c r="L566" s="109">
        <v>43179</v>
      </c>
      <c r="M566" s="97">
        <v>2539</v>
      </c>
      <c r="N566" s="115">
        <v>2537</v>
      </c>
      <c r="O566" s="116">
        <v>43179</v>
      </c>
      <c r="P566" s="97" t="s">
        <v>94</v>
      </c>
      <c r="Q566" s="112" t="s">
        <v>225</v>
      </c>
      <c r="R566" s="127" t="s">
        <v>92</v>
      </c>
      <c r="T566" s="97">
        <v>1</v>
      </c>
      <c r="U566" s="127" t="s">
        <v>285</v>
      </c>
      <c r="W566" s="97" t="s">
        <v>289</v>
      </c>
      <c r="AA566" s="127" t="s">
        <v>261</v>
      </c>
      <c r="AB566" s="127">
        <f t="shared" si="52"/>
        <v>1</v>
      </c>
      <c r="AC566" s="127">
        <f t="shared" si="55"/>
        <v>1</v>
      </c>
      <c r="AD566" s="117">
        <v>12</v>
      </c>
      <c r="AE566" s="132">
        <f t="shared" si="50"/>
        <v>761</v>
      </c>
      <c r="AF566" s="97">
        <v>1</v>
      </c>
      <c r="AG566" s="99">
        <v>43180</v>
      </c>
      <c r="AH566" s="127" t="str">
        <f t="shared" si="56"/>
        <v>2537ACTIVOX MIEL-LIMON X 16 PASTILLAS</v>
      </c>
      <c r="AI566" s="97" t="s">
        <v>382</v>
      </c>
    </row>
    <row r="567" spans="1:35" x14ac:dyDescent="0.3">
      <c r="A567" s="97">
        <v>129</v>
      </c>
      <c r="B567" s="127" t="str">
        <f t="shared" si="53"/>
        <v>1291</v>
      </c>
      <c r="C567" s="127" t="str">
        <f t="shared" si="54"/>
        <v>25373</v>
      </c>
      <c r="E567" s="159" t="s">
        <v>337</v>
      </c>
      <c r="F567" s="133" t="s">
        <v>146</v>
      </c>
      <c r="G567" s="114" t="s">
        <v>223</v>
      </c>
      <c r="H567" s="136">
        <v>43697</v>
      </c>
      <c r="I567" s="132">
        <f t="shared" si="51"/>
        <v>3</v>
      </c>
      <c r="J567" s="97" t="s">
        <v>256</v>
      </c>
      <c r="K567" s="97">
        <v>2018</v>
      </c>
      <c r="L567" s="109">
        <v>43179</v>
      </c>
      <c r="M567" s="97">
        <v>2539</v>
      </c>
      <c r="N567" s="115">
        <v>2537</v>
      </c>
      <c r="O567" s="116">
        <v>43179</v>
      </c>
      <c r="P567" s="97" t="s">
        <v>94</v>
      </c>
      <c r="Q567" s="112" t="s">
        <v>225</v>
      </c>
      <c r="R567" s="127" t="s">
        <v>92</v>
      </c>
      <c r="T567" s="97">
        <v>1</v>
      </c>
      <c r="U567" s="127" t="s">
        <v>285</v>
      </c>
      <c r="W567" s="97" t="s">
        <v>289</v>
      </c>
      <c r="AA567" s="127" t="s">
        <v>261</v>
      </c>
      <c r="AB567" s="127">
        <f t="shared" si="52"/>
        <v>1</v>
      </c>
      <c r="AC567" s="127">
        <f t="shared" si="55"/>
        <v>1</v>
      </c>
      <c r="AD567" s="117">
        <v>24</v>
      </c>
      <c r="AE567" s="132">
        <f t="shared" si="50"/>
        <v>761</v>
      </c>
      <c r="AF567" s="97">
        <v>1</v>
      </c>
      <c r="AG567" s="99">
        <v>43180</v>
      </c>
      <c r="AH567" s="127" t="str">
        <f t="shared" si="56"/>
        <v>2537ARKOVOX PROPOLIS JARABE X 150 ML.</v>
      </c>
      <c r="AI567" s="97" t="s">
        <v>382</v>
      </c>
    </row>
    <row r="568" spans="1:35" x14ac:dyDescent="0.3">
      <c r="A568" s="97">
        <v>129</v>
      </c>
      <c r="B568" s="127" t="str">
        <f t="shared" si="53"/>
        <v>1291</v>
      </c>
      <c r="C568" s="127" t="str">
        <f t="shared" si="54"/>
        <v>25374</v>
      </c>
      <c r="E568" s="159" t="s">
        <v>339</v>
      </c>
      <c r="F568" s="133" t="s">
        <v>151</v>
      </c>
      <c r="G568" s="114" t="s">
        <v>224</v>
      </c>
      <c r="H568" s="136">
        <v>43738</v>
      </c>
      <c r="I568" s="132">
        <f t="shared" si="51"/>
        <v>4</v>
      </c>
      <c r="J568" s="97" t="s">
        <v>256</v>
      </c>
      <c r="K568" s="97">
        <v>2018</v>
      </c>
      <c r="L568" s="109">
        <v>43179</v>
      </c>
      <c r="M568" s="97">
        <v>2539</v>
      </c>
      <c r="N568" s="115">
        <v>2537</v>
      </c>
      <c r="O568" s="116">
        <v>43179</v>
      </c>
      <c r="P568" s="97" t="s">
        <v>94</v>
      </c>
      <c r="Q568" s="112" t="s">
        <v>225</v>
      </c>
      <c r="R568" s="127" t="s">
        <v>92</v>
      </c>
      <c r="T568" s="97">
        <v>1</v>
      </c>
      <c r="U568" s="127" t="s">
        <v>285</v>
      </c>
      <c r="W568" s="97" t="s">
        <v>289</v>
      </c>
      <c r="AA568" s="127" t="s">
        <v>261</v>
      </c>
      <c r="AB568" s="127">
        <f t="shared" si="52"/>
        <v>1</v>
      </c>
      <c r="AC568" s="127">
        <f t="shared" si="55"/>
        <v>1</v>
      </c>
      <c r="AD568" s="117">
        <v>24</v>
      </c>
      <c r="AE568" s="132">
        <f t="shared" si="50"/>
        <v>761</v>
      </c>
      <c r="AF568" s="97">
        <v>1</v>
      </c>
      <c r="AG568" s="99">
        <v>43180</v>
      </c>
      <c r="AH568" s="127" t="str">
        <f t="shared" si="56"/>
        <v>2537CYS-CONTROL SACHETS X 14</v>
      </c>
      <c r="AI568" s="97" t="s">
        <v>382</v>
      </c>
    </row>
    <row r="569" spans="1:35" x14ac:dyDescent="0.3">
      <c r="A569" s="97">
        <v>129</v>
      </c>
      <c r="B569" s="127" t="str">
        <f t="shared" si="53"/>
        <v>1291</v>
      </c>
      <c r="C569" s="127" t="str">
        <f t="shared" si="54"/>
        <v>25375</v>
      </c>
      <c r="E569" s="159" t="s">
        <v>342</v>
      </c>
      <c r="F569" s="133" t="s">
        <v>155</v>
      </c>
      <c r="G569" s="114" t="s">
        <v>156</v>
      </c>
      <c r="H569" s="136">
        <v>43920</v>
      </c>
      <c r="I569" s="132">
        <f t="shared" si="51"/>
        <v>5</v>
      </c>
      <c r="J569" s="97" t="s">
        <v>256</v>
      </c>
      <c r="K569" s="97">
        <v>2018</v>
      </c>
      <c r="L569" s="109">
        <v>43179</v>
      </c>
      <c r="M569" s="97">
        <v>2539</v>
      </c>
      <c r="N569" s="115">
        <v>2537</v>
      </c>
      <c r="O569" s="116">
        <v>43179</v>
      </c>
      <c r="P569" s="97" t="s">
        <v>94</v>
      </c>
      <c r="Q569" s="112" t="s">
        <v>225</v>
      </c>
      <c r="R569" s="127" t="s">
        <v>92</v>
      </c>
      <c r="T569" s="97">
        <v>1</v>
      </c>
      <c r="U569" s="127" t="s">
        <v>285</v>
      </c>
      <c r="W569" s="97" t="s">
        <v>289</v>
      </c>
      <c r="AA569" s="127" t="s">
        <v>261</v>
      </c>
      <c r="AB569" s="127">
        <f t="shared" si="52"/>
        <v>1</v>
      </c>
      <c r="AC569" s="127">
        <f t="shared" si="55"/>
        <v>1</v>
      </c>
      <c r="AD569" s="117">
        <v>12</v>
      </c>
      <c r="AE569" s="132">
        <f t="shared" si="50"/>
        <v>761</v>
      </c>
      <c r="AF569" s="97">
        <v>1</v>
      </c>
      <c r="AG569" s="99">
        <v>43180</v>
      </c>
      <c r="AH569" s="127" t="str">
        <f t="shared" si="56"/>
        <v>2537PHYTO SOYA CAPS. X 60</v>
      </c>
      <c r="AI569" s="97" t="s">
        <v>382</v>
      </c>
    </row>
    <row r="570" spans="1:35" x14ac:dyDescent="0.3">
      <c r="A570" s="97">
        <v>129</v>
      </c>
      <c r="B570" s="127" t="str">
        <f t="shared" si="53"/>
        <v>1291</v>
      </c>
      <c r="C570" s="127" t="str">
        <f t="shared" si="54"/>
        <v>25376</v>
      </c>
      <c r="E570" s="159" t="s">
        <v>343</v>
      </c>
      <c r="F570" s="133" t="s">
        <v>170</v>
      </c>
      <c r="G570" s="114" t="s">
        <v>199</v>
      </c>
      <c r="H570" s="136">
        <v>43768</v>
      </c>
      <c r="I570" s="132">
        <f t="shared" si="51"/>
        <v>6</v>
      </c>
      <c r="J570" s="97" t="s">
        <v>256</v>
      </c>
      <c r="K570" s="97">
        <v>2018</v>
      </c>
      <c r="L570" s="109">
        <v>43179</v>
      </c>
      <c r="M570" s="97">
        <v>2539</v>
      </c>
      <c r="N570" s="115">
        <v>2537</v>
      </c>
      <c r="O570" s="116">
        <v>43179</v>
      </c>
      <c r="P570" s="97" t="s">
        <v>94</v>
      </c>
      <c r="Q570" s="112" t="s">
        <v>225</v>
      </c>
      <c r="R570" s="127" t="s">
        <v>92</v>
      </c>
      <c r="T570" s="97">
        <v>1</v>
      </c>
      <c r="U570" s="127" t="s">
        <v>285</v>
      </c>
      <c r="W570" s="97" t="s">
        <v>289</v>
      </c>
      <c r="AA570" s="127" t="s">
        <v>261</v>
      </c>
      <c r="AB570" s="127">
        <f t="shared" si="52"/>
        <v>1</v>
      </c>
      <c r="AC570" s="127">
        <f t="shared" si="55"/>
        <v>1</v>
      </c>
      <c r="AD570" s="117">
        <v>6</v>
      </c>
      <c r="AE570" s="132">
        <f t="shared" si="50"/>
        <v>761</v>
      </c>
      <c r="AF570" s="97">
        <v>1</v>
      </c>
      <c r="AG570" s="99">
        <v>43180</v>
      </c>
      <c r="AH570" s="127" t="str">
        <f t="shared" si="56"/>
        <v>2537PHYTO SOYA DIA Y NOCHE X 60 CAP.</v>
      </c>
      <c r="AI570" s="97" t="s">
        <v>382</v>
      </c>
    </row>
    <row r="571" spans="1:35" x14ac:dyDescent="0.3">
      <c r="A571" s="97">
        <v>129</v>
      </c>
      <c r="B571" s="127" t="str">
        <f t="shared" si="53"/>
        <v>1291</v>
      </c>
      <c r="C571" s="127" t="str">
        <f t="shared" si="54"/>
        <v>25377</v>
      </c>
      <c r="E571" s="159" t="s">
        <v>344</v>
      </c>
      <c r="F571" s="133" t="s">
        <v>165</v>
      </c>
      <c r="G571" s="114" t="s">
        <v>184</v>
      </c>
      <c r="H571" s="136">
        <v>44042</v>
      </c>
      <c r="I571" s="132">
        <f t="shared" si="51"/>
        <v>7</v>
      </c>
      <c r="J571" s="97" t="s">
        <v>256</v>
      </c>
      <c r="K571" s="97">
        <v>2018</v>
      </c>
      <c r="L571" s="109">
        <v>43179</v>
      </c>
      <c r="M571" s="97">
        <v>2539</v>
      </c>
      <c r="N571" s="115">
        <v>2537</v>
      </c>
      <c r="O571" s="116">
        <v>43179</v>
      </c>
      <c r="P571" s="97" t="s">
        <v>94</v>
      </c>
      <c r="Q571" s="112" t="s">
        <v>225</v>
      </c>
      <c r="R571" s="127" t="s">
        <v>92</v>
      </c>
      <c r="T571" s="97">
        <v>1</v>
      </c>
      <c r="U571" s="127" t="s">
        <v>285</v>
      </c>
      <c r="W571" s="97" t="s">
        <v>289</v>
      </c>
      <c r="AA571" s="127" t="s">
        <v>261</v>
      </c>
      <c r="AB571" s="127">
        <f t="shared" si="52"/>
        <v>1</v>
      </c>
      <c r="AC571" s="127">
        <f t="shared" si="55"/>
        <v>1</v>
      </c>
      <c r="AD571" s="117">
        <v>6</v>
      </c>
      <c r="AE571" s="132">
        <f t="shared" si="50"/>
        <v>761</v>
      </c>
      <c r="AF571" s="97">
        <v>1</v>
      </c>
      <c r="AG571" s="99">
        <v>43180</v>
      </c>
      <c r="AH571" s="127" t="str">
        <f t="shared" si="56"/>
        <v>2537PHYTO SOYA FORTE X 60 CAPS</v>
      </c>
      <c r="AI571" s="97" t="s">
        <v>382</v>
      </c>
    </row>
    <row r="572" spans="1:35" x14ac:dyDescent="0.3">
      <c r="A572" s="97">
        <v>129</v>
      </c>
      <c r="B572" s="127" t="str">
        <f t="shared" si="53"/>
        <v>1291</v>
      </c>
      <c r="C572" s="127" t="str">
        <f t="shared" si="54"/>
        <v>25378</v>
      </c>
      <c r="E572" s="159" t="s">
        <v>348</v>
      </c>
      <c r="F572" s="133" t="s">
        <v>167</v>
      </c>
      <c r="G572" s="114" t="s">
        <v>168</v>
      </c>
      <c r="H572" s="136">
        <v>43738</v>
      </c>
      <c r="I572" s="132">
        <f t="shared" si="51"/>
        <v>8</v>
      </c>
      <c r="J572" s="97" t="s">
        <v>256</v>
      </c>
      <c r="K572" s="97">
        <v>2018</v>
      </c>
      <c r="L572" s="109">
        <v>43179</v>
      </c>
      <c r="M572" s="97">
        <v>2539</v>
      </c>
      <c r="N572" s="115">
        <v>2537</v>
      </c>
      <c r="O572" s="116">
        <v>43179</v>
      </c>
      <c r="P572" s="97" t="s">
        <v>94</v>
      </c>
      <c r="Q572" s="112" t="s">
        <v>225</v>
      </c>
      <c r="R572" s="127" t="s">
        <v>92</v>
      </c>
      <c r="T572" s="97">
        <v>1</v>
      </c>
      <c r="U572" s="127" t="s">
        <v>285</v>
      </c>
      <c r="W572" s="97" t="s">
        <v>289</v>
      </c>
      <c r="AA572" s="127" t="s">
        <v>261</v>
      </c>
      <c r="AB572" s="127">
        <f t="shared" si="52"/>
        <v>1</v>
      </c>
      <c r="AC572" s="127">
        <f t="shared" si="55"/>
        <v>1</v>
      </c>
      <c r="AD572" s="117">
        <v>12</v>
      </c>
      <c r="AE572" s="132">
        <f t="shared" si="50"/>
        <v>761</v>
      </c>
      <c r="AF572" s="97">
        <v>1</v>
      </c>
      <c r="AG572" s="99">
        <v>43180</v>
      </c>
      <c r="AH572" s="127" t="str">
        <f t="shared" si="56"/>
        <v>2537VAGIVIT CAJS X 6 V.T.</v>
      </c>
      <c r="AI572" s="97" t="s">
        <v>382</v>
      </c>
    </row>
    <row r="573" spans="1:35" x14ac:dyDescent="0.3">
      <c r="A573" s="97">
        <v>129</v>
      </c>
      <c r="B573" s="127" t="str">
        <f t="shared" si="53"/>
        <v>1292</v>
      </c>
      <c r="C573" s="127" t="str">
        <f t="shared" si="54"/>
        <v>25381</v>
      </c>
      <c r="E573" s="159" t="s">
        <v>332</v>
      </c>
      <c r="F573" s="133" t="s">
        <v>142</v>
      </c>
      <c r="G573" s="114" t="s">
        <v>194</v>
      </c>
      <c r="H573" s="136">
        <v>43738</v>
      </c>
      <c r="I573" s="132">
        <f t="shared" si="51"/>
        <v>1</v>
      </c>
      <c r="J573" s="97" t="s">
        <v>256</v>
      </c>
      <c r="K573" s="97">
        <v>2018</v>
      </c>
      <c r="L573" s="109">
        <v>43179</v>
      </c>
      <c r="M573" s="97">
        <v>2540</v>
      </c>
      <c r="N573" s="115">
        <v>2538</v>
      </c>
      <c r="O573" s="116">
        <v>43179</v>
      </c>
      <c r="P573" s="97" t="s">
        <v>94</v>
      </c>
      <c r="Q573" s="112" t="s">
        <v>90</v>
      </c>
      <c r="R573" s="127" t="s">
        <v>91</v>
      </c>
      <c r="T573" s="97">
        <v>4</v>
      </c>
      <c r="U573" s="127" t="s">
        <v>287</v>
      </c>
      <c r="W573" s="97" t="s">
        <v>289</v>
      </c>
      <c r="AA573" s="127" t="s">
        <v>261</v>
      </c>
      <c r="AB573" s="127">
        <f t="shared" si="52"/>
        <v>2</v>
      </c>
      <c r="AC573" s="127">
        <f t="shared" si="55"/>
        <v>1</v>
      </c>
      <c r="AD573" s="117">
        <v>50</v>
      </c>
      <c r="AE573" s="132">
        <f t="shared" si="50"/>
        <v>762</v>
      </c>
      <c r="AF573" s="97">
        <v>1</v>
      </c>
      <c r="AG573" s="99">
        <v>43180.44835648148</v>
      </c>
      <c r="AH573" s="127" t="str">
        <f t="shared" si="56"/>
        <v>2538ACTIVOX MENTA-EUCALIPTO X 16 PASTILLAS</v>
      </c>
      <c r="AI573" s="97" t="s">
        <v>372</v>
      </c>
    </row>
    <row r="574" spans="1:35" x14ac:dyDescent="0.3">
      <c r="A574" s="97">
        <v>129</v>
      </c>
      <c r="B574" s="127" t="str">
        <f t="shared" si="53"/>
        <v>1292</v>
      </c>
      <c r="C574" s="127" t="str">
        <f t="shared" si="54"/>
        <v>25382</v>
      </c>
      <c r="E574" s="159" t="s">
        <v>333</v>
      </c>
      <c r="F574" s="133" t="s">
        <v>159</v>
      </c>
      <c r="G574" s="114" t="s">
        <v>183</v>
      </c>
      <c r="H574" s="136">
        <v>43738</v>
      </c>
      <c r="I574" s="132">
        <f t="shared" si="51"/>
        <v>2</v>
      </c>
      <c r="J574" s="97" t="s">
        <v>256</v>
      </c>
      <c r="K574" s="97">
        <v>2018</v>
      </c>
      <c r="L574" s="109">
        <v>43179</v>
      </c>
      <c r="M574" s="97">
        <v>2540</v>
      </c>
      <c r="N574" s="115">
        <v>2538</v>
      </c>
      <c r="O574" s="116">
        <v>43179</v>
      </c>
      <c r="P574" s="97" t="s">
        <v>94</v>
      </c>
      <c r="Q574" s="112" t="s">
        <v>90</v>
      </c>
      <c r="R574" s="127" t="s">
        <v>91</v>
      </c>
      <c r="T574" s="97">
        <v>4</v>
      </c>
      <c r="U574" s="127" t="s">
        <v>287</v>
      </c>
      <c r="W574" s="97" t="s">
        <v>289</v>
      </c>
      <c r="AA574" s="127" t="s">
        <v>261</v>
      </c>
      <c r="AB574" s="127">
        <f t="shared" si="52"/>
        <v>2</v>
      </c>
      <c r="AC574" s="127">
        <f t="shared" si="55"/>
        <v>1</v>
      </c>
      <c r="AD574" s="117">
        <v>50</v>
      </c>
      <c r="AE574" s="132">
        <f t="shared" si="50"/>
        <v>762</v>
      </c>
      <c r="AF574" s="97">
        <v>1</v>
      </c>
      <c r="AG574" s="99">
        <v>43180.44835648148</v>
      </c>
      <c r="AH574" s="127" t="str">
        <f t="shared" si="56"/>
        <v>2538ACTIVOX MIEL-LIMON X 16 PASTILLAS</v>
      </c>
      <c r="AI574" s="97" t="s">
        <v>372</v>
      </c>
    </row>
    <row r="575" spans="1:35" x14ac:dyDescent="0.3">
      <c r="A575" s="97">
        <v>129</v>
      </c>
      <c r="B575" s="127" t="str">
        <f t="shared" si="53"/>
        <v>1292</v>
      </c>
      <c r="C575" s="127" t="str">
        <f t="shared" si="54"/>
        <v>25383</v>
      </c>
      <c r="E575" s="159" t="s">
        <v>334</v>
      </c>
      <c r="F575" s="133" t="s">
        <v>161</v>
      </c>
      <c r="G575" s="114" t="s">
        <v>162</v>
      </c>
      <c r="H575" s="136">
        <v>43738</v>
      </c>
      <c r="I575" s="132">
        <f t="shared" si="51"/>
        <v>3</v>
      </c>
      <c r="J575" s="97" t="s">
        <v>256</v>
      </c>
      <c r="K575" s="97">
        <v>2018</v>
      </c>
      <c r="L575" s="109">
        <v>43179</v>
      </c>
      <c r="M575" s="97">
        <v>2540</v>
      </c>
      <c r="N575" s="115">
        <v>2538</v>
      </c>
      <c r="O575" s="116">
        <v>43179</v>
      </c>
      <c r="P575" s="97" t="s">
        <v>94</v>
      </c>
      <c r="Q575" s="112" t="s">
        <v>90</v>
      </c>
      <c r="R575" s="127" t="s">
        <v>91</v>
      </c>
      <c r="T575" s="97">
        <v>4</v>
      </c>
      <c r="U575" s="127" t="s">
        <v>287</v>
      </c>
      <c r="W575" s="97" t="s">
        <v>289</v>
      </c>
      <c r="AA575" s="127" t="s">
        <v>261</v>
      </c>
      <c r="AB575" s="127">
        <f t="shared" si="52"/>
        <v>2</v>
      </c>
      <c r="AC575" s="127">
        <f t="shared" si="55"/>
        <v>1</v>
      </c>
      <c r="AD575" s="117">
        <v>15</v>
      </c>
      <c r="AE575" s="132">
        <f t="shared" si="50"/>
        <v>762</v>
      </c>
      <c r="AF575" s="97">
        <v>1</v>
      </c>
      <c r="AG575" s="99">
        <v>43180.44835648148</v>
      </c>
      <c r="AH575" s="127" t="str">
        <f t="shared" si="56"/>
        <v>2538ARKOCAPIL advance X 60 CAPS.</v>
      </c>
      <c r="AI575" s="97" t="s">
        <v>372</v>
      </c>
    </row>
    <row r="576" spans="1:35" x14ac:dyDescent="0.3">
      <c r="A576" s="97">
        <v>129</v>
      </c>
      <c r="B576" s="127" t="str">
        <f t="shared" si="53"/>
        <v>1292</v>
      </c>
      <c r="C576" s="127" t="str">
        <f t="shared" si="54"/>
        <v>25384</v>
      </c>
      <c r="E576" s="159" t="s">
        <v>336</v>
      </c>
      <c r="F576" s="133" t="s">
        <v>185</v>
      </c>
      <c r="G576" s="114" t="s">
        <v>222</v>
      </c>
      <c r="H576" s="136">
        <v>44134</v>
      </c>
      <c r="I576" s="132">
        <f t="shared" si="51"/>
        <v>4</v>
      </c>
      <c r="J576" s="97" t="s">
        <v>256</v>
      </c>
      <c r="K576" s="97">
        <v>2018</v>
      </c>
      <c r="L576" s="109">
        <v>43179</v>
      </c>
      <c r="M576" s="97">
        <v>2540</v>
      </c>
      <c r="N576" s="115">
        <v>2538</v>
      </c>
      <c r="O576" s="116">
        <v>43179</v>
      </c>
      <c r="P576" s="97" t="s">
        <v>94</v>
      </c>
      <c r="Q576" s="112" t="s">
        <v>90</v>
      </c>
      <c r="R576" s="127" t="s">
        <v>91</v>
      </c>
      <c r="T576" s="97">
        <v>4</v>
      </c>
      <c r="U576" s="127" t="s">
        <v>287</v>
      </c>
      <c r="W576" s="97" t="s">
        <v>289</v>
      </c>
      <c r="AA576" s="127" t="s">
        <v>261</v>
      </c>
      <c r="AB576" s="127">
        <f t="shared" si="52"/>
        <v>2</v>
      </c>
      <c r="AC576" s="127">
        <f t="shared" si="55"/>
        <v>1</v>
      </c>
      <c r="AD576" s="117">
        <v>25</v>
      </c>
      <c r="AE576" s="132">
        <f t="shared" si="50"/>
        <v>762</v>
      </c>
      <c r="AF576" s="97">
        <v>1</v>
      </c>
      <c r="AG576" s="99">
        <v>43180.44835648148</v>
      </c>
      <c r="AH576" s="127" t="str">
        <f t="shared" si="56"/>
        <v>2538ARKOLAGEN PLUS X 14 SACHETS</v>
      </c>
      <c r="AI576" s="97" t="s">
        <v>372</v>
      </c>
    </row>
    <row r="577" spans="1:35" x14ac:dyDescent="0.3">
      <c r="A577" s="97">
        <v>129</v>
      </c>
      <c r="B577" s="127" t="str">
        <f t="shared" si="53"/>
        <v>1292</v>
      </c>
      <c r="C577" s="127" t="str">
        <f t="shared" si="54"/>
        <v>25385</v>
      </c>
      <c r="E577" s="159" t="s">
        <v>337</v>
      </c>
      <c r="F577" s="133" t="s">
        <v>146</v>
      </c>
      <c r="G577" s="114" t="s">
        <v>223</v>
      </c>
      <c r="H577" s="136">
        <v>43697</v>
      </c>
      <c r="I577" s="132">
        <f t="shared" si="51"/>
        <v>5</v>
      </c>
      <c r="J577" s="97" t="s">
        <v>256</v>
      </c>
      <c r="K577" s="97">
        <v>2018</v>
      </c>
      <c r="L577" s="109">
        <v>43179</v>
      </c>
      <c r="M577" s="97">
        <v>2540</v>
      </c>
      <c r="N577" s="115">
        <v>2538</v>
      </c>
      <c r="O577" s="116">
        <v>43179</v>
      </c>
      <c r="P577" s="97" t="s">
        <v>94</v>
      </c>
      <c r="Q577" s="112" t="s">
        <v>90</v>
      </c>
      <c r="R577" s="127" t="s">
        <v>91</v>
      </c>
      <c r="T577" s="97">
        <v>4</v>
      </c>
      <c r="U577" s="127" t="s">
        <v>287</v>
      </c>
      <c r="W577" s="97" t="s">
        <v>289</v>
      </c>
      <c r="AA577" s="127" t="s">
        <v>261</v>
      </c>
      <c r="AB577" s="127">
        <f t="shared" si="52"/>
        <v>2</v>
      </c>
      <c r="AC577" s="127">
        <f t="shared" si="55"/>
        <v>1</v>
      </c>
      <c r="AD577" s="117">
        <v>25</v>
      </c>
      <c r="AE577" s="132">
        <f t="shared" si="50"/>
        <v>762</v>
      </c>
      <c r="AF577" s="97">
        <v>1</v>
      </c>
      <c r="AG577" s="99">
        <v>43180.44835648148</v>
      </c>
      <c r="AH577" s="127" t="str">
        <f t="shared" si="56"/>
        <v>2538ARKOVOX PROPOLIS JARABE X 150 ML.</v>
      </c>
      <c r="AI577" s="97" t="s">
        <v>372</v>
      </c>
    </row>
    <row r="578" spans="1:35" x14ac:dyDescent="0.3">
      <c r="A578" s="97">
        <v>129</v>
      </c>
      <c r="B578" s="127" t="str">
        <f t="shared" si="53"/>
        <v>1292</v>
      </c>
      <c r="C578" s="127" t="str">
        <f t="shared" si="54"/>
        <v>25386</v>
      </c>
      <c r="E578" s="159" t="s">
        <v>341</v>
      </c>
      <c r="F578" s="133" t="s">
        <v>163</v>
      </c>
      <c r="G578" s="114" t="s">
        <v>164</v>
      </c>
      <c r="H578" s="136">
        <v>43951</v>
      </c>
      <c r="I578" s="132">
        <f t="shared" si="51"/>
        <v>6</v>
      </c>
      <c r="J578" s="97" t="s">
        <v>256</v>
      </c>
      <c r="K578" s="97">
        <v>2018</v>
      </c>
      <c r="L578" s="109">
        <v>43179</v>
      </c>
      <c r="M578" s="97">
        <v>2540</v>
      </c>
      <c r="N578" s="115">
        <v>2538</v>
      </c>
      <c r="O578" s="116">
        <v>43179</v>
      </c>
      <c r="P578" s="97" t="s">
        <v>94</v>
      </c>
      <c r="Q578" s="112" t="s">
        <v>90</v>
      </c>
      <c r="R578" s="127" t="s">
        <v>91</v>
      </c>
      <c r="T578" s="97">
        <v>4</v>
      </c>
      <c r="U578" s="127" t="s">
        <v>287</v>
      </c>
      <c r="W578" s="97" t="s">
        <v>289</v>
      </c>
      <c r="AA578" s="127" t="s">
        <v>261</v>
      </c>
      <c r="AB578" s="127">
        <f t="shared" si="52"/>
        <v>2</v>
      </c>
      <c r="AC578" s="127">
        <f t="shared" si="55"/>
        <v>1</v>
      </c>
      <c r="AD578" s="117">
        <v>5</v>
      </c>
      <c r="AE578" s="132">
        <f t="shared" ref="AE578:AE641" si="57">IF(N578&lt;&gt;"",IF(N578=N577,AE577,AE577+1),"")</f>
        <v>762</v>
      </c>
      <c r="AF578" s="97">
        <v>1</v>
      </c>
      <c r="AG578" s="99">
        <v>43180.44835648148</v>
      </c>
      <c r="AH578" s="127" t="str">
        <f t="shared" si="56"/>
        <v>2538PERLAS DE PIEL advance X 200 CAPS.</v>
      </c>
      <c r="AI578" s="97" t="s">
        <v>372</v>
      </c>
    </row>
    <row r="579" spans="1:35" x14ac:dyDescent="0.3">
      <c r="A579" s="97">
        <v>129</v>
      </c>
      <c r="B579" s="127" t="str">
        <f t="shared" si="53"/>
        <v>1292</v>
      </c>
      <c r="C579" s="127" t="str">
        <f t="shared" si="54"/>
        <v>25387</v>
      </c>
      <c r="E579" s="159" t="s">
        <v>342</v>
      </c>
      <c r="F579" s="133" t="s">
        <v>155</v>
      </c>
      <c r="G579" s="114" t="s">
        <v>156</v>
      </c>
      <c r="H579" s="136">
        <v>43920</v>
      </c>
      <c r="I579" s="132">
        <f t="shared" si="51"/>
        <v>7</v>
      </c>
      <c r="J579" s="97" t="s">
        <v>256</v>
      </c>
      <c r="K579" s="97">
        <v>2018</v>
      </c>
      <c r="L579" s="109">
        <v>43179</v>
      </c>
      <c r="M579" s="97">
        <v>2540</v>
      </c>
      <c r="N579" s="115">
        <v>2538</v>
      </c>
      <c r="O579" s="116">
        <v>43179</v>
      </c>
      <c r="P579" s="97" t="s">
        <v>94</v>
      </c>
      <c r="Q579" s="112" t="s">
        <v>90</v>
      </c>
      <c r="R579" s="127" t="s">
        <v>91</v>
      </c>
      <c r="T579" s="97">
        <v>4</v>
      </c>
      <c r="U579" s="127" t="s">
        <v>287</v>
      </c>
      <c r="W579" s="97" t="s">
        <v>289</v>
      </c>
      <c r="AA579" s="127" t="s">
        <v>261</v>
      </c>
      <c r="AB579" s="127">
        <f t="shared" si="52"/>
        <v>2</v>
      </c>
      <c r="AC579" s="127">
        <f t="shared" si="55"/>
        <v>1</v>
      </c>
      <c r="AD579" s="117">
        <v>5</v>
      </c>
      <c r="AE579" s="132">
        <f t="shared" si="57"/>
        <v>762</v>
      </c>
      <c r="AF579" s="97">
        <v>1</v>
      </c>
      <c r="AG579" s="99">
        <v>43180.44835648148</v>
      </c>
      <c r="AH579" s="127" t="str">
        <f t="shared" si="56"/>
        <v>2538PHYTO SOYA CAPS. X 60</v>
      </c>
      <c r="AI579" s="97" t="s">
        <v>372</v>
      </c>
    </row>
    <row r="580" spans="1:35" x14ac:dyDescent="0.3">
      <c r="A580" s="97">
        <v>129</v>
      </c>
      <c r="B580" s="127" t="str">
        <f t="shared" si="53"/>
        <v>1293</v>
      </c>
      <c r="C580" s="127" t="str">
        <f t="shared" si="54"/>
        <v>13511</v>
      </c>
      <c r="E580" s="159" t="e">
        <v>#N/A</v>
      </c>
      <c r="F580" s="133" t="s">
        <v>226</v>
      </c>
      <c r="G580" s="162">
        <v>50010011</v>
      </c>
      <c r="H580" s="136">
        <v>44195</v>
      </c>
      <c r="I580" s="132">
        <f t="shared" si="51"/>
        <v>1</v>
      </c>
      <c r="J580" s="97" t="s">
        <v>256</v>
      </c>
      <c r="K580" s="97">
        <v>2018</v>
      </c>
      <c r="L580" s="109">
        <v>43179</v>
      </c>
      <c r="M580" s="97">
        <v>1343</v>
      </c>
      <c r="N580" s="118">
        <v>1351</v>
      </c>
      <c r="O580" s="116">
        <v>43179</v>
      </c>
      <c r="P580" s="97" t="s">
        <v>94</v>
      </c>
      <c r="Q580" s="113" t="s">
        <v>213</v>
      </c>
      <c r="R580" s="127" t="s">
        <v>91</v>
      </c>
      <c r="T580" s="97">
        <v>1</v>
      </c>
      <c r="U580" s="127" t="s">
        <v>287</v>
      </c>
      <c r="W580" s="97" t="s">
        <v>289</v>
      </c>
      <c r="AA580" s="127" t="s">
        <v>261</v>
      </c>
      <c r="AB580" s="127">
        <f t="shared" si="52"/>
        <v>3</v>
      </c>
      <c r="AC580" s="127">
        <f t="shared" si="55"/>
        <v>1</v>
      </c>
      <c r="AD580" s="117">
        <v>1</v>
      </c>
      <c r="AE580" s="132">
        <f t="shared" si="57"/>
        <v>763</v>
      </c>
      <c r="AF580" s="97">
        <v>1</v>
      </c>
      <c r="AG580" s="99">
        <v>43180.447696759256</v>
      </c>
      <c r="AH580" s="127" t="str">
        <f t="shared" si="56"/>
        <v>1351SEBA VISIO LECHE LIMPIADORA SUAVE X 200ML</v>
      </c>
    </row>
    <row r="581" spans="1:35" x14ac:dyDescent="0.3">
      <c r="A581" s="97">
        <v>130</v>
      </c>
      <c r="B581" s="127" t="str">
        <f t="shared" si="53"/>
        <v>1301</v>
      </c>
      <c r="C581" s="127" t="str">
        <f t="shared" si="54"/>
        <v>25391</v>
      </c>
      <c r="E581" s="159" t="s">
        <v>332</v>
      </c>
      <c r="F581" s="133" t="s">
        <v>142</v>
      </c>
      <c r="G581" s="114" t="s">
        <v>194</v>
      </c>
      <c r="H581" s="136">
        <v>43738</v>
      </c>
      <c r="I581" s="132">
        <f t="shared" ref="I581:I644" si="58">IF(N581&lt;&gt;N580,1,IF(E581=E580,I580,I580+1))</f>
        <v>1</v>
      </c>
      <c r="J581" s="97" t="s">
        <v>256</v>
      </c>
      <c r="K581" s="97">
        <v>2018</v>
      </c>
      <c r="L581" s="109">
        <v>43180</v>
      </c>
      <c r="M581" s="97">
        <v>2541</v>
      </c>
      <c r="N581" s="115">
        <v>2539</v>
      </c>
      <c r="O581" s="116">
        <v>43179</v>
      </c>
      <c r="P581" s="97" t="s">
        <v>94</v>
      </c>
      <c r="Q581" s="107" t="s">
        <v>177</v>
      </c>
      <c r="R581" s="127" t="s">
        <v>91</v>
      </c>
      <c r="T581" s="97">
        <v>34</v>
      </c>
      <c r="U581" s="127" t="s">
        <v>286</v>
      </c>
      <c r="W581" s="97" t="s">
        <v>289</v>
      </c>
      <c r="X581" s="97" t="s">
        <v>318</v>
      </c>
      <c r="AA581" s="127" t="s">
        <v>261</v>
      </c>
      <c r="AB581" s="127">
        <f t="shared" ref="AB581:AB644" si="59">IF(N581&lt;&gt;"",IF(A581&lt;&gt;A580,1,IF(N581=N580,AB580,AB580+1)),"")</f>
        <v>1</v>
      </c>
      <c r="AC581" s="127">
        <f t="shared" si="55"/>
        <v>1</v>
      </c>
      <c r="AD581" s="117">
        <v>1080</v>
      </c>
      <c r="AE581" s="132">
        <f t="shared" si="57"/>
        <v>764</v>
      </c>
      <c r="AF581" s="97">
        <v>1</v>
      </c>
      <c r="AG581" s="99">
        <v>0</v>
      </c>
      <c r="AH581" s="127" t="str">
        <f t="shared" si="56"/>
        <v>2539ACTIVOX MENTA-EUCALIPTO X 16 PASTILLAS</v>
      </c>
      <c r="AI581" s="97" t="s">
        <v>385</v>
      </c>
    </row>
    <row r="582" spans="1:35" x14ac:dyDescent="0.3">
      <c r="A582" s="97">
        <v>130</v>
      </c>
      <c r="B582" s="127" t="str">
        <f t="shared" ref="B582:B645" si="60">CONCATENATE(A582,AB582)</f>
        <v>1301</v>
      </c>
      <c r="C582" s="127" t="str">
        <f t="shared" ref="C582:C645" si="61">CONCATENATE(N582,I582)</f>
        <v>25392</v>
      </c>
      <c r="E582" s="159" t="s">
        <v>333</v>
      </c>
      <c r="F582" s="133" t="s">
        <v>159</v>
      </c>
      <c r="G582" s="114" t="s">
        <v>183</v>
      </c>
      <c r="H582" s="136">
        <v>43738</v>
      </c>
      <c r="I582" s="132">
        <f t="shared" si="58"/>
        <v>2</v>
      </c>
      <c r="J582" s="97" t="s">
        <v>256</v>
      </c>
      <c r="K582" s="97">
        <v>2018</v>
      </c>
      <c r="L582" s="109">
        <v>43180</v>
      </c>
      <c r="M582" s="97">
        <v>2541</v>
      </c>
      <c r="N582" s="115">
        <v>2539</v>
      </c>
      <c r="O582" s="116">
        <v>43179</v>
      </c>
      <c r="P582" s="97" t="s">
        <v>94</v>
      </c>
      <c r="Q582" s="107" t="s">
        <v>177</v>
      </c>
      <c r="R582" s="127" t="s">
        <v>91</v>
      </c>
      <c r="T582" s="97">
        <v>34</v>
      </c>
      <c r="U582" s="127" t="s">
        <v>286</v>
      </c>
      <c r="W582" s="97" t="s">
        <v>289</v>
      </c>
      <c r="X582" s="97" t="s">
        <v>318</v>
      </c>
      <c r="AA582" s="127" t="s">
        <v>261</v>
      </c>
      <c r="AB582" s="127">
        <f t="shared" si="59"/>
        <v>1</v>
      </c>
      <c r="AC582" s="127">
        <f t="shared" ref="AC582:AC645" si="62">IF(N582&lt;&gt;"",1,"")</f>
        <v>1</v>
      </c>
      <c r="AD582" s="117">
        <v>240</v>
      </c>
      <c r="AE582" s="132">
        <f t="shared" si="57"/>
        <v>764</v>
      </c>
      <c r="AF582" s="97">
        <v>1</v>
      </c>
      <c r="AG582" s="99">
        <v>0</v>
      </c>
      <c r="AH582" s="127" t="str">
        <f t="shared" ref="AH582:AH645" si="63">CONCATENATE(N582,F582)</f>
        <v>2539ACTIVOX MIEL-LIMON X 16 PASTILLAS</v>
      </c>
      <c r="AI582" s="97" t="s">
        <v>385</v>
      </c>
    </row>
    <row r="583" spans="1:35" x14ac:dyDescent="0.3">
      <c r="A583" s="97">
        <v>130</v>
      </c>
      <c r="B583" s="127" t="str">
        <f t="shared" si="60"/>
        <v>1301</v>
      </c>
      <c r="C583" s="127" t="str">
        <f t="shared" si="61"/>
        <v>25393</v>
      </c>
      <c r="E583" s="159" t="s">
        <v>336</v>
      </c>
      <c r="F583" s="133" t="s">
        <v>185</v>
      </c>
      <c r="G583" s="114" t="s">
        <v>222</v>
      </c>
      <c r="H583" s="136">
        <v>44134</v>
      </c>
      <c r="I583" s="132">
        <f t="shared" si="58"/>
        <v>3</v>
      </c>
      <c r="J583" s="97" t="s">
        <v>256</v>
      </c>
      <c r="K583" s="97">
        <v>2018</v>
      </c>
      <c r="L583" s="109">
        <v>43180</v>
      </c>
      <c r="M583" s="97">
        <v>2541</v>
      </c>
      <c r="N583" s="115">
        <v>2539</v>
      </c>
      <c r="O583" s="116">
        <v>43179</v>
      </c>
      <c r="P583" s="97" t="s">
        <v>94</v>
      </c>
      <c r="Q583" s="107" t="s">
        <v>177</v>
      </c>
      <c r="R583" s="127" t="s">
        <v>91</v>
      </c>
      <c r="T583" s="97">
        <v>34</v>
      </c>
      <c r="U583" s="127" t="s">
        <v>286</v>
      </c>
      <c r="W583" s="97" t="s">
        <v>289</v>
      </c>
      <c r="X583" s="97" t="s">
        <v>318</v>
      </c>
      <c r="AA583" s="127" t="s">
        <v>261</v>
      </c>
      <c r="AB583" s="127">
        <f t="shared" si="59"/>
        <v>1</v>
      </c>
      <c r="AC583" s="127">
        <f t="shared" si="62"/>
        <v>1</v>
      </c>
      <c r="AD583" s="117">
        <v>18</v>
      </c>
      <c r="AE583" s="132">
        <f t="shared" si="57"/>
        <v>764</v>
      </c>
      <c r="AF583" s="97">
        <v>1</v>
      </c>
      <c r="AG583" s="99">
        <v>0</v>
      </c>
      <c r="AH583" s="127" t="str">
        <f t="shared" si="63"/>
        <v>2539ARKOLAGEN PLUS X 14 SACHETS</v>
      </c>
      <c r="AI583" s="97" t="s">
        <v>385</v>
      </c>
    </row>
    <row r="584" spans="1:35" x14ac:dyDescent="0.3">
      <c r="A584" s="97">
        <v>130</v>
      </c>
      <c r="B584" s="127" t="str">
        <f t="shared" si="60"/>
        <v>1301</v>
      </c>
      <c r="C584" s="127" t="str">
        <f t="shared" si="61"/>
        <v>25394</v>
      </c>
      <c r="E584" s="159" t="s">
        <v>337</v>
      </c>
      <c r="F584" s="133" t="s">
        <v>146</v>
      </c>
      <c r="G584" s="114" t="s">
        <v>223</v>
      </c>
      <c r="H584" s="136">
        <v>43697</v>
      </c>
      <c r="I584" s="132">
        <f t="shared" si="58"/>
        <v>4</v>
      </c>
      <c r="J584" s="97" t="s">
        <v>256</v>
      </c>
      <c r="K584" s="97">
        <v>2018</v>
      </c>
      <c r="L584" s="109">
        <v>43180</v>
      </c>
      <c r="M584" s="97">
        <v>2541</v>
      </c>
      <c r="N584" s="115">
        <v>2539</v>
      </c>
      <c r="O584" s="116">
        <v>43179</v>
      </c>
      <c r="P584" s="97" t="s">
        <v>94</v>
      </c>
      <c r="Q584" s="107" t="s">
        <v>177</v>
      </c>
      <c r="R584" s="127" t="s">
        <v>91</v>
      </c>
      <c r="T584" s="97">
        <v>34</v>
      </c>
      <c r="U584" s="127" t="s">
        <v>286</v>
      </c>
      <c r="W584" s="97" t="s">
        <v>289</v>
      </c>
      <c r="X584" s="97" t="s">
        <v>318</v>
      </c>
      <c r="AA584" s="127" t="s">
        <v>261</v>
      </c>
      <c r="AB584" s="127">
        <f t="shared" si="59"/>
        <v>1</v>
      </c>
      <c r="AC584" s="127">
        <f t="shared" si="62"/>
        <v>1</v>
      </c>
      <c r="AD584" s="117">
        <v>216</v>
      </c>
      <c r="AE584" s="132">
        <f t="shared" si="57"/>
        <v>764</v>
      </c>
      <c r="AF584" s="97">
        <v>1</v>
      </c>
      <c r="AG584" s="99">
        <v>0</v>
      </c>
      <c r="AH584" s="127" t="str">
        <f t="shared" si="63"/>
        <v>2539ARKOVOX PROPOLIS JARABE X 150 ML.</v>
      </c>
      <c r="AI584" s="97" t="s">
        <v>385</v>
      </c>
    </row>
    <row r="585" spans="1:35" x14ac:dyDescent="0.3">
      <c r="A585" s="97">
        <v>130</v>
      </c>
      <c r="B585" s="127" t="str">
        <f t="shared" si="60"/>
        <v>1301</v>
      </c>
      <c r="C585" s="127" t="str">
        <f t="shared" si="61"/>
        <v>25395</v>
      </c>
      <c r="E585" s="159" t="s">
        <v>339</v>
      </c>
      <c r="F585" s="133" t="s">
        <v>151</v>
      </c>
      <c r="G585" s="114" t="s">
        <v>224</v>
      </c>
      <c r="H585" s="136">
        <v>43738</v>
      </c>
      <c r="I585" s="132">
        <f t="shared" si="58"/>
        <v>5</v>
      </c>
      <c r="J585" s="97" t="s">
        <v>256</v>
      </c>
      <c r="K585" s="97">
        <v>2018</v>
      </c>
      <c r="L585" s="109">
        <v>43180</v>
      </c>
      <c r="M585" s="97">
        <v>2541</v>
      </c>
      <c r="N585" s="115">
        <v>2539</v>
      </c>
      <c r="O585" s="116">
        <v>43179</v>
      </c>
      <c r="P585" s="97" t="s">
        <v>94</v>
      </c>
      <c r="Q585" s="107" t="s">
        <v>177</v>
      </c>
      <c r="R585" s="127" t="s">
        <v>91</v>
      </c>
      <c r="T585" s="97">
        <v>34</v>
      </c>
      <c r="U585" s="127" t="s">
        <v>286</v>
      </c>
      <c r="W585" s="97" t="s">
        <v>289</v>
      </c>
      <c r="X585" s="97" t="s">
        <v>318</v>
      </c>
      <c r="AA585" s="127" t="s">
        <v>261</v>
      </c>
      <c r="AB585" s="127">
        <f t="shared" si="59"/>
        <v>1</v>
      </c>
      <c r="AC585" s="127">
        <f t="shared" si="62"/>
        <v>1</v>
      </c>
      <c r="AD585" s="117">
        <v>40</v>
      </c>
      <c r="AE585" s="132">
        <f t="shared" si="57"/>
        <v>764</v>
      </c>
      <c r="AF585" s="97">
        <v>1</v>
      </c>
      <c r="AG585" s="99">
        <v>0</v>
      </c>
      <c r="AH585" s="127" t="str">
        <f t="shared" si="63"/>
        <v>2539CYS-CONTROL SACHETS X 14</v>
      </c>
      <c r="AI585" s="97" t="s">
        <v>385</v>
      </c>
    </row>
    <row r="586" spans="1:35" x14ac:dyDescent="0.3">
      <c r="A586" s="97">
        <v>130</v>
      </c>
      <c r="B586" s="127" t="str">
        <f t="shared" si="60"/>
        <v>1301</v>
      </c>
      <c r="C586" s="127" t="str">
        <f t="shared" si="61"/>
        <v>25396</v>
      </c>
      <c r="E586" s="159" t="s">
        <v>342</v>
      </c>
      <c r="F586" s="133" t="s">
        <v>155</v>
      </c>
      <c r="G586" s="114" t="s">
        <v>156</v>
      </c>
      <c r="H586" s="136">
        <v>43920</v>
      </c>
      <c r="I586" s="132">
        <f t="shared" si="58"/>
        <v>6</v>
      </c>
      <c r="J586" s="97" t="s">
        <v>256</v>
      </c>
      <c r="K586" s="97">
        <v>2018</v>
      </c>
      <c r="L586" s="109">
        <v>43180</v>
      </c>
      <c r="M586" s="97">
        <v>2541</v>
      </c>
      <c r="N586" s="115">
        <v>2539</v>
      </c>
      <c r="O586" s="116">
        <v>43179</v>
      </c>
      <c r="P586" s="97" t="s">
        <v>94</v>
      </c>
      <c r="Q586" s="107" t="s">
        <v>177</v>
      </c>
      <c r="R586" s="127" t="s">
        <v>91</v>
      </c>
      <c r="T586" s="97">
        <v>34</v>
      </c>
      <c r="U586" s="127" t="s">
        <v>286</v>
      </c>
      <c r="W586" s="97" t="s">
        <v>289</v>
      </c>
      <c r="X586" s="97" t="s">
        <v>318</v>
      </c>
      <c r="AA586" s="127" t="s">
        <v>261</v>
      </c>
      <c r="AB586" s="127">
        <f t="shared" si="59"/>
        <v>1</v>
      </c>
      <c r="AC586" s="127">
        <f t="shared" si="62"/>
        <v>1</v>
      </c>
      <c r="AD586" s="117">
        <v>48</v>
      </c>
      <c r="AE586" s="132">
        <f t="shared" si="57"/>
        <v>764</v>
      </c>
      <c r="AF586" s="97">
        <v>1</v>
      </c>
      <c r="AG586" s="99">
        <v>0</v>
      </c>
      <c r="AH586" s="127" t="str">
        <f t="shared" si="63"/>
        <v>2539PHYTO SOYA CAPS. X 60</v>
      </c>
      <c r="AI586" s="97" t="s">
        <v>385</v>
      </c>
    </row>
    <row r="587" spans="1:35" x14ac:dyDescent="0.3">
      <c r="A587" s="97">
        <v>130</v>
      </c>
      <c r="B587" s="127" t="str">
        <f t="shared" si="60"/>
        <v>1301</v>
      </c>
      <c r="C587" s="127" t="str">
        <f t="shared" si="61"/>
        <v>25397</v>
      </c>
      <c r="E587" s="159" t="s">
        <v>344</v>
      </c>
      <c r="F587" s="133" t="s">
        <v>165</v>
      </c>
      <c r="G587" s="114" t="s">
        <v>184</v>
      </c>
      <c r="H587" s="136">
        <v>44042</v>
      </c>
      <c r="I587" s="132">
        <f t="shared" si="58"/>
        <v>7</v>
      </c>
      <c r="J587" s="97" t="s">
        <v>256</v>
      </c>
      <c r="K587" s="97">
        <v>2018</v>
      </c>
      <c r="L587" s="109">
        <v>43180</v>
      </c>
      <c r="M587" s="97">
        <v>2541</v>
      </c>
      <c r="N587" s="115">
        <v>2539</v>
      </c>
      <c r="O587" s="116">
        <v>43179</v>
      </c>
      <c r="P587" s="97" t="s">
        <v>94</v>
      </c>
      <c r="Q587" s="107" t="s">
        <v>177</v>
      </c>
      <c r="R587" s="127" t="s">
        <v>91</v>
      </c>
      <c r="T587" s="97">
        <v>34</v>
      </c>
      <c r="U587" s="127" t="s">
        <v>286</v>
      </c>
      <c r="W587" s="97" t="s">
        <v>289</v>
      </c>
      <c r="X587" s="97" t="s">
        <v>318</v>
      </c>
      <c r="AA587" s="127" t="s">
        <v>261</v>
      </c>
      <c r="AB587" s="127">
        <f t="shared" si="59"/>
        <v>1</v>
      </c>
      <c r="AC587" s="127">
        <f t="shared" si="62"/>
        <v>1</v>
      </c>
      <c r="AD587" s="117">
        <v>48</v>
      </c>
      <c r="AE587" s="132">
        <f t="shared" si="57"/>
        <v>764</v>
      </c>
      <c r="AF587" s="97">
        <v>1</v>
      </c>
      <c r="AG587" s="99">
        <v>0</v>
      </c>
      <c r="AH587" s="127" t="str">
        <f t="shared" si="63"/>
        <v>2539PHYTO SOYA FORTE X 60 CAPS</v>
      </c>
      <c r="AI587" s="97" t="s">
        <v>385</v>
      </c>
    </row>
    <row r="588" spans="1:35" x14ac:dyDescent="0.3">
      <c r="A588" s="97">
        <v>130</v>
      </c>
      <c r="B588" s="127" t="str">
        <f t="shared" si="60"/>
        <v>1301</v>
      </c>
      <c r="C588" s="127" t="str">
        <f t="shared" si="61"/>
        <v>25398</v>
      </c>
      <c r="E588" s="159" t="s">
        <v>345</v>
      </c>
      <c r="F588" s="133" t="s">
        <v>157</v>
      </c>
      <c r="G588" s="114" t="s">
        <v>200</v>
      </c>
      <c r="H588" s="136">
        <v>44134</v>
      </c>
      <c r="I588" s="132">
        <f t="shared" si="58"/>
        <v>8</v>
      </c>
      <c r="J588" s="97" t="s">
        <v>256</v>
      </c>
      <c r="K588" s="97">
        <v>2018</v>
      </c>
      <c r="L588" s="109">
        <v>43180</v>
      </c>
      <c r="M588" s="97">
        <v>2541</v>
      </c>
      <c r="N588" s="115">
        <v>2539</v>
      </c>
      <c r="O588" s="116">
        <v>43179</v>
      </c>
      <c r="P588" s="97" t="s">
        <v>94</v>
      </c>
      <c r="Q588" s="107" t="s">
        <v>177</v>
      </c>
      <c r="R588" s="127" t="s">
        <v>91</v>
      </c>
      <c r="T588" s="97">
        <v>34</v>
      </c>
      <c r="U588" s="127" t="s">
        <v>286</v>
      </c>
      <c r="W588" s="97" t="s">
        <v>289</v>
      </c>
      <c r="X588" s="97" t="s">
        <v>318</v>
      </c>
      <c r="AA588" s="127" t="s">
        <v>261</v>
      </c>
      <c r="AB588" s="127">
        <f t="shared" si="59"/>
        <v>1</v>
      </c>
      <c r="AC588" s="127">
        <f t="shared" si="62"/>
        <v>1</v>
      </c>
      <c r="AD588" s="117">
        <v>22</v>
      </c>
      <c r="AE588" s="132">
        <f t="shared" si="57"/>
        <v>764</v>
      </c>
      <c r="AF588" s="97">
        <v>1</v>
      </c>
      <c r="AG588" s="99">
        <v>0</v>
      </c>
      <c r="AH588" s="127" t="str">
        <f t="shared" si="63"/>
        <v>2539PHYTO SOYA GEL VAGINAL X 8 APLICADORES</v>
      </c>
      <c r="AI588" s="97" t="s">
        <v>385</v>
      </c>
    </row>
    <row r="589" spans="1:35" x14ac:dyDescent="0.3">
      <c r="A589" s="97">
        <v>132</v>
      </c>
      <c r="B589" s="127" t="str">
        <f t="shared" si="60"/>
        <v>1321</v>
      </c>
      <c r="C589" s="127" t="str">
        <f t="shared" si="61"/>
        <v>25401</v>
      </c>
      <c r="E589" s="159" t="s">
        <v>336</v>
      </c>
      <c r="F589" s="133" t="s">
        <v>185</v>
      </c>
      <c r="G589" s="114" t="s">
        <v>222</v>
      </c>
      <c r="H589" s="136">
        <v>44134</v>
      </c>
      <c r="I589" s="132">
        <f t="shared" si="58"/>
        <v>1</v>
      </c>
      <c r="J589" s="97" t="s">
        <v>256</v>
      </c>
      <c r="K589" s="97">
        <v>2018</v>
      </c>
      <c r="L589" s="109">
        <v>43181</v>
      </c>
      <c r="M589" s="97">
        <v>2542</v>
      </c>
      <c r="N589" s="115">
        <v>2540</v>
      </c>
      <c r="O589" s="116">
        <v>43180</v>
      </c>
      <c r="P589" s="97" t="s">
        <v>94</v>
      </c>
      <c r="Q589" s="112" t="s">
        <v>227</v>
      </c>
      <c r="R589" s="127" t="s">
        <v>92</v>
      </c>
      <c r="T589" s="97">
        <v>1</v>
      </c>
      <c r="U589" s="127" t="s">
        <v>266</v>
      </c>
      <c r="W589" s="97" t="s">
        <v>289</v>
      </c>
      <c r="AA589" s="127" t="s">
        <v>261</v>
      </c>
      <c r="AB589" s="127">
        <f t="shared" si="59"/>
        <v>1</v>
      </c>
      <c r="AC589" s="127">
        <f t="shared" si="62"/>
        <v>1</v>
      </c>
      <c r="AD589" s="117">
        <v>7</v>
      </c>
      <c r="AE589" s="132">
        <f t="shared" si="57"/>
        <v>765</v>
      </c>
      <c r="AF589" s="97">
        <v>1</v>
      </c>
      <c r="AG589" s="99">
        <v>43182</v>
      </c>
      <c r="AH589" s="127" t="str">
        <f t="shared" si="63"/>
        <v>2540ARKOLAGEN PLUS X 14 SACHETS</v>
      </c>
    </row>
    <row r="590" spans="1:35" x14ac:dyDescent="0.3">
      <c r="A590" s="97">
        <v>132</v>
      </c>
      <c r="B590" s="127" t="str">
        <f t="shared" si="60"/>
        <v>1321</v>
      </c>
      <c r="C590" s="127" t="str">
        <f t="shared" si="61"/>
        <v>25402</v>
      </c>
      <c r="E590" s="159" t="s">
        <v>342</v>
      </c>
      <c r="F590" s="133" t="s">
        <v>155</v>
      </c>
      <c r="G590" s="114" t="s">
        <v>156</v>
      </c>
      <c r="H590" s="136">
        <v>43920</v>
      </c>
      <c r="I590" s="132">
        <f t="shared" si="58"/>
        <v>2</v>
      </c>
      <c r="J590" s="97" t="s">
        <v>256</v>
      </c>
      <c r="K590" s="97">
        <v>2018</v>
      </c>
      <c r="L590" s="109">
        <v>43181</v>
      </c>
      <c r="M590" s="97">
        <v>2542</v>
      </c>
      <c r="N590" s="115">
        <v>2540</v>
      </c>
      <c r="O590" s="116">
        <v>43180</v>
      </c>
      <c r="P590" s="97" t="s">
        <v>94</v>
      </c>
      <c r="Q590" s="112" t="s">
        <v>227</v>
      </c>
      <c r="R590" s="127" t="s">
        <v>92</v>
      </c>
      <c r="T590" s="97">
        <v>1</v>
      </c>
      <c r="U590" s="127" t="s">
        <v>266</v>
      </c>
      <c r="W590" s="97" t="s">
        <v>289</v>
      </c>
      <c r="AA590" s="127" t="s">
        <v>261</v>
      </c>
      <c r="AB590" s="127">
        <f t="shared" si="59"/>
        <v>1</v>
      </c>
      <c r="AC590" s="127">
        <f t="shared" si="62"/>
        <v>1</v>
      </c>
      <c r="AD590" s="117">
        <v>7</v>
      </c>
      <c r="AE590" s="132">
        <f t="shared" si="57"/>
        <v>765</v>
      </c>
      <c r="AF590" s="97">
        <v>1</v>
      </c>
      <c r="AG590" s="99">
        <v>43182</v>
      </c>
      <c r="AH590" s="127" t="str">
        <f t="shared" si="63"/>
        <v>2540PHYTO SOYA CAPS. X 60</v>
      </c>
    </row>
    <row r="591" spans="1:35" x14ac:dyDescent="0.3">
      <c r="A591" s="97">
        <v>132</v>
      </c>
      <c r="B591" s="127" t="str">
        <f t="shared" si="60"/>
        <v>1321</v>
      </c>
      <c r="C591" s="127" t="str">
        <f t="shared" si="61"/>
        <v>25403</v>
      </c>
      <c r="E591" s="159" t="s">
        <v>344</v>
      </c>
      <c r="F591" s="133" t="s">
        <v>165</v>
      </c>
      <c r="G591" s="114" t="s">
        <v>184</v>
      </c>
      <c r="H591" s="136">
        <v>44042</v>
      </c>
      <c r="I591" s="132">
        <f t="shared" si="58"/>
        <v>3</v>
      </c>
      <c r="J591" s="97" t="s">
        <v>256</v>
      </c>
      <c r="K591" s="97">
        <v>2018</v>
      </c>
      <c r="L591" s="109">
        <v>43181</v>
      </c>
      <c r="M591" s="97">
        <v>2542</v>
      </c>
      <c r="N591" s="115">
        <v>2540</v>
      </c>
      <c r="O591" s="116">
        <v>43180</v>
      </c>
      <c r="P591" s="97" t="s">
        <v>94</v>
      </c>
      <c r="Q591" s="112" t="s">
        <v>227</v>
      </c>
      <c r="R591" s="127" t="s">
        <v>92</v>
      </c>
      <c r="T591" s="97">
        <v>1</v>
      </c>
      <c r="U591" s="127" t="s">
        <v>266</v>
      </c>
      <c r="W591" s="97" t="s">
        <v>289</v>
      </c>
      <c r="AA591" s="127" t="s">
        <v>261</v>
      </c>
      <c r="AB591" s="127">
        <f t="shared" si="59"/>
        <v>1</v>
      </c>
      <c r="AC591" s="127">
        <f t="shared" si="62"/>
        <v>1</v>
      </c>
      <c r="AD591" s="117">
        <v>7</v>
      </c>
      <c r="AE591" s="132">
        <f t="shared" si="57"/>
        <v>765</v>
      </c>
      <c r="AF591" s="97">
        <v>1</v>
      </c>
      <c r="AG591" s="99">
        <v>43182</v>
      </c>
      <c r="AH591" s="127" t="str">
        <f t="shared" si="63"/>
        <v>2540PHYTO SOYA FORTE X 60 CAPS</v>
      </c>
    </row>
    <row r="592" spans="1:35" x14ac:dyDescent="0.3">
      <c r="A592" s="97">
        <v>132</v>
      </c>
      <c r="B592" s="127" t="str">
        <f t="shared" si="60"/>
        <v>1322</v>
      </c>
      <c r="C592" s="127" t="str">
        <f t="shared" si="61"/>
        <v>25411</v>
      </c>
      <c r="E592" s="159" t="s">
        <v>332</v>
      </c>
      <c r="F592" s="133" t="s">
        <v>142</v>
      </c>
      <c r="G592" s="114" t="s">
        <v>194</v>
      </c>
      <c r="H592" s="136">
        <v>43738</v>
      </c>
      <c r="I592" s="132">
        <f t="shared" si="58"/>
        <v>1</v>
      </c>
      <c r="J592" s="97" t="s">
        <v>256</v>
      </c>
      <c r="K592" s="97">
        <v>2018</v>
      </c>
      <c r="L592" s="109">
        <v>43181</v>
      </c>
      <c r="M592" s="97">
        <v>2543</v>
      </c>
      <c r="N592" s="115">
        <v>2541</v>
      </c>
      <c r="O592" s="116">
        <v>43180</v>
      </c>
      <c r="P592" s="97" t="s">
        <v>94</v>
      </c>
      <c r="Q592" s="112" t="s">
        <v>96</v>
      </c>
      <c r="R592" s="127" t="s">
        <v>92</v>
      </c>
      <c r="T592" s="97">
        <v>56</v>
      </c>
      <c r="U592" s="127" t="s">
        <v>266</v>
      </c>
      <c r="W592" s="97" t="s">
        <v>289</v>
      </c>
      <c r="X592" s="97" t="s">
        <v>319</v>
      </c>
      <c r="AA592" s="127" t="s">
        <v>261</v>
      </c>
      <c r="AB592" s="127">
        <f t="shared" si="59"/>
        <v>2</v>
      </c>
      <c r="AC592" s="127">
        <f t="shared" si="62"/>
        <v>1</v>
      </c>
      <c r="AD592" s="117">
        <v>2810</v>
      </c>
      <c r="AE592" s="132">
        <f t="shared" si="57"/>
        <v>766</v>
      </c>
      <c r="AF592" s="97">
        <v>1</v>
      </c>
      <c r="AG592" s="99">
        <v>43182</v>
      </c>
      <c r="AH592" s="127" t="str">
        <f t="shared" si="63"/>
        <v>2541ACTIVOX MENTA-EUCALIPTO X 16 PASTILLAS</v>
      </c>
      <c r="AI592" s="97" t="s">
        <v>380</v>
      </c>
    </row>
    <row r="593" spans="1:35" x14ac:dyDescent="0.3">
      <c r="A593" s="97">
        <v>132</v>
      </c>
      <c r="B593" s="127" t="str">
        <f t="shared" si="60"/>
        <v>1322</v>
      </c>
      <c r="C593" s="127" t="str">
        <f t="shared" si="61"/>
        <v>25412</v>
      </c>
      <c r="E593" s="159" t="s">
        <v>333</v>
      </c>
      <c r="F593" s="133" t="s">
        <v>159</v>
      </c>
      <c r="G593" s="114" t="s">
        <v>183</v>
      </c>
      <c r="H593" s="136">
        <v>43738</v>
      </c>
      <c r="I593" s="132">
        <f t="shared" si="58"/>
        <v>2</v>
      </c>
      <c r="J593" s="97" t="s">
        <v>256</v>
      </c>
      <c r="K593" s="97">
        <v>2018</v>
      </c>
      <c r="L593" s="109">
        <v>43181</v>
      </c>
      <c r="M593" s="97">
        <v>2543</v>
      </c>
      <c r="N593" s="115">
        <v>2541</v>
      </c>
      <c r="O593" s="116">
        <v>43180</v>
      </c>
      <c r="P593" s="97" t="s">
        <v>94</v>
      </c>
      <c r="Q593" s="112" t="s">
        <v>96</v>
      </c>
      <c r="R593" s="127" t="s">
        <v>92</v>
      </c>
      <c r="T593" s="97">
        <v>56</v>
      </c>
      <c r="U593" s="127" t="s">
        <v>266</v>
      </c>
      <c r="W593" s="97" t="s">
        <v>289</v>
      </c>
      <c r="X593" s="97" t="s">
        <v>319</v>
      </c>
      <c r="AA593" s="127" t="s">
        <v>261</v>
      </c>
      <c r="AB593" s="127">
        <f t="shared" si="59"/>
        <v>2</v>
      </c>
      <c r="AC593" s="127">
        <f t="shared" si="62"/>
        <v>1</v>
      </c>
      <c r="AD593" s="117">
        <v>1100</v>
      </c>
      <c r="AE593" s="132">
        <f t="shared" si="57"/>
        <v>766</v>
      </c>
      <c r="AF593" s="97">
        <v>1</v>
      </c>
      <c r="AG593" s="99">
        <v>43182</v>
      </c>
      <c r="AH593" s="127" t="str">
        <f t="shared" si="63"/>
        <v>2541ACTIVOX MIEL-LIMON X 16 PASTILLAS</v>
      </c>
      <c r="AI593" s="97" t="s">
        <v>380</v>
      </c>
    </row>
    <row r="594" spans="1:35" x14ac:dyDescent="0.3">
      <c r="A594" s="97">
        <v>132</v>
      </c>
      <c r="B594" s="127" t="str">
        <f t="shared" si="60"/>
        <v>1322</v>
      </c>
      <c r="C594" s="127" t="str">
        <f t="shared" si="61"/>
        <v>25413</v>
      </c>
      <c r="E594" s="159" t="s">
        <v>334</v>
      </c>
      <c r="F594" s="133" t="s">
        <v>161</v>
      </c>
      <c r="G594" s="114" t="s">
        <v>162</v>
      </c>
      <c r="H594" s="136">
        <v>43738</v>
      </c>
      <c r="I594" s="132">
        <f t="shared" si="58"/>
        <v>3</v>
      </c>
      <c r="J594" s="97" t="s">
        <v>256</v>
      </c>
      <c r="K594" s="97">
        <v>2018</v>
      </c>
      <c r="L594" s="109">
        <v>43181</v>
      </c>
      <c r="M594" s="97">
        <v>2543</v>
      </c>
      <c r="N594" s="115">
        <v>2541</v>
      </c>
      <c r="O594" s="116">
        <v>43180</v>
      </c>
      <c r="P594" s="97" t="s">
        <v>94</v>
      </c>
      <c r="Q594" s="112" t="s">
        <v>96</v>
      </c>
      <c r="R594" s="127" t="s">
        <v>92</v>
      </c>
      <c r="T594" s="97">
        <v>56</v>
      </c>
      <c r="U594" s="127" t="s">
        <v>266</v>
      </c>
      <c r="W594" s="97" t="s">
        <v>289</v>
      </c>
      <c r="X594" s="97" t="s">
        <v>319</v>
      </c>
      <c r="AA594" s="127" t="s">
        <v>261</v>
      </c>
      <c r="AB594" s="127">
        <f t="shared" si="59"/>
        <v>2</v>
      </c>
      <c r="AC594" s="127">
        <f t="shared" si="62"/>
        <v>1</v>
      </c>
      <c r="AD594" s="117">
        <v>42</v>
      </c>
      <c r="AE594" s="132">
        <f t="shared" si="57"/>
        <v>766</v>
      </c>
      <c r="AF594" s="97">
        <v>1</v>
      </c>
      <c r="AG594" s="99">
        <v>43182</v>
      </c>
      <c r="AH594" s="127" t="str">
        <f t="shared" si="63"/>
        <v>2541ARKOCAPIL advance X 60 CAPS.</v>
      </c>
      <c r="AI594" s="97" t="s">
        <v>380</v>
      </c>
    </row>
    <row r="595" spans="1:35" x14ac:dyDescent="0.3">
      <c r="A595" s="97">
        <v>132</v>
      </c>
      <c r="B595" s="127" t="str">
        <f t="shared" si="60"/>
        <v>1322</v>
      </c>
      <c r="C595" s="127" t="str">
        <f t="shared" si="61"/>
        <v>25414</v>
      </c>
      <c r="E595" s="159" t="s">
        <v>336</v>
      </c>
      <c r="F595" s="133" t="s">
        <v>185</v>
      </c>
      <c r="G595" s="114" t="s">
        <v>222</v>
      </c>
      <c r="H595" s="136">
        <v>44134</v>
      </c>
      <c r="I595" s="132">
        <f t="shared" si="58"/>
        <v>4</v>
      </c>
      <c r="J595" s="97" t="s">
        <v>256</v>
      </c>
      <c r="K595" s="97">
        <v>2018</v>
      </c>
      <c r="L595" s="109">
        <v>43181</v>
      </c>
      <c r="M595" s="97">
        <v>2543</v>
      </c>
      <c r="N595" s="115">
        <v>2541</v>
      </c>
      <c r="O595" s="116">
        <v>43180</v>
      </c>
      <c r="P595" s="97" t="s">
        <v>94</v>
      </c>
      <c r="Q595" s="112" t="s">
        <v>96</v>
      </c>
      <c r="R595" s="127" t="s">
        <v>92</v>
      </c>
      <c r="T595" s="97">
        <v>56</v>
      </c>
      <c r="U595" s="127" t="s">
        <v>266</v>
      </c>
      <c r="W595" s="97" t="s">
        <v>289</v>
      </c>
      <c r="X595" s="97" t="s">
        <v>319</v>
      </c>
      <c r="AA595" s="127" t="s">
        <v>261</v>
      </c>
      <c r="AB595" s="127">
        <f t="shared" si="59"/>
        <v>2</v>
      </c>
      <c r="AC595" s="127">
        <f t="shared" si="62"/>
        <v>1</v>
      </c>
      <c r="AD595" s="117">
        <v>90</v>
      </c>
      <c r="AE595" s="132">
        <f t="shared" si="57"/>
        <v>766</v>
      </c>
      <c r="AF595" s="97">
        <v>1</v>
      </c>
      <c r="AG595" s="99">
        <v>43182</v>
      </c>
      <c r="AH595" s="127" t="str">
        <f t="shared" si="63"/>
        <v>2541ARKOLAGEN PLUS X 14 SACHETS</v>
      </c>
      <c r="AI595" s="97" t="s">
        <v>380</v>
      </c>
    </row>
    <row r="596" spans="1:35" x14ac:dyDescent="0.3">
      <c r="A596" s="97">
        <v>132</v>
      </c>
      <c r="B596" s="127" t="str">
        <f t="shared" si="60"/>
        <v>1322</v>
      </c>
      <c r="C596" s="127" t="str">
        <f t="shared" si="61"/>
        <v>25415</v>
      </c>
      <c r="E596" s="159" t="s">
        <v>337</v>
      </c>
      <c r="F596" s="133" t="s">
        <v>146</v>
      </c>
      <c r="G596" s="114" t="s">
        <v>223</v>
      </c>
      <c r="H596" s="136">
        <v>43697</v>
      </c>
      <c r="I596" s="132">
        <f t="shared" si="58"/>
        <v>5</v>
      </c>
      <c r="J596" s="97" t="s">
        <v>256</v>
      </c>
      <c r="K596" s="97">
        <v>2018</v>
      </c>
      <c r="L596" s="109">
        <v>43181</v>
      </c>
      <c r="M596" s="97">
        <v>2543</v>
      </c>
      <c r="N596" s="115">
        <v>2541</v>
      </c>
      <c r="O596" s="116">
        <v>43180</v>
      </c>
      <c r="P596" s="97" t="s">
        <v>94</v>
      </c>
      <c r="Q596" s="112" t="s">
        <v>96</v>
      </c>
      <c r="R596" s="127" t="s">
        <v>92</v>
      </c>
      <c r="T596" s="97">
        <v>56</v>
      </c>
      <c r="U596" s="127" t="s">
        <v>266</v>
      </c>
      <c r="W596" s="97" t="s">
        <v>289</v>
      </c>
      <c r="X596" s="97" t="s">
        <v>319</v>
      </c>
      <c r="AA596" s="127" t="s">
        <v>261</v>
      </c>
      <c r="AB596" s="127">
        <f t="shared" si="59"/>
        <v>2</v>
      </c>
      <c r="AC596" s="127">
        <f t="shared" si="62"/>
        <v>1</v>
      </c>
      <c r="AD596" s="117">
        <v>276</v>
      </c>
      <c r="AE596" s="132">
        <f t="shared" si="57"/>
        <v>766</v>
      </c>
      <c r="AF596" s="97">
        <v>1</v>
      </c>
      <c r="AG596" s="99">
        <v>43182</v>
      </c>
      <c r="AH596" s="127" t="str">
        <f t="shared" si="63"/>
        <v>2541ARKOVOX PROPOLIS JARABE X 150 ML.</v>
      </c>
      <c r="AI596" s="97" t="s">
        <v>380</v>
      </c>
    </row>
    <row r="597" spans="1:35" x14ac:dyDescent="0.3">
      <c r="A597" s="97">
        <v>132</v>
      </c>
      <c r="B597" s="127" t="str">
        <f t="shared" si="60"/>
        <v>1322</v>
      </c>
      <c r="C597" s="127" t="str">
        <f t="shared" si="61"/>
        <v>25416</v>
      </c>
      <c r="E597" s="159" t="s">
        <v>338</v>
      </c>
      <c r="F597" s="133" t="s">
        <v>149</v>
      </c>
      <c r="G597" s="114" t="s">
        <v>150</v>
      </c>
      <c r="H597" s="136">
        <v>43951</v>
      </c>
      <c r="I597" s="132">
        <f t="shared" si="58"/>
        <v>6</v>
      </c>
      <c r="J597" s="97" t="s">
        <v>256</v>
      </c>
      <c r="K597" s="97">
        <v>2018</v>
      </c>
      <c r="L597" s="109">
        <v>43181</v>
      </c>
      <c r="M597" s="97">
        <v>2543</v>
      </c>
      <c r="N597" s="115">
        <v>2541</v>
      </c>
      <c r="O597" s="116">
        <v>43180</v>
      </c>
      <c r="P597" s="97" t="s">
        <v>94</v>
      </c>
      <c r="Q597" s="112" t="s">
        <v>96</v>
      </c>
      <c r="R597" s="127" t="s">
        <v>92</v>
      </c>
      <c r="T597" s="97">
        <v>56</v>
      </c>
      <c r="U597" s="127" t="s">
        <v>266</v>
      </c>
      <c r="W597" s="97" t="s">
        <v>289</v>
      </c>
      <c r="X597" s="97" t="s">
        <v>319</v>
      </c>
      <c r="AA597" s="127" t="s">
        <v>261</v>
      </c>
      <c r="AB597" s="127">
        <f t="shared" si="59"/>
        <v>2</v>
      </c>
      <c r="AC597" s="127">
        <f t="shared" si="62"/>
        <v>1</v>
      </c>
      <c r="AD597" s="117">
        <v>30</v>
      </c>
      <c r="AE597" s="132">
        <f t="shared" si="57"/>
        <v>766</v>
      </c>
      <c r="AF597" s="97">
        <v>1</v>
      </c>
      <c r="AG597" s="99">
        <v>43182</v>
      </c>
      <c r="AH597" s="127" t="str">
        <f t="shared" si="63"/>
        <v>2541CHONDRO AID FORTE X 60 CAPS.</v>
      </c>
      <c r="AI597" s="97" t="s">
        <v>380</v>
      </c>
    </row>
    <row r="598" spans="1:35" x14ac:dyDescent="0.3">
      <c r="A598" s="97">
        <v>132</v>
      </c>
      <c r="B598" s="127" t="str">
        <f t="shared" si="60"/>
        <v>1322</v>
      </c>
      <c r="C598" s="127" t="str">
        <f t="shared" si="61"/>
        <v>25417</v>
      </c>
      <c r="E598" s="159" t="s">
        <v>339</v>
      </c>
      <c r="F598" s="133" t="s">
        <v>151</v>
      </c>
      <c r="G598" s="114" t="s">
        <v>224</v>
      </c>
      <c r="H598" s="136">
        <v>43738</v>
      </c>
      <c r="I598" s="132">
        <f t="shared" si="58"/>
        <v>7</v>
      </c>
      <c r="J598" s="97" t="s">
        <v>256</v>
      </c>
      <c r="K598" s="97">
        <v>2018</v>
      </c>
      <c r="L598" s="109">
        <v>43181</v>
      </c>
      <c r="M598" s="97">
        <v>2543</v>
      </c>
      <c r="N598" s="115">
        <v>2541</v>
      </c>
      <c r="O598" s="116">
        <v>43180</v>
      </c>
      <c r="P598" s="97" t="s">
        <v>94</v>
      </c>
      <c r="Q598" s="112" t="s">
        <v>96</v>
      </c>
      <c r="R598" s="127" t="s">
        <v>92</v>
      </c>
      <c r="T598" s="97">
        <v>56</v>
      </c>
      <c r="U598" s="127" t="s">
        <v>266</v>
      </c>
      <c r="W598" s="97" t="s">
        <v>289</v>
      </c>
      <c r="X598" s="97" t="s">
        <v>319</v>
      </c>
      <c r="AA598" s="127" t="s">
        <v>261</v>
      </c>
      <c r="AB598" s="127">
        <f t="shared" si="59"/>
        <v>2</v>
      </c>
      <c r="AC598" s="127">
        <f t="shared" si="62"/>
        <v>1</v>
      </c>
      <c r="AD598" s="117">
        <v>192</v>
      </c>
      <c r="AE598" s="132">
        <f t="shared" si="57"/>
        <v>766</v>
      </c>
      <c r="AF598" s="97">
        <v>1</v>
      </c>
      <c r="AG598" s="99">
        <v>43182</v>
      </c>
      <c r="AH598" s="127" t="str">
        <f t="shared" si="63"/>
        <v>2541CYS-CONTROL SACHETS X 14</v>
      </c>
      <c r="AI598" s="97" t="s">
        <v>380</v>
      </c>
    </row>
    <row r="599" spans="1:35" x14ac:dyDescent="0.3">
      <c r="A599" s="97">
        <v>132</v>
      </c>
      <c r="B599" s="127" t="str">
        <f t="shared" si="60"/>
        <v>1322</v>
      </c>
      <c r="C599" s="127" t="str">
        <f t="shared" si="61"/>
        <v>25418</v>
      </c>
      <c r="E599" s="159" t="s">
        <v>340</v>
      </c>
      <c r="F599" s="133" t="s">
        <v>153</v>
      </c>
      <c r="G599" s="114" t="s">
        <v>154</v>
      </c>
      <c r="H599" s="136">
        <v>43910</v>
      </c>
      <c r="I599" s="132">
        <f t="shared" si="58"/>
        <v>8</v>
      </c>
      <c r="J599" s="97" t="s">
        <v>256</v>
      </c>
      <c r="K599" s="97">
        <v>2018</v>
      </c>
      <c r="L599" s="109">
        <v>43181</v>
      </c>
      <c r="M599" s="97">
        <v>2543</v>
      </c>
      <c r="N599" s="115">
        <v>2541</v>
      </c>
      <c r="O599" s="116">
        <v>43180</v>
      </c>
      <c r="P599" s="97" t="s">
        <v>94</v>
      </c>
      <c r="Q599" s="112" t="s">
        <v>96</v>
      </c>
      <c r="R599" s="127" t="s">
        <v>92</v>
      </c>
      <c r="T599" s="97">
        <v>56</v>
      </c>
      <c r="U599" s="127" t="s">
        <v>266</v>
      </c>
      <c r="W599" s="97" t="s">
        <v>289</v>
      </c>
      <c r="X599" s="97" t="s">
        <v>319</v>
      </c>
      <c r="AA599" s="127" t="s">
        <v>261</v>
      </c>
      <c r="AB599" s="127">
        <f t="shared" si="59"/>
        <v>2</v>
      </c>
      <c r="AC599" s="127">
        <f t="shared" si="62"/>
        <v>1</v>
      </c>
      <c r="AD599" s="117">
        <v>12</v>
      </c>
      <c r="AE599" s="132">
        <f t="shared" si="57"/>
        <v>766</v>
      </c>
      <c r="AF599" s="97">
        <v>1</v>
      </c>
      <c r="AG599" s="99">
        <v>43182</v>
      </c>
      <c r="AH599" s="127" t="str">
        <f t="shared" si="63"/>
        <v>2541ECHINALIS X 30 CAPSULAS</v>
      </c>
      <c r="AI599" s="97" t="s">
        <v>380</v>
      </c>
    </row>
    <row r="600" spans="1:35" x14ac:dyDescent="0.3">
      <c r="A600" s="97">
        <v>132</v>
      </c>
      <c r="B600" s="127" t="str">
        <f t="shared" si="60"/>
        <v>1322</v>
      </c>
      <c r="C600" s="127" t="str">
        <f t="shared" si="61"/>
        <v>25419</v>
      </c>
      <c r="E600" s="159" t="s">
        <v>341</v>
      </c>
      <c r="F600" s="133" t="s">
        <v>163</v>
      </c>
      <c r="G600" s="114" t="s">
        <v>164</v>
      </c>
      <c r="H600" s="136">
        <v>43951</v>
      </c>
      <c r="I600" s="132">
        <f t="shared" si="58"/>
        <v>9</v>
      </c>
      <c r="J600" s="97" t="s">
        <v>256</v>
      </c>
      <c r="K600" s="97">
        <v>2018</v>
      </c>
      <c r="L600" s="109">
        <v>43181</v>
      </c>
      <c r="M600" s="97">
        <v>2543</v>
      </c>
      <c r="N600" s="115">
        <v>2541</v>
      </c>
      <c r="O600" s="116">
        <v>43180</v>
      </c>
      <c r="P600" s="97" t="s">
        <v>94</v>
      </c>
      <c r="Q600" s="112" t="s">
        <v>96</v>
      </c>
      <c r="R600" s="127" t="s">
        <v>92</v>
      </c>
      <c r="T600" s="97">
        <v>56</v>
      </c>
      <c r="U600" s="127" t="s">
        <v>266</v>
      </c>
      <c r="W600" s="97" t="s">
        <v>289</v>
      </c>
      <c r="X600" s="97" t="s">
        <v>319</v>
      </c>
      <c r="AA600" s="127" t="s">
        <v>261</v>
      </c>
      <c r="AB600" s="127">
        <f t="shared" si="59"/>
        <v>2</v>
      </c>
      <c r="AC600" s="127">
        <f t="shared" si="62"/>
        <v>1</v>
      </c>
      <c r="AD600" s="117">
        <v>24</v>
      </c>
      <c r="AE600" s="132">
        <f t="shared" si="57"/>
        <v>766</v>
      </c>
      <c r="AF600" s="97">
        <v>1</v>
      </c>
      <c r="AG600" s="99">
        <v>43182</v>
      </c>
      <c r="AH600" s="127" t="str">
        <f t="shared" si="63"/>
        <v>2541PERLAS DE PIEL advance X 200 CAPS.</v>
      </c>
      <c r="AI600" s="97" t="s">
        <v>380</v>
      </c>
    </row>
    <row r="601" spans="1:35" x14ac:dyDescent="0.3">
      <c r="A601" s="97">
        <v>132</v>
      </c>
      <c r="B601" s="127" t="str">
        <f t="shared" si="60"/>
        <v>1322</v>
      </c>
      <c r="C601" s="127" t="str">
        <f t="shared" si="61"/>
        <v>254110</v>
      </c>
      <c r="E601" s="159" t="s">
        <v>342</v>
      </c>
      <c r="F601" s="133" t="s">
        <v>155</v>
      </c>
      <c r="G601" s="114" t="s">
        <v>156</v>
      </c>
      <c r="H601" s="136">
        <v>43920</v>
      </c>
      <c r="I601" s="132">
        <f t="shared" si="58"/>
        <v>10</v>
      </c>
      <c r="J601" s="97" t="s">
        <v>256</v>
      </c>
      <c r="K601" s="97">
        <v>2018</v>
      </c>
      <c r="L601" s="109">
        <v>43181</v>
      </c>
      <c r="M601" s="97">
        <v>2543</v>
      </c>
      <c r="N601" s="115">
        <v>2541</v>
      </c>
      <c r="O601" s="116">
        <v>43180</v>
      </c>
      <c r="P601" s="97" t="s">
        <v>94</v>
      </c>
      <c r="Q601" s="112" t="s">
        <v>96</v>
      </c>
      <c r="R601" s="127" t="s">
        <v>92</v>
      </c>
      <c r="T601" s="97">
        <v>56</v>
      </c>
      <c r="U601" s="127" t="s">
        <v>266</v>
      </c>
      <c r="W601" s="97" t="s">
        <v>289</v>
      </c>
      <c r="X601" s="97" t="s">
        <v>319</v>
      </c>
      <c r="AA601" s="127" t="s">
        <v>261</v>
      </c>
      <c r="AB601" s="127">
        <f t="shared" si="59"/>
        <v>2</v>
      </c>
      <c r="AC601" s="127">
        <f t="shared" si="62"/>
        <v>1</v>
      </c>
      <c r="AD601" s="117">
        <v>150</v>
      </c>
      <c r="AE601" s="132">
        <f t="shared" si="57"/>
        <v>766</v>
      </c>
      <c r="AF601" s="97">
        <v>1</v>
      </c>
      <c r="AG601" s="99">
        <v>43182</v>
      </c>
      <c r="AH601" s="127" t="str">
        <f t="shared" si="63"/>
        <v>2541PHYTO SOYA CAPS. X 60</v>
      </c>
      <c r="AI601" s="97" t="s">
        <v>380</v>
      </c>
    </row>
    <row r="602" spans="1:35" x14ac:dyDescent="0.3">
      <c r="A602" s="97">
        <v>132</v>
      </c>
      <c r="B602" s="127" t="str">
        <f t="shared" si="60"/>
        <v>1322</v>
      </c>
      <c r="C602" s="127" t="str">
        <f t="shared" si="61"/>
        <v>254111</v>
      </c>
      <c r="E602" s="159" t="s">
        <v>343</v>
      </c>
      <c r="F602" s="133" t="s">
        <v>170</v>
      </c>
      <c r="G602" s="114" t="s">
        <v>199</v>
      </c>
      <c r="H602" s="136">
        <v>43768</v>
      </c>
      <c r="I602" s="132">
        <f t="shared" si="58"/>
        <v>11</v>
      </c>
      <c r="J602" s="97" t="s">
        <v>256</v>
      </c>
      <c r="K602" s="97">
        <v>2018</v>
      </c>
      <c r="L602" s="109">
        <v>43181</v>
      </c>
      <c r="M602" s="97">
        <v>2543</v>
      </c>
      <c r="N602" s="115">
        <v>2541</v>
      </c>
      <c r="O602" s="116">
        <v>43180</v>
      </c>
      <c r="P602" s="97" t="s">
        <v>94</v>
      </c>
      <c r="Q602" s="112" t="s">
        <v>96</v>
      </c>
      <c r="R602" s="127" t="s">
        <v>92</v>
      </c>
      <c r="T602" s="97">
        <v>56</v>
      </c>
      <c r="U602" s="127" t="s">
        <v>266</v>
      </c>
      <c r="W602" s="97" t="s">
        <v>289</v>
      </c>
      <c r="X602" s="97" t="s">
        <v>319</v>
      </c>
      <c r="AA602" s="127" t="s">
        <v>261</v>
      </c>
      <c r="AB602" s="127">
        <f t="shared" si="59"/>
        <v>2</v>
      </c>
      <c r="AC602" s="127">
        <f t="shared" si="62"/>
        <v>1</v>
      </c>
      <c r="AD602" s="117">
        <v>24</v>
      </c>
      <c r="AE602" s="132">
        <f t="shared" si="57"/>
        <v>766</v>
      </c>
      <c r="AF602" s="97">
        <v>1</v>
      </c>
      <c r="AG602" s="99">
        <v>43182</v>
      </c>
      <c r="AH602" s="127" t="str">
        <f t="shared" si="63"/>
        <v>2541PHYTO SOYA DIA Y NOCHE X 60 CAP.</v>
      </c>
      <c r="AI602" s="97" t="s">
        <v>380</v>
      </c>
    </row>
    <row r="603" spans="1:35" x14ac:dyDescent="0.3">
      <c r="A603" s="97">
        <v>132</v>
      </c>
      <c r="B603" s="127" t="str">
        <f t="shared" si="60"/>
        <v>1322</v>
      </c>
      <c r="C603" s="127" t="str">
        <f t="shared" si="61"/>
        <v>254112</v>
      </c>
      <c r="E603" s="159" t="s">
        <v>344</v>
      </c>
      <c r="F603" s="133" t="s">
        <v>165</v>
      </c>
      <c r="G603" s="114" t="s">
        <v>184</v>
      </c>
      <c r="H603" s="136">
        <v>44042</v>
      </c>
      <c r="I603" s="132">
        <f t="shared" si="58"/>
        <v>12</v>
      </c>
      <c r="J603" s="97" t="s">
        <v>256</v>
      </c>
      <c r="K603" s="97">
        <v>2018</v>
      </c>
      <c r="L603" s="109">
        <v>43181</v>
      </c>
      <c r="M603" s="97">
        <v>2543</v>
      </c>
      <c r="N603" s="115">
        <v>2541</v>
      </c>
      <c r="O603" s="116">
        <v>43180</v>
      </c>
      <c r="P603" s="97" t="s">
        <v>94</v>
      </c>
      <c r="Q603" s="112" t="s">
        <v>96</v>
      </c>
      <c r="R603" s="127" t="s">
        <v>92</v>
      </c>
      <c r="T603" s="97">
        <v>56</v>
      </c>
      <c r="U603" s="127" t="s">
        <v>266</v>
      </c>
      <c r="W603" s="97" t="s">
        <v>289</v>
      </c>
      <c r="X603" s="97" t="s">
        <v>319</v>
      </c>
      <c r="AA603" s="127" t="s">
        <v>261</v>
      </c>
      <c r="AB603" s="127">
        <f t="shared" si="59"/>
        <v>2</v>
      </c>
      <c r="AC603" s="127">
        <f t="shared" si="62"/>
        <v>1</v>
      </c>
      <c r="AD603" s="117">
        <v>54</v>
      </c>
      <c r="AE603" s="132">
        <f t="shared" si="57"/>
        <v>766</v>
      </c>
      <c r="AF603" s="97">
        <v>1</v>
      </c>
      <c r="AG603" s="99">
        <v>43182</v>
      </c>
      <c r="AH603" s="127" t="str">
        <f t="shared" si="63"/>
        <v>2541PHYTO SOYA FORTE X 60 CAPS</v>
      </c>
      <c r="AI603" s="97" t="s">
        <v>380</v>
      </c>
    </row>
    <row r="604" spans="1:35" x14ac:dyDescent="0.3">
      <c r="A604" s="97">
        <v>132</v>
      </c>
      <c r="B604" s="127" t="str">
        <f t="shared" si="60"/>
        <v>1322</v>
      </c>
      <c r="C604" s="127" t="str">
        <f t="shared" si="61"/>
        <v>254113</v>
      </c>
      <c r="E604" s="159" t="s">
        <v>345</v>
      </c>
      <c r="F604" s="133" t="s">
        <v>157</v>
      </c>
      <c r="G604" s="114" t="s">
        <v>200</v>
      </c>
      <c r="H604" s="136">
        <v>44134</v>
      </c>
      <c r="I604" s="132">
        <f t="shared" si="58"/>
        <v>13</v>
      </c>
      <c r="J604" s="97" t="s">
        <v>256</v>
      </c>
      <c r="K604" s="97">
        <v>2018</v>
      </c>
      <c r="L604" s="109">
        <v>43181</v>
      </c>
      <c r="M604" s="97">
        <v>2543</v>
      </c>
      <c r="N604" s="115">
        <v>2541</v>
      </c>
      <c r="O604" s="116">
        <v>43180</v>
      </c>
      <c r="P604" s="97" t="s">
        <v>94</v>
      </c>
      <c r="Q604" s="112" t="s">
        <v>96</v>
      </c>
      <c r="R604" s="127" t="s">
        <v>92</v>
      </c>
      <c r="T604" s="97">
        <v>56</v>
      </c>
      <c r="U604" s="127" t="s">
        <v>266</v>
      </c>
      <c r="W604" s="97" t="s">
        <v>289</v>
      </c>
      <c r="X604" s="97" t="s">
        <v>319</v>
      </c>
      <c r="AA604" s="127" t="s">
        <v>261</v>
      </c>
      <c r="AB604" s="127">
        <f t="shared" si="59"/>
        <v>2</v>
      </c>
      <c r="AC604" s="127">
        <f t="shared" si="62"/>
        <v>1</v>
      </c>
      <c r="AD604" s="117">
        <v>78</v>
      </c>
      <c r="AE604" s="132">
        <f t="shared" si="57"/>
        <v>766</v>
      </c>
      <c r="AF604" s="97">
        <v>1</v>
      </c>
      <c r="AG604" s="99">
        <v>43182</v>
      </c>
      <c r="AH604" s="127" t="str">
        <f t="shared" si="63"/>
        <v>2541PHYTO SOYA GEL VAGINAL X 8 APLICADORES</v>
      </c>
      <c r="AI604" s="97" t="s">
        <v>380</v>
      </c>
    </row>
    <row r="605" spans="1:35" x14ac:dyDescent="0.3">
      <c r="A605" s="97">
        <v>132</v>
      </c>
      <c r="B605" s="127" t="str">
        <f t="shared" si="60"/>
        <v>1322</v>
      </c>
      <c r="C605" s="127" t="str">
        <f t="shared" si="61"/>
        <v>254114</v>
      </c>
      <c r="E605" s="159" t="s">
        <v>346</v>
      </c>
      <c r="F605" s="133" t="s">
        <v>172</v>
      </c>
      <c r="G605" s="114" t="s">
        <v>173</v>
      </c>
      <c r="H605" s="136">
        <v>43497</v>
      </c>
      <c r="I605" s="132">
        <f t="shared" si="58"/>
        <v>14</v>
      </c>
      <c r="J605" s="97" t="s">
        <v>256</v>
      </c>
      <c r="K605" s="97">
        <v>2018</v>
      </c>
      <c r="L605" s="109">
        <v>43181</v>
      </c>
      <c r="M605" s="97">
        <v>2543</v>
      </c>
      <c r="N605" s="115">
        <v>2541</v>
      </c>
      <c r="O605" s="116">
        <v>43180</v>
      </c>
      <c r="P605" s="97" t="s">
        <v>94</v>
      </c>
      <c r="Q605" s="112" t="s">
        <v>96</v>
      </c>
      <c r="R605" s="127" t="s">
        <v>92</v>
      </c>
      <c r="T605" s="97">
        <v>56</v>
      </c>
      <c r="U605" s="127" t="s">
        <v>266</v>
      </c>
      <c r="W605" s="97" t="s">
        <v>289</v>
      </c>
      <c r="X605" s="97" t="s">
        <v>319</v>
      </c>
      <c r="AA605" s="127" t="s">
        <v>261</v>
      </c>
      <c r="AB605" s="127">
        <f t="shared" si="59"/>
        <v>2</v>
      </c>
      <c r="AC605" s="127">
        <f t="shared" si="62"/>
        <v>1</v>
      </c>
      <c r="AD605" s="117">
        <v>24</v>
      </c>
      <c r="AE605" s="132">
        <f t="shared" si="57"/>
        <v>766</v>
      </c>
      <c r="AF605" s="97">
        <v>1</v>
      </c>
      <c r="AG605" s="99">
        <v>43182</v>
      </c>
      <c r="AH605" s="127" t="str">
        <f t="shared" si="63"/>
        <v>2541VITIVEN X 30 CAPSULAS</v>
      </c>
      <c r="AI605" s="97" t="s">
        <v>380</v>
      </c>
    </row>
    <row r="606" spans="1:35" x14ac:dyDescent="0.3">
      <c r="A606" s="97">
        <v>132</v>
      </c>
      <c r="B606" s="127" t="str">
        <f t="shared" si="60"/>
        <v>1322</v>
      </c>
      <c r="C606" s="127" t="str">
        <f t="shared" si="61"/>
        <v>254115</v>
      </c>
      <c r="E606" s="159" t="s">
        <v>348</v>
      </c>
      <c r="F606" s="133" t="s">
        <v>167</v>
      </c>
      <c r="G606" s="114" t="s">
        <v>168</v>
      </c>
      <c r="H606" s="136">
        <v>43738</v>
      </c>
      <c r="I606" s="132">
        <f t="shared" si="58"/>
        <v>15</v>
      </c>
      <c r="J606" s="97" t="s">
        <v>256</v>
      </c>
      <c r="K606" s="97">
        <v>2018</v>
      </c>
      <c r="L606" s="109">
        <v>43181</v>
      </c>
      <c r="M606" s="97">
        <v>2543</v>
      </c>
      <c r="N606" s="115">
        <v>2541</v>
      </c>
      <c r="O606" s="116">
        <v>43180</v>
      </c>
      <c r="P606" s="97" t="s">
        <v>94</v>
      </c>
      <c r="Q606" s="112" t="s">
        <v>96</v>
      </c>
      <c r="R606" s="127" t="s">
        <v>92</v>
      </c>
      <c r="T606" s="97">
        <v>56</v>
      </c>
      <c r="U606" s="127" t="s">
        <v>266</v>
      </c>
      <c r="W606" s="97" t="s">
        <v>289</v>
      </c>
      <c r="X606" s="97" t="s">
        <v>319</v>
      </c>
      <c r="AA606" s="127" t="s">
        <v>261</v>
      </c>
      <c r="AB606" s="127">
        <f t="shared" si="59"/>
        <v>2</v>
      </c>
      <c r="AC606" s="127">
        <f t="shared" si="62"/>
        <v>1</v>
      </c>
      <c r="AD606" s="117">
        <v>48</v>
      </c>
      <c r="AE606" s="132">
        <f t="shared" si="57"/>
        <v>766</v>
      </c>
      <c r="AF606" s="97">
        <v>1</v>
      </c>
      <c r="AG606" s="99">
        <v>43182</v>
      </c>
      <c r="AH606" s="127" t="str">
        <f t="shared" si="63"/>
        <v>2541VAGIVIT CAJS X 6 V.T.</v>
      </c>
      <c r="AI606" s="97" t="s">
        <v>380</v>
      </c>
    </row>
    <row r="607" spans="1:35" x14ac:dyDescent="0.3">
      <c r="A607" s="97">
        <v>132</v>
      </c>
      <c r="B607" s="127" t="str">
        <f t="shared" si="60"/>
        <v>1323</v>
      </c>
      <c r="C607" s="127" t="str">
        <f t="shared" si="61"/>
        <v>25421</v>
      </c>
      <c r="E607" s="159" t="s">
        <v>332</v>
      </c>
      <c r="F607" s="133" t="s">
        <v>142</v>
      </c>
      <c r="G607" s="114" t="s">
        <v>194</v>
      </c>
      <c r="H607" s="136">
        <v>43738</v>
      </c>
      <c r="I607" s="132">
        <f t="shared" si="58"/>
        <v>1</v>
      </c>
      <c r="J607" s="97" t="s">
        <v>256</v>
      </c>
      <c r="K607" s="97">
        <v>2018</v>
      </c>
      <c r="L607" s="109">
        <v>43181</v>
      </c>
      <c r="M607" s="97">
        <v>2544</v>
      </c>
      <c r="N607" s="115">
        <v>2542</v>
      </c>
      <c r="O607" s="116">
        <v>43180</v>
      </c>
      <c r="P607" s="97" t="s">
        <v>94</v>
      </c>
      <c r="Q607" s="112" t="s">
        <v>96</v>
      </c>
      <c r="R607" s="127" t="s">
        <v>87</v>
      </c>
      <c r="T607" s="97">
        <v>13</v>
      </c>
      <c r="U607" s="127" t="s">
        <v>257</v>
      </c>
      <c r="W607" s="97" t="s">
        <v>289</v>
      </c>
      <c r="X607" s="97" t="s">
        <v>320</v>
      </c>
      <c r="AA607" s="127" t="s">
        <v>261</v>
      </c>
      <c r="AB607" s="127">
        <f t="shared" si="59"/>
        <v>3</v>
      </c>
      <c r="AC607" s="127">
        <f t="shared" si="62"/>
        <v>1</v>
      </c>
      <c r="AD607" s="117">
        <v>505</v>
      </c>
      <c r="AE607" s="132">
        <f t="shared" si="57"/>
        <v>767</v>
      </c>
      <c r="AF607" s="97">
        <v>1</v>
      </c>
      <c r="AG607" s="99">
        <v>43183.441574074073</v>
      </c>
      <c r="AH607" s="127" t="str">
        <f t="shared" si="63"/>
        <v>2542ACTIVOX MENTA-EUCALIPTO X 16 PASTILLAS</v>
      </c>
      <c r="AI607" s="97" t="s">
        <v>379</v>
      </c>
    </row>
    <row r="608" spans="1:35" x14ac:dyDescent="0.3">
      <c r="A608" s="97">
        <v>132</v>
      </c>
      <c r="B608" s="127" t="str">
        <f t="shared" si="60"/>
        <v>1323</v>
      </c>
      <c r="C608" s="127" t="str">
        <f t="shared" si="61"/>
        <v>25422</v>
      </c>
      <c r="E608" s="159" t="s">
        <v>333</v>
      </c>
      <c r="F608" s="133" t="s">
        <v>159</v>
      </c>
      <c r="G608" s="114" t="s">
        <v>183</v>
      </c>
      <c r="H608" s="136">
        <v>43738</v>
      </c>
      <c r="I608" s="132">
        <f t="shared" si="58"/>
        <v>2</v>
      </c>
      <c r="J608" s="97" t="s">
        <v>256</v>
      </c>
      <c r="K608" s="97">
        <v>2018</v>
      </c>
      <c r="L608" s="109">
        <v>43181</v>
      </c>
      <c r="M608" s="97">
        <v>2544</v>
      </c>
      <c r="N608" s="115">
        <v>2542</v>
      </c>
      <c r="O608" s="116">
        <v>43180</v>
      </c>
      <c r="P608" s="97" t="s">
        <v>94</v>
      </c>
      <c r="Q608" s="112" t="s">
        <v>96</v>
      </c>
      <c r="R608" s="127" t="s">
        <v>87</v>
      </c>
      <c r="T608" s="97">
        <v>13</v>
      </c>
      <c r="U608" s="127" t="s">
        <v>257</v>
      </c>
      <c r="W608" s="97" t="s">
        <v>289</v>
      </c>
      <c r="X608" s="97" t="s">
        <v>320</v>
      </c>
      <c r="AA608" s="127" t="s">
        <v>261</v>
      </c>
      <c r="AB608" s="127">
        <f t="shared" si="59"/>
        <v>3</v>
      </c>
      <c r="AC608" s="127">
        <f t="shared" si="62"/>
        <v>1</v>
      </c>
      <c r="AD608" s="117">
        <v>265</v>
      </c>
      <c r="AE608" s="132">
        <f t="shared" si="57"/>
        <v>767</v>
      </c>
      <c r="AF608" s="97">
        <v>1</v>
      </c>
      <c r="AG608" s="99">
        <v>43183.441574074073</v>
      </c>
      <c r="AH608" s="127" t="str">
        <f t="shared" si="63"/>
        <v>2542ACTIVOX MIEL-LIMON X 16 PASTILLAS</v>
      </c>
      <c r="AI608" s="97" t="s">
        <v>379</v>
      </c>
    </row>
    <row r="609" spans="1:35" x14ac:dyDescent="0.3">
      <c r="A609" s="97">
        <v>132</v>
      </c>
      <c r="B609" s="127" t="str">
        <f t="shared" si="60"/>
        <v>1323</v>
      </c>
      <c r="C609" s="127" t="str">
        <f t="shared" si="61"/>
        <v>25423</v>
      </c>
      <c r="E609" s="159" t="s">
        <v>334</v>
      </c>
      <c r="F609" s="133" t="s">
        <v>161</v>
      </c>
      <c r="G609" s="114" t="s">
        <v>162</v>
      </c>
      <c r="H609" s="136">
        <v>43738</v>
      </c>
      <c r="I609" s="132">
        <f t="shared" si="58"/>
        <v>3</v>
      </c>
      <c r="J609" s="97" t="s">
        <v>256</v>
      </c>
      <c r="K609" s="97">
        <v>2018</v>
      </c>
      <c r="L609" s="109">
        <v>43181</v>
      </c>
      <c r="M609" s="97">
        <v>2544</v>
      </c>
      <c r="N609" s="115">
        <v>2542</v>
      </c>
      <c r="O609" s="116">
        <v>43180</v>
      </c>
      <c r="P609" s="97" t="s">
        <v>94</v>
      </c>
      <c r="Q609" s="112" t="s">
        <v>96</v>
      </c>
      <c r="R609" s="127" t="s">
        <v>87</v>
      </c>
      <c r="T609" s="97">
        <v>13</v>
      </c>
      <c r="U609" s="127" t="s">
        <v>257</v>
      </c>
      <c r="W609" s="97" t="s">
        <v>289</v>
      </c>
      <c r="X609" s="97" t="s">
        <v>320</v>
      </c>
      <c r="AA609" s="127" t="s">
        <v>261</v>
      </c>
      <c r="AB609" s="127">
        <f t="shared" si="59"/>
        <v>3</v>
      </c>
      <c r="AC609" s="127">
        <f t="shared" si="62"/>
        <v>1</v>
      </c>
      <c r="AD609" s="117">
        <v>6</v>
      </c>
      <c r="AE609" s="132">
        <f t="shared" si="57"/>
        <v>767</v>
      </c>
      <c r="AF609" s="97">
        <v>1</v>
      </c>
      <c r="AG609" s="99">
        <v>43183.441574074073</v>
      </c>
      <c r="AH609" s="127" t="str">
        <f t="shared" si="63"/>
        <v>2542ARKOCAPIL advance X 60 CAPS.</v>
      </c>
      <c r="AI609" s="97" t="s">
        <v>379</v>
      </c>
    </row>
    <row r="610" spans="1:35" x14ac:dyDescent="0.3">
      <c r="A610" s="97">
        <v>132</v>
      </c>
      <c r="B610" s="127" t="str">
        <f t="shared" si="60"/>
        <v>1323</v>
      </c>
      <c r="C610" s="127" t="str">
        <f t="shared" si="61"/>
        <v>25424</v>
      </c>
      <c r="E610" s="159" t="s">
        <v>336</v>
      </c>
      <c r="F610" s="133" t="s">
        <v>185</v>
      </c>
      <c r="G610" s="114" t="s">
        <v>222</v>
      </c>
      <c r="H610" s="136">
        <v>44134</v>
      </c>
      <c r="I610" s="132">
        <f t="shared" si="58"/>
        <v>4</v>
      </c>
      <c r="J610" s="97" t="s">
        <v>256</v>
      </c>
      <c r="K610" s="97">
        <v>2018</v>
      </c>
      <c r="L610" s="109">
        <v>43181</v>
      </c>
      <c r="M610" s="97">
        <v>2544</v>
      </c>
      <c r="N610" s="115">
        <v>2542</v>
      </c>
      <c r="O610" s="116">
        <v>43180</v>
      </c>
      <c r="P610" s="97" t="s">
        <v>94</v>
      </c>
      <c r="Q610" s="112" t="s">
        <v>96</v>
      </c>
      <c r="R610" s="127" t="s">
        <v>87</v>
      </c>
      <c r="T610" s="97">
        <v>13</v>
      </c>
      <c r="U610" s="127" t="s">
        <v>257</v>
      </c>
      <c r="W610" s="97" t="s">
        <v>289</v>
      </c>
      <c r="X610" s="97" t="s">
        <v>320</v>
      </c>
      <c r="AA610" s="127" t="s">
        <v>261</v>
      </c>
      <c r="AB610" s="127">
        <f t="shared" si="59"/>
        <v>3</v>
      </c>
      <c r="AC610" s="127">
        <f t="shared" si="62"/>
        <v>1</v>
      </c>
      <c r="AD610" s="117">
        <v>48</v>
      </c>
      <c r="AE610" s="132">
        <f t="shared" si="57"/>
        <v>767</v>
      </c>
      <c r="AF610" s="97">
        <v>1</v>
      </c>
      <c r="AG610" s="99">
        <v>43183.441574074073</v>
      </c>
      <c r="AH610" s="127" t="str">
        <f t="shared" si="63"/>
        <v>2542ARKOLAGEN PLUS X 14 SACHETS</v>
      </c>
      <c r="AI610" s="97" t="s">
        <v>379</v>
      </c>
    </row>
    <row r="611" spans="1:35" x14ac:dyDescent="0.3">
      <c r="A611" s="97">
        <v>132</v>
      </c>
      <c r="B611" s="127" t="str">
        <f t="shared" si="60"/>
        <v>1323</v>
      </c>
      <c r="C611" s="127" t="str">
        <f t="shared" si="61"/>
        <v>25425</v>
      </c>
      <c r="E611" s="159" t="s">
        <v>337</v>
      </c>
      <c r="F611" s="133" t="s">
        <v>146</v>
      </c>
      <c r="G611" s="114" t="s">
        <v>223</v>
      </c>
      <c r="H611" s="136">
        <v>43697</v>
      </c>
      <c r="I611" s="132">
        <f t="shared" si="58"/>
        <v>5</v>
      </c>
      <c r="J611" s="97" t="s">
        <v>256</v>
      </c>
      <c r="K611" s="97">
        <v>2018</v>
      </c>
      <c r="L611" s="109">
        <v>43181</v>
      </c>
      <c r="M611" s="97">
        <v>2544</v>
      </c>
      <c r="N611" s="115">
        <v>2542</v>
      </c>
      <c r="O611" s="116">
        <v>43180</v>
      </c>
      <c r="P611" s="97" t="s">
        <v>94</v>
      </c>
      <c r="Q611" s="112" t="s">
        <v>96</v>
      </c>
      <c r="R611" s="127" t="s">
        <v>87</v>
      </c>
      <c r="T611" s="97">
        <v>13</v>
      </c>
      <c r="U611" s="127" t="s">
        <v>257</v>
      </c>
      <c r="W611" s="97" t="s">
        <v>289</v>
      </c>
      <c r="X611" s="97" t="s">
        <v>320</v>
      </c>
      <c r="AA611" s="127" t="s">
        <v>261</v>
      </c>
      <c r="AB611" s="127">
        <f t="shared" si="59"/>
        <v>3</v>
      </c>
      <c r="AC611" s="127">
        <f t="shared" si="62"/>
        <v>1</v>
      </c>
      <c r="AD611" s="117">
        <v>96</v>
      </c>
      <c r="AE611" s="132">
        <f t="shared" si="57"/>
        <v>767</v>
      </c>
      <c r="AF611" s="97">
        <v>1</v>
      </c>
      <c r="AG611" s="99">
        <v>43183.441574074073</v>
      </c>
      <c r="AH611" s="127" t="str">
        <f t="shared" si="63"/>
        <v>2542ARKOVOX PROPOLIS JARABE X 150 ML.</v>
      </c>
      <c r="AI611" s="97" t="s">
        <v>379</v>
      </c>
    </row>
    <row r="612" spans="1:35" x14ac:dyDescent="0.3">
      <c r="A612" s="97">
        <v>132</v>
      </c>
      <c r="B612" s="127" t="str">
        <f t="shared" si="60"/>
        <v>1323</v>
      </c>
      <c r="C612" s="127" t="str">
        <f t="shared" si="61"/>
        <v>25426</v>
      </c>
      <c r="E612" s="159" t="s">
        <v>339</v>
      </c>
      <c r="F612" s="133" t="s">
        <v>151</v>
      </c>
      <c r="G612" s="114" t="s">
        <v>224</v>
      </c>
      <c r="H612" s="136">
        <v>43738</v>
      </c>
      <c r="I612" s="132">
        <f t="shared" si="58"/>
        <v>6</v>
      </c>
      <c r="J612" s="97" t="s">
        <v>256</v>
      </c>
      <c r="K612" s="97">
        <v>2018</v>
      </c>
      <c r="L612" s="109">
        <v>43181</v>
      </c>
      <c r="M612" s="97">
        <v>2544</v>
      </c>
      <c r="N612" s="115">
        <v>2542</v>
      </c>
      <c r="O612" s="116">
        <v>43180</v>
      </c>
      <c r="P612" s="97" t="s">
        <v>94</v>
      </c>
      <c r="Q612" s="112" t="s">
        <v>96</v>
      </c>
      <c r="R612" s="127" t="s">
        <v>87</v>
      </c>
      <c r="T612" s="97">
        <v>13</v>
      </c>
      <c r="U612" s="127" t="s">
        <v>257</v>
      </c>
      <c r="W612" s="97" t="s">
        <v>289</v>
      </c>
      <c r="X612" s="97" t="s">
        <v>320</v>
      </c>
      <c r="AA612" s="127" t="s">
        <v>261</v>
      </c>
      <c r="AB612" s="127">
        <f t="shared" si="59"/>
        <v>3</v>
      </c>
      <c r="AC612" s="127">
        <f t="shared" si="62"/>
        <v>1</v>
      </c>
      <c r="AD612" s="117">
        <v>24</v>
      </c>
      <c r="AE612" s="132">
        <f t="shared" si="57"/>
        <v>767</v>
      </c>
      <c r="AF612" s="97">
        <v>1</v>
      </c>
      <c r="AG612" s="99">
        <v>43183.441574074073</v>
      </c>
      <c r="AH612" s="127" t="str">
        <f t="shared" si="63"/>
        <v>2542CYS-CONTROL SACHETS X 14</v>
      </c>
      <c r="AI612" s="97" t="s">
        <v>379</v>
      </c>
    </row>
    <row r="613" spans="1:35" x14ac:dyDescent="0.3">
      <c r="A613" s="97">
        <v>132</v>
      </c>
      <c r="B613" s="127" t="str">
        <f t="shared" si="60"/>
        <v>1323</v>
      </c>
      <c r="C613" s="127" t="str">
        <f t="shared" si="61"/>
        <v>25427</v>
      </c>
      <c r="E613" s="159" t="s">
        <v>342</v>
      </c>
      <c r="F613" s="133" t="s">
        <v>155</v>
      </c>
      <c r="G613" s="114" t="s">
        <v>156</v>
      </c>
      <c r="H613" s="136">
        <v>43920</v>
      </c>
      <c r="I613" s="132">
        <f t="shared" si="58"/>
        <v>7</v>
      </c>
      <c r="J613" s="97" t="s">
        <v>256</v>
      </c>
      <c r="K613" s="97">
        <v>2018</v>
      </c>
      <c r="L613" s="109">
        <v>43181</v>
      </c>
      <c r="M613" s="97">
        <v>2544</v>
      </c>
      <c r="N613" s="115">
        <v>2542</v>
      </c>
      <c r="O613" s="116">
        <v>43180</v>
      </c>
      <c r="P613" s="97" t="s">
        <v>94</v>
      </c>
      <c r="Q613" s="112" t="s">
        <v>96</v>
      </c>
      <c r="R613" s="127" t="s">
        <v>87</v>
      </c>
      <c r="T613" s="97">
        <v>13</v>
      </c>
      <c r="U613" s="127" t="s">
        <v>257</v>
      </c>
      <c r="W613" s="97" t="s">
        <v>289</v>
      </c>
      <c r="X613" s="97" t="s">
        <v>320</v>
      </c>
      <c r="AA613" s="127" t="s">
        <v>261</v>
      </c>
      <c r="AB613" s="127">
        <f t="shared" si="59"/>
        <v>3</v>
      </c>
      <c r="AC613" s="127">
        <f t="shared" si="62"/>
        <v>1</v>
      </c>
      <c r="AD613" s="117">
        <v>36</v>
      </c>
      <c r="AE613" s="132">
        <f t="shared" si="57"/>
        <v>767</v>
      </c>
      <c r="AF613" s="97">
        <v>1</v>
      </c>
      <c r="AG613" s="99">
        <v>43183.441574074073</v>
      </c>
      <c r="AH613" s="127" t="str">
        <f t="shared" si="63"/>
        <v>2542PHYTO SOYA CAPS. X 60</v>
      </c>
      <c r="AI613" s="97" t="s">
        <v>379</v>
      </c>
    </row>
    <row r="614" spans="1:35" x14ac:dyDescent="0.3">
      <c r="A614" s="97">
        <v>132</v>
      </c>
      <c r="B614" s="127" t="str">
        <f t="shared" si="60"/>
        <v>1323</v>
      </c>
      <c r="C614" s="127" t="str">
        <f t="shared" si="61"/>
        <v>25428</v>
      </c>
      <c r="E614" s="159" t="s">
        <v>344</v>
      </c>
      <c r="F614" s="133" t="s">
        <v>165</v>
      </c>
      <c r="G614" s="114" t="s">
        <v>184</v>
      </c>
      <c r="H614" s="136">
        <v>44042</v>
      </c>
      <c r="I614" s="132">
        <f t="shared" si="58"/>
        <v>8</v>
      </c>
      <c r="J614" s="97" t="s">
        <v>256</v>
      </c>
      <c r="K614" s="97">
        <v>2018</v>
      </c>
      <c r="L614" s="109">
        <v>43181</v>
      </c>
      <c r="M614" s="97">
        <v>2544</v>
      </c>
      <c r="N614" s="115">
        <v>2542</v>
      </c>
      <c r="O614" s="116">
        <v>43180</v>
      </c>
      <c r="P614" s="97" t="s">
        <v>94</v>
      </c>
      <c r="Q614" s="112" t="s">
        <v>96</v>
      </c>
      <c r="R614" s="127" t="s">
        <v>87</v>
      </c>
      <c r="T614" s="97">
        <v>13</v>
      </c>
      <c r="U614" s="127" t="s">
        <v>257</v>
      </c>
      <c r="W614" s="97" t="s">
        <v>289</v>
      </c>
      <c r="X614" s="97" t="s">
        <v>320</v>
      </c>
      <c r="AA614" s="127" t="s">
        <v>261</v>
      </c>
      <c r="AB614" s="127">
        <f t="shared" si="59"/>
        <v>3</v>
      </c>
      <c r="AC614" s="127">
        <f t="shared" si="62"/>
        <v>1</v>
      </c>
      <c r="AD614" s="117">
        <v>12</v>
      </c>
      <c r="AE614" s="132">
        <f t="shared" si="57"/>
        <v>767</v>
      </c>
      <c r="AF614" s="97">
        <v>1</v>
      </c>
      <c r="AG614" s="99">
        <v>43183.441574074073</v>
      </c>
      <c r="AH614" s="127" t="str">
        <f t="shared" si="63"/>
        <v>2542PHYTO SOYA FORTE X 60 CAPS</v>
      </c>
      <c r="AI614" s="97" t="s">
        <v>379</v>
      </c>
    </row>
    <row r="615" spans="1:35" x14ac:dyDescent="0.3">
      <c r="A615" s="97">
        <v>132</v>
      </c>
      <c r="B615" s="127" t="str">
        <f t="shared" si="60"/>
        <v>1323</v>
      </c>
      <c r="C615" s="127" t="str">
        <f t="shared" si="61"/>
        <v>25429</v>
      </c>
      <c r="E615" s="159" t="s">
        <v>345</v>
      </c>
      <c r="F615" s="133" t="s">
        <v>157</v>
      </c>
      <c r="G615" s="114" t="s">
        <v>200</v>
      </c>
      <c r="H615" s="136">
        <v>44134</v>
      </c>
      <c r="I615" s="132">
        <f t="shared" si="58"/>
        <v>9</v>
      </c>
      <c r="J615" s="97" t="s">
        <v>256</v>
      </c>
      <c r="K615" s="97">
        <v>2018</v>
      </c>
      <c r="L615" s="109">
        <v>43181</v>
      </c>
      <c r="M615" s="97">
        <v>2544</v>
      </c>
      <c r="N615" s="115">
        <v>2542</v>
      </c>
      <c r="O615" s="116">
        <v>43180</v>
      </c>
      <c r="P615" s="97" t="s">
        <v>94</v>
      </c>
      <c r="Q615" s="112" t="s">
        <v>96</v>
      </c>
      <c r="R615" s="127" t="s">
        <v>87</v>
      </c>
      <c r="T615" s="97">
        <v>13</v>
      </c>
      <c r="U615" s="127" t="s">
        <v>257</v>
      </c>
      <c r="W615" s="97" t="s">
        <v>289</v>
      </c>
      <c r="X615" s="97" t="s">
        <v>320</v>
      </c>
      <c r="AA615" s="127" t="s">
        <v>261</v>
      </c>
      <c r="AB615" s="127">
        <f t="shared" si="59"/>
        <v>3</v>
      </c>
      <c r="AC615" s="127">
        <f t="shared" si="62"/>
        <v>1</v>
      </c>
      <c r="AD615" s="117">
        <v>12</v>
      </c>
      <c r="AE615" s="132">
        <f t="shared" si="57"/>
        <v>767</v>
      </c>
      <c r="AF615" s="97">
        <v>1</v>
      </c>
      <c r="AG615" s="99">
        <v>43183.441574074073</v>
      </c>
      <c r="AH615" s="127" t="str">
        <f t="shared" si="63"/>
        <v>2542PHYTO SOYA GEL VAGINAL X 8 APLICADORES</v>
      </c>
      <c r="AI615" s="97" t="s">
        <v>379</v>
      </c>
    </row>
    <row r="616" spans="1:35" x14ac:dyDescent="0.3">
      <c r="A616" s="97">
        <v>132</v>
      </c>
      <c r="B616" s="127" t="str">
        <f t="shared" si="60"/>
        <v>1323</v>
      </c>
      <c r="C616" s="127" t="str">
        <f t="shared" si="61"/>
        <v>254210</v>
      </c>
      <c r="E616" s="159" t="s">
        <v>348</v>
      </c>
      <c r="F616" s="133" t="s">
        <v>167</v>
      </c>
      <c r="G616" s="114" t="s">
        <v>168</v>
      </c>
      <c r="H616" s="136">
        <v>43738</v>
      </c>
      <c r="I616" s="132">
        <f t="shared" si="58"/>
        <v>10</v>
      </c>
      <c r="J616" s="97" t="s">
        <v>256</v>
      </c>
      <c r="K616" s="97">
        <v>2018</v>
      </c>
      <c r="L616" s="109">
        <v>43181</v>
      </c>
      <c r="M616" s="97">
        <v>2544</v>
      </c>
      <c r="N616" s="115">
        <v>2542</v>
      </c>
      <c r="O616" s="116">
        <v>43180</v>
      </c>
      <c r="P616" s="97" t="s">
        <v>94</v>
      </c>
      <c r="Q616" s="112" t="s">
        <v>96</v>
      </c>
      <c r="R616" s="127" t="s">
        <v>87</v>
      </c>
      <c r="T616" s="97">
        <v>13</v>
      </c>
      <c r="U616" s="127" t="s">
        <v>257</v>
      </c>
      <c r="W616" s="97" t="s">
        <v>289</v>
      </c>
      <c r="X616" s="97" t="s">
        <v>320</v>
      </c>
      <c r="AA616" s="127" t="s">
        <v>261</v>
      </c>
      <c r="AB616" s="127">
        <f t="shared" si="59"/>
        <v>3</v>
      </c>
      <c r="AC616" s="127">
        <f t="shared" si="62"/>
        <v>1</v>
      </c>
      <c r="AD616" s="117">
        <v>24</v>
      </c>
      <c r="AE616" s="132">
        <f t="shared" si="57"/>
        <v>767</v>
      </c>
      <c r="AF616" s="97">
        <v>1</v>
      </c>
      <c r="AG616" s="99">
        <v>43183.441574074073</v>
      </c>
      <c r="AH616" s="127" t="str">
        <f t="shared" si="63"/>
        <v>2542VAGIVIT CAJS X 6 V.T.</v>
      </c>
      <c r="AI616" s="97" t="s">
        <v>379</v>
      </c>
    </row>
    <row r="617" spans="1:35" x14ac:dyDescent="0.3">
      <c r="A617" s="97">
        <v>131</v>
      </c>
      <c r="B617" s="127" t="str">
        <f t="shared" si="60"/>
        <v>1311</v>
      </c>
      <c r="C617" s="127" t="str">
        <f t="shared" si="61"/>
        <v>25431</v>
      </c>
      <c r="E617" s="159" t="s">
        <v>332</v>
      </c>
      <c r="F617" s="133" t="s">
        <v>142</v>
      </c>
      <c r="G617" s="114" t="s">
        <v>194</v>
      </c>
      <c r="H617" s="136">
        <v>43738</v>
      </c>
      <c r="I617" s="132">
        <f t="shared" si="58"/>
        <v>1</v>
      </c>
      <c r="J617" s="97" t="s">
        <v>256</v>
      </c>
      <c r="K617" s="97">
        <v>2018</v>
      </c>
      <c r="L617" s="109">
        <v>43182</v>
      </c>
      <c r="M617" s="97">
        <v>2545</v>
      </c>
      <c r="N617" s="115">
        <v>2543</v>
      </c>
      <c r="O617" s="116">
        <v>43180</v>
      </c>
      <c r="P617" s="97" t="s">
        <v>94</v>
      </c>
      <c r="Q617" s="112" t="s">
        <v>206</v>
      </c>
      <c r="R617" s="127" t="s">
        <v>87</v>
      </c>
      <c r="T617" s="97">
        <v>149</v>
      </c>
      <c r="U617" s="127" t="e">
        <v>#N/A</v>
      </c>
      <c r="W617" s="97" t="s">
        <v>289</v>
      </c>
      <c r="X617" s="97" t="e">
        <v>#N/A</v>
      </c>
      <c r="AA617" s="127" t="s">
        <v>261</v>
      </c>
      <c r="AB617" s="127">
        <f t="shared" si="59"/>
        <v>1</v>
      </c>
      <c r="AC617" s="127">
        <f t="shared" si="62"/>
        <v>1</v>
      </c>
      <c r="AD617" s="117">
        <v>1680</v>
      </c>
      <c r="AE617" s="132">
        <f t="shared" si="57"/>
        <v>768</v>
      </c>
      <c r="AF617" s="97">
        <v>1</v>
      </c>
      <c r="AG617" s="99" t="e">
        <v>#N/A</v>
      </c>
      <c r="AH617" s="127" t="str">
        <f t="shared" si="63"/>
        <v>2543ACTIVOX MENTA-EUCALIPTO X 16 PASTILLAS</v>
      </c>
      <c r="AI617" s="97" t="s">
        <v>381</v>
      </c>
    </row>
    <row r="618" spans="1:35" x14ac:dyDescent="0.3">
      <c r="A618" s="97">
        <v>131</v>
      </c>
      <c r="B618" s="127" t="str">
        <f t="shared" si="60"/>
        <v>1311</v>
      </c>
      <c r="C618" s="127" t="str">
        <f t="shared" si="61"/>
        <v>25432</v>
      </c>
      <c r="E618" s="159" t="s">
        <v>333</v>
      </c>
      <c r="F618" s="133" t="s">
        <v>159</v>
      </c>
      <c r="G618" s="114" t="s">
        <v>183</v>
      </c>
      <c r="H618" s="136">
        <v>43738</v>
      </c>
      <c r="I618" s="132">
        <f t="shared" si="58"/>
        <v>2</v>
      </c>
      <c r="J618" s="97" t="s">
        <v>256</v>
      </c>
      <c r="K618" s="97">
        <v>2018</v>
      </c>
      <c r="L618" s="109">
        <v>43182</v>
      </c>
      <c r="M618" s="97">
        <v>2545</v>
      </c>
      <c r="N618" s="115">
        <v>2543</v>
      </c>
      <c r="O618" s="116">
        <v>43180</v>
      </c>
      <c r="P618" s="97" t="s">
        <v>94</v>
      </c>
      <c r="Q618" s="112" t="s">
        <v>206</v>
      </c>
      <c r="R618" s="127" t="s">
        <v>87</v>
      </c>
      <c r="T618" s="97">
        <v>149</v>
      </c>
      <c r="U618" s="127" t="e">
        <v>#N/A</v>
      </c>
      <c r="W618" s="97" t="s">
        <v>289</v>
      </c>
      <c r="X618" s="97" t="e">
        <v>#N/A</v>
      </c>
      <c r="AA618" s="127" t="s">
        <v>261</v>
      </c>
      <c r="AB618" s="127">
        <f t="shared" si="59"/>
        <v>1</v>
      </c>
      <c r="AC618" s="127">
        <f t="shared" si="62"/>
        <v>1</v>
      </c>
      <c r="AD618" s="117">
        <v>960</v>
      </c>
      <c r="AE618" s="132">
        <f t="shared" si="57"/>
        <v>768</v>
      </c>
      <c r="AF618" s="97">
        <v>1</v>
      </c>
      <c r="AG618" s="99" t="e">
        <v>#N/A</v>
      </c>
      <c r="AH618" s="127" t="str">
        <f t="shared" si="63"/>
        <v>2543ACTIVOX MIEL-LIMON X 16 PASTILLAS</v>
      </c>
      <c r="AI618" s="97" t="s">
        <v>381</v>
      </c>
    </row>
    <row r="619" spans="1:35" x14ac:dyDescent="0.3">
      <c r="A619" s="97">
        <v>131</v>
      </c>
      <c r="B619" s="127" t="str">
        <f t="shared" si="60"/>
        <v>1311</v>
      </c>
      <c r="C619" s="127" t="str">
        <f t="shared" si="61"/>
        <v>25433</v>
      </c>
      <c r="E619" s="159" t="s">
        <v>336</v>
      </c>
      <c r="F619" s="133" t="s">
        <v>185</v>
      </c>
      <c r="G619" s="114" t="s">
        <v>222</v>
      </c>
      <c r="H619" s="136">
        <v>44134</v>
      </c>
      <c r="I619" s="132">
        <f t="shared" si="58"/>
        <v>3</v>
      </c>
      <c r="J619" s="97" t="s">
        <v>256</v>
      </c>
      <c r="K619" s="97">
        <v>2018</v>
      </c>
      <c r="L619" s="109">
        <v>43182</v>
      </c>
      <c r="M619" s="97">
        <v>2545</v>
      </c>
      <c r="N619" s="115">
        <v>2543</v>
      </c>
      <c r="O619" s="116">
        <v>43180</v>
      </c>
      <c r="P619" s="97" t="s">
        <v>94</v>
      </c>
      <c r="Q619" s="112" t="s">
        <v>206</v>
      </c>
      <c r="R619" s="127" t="s">
        <v>87</v>
      </c>
      <c r="T619" s="97">
        <v>149</v>
      </c>
      <c r="U619" s="127" t="e">
        <v>#N/A</v>
      </c>
      <c r="W619" s="97" t="s">
        <v>289</v>
      </c>
      <c r="X619" s="97" t="e">
        <v>#N/A</v>
      </c>
      <c r="AA619" s="127" t="s">
        <v>261</v>
      </c>
      <c r="AB619" s="127">
        <f t="shared" si="59"/>
        <v>1</v>
      </c>
      <c r="AC619" s="127">
        <f t="shared" si="62"/>
        <v>1</v>
      </c>
      <c r="AD619" s="117">
        <v>360</v>
      </c>
      <c r="AE619" s="132">
        <f t="shared" si="57"/>
        <v>768</v>
      </c>
      <c r="AF619" s="97">
        <v>1</v>
      </c>
      <c r="AG619" s="99" t="e">
        <v>#N/A</v>
      </c>
      <c r="AH619" s="127" t="str">
        <f t="shared" si="63"/>
        <v>2543ARKOLAGEN PLUS X 14 SACHETS</v>
      </c>
      <c r="AI619" s="97" t="s">
        <v>381</v>
      </c>
    </row>
    <row r="620" spans="1:35" x14ac:dyDescent="0.3">
      <c r="A620" s="97">
        <v>131</v>
      </c>
      <c r="B620" s="127" t="str">
        <f t="shared" si="60"/>
        <v>1311</v>
      </c>
      <c r="C620" s="127" t="str">
        <f t="shared" si="61"/>
        <v>25434</v>
      </c>
      <c r="E620" s="159" t="s">
        <v>337</v>
      </c>
      <c r="F620" s="133" t="s">
        <v>146</v>
      </c>
      <c r="G620" s="114" t="s">
        <v>223</v>
      </c>
      <c r="H620" s="136">
        <v>43697</v>
      </c>
      <c r="I620" s="132">
        <f t="shared" si="58"/>
        <v>4</v>
      </c>
      <c r="J620" s="97" t="s">
        <v>256</v>
      </c>
      <c r="K620" s="97">
        <v>2018</v>
      </c>
      <c r="L620" s="109">
        <v>43182</v>
      </c>
      <c r="M620" s="97">
        <v>2545</v>
      </c>
      <c r="N620" s="115">
        <v>2543</v>
      </c>
      <c r="O620" s="116">
        <v>43180</v>
      </c>
      <c r="P620" s="97" t="s">
        <v>94</v>
      </c>
      <c r="Q620" s="112" t="s">
        <v>206</v>
      </c>
      <c r="R620" s="127" t="s">
        <v>87</v>
      </c>
      <c r="T620" s="97">
        <v>149</v>
      </c>
      <c r="U620" s="127" t="e">
        <v>#N/A</v>
      </c>
      <c r="W620" s="97" t="s">
        <v>289</v>
      </c>
      <c r="X620" s="97" t="e">
        <v>#N/A</v>
      </c>
      <c r="AA620" s="127" t="s">
        <v>261</v>
      </c>
      <c r="AB620" s="127">
        <f t="shared" si="59"/>
        <v>1</v>
      </c>
      <c r="AC620" s="127">
        <f t="shared" si="62"/>
        <v>1</v>
      </c>
      <c r="AD620" s="117">
        <v>1200</v>
      </c>
      <c r="AE620" s="132">
        <f t="shared" si="57"/>
        <v>768</v>
      </c>
      <c r="AF620" s="97">
        <v>1</v>
      </c>
      <c r="AG620" s="99" t="e">
        <v>#N/A</v>
      </c>
      <c r="AH620" s="127" t="str">
        <f t="shared" si="63"/>
        <v>2543ARKOVOX PROPOLIS JARABE X 150 ML.</v>
      </c>
      <c r="AI620" s="97" t="s">
        <v>381</v>
      </c>
    </row>
    <row r="621" spans="1:35" x14ac:dyDescent="0.3">
      <c r="A621" s="97">
        <v>131</v>
      </c>
      <c r="B621" s="127" t="str">
        <f t="shared" si="60"/>
        <v>1311</v>
      </c>
      <c r="C621" s="127" t="str">
        <f t="shared" si="61"/>
        <v>25435</v>
      </c>
      <c r="E621" s="159" t="s">
        <v>339</v>
      </c>
      <c r="F621" s="133" t="s">
        <v>151</v>
      </c>
      <c r="G621" s="114" t="s">
        <v>224</v>
      </c>
      <c r="H621" s="136">
        <v>43738</v>
      </c>
      <c r="I621" s="132">
        <f t="shared" si="58"/>
        <v>5</v>
      </c>
      <c r="J621" s="97" t="s">
        <v>256</v>
      </c>
      <c r="K621" s="97">
        <v>2018</v>
      </c>
      <c r="L621" s="109">
        <v>43182</v>
      </c>
      <c r="M621" s="97">
        <v>2545</v>
      </c>
      <c r="N621" s="115">
        <v>2543</v>
      </c>
      <c r="O621" s="116">
        <v>43180</v>
      </c>
      <c r="P621" s="97" t="s">
        <v>94</v>
      </c>
      <c r="Q621" s="112" t="s">
        <v>206</v>
      </c>
      <c r="R621" s="127" t="s">
        <v>87</v>
      </c>
      <c r="T621" s="97">
        <v>149</v>
      </c>
      <c r="U621" s="127" t="e">
        <v>#N/A</v>
      </c>
      <c r="W621" s="97" t="s">
        <v>289</v>
      </c>
      <c r="X621" s="97" t="e">
        <v>#N/A</v>
      </c>
      <c r="AA621" s="127" t="s">
        <v>261</v>
      </c>
      <c r="AB621" s="127">
        <f t="shared" si="59"/>
        <v>1</v>
      </c>
      <c r="AC621" s="127">
        <f t="shared" si="62"/>
        <v>1</v>
      </c>
      <c r="AD621" s="117">
        <v>80</v>
      </c>
      <c r="AE621" s="132">
        <f t="shared" si="57"/>
        <v>768</v>
      </c>
      <c r="AF621" s="97">
        <v>1</v>
      </c>
      <c r="AG621" s="99" t="e">
        <v>#N/A</v>
      </c>
      <c r="AH621" s="127" t="str">
        <f t="shared" si="63"/>
        <v>2543CYS-CONTROL SACHETS X 14</v>
      </c>
      <c r="AI621" s="97" t="s">
        <v>381</v>
      </c>
    </row>
    <row r="622" spans="1:35" x14ac:dyDescent="0.3">
      <c r="A622" s="97">
        <v>131</v>
      </c>
      <c r="B622" s="127" t="str">
        <f t="shared" si="60"/>
        <v>1311</v>
      </c>
      <c r="C622" s="127" t="str">
        <f t="shared" si="61"/>
        <v>25436</v>
      </c>
      <c r="E622" s="159" t="s">
        <v>342</v>
      </c>
      <c r="F622" s="133" t="s">
        <v>155</v>
      </c>
      <c r="G622" s="114" t="s">
        <v>156</v>
      </c>
      <c r="H622" s="136">
        <v>43920</v>
      </c>
      <c r="I622" s="132">
        <f t="shared" si="58"/>
        <v>6</v>
      </c>
      <c r="J622" s="97" t="s">
        <v>256</v>
      </c>
      <c r="K622" s="97">
        <v>2018</v>
      </c>
      <c r="L622" s="109">
        <v>43182</v>
      </c>
      <c r="M622" s="97">
        <v>2545</v>
      </c>
      <c r="N622" s="115">
        <v>2543</v>
      </c>
      <c r="O622" s="116">
        <v>43180</v>
      </c>
      <c r="P622" s="97" t="s">
        <v>94</v>
      </c>
      <c r="Q622" s="112" t="s">
        <v>206</v>
      </c>
      <c r="R622" s="127" t="s">
        <v>87</v>
      </c>
      <c r="T622" s="97">
        <v>149</v>
      </c>
      <c r="U622" s="127" t="e">
        <v>#N/A</v>
      </c>
      <c r="W622" s="97" t="s">
        <v>289</v>
      </c>
      <c r="X622" s="97" t="e">
        <v>#N/A</v>
      </c>
      <c r="AA622" s="127" t="s">
        <v>261</v>
      </c>
      <c r="AB622" s="127">
        <f t="shared" si="59"/>
        <v>1</v>
      </c>
      <c r="AC622" s="127">
        <f t="shared" si="62"/>
        <v>1</v>
      </c>
      <c r="AD622" s="117">
        <v>48</v>
      </c>
      <c r="AE622" s="132">
        <f t="shared" si="57"/>
        <v>768</v>
      </c>
      <c r="AF622" s="97">
        <v>1</v>
      </c>
      <c r="AG622" s="99" t="e">
        <v>#N/A</v>
      </c>
      <c r="AH622" s="127" t="str">
        <f t="shared" si="63"/>
        <v>2543PHYTO SOYA CAPS. X 60</v>
      </c>
      <c r="AI622" s="97" t="s">
        <v>381</v>
      </c>
    </row>
    <row r="623" spans="1:35" x14ac:dyDescent="0.3">
      <c r="A623" s="97">
        <v>131</v>
      </c>
      <c r="B623" s="127" t="str">
        <f t="shared" si="60"/>
        <v>1311</v>
      </c>
      <c r="C623" s="127" t="str">
        <f t="shared" si="61"/>
        <v>25437</v>
      </c>
      <c r="E623" s="159" t="s">
        <v>343</v>
      </c>
      <c r="F623" s="133" t="s">
        <v>170</v>
      </c>
      <c r="G623" s="114" t="s">
        <v>199</v>
      </c>
      <c r="H623" s="136">
        <v>43768</v>
      </c>
      <c r="I623" s="132">
        <f t="shared" si="58"/>
        <v>7</v>
      </c>
      <c r="J623" s="97" t="s">
        <v>256</v>
      </c>
      <c r="K623" s="97">
        <v>2018</v>
      </c>
      <c r="L623" s="109">
        <v>43182</v>
      </c>
      <c r="M623" s="97">
        <v>2545</v>
      </c>
      <c r="N623" s="115">
        <v>2543</v>
      </c>
      <c r="O623" s="116">
        <v>43180</v>
      </c>
      <c r="P623" s="97" t="s">
        <v>94</v>
      </c>
      <c r="Q623" s="112" t="s">
        <v>206</v>
      </c>
      <c r="R623" s="127" t="s">
        <v>87</v>
      </c>
      <c r="T623" s="97">
        <v>149</v>
      </c>
      <c r="U623" s="127" t="e">
        <v>#N/A</v>
      </c>
      <c r="W623" s="97" t="s">
        <v>289</v>
      </c>
      <c r="X623" s="97" t="e">
        <v>#N/A</v>
      </c>
      <c r="AA623" s="127" t="s">
        <v>261</v>
      </c>
      <c r="AB623" s="127">
        <f t="shared" si="59"/>
        <v>1</v>
      </c>
      <c r="AC623" s="127">
        <f t="shared" si="62"/>
        <v>1</v>
      </c>
      <c r="AD623" s="117">
        <v>12</v>
      </c>
      <c r="AE623" s="132">
        <f t="shared" si="57"/>
        <v>768</v>
      </c>
      <c r="AF623" s="97">
        <v>1</v>
      </c>
      <c r="AG623" s="99" t="e">
        <v>#N/A</v>
      </c>
      <c r="AH623" s="127" t="str">
        <f t="shared" si="63"/>
        <v>2543PHYTO SOYA DIA Y NOCHE X 60 CAP.</v>
      </c>
      <c r="AI623" s="97" t="s">
        <v>381</v>
      </c>
    </row>
    <row r="624" spans="1:35" x14ac:dyDescent="0.3">
      <c r="A624" s="97">
        <v>131</v>
      </c>
      <c r="B624" s="127" t="str">
        <f t="shared" si="60"/>
        <v>1311</v>
      </c>
      <c r="C624" s="127" t="str">
        <f t="shared" si="61"/>
        <v>25438</v>
      </c>
      <c r="E624" s="159" t="s">
        <v>344</v>
      </c>
      <c r="F624" s="133" t="s">
        <v>165</v>
      </c>
      <c r="G624" s="114" t="s">
        <v>184</v>
      </c>
      <c r="H624" s="136">
        <v>44042</v>
      </c>
      <c r="I624" s="132">
        <f t="shared" si="58"/>
        <v>8</v>
      </c>
      <c r="J624" s="97" t="s">
        <v>256</v>
      </c>
      <c r="K624" s="97">
        <v>2018</v>
      </c>
      <c r="L624" s="109">
        <v>43182</v>
      </c>
      <c r="M624" s="97">
        <v>2545</v>
      </c>
      <c r="N624" s="115">
        <v>2543</v>
      </c>
      <c r="O624" s="116">
        <v>43180</v>
      </c>
      <c r="P624" s="97" t="s">
        <v>94</v>
      </c>
      <c r="Q624" s="112" t="s">
        <v>206</v>
      </c>
      <c r="R624" s="127" t="s">
        <v>87</v>
      </c>
      <c r="T624" s="97">
        <v>149</v>
      </c>
      <c r="U624" s="127" t="e">
        <v>#N/A</v>
      </c>
      <c r="W624" s="97" t="s">
        <v>289</v>
      </c>
      <c r="X624" s="97" t="e">
        <v>#N/A</v>
      </c>
      <c r="AA624" s="127" t="s">
        <v>261</v>
      </c>
      <c r="AB624" s="127">
        <f t="shared" si="59"/>
        <v>1</v>
      </c>
      <c r="AC624" s="127">
        <f t="shared" si="62"/>
        <v>1</v>
      </c>
      <c r="AD624" s="117">
        <v>48</v>
      </c>
      <c r="AE624" s="132">
        <f t="shared" si="57"/>
        <v>768</v>
      </c>
      <c r="AF624" s="97">
        <v>1</v>
      </c>
      <c r="AG624" s="99" t="e">
        <v>#N/A</v>
      </c>
      <c r="AH624" s="127" t="str">
        <f t="shared" si="63"/>
        <v>2543PHYTO SOYA FORTE X 60 CAPS</v>
      </c>
      <c r="AI624" s="97" t="s">
        <v>381</v>
      </c>
    </row>
    <row r="625" spans="1:35" x14ac:dyDescent="0.3">
      <c r="A625" s="97">
        <v>131</v>
      </c>
      <c r="B625" s="127" t="str">
        <f t="shared" si="60"/>
        <v>1311</v>
      </c>
      <c r="C625" s="127" t="str">
        <f t="shared" si="61"/>
        <v>25439</v>
      </c>
      <c r="E625" s="159" t="s">
        <v>345</v>
      </c>
      <c r="F625" s="133" t="s">
        <v>157</v>
      </c>
      <c r="G625" s="114" t="s">
        <v>200</v>
      </c>
      <c r="H625" s="136">
        <v>44134</v>
      </c>
      <c r="I625" s="132">
        <f t="shared" si="58"/>
        <v>9</v>
      </c>
      <c r="J625" s="97" t="s">
        <v>256</v>
      </c>
      <c r="K625" s="97">
        <v>2018</v>
      </c>
      <c r="L625" s="109">
        <v>43182</v>
      </c>
      <c r="M625" s="97">
        <v>2545</v>
      </c>
      <c r="N625" s="115">
        <v>2543</v>
      </c>
      <c r="O625" s="116">
        <v>43180</v>
      </c>
      <c r="P625" s="97" t="s">
        <v>94</v>
      </c>
      <c r="Q625" s="112" t="s">
        <v>206</v>
      </c>
      <c r="R625" s="127" t="s">
        <v>87</v>
      </c>
      <c r="T625" s="97">
        <v>149</v>
      </c>
      <c r="U625" s="127" t="e">
        <v>#N/A</v>
      </c>
      <c r="W625" s="97" t="s">
        <v>289</v>
      </c>
      <c r="X625" s="97" t="e">
        <v>#N/A</v>
      </c>
      <c r="AA625" s="127" t="s">
        <v>261</v>
      </c>
      <c r="AB625" s="127">
        <f t="shared" si="59"/>
        <v>1</v>
      </c>
      <c r="AC625" s="127">
        <f t="shared" si="62"/>
        <v>1</v>
      </c>
      <c r="AD625" s="117">
        <v>44</v>
      </c>
      <c r="AE625" s="132">
        <f t="shared" si="57"/>
        <v>768</v>
      </c>
      <c r="AF625" s="97">
        <v>1</v>
      </c>
      <c r="AG625" s="99" t="e">
        <v>#N/A</v>
      </c>
      <c r="AH625" s="127" t="str">
        <f t="shared" si="63"/>
        <v>2543PHYTO SOYA GEL VAGINAL X 8 APLICADORES</v>
      </c>
      <c r="AI625" s="97" t="s">
        <v>381</v>
      </c>
    </row>
    <row r="626" spans="1:35" x14ac:dyDescent="0.3">
      <c r="A626" s="97">
        <v>132</v>
      </c>
      <c r="B626" s="127" t="str">
        <f t="shared" si="60"/>
        <v>1321</v>
      </c>
      <c r="C626" s="127" t="str">
        <f t="shared" si="61"/>
        <v>25441</v>
      </c>
      <c r="E626" s="159" t="s">
        <v>332</v>
      </c>
      <c r="F626" s="133" t="s">
        <v>142</v>
      </c>
      <c r="G626" s="114" t="s">
        <v>194</v>
      </c>
      <c r="H626" s="136">
        <v>43738</v>
      </c>
      <c r="I626" s="132">
        <f t="shared" si="58"/>
        <v>1</v>
      </c>
      <c r="J626" s="97" t="s">
        <v>256</v>
      </c>
      <c r="K626" s="97">
        <v>2018</v>
      </c>
      <c r="L626" s="109">
        <v>43181</v>
      </c>
      <c r="M626" s="97">
        <v>2446</v>
      </c>
      <c r="N626" s="115">
        <v>2544</v>
      </c>
      <c r="O626" s="116">
        <v>43180</v>
      </c>
      <c r="P626" s="97" t="s">
        <v>94</v>
      </c>
      <c r="Q626" s="112" t="s">
        <v>208</v>
      </c>
      <c r="R626" s="127" t="s">
        <v>92</v>
      </c>
      <c r="T626" s="97">
        <v>1</v>
      </c>
      <c r="U626" s="127" t="s">
        <v>266</v>
      </c>
      <c r="W626" s="97" t="s">
        <v>289</v>
      </c>
      <c r="AA626" s="127" t="s">
        <v>261</v>
      </c>
      <c r="AB626" s="127">
        <f t="shared" si="59"/>
        <v>1</v>
      </c>
      <c r="AC626" s="127">
        <f t="shared" si="62"/>
        <v>1</v>
      </c>
      <c r="AD626" s="117">
        <v>60</v>
      </c>
      <c r="AE626" s="132">
        <f t="shared" si="57"/>
        <v>769</v>
      </c>
      <c r="AF626" s="97">
        <v>1</v>
      </c>
      <c r="AG626" s="99">
        <v>43182</v>
      </c>
      <c r="AH626" s="127" t="str">
        <f t="shared" si="63"/>
        <v>2544ACTIVOX MENTA-EUCALIPTO X 16 PASTILLAS</v>
      </c>
      <c r="AI626" s="97" t="s">
        <v>378</v>
      </c>
    </row>
    <row r="627" spans="1:35" x14ac:dyDescent="0.3">
      <c r="A627" s="97">
        <v>132</v>
      </c>
      <c r="B627" s="127" t="str">
        <f t="shared" si="60"/>
        <v>1321</v>
      </c>
      <c r="C627" s="127" t="str">
        <f t="shared" si="61"/>
        <v>25442</v>
      </c>
      <c r="E627" s="159" t="s">
        <v>333</v>
      </c>
      <c r="F627" s="133" t="s">
        <v>159</v>
      </c>
      <c r="G627" s="114" t="s">
        <v>183</v>
      </c>
      <c r="H627" s="136">
        <v>43738</v>
      </c>
      <c r="I627" s="132">
        <f t="shared" si="58"/>
        <v>2</v>
      </c>
      <c r="J627" s="97" t="s">
        <v>256</v>
      </c>
      <c r="K627" s="97">
        <v>2018</v>
      </c>
      <c r="L627" s="109">
        <v>43181</v>
      </c>
      <c r="M627" s="97">
        <v>2446</v>
      </c>
      <c r="N627" s="115">
        <v>2544</v>
      </c>
      <c r="O627" s="116">
        <v>43180</v>
      </c>
      <c r="P627" s="97" t="s">
        <v>94</v>
      </c>
      <c r="Q627" s="112" t="s">
        <v>208</v>
      </c>
      <c r="R627" s="127" t="s">
        <v>92</v>
      </c>
      <c r="T627" s="97">
        <v>1</v>
      </c>
      <c r="U627" s="127" t="s">
        <v>266</v>
      </c>
      <c r="W627" s="97" t="s">
        <v>289</v>
      </c>
      <c r="AA627" s="127" t="s">
        <v>261</v>
      </c>
      <c r="AB627" s="127">
        <f t="shared" si="59"/>
        <v>1</v>
      </c>
      <c r="AC627" s="127">
        <f t="shared" si="62"/>
        <v>1</v>
      </c>
      <c r="AD627" s="117">
        <v>12</v>
      </c>
      <c r="AE627" s="132">
        <f t="shared" si="57"/>
        <v>769</v>
      </c>
      <c r="AF627" s="97">
        <v>1</v>
      </c>
      <c r="AG627" s="99">
        <v>43182</v>
      </c>
      <c r="AH627" s="127" t="str">
        <f t="shared" si="63"/>
        <v>2544ACTIVOX MIEL-LIMON X 16 PASTILLAS</v>
      </c>
      <c r="AI627" s="97" t="s">
        <v>378</v>
      </c>
    </row>
    <row r="628" spans="1:35" x14ac:dyDescent="0.3">
      <c r="A628" s="97">
        <v>132</v>
      </c>
      <c r="B628" s="127" t="str">
        <f t="shared" si="60"/>
        <v>1322</v>
      </c>
      <c r="C628" s="127" t="str">
        <f t="shared" si="61"/>
        <v>25451</v>
      </c>
      <c r="E628" s="159" t="s">
        <v>332</v>
      </c>
      <c r="F628" s="133" t="s">
        <v>142</v>
      </c>
      <c r="G628" s="114" t="s">
        <v>194</v>
      </c>
      <c r="H628" s="136">
        <v>43738</v>
      </c>
      <c r="I628" s="132">
        <f t="shared" si="58"/>
        <v>1</v>
      </c>
      <c r="J628" s="97" t="s">
        <v>256</v>
      </c>
      <c r="K628" s="97">
        <v>2018</v>
      </c>
      <c r="L628" s="109">
        <v>43181</v>
      </c>
      <c r="M628" s="97">
        <v>2547</v>
      </c>
      <c r="N628" s="115">
        <v>2545</v>
      </c>
      <c r="O628" s="116">
        <v>43181</v>
      </c>
      <c r="P628" s="97" t="s">
        <v>94</v>
      </c>
      <c r="Q628" s="112" t="s">
        <v>99</v>
      </c>
      <c r="R628" s="127" t="s">
        <v>92</v>
      </c>
      <c r="T628" s="97">
        <v>6</v>
      </c>
      <c r="U628" s="127" t="s">
        <v>266</v>
      </c>
      <c r="W628" s="97" t="s">
        <v>289</v>
      </c>
      <c r="AA628" s="127" t="s">
        <v>261</v>
      </c>
      <c r="AB628" s="127">
        <f t="shared" si="59"/>
        <v>2</v>
      </c>
      <c r="AC628" s="127">
        <f t="shared" si="62"/>
        <v>1</v>
      </c>
      <c r="AD628" s="117">
        <v>50</v>
      </c>
      <c r="AE628" s="132">
        <f t="shared" si="57"/>
        <v>770</v>
      </c>
      <c r="AF628" s="97">
        <v>1</v>
      </c>
      <c r="AG628" s="99">
        <v>43182</v>
      </c>
      <c r="AH628" s="127" t="str">
        <f t="shared" si="63"/>
        <v>2545ACTIVOX MENTA-EUCALIPTO X 16 PASTILLAS</v>
      </c>
    </row>
    <row r="629" spans="1:35" x14ac:dyDescent="0.3">
      <c r="A629" s="97">
        <v>132</v>
      </c>
      <c r="B629" s="127" t="str">
        <f t="shared" si="60"/>
        <v>1322</v>
      </c>
      <c r="C629" s="127" t="str">
        <f t="shared" si="61"/>
        <v>25452</v>
      </c>
      <c r="E629" s="159" t="s">
        <v>336</v>
      </c>
      <c r="F629" s="133" t="s">
        <v>185</v>
      </c>
      <c r="G629" s="114" t="s">
        <v>222</v>
      </c>
      <c r="H629" s="136">
        <v>44134</v>
      </c>
      <c r="I629" s="132">
        <f t="shared" si="58"/>
        <v>2</v>
      </c>
      <c r="J629" s="97" t="s">
        <v>256</v>
      </c>
      <c r="K629" s="97">
        <v>2018</v>
      </c>
      <c r="L629" s="109">
        <v>43181</v>
      </c>
      <c r="M629" s="97">
        <v>2547</v>
      </c>
      <c r="N629" s="115">
        <v>2545</v>
      </c>
      <c r="O629" s="116">
        <v>43181</v>
      </c>
      <c r="P629" s="97" t="s">
        <v>94</v>
      </c>
      <c r="Q629" s="112" t="s">
        <v>99</v>
      </c>
      <c r="R629" s="127" t="s">
        <v>92</v>
      </c>
      <c r="T629" s="97">
        <v>6</v>
      </c>
      <c r="U629" s="127" t="s">
        <v>266</v>
      </c>
      <c r="W629" s="97" t="s">
        <v>289</v>
      </c>
      <c r="AA629" s="127" t="s">
        <v>261</v>
      </c>
      <c r="AB629" s="127">
        <f t="shared" si="59"/>
        <v>2</v>
      </c>
      <c r="AC629" s="127">
        <f t="shared" si="62"/>
        <v>1</v>
      </c>
      <c r="AD629" s="117">
        <v>30</v>
      </c>
      <c r="AE629" s="132">
        <f t="shared" si="57"/>
        <v>770</v>
      </c>
      <c r="AF629" s="97">
        <v>1</v>
      </c>
      <c r="AG629" s="99">
        <v>43182</v>
      </c>
      <c r="AH629" s="127" t="str">
        <f t="shared" si="63"/>
        <v>2545ARKOLAGEN PLUS X 14 SACHETS</v>
      </c>
    </row>
    <row r="630" spans="1:35" x14ac:dyDescent="0.3">
      <c r="A630" s="97">
        <v>132</v>
      </c>
      <c r="B630" s="127" t="str">
        <f t="shared" si="60"/>
        <v>1322</v>
      </c>
      <c r="C630" s="127" t="str">
        <f t="shared" si="61"/>
        <v>25453</v>
      </c>
      <c r="E630" s="159" t="s">
        <v>337</v>
      </c>
      <c r="F630" s="133" t="s">
        <v>146</v>
      </c>
      <c r="G630" s="114" t="s">
        <v>223</v>
      </c>
      <c r="H630" s="136">
        <v>43697</v>
      </c>
      <c r="I630" s="132">
        <f t="shared" si="58"/>
        <v>3</v>
      </c>
      <c r="J630" s="97" t="s">
        <v>256</v>
      </c>
      <c r="K630" s="97">
        <v>2018</v>
      </c>
      <c r="L630" s="109">
        <v>43181</v>
      </c>
      <c r="M630" s="97">
        <v>2547</v>
      </c>
      <c r="N630" s="115">
        <v>2545</v>
      </c>
      <c r="O630" s="116">
        <v>43181</v>
      </c>
      <c r="P630" s="97" t="s">
        <v>94</v>
      </c>
      <c r="Q630" s="112" t="s">
        <v>99</v>
      </c>
      <c r="R630" s="127" t="s">
        <v>92</v>
      </c>
      <c r="T630" s="97">
        <v>6</v>
      </c>
      <c r="U630" s="127" t="s">
        <v>266</v>
      </c>
      <c r="W630" s="97" t="s">
        <v>289</v>
      </c>
      <c r="AA630" s="127" t="s">
        <v>261</v>
      </c>
      <c r="AB630" s="127">
        <f t="shared" si="59"/>
        <v>2</v>
      </c>
      <c r="AC630" s="127">
        <f t="shared" si="62"/>
        <v>1</v>
      </c>
      <c r="AD630" s="117">
        <v>30</v>
      </c>
      <c r="AE630" s="132">
        <f t="shared" si="57"/>
        <v>770</v>
      </c>
      <c r="AF630" s="97">
        <v>1</v>
      </c>
      <c r="AG630" s="99">
        <v>43182</v>
      </c>
      <c r="AH630" s="127" t="str">
        <f t="shared" si="63"/>
        <v>2545ARKOVOX PROPOLIS JARABE X 150 ML.</v>
      </c>
    </row>
    <row r="631" spans="1:35" x14ac:dyDescent="0.3">
      <c r="A631" s="97">
        <v>132</v>
      </c>
      <c r="B631" s="127" t="str">
        <f t="shared" si="60"/>
        <v>1322</v>
      </c>
      <c r="C631" s="127" t="str">
        <f t="shared" si="61"/>
        <v>25454</v>
      </c>
      <c r="E631" s="159" t="s">
        <v>339</v>
      </c>
      <c r="F631" s="133" t="s">
        <v>151</v>
      </c>
      <c r="G631" s="114" t="s">
        <v>224</v>
      </c>
      <c r="H631" s="136">
        <v>43738</v>
      </c>
      <c r="I631" s="132">
        <f t="shared" si="58"/>
        <v>4</v>
      </c>
      <c r="J631" s="97" t="s">
        <v>256</v>
      </c>
      <c r="K631" s="97">
        <v>2018</v>
      </c>
      <c r="L631" s="109">
        <v>43181</v>
      </c>
      <c r="M631" s="97">
        <v>2547</v>
      </c>
      <c r="N631" s="115">
        <v>2545</v>
      </c>
      <c r="O631" s="116">
        <v>43181</v>
      </c>
      <c r="P631" s="97" t="s">
        <v>94</v>
      </c>
      <c r="Q631" s="112" t="s">
        <v>99</v>
      </c>
      <c r="R631" s="127" t="s">
        <v>92</v>
      </c>
      <c r="T631" s="97">
        <v>6</v>
      </c>
      <c r="U631" s="127" t="s">
        <v>266</v>
      </c>
      <c r="W631" s="97" t="s">
        <v>289</v>
      </c>
      <c r="AA631" s="127" t="s">
        <v>261</v>
      </c>
      <c r="AB631" s="127">
        <f t="shared" si="59"/>
        <v>2</v>
      </c>
      <c r="AC631" s="127">
        <f t="shared" si="62"/>
        <v>1</v>
      </c>
      <c r="AD631" s="117">
        <v>20</v>
      </c>
      <c r="AE631" s="132">
        <f t="shared" si="57"/>
        <v>770</v>
      </c>
      <c r="AF631" s="97">
        <v>1</v>
      </c>
      <c r="AG631" s="99">
        <v>43182</v>
      </c>
      <c r="AH631" s="127" t="str">
        <f t="shared" si="63"/>
        <v>2545CYS-CONTROL SACHETS X 14</v>
      </c>
    </row>
    <row r="632" spans="1:35" x14ac:dyDescent="0.3">
      <c r="A632" s="97">
        <v>132</v>
      </c>
      <c r="B632" s="127" t="str">
        <f t="shared" si="60"/>
        <v>1322</v>
      </c>
      <c r="C632" s="127" t="str">
        <f t="shared" si="61"/>
        <v>25455</v>
      </c>
      <c r="E632" s="159" t="s">
        <v>340</v>
      </c>
      <c r="F632" s="133" t="s">
        <v>153</v>
      </c>
      <c r="G632" s="114" t="s">
        <v>154</v>
      </c>
      <c r="H632" s="136">
        <v>43910</v>
      </c>
      <c r="I632" s="132">
        <f t="shared" si="58"/>
        <v>5</v>
      </c>
      <c r="J632" s="97" t="s">
        <v>256</v>
      </c>
      <c r="K632" s="97">
        <v>2018</v>
      </c>
      <c r="L632" s="109">
        <v>43181</v>
      </c>
      <c r="M632" s="97">
        <v>2547</v>
      </c>
      <c r="N632" s="115">
        <v>2545</v>
      </c>
      <c r="O632" s="116">
        <v>43181</v>
      </c>
      <c r="P632" s="97" t="s">
        <v>94</v>
      </c>
      <c r="Q632" s="112" t="s">
        <v>99</v>
      </c>
      <c r="R632" s="127" t="s">
        <v>92</v>
      </c>
      <c r="T632" s="97">
        <v>6</v>
      </c>
      <c r="U632" s="127" t="s">
        <v>266</v>
      </c>
      <c r="W632" s="97" t="s">
        <v>289</v>
      </c>
      <c r="AA632" s="127" t="s">
        <v>261</v>
      </c>
      <c r="AB632" s="127">
        <f t="shared" si="59"/>
        <v>2</v>
      </c>
      <c r="AC632" s="127">
        <f t="shared" si="62"/>
        <v>1</v>
      </c>
      <c r="AD632" s="117">
        <v>10</v>
      </c>
      <c r="AE632" s="132">
        <f t="shared" si="57"/>
        <v>770</v>
      </c>
      <c r="AF632" s="97">
        <v>1</v>
      </c>
      <c r="AG632" s="99">
        <v>43182</v>
      </c>
      <c r="AH632" s="127" t="str">
        <f t="shared" si="63"/>
        <v>2545ECHINALIS X 30 CAPSULAS</v>
      </c>
    </row>
    <row r="633" spans="1:35" x14ac:dyDescent="0.3">
      <c r="A633" s="97">
        <v>132</v>
      </c>
      <c r="B633" s="127" t="str">
        <f t="shared" si="60"/>
        <v>1322</v>
      </c>
      <c r="C633" s="127" t="str">
        <f t="shared" si="61"/>
        <v>25456</v>
      </c>
      <c r="E633" s="159" t="s">
        <v>341</v>
      </c>
      <c r="F633" s="133" t="s">
        <v>163</v>
      </c>
      <c r="G633" s="114" t="s">
        <v>164</v>
      </c>
      <c r="H633" s="136">
        <v>43951</v>
      </c>
      <c r="I633" s="132">
        <f t="shared" si="58"/>
        <v>6</v>
      </c>
      <c r="J633" s="97" t="s">
        <v>256</v>
      </c>
      <c r="K633" s="97">
        <v>2018</v>
      </c>
      <c r="L633" s="109">
        <v>43181</v>
      </c>
      <c r="M633" s="97">
        <v>2547</v>
      </c>
      <c r="N633" s="115">
        <v>2545</v>
      </c>
      <c r="O633" s="116">
        <v>43181</v>
      </c>
      <c r="P633" s="97" t="s">
        <v>94</v>
      </c>
      <c r="Q633" s="112" t="s">
        <v>99</v>
      </c>
      <c r="R633" s="127" t="s">
        <v>92</v>
      </c>
      <c r="T633" s="97">
        <v>6</v>
      </c>
      <c r="U633" s="127" t="s">
        <v>266</v>
      </c>
      <c r="W633" s="97" t="s">
        <v>289</v>
      </c>
      <c r="AA633" s="127" t="s">
        <v>261</v>
      </c>
      <c r="AB633" s="127">
        <f t="shared" si="59"/>
        <v>2</v>
      </c>
      <c r="AC633" s="127">
        <f t="shared" si="62"/>
        <v>1</v>
      </c>
      <c r="AD633" s="117">
        <v>20</v>
      </c>
      <c r="AE633" s="132">
        <f t="shared" si="57"/>
        <v>770</v>
      </c>
      <c r="AF633" s="97">
        <v>1</v>
      </c>
      <c r="AG633" s="99">
        <v>43182</v>
      </c>
      <c r="AH633" s="127" t="str">
        <f t="shared" si="63"/>
        <v>2545PERLAS DE PIEL advance X 200 CAPS.</v>
      </c>
    </row>
    <row r="634" spans="1:35" x14ac:dyDescent="0.3">
      <c r="A634" s="97">
        <v>132</v>
      </c>
      <c r="B634" s="127" t="str">
        <f t="shared" si="60"/>
        <v>1322</v>
      </c>
      <c r="C634" s="127" t="str">
        <f t="shared" si="61"/>
        <v>25457</v>
      </c>
      <c r="E634" s="159" t="s">
        <v>342</v>
      </c>
      <c r="F634" s="133" t="s">
        <v>155</v>
      </c>
      <c r="G634" s="114" t="s">
        <v>156</v>
      </c>
      <c r="H634" s="136">
        <v>43920</v>
      </c>
      <c r="I634" s="132">
        <f t="shared" si="58"/>
        <v>7</v>
      </c>
      <c r="J634" s="97" t="s">
        <v>256</v>
      </c>
      <c r="K634" s="97">
        <v>2018</v>
      </c>
      <c r="L634" s="109">
        <v>43181</v>
      </c>
      <c r="M634" s="97">
        <v>2547</v>
      </c>
      <c r="N634" s="115">
        <v>2545</v>
      </c>
      <c r="O634" s="116">
        <v>43181</v>
      </c>
      <c r="P634" s="97" t="s">
        <v>94</v>
      </c>
      <c r="Q634" s="112" t="s">
        <v>99</v>
      </c>
      <c r="R634" s="127" t="s">
        <v>92</v>
      </c>
      <c r="T634" s="97">
        <v>6</v>
      </c>
      <c r="U634" s="127" t="s">
        <v>266</v>
      </c>
      <c r="W634" s="97" t="s">
        <v>289</v>
      </c>
      <c r="AA634" s="127" t="s">
        <v>261</v>
      </c>
      <c r="AB634" s="127">
        <f t="shared" si="59"/>
        <v>2</v>
      </c>
      <c r="AC634" s="127">
        <f t="shared" si="62"/>
        <v>1</v>
      </c>
      <c r="AD634" s="117">
        <v>60</v>
      </c>
      <c r="AE634" s="132">
        <f t="shared" si="57"/>
        <v>770</v>
      </c>
      <c r="AF634" s="97">
        <v>1</v>
      </c>
      <c r="AG634" s="99">
        <v>43182</v>
      </c>
      <c r="AH634" s="127" t="str">
        <f t="shared" si="63"/>
        <v>2545PHYTO SOYA CAPS. X 60</v>
      </c>
    </row>
    <row r="635" spans="1:35" x14ac:dyDescent="0.3">
      <c r="A635" s="97">
        <v>132</v>
      </c>
      <c r="B635" s="127" t="str">
        <f t="shared" si="60"/>
        <v>1323</v>
      </c>
      <c r="C635" s="127" t="str">
        <f t="shared" si="61"/>
        <v>25461</v>
      </c>
      <c r="E635" s="159" t="s">
        <v>332</v>
      </c>
      <c r="F635" s="133" t="s">
        <v>142</v>
      </c>
      <c r="G635" s="114" t="s">
        <v>194</v>
      </c>
      <c r="H635" s="136">
        <v>43738</v>
      </c>
      <c r="I635" s="132">
        <f t="shared" si="58"/>
        <v>1</v>
      </c>
      <c r="J635" s="97" t="s">
        <v>256</v>
      </c>
      <c r="K635" s="97">
        <v>2018</v>
      </c>
      <c r="L635" s="109">
        <v>43181</v>
      </c>
      <c r="M635" s="97">
        <v>2548</v>
      </c>
      <c r="N635" s="115">
        <v>2546</v>
      </c>
      <c r="O635" s="116">
        <v>43181</v>
      </c>
      <c r="P635" s="97" t="s">
        <v>94</v>
      </c>
      <c r="Q635" s="112" t="s">
        <v>228</v>
      </c>
      <c r="R635" s="127" t="s">
        <v>92</v>
      </c>
      <c r="T635" s="97">
        <v>2</v>
      </c>
      <c r="U635" s="127" t="s">
        <v>266</v>
      </c>
      <c r="W635" s="97" t="s">
        <v>289</v>
      </c>
      <c r="AA635" s="127" t="s">
        <v>261</v>
      </c>
      <c r="AB635" s="127">
        <f t="shared" si="59"/>
        <v>3</v>
      </c>
      <c r="AC635" s="127">
        <f t="shared" si="62"/>
        <v>1</v>
      </c>
      <c r="AD635" s="117">
        <v>25</v>
      </c>
      <c r="AE635" s="132">
        <f t="shared" si="57"/>
        <v>771</v>
      </c>
      <c r="AF635" s="97">
        <v>1</v>
      </c>
      <c r="AG635" s="99">
        <v>43182</v>
      </c>
      <c r="AH635" s="127" t="str">
        <f t="shared" si="63"/>
        <v>2546ACTIVOX MENTA-EUCALIPTO X 16 PASTILLAS</v>
      </c>
    </row>
    <row r="636" spans="1:35" x14ac:dyDescent="0.3">
      <c r="A636" s="97">
        <v>132</v>
      </c>
      <c r="B636" s="127" t="str">
        <f t="shared" si="60"/>
        <v>1323</v>
      </c>
      <c r="C636" s="127" t="str">
        <f t="shared" si="61"/>
        <v>25462</v>
      </c>
      <c r="E636" s="159" t="s">
        <v>336</v>
      </c>
      <c r="F636" s="133" t="s">
        <v>185</v>
      </c>
      <c r="G636" s="114" t="s">
        <v>222</v>
      </c>
      <c r="H636" s="136">
        <v>44134</v>
      </c>
      <c r="I636" s="132">
        <f t="shared" si="58"/>
        <v>2</v>
      </c>
      <c r="J636" s="97" t="s">
        <v>256</v>
      </c>
      <c r="K636" s="97">
        <v>2018</v>
      </c>
      <c r="L636" s="109">
        <v>43181</v>
      </c>
      <c r="M636" s="97">
        <v>2548</v>
      </c>
      <c r="N636" s="115">
        <v>2546</v>
      </c>
      <c r="O636" s="116">
        <v>43181</v>
      </c>
      <c r="P636" s="97" t="s">
        <v>94</v>
      </c>
      <c r="Q636" s="112" t="s">
        <v>228</v>
      </c>
      <c r="R636" s="127" t="s">
        <v>92</v>
      </c>
      <c r="T636" s="97">
        <v>2</v>
      </c>
      <c r="U636" s="127" t="s">
        <v>266</v>
      </c>
      <c r="W636" s="97" t="s">
        <v>289</v>
      </c>
      <c r="AA636" s="127" t="s">
        <v>261</v>
      </c>
      <c r="AB636" s="127">
        <f t="shared" si="59"/>
        <v>3</v>
      </c>
      <c r="AC636" s="127">
        <f t="shared" si="62"/>
        <v>1</v>
      </c>
      <c r="AD636" s="117">
        <v>10</v>
      </c>
      <c r="AE636" s="132">
        <f t="shared" si="57"/>
        <v>771</v>
      </c>
      <c r="AF636" s="97">
        <v>1</v>
      </c>
      <c r="AG636" s="99">
        <v>43182</v>
      </c>
      <c r="AH636" s="127" t="str">
        <f t="shared" si="63"/>
        <v>2546ARKOLAGEN PLUS X 14 SACHETS</v>
      </c>
    </row>
    <row r="637" spans="1:35" x14ac:dyDescent="0.3">
      <c r="A637" s="97">
        <v>132</v>
      </c>
      <c r="B637" s="127" t="str">
        <f t="shared" si="60"/>
        <v>1323</v>
      </c>
      <c r="C637" s="127" t="str">
        <f t="shared" si="61"/>
        <v>25463</v>
      </c>
      <c r="E637" s="159" t="s">
        <v>337</v>
      </c>
      <c r="F637" s="133" t="s">
        <v>146</v>
      </c>
      <c r="G637" s="114" t="s">
        <v>223</v>
      </c>
      <c r="H637" s="136">
        <v>43697</v>
      </c>
      <c r="I637" s="132">
        <f t="shared" si="58"/>
        <v>3</v>
      </c>
      <c r="J637" s="97" t="s">
        <v>256</v>
      </c>
      <c r="K637" s="97">
        <v>2018</v>
      </c>
      <c r="L637" s="109">
        <v>43181</v>
      </c>
      <c r="M637" s="97">
        <v>2548</v>
      </c>
      <c r="N637" s="115">
        <v>2546</v>
      </c>
      <c r="O637" s="116">
        <v>43181</v>
      </c>
      <c r="P637" s="97" t="s">
        <v>94</v>
      </c>
      <c r="Q637" s="112" t="s">
        <v>228</v>
      </c>
      <c r="R637" s="127" t="s">
        <v>92</v>
      </c>
      <c r="T637" s="97">
        <v>2</v>
      </c>
      <c r="U637" s="127" t="s">
        <v>266</v>
      </c>
      <c r="W637" s="97" t="s">
        <v>289</v>
      </c>
      <c r="AA637" s="127" t="s">
        <v>261</v>
      </c>
      <c r="AB637" s="127">
        <f t="shared" si="59"/>
        <v>3</v>
      </c>
      <c r="AC637" s="127">
        <f t="shared" si="62"/>
        <v>1</v>
      </c>
      <c r="AD637" s="117">
        <v>5</v>
      </c>
      <c r="AE637" s="132">
        <f t="shared" si="57"/>
        <v>771</v>
      </c>
      <c r="AF637" s="97">
        <v>1</v>
      </c>
      <c r="AG637" s="99">
        <v>43182</v>
      </c>
      <c r="AH637" s="127" t="str">
        <f t="shared" si="63"/>
        <v>2546ARKOVOX PROPOLIS JARABE X 150 ML.</v>
      </c>
    </row>
    <row r="638" spans="1:35" x14ac:dyDescent="0.3">
      <c r="A638" s="97">
        <v>132</v>
      </c>
      <c r="B638" s="127" t="str">
        <f t="shared" si="60"/>
        <v>1323</v>
      </c>
      <c r="C638" s="127" t="str">
        <f t="shared" si="61"/>
        <v>25464</v>
      </c>
      <c r="E638" s="159" t="s">
        <v>338</v>
      </c>
      <c r="F638" s="133" t="s">
        <v>149</v>
      </c>
      <c r="G638" s="114" t="s">
        <v>150</v>
      </c>
      <c r="H638" s="136">
        <v>43951</v>
      </c>
      <c r="I638" s="132">
        <f t="shared" si="58"/>
        <v>4</v>
      </c>
      <c r="J638" s="97" t="s">
        <v>256</v>
      </c>
      <c r="K638" s="97">
        <v>2018</v>
      </c>
      <c r="L638" s="109">
        <v>43181</v>
      </c>
      <c r="M638" s="97">
        <v>2548</v>
      </c>
      <c r="N638" s="115">
        <v>2546</v>
      </c>
      <c r="O638" s="116">
        <v>43181</v>
      </c>
      <c r="P638" s="97" t="s">
        <v>94</v>
      </c>
      <c r="Q638" s="112" t="s">
        <v>228</v>
      </c>
      <c r="R638" s="127" t="s">
        <v>92</v>
      </c>
      <c r="T638" s="97">
        <v>2</v>
      </c>
      <c r="U638" s="127" t="s">
        <v>266</v>
      </c>
      <c r="W638" s="97" t="s">
        <v>289</v>
      </c>
      <c r="AA638" s="127" t="s">
        <v>261</v>
      </c>
      <c r="AB638" s="127">
        <f t="shared" si="59"/>
        <v>3</v>
      </c>
      <c r="AC638" s="127">
        <f t="shared" si="62"/>
        <v>1</v>
      </c>
      <c r="AD638" s="117">
        <v>5</v>
      </c>
      <c r="AE638" s="132">
        <f t="shared" si="57"/>
        <v>771</v>
      </c>
      <c r="AF638" s="97">
        <v>1</v>
      </c>
      <c r="AG638" s="99">
        <v>43182</v>
      </c>
      <c r="AH638" s="127" t="str">
        <f t="shared" si="63"/>
        <v>2546CHONDRO AID FORTE X 60 CAPS.</v>
      </c>
    </row>
    <row r="639" spans="1:35" x14ac:dyDescent="0.3">
      <c r="A639" s="97">
        <v>132</v>
      </c>
      <c r="B639" s="127" t="str">
        <f t="shared" si="60"/>
        <v>1323</v>
      </c>
      <c r="C639" s="127" t="str">
        <f t="shared" si="61"/>
        <v>25465</v>
      </c>
      <c r="E639" s="159" t="s">
        <v>339</v>
      </c>
      <c r="F639" s="133" t="s">
        <v>151</v>
      </c>
      <c r="G639" s="114" t="s">
        <v>224</v>
      </c>
      <c r="H639" s="136">
        <v>43738</v>
      </c>
      <c r="I639" s="132">
        <f t="shared" si="58"/>
        <v>5</v>
      </c>
      <c r="J639" s="97" t="s">
        <v>256</v>
      </c>
      <c r="K639" s="97">
        <v>2018</v>
      </c>
      <c r="L639" s="109">
        <v>43181</v>
      </c>
      <c r="M639" s="97">
        <v>2548</v>
      </c>
      <c r="N639" s="115">
        <v>2546</v>
      </c>
      <c r="O639" s="116">
        <v>43181</v>
      </c>
      <c r="P639" s="97" t="s">
        <v>94</v>
      </c>
      <c r="Q639" s="112" t="s">
        <v>228</v>
      </c>
      <c r="R639" s="127" t="s">
        <v>92</v>
      </c>
      <c r="T639" s="97">
        <v>2</v>
      </c>
      <c r="U639" s="127" t="s">
        <v>266</v>
      </c>
      <c r="W639" s="97" t="s">
        <v>289</v>
      </c>
      <c r="AA639" s="127" t="s">
        <v>261</v>
      </c>
      <c r="AB639" s="127">
        <f t="shared" si="59"/>
        <v>3</v>
      </c>
      <c r="AC639" s="127">
        <f t="shared" si="62"/>
        <v>1</v>
      </c>
      <c r="AD639" s="117">
        <v>5</v>
      </c>
      <c r="AE639" s="132">
        <f t="shared" si="57"/>
        <v>771</v>
      </c>
      <c r="AF639" s="97">
        <v>1</v>
      </c>
      <c r="AG639" s="99">
        <v>43182</v>
      </c>
      <c r="AH639" s="127" t="str">
        <f t="shared" si="63"/>
        <v>2546CYS-CONTROL SACHETS X 14</v>
      </c>
    </row>
    <row r="640" spans="1:35" x14ac:dyDescent="0.3">
      <c r="A640" s="97">
        <v>132</v>
      </c>
      <c r="B640" s="127" t="str">
        <f t="shared" si="60"/>
        <v>1323</v>
      </c>
      <c r="C640" s="127" t="str">
        <f t="shared" si="61"/>
        <v>25466</v>
      </c>
      <c r="E640" s="159" t="s">
        <v>341</v>
      </c>
      <c r="F640" s="133" t="s">
        <v>163</v>
      </c>
      <c r="G640" s="114" t="s">
        <v>164</v>
      </c>
      <c r="H640" s="136">
        <v>43951</v>
      </c>
      <c r="I640" s="132">
        <f t="shared" si="58"/>
        <v>6</v>
      </c>
      <c r="J640" s="97" t="s">
        <v>256</v>
      </c>
      <c r="K640" s="97">
        <v>2018</v>
      </c>
      <c r="L640" s="109">
        <v>43181</v>
      </c>
      <c r="M640" s="97">
        <v>2548</v>
      </c>
      <c r="N640" s="115">
        <v>2546</v>
      </c>
      <c r="O640" s="116">
        <v>43181</v>
      </c>
      <c r="P640" s="97" t="s">
        <v>94</v>
      </c>
      <c r="Q640" s="112" t="s">
        <v>228</v>
      </c>
      <c r="R640" s="127" t="s">
        <v>92</v>
      </c>
      <c r="T640" s="97">
        <v>2</v>
      </c>
      <c r="U640" s="127" t="s">
        <v>266</v>
      </c>
      <c r="W640" s="97" t="s">
        <v>289</v>
      </c>
      <c r="AA640" s="127" t="s">
        <v>261</v>
      </c>
      <c r="AB640" s="127">
        <f t="shared" si="59"/>
        <v>3</v>
      </c>
      <c r="AC640" s="127">
        <f t="shared" si="62"/>
        <v>1</v>
      </c>
      <c r="AD640" s="117">
        <v>5</v>
      </c>
      <c r="AE640" s="132">
        <f t="shared" si="57"/>
        <v>771</v>
      </c>
      <c r="AF640" s="97">
        <v>1</v>
      </c>
      <c r="AG640" s="99">
        <v>43182</v>
      </c>
      <c r="AH640" s="127" t="str">
        <f t="shared" si="63"/>
        <v>2546PERLAS DE PIEL advance X 200 CAPS.</v>
      </c>
    </row>
    <row r="641" spans="1:34" x14ac:dyDescent="0.3">
      <c r="A641" s="97">
        <v>132</v>
      </c>
      <c r="B641" s="127" t="str">
        <f t="shared" si="60"/>
        <v>1323</v>
      </c>
      <c r="C641" s="127" t="str">
        <f t="shared" si="61"/>
        <v>25467</v>
      </c>
      <c r="E641" s="159" t="s">
        <v>342</v>
      </c>
      <c r="F641" s="133" t="s">
        <v>155</v>
      </c>
      <c r="G641" s="114" t="s">
        <v>156</v>
      </c>
      <c r="H641" s="136">
        <v>43920</v>
      </c>
      <c r="I641" s="132">
        <f t="shared" si="58"/>
        <v>7</v>
      </c>
      <c r="J641" s="97" t="s">
        <v>256</v>
      </c>
      <c r="K641" s="97">
        <v>2018</v>
      </c>
      <c r="L641" s="109">
        <v>43181</v>
      </c>
      <c r="M641" s="97">
        <v>2548</v>
      </c>
      <c r="N641" s="115">
        <v>2546</v>
      </c>
      <c r="O641" s="116">
        <v>43181</v>
      </c>
      <c r="P641" s="97" t="s">
        <v>94</v>
      </c>
      <c r="Q641" s="112" t="s">
        <v>228</v>
      </c>
      <c r="R641" s="127" t="s">
        <v>92</v>
      </c>
      <c r="T641" s="97">
        <v>2</v>
      </c>
      <c r="U641" s="127" t="s">
        <v>266</v>
      </c>
      <c r="W641" s="97" t="s">
        <v>289</v>
      </c>
      <c r="AA641" s="127" t="s">
        <v>261</v>
      </c>
      <c r="AB641" s="127">
        <f t="shared" si="59"/>
        <v>3</v>
      </c>
      <c r="AC641" s="127">
        <f t="shared" si="62"/>
        <v>1</v>
      </c>
      <c r="AD641" s="117">
        <v>5</v>
      </c>
      <c r="AE641" s="132">
        <f t="shared" si="57"/>
        <v>771</v>
      </c>
      <c r="AF641" s="97">
        <v>1</v>
      </c>
      <c r="AG641" s="99">
        <v>43182</v>
      </c>
      <c r="AH641" s="127" t="str">
        <f t="shared" si="63"/>
        <v>2546PHYTO SOYA CAPS. X 60</v>
      </c>
    </row>
    <row r="642" spans="1:34" x14ac:dyDescent="0.3">
      <c r="A642" s="97">
        <v>132</v>
      </c>
      <c r="B642" s="127" t="str">
        <f t="shared" si="60"/>
        <v>1323</v>
      </c>
      <c r="C642" s="127" t="str">
        <f t="shared" si="61"/>
        <v>25468</v>
      </c>
      <c r="E642" s="159" t="s">
        <v>344</v>
      </c>
      <c r="F642" s="133" t="s">
        <v>165</v>
      </c>
      <c r="G642" s="114" t="s">
        <v>184</v>
      </c>
      <c r="H642" s="136">
        <v>44042</v>
      </c>
      <c r="I642" s="132">
        <f t="shared" si="58"/>
        <v>8</v>
      </c>
      <c r="J642" s="97" t="s">
        <v>256</v>
      </c>
      <c r="K642" s="97">
        <v>2018</v>
      </c>
      <c r="L642" s="109">
        <v>43181</v>
      </c>
      <c r="M642" s="97">
        <v>2548</v>
      </c>
      <c r="N642" s="115">
        <v>2546</v>
      </c>
      <c r="O642" s="116">
        <v>43181</v>
      </c>
      <c r="P642" s="97" t="s">
        <v>94</v>
      </c>
      <c r="Q642" s="112" t="s">
        <v>228</v>
      </c>
      <c r="R642" s="127" t="s">
        <v>92</v>
      </c>
      <c r="T642" s="97">
        <v>2</v>
      </c>
      <c r="U642" s="127" t="s">
        <v>266</v>
      </c>
      <c r="W642" s="97" t="s">
        <v>289</v>
      </c>
      <c r="AA642" s="127" t="s">
        <v>261</v>
      </c>
      <c r="AB642" s="127">
        <f t="shared" si="59"/>
        <v>3</v>
      </c>
      <c r="AC642" s="127">
        <f t="shared" si="62"/>
        <v>1</v>
      </c>
      <c r="AD642" s="117">
        <v>5</v>
      </c>
      <c r="AE642" s="132">
        <f t="shared" ref="AE642:AE705" si="64">IF(N642&lt;&gt;"",IF(N642=N641,AE641,AE641+1),"")</f>
        <v>771</v>
      </c>
      <c r="AF642" s="97">
        <v>1</v>
      </c>
      <c r="AG642" s="99">
        <v>43182</v>
      </c>
      <c r="AH642" s="127" t="str">
        <f t="shared" si="63"/>
        <v>2546PHYTO SOYA FORTE X 60 CAPS</v>
      </c>
    </row>
    <row r="643" spans="1:34" x14ac:dyDescent="0.3">
      <c r="A643" s="97">
        <v>132</v>
      </c>
      <c r="B643" s="127" t="str">
        <f t="shared" si="60"/>
        <v>1323</v>
      </c>
      <c r="C643" s="127" t="str">
        <f t="shared" si="61"/>
        <v>25469</v>
      </c>
      <c r="E643" s="159" t="s">
        <v>345</v>
      </c>
      <c r="F643" s="133" t="s">
        <v>157</v>
      </c>
      <c r="G643" s="114" t="s">
        <v>200</v>
      </c>
      <c r="H643" s="136">
        <v>44134</v>
      </c>
      <c r="I643" s="132">
        <f t="shared" si="58"/>
        <v>9</v>
      </c>
      <c r="J643" s="97" t="s">
        <v>256</v>
      </c>
      <c r="K643" s="97">
        <v>2018</v>
      </c>
      <c r="L643" s="109">
        <v>43181</v>
      </c>
      <c r="M643" s="97">
        <v>2548</v>
      </c>
      <c r="N643" s="115">
        <v>2546</v>
      </c>
      <c r="O643" s="116">
        <v>43181</v>
      </c>
      <c r="P643" s="97" t="s">
        <v>94</v>
      </c>
      <c r="Q643" s="112" t="s">
        <v>228</v>
      </c>
      <c r="R643" s="127" t="s">
        <v>92</v>
      </c>
      <c r="T643" s="97">
        <v>2</v>
      </c>
      <c r="U643" s="127" t="s">
        <v>266</v>
      </c>
      <c r="W643" s="97" t="s">
        <v>289</v>
      </c>
      <c r="AA643" s="127" t="s">
        <v>261</v>
      </c>
      <c r="AB643" s="127">
        <f t="shared" si="59"/>
        <v>3</v>
      </c>
      <c r="AC643" s="127">
        <f t="shared" si="62"/>
        <v>1</v>
      </c>
      <c r="AD643" s="117">
        <v>15</v>
      </c>
      <c r="AE643" s="132">
        <f t="shared" si="64"/>
        <v>771</v>
      </c>
      <c r="AF643" s="97">
        <v>1</v>
      </c>
      <c r="AG643" s="99">
        <v>43182</v>
      </c>
      <c r="AH643" s="127" t="str">
        <f t="shared" si="63"/>
        <v>2546PHYTO SOYA GEL VAGINAL X 8 APLICADORES</v>
      </c>
    </row>
    <row r="644" spans="1:34" x14ac:dyDescent="0.3">
      <c r="A644" s="97">
        <v>132</v>
      </c>
      <c r="B644" s="127" t="str">
        <f t="shared" si="60"/>
        <v>1324</v>
      </c>
      <c r="C644" s="127" t="str">
        <f t="shared" si="61"/>
        <v>25471</v>
      </c>
      <c r="E644" s="159" t="s">
        <v>337</v>
      </c>
      <c r="F644" s="133" t="s">
        <v>146</v>
      </c>
      <c r="G644" s="114" t="s">
        <v>223</v>
      </c>
      <c r="H644" s="136">
        <v>43697</v>
      </c>
      <c r="I644" s="132">
        <f t="shared" si="58"/>
        <v>1</v>
      </c>
      <c r="J644" s="97" t="s">
        <v>256</v>
      </c>
      <c r="K644" s="97">
        <v>2018</v>
      </c>
      <c r="L644" s="109">
        <v>43181</v>
      </c>
      <c r="M644" s="97">
        <v>2549</v>
      </c>
      <c r="N644" s="115">
        <v>2547</v>
      </c>
      <c r="O644" s="116">
        <v>43181</v>
      </c>
      <c r="P644" s="97" t="s">
        <v>94</v>
      </c>
      <c r="Q644" s="112" t="s">
        <v>99</v>
      </c>
      <c r="R644" s="127" t="s">
        <v>92</v>
      </c>
      <c r="T644" s="97">
        <v>1</v>
      </c>
      <c r="U644" s="127" t="s">
        <v>266</v>
      </c>
      <c r="W644" s="97" t="s">
        <v>289</v>
      </c>
      <c r="AA644" s="127" t="s">
        <v>261</v>
      </c>
      <c r="AB644" s="127">
        <f t="shared" si="59"/>
        <v>4</v>
      </c>
      <c r="AC644" s="127">
        <f t="shared" si="62"/>
        <v>1</v>
      </c>
      <c r="AD644" s="117">
        <v>15</v>
      </c>
      <c r="AE644" s="132">
        <f t="shared" si="64"/>
        <v>772</v>
      </c>
      <c r="AF644" s="97">
        <v>1</v>
      </c>
      <c r="AG644" s="99">
        <v>43182</v>
      </c>
      <c r="AH644" s="127" t="str">
        <f t="shared" si="63"/>
        <v>2547ARKOVOX PROPOLIS JARABE X 150 ML.</v>
      </c>
    </row>
    <row r="645" spans="1:34" x14ac:dyDescent="0.3">
      <c r="A645" s="97">
        <v>132</v>
      </c>
      <c r="B645" s="127" t="str">
        <f t="shared" si="60"/>
        <v>1324</v>
      </c>
      <c r="C645" s="127" t="str">
        <f t="shared" si="61"/>
        <v>25472</v>
      </c>
      <c r="E645" s="159" t="s">
        <v>339</v>
      </c>
      <c r="F645" s="133" t="s">
        <v>151</v>
      </c>
      <c r="G645" s="114" t="s">
        <v>224</v>
      </c>
      <c r="H645" s="136">
        <v>43738</v>
      </c>
      <c r="I645" s="132">
        <f t="shared" ref="I645:I708" si="65">IF(N645&lt;&gt;N644,1,IF(E645=E644,I644,I644+1))</f>
        <v>2</v>
      </c>
      <c r="J645" s="97" t="s">
        <v>256</v>
      </c>
      <c r="K645" s="97">
        <v>2018</v>
      </c>
      <c r="L645" s="109">
        <v>43181</v>
      </c>
      <c r="M645" s="97">
        <v>2549</v>
      </c>
      <c r="N645" s="115">
        <v>2547</v>
      </c>
      <c r="O645" s="116">
        <v>43181</v>
      </c>
      <c r="P645" s="97" t="s">
        <v>94</v>
      </c>
      <c r="Q645" s="112" t="s">
        <v>99</v>
      </c>
      <c r="R645" s="127" t="s">
        <v>92</v>
      </c>
      <c r="T645" s="97">
        <v>1</v>
      </c>
      <c r="U645" s="127" t="s">
        <v>266</v>
      </c>
      <c r="W645" s="97" t="s">
        <v>289</v>
      </c>
      <c r="AA645" s="127" t="s">
        <v>261</v>
      </c>
      <c r="AB645" s="127">
        <f t="shared" ref="AB645:AB708" si="66">IF(N645&lt;&gt;"",IF(A645&lt;&gt;A644,1,IF(N645=N644,AB644,AB644+1)),"")</f>
        <v>4</v>
      </c>
      <c r="AC645" s="127">
        <f t="shared" si="62"/>
        <v>1</v>
      </c>
      <c r="AD645" s="117">
        <v>5</v>
      </c>
      <c r="AE645" s="132">
        <f t="shared" si="64"/>
        <v>772</v>
      </c>
      <c r="AF645" s="97">
        <v>1</v>
      </c>
      <c r="AG645" s="99">
        <v>43182</v>
      </c>
      <c r="AH645" s="127" t="str">
        <f t="shared" si="63"/>
        <v>2547CYS-CONTROL SACHETS X 14</v>
      </c>
    </row>
    <row r="646" spans="1:34" x14ac:dyDescent="0.3">
      <c r="A646" s="97">
        <v>132</v>
      </c>
      <c r="B646" s="127" t="str">
        <f t="shared" ref="B646:B709" si="67">CONCATENATE(A646,AB646)</f>
        <v>1324</v>
      </c>
      <c r="C646" s="127" t="str">
        <f t="shared" ref="C646:C709" si="68">CONCATENATE(N646,I646)</f>
        <v>25473</v>
      </c>
      <c r="E646" s="159" t="s">
        <v>344</v>
      </c>
      <c r="F646" s="133" t="s">
        <v>165</v>
      </c>
      <c r="G646" s="114" t="s">
        <v>184</v>
      </c>
      <c r="H646" s="136">
        <v>44042</v>
      </c>
      <c r="I646" s="132">
        <f t="shared" si="65"/>
        <v>3</v>
      </c>
      <c r="J646" s="97" t="s">
        <v>256</v>
      </c>
      <c r="K646" s="97">
        <v>2018</v>
      </c>
      <c r="L646" s="109">
        <v>43181</v>
      </c>
      <c r="M646" s="97">
        <v>2549</v>
      </c>
      <c r="N646" s="115">
        <v>2547</v>
      </c>
      <c r="O646" s="116">
        <v>43181</v>
      </c>
      <c r="P646" s="97" t="s">
        <v>94</v>
      </c>
      <c r="Q646" s="112" t="s">
        <v>99</v>
      </c>
      <c r="R646" s="127" t="s">
        <v>92</v>
      </c>
      <c r="T646" s="97">
        <v>1</v>
      </c>
      <c r="U646" s="127" t="s">
        <v>266</v>
      </c>
      <c r="W646" s="97" t="s">
        <v>289</v>
      </c>
      <c r="AA646" s="127" t="s">
        <v>261</v>
      </c>
      <c r="AB646" s="127">
        <f t="shared" si="66"/>
        <v>4</v>
      </c>
      <c r="AC646" s="127">
        <f t="shared" ref="AC646:AC709" si="69">IF(N646&lt;&gt;"",1,"")</f>
        <v>1</v>
      </c>
      <c r="AD646" s="117">
        <v>5</v>
      </c>
      <c r="AE646" s="132">
        <f t="shared" si="64"/>
        <v>772</v>
      </c>
      <c r="AF646" s="97">
        <v>1</v>
      </c>
      <c r="AG646" s="99">
        <v>43182</v>
      </c>
      <c r="AH646" s="127" t="str">
        <f t="shared" ref="AH646:AH709" si="70">CONCATENATE(N646,F646)</f>
        <v>2547PHYTO SOYA FORTE X 60 CAPS</v>
      </c>
    </row>
    <row r="647" spans="1:34" x14ac:dyDescent="0.3">
      <c r="A647" s="97">
        <v>132</v>
      </c>
      <c r="B647" s="127" t="str">
        <f t="shared" si="67"/>
        <v>1324</v>
      </c>
      <c r="C647" s="127" t="str">
        <f t="shared" si="68"/>
        <v>25474</v>
      </c>
      <c r="E647" s="159" t="s">
        <v>345</v>
      </c>
      <c r="F647" s="133" t="s">
        <v>157</v>
      </c>
      <c r="G647" s="114" t="s">
        <v>200</v>
      </c>
      <c r="H647" s="136">
        <v>44134</v>
      </c>
      <c r="I647" s="132">
        <f t="shared" si="65"/>
        <v>4</v>
      </c>
      <c r="J647" s="97" t="s">
        <v>256</v>
      </c>
      <c r="K647" s="97">
        <v>2018</v>
      </c>
      <c r="L647" s="109">
        <v>43181</v>
      </c>
      <c r="M647" s="97">
        <v>2549</v>
      </c>
      <c r="N647" s="115">
        <v>2547</v>
      </c>
      <c r="O647" s="116">
        <v>43181</v>
      </c>
      <c r="P647" s="97" t="s">
        <v>94</v>
      </c>
      <c r="Q647" s="112" t="s">
        <v>99</v>
      </c>
      <c r="R647" s="127" t="s">
        <v>92</v>
      </c>
      <c r="T647" s="97">
        <v>1</v>
      </c>
      <c r="U647" s="127" t="s">
        <v>266</v>
      </c>
      <c r="W647" s="97" t="s">
        <v>289</v>
      </c>
      <c r="AA647" s="127" t="s">
        <v>261</v>
      </c>
      <c r="AB647" s="127">
        <f t="shared" si="66"/>
        <v>4</v>
      </c>
      <c r="AC647" s="127">
        <f t="shared" si="69"/>
        <v>1</v>
      </c>
      <c r="AD647" s="117">
        <v>5</v>
      </c>
      <c r="AE647" s="132">
        <f t="shared" si="64"/>
        <v>772</v>
      </c>
      <c r="AF647" s="97">
        <v>1</v>
      </c>
      <c r="AG647" s="99">
        <v>43182</v>
      </c>
      <c r="AH647" s="127" t="str">
        <f t="shared" si="70"/>
        <v>2547PHYTO SOYA GEL VAGINAL X 8 APLICADORES</v>
      </c>
    </row>
    <row r="648" spans="1:34" x14ac:dyDescent="0.3">
      <c r="A648" s="97">
        <v>132</v>
      </c>
      <c r="B648" s="127" t="str">
        <f t="shared" si="67"/>
        <v>1324</v>
      </c>
      <c r="C648" s="127" t="str">
        <f t="shared" si="68"/>
        <v>25475</v>
      </c>
      <c r="E648" s="159" t="s">
        <v>346</v>
      </c>
      <c r="F648" s="133" t="s">
        <v>172</v>
      </c>
      <c r="G648" s="114" t="s">
        <v>173</v>
      </c>
      <c r="H648" s="136">
        <v>43497</v>
      </c>
      <c r="I648" s="132">
        <f t="shared" si="65"/>
        <v>5</v>
      </c>
      <c r="J648" s="97" t="s">
        <v>256</v>
      </c>
      <c r="K648" s="97">
        <v>2018</v>
      </c>
      <c r="L648" s="109">
        <v>43181</v>
      </c>
      <c r="M648" s="97">
        <v>2549</v>
      </c>
      <c r="N648" s="115">
        <v>2547</v>
      </c>
      <c r="O648" s="116">
        <v>43181</v>
      </c>
      <c r="P648" s="97" t="s">
        <v>94</v>
      </c>
      <c r="Q648" s="112" t="s">
        <v>99</v>
      </c>
      <c r="R648" s="127" t="s">
        <v>92</v>
      </c>
      <c r="T648" s="97">
        <v>1</v>
      </c>
      <c r="U648" s="127" t="s">
        <v>266</v>
      </c>
      <c r="W648" s="97" t="s">
        <v>289</v>
      </c>
      <c r="AA648" s="127" t="s">
        <v>261</v>
      </c>
      <c r="AB648" s="127">
        <f t="shared" si="66"/>
        <v>4</v>
      </c>
      <c r="AC648" s="127">
        <f t="shared" si="69"/>
        <v>1</v>
      </c>
      <c r="AD648" s="117">
        <v>5</v>
      </c>
      <c r="AE648" s="132">
        <f t="shared" si="64"/>
        <v>772</v>
      </c>
      <c r="AF648" s="97">
        <v>1</v>
      </c>
      <c r="AG648" s="99">
        <v>43182</v>
      </c>
      <c r="AH648" s="127" t="str">
        <f t="shared" si="70"/>
        <v>2547VITIVEN X 30 CAPSULAS</v>
      </c>
    </row>
    <row r="649" spans="1:34" x14ac:dyDescent="0.3">
      <c r="A649" s="97">
        <v>132</v>
      </c>
      <c r="B649" s="127" t="str">
        <f t="shared" si="67"/>
        <v>1325</v>
      </c>
      <c r="C649" s="127" t="str">
        <f t="shared" si="68"/>
        <v>25481</v>
      </c>
      <c r="E649" s="159" t="s">
        <v>332</v>
      </c>
      <c r="F649" s="133" t="s">
        <v>142</v>
      </c>
      <c r="G649" s="114" t="s">
        <v>194</v>
      </c>
      <c r="H649" s="136">
        <v>43738</v>
      </c>
      <c r="I649" s="132">
        <f t="shared" si="65"/>
        <v>1</v>
      </c>
      <c r="J649" s="97" t="s">
        <v>256</v>
      </c>
      <c r="K649" s="97">
        <v>2018</v>
      </c>
      <c r="L649" s="109">
        <v>43181</v>
      </c>
      <c r="M649" s="97">
        <v>2550</v>
      </c>
      <c r="N649" s="115">
        <v>2548</v>
      </c>
      <c r="O649" s="116">
        <v>43181</v>
      </c>
      <c r="P649" s="97" t="s">
        <v>94</v>
      </c>
      <c r="Q649" s="112" t="s">
        <v>99</v>
      </c>
      <c r="R649" s="127" t="s">
        <v>92</v>
      </c>
      <c r="T649" s="97">
        <v>2</v>
      </c>
      <c r="U649" s="127" t="s">
        <v>266</v>
      </c>
      <c r="W649" s="97" t="s">
        <v>289</v>
      </c>
      <c r="AA649" s="127" t="s">
        <v>261</v>
      </c>
      <c r="AB649" s="127">
        <f t="shared" si="66"/>
        <v>5</v>
      </c>
      <c r="AC649" s="127">
        <f t="shared" si="69"/>
        <v>1</v>
      </c>
      <c r="AD649" s="117">
        <v>30</v>
      </c>
      <c r="AE649" s="132">
        <f t="shared" si="64"/>
        <v>773</v>
      </c>
      <c r="AF649" s="97">
        <v>1</v>
      </c>
      <c r="AG649" s="99">
        <v>43183</v>
      </c>
      <c r="AH649" s="127" t="str">
        <f t="shared" si="70"/>
        <v>2548ACTIVOX MENTA-EUCALIPTO X 16 PASTILLAS</v>
      </c>
    </row>
    <row r="650" spans="1:34" x14ac:dyDescent="0.3">
      <c r="A650" s="97">
        <v>132</v>
      </c>
      <c r="B650" s="127" t="str">
        <f t="shared" si="67"/>
        <v>1325</v>
      </c>
      <c r="C650" s="127" t="str">
        <f t="shared" si="68"/>
        <v>25482</v>
      </c>
      <c r="E650" s="159" t="s">
        <v>336</v>
      </c>
      <c r="F650" s="133" t="s">
        <v>185</v>
      </c>
      <c r="G650" s="114" t="s">
        <v>222</v>
      </c>
      <c r="H650" s="136">
        <v>44134</v>
      </c>
      <c r="I650" s="132">
        <f t="shared" si="65"/>
        <v>2</v>
      </c>
      <c r="J650" s="97" t="s">
        <v>256</v>
      </c>
      <c r="K650" s="97">
        <v>2018</v>
      </c>
      <c r="L650" s="109">
        <v>43181</v>
      </c>
      <c r="M650" s="97">
        <v>2550</v>
      </c>
      <c r="N650" s="115">
        <v>2548</v>
      </c>
      <c r="O650" s="116">
        <v>43181</v>
      </c>
      <c r="P650" s="97" t="s">
        <v>94</v>
      </c>
      <c r="Q650" s="112" t="s">
        <v>99</v>
      </c>
      <c r="R650" s="127" t="s">
        <v>92</v>
      </c>
      <c r="T650" s="97">
        <v>2</v>
      </c>
      <c r="U650" s="127" t="s">
        <v>266</v>
      </c>
      <c r="W650" s="97" t="s">
        <v>289</v>
      </c>
      <c r="AA650" s="127" t="s">
        <v>261</v>
      </c>
      <c r="AB650" s="127">
        <f t="shared" si="66"/>
        <v>5</v>
      </c>
      <c r="AC650" s="127">
        <f t="shared" si="69"/>
        <v>1</v>
      </c>
      <c r="AD650" s="117">
        <v>10</v>
      </c>
      <c r="AE650" s="132">
        <f t="shared" si="64"/>
        <v>773</v>
      </c>
      <c r="AF650" s="97">
        <v>1</v>
      </c>
      <c r="AG650" s="99">
        <v>43183</v>
      </c>
      <c r="AH650" s="127" t="str">
        <f t="shared" si="70"/>
        <v>2548ARKOLAGEN PLUS X 14 SACHETS</v>
      </c>
    </row>
    <row r="651" spans="1:34" x14ac:dyDescent="0.3">
      <c r="A651" s="97">
        <v>132</v>
      </c>
      <c r="B651" s="127" t="str">
        <f t="shared" si="67"/>
        <v>1325</v>
      </c>
      <c r="C651" s="127" t="str">
        <f t="shared" si="68"/>
        <v>25483</v>
      </c>
      <c r="E651" s="159" t="s">
        <v>337</v>
      </c>
      <c r="F651" s="133" t="s">
        <v>146</v>
      </c>
      <c r="G651" s="114" t="s">
        <v>223</v>
      </c>
      <c r="H651" s="136">
        <v>43697</v>
      </c>
      <c r="I651" s="132">
        <f t="shared" si="65"/>
        <v>3</v>
      </c>
      <c r="J651" s="97" t="s">
        <v>256</v>
      </c>
      <c r="K651" s="97">
        <v>2018</v>
      </c>
      <c r="L651" s="109">
        <v>43181</v>
      </c>
      <c r="M651" s="97">
        <v>2550</v>
      </c>
      <c r="N651" s="115">
        <v>2548</v>
      </c>
      <c r="O651" s="116">
        <v>43181</v>
      </c>
      <c r="P651" s="97" t="s">
        <v>94</v>
      </c>
      <c r="Q651" s="112" t="s">
        <v>99</v>
      </c>
      <c r="R651" s="127" t="s">
        <v>92</v>
      </c>
      <c r="T651" s="97">
        <v>2</v>
      </c>
      <c r="U651" s="127" t="s">
        <v>266</v>
      </c>
      <c r="W651" s="97" t="s">
        <v>289</v>
      </c>
      <c r="AA651" s="127" t="s">
        <v>261</v>
      </c>
      <c r="AB651" s="127">
        <f t="shared" si="66"/>
        <v>5</v>
      </c>
      <c r="AC651" s="127">
        <f t="shared" si="69"/>
        <v>1</v>
      </c>
      <c r="AD651" s="117">
        <v>10</v>
      </c>
      <c r="AE651" s="132">
        <f t="shared" si="64"/>
        <v>773</v>
      </c>
      <c r="AF651" s="97">
        <v>1</v>
      </c>
      <c r="AG651" s="99">
        <v>43183</v>
      </c>
      <c r="AH651" s="127" t="str">
        <f t="shared" si="70"/>
        <v>2548ARKOVOX PROPOLIS JARABE X 150 ML.</v>
      </c>
    </row>
    <row r="652" spans="1:34" x14ac:dyDescent="0.3">
      <c r="A652" s="97">
        <v>132</v>
      </c>
      <c r="B652" s="127" t="str">
        <f t="shared" si="67"/>
        <v>1325</v>
      </c>
      <c r="C652" s="127" t="str">
        <f t="shared" si="68"/>
        <v>25484</v>
      </c>
      <c r="E652" s="159" t="s">
        <v>345</v>
      </c>
      <c r="F652" s="133" t="s">
        <v>157</v>
      </c>
      <c r="G652" s="114" t="s">
        <v>200</v>
      </c>
      <c r="H652" s="136">
        <v>44134</v>
      </c>
      <c r="I652" s="132">
        <f t="shared" si="65"/>
        <v>4</v>
      </c>
      <c r="J652" s="97" t="s">
        <v>256</v>
      </c>
      <c r="K652" s="97">
        <v>2018</v>
      </c>
      <c r="L652" s="109">
        <v>43181</v>
      </c>
      <c r="M652" s="97">
        <v>2550</v>
      </c>
      <c r="N652" s="115">
        <v>2548</v>
      </c>
      <c r="O652" s="116">
        <v>43181</v>
      </c>
      <c r="P652" s="97" t="s">
        <v>94</v>
      </c>
      <c r="Q652" s="112" t="s">
        <v>99</v>
      </c>
      <c r="R652" s="127" t="s">
        <v>92</v>
      </c>
      <c r="T652" s="97">
        <v>2</v>
      </c>
      <c r="U652" s="127" t="s">
        <v>266</v>
      </c>
      <c r="W652" s="97" t="s">
        <v>289</v>
      </c>
      <c r="AA652" s="127" t="s">
        <v>261</v>
      </c>
      <c r="AB652" s="127">
        <f t="shared" si="66"/>
        <v>5</v>
      </c>
      <c r="AC652" s="127">
        <f t="shared" si="69"/>
        <v>1</v>
      </c>
      <c r="AD652" s="117">
        <v>30</v>
      </c>
      <c r="AE652" s="132">
        <f t="shared" si="64"/>
        <v>773</v>
      </c>
      <c r="AF652" s="97">
        <v>1</v>
      </c>
      <c r="AG652" s="99">
        <v>43183</v>
      </c>
      <c r="AH652" s="127" t="str">
        <f t="shared" si="70"/>
        <v>2548PHYTO SOYA GEL VAGINAL X 8 APLICADORES</v>
      </c>
    </row>
    <row r="653" spans="1:34" x14ac:dyDescent="0.3">
      <c r="A653" s="97">
        <v>132</v>
      </c>
      <c r="B653" s="127" t="str">
        <f t="shared" si="67"/>
        <v>1326</v>
      </c>
      <c r="C653" s="127" t="str">
        <f t="shared" si="68"/>
        <v>25491</v>
      </c>
      <c r="E653" s="159" t="s">
        <v>336</v>
      </c>
      <c r="F653" s="133" t="s">
        <v>185</v>
      </c>
      <c r="G653" s="114" t="s">
        <v>222</v>
      </c>
      <c r="H653" s="136">
        <v>44134</v>
      </c>
      <c r="I653" s="132">
        <f t="shared" si="65"/>
        <v>1</v>
      </c>
      <c r="J653" s="97" t="s">
        <v>256</v>
      </c>
      <c r="K653" s="97">
        <v>2018</v>
      </c>
      <c r="L653" s="109">
        <v>43181</v>
      </c>
      <c r="M653" s="97">
        <v>2551</v>
      </c>
      <c r="N653" s="115">
        <v>2549</v>
      </c>
      <c r="O653" s="116">
        <v>43181</v>
      </c>
      <c r="P653" s="97" t="s">
        <v>94</v>
      </c>
      <c r="Q653" s="112" t="s">
        <v>99</v>
      </c>
      <c r="R653" s="127" t="s">
        <v>92</v>
      </c>
      <c r="T653" s="97">
        <v>4</v>
      </c>
      <c r="U653" s="127" t="s">
        <v>266</v>
      </c>
      <c r="W653" s="97" t="s">
        <v>289</v>
      </c>
      <c r="AA653" s="127" t="s">
        <v>261</v>
      </c>
      <c r="AB653" s="127">
        <f t="shared" si="66"/>
        <v>6</v>
      </c>
      <c r="AC653" s="127">
        <f t="shared" si="69"/>
        <v>1</v>
      </c>
      <c r="AD653" s="117">
        <v>10</v>
      </c>
      <c r="AE653" s="132">
        <f t="shared" si="64"/>
        <v>774</v>
      </c>
      <c r="AF653" s="97">
        <v>1</v>
      </c>
      <c r="AG653" s="99">
        <v>43182</v>
      </c>
      <c r="AH653" s="127" t="str">
        <f t="shared" si="70"/>
        <v>2549ARKOLAGEN PLUS X 14 SACHETS</v>
      </c>
    </row>
    <row r="654" spans="1:34" x14ac:dyDescent="0.3">
      <c r="A654" s="97">
        <v>132</v>
      </c>
      <c r="B654" s="127" t="str">
        <f t="shared" si="67"/>
        <v>1326</v>
      </c>
      <c r="C654" s="127" t="str">
        <f t="shared" si="68"/>
        <v>25492</v>
      </c>
      <c r="E654" s="159" t="s">
        <v>339</v>
      </c>
      <c r="F654" s="133" t="s">
        <v>151</v>
      </c>
      <c r="G654" s="114" t="s">
        <v>224</v>
      </c>
      <c r="H654" s="136">
        <v>43738</v>
      </c>
      <c r="I654" s="132">
        <f t="shared" si="65"/>
        <v>2</v>
      </c>
      <c r="J654" s="97" t="s">
        <v>256</v>
      </c>
      <c r="K654" s="97">
        <v>2018</v>
      </c>
      <c r="L654" s="109">
        <v>43181</v>
      </c>
      <c r="M654" s="97">
        <v>2551</v>
      </c>
      <c r="N654" s="115">
        <v>2549</v>
      </c>
      <c r="O654" s="116">
        <v>43181</v>
      </c>
      <c r="P654" s="97" t="s">
        <v>94</v>
      </c>
      <c r="Q654" s="112" t="s">
        <v>99</v>
      </c>
      <c r="R654" s="127" t="s">
        <v>92</v>
      </c>
      <c r="T654" s="97">
        <v>4</v>
      </c>
      <c r="U654" s="127" t="s">
        <v>266</v>
      </c>
      <c r="W654" s="97" t="s">
        <v>289</v>
      </c>
      <c r="AA654" s="127" t="s">
        <v>261</v>
      </c>
      <c r="AB654" s="127">
        <f t="shared" si="66"/>
        <v>6</v>
      </c>
      <c r="AC654" s="127">
        <f t="shared" si="69"/>
        <v>1</v>
      </c>
      <c r="AD654" s="117">
        <v>30</v>
      </c>
      <c r="AE654" s="132">
        <f t="shared" si="64"/>
        <v>774</v>
      </c>
      <c r="AF654" s="97">
        <v>1</v>
      </c>
      <c r="AG654" s="99">
        <v>43182</v>
      </c>
      <c r="AH654" s="127" t="str">
        <f t="shared" si="70"/>
        <v>2549CYS-CONTROL SACHETS X 14</v>
      </c>
    </row>
    <row r="655" spans="1:34" x14ac:dyDescent="0.3">
      <c r="A655" s="97">
        <v>132</v>
      </c>
      <c r="B655" s="127" t="str">
        <f t="shared" si="67"/>
        <v>1326</v>
      </c>
      <c r="C655" s="127" t="str">
        <f t="shared" si="68"/>
        <v>25493</v>
      </c>
      <c r="E655" s="159" t="s">
        <v>342</v>
      </c>
      <c r="F655" s="133" t="s">
        <v>155</v>
      </c>
      <c r="G655" s="114" t="s">
        <v>156</v>
      </c>
      <c r="H655" s="136">
        <v>43920</v>
      </c>
      <c r="I655" s="132">
        <f t="shared" si="65"/>
        <v>3</v>
      </c>
      <c r="J655" s="97" t="s">
        <v>256</v>
      </c>
      <c r="K655" s="97">
        <v>2018</v>
      </c>
      <c r="L655" s="109">
        <v>43181</v>
      </c>
      <c r="M655" s="97">
        <v>2551</v>
      </c>
      <c r="N655" s="115">
        <v>2549</v>
      </c>
      <c r="O655" s="116">
        <v>43181</v>
      </c>
      <c r="P655" s="97" t="s">
        <v>94</v>
      </c>
      <c r="Q655" s="112" t="s">
        <v>99</v>
      </c>
      <c r="R655" s="127" t="s">
        <v>92</v>
      </c>
      <c r="T655" s="97">
        <v>4</v>
      </c>
      <c r="U655" s="127" t="s">
        <v>266</v>
      </c>
      <c r="W655" s="97" t="s">
        <v>289</v>
      </c>
      <c r="AA655" s="127" t="s">
        <v>261</v>
      </c>
      <c r="AB655" s="127">
        <f t="shared" si="66"/>
        <v>6</v>
      </c>
      <c r="AC655" s="127">
        <f t="shared" si="69"/>
        <v>1</v>
      </c>
      <c r="AD655" s="117">
        <v>50</v>
      </c>
      <c r="AE655" s="132">
        <f t="shared" si="64"/>
        <v>774</v>
      </c>
      <c r="AF655" s="97">
        <v>1</v>
      </c>
      <c r="AG655" s="99">
        <v>43182</v>
      </c>
      <c r="AH655" s="127" t="str">
        <f t="shared" si="70"/>
        <v>2549PHYTO SOYA CAPS. X 60</v>
      </c>
    </row>
    <row r="656" spans="1:34" x14ac:dyDescent="0.3">
      <c r="A656" s="97">
        <v>132</v>
      </c>
      <c r="B656" s="127" t="str">
        <f t="shared" si="67"/>
        <v>1326</v>
      </c>
      <c r="C656" s="127" t="str">
        <f t="shared" si="68"/>
        <v>25494</v>
      </c>
      <c r="E656" s="159" t="s">
        <v>344</v>
      </c>
      <c r="F656" s="133" t="s">
        <v>165</v>
      </c>
      <c r="G656" s="114" t="s">
        <v>184</v>
      </c>
      <c r="H656" s="136">
        <v>44042</v>
      </c>
      <c r="I656" s="132">
        <f t="shared" si="65"/>
        <v>4</v>
      </c>
      <c r="J656" s="97" t="s">
        <v>256</v>
      </c>
      <c r="K656" s="97">
        <v>2018</v>
      </c>
      <c r="L656" s="109">
        <v>43181</v>
      </c>
      <c r="M656" s="97">
        <v>2551</v>
      </c>
      <c r="N656" s="115">
        <v>2549</v>
      </c>
      <c r="O656" s="116">
        <v>43181</v>
      </c>
      <c r="P656" s="97" t="s">
        <v>94</v>
      </c>
      <c r="Q656" s="112" t="s">
        <v>99</v>
      </c>
      <c r="R656" s="127" t="s">
        <v>92</v>
      </c>
      <c r="T656" s="97">
        <v>4</v>
      </c>
      <c r="U656" s="127" t="s">
        <v>266</v>
      </c>
      <c r="W656" s="97" t="s">
        <v>289</v>
      </c>
      <c r="AA656" s="127" t="s">
        <v>261</v>
      </c>
      <c r="AB656" s="127">
        <f t="shared" si="66"/>
        <v>6</v>
      </c>
      <c r="AC656" s="127">
        <f t="shared" si="69"/>
        <v>1</v>
      </c>
      <c r="AD656" s="117">
        <v>20</v>
      </c>
      <c r="AE656" s="132">
        <f t="shared" si="64"/>
        <v>774</v>
      </c>
      <c r="AF656" s="97">
        <v>1</v>
      </c>
      <c r="AG656" s="99">
        <v>43182</v>
      </c>
      <c r="AH656" s="127" t="str">
        <f t="shared" si="70"/>
        <v>2549PHYTO SOYA FORTE X 60 CAPS</v>
      </c>
    </row>
    <row r="657" spans="1:34" x14ac:dyDescent="0.3">
      <c r="A657" s="97">
        <v>132</v>
      </c>
      <c r="B657" s="127" t="str">
        <f t="shared" si="67"/>
        <v>1326</v>
      </c>
      <c r="C657" s="127" t="str">
        <f t="shared" si="68"/>
        <v>25495</v>
      </c>
      <c r="E657" s="159" t="s">
        <v>345</v>
      </c>
      <c r="F657" s="133" t="s">
        <v>157</v>
      </c>
      <c r="G657" s="114" t="s">
        <v>200</v>
      </c>
      <c r="H657" s="136">
        <v>44134</v>
      </c>
      <c r="I657" s="132">
        <f t="shared" si="65"/>
        <v>5</v>
      </c>
      <c r="J657" s="97" t="s">
        <v>256</v>
      </c>
      <c r="K657" s="97">
        <v>2018</v>
      </c>
      <c r="L657" s="109">
        <v>43181</v>
      </c>
      <c r="M657" s="97">
        <v>2551</v>
      </c>
      <c r="N657" s="115">
        <v>2549</v>
      </c>
      <c r="O657" s="116">
        <v>43181</v>
      </c>
      <c r="P657" s="97" t="s">
        <v>94</v>
      </c>
      <c r="Q657" s="112" t="s">
        <v>99</v>
      </c>
      <c r="R657" s="127" t="s">
        <v>92</v>
      </c>
      <c r="T657" s="97">
        <v>4</v>
      </c>
      <c r="U657" s="127" t="s">
        <v>266</v>
      </c>
      <c r="W657" s="97" t="s">
        <v>289</v>
      </c>
      <c r="AA657" s="127" t="s">
        <v>261</v>
      </c>
      <c r="AB657" s="127">
        <f t="shared" si="66"/>
        <v>6</v>
      </c>
      <c r="AC657" s="127">
        <f t="shared" si="69"/>
        <v>1</v>
      </c>
      <c r="AD657" s="117">
        <v>20</v>
      </c>
      <c r="AE657" s="132">
        <f t="shared" si="64"/>
        <v>774</v>
      </c>
      <c r="AF657" s="97">
        <v>1</v>
      </c>
      <c r="AG657" s="99">
        <v>43182</v>
      </c>
      <c r="AH657" s="127" t="str">
        <f t="shared" si="70"/>
        <v>2549PHYTO SOYA GEL VAGINAL X 8 APLICADORES</v>
      </c>
    </row>
    <row r="658" spans="1:34" x14ac:dyDescent="0.3">
      <c r="A658" s="97">
        <v>132</v>
      </c>
      <c r="B658" s="127" t="str">
        <f t="shared" si="67"/>
        <v>1326</v>
      </c>
      <c r="C658" s="127" t="str">
        <f t="shared" si="68"/>
        <v>25496</v>
      </c>
      <c r="E658" s="159" t="s">
        <v>348</v>
      </c>
      <c r="F658" s="133" t="s">
        <v>167</v>
      </c>
      <c r="G658" s="114" t="s">
        <v>168</v>
      </c>
      <c r="H658" s="136">
        <v>43738</v>
      </c>
      <c r="I658" s="132">
        <f t="shared" si="65"/>
        <v>6</v>
      </c>
      <c r="J658" s="97" t="s">
        <v>256</v>
      </c>
      <c r="K658" s="97">
        <v>2018</v>
      </c>
      <c r="L658" s="109">
        <v>43181</v>
      </c>
      <c r="M658" s="97">
        <v>2551</v>
      </c>
      <c r="N658" s="115">
        <v>2549</v>
      </c>
      <c r="O658" s="116">
        <v>43181</v>
      </c>
      <c r="P658" s="97" t="s">
        <v>94</v>
      </c>
      <c r="Q658" s="112" t="s">
        <v>99</v>
      </c>
      <c r="R658" s="127" t="s">
        <v>92</v>
      </c>
      <c r="T658" s="97">
        <v>4</v>
      </c>
      <c r="U658" s="127" t="s">
        <v>266</v>
      </c>
      <c r="W658" s="97" t="s">
        <v>289</v>
      </c>
      <c r="AA658" s="127" t="s">
        <v>261</v>
      </c>
      <c r="AB658" s="127">
        <f t="shared" si="66"/>
        <v>6</v>
      </c>
      <c r="AC658" s="127">
        <f t="shared" si="69"/>
        <v>1</v>
      </c>
      <c r="AD658" s="117">
        <v>10</v>
      </c>
      <c r="AE658" s="132">
        <f t="shared" si="64"/>
        <v>774</v>
      </c>
      <c r="AF658" s="97">
        <v>1</v>
      </c>
      <c r="AG658" s="99">
        <v>43182</v>
      </c>
      <c r="AH658" s="127" t="str">
        <f t="shared" si="70"/>
        <v>2549VAGIVIT CAJS X 6 V.T.</v>
      </c>
    </row>
    <row r="659" spans="1:34" x14ac:dyDescent="0.3">
      <c r="A659" s="97">
        <v>132</v>
      </c>
      <c r="B659" s="127" t="str">
        <f t="shared" si="67"/>
        <v>1327</v>
      </c>
      <c r="C659" s="127" t="str">
        <f t="shared" si="68"/>
        <v>25501</v>
      </c>
      <c r="E659" s="159" t="s">
        <v>336</v>
      </c>
      <c r="F659" s="133" t="s">
        <v>185</v>
      </c>
      <c r="G659" s="114" t="s">
        <v>222</v>
      </c>
      <c r="H659" s="136">
        <v>44134</v>
      </c>
      <c r="I659" s="132">
        <f t="shared" si="65"/>
        <v>1</v>
      </c>
      <c r="J659" s="97" t="s">
        <v>256</v>
      </c>
      <c r="K659" s="97">
        <v>2018</v>
      </c>
      <c r="L659" s="109">
        <v>43181</v>
      </c>
      <c r="M659" s="97">
        <v>2552</v>
      </c>
      <c r="N659" s="115">
        <v>2550</v>
      </c>
      <c r="O659" s="116">
        <v>43181</v>
      </c>
      <c r="P659" s="97" t="s">
        <v>94</v>
      </c>
      <c r="Q659" s="112" t="s">
        <v>229</v>
      </c>
      <c r="R659" s="127" t="s">
        <v>92</v>
      </c>
      <c r="T659" s="97">
        <v>1</v>
      </c>
      <c r="U659" s="127" t="s">
        <v>266</v>
      </c>
      <c r="W659" s="97" t="s">
        <v>289</v>
      </c>
      <c r="AA659" s="127" t="s">
        <v>261</v>
      </c>
      <c r="AB659" s="127">
        <f t="shared" si="66"/>
        <v>7</v>
      </c>
      <c r="AC659" s="127">
        <f t="shared" si="69"/>
        <v>1</v>
      </c>
      <c r="AD659" s="117">
        <v>5</v>
      </c>
      <c r="AE659" s="132">
        <f t="shared" si="64"/>
        <v>775</v>
      </c>
      <c r="AF659" s="97">
        <v>1</v>
      </c>
      <c r="AG659" s="99">
        <v>43182</v>
      </c>
      <c r="AH659" s="127" t="str">
        <f t="shared" si="70"/>
        <v>2550ARKOLAGEN PLUS X 14 SACHETS</v>
      </c>
    </row>
    <row r="660" spans="1:34" x14ac:dyDescent="0.3">
      <c r="A660" s="97">
        <v>132</v>
      </c>
      <c r="B660" s="127" t="str">
        <f t="shared" si="67"/>
        <v>1327</v>
      </c>
      <c r="C660" s="127" t="str">
        <f t="shared" si="68"/>
        <v>25502</v>
      </c>
      <c r="E660" s="159" t="s">
        <v>339</v>
      </c>
      <c r="F660" s="133" t="s">
        <v>151</v>
      </c>
      <c r="G660" s="114" t="s">
        <v>224</v>
      </c>
      <c r="H660" s="136">
        <v>43738</v>
      </c>
      <c r="I660" s="132">
        <f t="shared" si="65"/>
        <v>2</v>
      </c>
      <c r="J660" s="97" t="s">
        <v>256</v>
      </c>
      <c r="K660" s="97">
        <v>2018</v>
      </c>
      <c r="L660" s="109">
        <v>43181</v>
      </c>
      <c r="M660" s="97">
        <v>2552</v>
      </c>
      <c r="N660" s="115">
        <v>2550</v>
      </c>
      <c r="O660" s="116">
        <v>43181</v>
      </c>
      <c r="P660" s="97" t="s">
        <v>94</v>
      </c>
      <c r="Q660" s="112" t="s">
        <v>229</v>
      </c>
      <c r="R660" s="127" t="s">
        <v>92</v>
      </c>
      <c r="T660" s="97">
        <v>1</v>
      </c>
      <c r="U660" s="127" t="s">
        <v>266</v>
      </c>
      <c r="W660" s="97" t="s">
        <v>289</v>
      </c>
      <c r="AA660" s="127" t="s">
        <v>261</v>
      </c>
      <c r="AB660" s="127">
        <f t="shared" si="66"/>
        <v>7</v>
      </c>
      <c r="AC660" s="127">
        <f t="shared" si="69"/>
        <v>1</v>
      </c>
      <c r="AD660" s="117">
        <v>5</v>
      </c>
      <c r="AE660" s="132">
        <f t="shared" si="64"/>
        <v>775</v>
      </c>
      <c r="AF660" s="97">
        <v>1</v>
      </c>
      <c r="AG660" s="99">
        <v>43182</v>
      </c>
      <c r="AH660" s="127" t="str">
        <f t="shared" si="70"/>
        <v>2550CYS-CONTROL SACHETS X 14</v>
      </c>
    </row>
    <row r="661" spans="1:34" x14ac:dyDescent="0.3">
      <c r="A661" s="97">
        <v>132</v>
      </c>
      <c r="B661" s="127" t="str">
        <f t="shared" si="67"/>
        <v>1327</v>
      </c>
      <c r="C661" s="127" t="str">
        <f t="shared" si="68"/>
        <v>25503</v>
      </c>
      <c r="E661" s="159" t="s">
        <v>342</v>
      </c>
      <c r="F661" s="133" t="s">
        <v>155</v>
      </c>
      <c r="G661" s="114" t="s">
        <v>156</v>
      </c>
      <c r="H661" s="136">
        <v>43920</v>
      </c>
      <c r="I661" s="132">
        <f t="shared" si="65"/>
        <v>3</v>
      </c>
      <c r="J661" s="97" t="s">
        <v>256</v>
      </c>
      <c r="K661" s="97">
        <v>2018</v>
      </c>
      <c r="L661" s="109">
        <v>43181</v>
      </c>
      <c r="M661" s="97">
        <v>2552</v>
      </c>
      <c r="N661" s="115">
        <v>2550</v>
      </c>
      <c r="O661" s="116">
        <v>43181</v>
      </c>
      <c r="P661" s="97" t="s">
        <v>94</v>
      </c>
      <c r="Q661" s="112" t="s">
        <v>229</v>
      </c>
      <c r="R661" s="127" t="s">
        <v>92</v>
      </c>
      <c r="T661" s="97">
        <v>1</v>
      </c>
      <c r="U661" s="127" t="s">
        <v>266</v>
      </c>
      <c r="W661" s="97" t="s">
        <v>289</v>
      </c>
      <c r="AA661" s="127" t="s">
        <v>261</v>
      </c>
      <c r="AB661" s="127">
        <f t="shared" si="66"/>
        <v>7</v>
      </c>
      <c r="AC661" s="127">
        <f t="shared" si="69"/>
        <v>1</v>
      </c>
      <c r="AD661" s="117">
        <v>5</v>
      </c>
      <c r="AE661" s="132">
        <f t="shared" si="64"/>
        <v>775</v>
      </c>
      <c r="AF661" s="97">
        <v>1</v>
      </c>
      <c r="AG661" s="99">
        <v>43182</v>
      </c>
      <c r="AH661" s="127" t="str">
        <f t="shared" si="70"/>
        <v>2550PHYTO SOYA CAPS. X 60</v>
      </c>
    </row>
    <row r="662" spans="1:34" x14ac:dyDescent="0.3">
      <c r="A662" s="97">
        <v>132</v>
      </c>
      <c r="B662" s="127" t="str">
        <f t="shared" si="67"/>
        <v>1327</v>
      </c>
      <c r="C662" s="127" t="str">
        <f t="shared" si="68"/>
        <v>25504</v>
      </c>
      <c r="E662" s="159" t="s">
        <v>344</v>
      </c>
      <c r="F662" s="133" t="s">
        <v>165</v>
      </c>
      <c r="G662" s="114" t="s">
        <v>184</v>
      </c>
      <c r="H662" s="136">
        <v>44042</v>
      </c>
      <c r="I662" s="132">
        <f t="shared" si="65"/>
        <v>4</v>
      </c>
      <c r="J662" s="97" t="s">
        <v>256</v>
      </c>
      <c r="K662" s="97">
        <v>2018</v>
      </c>
      <c r="L662" s="109">
        <v>43181</v>
      </c>
      <c r="M662" s="97">
        <v>2552</v>
      </c>
      <c r="N662" s="115">
        <v>2550</v>
      </c>
      <c r="O662" s="116">
        <v>43181</v>
      </c>
      <c r="P662" s="97" t="s">
        <v>94</v>
      </c>
      <c r="Q662" s="112" t="s">
        <v>229</v>
      </c>
      <c r="R662" s="127" t="s">
        <v>92</v>
      </c>
      <c r="T662" s="97">
        <v>1</v>
      </c>
      <c r="U662" s="127" t="s">
        <v>266</v>
      </c>
      <c r="W662" s="97" t="s">
        <v>289</v>
      </c>
      <c r="AA662" s="127" t="s">
        <v>261</v>
      </c>
      <c r="AB662" s="127">
        <f t="shared" si="66"/>
        <v>7</v>
      </c>
      <c r="AC662" s="127">
        <f t="shared" si="69"/>
        <v>1</v>
      </c>
      <c r="AD662" s="117">
        <v>5</v>
      </c>
      <c r="AE662" s="132">
        <f t="shared" si="64"/>
        <v>775</v>
      </c>
      <c r="AF662" s="97">
        <v>1</v>
      </c>
      <c r="AG662" s="99">
        <v>43182</v>
      </c>
      <c r="AH662" s="127" t="str">
        <f t="shared" si="70"/>
        <v>2550PHYTO SOYA FORTE X 60 CAPS</v>
      </c>
    </row>
    <row r="663" spans="1:34" x14ac:dyDescent="0.3">
      <c r="A663" s="97">
        <v>132</v>
      </c>
      <c r="B663" s="127" t="str">
        <f t="shared" si="67"/>
        <v>1328</v>
      </c>
      <c r="C663" s="127" t="str">
        <f t="shared" si="68"/>
        <v>25511</v>
      </c>
      <c r="E663" s="159" t="s">
        <v>332</v>
      </c>
      <c r="F663" s="133" t="s">
        <v>142</v>
      </c>
      <c r="G663" s="114" t="s">
        <v>194</v>
      </c>
      <c r="H663" s="136">
        <v>43738</v>
      </c>
      <c r="I663" s="132">
        <f t="shared" si="65"/>
        <v>1</v>
      </c>
      <c r="J663" s="97" t="s">
        <v>256</v>
      </c>
      <c r="K663" s="97">
        <v>2018</v>
      </c>
      <c r="L663" s="109">
        <v>43181</v>
      </c>
      <c r="M663" s="97">
        <v>2553</v>
      </c>
      <c r="N663" s="115">
        <v>2551</v>
      </c>
      <c r="O663" s="116">
        <v>43181</v>
      </c>
      <c r="P663" s="97" t="s">
        <v>94</v>
      </c>
      <c r="Q663" s="112" t="s">
        <v>100</v>
      </c>
      <c r="R663" s="127" t="s">
        <v>92</v>
      </c>
      <c r="T663" s="97">
        <v>1</v>
      </c>
      <c r="U663" s="127" t="s">
        <v>266</v>
      </c>
      <c r="W663" s="97" t="s">
        <v>289</v>
      </c>
      <c r="AA663" s="127" t="s">
        <v>261</v>
      </c>
      <c r="AB663" s="127">
        <f t="shared" si="66"/>
        <v>8</v>
      </c>
      <c r="AC663" s="127">
        <f t="shared" si="69"/>
        <v>1</v>
      </c>
      <c r="AD663" s="117">
        <v>5</v>
      </c>
      <c r="AE663" s="132">
        <f t="shared" si="64"/>
        <v>776</v>
      </c>
      <c r="AF663" s="97">
        <v>1</v>
      </c>
      <c r="AG663" s="99">
        <v>43182</v>
      </c>
      <c r="AH663" s="127" t="str">
        <f t="shared" si="70"/>
        <v>2551ACTIVOX MENTA-EUCALIPTO X 16 PASTILLAS</v>
      </c>
    </row>
    <row r="664" spans="1:34" x14ac:dyDescent="0.3">
      <c r="A664" s="97">
        <v>132</v>
      </c>
      <c r="B664" s="127" t="str">
        <f t="shared" si="67"/>
        <v>1328</v>
      </c>
      <c r="C664" s="127" t="str">
        <f t="shared" si="68"/>
        <v>25512</v>
      </c>
      <c r="E664" s="159" t="s">
        <v>333</v>
      </c>
      <c r="F664" s="133" t="s">
        <v>159</v>
      </c>
      <c r="G664" s="114" t="s">
        <v>183</v>
      </c>
      <c r="H664" s="136">
        <v>43738</v>
      </c>
      <c r="I664" s="132">
        <f t="shared" si="65"/>
        <v>2</v>
      </c>
      <c r="J664" s="97" t="s">
        <v>256</v>
      </c>
      <c r="K664" s="97">
        <v>2018</v>
      </c>
      <c r="L664" s="109">
        <v>43181</v>
      </c>
      <c r="M664" s="97">
        <v>2553</v>
      </c>
      <c r="N664" s="115">
        <v>2551</v>
      </c>
      <c r="O664" s="116">
        <v>43181</v>
      </c>
      <c r="P664" s="97" t="s">
        <v>94</v>
      </c>
      <c r="Q664" s="112" t="s">
        <v>100</v>
      </c>
      <c r="R664" s="127" t="s">
        <v>92</v>
      </c>
      <c r="T664" s="97">
        <v>1</v>
      </c>
      <c r="U664" s="127" t="s">
        <v>266</v>
      </c>
      <c r="W664" s="97" t="s">
        <v>289</v>
      </c>
      <c r="AA664" s="127" t="s">
        <v>261</v>
      </c>
      <c r="AB664" s="127">
        <f t="shared" si="66"/>
        <v>8</v>
      </c>
      <c r="AC664" s="127">
        <f t="shared" si="69"/>
        <v>1</v>
      </c>
      <c r="AD664" s="117">
        <v>10</v>
      </c>
      <c r="AE664" s="132">
        <f t="shared" si="64"/>
        <v>776</v>
      </c>
      <c r="AF664" s="97">
        <v>1</v>
      </c>
      <c r="AG664" s="99">
        <v>43182</v>
      </c>
      <c r="AH664" s="127" t="str">
        <f t="shared" si="70"/>
        <v>2551ACTIVOX MIEL-LIMON X 16 PASTILLAS</v>
      </c>
    </row>
    <row r="665" spans="1:34" x14ac:dyDescent="0.3">
      <c r="A665" s="97">
        <v>132</v>
      </c>
      <c r="B665" s="127" t="str">
        <f t="shared" si="67"/>
        <v>1328</v>
      </c>
      <c r="C665" s="127" t="str">
        <f t="shared" si="68"/>
        <v>25513</v>
      </c>
      <c r="E665" s="159" t="s">
        <v>336</v>
      </c>
      <c r="F665" s="133" t="s">
        <v>185</v>
      </c>
      <c r="G665" s="114" t="s">
        <v>222</v>
      </c>
      <c r="H665" s="136">
        <v>44134</v>
      </c>
      <c r="I665" s="132">
        <f t="shared" si="65"/>
        <v>3</v>
      </c>
      <c r="J665" s="97" t="s">
        <v>256</v>
      </c>
      <c r="K665" s="97">
        <v>2018</v>
      </c>
      <c r="L665" s="109">
        <v>43181</v>
      </c>
      <c r="M665" s="97">
        <v>2553</v>
      </c>
      <c r="N665" s="115">
        <v>2551</v>
      </c>
      <c r="O665" s="116">
        <v>43181</v>
      </c>
      <c r="P665" s="97" t="s">
        <v>94</v>
      </c>
      <c r="Q665" s="112" t="s">
        <v>100</v>
      </c>
      <c r="R665" s="127" t="s">
        <v>92</v>
      </c>
      <c r="T665" s="97">
        <v>1</v>
      </c>
      <c r="U665" s="127" t="s">
        <v>266</v>
      </c>
      <c r="W665" s="97" t="s">
        <v>289</v>
      </c>
      <c r="AA665" s="127" t="s">
        <v>261</v>
      </c>
      <c r="AB665" s="127">
        <f t="shared" si="66"/>
        <v>8</v>
      </c>
      <c r="AC665" s="127">
        <f t="shared" si="69"/>
        <v>1</v>
      </c>
      <c r="AD665" s="117">
        <v>10</v>
      </c>
      <c r="AE665" s="132">
        <f t="shared" si="64"/>
        <v>776</v>
      </c>
      <c r="AF665" s="97">
        <v>1</v>
      </c>
      <c r="AG665" s="99">
        <v>43182</v>
      </c>
      <c r="AH665" s="127" t="str">
        <f t="shared" si="70"/>
        <v>2551ARKOLAGEN PLUS X 14 SACHETS</v>
      </c>
    </row>
    <row r="666" spans="1:34" x14ac:dyDescent="0.3">
      <c r="A666" s="97">
        <v>132</v>
      </c>
      <c r="B666" s="127" t="str">
        <f t="shared" si="67"/>
        <v>1328</v>
      </c>
      <c r="C666" s="127" t="str">
        <f t="shared" si="68"/>
        <v>25514</v>
      </c>
      <c r="E666" s="159" t="s">
        <v>344</v>
      </c>
      <c r="F666" s="133" t="s">
        <v>165</v>
      </c>
      <c r="G666" s="114" t="s">
        <v>184</v>
      </c>
      <c r="H666" s="136">
        <v>44042</v>
      </c>
      <c r="I666" s="132">
        <f t="shared" si="65"/>
        <v>4</v>
      </c>
      <c r="J666" s="97" t="s">
        <v>256</v>
      </c>
      <c r="K666" s="97">
        <v>2018</v>
      </c>
      <c r="L666" s="109">
        <v>43181</v>
      </c>
      <c r="M666" s="97">
        <v>2553</v>
      </c>
      <c r="N666" s="115">
        <v>2551</v>
      </c>
      <c r="O666" s="116">
        <v>43181</v>
      </c>
      <c r="P666" s="97" t="s">
        <v>94</v>
      </c>
      <c r="Q666" s="112" t="s">
        <v>100</v>
      </c>
      <c r="R666" s="127" t="s">
        <v>92</v>
      </c>
      <c r="T666" s="97">
        <v>1</v>
      </c>
      <c r="U666" s="127" t="s">
        <v>266</v>
      </c>
      <c r="W666" s="97" t="s">
        <v>289</v>
      </c>
      <c r="AA666" s="127" t="s">
        <v>261</v>
      </c>
      <c r="AB666" s="127">
        <f t="shared" si="66"/>
        <v>8</v>
      </c>
      <c r="AC666" s="127">
        <f t="shared" si="69"/>
        <v>1</v>
      </c>
      <c r="AD666" s="117">
        <v>5</v>
      </c>
      <c r="AE666" s="132">
        <f t="shared" si="64"/>
        <v>776</v>
      </c>
      <c r="AF666" s="97">
        <v>1</v>
      </c>
      <c r="AG666" s="99">
        <v>43182</v>
      </c>
      <c r="AH666" s="127" t="str">
        <f t="shared" si="70"/>
        <v>2551PHYTO SOYA FORTE X 60 CAPS</v>
      </c>
    </row>
    <row r="667" spans="1:34" x14ac:dyDescent="0.3">
      <c r="A667" s="97">
        <v>132</v>
      </c>
      <c r="B667" s="127" t="str">
        <f t="shared" si="67"/>
        <v>1328</v>
      </c>
      <c r="C667" s="127" t="str">
        <f t="shared" si="68"/>
        <v>25515</v>
      </c>
      <c r="E667" s="159" t="s">
        <v>345</v>
      </c>
      <c r="F667" s="133" t="s">
        <v>157</v>
      </c>
      <c r="G667" s="114" t="s">
        <v>200</v>
      </c>
      <c r="H667" s="136">
        <v>44134</v>
      </c>
      <c r="I667" s="132">
        <f t="shared" si="65"/>
        <v>5</v>
      </c>
      <c r="J667" s="97" t="s">
        <v>256</v>
      </c>
      <c r="K667" s="97">
        <v>2018</v>
      </c>
      <c r="L667" s="109">
        <v>43181</v>
      </c>
      <c r="M667" s="97">
        <v>2553</v>
      </c>
      <c r="N667" s="115">
        <v>2551</v>
      </c>
      <c r="O667" s="116">
        <v>43181</v>
      </c>
      <c r="P667" s="97" t="s">
        <v>94</v>
      </c>
      <c r="Q667" s="112" t="s">
        <v>100</v>
      </c>
      <c r="R667" s="127" t="s">
        <v>92</v>
      </c>
      <c r="T667" s="97">
        <v>1</v>
      </c>
      <c r="U667" s="127" t="s">
        <v>266</v>
      </c>
      <c r="W667" s="97" t="s">
        <v>289</v>
      </c>
      <c r="AA667" s="127" t="s">
        <v>261</v>
      </c>
      <c r="AB667" s="127">
        <f t="shared" si="66"/>
        <v>8</v>
      </c>
      <c r="AC667" s="127">
        <f t="shared" si="69"/>
        <v>1</v>
      </c>
      <c r="AD667" s="117">
        <v>5</v>
      </c>
      <c r="AE667" s="132">
        <f t="shared" si="64"/>
        <v>776</v>
      </c>
      <c r="AF667" s="97">
        <v>1</v>
      </c>
      <c r="AG667" s="99">
        <v>43182</v>
      </c>
      <c r="AH667" s="127" t="str">
        <f t="shared" si="70"/>
        <v>2551PHYTO SOYA GEL VAGINAL X 8 APLICADORES</v>
      </c>
    </row>
    <row r="668" spans="1:34" x14ac:dyDescent="0.3">
      <c r="A668" s="97">
        <v>132</v>
      </c>
      <c r="B668" s="127" t="str">
        <f t="shared" si="67"/>
        <v>1329</v>
      </c>
      <c r="C668" s="127" t="str">
        <f t="shared" si="68"/>
        <v>25531</v>
      </c>
      <c r="E668" s="159" t="s">
        <v>332</v>
      </c>
      <c r="F668" s="133" t="s">
        <v>142</v>
      </c>
      <c r="G668" s="114" t="s">
        <v>194</v>
      </c>
      <c r="H668" s="136">
        <v>43738</v>
      </c>
      <c r="I668" s="132">
        <f t="shared" si="65"/>
        <v>1</v>
      </c>
      <c r="J668" s="97" t="s">
        <v>256</v>
      </c>
      <c r="K668" s="97">
        <v>2018</v>
      </c>
      <c r="L668" s="109">
        <v>43181</v>
      </c>
      <c r="M668" s="97">
        <v>2554</v>
      </c>
      <c r="N668" s="115">
        <v>2553</v>
      </c>
      <c r="O668" s="116">
        <v>43181</v>
      </c>
      <c r="P668" s="97" t="s">
        <v>94</v>
      </c>
      <c r="Q668" s="112" t="s">
        <v>192</v>
      </c>
      <c r="R668" s="127" t="s">
        <v>92</v>
      </c>
      <c r="T668" s="97">
        <v>2</v>
      </c>
      <c r="U668" s="127" t="s">
        <v>266</v>
      </c>
      <c r="W668" s="97" t="s">
        <v>289</v>
      </c>
      <c r="AA668" s="127" t="s">
        <v>261</v>
      </c>
      <c r="AB668" s="127">
        <f t="shared" si="66"/>
        <v>9</v>
      </c>
      <c r="AC668" s="127">
        <f t="shared" si="69"/>
        <v>1</v>
      </c>
      <c r="AD668" s="117">
        <v>50</v>
      </c>
      <c r="AE668" s="132">
        <f t="shared" si="64"/>
        <v>777</v>
      </c>
      <c r="AF668" s="97">
        <v>1</v>
      </c>
      <c r="AG668" s="99">
        <v>43182</v>
      </c>
      <c r="AH668" s="127" t="str">
        <f t="shared" si="70"/>
        <v>2553ACTIVOX MENTA-EUCALIPTO X 16 PASTILLAS</v>
      </c>
    </row>
    <row r="669" spans="1:34" x14ac:dyDescent="0.3">
      <c r="A669" s="97">
        <v>132</v>
      </c>
      <c r="B669" s="127" t="str">
        <f t="shared" si="67"/>
        <v>1329</v>
      </c>
      <c r="C669" s="127" t="str">
        <f t="shared" si="68"/>
        <v>25532</v>
      </c>
      <c r="E669" s="159" t="s">
        <v>333</v>
      </c>
      <c r="F669" s="133" t="s">
        <v>159</v>
      </c>
      <c r="G669" s="114" t="s">
        <v>183</v>
      </c>
      <c r="H669" s="136">
        <v>43738</v>
      </c>
      <c r="I669" s="132">
        <f t="shared" si="65"/>
        <v>2</v>
      </c>
      <c r="J669" s="97" t="s">
        <v>256</v>
      </c>
      <c r="K669" s="97">
        <v>2018</v>
      </c>
      <c r="L669" s="109">
        <v>43181</v>
      </c>
      <c r="M669" s="97">
        <v>2554</v>
      </c>
      <c r="N669" s="115">
        <v>2553</v>
      </c>
      <c r="O669" s="116">
        <v>43181</v>
      </c>
      <c r="P669" s="97" t="s">
        <v>94</v>
      </c>
      <c r="Q669" s="112" t="s">
        <v>192</v>
      </c>
      <c r="R669" s="127" t="s">
        <v>92</v>
      </c>
      <c r="T669" s="97">
        <v>2</v>
      </c>
      <c r="U669" s="127" t="s">
        <v>266</v>
      </c>
      <c r="W669" s="97" t="s">
        <v>289</v>
      </c>
      <c r="AA669" s="127" t="s">
        <v>261</v>
      </c>
      <c r="AB669" s="127">
        <f t="shared" si="66"/>
        <v>9</v>
      </c>
      <c r="AC669" s="127">
        <f t="shared" si="69"/>
        <v>1</v>
      </c>
      <c r="AD669" s="117">
        <v>40</v>
      </c>
      <c r="AE669" s="132">
        <f t="shared" si="64"/>
        <v>777</v>
      </c>
      <c r="AF669" s="97">
        <v>1</v>
      </c>
      <c r="AG669" s="99">
        <v>43182</v>
      </c>
      <c r="AH669" s="127" t="str">
        <f t="shared" si="70"/>
        <v>2553ACTIVOX MIEL-LIMON X 16 PASTILLAS</v>
      </c>
    </row>
    <row r="670" spans="1:34" x14ac:dyDescent="0.3">
      <c r="A670" s="97">
        <v>132</v>
      </c>
      <c r="B670" s="127" t="str">
        <f t="shared" si="67"/>
        <v>1329</v>
      </c>
      <c r="C670" s="127" t="str">
        <f t="shared" si="68"/>
        <v>25533</v>
      </c>
      <c r="E670" s="159" t="s">
        <v>337</v>
      </c>
      <c r="F670" s="133" t="s">
        <v>146</v>
      </c>
      <c r="G670" s="114" t="s">
        <v>223</v>
      </c>
      <c r="H670" s="136">
        <v>43697</v>
      </c>
      <c r="I670" s="132">
        <f t="shared" si="65"/>
        <v>3</v>
      </c>
      <c r="J670" s="97" t="s">
        <v>256</v>
      </c>
      <c r="K670" s="97">
        <v>2018</v>
      </c>
      <c r="L670" s="109">
        <v>43181</v>
      </c>
      <c r="M670" s="97">
        <v>2554</v>
      </c>
      <c r="N670" s="115">
        <v>2553</v>
      </c>
      <c r="O670" s="116">
        <v>43181</v>
      </c>
      <c r="P670" s="97" t="s">
        <v>94</v>
      </c>
      <c r="Q670" s="112" t="s">
        <v>192</v>
      </c>
      <c r="R670" s="127" t="s">
        <v>92</v>
      </c>
      <c r="T670" s="97">
        <v>2</v>
      </c>
      <c r="U670" s="127" t="s">
        <v>266</v>
      </c>
      <c r="W670" s="97" t="s">
        <v>289</v>
      </c>
      <c r="AA670" s="127" t="s">
        <v>261</v>
      </c>
      <c r="AB670" s="127">
        <f t="shared" si="66"/>
        <v>9</v>
      </c>
      <c r="AC670" s="127">
        <f t="shared" si="69"/>
        <v>1</v>
      </c>
      <c r="AD670" s="117">
        <v>25</v>
      </c>
      <c r="AE670" s="132">
        <f t="shared" si="64"/>
        <v>777</v>
      </c>
      <c r="AF670" s="97">
        <v>1</v>
      </c>
      <c r="AG670" s="99">
        <v>43182</v>
      </c>
      <c r="AH670" s="127" t="str">
        <f t="shared" si="70"/>
        <v>2553ARKOVOX PROPOLIS JARABE X 150 ML.</v>
      </c>
    </row>
    <row r="671" spans="1:34" x14ac:dyDescent="0.3">
      <c r="A671" s="97">
        <v>132</v>
      </c>
      <c r="B671" s="127" t="str">
        <f t="shared" si="67"/>
        <v>1329</v>
      </c>
      <c r="C671" s="127" t="str">
        <f t="shared" si="68"/>
        <v>25534</v>
      </c>
      <c r="E671" s="159" t="s">
        <v>339</v>
      </c>
      <c r="F671" s="133" t="s">
        <v>151</v>
      </c>
      <c r="G671" s="114" t="s">
        <v>224</v>
      </c>
      <c r="H671" s="136">
        <v>43738</v>
      </c>
      <c r="I671" s="132">
        <f t="shared" si="65"/>
        <v>4</v>
      </c>
      <c r="J671" s="97" t="s">
        <v>256</v>
      </c>
      <c r="K671" s="97">
        <v>2018</v>
      </c>
      <c r="L671" s="109">
        <v>43181</v>
      </c>
      <c r="M671" s="97">
        <v>2554</v>
      </c>
      <c r="N671" s="115">
        <v>2553</v>
      </c>
      <c r="O671" s="116">
        <v>43181</v>
      </c>
      <c r="P671" s="97" t="s">
        <v>94</v>
      </c>
      <c r="Q671" s="112" t="s">
        <v>192</v>
      </c>
      <c r="R671" s="127" t="s">
        <v>92</v>
      </c>
      <c r="T671" s="97">
        <v>2</v>
      </c>
      <c r="U671" s="127" t="s">
        <v>266</v>
      </c>
      <c r="W671" s="97" t="s">
        <v>289</v>
      </c>
      <c r="AA671" s="127" t="s">
        <v>261</v>
      </c>
      <c r="AB671" s="127">
        <f t="shared" si="66"/>
        <v>9</v>
      </c>
      <c r="AC671" s="127">
        <f t="shared" si="69"/>
        <v>1</v>
      </c>
      <c r="AD671" s="117">
        <v>5</v>
      </c>
      <c r="AE671" s="132">
        <f t="shared" si="64"/>
        <v>777</v>
      </c>
      <c r="AF671" s="97">
        <v>1</v>
      </c>
      <c r="AG671" s="99">
        <v>43182</v>
      </c>
      <c r="AH671" s="127" t="str">
        <f t="shared" si="70"/>
        <v>2553CYS-CONTROL SACHETS X 14</v>
      </c>
    </row>
    <row r="672" spans="1:34" x14ac:dyDescent="0.3">
      <c r="A672" s="97">
        <v>132</v>
      </c>
      <c r="B672" s="127" t="str">
        <f t="shared" si="67"/>
        <v>1329</v>
      </c>
      <c r="C672" s="127" t="str">
        <f t="shared" si="68"/>
        <v>25535</v>
      </c>
      <c r="E672" s="159" t="s">
        <v>344</v>
      </c>
      <c r="F672" s="133" t="s">
        <v>165</v>
      </c>
      <c r="G672" s="114" t="s">
        <v>184</v>
      </c>
      <c r="H672" s="136">
        <v>44042</v>
      </c>
      <c r="I672" s="132">
        <f t="shared" si="65"/>
        <v>5</v>
      </c>
      <c r="J672" s="97" t="s">
        <v>256</v>
      </c>
      <c r="K672" s="97">
        <v>2018</v>
      </c>
      <c r="L672" s="109">
        <v>43181</v>
      </c>
      <c r="M672" s="97">
        <v>2554</v>
      </c>
      <c r="N672" s="115">
        <v>2553</v>
      </c>
      <c r="O672" s="116">
        <v>43181</v>
      </c>
      <c r="P672" s="97" t="s">
        <v>94</v>
      </c>
      <c r="Q672" s="112" t="s">
        <v>192</v>
      </c>
      <c r="R672" s="127" t="s">
        <v>92</v>
      </c>
      <c r="T672" s="97">
        <v>2</v>
      </c>
      <c r="U672" s="127" t="s">
        <v>266</v>
      </c>
      <c r="W672" s="97" t="s">
        <v>289</v>
      </c>
      <c r="AA672" s="127" t="s">
        <v>261</v>
      </c>
      <c r="AB672" s="127">
        <f t="shared" si="66"/>
        <v>9</v>
      </c>
      <c r="AC672" s="127">
        <f t="shared" si="69"/>
        <v>1</v>
      </c>
      <c r="AD672" s="117">
        <v>5</v>
      </c>
      <c r="AE672" s="132">
        <f t="shared" si="64"/>
        <v>777</v>
      </c>
      <c r="AF672" s="97">
        <v>1</v>
      </c>
      <c r="AG672" s="99">
        <v>43182</v>
      </c>
      <c r="AH672" s="127" t="str">
        <f t="shared" si="70"/>
        <v>2553PHYTO SOYA FORTE X 60 CAPS</v>
      </c>
    </row>
    <row r="673" spans="1:34" x14ac:dyDescent="0.3">
      <c r="A673" s="97">
        <v>132</v>
      </c>
      <c r="B673" s="127" t="str">
        <f t="shared" si="67"/>
        <v>1329</v>
      </c>
      <c r="C673" s="127" t="str">
        <f t="shared" si="68"/>
        <v>25536</v>
      </c>
      <c r="E673" s="159" t="s">
        <v>345</v>
      </c>
      <c r="F673" s="133" t="s">
        <v>157</v>
      </c>
      <c r="G673" s="114" t="s">
        <v>200</v>
      </c>
      <c r="H673" s="136">
        <v>44134</v>
      </c>
      <c r="I673" s="132">
        <f t="shared" si="65"/>
        <v>6</v>
      </c>
      <c r="J673" s="97" t="s">
        <v>256</v>
      </c>
      <c r="K673" s="97">
        <v>2018</v>
      </c>
      <c r="L673" s="109">
        <v>43181</v>
      </c>
      <c r="M673" s="97">
        <v>2554</v>
      </c>
      <c r="N673" s="115">
        <v>2553</v>
      </c>
      <c r="O673" s="116">
        <v>43181</v>
      </c>
      <c r="P673" s="97" t="s">
        <v>94</v>
      </c>
      <c r="Q673" s="112" t="s">
        <v>192</v>
      </c>
      <c r="R673" s="127" t="s">
        <v>92</v>
      </c>
      <c r="T673" s="97">
        <v>2</v>
      </c>
      <c r="U673" s="127" t="s">
        <v>266</v>
      </c>
      <c r="W673" s="97" t="s">
        <v>289</v>
      </c>
      <c r="AA673" s="127" t="s">
        <v>261</v>
      </c>
      <c r="AB673" s="127">
        <f t="shared" si="66"/>
        <v>9</v>
      </c>
      <c r="AC673" s="127">
        <f t="shared" si="69"/>
        <v>1</v>
      </c>
      <c r="AD673" s="117">
        <v>5</v>
      </c>
      <c r="AE673" s="132">
        <f t="shared" si="64"/>
        <v>777</v>
      </c>
      <c r="AF673" s="97">
        <v>1</v>
      </c>
      <c r="AG673" s="99">
        <v>43182</v>
      </c>
      <c r="AH673" s="127" t="str">
        <f t="shared" si="70"/>
        <v>2553PHYTO SOYA GEL VAGINAL X 8 APLICADORES</v>
      </c>
    </row>
    <row r="674" spans="1:34" x14ac:dyDescent="0.3">
      <c r="A674" s="97">
        <v>132</v>
      </c>
      <c r="B674" s="127" t="str">
        <f t="shared" si="67"/>
        <v>1329</v>
      </c>
      <c r="C674" s="127" t="str">
        <f t="shared" si="68"/>
        <v>25537</v>
      </c>
      <c r="E674" s="159" t="s">
        <v>348</v>
      </c>
      <c r="F674" s="133" t="s">
        <v>167</v>
      </c>
      <c r="G674" s="114" t="s">
        <v>168</v>
      </c>
      <c r="H674" s="136">
        <v>43738</v>
      </c>
      <c r="I674" s="132">
        <f t="shared" si="65"/>
        <v>7</v>
      </c>
      <c r="J674" s="97" t="s">
        <v>256</v>
      </c>
      <c r="K674" s="97">
        <v>2018</v>
      </c>
      <c r="L674" s="109">
        <v>43181</v>
      </c>
      <c r="M674" s="97">
        <v>2554</v>
      </c>
      <c r="N674" s="115">
        <v>2553</v>
      </c>
      <c r="O674" s="116">
        <v>43181</v>
      </c>
      <c r="P674" s="97" t="s">
        <v>94</v>
      </c>
      <c r="Q674" s="112" t="s">
        <v>192</v>
      </c>
      <c r="R674" s="127" t="s">
        <v>92</v>
      </c>
      <c r="T674" s="97">
        <v>2</v>
      </c>
      <c r="U674" s="127" t="s">
        <v>266</v>
      </c>
      <c r="W674" s="97" t="s">
        <v>289</v>
      </c>
      <c r="AA674" s="127" t="s">
        <v>261</v>
      </c>
      <c r="AB674" s="127">
        <f t="shared" si="66"/>
        <v>9</v>
      </c>
      <c r="AC674" s="127">
        <f t="shared" si="69"/>
        <v>1</v>
      </c>
      <c r="AD674" s="117">
        <v>10</v>
      </c>
      <c r="AE674" s="132">
        <f t="shared" si="64"/>
        <v>777</v>
      </c>
      <c r="AF674" s="97">
        <v>1</v>
      </c>
      <c r="AG674" s="99">
        <v>43182</v>
      </c>
      <c r="AH674" s="127" t="str">
        <f t="shared" si="70"/>
        <v>2553VAGIVIT CAJS X 6 V.T.</v>
      </c>
    </row>
    <row r="675" spans="1:34" x14ac:dyDescent="0.3">
      <c r="A675" s="97">
        <v>132</v>
      </c>
      <c r="B675" s="127" t="str">
        <f t="shared" si="67"/>
        <v>13210</v>
      </c>
      <c r="C675" s="127" t="str">
        <f t="shared" si="68"/>
        <v>25541</v>
      </c>
      <c r="E675" s="159" t="s">
        <v>332</v>
      </c>
      <c r="F675" s="133" t="s">
        <v>142</v>
      </c>
      <c r="G675" s="114" t="s">
        <v>194</v>
      </c>
      <c r="H675" s="136">
        <v>43738</v>
      </c>
      <c r="I675" s="132">
        <f t="shared" si="65"/>
        <v>1</v>
      </c>
      <c r="J675" s="97" t="s">
        <v>256</v>
      </c>
      <c r="K675" s="97">
        <v>2018</v>
      </c>
      <c r="L675" s="109">
        <v>43181</v>
      </c>
      <c r="M675" s="97">
        <v>2555</v>
      </c>
      <c r="N675" s="115">
        <v>2554</v>
      </c>
      <c r="O675" s="116">
        <v>43181</v>
      </c>
      <c r="P675" s="97" t="s">
        <v>94</v>
      </c>
      <c r="Q675" s="112" t="s">
        <v>192</v>
      </c>
      <c r="R675" s="127" t="s">
        <v>92</v>
      </c>
      <c r="T675" s="97">
        <v>1</v>
      </c>
      <c r="U675" s="127" t="s">
        <v>266</v>
      </c>
      <c r="W675" s="97" t="s">
        <v>289</v>
      </c>
      <c r="AA675" s="127" t="s">
        <v>261</v>
      </c>
      <c r="AB675" s="127">
        <f t="shared" si="66"/>
        <v>10</v>
      </c>
      <c r="AC675" s="127">
        <f t="shared" si="69"/>
        <v>1</v>
      </c>
      <c r="AD675" s="117">
        <v>15</v>
      </c>
      <c r="AE675" s="132">
        <f t="shared" si="64"/>
        <v>778</v>
      </c>
      <c r="AF675" s="97">
        <v>1</v>
      </c>
      <c r="AG675" s="99">
        <v>43182</v>
      </c>
      <c r="AH675" s="127" t="str">
        <f t="shared" si="70"/>
        <v>2554ACTIVOX MENTA-EUCALIPTO X 16 PASTILLAS</v>
      </c>
    </row>
    <row r="676" spans="1:34" x14ac:dyDescent="0.3">
      <c r="A676" s="97">
        <v>132</v>
      </c>
      <c r="B676" s="127" t="str">
        <f t="shared" si="67"/>
        <v>13210</v>
      </c>
      <c r="C676" s="127" t="str">
        <f t="shared" si="68"/>
        <v>25542</v>
      </c>
      <c r="E676" s="159" t="s">
        <v>339</v>
      </c>
      <c r="F676" s="133" t="s">
        <v>151</v>
      </c>
      <c r="G676" s="114" t="s">
        <v>224</v>
      </c>
      <c r="H676" s="136">
        <v>43738</v>
      </c>
      <c r="I676" s="132">
        <f t="shared" si="65"/>
        <v>2</v>
      </c>
      <c r="J676" s="97" t="s">
        <v>256</v>
      </c>
      <c r="K676" s="97">
        <v>2018</v>
      </c>
      <c r="L676" s="109">
        <v>43181</v>
      </c>
      <c r="M676" s="97">
        <v>2555</v>
      </c>
      <c r="N676" s="115">
        <v>2554</v>
      </c>
      <c r="O676" s="116">
        <v>43181</v>
      </c>
      <c r="P676" s="97" t="s">
        <v>94</v>
      </c>
      <c r="Q676" s="112" t="s">
        <v>192</v>
      </c>
      <c r="R676" s="127" t="s">
        <v>92</v>
      </c>
      <c r="T676" s="97">
        <v>1</v>
      </c>
      <c r="U676" s="127" t="s">
        <v>266</v>
      </c>
      <c r="W676" s="97" t="s">
        <v>289</v>
      </c>
      <c r="AA676" s="127" t="s">
        <v>261</v>
      </c>
      <c r="AB676" s="127">
        <f t="shared" si="66"/>
        <v>10</v>
      </c>
      <c r="AC676" s="127">
        <f t="shared" si="69"/>
        <v>1</v>
      </c>
      <c r="AD676" s="117">
        <v>5</v>
      </c>
      <c r="AE676" s="132">
        <f t="shared" si="64"/>
        <v>778</v>
      </c>
      <c r="AF676" s="97">
        <v>1</v>
      </c>
      <c r="AG676" s="99">
        <v>43182</v>
      </c>
      <c r="AH676" s="127" t="str">
        <f t="shared" si="70"/>
        <v>2554CYS-CONTROL SACHETS X 14</v>
      </c>
    </row>
    <row r="677" spans="1:34" x14ac:dyDescent="0.3">
      <c r="A677" s="97">
        <v>132</v>
      </c>
      <c r="B677" s="127" t="str">
        <f t="shared" si="67"/>
        <v>13210</v>
      </c>
      <c r="C677" s="127" t="str">
        <f t="shared" si="68"/>
        <v>25543</v>
      </c>
      <c r="E677" s="159" t="s">
        <v>342</v>
      </c>
      <c r="F677" s="133" t="s">
        <v>155</v>
      </c>
      <c r="G677" s="114" t="s">
        <v>156</v>
      </c>
      <c r="H677" s="136">
        <v>43920</v>
      </c>
      <c r="I677" s="132">
        <f t="shared" si="65"/>
        <v>3</v>
      </c>
      <c r="J677" s="97" t="s">
        <v>256</v>
      </c>
      <c r="K677" s="97">
        <v>2018</v>
      </c>
      <c r="L677" s="109">
        <v>43181</v>
      </c>
      <c r="M677" s="97">
        <v>2555</v>
      </c>
      <c r="N677" s="115">
        <v>2554</v>
      </c>
      <c r="O677" s="116">
        <v>43181</v>
      </c>
      <c r="P677" s="97" t="s">
        <v>94</v>
      </c>
      <c r="Q677" s="112" t="s">
        <v>192</v>
      </c>
      <c r="R677" s="127" t="s">
        <v>92</v>
      </c>
      <c r="T677" s="97">
        <v>1</v>
      </c>
      <c r="U677" s="127" t="s">
        <v>266</v>
      </c>
      <c r="W677" s="97" t="s">
        <v>289</v>
      </c>
      <c r="AA677" s="127" t="s">
        <v>261</v>
      </c>
      <c r="AB677" s="127">
        <f t="shared" si="66"/>
        <v>10</v>
      </c>
      <c r="AC677" s="127">
        <f t="shared" si="69"/>
        <v>1</v>
      </c>
      <c r="AD677" s="117">
        <v>10</v>
      </c>
      <c r="AE677" s="132">
        <f t="shared" si="64"/>
        <v>778</v>
      </c>
      <c r="AF677" s="97">
        <v>1</v>
      </c>
      <c r="AG677" s="99">
        <v>43182</v>
      </c>
      <c r="AH677" s="127" t="str">
        <f t="shared" si="70"/>
        <v>2554PHYTO SOYA CAPS. X 60</v>
      </c>
    </row>
    <row r="678" spans="1:34" x14ac:dyDescent="0.3">
      <c r="A678" s="97">
        <v>132</v>
      </c>
      <c r="B678" s="127" t="str">
        <f t="shared" si="67"/>
        <v>13210</v>
      </c>
      <c r="C678" s="127" t="str">
        <f t="shared" si="68"/>
        <v>25544</v>
      </c>
      <c r="E678" s="159" t="s">
        <v>348</v>
      </c>
      <c r="F678" s="133" t="s">
        <v>167</v>
      </c>
      <c r="G678" s="114" t="s">
        <v>168</v>
      </c>
      <c r="H678" s="136">
        <v>43738</v>
      </c>
      <c r="I678" s="132">
        <f t="shared" si="65"/>
        <v>4</v>
      </c>
      <c r="J678" s="97" t="s">
        <v>256</v>
      </c>
      <c r="K678" s="97">
        <v>2018</v>
      </c>
      <c r="L678" s="109">
        <v>43181</v>
      </c>
      <c r="M678" s="97">
        <v>2555</v>
      </c>
      <c r="N678" s="115">
        <v>2554</v>
      </c>
      <c r="O678" s="116">
        <v>43181</v>
      </c>
      <c r="P678" s="97" t="s">
        <v>94</v>
      </c>
      <c r="Q678" s="112" t="s">
        <v>192</v>
      </c>
      <c r="R678" s="127" t="s">
        <v>92</v>
      </c>
      <c r="T678" s="97">
        <v>1</v>
      </c>
      <c r="U678" s="127" t="s">
        <v>266</v>
      </c>
      <c r="W678" s="97" t="s">
        <v>289</v>
      </c>
      <c r="AA678" s="127" t="s">
        <v>261</v>
      </c>
      <c r="AB678" s="127">
        <f t="shared" si="66"/>
        <v>10</v>
      </c>
      <c r="AC678" s="127">
        <f t="shared" si="69"/>
        <v>1</v>
      </c>
      <c r="AD678" s="117">
        <v>5</v>
      </c>
      <c r="AE678" s="132">
        <f t="shared" si="64"/>
        <v>778</v>
      </c>
      <c r="AF678" s="97">
        <v>1</v>
      </c>
      <c r="AG678" s="99">
        <v>43182</v>
      </c>
      <c r="AH678" s="127" t="str">
        <f t="shared" si="70"/>
        <v>2554VAGIVIT CAJS X 6 V.T.</v>
      </c>
    </row>
    <row r="679" spans="1:34" x14ac:dyDescent="0.3">
      <c r="A679" s="97">
        <v>132</v>
      </c>
      <c r="B679" s="127" t="str">
        <f t="shared" si="67"/>
        <v>13211</v>
      </c>
      <c r="C679" s="127" t="str">
        <f t="shared" si="68"/>
        <v>25551</v>
      </c>
      <c r="E679" s="159" t="s">
        <v>332</v>
      </c>
      <c r="F679" s="133" t="s">
        <v>142</v>
      </c>
      <c r="G679" s="114" t="s">
        <v>194</v>
      </c>
      <c r="H679" s="136">
        <v>43738</v>
      </c>
      <c r="I679" s="132">
        <f t="shared" si="65"/>
        <v>1</v>
      </c>
      <c r="J679" s="97" t="s">
        <v>256</v>
      </c>
      <c r="K679" s="97">
        <v>2018</v>
      </c>
      <c r="L679" s="109">
        <v>43181</v>
      </c>
      <c r="M679" s="97">
        <v>2556</v>
      </c>
      <c r="N679" s="115">
        <v>2555</v>
      </c>
      <c r="O679" s="116">
        <v>43181</v>
      </c>
      <c r="P679" s="97" t="s">
        <v>94</v>
      </c>
      <c r="Q679" s="112" t="s">
        <v>230</v>
      </c>
      <c r="R679" s="127" t="s">
        <v>92</v>
      </c>
      <c r="T679" s="97">
        <v>14</v>
      </c>
      <c r="U679" s="127" t="s">
        <v>266</v>
      </c>
      <c r="W679" s="97" t="s">
        <v>289</v>
      </c>
      <c r="AA679" s="127" t="s">
        <v>261</v>
      </c>
      <c r="AB679" s="127">
        <f t="shared" si="66"/>
        <v>11</v>
      </c>
      <c r="AC679" s="127">
        <f t="shared" si="69"/>
        <v>1</v>
      </c>
      <c r="AD679" s="117">
        <v>100</v>
      </c>
      <c r="AE679" s="132">
        <f t="shared" si="64"/>
        <v>779</v>
      </c>
      <c r="AF679" s="97">
        <v>1</v>
      </c>
      <c r="AG679" s="99">
        <v>43182</v>
      </c>
      <c r="AH679" s="127" t="str">
        <f t="shared" si="70"/>
        <v>2555ACTIVOX MENTA-EUCALIPTO X 16 PASTILLAS</v>
      </c>
    </row>
    <row r="680" spans="1:34" x14ac:dyDescent="0.3">
      <c r="A680" s="97">
        <v>132</v>
      </c>
      <c r="B680" s="127" t="str">
        <f t="shared" si="67"/>
        <v>13211</v>
      </c>
      <c r="C680" s="127" t="str">
        <f t="shared" si="68"/>
        <v>25552</v>
      </c>
      <c r="E680" s="159" t="s">
        <v>334</v>
      </c>
      <c r="F680" s="133" t="s">
        <v>161</v>
      </c>
      <c r="G680" s="114" t="s">
        <v>162</v>
      </c>
      <c r="H680" s="136">
        <v>43738</v>
      </c>
      <c r="I680" s="132">
        <f t="shared" si="65"/>
        <v>2</v>
      </c>
      <c r="J680" s="97" t="s">
        <v>256</v>
      </c>
      <c r="K680" s="97">
        <v>2018</v>
      </c>
      <c r="L680" s="109">
        <v>43181</v>
      </c>
      <c r="M680" s="97">
        <v>2556</v>
      </c>
      <c r="N680" s="115">
        <v>2555</v>
      </c>
      <c r="O680" s="116">
        <v>43181</v>
      </c>
      <c r="P680" s="97" t="s">
        <v>94</v>
      </c>
      <c r="Q680" s="112" t="s">
        <v>230</v>
      </c>
      <c r="R680" s="127" t="s">
        <v>92</v>
      </c>
      <c r="T680" s="97">
        <v>14</v>
      </c>
      <c r="U680" s="127" t="s">
        <v>266</v>
      </c>
      <c r="W680" s="97" t="s">
        <v>289</v>
      </c>
      <c r="AA680" s="127" t="s">
        <v>261</v>
      </c>
      <c r="AB680" s="127">
        <f t="shared" si="66"/>
        <v>11</v>
      </c>
      <c r="AC680" s="127">
        <f t="shared" si="69"/>
        <v>1</v>
      </c>
      <c r="AD680" s="117">
        <v>50</v>
      </c>
      <c r="AE680" s="132">
        <f t="shared" si="64"/>
        <v>779</v>
      </c>
      <c r="AF680" s="97">
        <v>1</v>
      </c>
      <c r="AG680" s="99">
        <v>43182</v>
      </c>
      <c r="AH680" s="127" t="str">
        <f t="shared" si="70"/>
        <v>2555ARKOCAPIL advance X 60 CAPS.</v>
      </c>
    </row>
    <row r="681" spans="1:34" x14ac:dyDescent="0.3">
      <c r="A681" s="97">
        <v>132</v>
      </c>
      <c r="B681" s="127" t="str">
        <f t="shared" si="67"/>
        <v>13211</v>
      </c>
      <c r="C681" s="127" t="str">
        <f t="shared" si="68"/>
        <v>25553</v>
      </c>
      <c r="E681" s="159" t="s">
        <v>336</v>
      </c>
      <c r="F681" s="133" t="s">
        <v>185</v>
      </c>
      <c r="G681" s="114" t="s">
        <v>222</v>
      </c>
      <c r="H681" s="136">
        <v>44134</v>
      </c>
      <c r="I681" s="132">
        <f t="shared" si="65"/>
        <v>3</v>
      </c>
      <c r="J681" s="97" t="s">
        <v>256</v>
      </c>
      <c r="K681" s="97">
        <v>2018</v>
      </c>
      <c r="L681" s="109">
        <v>43181</v>
      </c>
      <c r="M681" s="97">
        <v>2556</v>
      </c>
      <c r="N681" s="115">
        <v>2555</v>
      </c>
      <c r="O681" s="116">
        <v>43181</v>
      </c>
      <c r="P681" s="97" t="s">
        <v>94</v>
      </c>
      <c r="Q681" s="112" t="s">
        <v>230</v>
      </c>
      <c r="R681" s="127" t="s">
        <v>92</v>
      </c>
      <c r="T681" s="97">
        <v>14</v>
      </c>
      <c r="U681" s="127" t="s">
        <v>266</v>
      </c>
      <c r="W681" s="97" t="s">
        <v>289</v>
      </c>
      <c r="AA681" s="127" t="s">
        <v>261</v>
      </c>
      <c r="AB681" s="127">
        <f t="shared" si="66"/>
        <v>11</v>
      </c>
      <c r="AC681" s="127">
        <f t="shared" si="69"/>
        <v>1</v>
      </c>
      <c r="AD681" s="117">
        <v>60</v>
      </c>
      <c r="AE681" s="132">
        <f t="shared" si="64"/>
        <v>779</v>
      </c>
      <c r="AF681" s="97">
        <v>1</v>
      </c>
      <c r="AG681" s="99">
        <v>43182</v>
      </c>
      <c r="AH681" s="127" t="str">
        <f t="shared" si="70"/>
        <v>2555ARKOLAGEN PLUS X 14 SACHETS</v>
      </c>
    </row>
    <row r="682" spans="1:34" x14ac:dyDescent="0.3">
      <c r="A682" s="97">
        <v>132</v>
      </c>
      <c r="B682" s="127" t="str">
        <f t="shared" si="67"/>
        <v>13211</v>
      </c>
      <c r="C682" s="127" t="str">
        <f t="shared" si="68"/>
        <v>25554</v>
      </c>
      <c r="E682" s="159" t="s">
        <v>337</v>
      </c>
      <c r="F682" s="133" t="s">
        <v>146</v>
      </c>
      <c r="G682" s="114" t="s">
        <v>223</v>
      </c>
      <c r="H682" s="136">
        <v>43697</v>
      </c>
      <c r="I682" s="132">
        <f t="shared" si="65"/>
        <v>4</v>
      </c>
      <c r="J682" s="97" t="s">
        <v>256</v>
      </c>
      <c r="K682" s="97">
        <v>2018</v>
      </c>
      <c r="L682" s="109">
        <v>43181</v>
      </c>
      <c r="M682" s="97">
        <v>2556</v>
      </c>
      <c r="N682" s="115">
        <v>2555</v>
      </c>
      <c r="O682" s="116">
        <v>43181</v>
      </c>
      <c r="P682" s="97" t="s">
        <v>94</v>
      </c>
      <c r="Q682" s="112" t="s">
        <v>230</v>
      </c>
      <c r="R682" s="127" t="s">
        <v>92</v>
      </c>
      <c r="T682" s="97">
        <v>14</v>
      </c>
      <c r="U682" s="127" t="s">
        <v>266</v>
      </c>
      <c r="W682" s="97" t="s">
        <v>289</v>
      </c>
      <c r="AA682" s="127" t="s">
        <v>261</v>
      </c>
      <c r="AB682" s="127">
        <f t="shared" si="66"/>
        <v>11</v>
      </c>
      <c r="AC682" s="127">
        <f t="shared" si="69"/>
        <v>1</v>
      </c>
      <c r="AD682" s="117">
        <v>30</v>
      </c>
      <c r="AE682" s="132">
        <f t="shared" si="64"/>
        <v>779</v>
      </c>
      <c r="AF682" s="97">
        <v>1</v>
      </c>
      <c r="AG682" s="99">
        <v>43182</v>
      </c>
      <c r="AH682" s="127" t="str">
        <f t="shared" si="70"/>
        <v>2555ARKOVOX PROPOLIS JARABE X 150 ML.</v>
      </c>
    </row>
    <row r="683" spans="1:34" x14ac:dyDescent="0.3">
      <c r="A683" s="97">
        <v>132</v>
      </c>
      <c r="B683" s="127" t="str">
        <f t="shared" si="67"/>
        <v>13211</v>
      </c>
      <c r="C683" s="127" t="str">
        <f t="shared" si="68"/>
        <v>25555</v>
      </c>
      <c r="E683" s="159" t="s">
        <v>339</v>
      </c>
      <c r="F683" s="133" t="s">
        <v>151</v>
      </c>
      <c r="G683" s="114" t="s">
        <v>224</v>
      </c>
      <c r="H683" s="136">
        <v>43738</v>
      </c>
      <c r="I683" s="132">
        <f t="shared" si="65"/>
        <v>5</v>
      </c>
      <c r="J683" s="97" t="s">
        <v>256</v>
      </c>
      <c r="K683" s="97">
        <v>2018</v>
      </c>
      <c r="L683" s="109">
        <v>43181</v>
      </c>
      <c r="M683" s="97">
        <v>2556</v>
      </c>
      <c r="N683" s="115">
        <v>2555</v>
      </c>
      <c r="O683" s="116">
        <v>43181</v>
      </c>
      <c r="P683" s="97" t="s">
        <v>94</v>
      </c>
      <c r="Q683" s="112" t="s">
        <v>230</v>
      </c>
      <c r="R683" s="127" t="s">
        <v>92</v>
      </c>
      <c r="T683" s="97">
        <v>14</v>
      </c>
      <c r="U683" s="127" t="s">
        <v>266</v>
      </c>
      <c r="W683" s="97" t="s">
        <v>289</v>
      </c>
      <c r="AA683" s="127" t="s">
        <v>261</v>
      </c>
      <c r="AB683" s="127">
        <f t="shared" si="66"/>
        <v>11</v>
      </c>
      <c r="AC683" s="127">
        <f t="shared" si="69"/>
        <v>1</v>
      </c>
      <c r="AD683" s="117">
        <v>60</v>
      </c>
      <c r="AE683" s="132">
        <f t="shared" si="64"/>
        <v>779</v>
      </c>
      <c r="AF683" s="97">
        <v>1</v>
      </c>
      <c r="AG683" s="99">
        <v>43182</v>
      </c>
      <c r="AH683" s="127" t="str">
        <f t="shared" si="70"/>
        <v>2555CYS-CONTROL SACHETS X 14</v>
      </c>
    </row>
    <row r="684" spans="1:34" x14ac:dyDescent="0.3">
      <c r="A684" s="97">
        <v>132</v>
      </c>
      <c r="B684" s="127" t="str">
        <f t="shared" si="67"/>
        <v>13211</v>
      </c>
      <c r="C684" s="127" t="str">
        <f t="shared" si="68"/>
        <v>25556</v>
      </c>
      <c r="E684" s="159" t="s">
        <v>341</v>
      </c>
      <c r="F684" s="133" t="s">
        <v>163</v>
      </c>
      <c r="G684" s="114" t="s">
        <v>164</v>
      </c>
      <c r="H684" s="136">
        <v>43951</v>
      </c>
      <c r="I684" s="132">
        <f t="shared" si="65"/>
        <v>6</v>
      </c>
      <c r="J684" s="97" t="s">
        <v>256</v>
      </c>
      <c r="K684" s="97">
        <v>2018</v>
      </c>
      <c r="L684" s="109">
        <v>43181</v>
      </c>
      <c r="M684" s="97">
        <v>2556</v>
      </c>
      <c r="N684" s="115">
        <v>2555</v>
      </c>
      <c r="O684" s="116">
        <v>43181</v>
      </c>
      <c r="P684" s="97" t="s">
        <v>94</v>
      </c>
      <c r="Q684" s="112" t="s">
        <v>230</v>
      </c>
      <c r="R684" s="127" t="s">
        <v>92</v>
      </c>
      <c r="T684" s="97">
        <v>14</v>
      </c>
      <c r="U684" s="127" t="s">
        <v>266</v>
      </c>
      <c r="W684" s="97" t="s">
        <v>289</v>
      </c>
      <c r="AA684" s="127" t="s">
        <v>261</v>
      </c>
      <c r="AB684" s="127">
        <f t="shared" si="66"/>
        <v>11</v>
      </c>
      <c r="AC684" s="127">
        <f t="shared" si="69"/>
        <v>1</v>
      </c>
      <c r="AD684" s="117">
        <v>20</v>
      </c>
      <c r="AE684" s="132">
        <f t="shared" si="64"/>
        <v>779</v>
      </c>
      <c r="AF684" s="97">
        <v>1</v>
      </c>
      <c r="AG684" s="99">
        <v>43182</v>
      </c>
      <c r="AH684" s="127" t="str">
        <f t="shared" si="70"/>
        <v>2555PERLAS DE PIEL advance X 200 CAPS.</v>
      </c>
    </row>
    <row r="685" spans="1:34" x14ac:dyDescent="0.3">
      <c r="A685" s="97">
        <v>132</v>
      </c>
      <c r="B685" s="127" t="str">
        <f t="shared" si="67"/>
        <v>13211</v>
      </c>
      <c r="C685" s="127" t="str">
        <f t="shared" si="68"/>
        <v>25557</v>
      </c>
      <c r="E685" s="159" t="s">
        <v>342</v>
      </c>
      <c r="F685" s="133" t="s">
        <v>155</v>
      </c>
      <c r="G685" s="114" t="s">
        <v>156</v>
      </c>
      <c r="H685" s="136">
        <v>43920</v>
      </c>
      <c r="I685" s="132">
        <f t="shared" si="65"/>
        <v>7</v>
      </c>
      <c r="J685" s="97" t="s">
        <v>256</v>
      </c>
      <c r="K685" s="97">
        <v>2018</v>
      </c>
      <c r="L685" s="109">
        <v>43181</v>
      </c>
      <c r="M685" s="97">
        <v>2556</v>
      </c>
      <c r="N685" s="115">
        <v>2555</v>
      </c>
      <c r="O685" s="116">
        <v>43181</v>
      </c>
      <c r="P685" s="97" t="s">
        <v>94</v>
      </c>
      <c r="Q685" s="112" t="s">
        <v>230</v>
      </c>
      <c r="R685" s="127" t="s">
        <v>92</v>
      </c>
      <c r="T685" s="97">
        <v>14</v>
      </c>
      <c r="U685" s="127" t="s">
        <v>266</v>
      </c>
      <c r="W685" s="97" t="s">
        <v>289</v>
      </c>
      <c r="AA685" s="127" t="s">
        <v>261</v>
      </c>
      <c r="AB685" s="127">
        <f t="shared" si="66"/>
        <v>11</v>
      </c>
      <c r="AC685" s="127">
        <f t="shared" si="69"/>
        <v>1</v>
      </c>
      <c r="AD685" s="117">
        <v>100</v>
      </c>
      <c r="AE685" s="132">
        <f t="shared" si="64"/>
        <v>779</v>
      </c>
      <c r="AF685" s="97">
        <v>1</v>
      </c>
      <c r="AG685" s="99">
        <v>43182</v>
      </c>
      <c r="AH685" s="127" t="str">
        <f t="shared" si="70"/>
        <v>2555PHYTO SOYA CAPS. X 60</v>
      </c>
    </row>
    <row r="686" spans="1:34" x14ac:dyDescent="0.3">
      <c r="A686" s="97">
        <v>132</v>
      </c>
      <c r="B686" s="127" t="str">
        <f t="shared" si="67"/>
        <v>13211</v>
      </c>
      <c r="C686" s="127" t="str">
        <f t="shared" si="68"/>
        <v>25558</v>
      </c>
      <c r="E686" s="159" t="s">
        <v>344</v>
      </c>
      <c r="F686" s="133" t="s">
        <v>165</v>
      </c>
      <c r="G686" s="114" t="s">
        <v>184</v>
      </c>
      <c r="H686" s="136">
        <v>44042</v>
      </c>
      <c r="I686" s="132">
        <f t="shared" si="65"/>
        <v>8</v>
      </c>
      <c r="J686" s="97" t="s">
        <v>256</v>
      </c>
      <c r="K686" s="97">
        <v>2018</v>
      </c>
      <c r="L686" s="109">
        <v>43181</v>
      </c>
      <c r="M686" s="97">
        <v>2556</v>
      </c>
      <c r="N686" s="115">
        <v>2555</v>
      </c>
      <c r="O686" s="116">
        <v>43181</v>
      </c>
      <c r="P686" s="97" t="s">
        <v>94</v>
      </c>
      <c r="Q686" s="112" t="s">
        <v>230</v>
      </c>
      <c r="R686" s="127" t="s">
        <v>92</v>
      </c>
      <c r="T686" s="97">
        <v>14</v>
      </c>
      <c r="U686" s="127" t="s">
        <v>266</v>
      </c>
      <c r="W686" s="97" t="s">
        <v>289</v>
      </c>
      <c r="AA686" s="127" t="s">
        <v>261</v>
      </c>
      <c r="AB686" s="127">
        <f t="shared" si="66"/>
        <v>11</v>
      </c>
      <c r="AC686" s="127">
        <f t="shared" si="69"/>
        <v>1</v>
      </c>
      <c r="AD686" s="117">
        <v>60</v>
      </c>
      <c r="AE686" s="132">
        <f t="shared" si="64"/>
        <v>779</v>
      </c>
      <c r="AF686" s="97">
        <v>1</v>
      </c>
      <c r="AG686" s="99">
        <v>43182</v>
      </c>
      <c r="AH686" s="127" t="str">
        <f t="shared" si="70"/>
        <v>2555PHYTO SOYA FORTE X 60 CAPS</v>
      </c>
    </row>
    <row r="687" spans="1:34" x14ac:dyDescent="0.3">
      <c r="A687" s="97">
        <v>132</v>
      </c>
      <c r="B687" s="127" t="str">
        <f t="shared" si="67"/>
        <v>13211</v>
      </c>
      <c r="C687" s="127" t="str">
        <f t="shared" si="68"/>
        <v>25559</v>
      </c>
      <c r="E687" s="159" t="s">
        <v>345</v>
      </c>
      <c r="F687" s="133" t="s">
        <v>157</v>
      </c>
      <c r="G687" s="114" t="s">
        <v>200</v>
      </c>
      <c r="H687" s="136">
        <v>44134</v>
      </c>
      <c r="I687" s="132">
        <f t="shared" si="65"/>
        <v>9</v>
      </c>
      <c r="J687" s="97" t="s">
        <v>256</v>
      </c>
      <c r="K687" s="97">
        <v>2018</v>
      </c>
      <c r="L687" s="109">
        <v>43181</v>
      </c>
      <c r="M687" s="97">
        <v>2556</v>
      </c>
      <c r="N687" s="115">
        <v>2555</v>
      </c>
      <c r="O687" s="116">
        <v>43181</v>
      </c>
      <c r="P687" s="97" t="s">
        <v>94</v>
      </c>
      <c r="Q687" s="112" t="s">
        <v>230</v>
      </c>
      <c r="R687" s="127" t="s">
        <v>92</v>
      </c>
      <c r="T687" s="97">
        <v>14</v>
      </c>
      <c r="U687" s="127" t="s">
        <v>266</v>
      </c>
      <c r="W687" s="97" t="s">
        <v>289</v>
      </c>
      <c r="AA687" s="127" t="s">
        <v>261</v>
      </c>
      <c r="AB687" s="127">
        <f t="shared" si="66"/>
        <v>11</v>
      </c>
      <c r="AC687" s="127">
        <f t="shared" si="69"/>
        <v>1</v>
      </c>
      <c r="AD687" s="117">
        <v>100</v>
      </c>
      <c r="AE687" s="132">
        <f t="shared" si="64"/>
        <v>779</v>
      </c>
      <c r="AF687" s="97">
        <v>1</v>
      </c>
      <c r="AG687" s="99">
        <v>43182</v>
      </c>
      <c r="AH687" s="127" t="str">
        <f t="shared" si="70"/>
        <v>2555PHYTO SOYA GEL VAGINAL X 8 APLICADORES</v>
      </c>
    </row>
    <row r="688" spans="1:34" x14ac:dyDescent="0.3">
      <c r="A688" s="97">
        <v>132</v>
      </c>
      <c r="B688" s="127" t="str">
        <f t="shared" si="67"/>
        <v>13211</v>
      </c>
      <c r="C688" s="127" t="str">
        <f t="shared" si="68"/>
        <v>255510</v>
      </c>
      <c r="E688" s="159" t="s">
        <v>346</v>
      </c>
      <c r="F688" s="133" t="s">
        <v>172</v>
      </c>
      <c r="G688" s="114" t="s">
        <v>173</v>
      </c>
      <c r="H688" s="136">
        <v>43497</v>
      </c>
      <c r="I688" s="132">
        <f t="shared" si="65"/>
        <v>10</v>
      </c>
      <c r="J688" s="97" t="s">
        <v>256</v>
      </c>
      <c r="K688" s="97">
        <v>2018</v>
      </c>
      <c r="L688" s="109">
        <v>43181</v>
      </c>
      <c r="M688" s="97">
        <v>2556</v>
      </c>
      <c r="N688" s="115">
        <v>2555</v>
      </c>
      <c r="O688" s="116">
        <v>43181</v>
      </c>
      <c r="P688" s="97" t="s">
        <v>94</v>
      </c>
      <c r="Q688" s="112" t="s">
        <v>230</v>
      </c>
      <c r="R688" s="127" t="s">
        <v>92</v>
      </c>
      <c r="T688" s="97">
        <v>14</v>
      </c>
      <c r="U688" s="127" t="s">
        <v>266</v>
      </c>
      <c r="W688" s="97" t="s">
        <v>289</v>
      </c>
      <c r="AA688" s="127" t="s">
        <v>261</v>
      </c>
      <c r="AB688" s="127">
        <f t="shared" si="66"/>
        <v>11</v>
      </c>
      <c r="AC688" s="127">
        <f t="shared" si="69"/>
        <v>1</v>
      </c>
      <c r="AD688" s="117">
        <v>30</v>
      </c>
      <c r="AE688" s="132">
        <f t="shared" si="64"/>
        <v>779</v>
      </c>
      <c r="AF688" s="97">
        <v>1</v>
      </c>
      <c r="AG688" s="99">
        <v>43182</v>
      </c>
      <c r="AH688" s="127" t="str">
        <f t="shared" si="70"/>
        <v>2555VITIVEN X 30 CAPSULAS</v>
      </c>
    </row>
    <row r="689" spans="1:34" x14ac:dyDescent="0.3">
      <c r="A689" s="97">
        <v>132</v>
      </c>
      <c r="B689" s="127" t="str">
        <f t="shared" si="67"/>
        <v>13211</v>
      </c>
      <c r="C689" s="127" t="str">
        <f t="shared" si="68"/>
        <v>255511</v>
      </c>
      <c r="E689" s="159" t="s">
        <v>348</v>
      </c>
      <c r="F689" s="133" t="s">
        <v>167</v>
      </c>
      <c r="G689" s="114" t="s">
        <v>168</v>
      </c>
      <c r="H689" s="136">
        <v>43738</v>
      </c>
      <c r="I689" s="132">
        <f t="shared" si="65"/>
        <v>11</v>
      </c>
      <c r="J689" s="97" t="s">
        <v>256</v>
      </c>
      <c r="K689" s="97">
        <v>2018</v>
      </c>
      <c r="L689" s="109">
        <v>43181</v>
      </c>
      <c r="M689" s="97">
        <v>2556</v>
      </c>
      <c r="N689" s="115">
        <v>2555</v>
      </c>
      <c r="O689" s="116">
        <v>43181</v>
      </c>
      <c r="P689" s="97" t="s">
        <v>94</v>
      </c>
      <c r="Q689" s="112" t="s">
        <v>230</v>
      </c>
      <c r="R689" s="127" t="s">
        <v>92</v>
      </c>
      <c r="T689" s="97">
        <v>14</v>
      </c>
      <c r="U689" s="127" t="s">
        <v>266</v>
      </c>
      <c r="W689" s="97" t="s">
        <v>289</v>
      </c>
      <c r="AA689" s="127" t="s">
        <v>261</v>
      </c>
      <c r="AB689" s="127">
        <f t="shared" si="66"/>
        <v>11</v>
      </c>
      <c r="AC689" s="127">
        <f t="shared" si="69"/>
        <v>1</v>
      </c>
      <c r="AD689" s="117">
        <v>40</v>
      </c>
      <c r="AE689" s="132">
        <f t="shared" si="64"/>
        <v>779</v>
      </c>
      <c r="AF689" s="97">
        <v>1</v>
      </c>
      <c r="AG689" s="99">
        <v>43182</v>
      </c>
      <c r="AH689" s="127" t="str">
        <f t="shared" si="70"/>
        <v>2555VAGIVIT CAJS X 6 V.T.</v>
      </c>
    </row>
    <row r="690" spans="1:34" x14ac:dyDescent="0.3">
      <c r="A690" s="97">
        <v>132</v>
      </c>
      <c r="B690" s="127" t="str">
        <f t="shared" si="67"/>
        <v>13212</v>
      </c>
      <c r="C690" s="127" t="str">
        <f t="shared" si="68"/>
        <v>25561</v>
      </c>
      <c r="E690" s="159" t="s">
        <v>332</v>
      </c>
      <c r="F690" s="133" t="s">
        <v>142</v>
      </c>
      <c r="G690" s="114" t="s">
        <v>194</v>
      </c>
      <c r="H690" s="136">
        <v>43738</v>
      </c>
      <c r="I690" s="132">
        <f t="shared" si="65"/>
        <v>1</v>
      </c>
      <c r="J690" s="97" t="s">
        <v>256</v>
      </c>
      <c r="K690" s="97">
        <v>2018</v>
      </c>
      <c r="L690" s="109">
        <v>43181</v>
      </c>
      <c r="M690" s="97">
        <v>2557</v>
      </c>
      <c r="N690" s="115">
        <v>2556</v>
      </c>
      <c r="O690" s="116">
        <v>43181</v>
      </c>
      <c r="P690" s="97" t="s">
        <v>94</v>
      </c>
      <c r="Q690" s="112" t="s">
        <v>193</v>
      </c>
      <c r="R690" s="127" t="s">
        <v>92</v>
      </c>
      <c r="T690" s="97">
        <v>5</v>
      </c>
      <c r="U690" s="127" t="s">
        <v>266</v>
      </c>
      <c r="W690" s="97" t="s">
        <v>289</v>
      </c>
      <c r="AA690" s="127" t="s">
        <v>261</v>
      </c>
      <c r="AB690" s="127">
        <f t="shared" si="66"/>
        <v>12</v>
      </c>
      <c r="AC690" s="127">
        <f t="shared" si="69"/>
        <v>1</v>
      </c>
      <c r="AD690" s="117">
        <v>60</v>
      </c>
      <c r="AE690" s="132">
        <f t="shared" si="64"/>
        <v>780</v>
      </c>
      <c r="AF690" s="97">
        <v>1</v>
      </c>
      <c r="AG690" s="99">
        <v>43182</v>
      </c>
      <c r="AH690" s="127" t="str">
        <f t="shared" si="70"/>
        <v>2556ACTIVOX MENTA-EUCALIPTO X 16 PASTILLAS</v>
      </c>
    </row>
    <row r="691" spans="1:34" x14ac:dyDescent="0.3">
      <c r="A691" s="97">
        <v>132</v>
      </c>
      <c r="B691" s="127" t="str">
        <f t="shared" si="67"/>
        <v>13212</v>
      </c>
      <c r="C691" s="127" t="str">
        <f t="shared" si="68"/>
        <v>25562</v>
      </c>
      <c r="E691" s="159" t="s">
        <v>336</v>
      </c>
      <c r="F691" s="133" t="s">
        <v>185</v>
      </c>
      <c r="G691" s="114" t="s">
        <v>222</v>
      </c>
      <c r="H691" s="136">
        <v>44134</v>
      </c>
      <c r="I691" s="132">
        <f t="shared" si="65"/>
        <v>2</v>
      </c>
      <c r="J691" s="97" t="s">
        <v>256</v>
      </c>
      <c r="K691" s="97">
        <v>2018</v>
      </c>
      <c r="L691" s="109">
        <v>43181</v>
      </c>
      <c r="M691" s="97">
        <v>2557</v>
      </c>
      <c r="N691" s="115">
        <v>2556</v>
      </c>
      <c r="O691" s="116">
        <v>43181</v>
      </c>
      <c r="P691" s="97" t="s">
        <v>94</v>
      </c>
      <c r="Q691" s="112" t="s">
        <v>193</v>
      </c>
      <c r="R691" s="127" t="s">
        <v>92</v>
      </c>
      <c r="T691" s="97">
        <v>5</v>
      </c>
      <c r="U691" s="127" t="s">
        <v>266</v>
      </c>
      <c r="W691" s="97" t="s">
        <v>289</v>
      </c>
      <c r="AA691" s="127" t="s">
        <v>261</v>
      </c>
      <c r="AB691" s="127">
        <f t="shared" si="66"/>
        <v>12</v>
      </c>
      <c r="AC691" s="127">
        <f t="shared" si="69"/>
        <v>1</v>
      </c>
      <c r="AD691" s="117">
        <v>10</v>
      </c>
      <c r="AE691" s="132">
        <f t="shared" si="64"/>
        <v>780</v>
      </c>
      <c r="AF691" s="97">
        <v>1</v>
      </c>
      <c r="AG691" s="99">
        <v>43182</v>
      </c>
      <c r="AH691" s="127" t="str">
        <f t="shared" si="70"/>
        <v>2556ARKOLAGEN PLUS X 14 SACHETS</v>
      </c>
    </row>
    <row r="692" spans="1:34" x14ac:dyDescent="0.3">
      <c r="A692" s="97">
        <v>132</v>
      </c>
      <c r="B692" s="127" t="str">
        <f t="shared" si="67"/>
        <v>13212</v>
      </c>
      <c r="C692" s="127" t="str">
        <f t="shared" si="68"/>
        <v>25563</v>
      </c>
      <c r="E692" s="159" t="s">
        <v>337</v>
      </c>
      <c r="F692" s="133" t="s">
        <v>146</v>
      </c>
      <c r="G692" s="114" t="s">
        <v>223</v>
      </c>
      <c r="H692" s="136">
        <v>43697</v>
      </c>
      <c r="I692" s="132">
        <f t="shared" si="65"/>
        <v>3</v>
      </c>
      <c r="J692" s="97" t="s">
        <v>256</v>
      </c>
      <c r="K692" s="97">
        <v>2018</v>
      </c>
      <c r="L692" s="109">
        <v>43181</v>
      </c>
      <c r="M692" s="97">
        <v>2557</v>
      </c>
      <c r="N692" s="115">
        <v>2556</v>
      </c>
      <c r="O692" s="116">
        <v>43181</v>
      </c>
      <c r="P692" s="97" t="s">
        <v>94</v>
      </c>
      <c r="Q692" s="112" t="s">
        <v>193</v>
      </c>
      <c r="R692" s="127" t="s">
        <v>92</v>
      </c>
      <c r="T692" s="97">
        <v>5</v>
      </c>
      <c r="U692" s="127" t="s">
        <v>266</v>
      </c>
      <c r="W692" s="97" t="s">
        <v>289</v>
      </c>
      <c r="AA692" s="127" t="s">
        <v>261</v>
      </c>
      <c r="AB692" s="127">
        <f t="shared" si="66"/>
        <v>12</v>
      </c>
      <c r="AC692" s="127">
        <f t="shared" si="69"/>
        <v>1</v>
      </c>
      <c r="AD692" s="117">
        <v>30</v>
      </c>
      <c r="AE692" s="132">
        <f t="shared" si="64"/>
        <v>780</v>
      </c>
      <c r="AF692" s="97">
        <v>1</v>
      </c>
      <c r="AG692" s="99">
        <v>43182</v>
      </c>
      <c r="AH692" s="127" t="str">
        <f t="shared" si="70"/>
        <v>2556ARKOVOX PROPOLIS JARABE X 150 ML.</v>
      </c>
    </row>
    <row r="693" spans="1:34" x14ac:dyDescent="0.3">
      <c r="A693" s="97">
        <v>132</v>
      </c>
      <c r="B693" s="127" t="str">
        <f t="shared" si="67"/>
        <v>13212</v>
      </c>
      <c r="C693" s="127" t="str">
        <f t="shared" si="68"/>
        <v>25564</v>
      </c>
      <c r="E693" s="159" t="s">
        <v>338</v>
      </c>
      <c r="F693" s="133" t="s">
        <v>149</v>
      </c>
      <c r="G693" s="114" t="s">
        <v>150</v>
      </c>
      <c r="H693" s="136">
        <v>43951</v>
      </c>
      <c r="I693" s="132">
        <f t="shared" si="65"/>
        <v>4</v>
      </c>
      <c r="J693" s="97" t="s">
        <v>256</v>
      </c>
      <c r="K693" s="97">
        <v>2018</v>
      </c>
      <c r="L693" s="109">
        <v>43181</v>
      </c>
      <c r="M693" s="97">
        <v>2557</v>
      </c>
      <c r="N693" s="115">
        <v>2556</v>
      </c>
      <c r="O693" s="116">
        <v>43181</v>
      </c>
      <c r="P693" s="97" t="s">
        <v>94</v>
      </c>
      <c r="Q693" s="112" t="s">
        <v>193</v>
      </c>
      <c r="R693" s="127" t="s">
        <v>92</v>
      </c>
      <c r="T693" s="97">
        <v>5</v>
      </c>
      <c r="U693" s="127" t="s">
        <v>266</v>
      </c>
      <c r="W693" s="97" t="s">
        <v>289</v>
      </c>
      <c r="AA693" s="127" t="s">
        <v>261</v>
      </c>
      <c r="AB693" s="127">
        <f t="shared" si="66"/>
        <v>12</v>
      </c>
      <c r="AC693" s="127">
        <f t="shared" si="69"/>
        <v>1</v>
      </c>
      <c r="AD693" s="117">
        <v>10</v>
      </c>
      <c r="AE693" s="132">
        <f t="shared" si="64"/>
        <v>780</v>
      </c>
      <c r="AF693" s="97">
        <v>1</v>
      </c>
      <c r="AG693" s="99">
        <v>43182</v>
      </c>
      <c r="AH693" s="127" t="str">
        <f t="shared" si="70"/>
        <v>2556CHONDRO AID FORTE X 60 CAPS.</v>
      </c>
    </row>
    <row r="694" spans="1:34" x14ac:dyDescent="0.3">
      <c r="A694" s="97">
        <v>132</v>
      </c>
      <c r="B694" s="127" t="str">
        <f t="shared" si="67"/>
        <v>13212</v>
      </c>
      <c r="C694" s="127" t="str">
        <f t="shared" si="68"/>
        <v>25565</v>
      </c>
      <c r="E694" s="159" t="s">
        <v>339</v>
      </c>
      <c r="F694" s="133" t="s">
        <v>151</v>
      </c>
      <c r="G694" s="114" t="s">
        <v>224</v>
      </c>
      <c r="H694" s="136">
        <v>43738</v>
      </c>
      <c r="I694" s="132">
        <f t="shared" si="65"/>
        <v>5</v>
      </c>
      <c r="J694" s="97" t="s">
        <v>256</v>
      </c>
      <c r="K694" s="97">
        <v>2018</v>
      </c>
      <c r="L694" s="109">
        <v>43181</v>
      </c>
      <c r="M694" s="97">
        <v>2557</v>
      </c>
      <c r="N694" s="115">
        <v>2556</v>
      </c>
      <c r="O694" s="116">
        <v>43181</v>
      </c>
      <c r="P694" s="97" t="s">
        <v>94</v>
      </c>
      <c r="Q694" s="112" t="s">
        <v>193</v>
      </c>
      <c r="R694" s="127" t="s">
        <v>92</v>
      </c>
      <c r="T694" s="97">
        <v>5</v>
      </c>
      <c r="U694" s="127" t="s">
        <v>266</v>
      </c>
      <c r="W694" s="97" t="s">
        <v>289</v>
      </c>
      <c r="AA694" s="127" t="s">
        <v>261</v>
      </c>
      <c r="AB694" s="127">
        <f t="shared" si="66"/>
        <v>12</v>
      </c>
      <c r="AC694" s="127">
        <f t="shared" si="69"/>
        <v>1</v>
      </c>
      <c r="AD694" s="117">
        <v>30</v>
      </c>
      <c r="AE694" s="132">
        <f t="shared" si="64"/>
        <v>780</v>
      </c>
      <c r="AF694" s="97">
        <v>1</v>
      </c>
      <c r="AG694" s="99">
        <v>43182</v>
      </c>
      <c r="AH694" s="127" t="str">
        <f t="shared" si="70"/>
        <v>2556CYS-CONTROL SACHETS X 14</v>
      </c>
    </row>
    <row r="695" spans="1:34" x14ac:dyDescent="0.3">
      <c r="A695" s="97">
        <v>132</v>
      </c>
      <c r="B695" s="127" t="str">
        <f t="shared" si="67"/>
        <v>13212</v>
      </c>
      <c r="C695" s="127" t="str">
        <f t="shared" si="68"/>
        <v>25566</v>
      </c>
      <c r="E695" s="159" t="s">
        <v>341</v>
      </c>
      <c r="F695" s="133" t="s">
        <v>163</v>
      </c>
      <c r="G695" s="114" t="s">
        <v>164</v>
      </c>
      <c r="H695" s="136">
        <v>43951</v>
      </c>
      <c r="I695" s="132">
        <f t="shared" si="65"/>
        <v>6</v>
      </c>
      <c r="J695" s="97" t="s">
        <v>256</v>
      </c>
      <c r="K695" s="97">
        <v>2018</v>
      </c>
      <c r="L695" s="109">
        <v>43181</v>
      </c>
      <c r="M695" s="97">
        <v>2557</v>
      </c>
      <c r="N695" s="115">
        <v>2556</v>
      </c>
      <c r="O695" s="116">
        <v>43181</v>
      </c>
      <c r="P695" s="97" t="s">
        <v>94</v>
      </c>
      <c r="Q695" s="112" t="s">
        <v>193</v>
      </c>
      <c r="R695" s="127" t="s">
        <v>92</v>
      </c>
      <c r="T695" s="97">
        <v>5</v>
      </c>
      <c r="U695" s="127" t="s">
        <v>266</v>
      </c>
      <c r="W695" s="97" t="s">
        <v>289</v>
      </c>
      <c r="AA695" s="127" t="s">
        <v>261</v>
      </c>
      <c r="AB695" s="127">
        <f t="shared" si="66"/>
        <v>12</v>
      </c>
      <c r="AC695" s="127">
        <f t="shared" si="69"/>
        <v>1</v>
      </c>
      <c r="AD695" s="117">
        <v>10</v>
      </c>
      <c r="AE695" s="132">
        <f t="shared" si="64"/>
        <v>780</v>
      </c>
      <c r="AF695" s="97">
        <v>1</v>
      </c>
      <c r="AG695" s="99">
        <v>43182</v>
      </c>
      <c r="AH695" s="127" t="str">
        <f t="shared" si="70"/>
        <v>2556PERLAS DE PIEL advance X 200 CAPS.</v>
      </c>
    </row>
    <row r="696" spans="1:34" x14ac:dyDescent="0.3">
      <c r="A696" s="97">
        <v>132</v>
      </c>
      <c r="B696" s="127" t="str">
        <f t="shared" si="67"/>
        <v>13212</v>
      </c>
      <c r="C696" s="127" t="str">
        <f t="shared" si="68"/>
        <v>25567</v>
      </c>
      <c r="E696" s="159" t="s">
        <v>342</v>
      </c>
      <c r="F696" s="133" t="s">
        <v>155</v>
      </c>
      <c r="G696" s="114" t="s">
        <v>156</v>
      </c>
      <c r="H696" s="136">
        <v>43920</v>
      </c>
      <c r="I696" s="132">
        <f t="shared" si="65"/>
        <v>7</v>
      </c>
      <c r="J696" s="97" t="s">
        <v>256</v>
      </c>
      <c r="K696" s="97">
        <v>2018</v>
      </c>
      <c r="L696" s="109">
        <v>43181</v>
      </c>
      <c r="M696" s="97">
        <v>2557</v>
      </c>
      <c r="N696" s="115">
        <v>2556</v>
      </c>
      <c r="O696" s="116">
        <v>43181</v>
      </c>
      <c r="P696" s="97" t="s">
        <v>94</v>
      </c>
      <c r="Q696" s="112" t="s">
        <v>193</v>
      </c>
      <c r="R696" s="127" t="s">
        <v>92</v>
      </c>
      <c r="T696" s="97">
        <v>5</v>
      </c>
      <c r="U696" s="127" t="s">
        <v>266</v>
      </c>
      <c r="W696" s="97" t="s">
        <v>289</v>
      </c>
      <c r="AA696" s="127" t="s">
        <v>261</v>
      </c>
      <c r="AB696" s="127">
        <f t="shared" si="66"/>
        <v>12</v>
      </c>
      <c r="AC696" s="127">
        <f t="shared" si="69"/>
        <v>1</v>
      </c>
      <c r="AD696" s="117">
        <v>30</v>
      </c>
      <c r="AE696" s="132">
        <f t="shared" si="64"/>
        <v>780</v>
      </c>
      <c r="AF696" s="97">
        <v>1</v>
      </c>
      <c r="AG696" s="99">
        <v>43182</v>
      </c>
      <c r="AH696" s="127" t="str">
        <f t="shared" si="70"/>
        <v>2556PHYTO SOYA CAPS. X 60</v>
      </c>
    </row>
    <row r="697" spans="1:34" x14ac:dyDescent="0.3">
      <c r="A697" s="97">
        <v>132</v>
      </c>
      <c r="B697" s="127" t="str">
        <f t="shared" si="67"/>
        <v>13212</v>
      </c>
      <c r="C697" s="127" t="str">
        <f t="shared" si="68"/>
        <v>25568</v>
      </c>
      <c r="E697" s="159" t="s">
        <v>344</v>
      </c>
      <c r="F697" s="133" t="s">
        <v>165</v>
      </c>
      <c r="G697" s="114" t="s">
        <v>184</v>
      </c>
      <c r="H697" s="136">
        <v>44042</v>
      </c>
      <c r="I697" s="132">
        <f t="shared" si="65"/>
        <v>8</v>
      </c>
      <c r="J697" s="97" t="s">
        <v>256</v>
      </c>
      <c r="K697" s="97">
        <v>2018</v>
      </c>
      <c r="L697" s="109">
        <v>43181</v>
      </c>
      <c r="M697" s="97">
        <v>2557</v>
      </c>
      <c r="N697" s="115">
        <v>2556</v>
      </c>
      <c r="O697" s="116">
        <v>43181</v>
      </c>
      <c r="P697" s="97" t="s">
        <v>94</v>
      </c>
      <c r="Q697" s="112" t="s">
        <v>193</v>
      </c>
      <c r="R697" s="127" t="s">
        <v>92</v>
      </c>
      <c r="T697" s="97">
        <v>5</v>
      </c>
      <c r="U697" s="127" t="s">
        <v>266</v>
      </c>
      <c r="W697" s="97" t="s">
        <v>289</v>
      </c>
      <c r="AA697" s="127" t="s">
        <v>261</v>
      </c>
      <c r="AB697" s="127">
        <f t="shared" si="66"/>
        <v>12</v>
      </c>
      <c r="AC697" s="127">
        <f t="shared" si="69"/>
        <v>1</v>
      </c>
      <c r="AD697" s="117">
        <v>20</v>
      </c>
      <c r="AE697" s="132">
        <f t="shared" si="64"/>
        <v>780</v>
      </c>
      <c r="AF697" s="97">
        <v>1</v>
      </c>
      <c r="AG697" s="99">
        <v>43182</v>
      </c>
      <c r="AH697" s="127" t="str">
        <f t="shared" si="70"/>
        <v>2556PHYTO SOYA FORTE X 60 CAPS</v>
      </c>
    </row>
    <row r="698" spans="1:34" x14ac:dyDescent="0.3">
      <c r="A698" s="97">
        <v>132</v>
      </c>
      <c r="B698" s="127" t="str">
        <f t="shared" si="67"/>
        <v>13212</v>
      </c>
      <c r="C698" s="127" t="str">
        <f t="shared" si="68"/>
        <v>25569</v>
      </c>
      <c r="E698" s="159" t="s">
        <v>345</v>
      </c>
      <c r="F698" s="133" t="s">
        <v>157</v>
      </c>
      <c r="G698" s="114" t="s">
        <v>200</v>
      </c>
      <c r="H698" s="136">
        <v>44134</v>
      </c>
      <c r="I698" s="132">
        <f t="shared" si="65"/>
        <v>9</v>
      </c>
      <c r="J698" s="97" t="s">
        <v>256</v>
      </c>
      <c r="K698" s="97">
        <v>2018</v>
      </c>
      <c r="L698" s="109">
        <v>43181</v>
      </c>
      <c r="M698" s="97">
        <v>2557</v>
      </c>
      <c r="N698" s="115">
        <v>2556</v>
      </c>
      <c r="O698" s="116">
        <v>43181</v>
      </c>
      <c r="P698" s="97" t="s">
        <v>94</v>
      </c>
      <c r="Q698" s="112" t="s">
        <v>193</v>
      </c>
      <c r="R698" s="127" t="s">
        <v>92</v>
      </c>
      <c r="T698" s="97">
        <v>5</v>
      </c>
      <c r="U698" s="127" t="s">
        <v>266</v>
      </c>
      <c r="W698" s="97" t="s">
        <v>289</v>
      </c>
      <c r="AA698" s="127" t="s">
        <v>261</v>
      </c>
      <c r="AB698" s="127">
        <f t="shared" si="66"/>
        <v>12</v>
      </c>
      <c r="AC698" s="127">
        <f t="shared" si="69"/>
        <v>1</v>
      </c>
      <c r="AD698" s="117">
        <v>10</v>
      </c>
      <c r="AE698" s="132">
        <f t="shared" si="64"/>
        <v>780</v>
      </c>
      <c r="AF698" s="97">
        <v>1</v>
      </c>
      <c r="AG698" s="99">
        <v>43182</v>
      </c>
      <c r="AH698" s="127" t="str">
        <f t="shared" si="70"/>
        <v>2556PHYTO SOYA GEL VAGINAL X 8 APLICADORES</v>
      </c>
    </row>
    <row r="699" spans="1:34" x14ac:dyDescent="0.3">
      <c r="A699" s="97">
        <v>132</v>
      </c>
      <c r="B699" s="127" t="str">
        <f t="shared" si="67"/>
        <v>13213</v>
      </c>
      <c r="C699" s="127" t="str">
        <f t="shared" si="68"/>
        <v>25571</v>
      </c>
      <c r="E699" s="159" t="s">
        <v>337</v>
      </c>
      <c r="F699" s="133" t="s">
        <v>146</v>
      </c>
      <c r="G699" s="114" t="s">
        <v>223</v>
      </c>
      <c r="H699" s="136">
        <v>43697</v>
      </c>
      <c r="I699" s="132">
        <f t="shared" si="65"/>
        <v>1</v>
      </c>
      <c r="J699" s="97" t="s">
        <v>256</v>
      </c>
      <c r="K699" s="97">
        <v>2018</v>
      </c>
      <c r="L699" s="109">
        <v>43181</v>
      </c>
      <c r="M699" s="97">
        <v>2558</v>
      </c>
      <c r="N699" s="115">
        <v>2557</v>
      </c>
      <c r="O699" s="116">
        <v>43181</v>
      </c>
      <c r="P699" s="97" t="s">
        <v>94</v>
      </c>
      <c r="Q699" s="112" t="s">
        <v>102</v>
      </c>
      <c r="R699" s="127" t="s">
        <v>92</v>
      </c>
      <c r="T699" s="97">
        <v>1</v>
      </c>
      <c r="U699" s="127" t="s">
        <v>266</v>
      </c>
      <c r="W699" s="97" t="s">
        <v>289</v>
      </c>
      <c r="AA699" s="127" t="s">
        <v>261</v>
      </c>
      <c r="AB699" s="127">
        <f t="shared" si="66"/>
        <v>13</v>
      </c>
      <c r="AC699" s="127">
        <f t="shared" si="69"/>
        <v>1</v>
      </c>
      <c r="AD699" s="117">
        <v>5</v>
      </c>
      <c r="AE699" s="132">
        <f t="shared" si="64"/>
        <v>781</v>
      </c>
      <c r="AF699" s="97">
        <v>1</v>
      </c>
      <c r="AG699" s="99">
        <v>43182</v>
      </c>
      <c r="AH699" s="127" t="str">
        <f t="shared" si="70"/>
        <v>2557ARKOVOX PROPOLIS JARABE X 150 ML.</v>
      </c>
    </row>
    <row r="700" spans="1:34" x14ac:dyDescent="0.3">
      <c r="A700" s="97">
        <v>132</v>
      </c>
      <c r="B700" s="127" t="str">
        <f t="shared" si="67"/>
        <v>13213</v>
      </c>
      <c r="C700" s="127" t="str">
        <f t="shared" si="68"/>
        <v>25572</v>
      </c>
      <c r="E700" s="159" t="s">
        <v>345</v>
      </c>
      <c r="F700" s="133" t="s">
        <v>157</v>
      </c>
      <c r="G700" s="114" t="s">
        <v>200</v>
      </c>
      <c r="H700" s="136">
        <v>44134</v>
      </c>
      <c r="I700" s="132">
        <f t="shared" si="65"/>
        <v>2</v>
      </c>
      <c r="J700" s="97" t="s">
        <v>256</v>
      </c>
      <c r="K700" s="97">
        <v>2018</v>
      </c>
      <c r="L700" s="109">
        <v>43181</v>
      </c>
      <c r="M700" s="97">
        <v>2558</v>
      </c>
      <c r="N700" s="115">
        <v>2557</v>
      </c>
      <c r="O700" s="116">
        <v>43181</v>
      </c>
      <c r="P700" s="97" t="s">
        <v>94</v>
      </c>
      <c r="Q700" s="112" t="s">
        <v>102</v>
      </c>
      <c r="R700" s="127" t="s">
        <v>92</v>
      </c>
      <c r="T700" s="97">
        <v>1</v>
      </c>
      <c r="U700" s="127" t="s">
        <v>266</v>
      </c>
      <c r="W700" s="97" t="s">
        <v>289</v>
      </c>
      <c r="AA700" s="127" t="s">
        <v>261</v>
      </c>
      <c r="AB700" s="127">
        <f t="shared" si="66"/>
        <v>13</v>
      </c>
      <c r="AC700" s="127">
        <f t="shared" si="69"/>
        <v>1</v>
      </c>
      <c r="AD700" s="117">
        <v>5</v>
      </c>
      <c r="AE700" s="132">
        <f t="shared" si="64"/>
        <v>781</v>
      </c>
      <c r="AF700" s="97">
        <v>1</v>
      </c>
      <c r="AG700" s="99">
        <v>43182</v>
      </c>
      <c r="AH700" s="127" t="str">
        <f t="shared" si="70"/>
        <v>2557PHYTO SOYA GEL VAGINAL X 8 APLICADORES</v>
      </c>
    </row>
    <row r="701" spans="1:34" x14ac:dyDescent="0.3">
      <c r="A701" s="97">
        <v>132</v>
      </c>
      <c r="B701" s="127" t="str">
        <f t="shared" si="67"/>
        <v>13214</v>
      </c>
      <c r="C701" s="127" t="str">
        <f t="shared" si="68"/>
        <v>25581</v>
      </c>
      <c r="E701" s="159" t="s">
        <v>337</v>
      </c>
      <c r="F701" s="133" t="s">
        <v>146</v>
      </c>
      <c r="G701" s="114" t="s">
        <v>223</v>
      </c>
      <c r="H701" s="136">
        <v>43697</v>
      </c>
      <c r="I701" s="132">
        <f t="shared" si="65"/>
        <v>1</v>
      </c>
      <c r="J701" s="97" t="s">
        <v>256</v>
      </c>
      <c r="K701" s="97">
        <v>2018</v>
      </c>
      <c r="L701" s="109">
        <v>43181</v>
      </c>
      <c r="M701" s="97">
        <v>2559</v>
      </c>
      <c r="N701" s="115">
        <v>2558</v>
      </c>
      <c r="O701" s="116">
        <v>43181</v>
      </c>
      <c r="P701" s="97" t="s">
        <v>94</v>
      </c>
      <c r="Q701" s="112" t="s">
        <v>231</v>
      </c>
      <c r="R701" s="127" t="s">
        <v>92</v>
      </c>
      <c r="T701" s="97">
        <v>1</v>
      </c>
      <c r="U701" s="127" t="s">
        <v>266</v>
      </c>
      <c r="W701" s="97" t="s">
        <v>289</v>
      </c>
      <c r="AA701" s="127" t="s">
        <v>261</v>
      </c>
      <c r="AB701" s="127">
        <f t="shared" si="66"/>
        <v>14</v>
      </c>
      <c r="AC701" s="127">
        <f t="shared" si="69"/>
        <v>1</v>
      </c>
      <c r="AD701" s="117">
        <v>5</v>
      </c>
      <c r="AE701" s="132">
        <f t="shared" si="64"/>
        <v>782</v>
      </c>
      <c r="AF701" s="97">
        <v>1</v>
      </c>
      <c r="AG701" s="99">
        <v>43183</v>
      </c>
      <c r="AH701" s="127" t="str">
        <f t="shared" si="70"/>
        <v>2558ARKOVOX PROPOLIS JARABE X 150 ML.</v>
      </c>
    </row>
    <row r="702" spans="1:34" x14ac:dyDescent="0.3">
      <c r="A702" s="97">
        <v>132</v>
      </c>
      <c r="B702" s="127" t="str">
        <f t="shared" si="67"/>
        <v>13214</v>
      </c>
      <c r="C702" s="127" t="str">
        <f t="shared" si="68"/>
        <v>25582</v>
      </c>
      <c r="E702" s="159" t="s">
        <v>339</v>
      </c>
      <c r="F702" s="133" t="s">
        <v>151</v>
      </c>
      <c r="G702" s="114" t="s">
        <v>224</v>
      </c>
      <c r="H702" s="136">
        <v>43738</v>
      </c>
      <c r="I702" s="132">
        <f t="shared" si="65"/>
        <v>2</v>
      </c>
      <c r="J702" s="97" t="s">
        <v>256</v>
      </c>
      <c r="K702" s="97">
        <v>2018</v>
      </c>
      <c r="L702" s="109">
        <v>43181</v>
      </c>
      <c r="M702" s="97">
        <v>2559</v>
      </c>
      <c r="N702" s="115">
        <v>2558</v>
      </c>
      <c r="O702" s="116">
        <v>43181</v>
      </c>
      <c r="P702" s="97" t="s">
        <v>94</v>
      </c>
      <c r="Q702" s="112" t="s">
        <v>231</v>
      </c>
      <c r="R702" s="127" t="s">
        <v>92</v>
      </c>
      <c r="T702" s="97">
        <v>1</v>
      </c>
      <c r="U702" s="127" t="s">
        <v>266</v>
      </c>
      <c r="W702" s="97" t="s">
        <v>289</v>
      </c>
      <c r="AA702" s="127" t="s">
        <v>261</v>
      </c>
      <c r="AB702" s="127">
        <f t="shared" si="66"/>
        <v>14</v>
      </c>
      <c r="AC702" s="127">
        <f t="shared" si="69"/>
        <v>1</v>
      </c>
      <c r="AD702" s="117">
        <v>5</v>
      </c>
      <c r="AE702" s="132">
        <f t="shared" si="64"/>
        <v>782</v>
      </c>
      <c r="AF702" s="97">
        <v>1</v>
      </c>
      <c r="AG702" s="99">
        <v>43183</v>
      </c>
      <c r="AH702" s="127" t="str">
        <f t="shared" si="70"/>
        <v>2558CYS-CONTROL SACHETS X 14</v>
      </c>
    </row>
    <row r="703" spans="1:34" x14ac:dyDescent="0.3">
      <c r="A703" s="97">
        <v>132</v>
      </c>
      <c r="B703" s="127" t="str">
        <f t="shared" si="67"/>
        <v>13214</v>
      </c>
      <c r="C703" s="127" t="str">
        <f t="shared" si="68"/>
        <v>25583</v>
      </c>
      <c r="E703" s="159" t="s">
        <v>342</v>
      </c>
      <c r="F703" s="133" t="s">
        <v>155</v>
      </c>
      <c r="G703" s="114" t="s">
        <v>156</v>
      </c>
      <c r="H703" s="136">
        <v>43920</v>
      </c>
      <c r="I703" s="132">
        <f t="shared" si="65"/>
        <v>3</v>
      </c>
      <c r="J703" s="97" t="s">
        <v>256</v>
      </c>
      <c r="K703" s="97">
        <v>2018</v>
      </c>
      <c r="L703" s="109">
        <v>43181</v>
      </c>
      <c r="M703" s="97">
        <v>2559</v>
      </c>
      <c r="N703" s="115">
        <v>2558</v>
      </c>
      <c r="O703" s="116">
        <v>43181</v>
      </c>
      <c r="P703" s="97" t="s">
        <v>94</v>
      </c>
      <c r="Q703" s="112" t="s">
        <v>231</v>
      </c>
      <c r="R703" s="127" t="s">
        <v>92</v>
      </c>
      <c r="T703" s="97">
        <v>1</v>
      </c>
      <c r="U703" s="127" t="s">
        <v>266</v>
      </c>
      <c r="W703" s="97" t="s">
        <v>289</v>
      </c>
      <c r="AA703" s="127" t="s">
        <v>261</v>
      </c>
      <c r="AB703" s="127">
        <f t="shared" si="66"/>
        <v>14</v>
      </c>
      <c r="AC703" s="127">
        <f t="shared" si="69"/>
        <v>1</v>
      </c>
      <c r="AD703" s="117">
        <v>10</v>
      </c>
      <c r="AE703" s="132">
        <f t="shared" si="64"/>
        <v>782</v>
      </c>
      <c r="AF703" s="97">
        <v>1</v>
      </c>
      <c r="AG703" s="99">
        <v>43183</v>
      </c>
      <c r="AH703" s="127" t="str">
        <f t="shared" si="70"/>
        <v>2558PHYTO SOYA CAPS. X 60</v>
      </c>
    </row>
    <row r="704" spans="1:34" x14ac:dyDescent="0.3">
      <c r="A704" s="97">
        <v>132</v>
      </c>
      <c r="B704" s="127" t="str">
        <f t="shared" si="67"/>
        <v>13214</v>
      </c>
      <c r="C704" s="127" t="str">
        <f t="shared" si="68"/>
        <v>25584</v>
      </c>
      <c r="E704" s="159" t="s">
        <v>344</v>
      </c>
      <c r="F704" s="133" t="s">
        <v>165</v>
      </c>
      <c r="G704" s="114" t="s">
        <v>184</v>
      </c>
      <c r="H704" s="136">
        <v>44042</v>
      </c>
      <c r="I704" s="132">
        <f t="shared" si="65"/>
        <v>4</v>
      </c>
      <c r="J704" s="97" t="s">
        <v>256</v>
      </c>
      <c r="K704" s="97">
        <v>2018</v>
      </c>
      <c r="L704" s="109">
        <v>43181</v>
      </c>
      <c r="M704" s="97">
        <v>2559</v>
      </c>
      <c r="N704" s="115">
        <v>2558</v>
      </c>
      <c r="O704" s="116">
        <v>43181</v>
      </c>
      <c r="P704" s="97" t="s">
        <v>94</v>
      </c>
      <c r="Q704" s="112" t="s">
        <v>231</v>
      </c>
      <c r="R704" s="127" t="s">
        <v>92</v>
      </c>
      <c r="T704" s="97">
        <v>1</v>
      </c>
      <c r="U704" s="127" t="s">
        <v>266</v>
      </c>
      <c r="W704" s="97" t="s">
        <v>289</v>
      </c>
      <c r="AA704" s="127" t="s">
        <v>261</v>
      </c>
      <c r="AB704" s="127">
        <f t="shared" si="66"/>
        <v>14</v>
      </c>
      <c r="AC704" s="127">
        <f t="shared" si="69"/>
        <v>1</v>
      </c>
      <c r="AD704" s="117">
        <v>5</v>
      </c>
      <c r="AE704" s="132">
        <f t="shared" si="64"/>
        <v>782</v>
      </c>
      <c r="AF704" s="97">
        <v>1</v>
      </c>
      <c r="AG704" s="99">
        <v>43183</v>
      </c>
      <c r="AH704" s="127" t="str">
        <f t="shared" si="70"/>
        <v>2558PHYTO SOYA FORTE X 60 CAPS</v>
      </c>
    </row>
    <row r="705" spans="1:35" x14ac:dyDescent="0.3">
      <c r="A705" s="97">
        <v>133</v>
      </c>
      <c r="B705" s="127" t="str">
        <f t="shared" si="67"/>
        <v>1331</v>
      </c>
      <c r="C705" s="127" t="str">
        <f t="shared" si="68"/>
        <v>25591</v>
      </c>
      <c r="E705" s="159" t="s">
        <v>332</v>
      </c>
      <c r="F705" s="133" t="s">
        <v>142</v>
      </c>
      <c r="G705" s="114" t="s">
        <v>194</v>
      </c>
      <c r="H705" s="136">
        <v>43738</v>
      </c>
      <c r="I705" s="132">
        <f t="shared" si="65"/>
        <v>1</v>
      </c>
      <c r="J705" s="97" t="s">
        <v>256</v>
      </c>
      <c r="K705" s="97">
        <v>2018</v>
      </c>
      <c r="L705" s="109">
        <v>43185</v>
      </c>
      <c r="M705" s="97">
        <v>2560</v>
      </c>
      <c r="N705" s="115">
        <v>2559</v>
      </c>
      <c r="O705" s="116">
        <v>43185</v>
      </c>
      <c r="P705" s="97" t="s">
        <v>94</v>
      </c>
      <c r="Q705" s="112" t="s">
        <v>203</v>
      </c>
      <c r="R705" s="127" t="s">
        <v>87</v>
      </c>
      <c r="T705" s="97">
        <v>14</v>
      </c>
      <c r="U705" s="127" t="s">
        <v>265</v>
      </c>
      <c r="W705" s="97" t="s">
        <v>289</v>
      </c>
      <c r="X705" s="97" t="s">
        <v>321</v>
      </c>
      <c r="AA705" s="127" t="s">
        <v>261</v>
      </c>
      <c r="AB705" s="127">
        <f t="shared" si="66"/>
        <v>1</v>
      </c>
      <c r="AC705" s="127">
        <f t="shared" si="69"/>
        <v>1</v>
      </c>
      <c r="AD705" s="117">
        <v>120</v>
      </c>
      <c r="AE705" s="132">
        <f t="shared" si="64"/>
        <v>783</v>
      </c>
      <c r="AF705" s="97">
        <v>1</v>
      </c>
      <c r="AG705" s="99">
        <v>43185</v>
      </c>
      <c r="AH705" s="127" t="str">
        <f t="shared" si="70"/>
        <v>2559ACTIVOX MENTA-EUCALIPTO X 16 PASTILLAS</v>
      </c>
      <c r="AI705" s="97" t="s">
        <v>383</v>
      </c>
    </row>
    <row r="706" spans="1:35" x14ac:dyDescent="0.3">
      <c r="A706" s="97">
        <v>133</v>
      </c>
      <c r="B706" s="127" t="str">
        <f t="shared" si="67"/>
        <v>1331</v>
      </c>
      <c r="C706" s="127" t="str">
        <f t="shared" si="68"/>
        <v>25592</v>
      </c>
      <c r="E706" s="159" t="s">
        <v>336</v>
      </c>
      <c r="F706" s="133" t="s">
        <v>185</v>
      </c>
      <c r="G706" s="114" t="s">
        <v>222</v>
      </c>
      <c r="H706" s="136">
        <v>44134</v>
      </c>
      <c r="I706" s="132">
        <f t="shared" si="65"/>
        <v>2</v>
      </c>
      <c r="J706" s="97" t="s">
        <v>256</v>
      </c>
      <c r="K706" s="97">
        <v>2018</v>
      </c>
      <c r="L706" s="109">
        <v>43185</v>
      </c>
      <c r="M706" s="97">
        <v>2560</v>
      </c>
      <c r="N706" s="115">
        <v>2559</v>
      </c>
      <c r="O706" s="116">
        <v>43185</v>
      </c>
      <c r="P706" s="97" t="s">
        <v>94</v>
      </c>
      <c r="Q706" s="112" t="s">
        <v>203</v>
      </c>
      <c r="R706" s="127" t="s">
        <v>87</v>
      </c>
      <c r="T706" s="97">
        <v>14</v>
      </c>
      <c r="U706" s="127" t="s">
        <v>265</v>
      </c>
      <c r="W706" s="97" t="s">
        <v>289</v>
      </c>
      <c r="X706" s="97" t="s">
        <v>321</v>
      </c>
      <c r="AA706" s="127" t="s">
        <v>261</v>
      </c>
      <c r="AB706" s="127">
        <f t="shared" si="66"/>
        <v>1</v>
      </c>
      <c r="AC706" s="127">
        <f t="shared" si="69"/>
        <v>1</v>
      </c>
      <c r="AD706" s="117">
        <v>120</v>
      </c>
      <c r="AE706" s="132">
        <f t="shared" ref="AE706:AE769" si="71">IF(N706&lt;&gt;"",IF(N706=N705,AE705,AE705+1),"")</f>
        <v>783</v>
      </c>
      <c r="AF706" s="97">
        <v>1</v>
      </c>
      <c r="AG706" s="99">
        <v>43185</v>
      </c>
      <c r="AH706" s="127" t="str">
        <f t="shared" si="70"/>
        <v>2559ARKOLAGEN PLUS X 14 SACHETS</v>
      </c>
      <c r="AI706" s="97" t="s">
        <v>383</v>
      </c>
    </row>
    <row r="707" spans="1:35" x14ac:dyDescent="0.3">
      <c r="A707" s="97">
        <v>133</v>
      </c>
      <c r="B707" s="127" t="str">
        <f t="shared" si="67"/>
        <v>1331</v>
      </c>
      <c r="C707" s="127" t="str">
        <f t="shared" si="68"/>
        <v>25593</v>
      </c>
      <c r="E707" s="159" t="s">
        <v>337</v>
      </c>
      <c r="F707" s="133" t="s">
        <v>146</v>
      </c>
      <c r="G707" s="114" t="s">
        <v>223</v>
      </c>
      <c r="H707" s="136">
        <v>43697</v>
      </c>
      <c r="I707" s="132">
        <f t="shared" si="65"/>
        <v>3</v>
      </c>
      <c r="J707" s="97" t="s">
        <v>256</v>
      </c>
      <c r="K707" s="97">
        <v>2018</v>
      </c>
      <c r="L707" s="109">
        <v>43185</v>
      </c>
      <c r="M707" s="97">
        <v>2560</v>
      </c>
      <c r="N707" s="115">
        <v>2559</v>
      </c>
      <c r="O707" s="116">
        <v>43185</v>
      </c>
      <c r="P707" s="97" t="s">
        <v>94</v>
      </c>
      <c r="Q707" s="112" t="s">
        <v>203</v>
      </c>
      <c r="R707" s="127" t="s">
        <v>87</v>
      </c>
      <c r="T707" s="97">
        <v>14</v>
      </c>
      <c r="U707" s="127" t="s">
        <v>265</v>
      </c>
      <c r="W707" s="97" t="s">
        <v>289</v>
      </c>
      <c r="X707" s="97" t="s">
        <v>321</v>
      </c>
      <c r="AA707" s="127" t="s">
        <v>261</v>
      </c>
      <c r="AB707" s="127">
        <f t="shared" si="66"/>
        <v>1</v>
      </c>
      <c r="AC707" s="127">
        <f t="shared" si="69"/>
        <v>1</v>
      </c>
      <c r="AD707" s="117">
        <v>120</v>
      </c>
      <c r="AE707" s="132">
        <f t="shared" si="71"/>
        <v>783</v>
      </c>
      <c r="AF707" s="97">
        <v>1</v>
      </c>
      <c r="AG707" s="99">
        <v>43185</v>
      </c>
      <c r="AH707" s="127" t="str">
        <f t="shared" si="70"/>
        <v>2559ARKOVOX PROPOLIS JARABE X 150 ML.</v>
      </c>
      <c r="AI707" s="97" t="s">
        <v>383</v>
      </c>
    </row>
    <row r="708" spans="1:35" x14ac:dyDescent="0.3">
      <c r="A708" s="97">
        <v>136</v>
      </c>
      <c r="B708" s="127" t="str">
        <f t="shared" si="67"/>
        <v>1361</v>
      </c>
      <c r="C708" s="127" t="str">
        <f t="shared" si="68"/>
        <v>25611</v>
      </c>
      <c r="E708" s="159" t="s">
        <v>332</v>
      </c>
      <c r="F708" s="133" t="s">
        <v>142</v>
      </c>
      <c r="G708" s="114" t="s">
        <v>194</v>
      </c>
      <c r="H708" s="136">
        <v>43738</v>
      </c>
      <c r="I708" s="132">
        <f t="shared" si="65"/>
        <v>1</v>
      </c>
      <c r="J708" s="97" t="s">
        <v>241</v>
      </c>
      <c r="K708" s="97">
        <v>2018</v>
      </c>
      <c r="L708" s="109">
        <v>43192</v>
      </c>
      <c r="M708" s="97">
        <v>2562</v>
      </c>
      <c r="N708" s="118">
        <v>2561</v>
      </c>
      <c r="O708" s="116">
        <v>43192</v>
      </c>
      <c r="P708" s="97" t="s">
        <v>94</v>
      </c>
      <c r="Q708" s="112" t="s">
        <v>203</v>
      </c>
      <c r="R708" s="127" t="s">
        <v>87</v>
      </c>
      <c r="T708" s="97">
        <v>12</v>
      </c>
      <c r="U708" s="127" t="s">
        <v>274</v>
      </c>
      <c r="W708" s="97" t="s">
        <v>289</v>
      </c>
      <c r="X708" s="97" t="s">
        <v>322</v>
      </c>
      <c r="AA708" s="127" t="s">
        <v>261</v>
      </c>
      <c r="AB708" s="127">
        <f t="shared" si="66"/>
        <v>1</v>
      </c>
      <c r="AC708" s="127">
        <f t="shared" si="69"/>
        <v>1</v>
      </c>
      <c r="AD708" s="117">
        <v>120</v>
      </c>
      <c r="AE708" s="132">
        <f t="shared" si="71"/>
        <v>784</v>
      </c>
      <c r="AF708" s="97">
        <v>1</v>
      </c>
      <c r="AG708" s="99">
        <v>0</v>
      </c>
      <c r="AH708" s="127" t="str">
        <f t="shared" si="70"/>
        <v>2561ACTIVOX MENTA-EUCALIPTO X 16 PASTILLAS</v>
      </c>
      <c r="AI708" s="97" t="s">
        <v>383</v>
      </c>
    </row>
    <row r="709" spans="1:35" x14ac:dyDescent="0.3">
      <c r="A709" s="97">
        <v>136</v>
      </c>
      <c r="B709" s="127" t="str">
        <f t="shared" si="67"/>
        <v>1361</v>
      </c>
      <c r="C709" s="127" t="str">
        <f t="shared" si="68"/>
        <v>25612</v>
      </c>
      <c r="E709" s="159" t="s">
        <v>336</v>
      </c>
      <c r="F709" s="133" t="s">
        <v>185</v>
      </c>
      <c r="G709" s="114" t="s">
        <v>222</v>
      </c>
      <c r="H709" s="136">
        <v>44134</v>
      </c>
      <c r="I709" s="132">
        <f t="shared" ref="I709:I772" si="72">IF(N709&lt;&gt;N708,1,IF(E709=E708,I708,I708+1))</f>
        <v>2</v>
      </c>
      <c r="J709" s="97" t="s">
        <v>241</v>
      </c>
      <c r="K709" s="97">
        <v>2018</v>
      </c>
      <c r="L709" s="109">
        <v>43192</v>
      </c>
      <c r="M709" s="97">
        <v>2562</v>
      </c>
      <c r="N709" s="118">
        <v>2561</v>
      </c>
      <c r="O709" s="116">
        <v>43192</v>
      </c>
      <c r="P709" s="97" t="s">
        <v>94</v>
      </c>
      <c r="Q709" s="112" t="s">
        <v>203</v>
      </c>
      <c r="R709" s="127" t="s">
        <v>87</v>
      </c>
      <c r="T709" s="97">
        <v>12</v>
      </c>
      <c r="U709" s="127" t="s">
        <v>274</v>
      </c>
      <c r="W709" s="97" t="s">
        <v>289</v>
      </c>
      <c r="X709" s="97" t="s">
        <v>322</v>
      </c>
      <c r="AA709" s="127" t="s">
        <v>261</v>
      </c>
      <c r="AB709" s="127">
        <f t="shared" ref="AB709:AB772" si="73">IF(N709&lt;&gt;"",IF(A709&lt;&gt;A708,1,IF(N709=N708,AB708,AB708+1)),"")</f>
        <v>1</v>
      </c>
      <c r="AC709" s="127">
        <f t="shared" si="69"/>
        <v>1</v>
      </c>
      <c r="AD709" s="117">
        <v>120</v>
      </c>
      <c r="AE709" s="132">
        <f t="shared" si="71"/>
        <v>784</v>
      </c>
      <c r="AF709" s="97">
        <v>1</v>
      </c>
      <c r="AG709" s="99">
        <v>0</v>
      </c>
      <c r="AH709" s="127" t="str">
        <f t="shared" si="70"/>
        <v>2561ARKOLAGEN PLUS X 14 SACHETS</v>
      </c>
      <c r="AI709" s="97" t="s">
        <v>383</v>
      </c>
    </row>
    <row r="710" spans="1:35" x14ac:dyDescent="0.3">
      <c r="A710" s="97">
        <v>136</v>
      </c>
      <c r="B710" s="127" t="str">
        <f t="shared" ref="B710:B773" si="74">CONCATENATE(A710,AB710)</f>
        <v>1361</v>
      </c>
      <c r="C710" s="127" t="str">
        <f t="shared" ref="C710:C773" si="75">CONCATENATE(N710,I710)</f>
        <v>25613</v>
      </c>
      <c r="E710" s="159" t="s">
        <v>337</v>
      </c>
      <c r="F710" s="133" t="s">
        <v>146</v>
      </c>
      <c r="G710" s="114" t="s">
        <v>223</v>
      </c>
      <c r="H710" s="136">
        <v>43697</v>
      </c>
      <c r="I710" s="132">
        <f t="shared" si="72"/>
        <v>3</v>
      </c>
      <c r="J710" s="97" t="s">
        <v>241</v>
      </c>
      <c r="K710" s="97">
        <v>2018</v>
      </c>
      <c r="L710" s="109">
        <v>43192</v>
      </c>
      <c r="M710" s="97">
        <v>2562</v>
      </c>
      <c r="N710" s="118">
        <v>2561</v>
      </c>
      <c r="O710" s="116">
        <v>43192</v>
      </c>
      <c r="P710" s="97" t="s">
        <v>94</v>
      </c>
      <c r="Q710" s="112" t="s">
        <v>203</v>
      </c>
      <c r="R710" s="127" t="s">
        <v>87</v>
      </c>
      <c r="T710" s="97">
        <v>12</v>
      </c>
      <c r="U710" s="127" t="s">
        <v>274</v>
      </c>
      <c r="W710" s="97" t="s">
        <v>289</v>
      </c>
      <c r="X710" s="97" t="s">
        <v>322</v>
      </c>
      <c r="AA710" s="127" t="s">
        <v>261</v>
      </c>
      <c r="AB710" s="127">
        <f t="shared" si="73"/>
        <v>1</v>
      </c>
      <c r="AC710" s="127">
        <f t="shared" ref="AC710:AC773" si="76">IF(N710&lt;&gt;"",1,"")</f>
        <v>1</v>
      </c>
      <c r="AD710" s="117">
        <v>120</v>
      </c>
      <c r="AE710" s="132">
        <f t="shared" si="71"/>
        <v>784</v>
      </c>
      <c r="AF710" s="97">
        <v>1</v>
      </c>
      <c r="AG710" s="99">
        <v>0</v>
      </c>
      <c r="AH710" s="127" t="str">
        <f t="shared" ref="AH710:AH773" si="77">CONCATENATE(N710,F710)</f>
        <v>2561ARKOVOX PROPOLIS JARABE X 150 ML.</v>
      </c>
      <c r="AI710" s="97" t="s">
        <v>383</v>
      </c>
    </row>
    <row r="711" spans="1:35" x14ac:dyDescent="0.3">
      <c r="A711" s="97">
        <v>137</v>
      </c>
      <c r="B711" s="127" t="str">
        <f t="shared" si="74"/>
        <v>1371</v>
      </c>
      <c r="C711" s="127" t="str">
        <f t="shared" si="75"/>
        <v>25631</v>
      </c>
      <c r="E711" s="159" t="s">
        <v>332</v>
      </c>
      <c r="F711" s="133" t="s">
        <v>142</v>
      </c>
      <c r="G711" s="114" t="s">
        <v>194</v>
      </c>
      <c r="H711" s="136">
        <v>43738</v>
      </c>
      <c r="I711" s="132">
        <f t="shared" si="72"/>
        <v>1</v>
      </c>
      <c r="J711" s="97" t="s">
        <v>241</v>
      </c>
      <c r="K711" s="97">
        <v>2018</v>
      </c>
      <c r="L711" s="110">
        <v>43192</v>
      </c>
      <c r="M711" s="97">
        <v>2564</v>
      </c>
      <c r="N711" s="118">
        <v>2563</v>
      </c>
      <c r="O711" s="116">
        <v>43192</v>
      </c>
      <c r="P711" s="97" t="s">
        <v>94</v>
      </c>
      <c r="Q711" s="112" t="s">
        <v>90</v>
      </c>
      <c r="R711" s="127" t="s">
        <v>91</v>
      </c>
      <c r="T711" s="97">
        <v>14</v>
      </c>
      <c r="U711" s="127" t="s">
        <v>288</v>
      </c>
      <c r="W711" s="97" t="s">
        <v>289</v>
      </c>
      <c r="AA711" s="127" t="s">
        <v>261</v>
      </c>
      <c r="AB711" s="127">
        <f t="shared" si="73"/>
        <v>1</v>
      </c>
      <c r="AC711" s="127">
        <f t="shared" si="76"/>
        <v>1</v>
      </c>
      <c r="AD711" s="117">
        <v>100</v>
      </c>
      <c r="AE711" s="132">
        <f t="shared" si="71"/>
        <v>785</v>
      </c>
      <c r="AF711" s="97">
        <v>1</v>
      </c>
      <c r="AG711" s="99">
        <v>43193.402442129627</v>
      </c>
      <c r="AH711" s="127" t="str">
        <f t="shared" si="77"/>
        <v>2563ACTIVOX MENTA-EUCALIPTO X 16 PASTILLAS</v>
      </c>
      <c r="AI711" s="97" t="s">
        <v>372</v>
      </c>
    </row>
    <row r="712" spans="1:35" x14ac:dyDescent="0.3">
      <c r="A712" s="97">
        <v>137</v>
      </c>
      <c r="B712" s="127" t="str">
        <f t="shared" si="74"/>
        <v>1371</v>
      </c>
      <c r="C712" s="127" t="str">
        <f t="shared" si="75"/>
        <v>25632</v>
      </c>
      <c r="E712" s="159" t="s">
        <v>333</v>
      </c>
      <c r="F712" s="133" t="s">
        <v>159</v>
      </c>
      <c r="G712" s="114" t="s">
        <v>183</v>
      </c>
      <c r="H712" s="136">
        <v>43738</v>
      </c>
      <c r="I712" s="132">
        <f t="shared" si="72"/>
        <v>2</v>
      </c>
      <c r="J712" s="97" t="s">
        <v>241</v>
      </c>
      <c r="K712" s="97">
        <v>2018</v>
      </c>
      <c r="L712" s="110">
        <v>43192</v>
      </c>
      <c r="M712" s="118">
        <v>2564</v>
      </c>
      <c r="N712" s="118">
        <v>2563</v>
      </c>
      <c r="O712" s="116">
        <v>43192</v>
      </c>
      <c r="P712" s="97" t="s">
        <v>94</v>
      </c>
      <c r="Q712" s="112" t="s">
        <v>90</v>
      </c>
      <c r="R712" s="132" t="s">
        <v>91</v>
      </c>
      <c r="T712" s="97">
        <v>14</v>
      </c>
      <c r="U712" s="127" t="s">
        <v>288</v>
      </c>
      <c r="W712" s="97" t="s">
        <v>289</v>
      </c>
      <c r="AA712" s="127" t="s">
        <v>261</v>
      </c>
      <c r="AB712" s="127">
        <f t="shared" si="73"/>
        <v>1</v>
      </c>
      <c r="AC712" s="127">
        <f t="shared" si="76"/>
        <v>1</v>
      </c>
      <c r="AD712" s="117">
        <v>100</v>
      </c>
      <c r="AE712" s="132">
        <f t="shared" si="71"/>
        <v>785</v>
      </c>
      <c r="AF712" s="97">
        <v>1</v>
      </c>
      <c r="AG712" s="99">
        <v>43193.402442129627</v>
      </c>
      <c r="AH712" s="127" t="str">
        <f t="shared" si="77"/>
        <v>2563ACTIVOX MIEL-LIMON X 16 PASTILLAS</v>
      </c>
      <c r="AI712" s="97" t="s">
        <v>372</v>
      </c>
    </row>
    <row r="713" spans="1:35" x14ac:dyDescent="0.3">
      <c r="A713" s="97">
        <v>137</v>
      </c>
      <c r="B713" s="127" t="str">
        <f t="shared" si="74"/>
        <v>1371</v>
      </c>
      <c r="C713" s="127" t="str">
        <f t="shared" si="75"/>
        <v>25633</v>
      </c>
      <c r="E713" s="159" t="s">
        <v>337</v>
      </c>
      <c r="F713" s="133" t="s">
        <v>146</v>
      </c>
      <c r="G713" s="114" t="s">
        <v>223</v>
      </c>
      <c r="H713" s="136">
        <v>43697</v>
      </c>
      <c r="I713" s="132">
        <f t="shared" si="72"/>
        <v>3</v>
      </c>
      <c r="J713" s="97" t="s">
        <v>241</v>
      </c>
      <c r="K713" s="97">
        <v>2018</v>
      </c>
      <c r="L713" s="110">
        <v>43192</v>
      </c>
      <c r="M713" s="118">
        <v>2564</v>
      </c>
      <c r="N713" s="118">
        <v>2563</v>
      </c>
      <c r="O713" s="116">
        <v>43192</v>
      </c>
      <c r="P713" s="97" t="s">
        <v>94</v>
      </c>
      <c r="Q713" s="112" t="s">
        <v>90</v>
      </c>
      <c r="R713" s="132" t="s">
        <v>91</v>
      </c>
      <c r="T713" s="97">
        <v>14</v>
      </c>
      <c r="U713" s="127" t="s">
        <v>288</v>
      </c>
      <c r="W713" s="97" t="s">
        <v>289</v>
      </c>
      <c r="AA713" s="127" t="s">
        <v>261</v>
      </c>
      <c r="AB713" s="127">
        <f t="shared" si="73"/>
        <v>1</v>
      </c>
      <c r="AC713" s="127">
        <f t="shared" si="76"/>
        <v>1</v>
      </c>
      <c r="AD713" s="117">
        <v>40</v>
      </c>
      <c r="AE713" s="132">
        <f t="shared" si="71"/>
        <v>785</v>
      </c>
      <c r="AF713" s="97">
        <v>1</v>
      </c>
      <c r="AG713" s="99">
        <v>43193.402442129627</v>
      </c>
      <c r="AH713" s="127" t="str">
        <f t="shared" si="77"/>
        <v>2563ARKOVOX PROPOLIS JARABE X 150 ML.</v>
      </c>
      <c r="AI713" s="97" t="s">
        <v>372</v>
      </c>
    </row>
    <row r="714" spans="1:35" x14ac:dyDescent="0.3">
      <c r="A714" s="97">
        <v>137</v>
      </c>
      <c r="B714" s="127" t="str">
        <f t="shared" si="74"/>
        <v>1371</v>
      </c>
      <c r="C714" s="127" t="str">
        <f t="shared" si="75"/>
        <v>25634</v>
      </c>
      <c r="E714" s="159" t="s">
        <v>339</v>
      </c>
      <c r="F714" s="133" t="s">
        <v>151</v>
      </c>
      <c r="G714" s="114" t="s">
        <v>224</v>
      </c>
      <c r="H714" s="136">
        <v>43738</v>
      </c>
      <c r="I714" s="132">
        <f t="shared" si="72"/>
        <v>4</v>
      </c>
      <c r="J714" s="97" t="s">
        <v>241</v>
      </c>
      <c r="K714" s="97">
        <v>2018</v>
      </c>
      <c r="L714" s="110">
        <v>43192</v>
      </c>
      <c r="M714" s="118">
        <v>2564</v>
      </c>
      <c r="N714" s="118">
        <v>2563</v>
      </c>
      <c r="O714" s="116">
        <v>43192</v>
      </c>
      <c r="P714" s="97" t="s">
        <v>94</v>
      </c>
      <c r="Q714" s="112" t="s">
        <v>90</v>
      </c>
      <c r="R714" s="132" t="s">
        <v>91</v>
      </c>
      <c r="T714" s="97">
        <v>14</v>
      </c>
      <c r="U714" s="127" t="s">
        <v>288</v>
      </c>
      <c r="W714" s="97" t="s">
        <v>289</v>
      </c>
      <c r="AA714" s="127" t="s">
        <v>261</v>
      </c>
      <c r="AB714" s="127">
        <f t="shared" si="73"/>
        <v>1</v>
      </c>
      <c r="AC714" s="127">
        <f t="shared" si="76"/>
        <v>1</v>
      </c>
      <c r="AD714" s="117">
        <v>15</v>
      </c>
      <c r="AE714" s="132">
        <f t="shared" si="71"/>
        <v>785</v>
      </c>
      <c r="AF714" s="97">
        <v>1</v>
      </c>
      <c r="AG714" s="99">
        <v>43193.402442129627</v>
      </c>
      <c r="AH714" s="127" t="str">
        <f t="shared" si="77"/>
        <v>2563CYS-CONTROL SACHETS X 14</v>
      </c>
      <c r="AI714" s="97" t="s">
        <v>372</v>
      </c>
    </row>
    <row r="715" spans="1:35" x14ac:dyDescent="0.3">
      <c r="A715" s="97">
        <v>137</v>
      </c>
      <c r="B715" s="127" t="str">
        <f t="shared" si="74"/>
        <v>1371</v>
      </c>
      <c r="C715" s="127" t="str">
        <f t="shared" si="75"/>
        <v>25635</v>
      </c>
      <c r="E715" s="159" t="s">
        <v>340</v>
      </c>
      <c r="F715" s="133" t="s">
        <v>153</v>
      </c>
      <c r="G715" s="114" t="s">
        <v>154</v>
      </c>
      <c r="H715" s="136">
        <v>43910</v>
      </c>
      <c r="I715" s="132">
        <f t="shared" si="72"/>
        <v>5</v>
      </c>
      <c r="J715" s="97" t="s">
        <v>241</v>
      </c>
      <c r="K715" s="97">
        <v>2018</v>
      </c>
      <c r="L715" s="110">
        <v>43192</v>
      </c>
      <c r="M715" s="118">
        <v>2564</v>
      </c>
      <c r="N715" s="118">
        <v>2563</v>
      </c>
      <c r="O715" s="116">
        <v>43192</v>
      </c>
      <c r="P715" s="97" t="s">
        <v>94</v>
      </c>
      <c r="Q715" s="112" t="s">
        <v>90</v>
      </c>
      <c r="R715" s="132" t="s">
        <v>91</v>
      </c>
      <c r="T715" s="97">
        <v>14</v>
      </c>
      <c r="U715" s="127" t="s">
        <v>288</v>
      </c>
      <c r="W715" s="97" t="s">
        <v>289</v>
      </c>
      <c r="AA715" s="127" t="s">
        <v>261</v>
      </c>
      <c r="AB715" s="127">
        <f t="shared" si="73"/>
        <v>1</v>
      </c>
      <c r="AC715" s="127">
        <f t="shared" si="76"/>
        <v>1</v>
      </c>
      <c r="AD715" s="117">
        <v>30</v>
      </c>
      <c r="AE715" s="132">
        <f t="shared" si="71"/>
        <v>785</v>
      </c>
      <c r="AF715" s="97">
        <v>1</v>
      </c>
      <c r="AG715" s="99">
        <v>43193.402442129627</v>
      </c>
      <c r="AH715" s="127" t="str">
        <f t="shared" si="77"/>
        <v>2563ECHINALIS X 30 CAPSULAS</v>
      </c>
      <c r="AI715" s="97" t="s">
        <v>372</v>
      </c>
    </row>
    <row r="716" spans="1:35" x14ac:dyDescent="0.3">
      <c r="A716" s="97">
        <v>137</v>
      </c>
      <c r="B716" s="127" t="str">
        <f t="shared" si="74"/>
        <v>1371</v>
      </c>
      <c r="C716" s="127" t="str">
        <f t="shared" si="75"/>
        <v>25636</v>
      </c>
      <c r="E716" s="159" t="s">
        <v>342</v>
      </c>
      <c r="F716" s="133" t="s">
        <v>155</v>
      </c>
      <c r="G716" s="114" t="s">
        <v>156</v>
      </c>
      <c r="H716" s="136">
        <v>43920</v>
      </c>
      <c r="I716" s="132">
        <f t="shared" si="72"/>
        <v>6</v>
      </c>
      <c r="J716" s="97" t="s">
        <v>241</v>
      </c>
      <c r="K716" s="97">
        <v>2018</v>
      </c>
      <c r="L716" s="110">
        <v>43192</v>
      </c>
      <c r="M716" s="118">
        <v>2564</v>
      </c>
      <c r="N716" s="118">
        <v>2563</v>
      </c>
      <c r="O716" s="116">
        <v>43192</v>
      </c>
      <c r="P716" s="97" t="s">
        <v>94</v>
      </c>
      <c r="Q716" s="112" t="s">
        <v>90</v>
      </c>
      <c r="R716" s="132" t="s">
        <v>91</v>
      </c>
      <c r="T716" s="97">
        <v>14</v>
      </c>
      <c r="U716" s="127" t="s">
        <v>288</v>
      </c>
      <c r="W716" s="97" t="s">
        <v>289</v>
      </c>
      <c r="AA716" s="127" t="s">
        <v>261</v>
      </c>
      <c r="AB716" s="127">
        <f t="shared" si="73"/>
        <v>1</v>
      </c>
      <c r="AC716" s="127">
        <f t="shared" si="76"/>
        <v>1</v>
      </c>
      <c r="AD716" s="117">
        <v>10</v>
      </c>
      <c r="AE716" s="132">
        <f t="shared" si="71"/>
        <v>785</v>
      </c>
      <c r="AF716" s="97">
        <v>1</v>
      </c>
      <c r="AG716" s="99">
        <v>43193.402442129627</v>
      </c>
      <c r="AH716" s="127" t="str">
        <f t="shared" si="77"/>
        <v>2563PHYTO SOYA CAPS. X 60</v>
      </c>
      <c r="AI716" s="97" t="s">
        <v>372</v>
      </c>
    </row>
    <row r="717" spans="1:35" x14ac:dyDescent="0.3">
      <c r="A717" s="97">
        <v>138</v>
      </c>
      <c r="B717" s="127" t="str">
        <f t="shared" si="74"/>
        <v>1381</v>
      </c>
      <c r="C717" s="127" t="str">
        <f t="shared" si="75"/>
        <v>25641</v>
      </c>
      <c r="E717" s="159" t="s">
        <v>345</v>
      </c>
      <c r="F717" s="133" t="s">
        <v>157</v>
      </c>
      <c r="G717" s="114" t="s">
        <v>200</v>
      </c>
      <c r="H717" s="136">
        <v>44134</v>
      </c>
      <c r="I717" s="132">
        <f t="shared" si="72"/>
        <v>1</v>
      </c>
      <c r="J717" s="97" t="s">
        <v>241</v>
      </c>
      <c r="K717" s="97">
        <v>2018</v>
      </c>
      <c r="L717" s="110">
        <v>43193</v>
      </c>
      <c r="M717" s="118">
        <v>2565</v>
      </c>
      <c r="N717" s="118">
        <v>2564</v>
      </c>
      <c r="O717" s="116">
        <v>43192</v>
      </c>
      <c r="P717" s="97" t="s">
        <v>94</v>
      </c>
      <c r="Q717" s="112" t="s">
        <v>227</v>
      </c>
      <c r="R717" s="132" t="s">
        <v>92</v>
      </c>
      <c r="W717" s="97" t="s">
        <v>289</v>
      </c>
      <c r="AA717" s="127" t="s">
        <v>261</v>
      </c>
      <c r="AB717" s="127">
        <f t="shared" si="73"/>
        <v>1</v>
      </c>
      <c r="AC717" s="127">
        <f t="shared" si="76"/>
        <v>1</v>
      </c>
      <c r="AD717" s="117">
        <v>7</v>
      </c>
      <c r="AE717" s="132">
        <f t="shared" si="71"/>
        <v>786</v>
      </c>
      <c r="AF717" s="97">
        <v>1</v>
      </c>
      <c r="AH717" s="127" t="str">
        <f t="shared" si="77"/>
        <v>2564PHYTO SOYA GEL VAGINAL X 8 APLICADORES</v>
      </c>
    </row>
    <row r="718" spans="1:35" x14ac:dyDescent="0.3">
      <c r="A718" s="97">
        <v>138</v>
      </c>
      <c r="B718" s="127" t="str">
        <f t="shared" si="74"/>
        <v>1382</v>
      </c>
      <c r="C718" s="127" t="str">
        <f t="shared" si="75"/>
        <v>25651</v>
      </c>
      <c r="E718" s="159" t="s">
        <v>339</v>
      </c>
      <c r="F718" s="133" t="s">
        <v>151</v>
      </c>
      <c r="G718" s="114" t="s">
        <v>224</v>
      </c>
      <c r="H718" s="136">
        <v>43738</v>
      </c>
      <c r="I718" s="132">
        <f t="shared" si="72"/>
        <v>1</v>
      </c>
      <c r="J718" s="97" t="s">
        <v>241</v>
      </c>
      <c r="K718" s="97">
        <v>2018</v>
      </c>
      <c r="L718" s="110">
        <v>43193</v>
      </c>
      <c r="M718" s="118">
        <v>2566</v>
      </c>
      <c r="N718" s="118">
        <v>2565</v>
      </c>
      <c r="O718" s="116">
        <v>43192</v>
      </c>
      <c r="P718" s="97" t="s">
        <v>94</v>
      </c>
      <c r="Q718" s="112" t="s">
        <v>237</v>
      </c>
      <c r="R718" s="132" t="s">
        <v>92</v>
      </c>
      <c r="W718" s="97" t="s">
        <v>289</v>
      </c>
      <c r="AA718" s="127" t="s">
        <v>261</v>
      </c>
      <c r="AB718" s="127">
        <f t="shared" si="73"/>
        <v>2</v>
      </c>
      <c r="AC718" s="127">
        <f t="shared" si="76"/>
        <v>1</v>
      </c>
      <c r="AD718" s="117">
        <v>12</v>
      </c>
      <c r="AE718" s="132">
        <f t="shared" si="71"/>
        <v>787</v>
      </c>
      <c r="AF718" s="97">
        <v>1</v>
      </c>
      <c r="AH718" s="127" t="str">
        <f t="shared" si="77"/>
        <v>2565CYS-CONTROL SACHETS X 14</v>
      </c>
    </row>
    <row r="719" spans="1:35" x14ac:dyDescent="0.3">
      <c r="A719" s="97">
        <v>138</v>
      </c>
      <c r="B719" s="127" t="str">
        <f t="shared" si="74"/>
        <v>1382</v>
      </c>
      <c r="C719" s="127" t="str">
        <f t="shared" si="75"/>
        <v>25652</v>
      </c>
      <c r="E719" s="159" t="s">
        <v>341</v>
      </c>
      <c r="F719" s="133" t="s">
        <v>163</v>
      </c>
      <c r="G719" s="114" t="s">
        <v>164</v>
      </c>
      <c r="H719" s="136">
        <v>43951</v>
      </c>
      <c r="I719" s="132">
        <f t="shared" si="72"/>
        <v>2</v>
      </c>
      <c r="J719" s="97" t="s">
        <v>241</v>
      </c>
      <c r="K719" s="97">
        <v>2018</v>
      </c>
      <c r="L719" s="110">
        <v>43193</v>
      </c>
      <c r="M719" s="118">
        <v>2566</v>
      </c>
      <c r="N719" s="118">
        <v>2565</v>
      </c>
      <c r="O719" s="116">
        <v>43192</v>
      </c>
      <c r="P719" s="97" t="s">
        <v>94</v>
      </c>
      <c r="Q719" s="112" t="s">
        <v>237</v>
      </c>
      <c r="R719" s="132" t="s">
        <v>92</v>
      </c>
      <c r="W719" s="97" t="s">
        <v>289</v>
      </c>
      <c r="AA719" s="127" t="s">
        <v>261</v>
      </c>
      <c r="AB719" s="127">
        <f t="shared" si="73"/>
        <v>2</v>
      </c>
      <c r="AC719" s="127">
        <f t="shared" si="76"/>
        <v>1</v>
      </c>
      <c r="AD719" s="117">
        <v>6</v>
      </c>
      <c r="AE719" s="132">
        <f t="shared" si="71"/>
        <v>787</v>
      </c>
      <c r="AF719" s="97">
        <v>1</v>
      </c>
      <c r="AH719" s="127" t="str">
        <f t="shared" si="77"/>
        <v>2565PERLAS DE PIEL advance X 200 CAPS.</v>
      </c>
    </row>
    <row r="720" spans="1:35" x14ac:dyDescent="0.3">
      <c r="A720" s="97">
        <v>138</v>
      </c>
      <c r="B720" s="127" t="str">
        <f t="shared" si="74"/>
        <v>1382</v>
      </c>
      <c r="C720" s="127" t="str">
        <f t="shared" si="75"/>
        <v>25653</v>
      </c>
      <c r="E720" s="159" t="s">
        <v>345</v>
      </c>
      <c r="F720" s="133" t="s">
        <v>157</v>
      </c>
      <c r="G720" s="114" t="s">
        <v>200</v>
      </c>
      <c r="H720" s="136">
        <v>44134</v>
      </c>
      <c r="I720" s="132">
        <f t="shared" si="72"/>
        <v>3</v>
      </c>
      <c r="J720" s="97" t="s">
        <v>241</v>
      </c>
      <c r="K720" s="97">
        <v>2018</v>
      </c>
      <c r="L720" s="110">
        <v>43193</v>
      </c>
      <c r="M720" s="118">
        <v>2566</v>
      </c>
      <c r="N720" s="118">
        <v>2565</v>
      </c>
      <c r="O720" s="116">
        <v>43192</v>
      </c>
      <c r="P720" s="97" t="s">
        <v>94</v>
      </c>
      <c r="Q720" s="112" t="s">
        <v>237</v>
      </c>
      <c r="R720" s="132" t="s">
        <v>92</v>
      </c>
      <c r="W720" s="97" t="s">
        <v>289</v>
      </c>
      <c r="AA720" s="127" t="s">
        <v>261</v>
      </c>
      <c r="AB720" s="127">
        <f t="shared" si="73"/>
        <v>2</v>
      </c>
      <c r="AC720" s="127">
        <f t="shared" si="76"/>
        <v>1</v>
      </c>
      <c r="AD720" s="117">
        <v>12</v>
      </c>
      <c r="AE720" s="132">
        <f t="shared" si="71"/>
        <v>787</v>
      </c>
      <c r="AF720" s="97">
        <v>1</v>
      </c>
      <c r="AH720" s="127" t="str">
        <f t="shared" si="77"/>
        <v>2565PHYTO SOYA GEL VAGINAL X 8 APLICADORES</v>
      </c>
    </row>
    <row r="721" spans="1:35" x14ac:dyDescent="0.3">
      <c r="A721" s="97">
        <v>139</v>
      </c>
      <c r="B721" s="127" t="str">
        <f t="shared" si="74"/>
        <v>1391</v>
      </c>
      <c r="C721" s="127" t="str">
        <f t="shared" si="75"/>
        <v>25661</v>
      </c>
      <c r="D721" s="98">
        <v>130777</v>
      </c>
      <c r="E721" s="159" t="s">
        <v>332</v>
      </c>
      <c r="F721" s="133" t="s">
        <v>142</v>
      </c>
      <c r="G721" s="114" t="s">
        <v>194</v>
      </c>
      <c r="H721" s="136">
        <v>43738</v>
      </c>
      <c r="I721" s="132">
        <f t="shared" si="72"/>
        <v>1</v>
      </c>
      <c r="J721" s="97" t="s">
        <v>241</v>
      </c>
      <c r="K721" s="97">
        <v>2018</v>
      </c>
      <c r="L721" s="110">
        <v>43193</v>
      </c>
      <c r="M721" s="118">
        <v>2567</v>
      </c>
      <c r="N721" s="118">
        <v>2566</v>
      </c>
      <c r="O721" s="116">
        <v>43192</v>
      </c>
      <c r="P721" s="97" t="s">
        <v>94</v>
      </c>
      <c r="Q721" s="112" t="s">
        <v>206</v>
      </c>
      <c r="R721" s="132" t="s">
        <v>87</v>
      </c>
      <c r="T721" s="97">
        <v>271</v>
      </c>
      <c r="U721" s="127" t="s">
        <v>286</v>
      </c>
      <c r="W721" s="97" t="s">
        <v>289</v>
      </c>
      <c r="X721" s="97" t="s">
        <v>323</v>
      </c>
      <c r="AA721" s="127" t="s">
        <v>261</v>
      </c>
      <c r="AB721" s="127">
        <f t="shared" si="73"/>
        <v>1</v>
      </c>
      <c r="AC721" s="127">
        <f t="shared" si="76"/>
        <v>1</v>
      </c>
      <c r="AD721" s="117">
        <v>3600</v>
      </c>
      <c r="AE721" s="132">
        <f t="shared" si="71"/>
        <v>788</v>
      </c>
      <c r="AF721" s="97">
        <v>4</v>
      </c>
      <c r="AH721" s="127" t="str">
        <f t="shared" si="77"/>
        <v>2566ACTIVOX MENTA-EUCALIPTO X 16 PASTILLAS</v>
      </c>
      <c r="AI721" s="97" t="s">
        <v>381</v>
      </c>
    </row>
    <row r="722" spans="1:35" x14ac:dyDescent="0.3">
      <c r="A722" s="97">
        <v>139</v>
      </c>
      <c r="B722" s="127" t="str">
        <f t="shared" si="74"/>
        <v>1391</v>
      </c>
      <c r="C722" s="127" t="str">
        <f t="shared" si="75"/>
        <v>25662</v>
      </c>
      <c r="D722" s="98">
        <v>130777</v>
      </c>
      <c r="E722" s="159" t="s">
        <v>333</v>
      </c>
      <c r="F722" s="133" t="s">
        <v>159</v>
      </c>
      <c r="G722" s="114" t="s">
        <v>183</v>
      </c>
      <c r="H722" s="136">
        <v>43738</v>
      </c>
      <c r="I722" s="132">
        <f t="shared" si="72"/>
        <v>2</v>
      </c>
      <c r="J722" s="97" t="s">
        <v>241</v>
      </c>
      <c r="K722" s="97">
        <v>2018</v>
      </c>
      <c r="L722" s="110">
        <v>43193</v>
      </c>
      <c r="M722" s="118">
        <v>2567</v>
      </c>
      <c r="N722" s="118">
        <v>2566</v>
      </c>
      <c r="O722" s="116">
        <v>43192</v>
      </c>
      <c r="P722" s="97" t="s">
        <v>94</v>
      </c>
      <c r="Q722" s="112" t="s">
        <v>206</v>
      </c>
      <c r="R722" s="132" t="s">
        <v>87</v>
      </c>
      <c r="T722" s="97">
        <v>271</v>
      </c>
      <c r="U722" s="127" t="s">
        <v>286</v>
      </c>
      <c r="W722" s="97" t="s">
        <v>289</v>
      </c>
      <c r="X722" s="97" t="s">
        <v>323</v>
      </c>
      <c r="AA722" s="127" t="s">
        <v>261</v>
      </c>
      <c r="AB722" s="127">
        <f t="shared" si="73"/>
        <v>1</v>
      </c>
      <c r="AC722" s="127">
        <f t="shared" si="76"/>
        <v>1</v>
      </c>
      <c r="AD722" s="117">
        <v>1200</v>
      </c>
      <c r="AE722" s="132">
        <f t="shared" si="71"/>
        <v>788</v>
      </c>
      <c r="AF722" s="97">
        <v>4</v>
      </c>
      <c r="AH722" s="127" t="str">
        <f t="shared" si="77"/>
        <v>2566ACTIVOX MIEL-LIMON X 16 PASTILLAS</v>
      </c>
      <c r="AI722" s="97" t="s">
        <v>381</v>
      </c>
    </row>
    <row r="723" spans="1:35" x14ac:dyDescent="0.3">
      <c r="A723" s="97">
        <v>139</v>
      </c>
      <c r="B723" s="127" t="str">
        <f t="shared" si="74"/>
        <v>1391</v>
      </c>
      <c r="C723" s="127" t="str">
        <f t="shared" si="75"/>
        <v>25663</v>
      </c>
      <c r="D723" s="98">
        <v>130777</v>
      </c>
      <c r="E723" s="159" t="s">
        <v>334</v>
      </c>
      <c r="F723" s="133" t="s">
        <v>161</v>
      </c>
      <c r="G723" s="114" t="s">
        <v>162</v>
      </c>
      <c r="H723" s="136">
        <v>43738</v>
      </c>
      <c r="I723" s="132">
        <f t="shared" si="72"/>
        <v>3</v>
      </c>
      <c r="J723" s="97" t="s">
        <v>241</v>
      </c>
      <c r="K723" s="97">
        <v>2018</v>
      </c>
      <c r="L723" s="110">
        <v>43193</v>
      </c>
      <c r="M723" s="118">
        <v>2567</v>
      </c>
      <c r="N723" s="118">
        <v>2566</v>
      </c>
      <c r="O723" s="116">
        <v>43192</v>
      </c>
      <c r="P723" s="97" t="s">
        <v>94</v>
      </c>
      <c r="Q723" s="112" t="s">
        <v>206</v>
      </c>
      <c r="R723" s="132" t="s">
        <v>87</v>
      </c>
      <c r="T723" s="97">
        <v>271</v>
      </c>
      <c r="U723" s="127" t="s">
        <v>286</v>
      </c>
      <c r="W723" s="97" t="s">
        <v>289</v>
      </c>
      <c r="X723" s="97" t="s">
        <v>323</v>
      </c>
      <c r="AA723" s="127" t="s">
        <v>261</v>
      </c>
      <c r="AB723" s="127">
        <f t="shared" si="73"/>
        <v>1</v>
      </c>
      <c r="AC723" s="127">
        <f t="shared" si="76"/>
        <v>1</v>
      </c>
      <c r="AD723" s="117">
        <v>60</v>
      </c>
      <c r="AE723" s="132">
        <f t="shared" si="71"/>
        <v>788</v>
      </c>
      <c r="AF723" s="97">
        <v>4</v>
      </c>
      <c r="AH723" s="127" t="str">
        <f t="shared" si="77"/>
        <v>2566ARKOCAPIL advance X 60 CAPS.</v>
      </c>
      <c r="AI723" s="97" t="s">
        <v>381</v>
      </c>
    </row>
    <row r="724" spans="1:35" x14ac:dyDescent="0.3">
      <c r="A724" s="97">
        <v>139</v>
      </c>
      <c r="B724" s="127" t="str">
        <f t="shared" si="74"/>
        <v>1391</v>
      </c>
      <c r="C724" s="127" t="str">
        <f t="shared" si="75"/>
        <v>25664</v>
      </c>
      <c r="D724" s="98">
        <v>130777</v>
      </c>
      <c r="E724" s="159" t="s">
        <v>336</v>
      </c>
      <c r="F724" s="133" t="s">
        <v>185</v>
      </c>
      <c r="G724" s="114" t="s">
        <v>222</v>
      </c>
      <c r="H724" s="136">
        <v>44134</v>
      </c>
      <c r="I724" s="132">
        <f t="shared" si="72"/>
        <v>4</v>
      </c>
      <c r="J724" s="97" t="s">
        <v>241</v>
      </c>
      <c r="K724" s="97">
        <v>2018</v>
      </c>
      <c r="L724" s="110">
        <v>43193</v>
      </c>
      <c r="M724" s="118">
        <v>2567</v>
      </c>
      <c r="N724" s="118">
        <v>2566</v>
      </c>
      <c r="O724" s="116">
        <v>43192</v>
      </c>
      <c r="P724" s="97" t="s">
        <v>94</v>
      </c>
      <c r="Q724" s="112" t="s">
        <v>206</v>
      </c>
      <c r="R724" s="132" t="s">
        <v>87</v>
      </c>
      <c r="T724" s="97">
        <v>271</v>
      </c>
      <c r="U724" s="127" t="s">
        <v>286</v>
      </c>
      <c r="W724" s="97" t="s">
        <v>289</v>
      </c>
      <c r="X724" s="97" t="s">
        <v>323</v>
      </c>
      <c r="AA724" s="127" t="s">
        <v>261</v>
      </c>
      <c r="AB724" s="127">
        <f t="shared" si="73"/>
        <v>1</v>
      </c>
      <c r="AC724" s="127">
        <f t="shared" si="76"/>
        <v>1</v>
      </c>
      <c r="AD724" s="117">
        <v>360</v>
      </c>
      <c r="AE724" s="132">
        <f t="shared" si="71"/>
        <v>788</v>
      </c>
      <c r="AF724" s="97">
        <v>4</v>
      </c>
      <c r="AH724" s="127" t="str">
        <f t="shared" si="77"/>
        <v>2566ARKOLAGEN PLUS X 14 SACHETS</v>
      </c>
      <c r="AI724" s="97" t="s">
        <v>381</v>
      </c>
    </row>
    <row r="725" spans="1:35" x14ac:dyDescent="0.3">
      <c r="A725" s="97">
        <v>139</v>
      </c>
      <c r="B725" s="127" t="str">
        <f t="shared" si="74"/>
        <v>1391</v>
      </c>
      <c r="C725" s="127" t="str">
        <f t="shared" si="75"/>
        <v>25665</v>
      </c>
      <c r="D725" s="98">
        <v>130777</v>
      </c>
      <c r="E725" s="159" t="s">
        <v>337</v>
      </c>
      <c r="F725" s="133" t="s">
        <v>146</v>
      </c>
      <c r="G725" s="114" t="s">
        <v>223</v>
      </c>
      <c r="H725" s="136">
        <v>43697</v>
      </c>
      <c r="I725" s="132">
        <f t="shared" si="72"/>
        <v>5</v>
      </c>
      <c r="J725" s="97" t="s">
        <v>241</v>
      </c>
      <c r="K725" s="97">
        <v>2018</v>
      </c>
      <c r="L725" s="110">
        <v>43193</v>
      </c>
      <c r="M725" s="118">
        <v>2567</v>
      </c>
      <c r="N725" s="118">
        <v>2566</v>
      </c>
      <c r="O725" s="116">
        <v>43192</v>
      </c>
      <c r="P725" s="97" t="s">
        <v>94</v>
      </c>
      <c r="Q725" s="112" t="s">
        <v>206</v>
      </c>
      <c r="R725" s="132" t="s">
        <v>87</v>
      </c>
      <c r="T725" s="97">
        <v>271</v>
      </c>
      <c r="U725" s="127" t="s">
        <v>286</v>
      </c>
      <c r="W725" s="97" t="s">
        <v>289</v>
      </c>
      <c r="X725" s="97" t="s">
        <v>323</v>
      </c>
      <c r="AA725" s="127" t="s">
        <v>261</v>
      </c>
      <c r="AB725" s="127">
        <f t="shared" si="73"/>
        <v>1</v>
      </c>
      <c r="AC725" s="127">
        <f t="shared" si="76"/>
        <v>1</v>
      </c>
      <c r="AD725" s="117">
        <v>1648</v>
      </c>
      <c r="AE725" s="132">
        <f t="shared" si="71"/>
        <v>788</v>
      </c>
      <c r="AF725" s="97">
        <v>4</v>
      </c>
      <c r="AH725" s="127" t="str">
        <f t="shared" si="77"/>
        <v>2566ARKOVOX PROPOLIS JARABE X 150 ML.</v>
      </c>
      <c r="AI725" s="97" t="s">
        <v>381</v>
      </c>
    </row>
    <row r="726" spans="1:35" x14ac:dyDescent="0.3">
      <c r="A726" s="97">
        <v>139</v>
      </c>
      <c r="B726" s="127" t="str">
        <f t="shared" si="74"/>
        <v>1391</v>
      </c>
      <c r="C726" s="127" t="str">
        <f t="shared" si="75"/>
        <v>25665</v>
      </c>
      <c r="D726" s="98">
        <v>130777</v>
      </c>
      <c r="E726" s="159" t="s">
        <v>337</v>
      </c>
      <c r="F726" s="133" t="s">
        <v>146</v>
      </c>
      <c r="G726" s="114" t="s">
        <v>238</v>
      </c>
      <c r="H726" s="136">
        <v>43707</v>
      </c>
      <c r="I726" s="132">
        <f t="shared" si="72"/>
        <v>5</v>
      </c>
      <c r="J726" s="97" t="s">
        <v>241</v>
      </c>
      <c r="K726" s="97">
        <v>2018</v>
      </c>
      <c r="L726" s="110">
        <v>43193</v>
      </c>
      <c r="M726" s="118">
        <v>2567</v>
      </c>
      <c r="N726" s="118">
        <v>2566</v>
      </c>
      <c r="O726" s="116">
        <v>43192</v>
      </c>
      <c r="P726" s="97" t="s">
        <v>94</v>
      </c>
      <c r="Q726" s="112" t="s">
        <v>206</v>
      </c>
      <c r="R726" s="132" t="s">
        <v>87</v>
      </c>
      <c r="T726" s="97">
        <v>271</v>
      </c>
      <c r="U726" s="127" t="s">
        <v>286</v>
      </c>
      <c r="W726" s="97" t="s">
        <v>289</v>
      </c>
      <c r="X726" s="97" t="s">
        <v>323</v>
      </c>
      <c r="AA726" s="127" t="s">
        <v>261</v>
      </c>
      <c r="AB726" s="127">
        <f t="shared" si="73"/>
        <v>1</v>
      </c>
      <c r="AC726" s="127">
        <f t="shared" si="76"/>
        <v>1</v>
      </c>
      <c r="AD726" s="117">
        <v>752</v>
      </c>
      <c r="AE726" s="132">
        <f t="shared" si="71"/>
        <v>788</v>
      </c>
      <c r="AF726" s="97">
        <v>4</v>
      </c>
      <c r="AH726" s="127" t="str">
        <f t="shared" si="77"/>
        <v>2566ARKOVOX PROPOLIS JARABE X 150 ML.</v>
      </c>
      <c r="AI726" s="97" t="s">
        <v>381</v>
      </c>
    </row>
    <row r="727" spans="1:35" x14ac:dyDescent="0.3">
      <c r="A727" s="97">
        <v>139</v>
      </c>
      <c r="B727" s="127" t="str">
        <f t="shared" si="74"/>
        <v>1391</v>
      </c>
      <c r="C727" s="127" t="str">
        <f t="shared" si="75"/>
        <v>25666</v>
      </c>
      <c r="D727" s="98">
        <v>130777</v>
      </c>
      <c r="E727" s="159" t="s">
        <v>338</v>
      </c>
      <c r="F727" s="133" t="s">
        <v>149</v>
      </c>
      <c r="G727" s="114" t="s">
        <v>150</v>
      </c>
      <c r="H727" s="136">
        <v>43951</v>
      </c>
      <c r="I727" s="132">
        <f t="shared" si="72"/>
        <v>6</v>
      </c>
      <c r="J727" s="97" t="s">
        <v>241</v>
      </c>
      <c r="K727" s="97">
        <v>2018</v>
      </c>
      <c r="L727" s="110">
        <v>43193</v>
      </c>
      <c r="M727" s="118">
        <v>2567</v>
      </c>
      <c r="N727" s="118">
        <v>2566</v>
      </c>
      <c r="O727" s="116">
        <v>43192</v>
      </c>
      <c r="P727" s="97" t="s">
        <v>94</v>
      </c>
      <c r="Q727" s="112" t="s">
        <v>206</v>
      </c>
      <c r="R727" s="132" t="s">
        <v>87</v>
      </c>
      <c r="T727" s="97">
        <v>271</v>
      </c>
      <c r="U727" s="127" t="s">
        <v>286</v>
      </c>
      <c r="W727" s="97" t="s">
        <v>289</v>
      </c>
      <c r="X727" s="97" t="s">
        <v>323</v>
      </c>
      <c r="AA727" s="127" t="s">
        <v>261</v>
      </c>
      <c r="AB727" s="127">
        <f t="shared" si="73"/>
        <v>1</v>
      </c>
      <c r="AC727" s="127">
        <f t="shared" si="76"/>
        <v>1</v>
      </c>
      <c r="AD727" s="117">
        <v>40</v>
      </c>
      <c r="AE727" s="132">
        <f t="shared" si="71"/>
        <v>788</v>
      </c>
      <c r="AF727" s="97">
        <v>4</v>
      </c>
      <c r="AH727" s="127" t="str">
        <f t="shared" si="77"/>
        <v>2566CHONDRO AID FORTE X 60 CAPS.</v>
      </c>
      <c r="AI727" s="97" t="s">
        <v>381</v>
      </c>
    </row>
    <row r="728" spans="1:35" x14ac:dyDescent="0.3">
      <c r="A728" s="97">
        <v>139</v>
      </c>
      <c r="B728" s="127" t="str">
        <f t="shared" si="74"/>
        <v>1391</v>
      </c>
      <c r="C728" s="127" t="str">
        <f t="shared" si="75"/>
        <v>25667</v>
      </c>
      <c r="D728" s="98">
        <v>130777</v>
      </c>
      <c r="E728" s="159" t="s">
        <v>339</v>
      </c>
      <c r="F728" s="133" t="s">
        <v>151</v>
      </c>
      <c r="G728" s="114" t="s">
        <v>224</v>
      </c>
      <c r="H728" s="136">
        <v>43738</v>
      </c>
      <c r="I728" s="132">
        <f t="shared" si="72"/>
        <v>7</v>
      </c>
      <c r="J728" s="97" t="s">
        <v>241</v>
      </c>
      <c r="K728" s="97">
        <v>2018</v>
      </c>
      <c r="L728" s="110">
        <v>43193</v>
      </c>
      <c r="M728" s="118">
        <v>2567</v>
      </c>
      <c r="N728" s="118">
        <v>2566</v>
      </c>
      <c r="O728" s="116">
        <v>43192</v>
      </c>
      <c r="P728" s="97" t="s">
        <v>94</v>
      </c>
      <c r="Q728" s="112" t="s">
        <v>206</v>
      </c>
      <c r="R728" s="132" t="s">
        <v>87</v>
      </c>
      <c r="T728" s="97">
        <v>271</v>
      </c>
      <c r="U728" s="127" t="s">
        <v>286</v>
      </c>
      <c r="W728" s="97" t="s">
        <v>289</v>
      </c>
      <c r="X728" s="97" t="s">
        <v>323</v>
      </c>
      <c r="AA728" s="127" t="s">
        <v>261</v>
      </c>
      <c r="AB728" s="127">
        <f t="shared" si="73"/>
        <v>1</v>
      </c>
      <c r="AC728" s="127">
        <f t="shared" si="76"/>
        <v>1</v>
      </c>
      <c r="AD728" s="117">
        <v>200</v>
      </c>
      <c r="AE728" s="132">
        <f t="shared" si="71"/>
        <v>788</v>
      </c>
      <c r="AF728" s="97">
        <v>4</v>
      </c>
      <c r="AH728" s="127" t="str">
        <f t="shared" si="77"/>
        <v>2566CYS-CONTROL SACHETS X 14</v>
      </c>
      <c r="AI728" s="97" t="s">
        <v>381</v>
      </c>
    </row>
    <row r="729" spans="1:35" x14ac:dyDescent="0.3">
      <c r="A729" s="97">
        <v>139</v>
      </c>
      <c r="B729" s="127" t="str">
        <f t="shared" si="74"/>
        <v>1391</v>
      </c>
      <c r="C729" s="127" t="str">
        <f t="shared" si="75"/>
        <v>25668</v>
      </c>
      <c r="D729" s="98">
        <v>130777</v>
      </c>
      <c r="E729" s="159" t="s">
        <v>342</v>
      </c>
      <c r="F729" s="133" t="s">
        <v>155</v>
      </c>
      <c r="G729" s="114" t="s">
        <v>156</v>
      </c>
      <c r="H729" s="136">
        <v>43920</v>
      </c>
      <c r="I729" s="132">
        <f t="shared" si="72"/>
        <v>8</v>
      </c>
      <c r="J729" s="97" t="s">
        <v>241</v>
      </c>
      <c r="K729" s="97">
        <v>2018</v>
      </c>
      <c r="L729" s="110">
        <v>43193</v>
      </c>
      <c r="M729" s="118">
        <v>2567</v>
      </c>
      <c r="N729" s="118">
        <v>2566</v>
      </c>
      <c r="O729" s="116">
        <v>43192</v>
      </c>
      <c r="P729" s="97" t="s">
        <v>94</v>
      </c>
      <c r="Q729" s="112" t="s">
        <v>206</v>
      </c>
      <c r="R729" s="132" t="s">
        <v>87</v>
      </c>
      <c r="T729" s="97">
        <v>271</v>
      </c>
      <c r="U729" s="127" t="s">
        <v>286</v>
      </c>
      <c r="W729" s="97" t="s">
        <v>289</v>
      </c>
      <c r="X729" s="97" t="s">
        <v>323</v>
      </c>
      <c r="AA729" s="127" t="s">
        <v>261</v>
      </c>
      <c r="AB729" s="127">
        <f t="shared" si="73"/>
        <v>1</v>
      </c>
      <c r="AC729" s="127">
        <f t="shared" si="76"/>
        <v>1</v>
      </c>
      <c r="AD729" s="117">
        <v>48</v>
      </c>
      <c r="AE729" s="132">
        <f t="shared" si="71"/>
        <v>788</v>
      </c>
      <c r="AF729" s="97">
        <v>4</v>
      </c>
      <c r="AH729" s="127" t="str">
        <f t="shared" si="77"/>
        <v>2566PHYTO SOYA CAPS. X 60</v>
      </c>
      <c r="AI729" s="97" t="s">
        <v>381</v>
      </c>
    </row>
    <row r="730" spans="1:35" x14ac:dyDescent="0.3">
      <c r="A730" s="97">
        <v>139</v>
      </c>
      <c r="B730" s="127" t="str">
        <f t="shared" si="74"/>
        <v>1391</v>
      </c>
      <c r="C730" s="127" t="str">
        <f t="shared" si="75"/>
        <v>25669</v>
      </c>
      <c r="D730" s="98">
        <v>130777</v>
      </c>
      <c r="E730" s="159" t="s">
        <v>344</v>
      </c>
      <c r="F730" s="133" t="s">
        <v>165</v>
      </c>
      <c r="G730" s="114" t="s">
        <v>184</v>
      </c>
      <c r="H730" s="136">
        <v>44042</v>
      </c>
      <c r="I730" s="132">
        <f t="shared" si="72"/>
        <v>9</v>
      </c>
      <c r="J730" s="97" t="s">
        <v>241</v>
      </c>
      <c r="K730" s="97">
        <v>2018</v>
      </c>
      <c r="L730" s="110">
        <v>43193</v>
      </c>
      <c r="M730" s="118">
        <v>2567</v>
      </c>
      <c r="N730" s="118">
        <v>2566</v>
      </c>
      <c r="O730" s="116">
        <v>43192</v>
      </c>
      <c r="P730" s="97" t="s">
        <v>94</v>
      </c>
      <c r="Q730" s="112" t="s">
        <v>206</v>
      </c>
      <c r="R730" s="132" t="s">
        <v>87</v>
      </c>
      <c r="T730" s="97">
        <v>271</v>
      </c>
      <c r="U730" s="127" t="s">
        <v>286</v>
      </c>
      <c r="W730" s="97" t="s">
        <v>289</v>
      </c>
      <c r="X730" s="97" t="s">
        <v>323</v>
      </c>
      <c r="AA730" s="127" t="s">
        <v>261</v>
      </c>
      <c r="AB730" s="127">
        <f t="shared" si="73"/>
        <v>1</v>
      </c>
      <c r="AC730" s="127">
        <f t="shared" si="76"/>
        <v>1</v>
      </c>
      <c r="AD730" s="117">
        <v>48</v>
      </c>
      <c r="AE730" s="132">
        <f t="shared" si="71"/>
        <v>788</v>
      </c>
      <c r="AF730" s="97">
        <v>4</v>
      </c>
      <c r="AH730" s="127" t="str">
        <f t="shared" si="77"/>
        <v>2566PHYTO SOYA FORTE X 60 CAPS</v>
      </c>
      <c r="AI730" s="97" t="s">
        <v>381</v>
      </c>
    </row>
    <row r="731" spans="1:35" x14ac:dyDescent="0.3">
      <c r="A731" s="97">
        <v>139</v>
      </c>
      <c r="B731" s="127" t="str">
        <f t="shared" si="74"/>
        <v>1391</v>
      </c>
      <c r="C731" s="127" t="str">
        <f t="shared" si="75"/>
        <v>256610</v>
      </c>
      <c r="D731" s="98">
        <v>130777</v>
      </c>
      <c r="E731" s="159" t="s">
        <v>343</v>
      </c>
      <c r="F731" s="133" t="s">
        <v>170</v>
      </c>
      <c r="G731" s="114" t="s">
        <v>199</v>
      </c>
      <c r="H731" s="136">
        <v>43768</v>
      </c>
      <c r="I731" s="132">
        <f t="shared" si="72"/>
        <v>10</v>
      </c>
      <c r="J731" s="97" t="s">
        <v>241</v>
      </c>
      <c r="K731" s="97">
        <v>2018</v>
      </c>
      <c r="L731" s="110">
        <v>43193</v>
      </c>
      <c r="M731" s="118">
        <v>2567</v>
      </c>
      <c r="N731" s="118">
        <v>2566</v>
      </c>
      <c r="O731" s="116">
        <v>43192</v>
      </c>
      <c r="P731" s="97" t="s">
        <v>94</v>
      </c>
      <c r="Q731" s="112" t="s">
        <v>206</v>
      </c>
      <c r="R731" s="132" t="s">
        <v>87</v>
      </c>
      <c r="T731" s="97">
        <v>271</v>
      </c>
      <c r="U731" s="127" t="s">
        <v>286</v>
      </c>
      <c r="W731" s="97" t="s">
        <v>289</v>
      </c>
      <c r="X731" s="97" t="s">
        <v>323</v>
      </c>
      <c r="AA731" s="127" t="s">
        <v>261</v>
      </c>
      <c r="AB731" s="127">
        <f t="shared" si="73"/>
        <v>1</v>
      </c>
      <c r="AC731" s="127">
        <f t="shared" si="76"/>
        <v>1</v>
      </c>
      <c r="AD731" s="117">
        <v>48</v>
      </c>
      <c r="AE731" s="132">
        <f t="shared" si="71"/>
        <v>788</v>
      </c>
      <c r="AF731" s="97">
        <v>4</v>
      </c>
      <c r="AH731" s="127" t="str">
        <f t="shared" si="77"/>
        <v>2566PHYTO SOYA DIA Y NOCHE X 60 CAP.</v>
      </c>
      <c r="AI731" s="97" t="s">
        <v>381</v>
      </c>
    </row>
    <row r="732" spans="1:35" x14ac:dyDescent="0.3">
      <c r="A732" s="97">
        <v>139</v>
      </c>
      <c r="B732" s="127" t="str">
        <f t="shared" si="74"/>
        <v>1391</v>
      </c>
      <c r="C732" s="127" t="str">
        <f t="shared" si="75"/>
        <v>256611</v>
      </c>
      <c r="D732" s="98">
        <v>130777</v>
      </c>
      <c r="E732" s="159" t="s">
        <v>345</v>
      </c>
      <c r="F732" s="133" t="s">
        <v>157</v>
      </c>
      <c r="G732" s="114" t="s">
        <v>326</v>
      </c>
      <c r="H732" s="136">
        <v>44134</v>
      </c>
      <c r="I732" s="132">
        <f t="shared" si="72"/>
        <v>11</v>
      </c>
      <c r="J732" s="97" t="s">
        <v>241</v>
      </c>
      <c r="K732" s="97">
        <v>2018</v>
      </c>
      <c r="L732" s="110">
        <v>43193</v>
      </c>
      <c r="M732" s="118">
        <v>2567</v>
      </c>
      <c r="N732" s="118">
        <v>2566</v>
      </c>
      <c r="O732" s="116">
        <v>43192</v>
      </c>
      <c r="P732" s="97" t="s">
        <v>94</v>
      </c>
      <c r="Q732" s="112" t="s">
        <v>206</v>
      </c>
      <c r="R732" s="132" t="s">
        <v>87</v>
      </c>
      <c r="T732" s="97">
        <v>271</v>
      </c>
      <c r="U732" s="127" t="s">
        <v>286</v>
      </c>
      <c r="W732" s="97" t="s">
        <v>289</v>
      </c>
      <c r="X732" s="97" t="s">
        <v>323</v>
      </c>
      <c r="AA732" s="127" t="s">
        <v>261</v>
      </c>
      <c r="AB732" s="127">
        <f t="shared" si="73"/>
        <v>1</v>
      </c>
      <c r="AC732" s="127">
        <f t="shared" si="76"/>
        <v>1</v>
      </c>
      <c r="AD732" s="117">
        <v>22</v>
      </c>
      <c r="AE732" s="132">
        <f t="shared" si="71"/>
        <v>788</v>
      </c>
      <c r="AF732" s="97">
        <v>4</v>
      </c>
      <c r="AH732" s="127" t="str">
        <f t="shared" si="77"/>
        <v>2566PHYTO SOYA GEL VAGINAL X 8 APLICADORES</v>
      </c>
      <c r="AI732" s="97" t="s">
        <v>381</v>
      </c>
    </row>
    <row r="733" spans="1:35" x14ac:dyDescent="0.3">
      <c r="A733" s="97">
        <v>140</v>
      </c>
      <c r="B733" s="127" t="str">
        <f t="shared" si="74"/>
        <v>1401</v>
      </c>
      <c r="C733" s="127" t="str">
        <f t="shared" si="75"/>
        <v>25671</v>
      </c>
      <c r="D733" s="98">
        <v>814405</v>
      </c>
      <c r="E733" s="159" t="s">
        <v>337</v>
      </c>
      <c r="F733" s="133" t="s">
        <v>146</v>
      </c>
      <c r="G733" s="114" t="s">
        <v>223</v>
      </c>
      <c r="H733" s="136">
        <v>43697</v>
      </c>
      <c r="I733" s="132">
        <f t="shared" si="72"/>
        <v>1</v>
      </c>
      <c r="J733" s="97" t="s">
        <v>241</v>
      </c>
      <c r="K733" s="97">
        <v>2018</v>
      </c>
      <c r="L733" s="110">
        <v>43194</v>
      </c>
      <c r="M733" s="118">
        <v>2568</v>
      </c>
      <c r="N733" s="118">
        <v>2567</v>
      </c>
      <c r="O733" s="109">
        <v>43193</v>
      </c>
      <c r="P733" s="97" t="s">
        <v>94</v>
      </c>
      <c r="Q733" s="107" t="s">
        <v>177</v>
      </c>
      <c r="R733" s="132" t="s">
        <v>87</v>
      </c>
      <c r="W733" s="97" t="s">
        <v>289</v>
      </c>
      <c r="X733" s="97" t="s">
        <v>325</v>
      </c>
      <c r="AA733" s="127" t="s">
        <v>261</v>
      </c>
      <c r="AB733" s="127">
        <f t="shared" si="73"/>
        <v>1</v>
      </c>
      <c r="AC733" s="127">
        <f t="shared" si="76"/>
        <v>1</v>
      </c>
      <c r="AD733" s="117">
        <v>48</v>
      </c>
      <c r="AE733" s="132">
        <f t="shared" si="71"/>
        <v>789</v>
      </c>
      <c r="AH733" s="127" t="str">
        <f t="shared" si="77"/>
        <v>2567ARKOVOX PROPOLIS JARABE X 150 ML.</v>
      </c>
      <c r="AI733" s="97" t="s">
        <v>385</v>
      </c>
    </row>
    <row r="734" spans="1:35" x14ac:dyDescent="0.3">
      <c r="A734" s="97">
        <v>140</v>
      </c>
      <c r="B734" s="127" t="str">
        <f t="shared" si="74"/>
        <v>1401</v>
      </c>
      <c r="C734" s="127" t="str">
        <f t="shared" si="75"/>
        <v>25672</v>
      </c>
      <c r="D734" s="98">
        <v>814405</v>
      </c>
      <c r="E734" s="159" t="s">
        <v>344</v>
      </c>
      <c r="F734" s="133" t="s">
        <v>165</v>
      </c>
      <c r="G734" s="114" t="s">
        <v>184</v>
      </c>
      <c r="H734" s="136">
        <v>44042</v>
      </c>
      <c r="I734" s="132">
        <f t="shared" si="72"/>
        <v>2</v>
      </c>
      <c r="J734" s="97" t="s">
        <v>241</v>
      </c>
      <c r="K734" s="97">
        <v>2018</v>
      </c>
      <c r="L734" s="110">
        <v>43194</v>
      </c>
      <c r="M734" s="118">
        <v>2568</v>
      </c>
      <c r="N734" s="118">
        <v>2567</v>
      </c>
      <c r="O734" s="109">
        <v>43193</v>
      </c>
      <c r="P734" s="97" t="s">
        <v>94</v>
      </c>
      <c r="Q734" s="107" t="s">
        <v>177</v>
      </c>
      <c r="R734" s="132" t="s">
        <v>87</v>
      </c>
      <c r="W734" s="97" t="s">
        <v>289</v>
      </c>
      <c r="X734" s="97" t="s">
        <v>325</v>
      </c>
      <c r="AA734" s="127" t="s">
        <v>261</v>
      </c>
      <c r="AB734" s="127">
        <f t="shared" si="73"/>
        <v>1</v>
      </c>
      <c r="AC734" s="127">
        <f t="shared" si="76"/>
        <v>1</v>
      </c>
      <c r="AD734" s="117">
        <v>48</v>
      </c>
      <c r="AE734" s="132">
        <f t="shared" si="71"/>
        <v>789</v>
      </c>
      <c r="AH734" s="127" t="str">
        <f t="shared" si="77"/>
        <v>2567PHYTO SOYA FORTE X 60 CAPS</v>
      </c>
      <c r="AI734" s="97" t="s">
        <v>385</v>
      </c>
    </row>
    <row r="735" spans="1:35" x14ac:dyDescent="0.3">
      <c r="A735" s="97">
        <v>140</v>
      </c>
      <c r="B735" s="127" t="str">
        <f t="shared" si="74"/>
        <v>1401</v>
      </c>
      <c r="C735" s="127" t="str">
        <f t="shared" si="75"/>
        <v>25673</v>
      </c>
      <c r="D735" s="98">
        <v>814405</v>
      </c>
      <c r="E735" s="159" t="s">
        <v>339</v>
      </c>
      <c r="F735" s="133" t="s">
        <v>151</v>
      </c>
      <c r="G735" s="114" t="s">
        <v>224</v>
      </c>
      <c r="H735" s="136">
        <v>43738</v>
      </c>
      <c r="I735" s="132">
        <f t="shared" si="72"/>
        <v>3</v>
      </c>
      <c r="J735" s="97" t="s">
        <v>241</v>
      </c>
      <c r="K735" s="97">
        <v>2018</v>
      </c>
      <c r="L735" s="110">
        <v>43194</v>
      </c>
      <c r="M735" s="118">
        <v>2568</v>
      </c>
      <c r="N735" s="118">
        <v>2567</v>
      </c>
      <c r="O735" s="109">
        <v>43193</v>
      </c>
      <c r="P735" s="97" t="s">
        <v>94</v>
      </c>
      <c r="Q735" s="107" t="s">
        <v>177</v>
      </c>
      <c r="R735" s="132" t="s">
        <v>87</v>
      </c>
      <c r="W735" s="97" t="s">
        <v>289</v>
      </c>
      <c r="X735" s="97" t="s">
        <v>325</v>
      </c>
      <c r="AA735" s="127" t="s">
        <v>261</v>
      </c>
      <c r="AB735" s="127">
        <f t="shared" si="73"/>
        <v>1</v>
      </c>
      <c r="AC735" s="127">
        <f t="shared" si="76"/>
        <v>1</v>
      </c>
      <c r="AD735" s="117">
        <v>40</v>
      </c>
      <c r="AE735" s="132">
        <f t="shared" si="71"/>
        <v>789</v>
      </c>
      <c r="AH735" s="127" t="str">
        <f t="shared" si="77"/>
        <v>2567CYS-CONTROL SACHETS X 14</v>
      </c>
      <c r="AI735" s="97" t="s">
        <v>385</v>
      </c>
    </row>
    <row r="736" spans="1:35" x14ac:dyDescent="0.3">
      <c r="A736" s="97">
        <v>140</v>
      </c>
      <c r="B736" s="127" t="str">
        <f t="shared" si="74"/>
        <v>1401</v>
      </c>
      <c r="C736" s="127" t="str">
        <f t="shared" si="75"/>
        <v>25674</v>
      </c>
      <c r="D736" s="98">
        <v>814405</v>
      </c>
      <c r="E736" s="159" t="s">
        <v>336</v>
      </c>
      <c r="F736" s="133" t="s">
        <v>185</v>
      </c>
      <c r="G736" s="114" t="s">
        <v>222</v>
      </c>
      <c r="H736" s="136">
        <v>44134</v>
      </c>
      <c r="I736" s="132">
        <f t="shared" si="72"/>
        <v>4</v>
      </c>
      <c r="J736" s="97" t="s">
        <v>241</v>
      </c>
      <c r="K736" s="97">
        <v>2018</v>
      </c>
      <c r="L736" s="110">
        <v>43194</v>
      </c>
      <c r="M736" s="118">
        <v>2568</v>
      </c>
      <c r="N736" s="118">
        <v>2567</v>
      </c>
      <c r="O736" s="109">
        <v>43193</v>
      </c>
      <c r="P736" s="97" t="s">
        <v>94</v>
      </c>
      <c r="Q736" s="107" t="s">
        <v>177</v>
      </c>
      <c r="R736" s="132" t="s">
        <v>87</v>
      </c>
      <c r="W736" s="97" t="s">
        <v>289</v>
      </c>
      <c r="X736" s="97" t="s">
        <v>325</v>
      </c>
      <c r="AA736" s="127" t="s">
        <v>261</v>
      </c>
      <c r="AB736" s="127">
        <f t="shared" si="73"/>
        <v>1</v>
      </c>
      <c r="AC736" s="127">
        <f t="shared" si="76"/>
        <v>1</v>
      </c>
      <c r="AD736" s="117">
        <v>18</v>
      </c>
      <c r="AE736" s="132">
        <f t="shared" si="71"/>
        <v>789</v>
      </c>
      <c r="AH736" s="127" t="str">
        <f t="shared" si="77"/>
        <v>2567ARKOLAGEN PLUS X 14 SACHETS</v>
      </c>
      <c r="AI736" s="97" t="s">
        <v>385</v>
      </c>
    </row>
    <row r="737" spans="1:35" x14ac:dyDescent="0.3">
      <c r="A737" s="97">
        <v>140</v>
      </c>
      <c r="B737" s="127" t="str">
        <f t="shared" si="74"/>
        <v>1401</v>
      </c>
      <c r="C737" s="127" t="str">
        <f t="shared" si="75"/>
        <v>25675</v>
      </c>
      <c r="D737" s="98">
        <v>814405</v>
      </c>
      <c r="E737" s="159" t="s">
        <v>345</v>
      </c>
      <c r="F737" s="133" t="s">
        <v>157</v>
      </c>
      <c r="G737" s="114" t="s">
        <v>200</v>
      </c>
      <c r="H737" s="136">
        <v>44134</v>
      </c>
      <c r="I737" s="132">
        <f t="shared" si="72"/>
        <v>5</v>
      </c>
      <c r="J737" s="97" t="s">
        <v>241</v>
      </c>
      <c r="K737" s="97">
        <v>2018</v>
      </c>
      <c r="L737" s="110">
        <v>43194</v>
      </c>
      <c r="M737" s="118">
        <v>2568</v>
      </c>
      <c r="N737" s="118">
        <v>2567</v>
      </c>
      <c r="O737" s="109">
        <v>43193</v>
      </c>
      <c r="P737" s="97" t="s">
        <v>94</v>
      </c>
      <c r="Q737" s="107" t="s">
        <v>177</v>
      </c>
      <c r="R737" s="132" t="s">
        <v>87</v>
      </c>
      <c r="W737" s="97" t="s">
        <v>289</v>
      </c>
      <c r="X737" s="97" t="s">
        <v>325</v>
      </c>
      <c r="AA737" s="127" t="s">
        <v>261</v>
      </c>
      <c r="AB737" s="127">
        <f t="shared" si="73"/>
        <v>1</v>
      </c>
      <c r="AC737" s="127">
        <f t="shared" si="76"/>
        <v>1</v>
      </c>
      <c r="AD737" s="117">
        <v>22</v>
      </c>
      <c r="AE737" s="132">
        <f t="shared" si="71"/>
        <v>789</v>
      </c>
      <c r="AH737" s="127" t="str">
        <f t="shared" si="77"/>
        <v>2567PHYTO SOYA GEL VAGINAL X 8 APLICADORES</v>
      </c>
      <c r="AI737" s="97" t="s">
        <v>385</v>
      </c>
    </row>
    <row r="738" spans="1:35" x14ac:dyDescent="0.3">
      <c r="A738" s="97">
        <v>140</v>
      </c>
      <c r="B738" s="127" t="str">
        <f t="shared" si="74"/>
        <v>1401</v>
      </c>
      <c r="C738" s="127" t="str">
        <f t="shared" si="75"/>
        <v>25676</v>
      </c>
      <c r="D738" s="98">
        <v>814405</v>
      </c>
      <c r="E738" s="159" t="s">
        <v>342</v>
      </c>
      <c r="F738" s="133" t="s">
        <v>155</v>
      </c>
      <c r="G738" s="114" t="s">
        <v>156</v>
      </c>
      <c r="H738" s="136">
        <v>43920</v>
      </c>
      <c r="I738" s="132">
        <f t="shared" si="72"/>
        <v>6</v>
      </c>
      <c r="J738" s="97" t="s">
        <v>241</v>
      </c>
      <c r="K738" s="97">
        <v>2018</v>
      </c>
      <c r="L738" s="110">
        <v>43194</v>
      </c>
      <c r="M738" s="118">
        <v>2568</v>
      </c>
      <c r="N738" s="118">
        <v>2567</v>
      </c>
      <c r="O738" s="109">
        <v>43193</v>
      </c>
      <c r="P738" s="97" t="s">
        <v>94</v>
      </c>
      <c r="Q738" s="107" t="s">
        <v>177</v>
      </c>
      <c r="R738" s="132" t="s">
        <v>87</v>
      </c>
      <c r="W738" s="97" t="s">
        <v>289</v>
      </c>
      <c r="X738" s="97" t="s">
        <v>325</v>
      </c>
      <c r="AA738" s="127" t="s">
        <v>261</v>
      </c>
      <c r="AB738" s="127">
        <f t="shared" si="73"/>
        <v>1</v>
      </c>
      <c r="AC738" s="127">
        <f t="shared" si="76"/>
        <v>1</v>
      </c>
      <c r="AD738" s="117">
        <v>48</v>
      </c>
      <c r="AE738" s="132">
        <f t="shared" si="71"/>
        <v>789</v>
      </c>
      <c r="AH738" s="127" t="str">
        <f t="shared" si="77"/>
        <v>2567PHYTO SOYA CAPS. X 60</v>
      </c>
      <c r="AI738" s="97" t="s">
        <v>385</v>
      </c>
    </row>
    <row r="739" spans="1:35" x14ac:dyDescent="0.3">
      <c r="A739" s="97">
        <v>140</v>
      </c>
      <c r="B739" s="127" t="str">
        <f t="shared" si="74"/>
        <v>1401</v>
      </c>
      <c r="C739" s="127" t="str">
        <f t="shared" si="75"/>
        <v>25677</v>
      </c>
      <c r="D739" s="98">
        <v>814405</v>
      </c>
      <c r="E739" s="159" t="s">
        <v>332</v>
      </c>
      <c r="F739" s="133" t="s">
        <v>142</v>
      </c>
      <c r="G739" s="114" t="s">
        <v>194</v>
      </c>
      <c r="H739" s="136">
        <v>43738</v>
      </c>
      <c r="I739" s="132">
        <f t="shared" si="72"/>
        <v>7</v>
      </c>
      <c r="J739" s="97" t="s">
        <v>241</v>
      </c>
      <c r="K739" s="97">
        <v>2018</v>
      </c>
      <c r="L739" s="110">
        <v>43194</v>
      </c>
      <c r="M739" s="118">
        <v>2568</v>
      </c>
      <c r="N739" s="118">
        <v>2567</v>
      </c>
      <c r="O739" s="109">
        <v>43193</v>
      </c>
      <c r="P739" s="97" t="s">
        <v>94</v>
      </c>
      <c r="Q739" s="107" t="s">
        <v>177</v>
      </c>
      <c r="R739" s="132" t="s">
        <v>87</v>
      </c>
      <c r="W739" s="97" t="s">
        <v>289</v>
      </c>
      <c r="X739" s="97" t="s">
        <v>325</v>
      </c>
      <c r="AA739" s="127" t="s">
        <v>261</v>
      </c>
      <c r="AB739" s="127">
        <f t="shared" si="73"/>
        <v>1</v>
      </c>
      <c r="AC739" s="127">
        <f t="shared" si="76"/>
        <v>1</v>
      </c>
      <c r="AD739" s="117">
        <v>720</v>
      </c>
      <c r="AE739" s="132">
        <f t="shared" si="71"/>
        <v>789</v>
      </c>
      <c r="AH739" s="127" t="str">
        <f t="shared" si="77"/>
        <v>2567ACTIVOX MENTA-EUCALIPTO X 16 PASTILLAS</v>
      </c>
      <c r="AI739" s="97" t="s">
        <v>385</v>
      </c>
    </row>
    <row r="740" spans="1:35" x14ac:dyDescent="0.3">
      <c r="A740" s="97">
        <v>140</v>
      </c>
      <c r="B740" s="127" t="str">
        <f t="shared" si="74"/>
        <v>1401</v>
      </c>
      <c r="C740" s="127" t="str">
        <f t="shared" si="75"/>
        <v>25678</v>
      </c>
      <c r="D740" s="98">
        <v>814405</v>
      </c>
      <c r="E740" s="159" t="s">
        <v>333</v>
      </c>
      <c r="F740" s="133" t="s">
        <v>159</v>
      </c>
      <c r="G740" s="114" t="s">
        <v>183</v>
      </c>
      <c r="H740" s="136">
        <v>43738</v>
      </c>
      <c r="I740" s="132">
        <f t="shared" si="72"/>
        <v>8</v>
      </c>
      <c r="J740" s="97" t="s">
        <v>241</v>
      </c>
      <c r="K740" s="97">
        <v>2018</v>
      </c>
      <c r="L740" s="110">
        <v>43194</v>
      </c>
      <c r="M740" s="118">
        <v>2568</v>
      </c>
      <c r="N740" s="118">
        <v>2567</v>
      </c>
      <c r="O740" s="109">
        <v>43193</v>
      </c>
      <c r="P740" s="97" t="s">
        <v>94</v>
      </c>
      <c r="Q740" s="107" t="s">
        <v>177</v>
      </c>
      <c r="R740" s="132" t="s">
        <v>87</v>
      </c>
      <c r="W740" s="97" t="s">
        <v>289</v>
      </c>
      <c r="X740" s="97" t="s">
        <v>325</v>
      </c>
      <c r="AA740" s="127" t="s">
        <v>261</v>
      </c>
      <c r="AB740" s="127">
        <f t="shared" si="73"/>
        <v>1</v>
      </c>
      <c r="AC740" s="127">
        <f t="shared" si="76"/>
        <v>1</v>
      </c>
      <c r="AD740" s="117">
        <v>120</v>
      </c>
      <c r="AE740" s="132">
        <f t="shared" si="71"/>
        <v>789</v>
      </c>
      <c r="AH740" s="127" t="str">
        <f t="shared" si="77"/>
        <v>2567ACTIVOX MIEL-LIMON X 16 PASTILLAS</v>
      </c>
      <c r="AI740" s="97" t="s">
        <v>385</v>
      </c>
    </row>
    <row r="741" spans="1:35" x14ac:dyDescent="0.3">
      <c r="A741" s="97">
        <v>140</v>
      </c>
      <c r="B741" s="127" t="str">
        <f t="shared" si="74"/>
        <v>1402</v>
      </c>
      <c r="C741" s="127" t="str">
        <f t="shared" si="75"/>
        <v>25681</v>
      </c>
      <c r="D741" s="98">
        <v>814366</v>
      </c>
      <c r="E741" s="159" t="s">
        <v>346</v>
      </c>
      <c r="F741" s="133" t="s">
        <v>172</v>
      </c>
      <c r="G741" s="114" t="s">
        <v>173</v>
      </c>
      <c r="H741" s="136">
        <v>43497</v>
      </c>
      <c r="I741" s="132">
        <f t="shared" si="72"/>
        <v>1</v>
      </c>
      <c r="J741" s="97" t="s">
        <v>241</v>
      </c>
      <c r="K741" s="97">
        <v>2018</v>
      </c>
      <c r="L741" s="110">
        <v>43194</v>
      </c>
      <c r="M741" s="118">
        <v>2569</v>
      </c>
      <c r="N741" s="118">
        <v>2568</v>
      </c>
      <c r="O741" s="109">
        <v>43193</v>
      </c>
      <c r="P741" s="97" t="s">
        <v>94</v>
      </c>
      <c r="Q741" s="112" t="s">
        <v>178</v>
      </c>
      <c r="R741" s="132" t="s">
        <v>87</v>
      </c>
      <c r="W741" s="97" t="s">
        <v>289</v>
      </c>
      <c r="X741" s="97" t="s">
        <v>325</v>
      </c>
      <c r="AA741" s="127" t="s">
        <v>261</v>
      </c>
      <c r="AB741" s="127">
        <f t="shared" si="73"/>
        <v>2</v>
      </c>
      <c r="AC741" s="127">
        <f t="shared" si="76"/>
        <v>1</v>
      </c>
      <c r="AD741" s="117">
        <v>50</v>
      </c>
      <c r="AE741" s="132">
        <f t="shared" si="71"/>
        <v>790</v>
      </c>
      <c r="AH741" s="127" t="str">
        <f t="shared" si="77"/>
        <v>2568VITIVEN X 30 CAPSULAS</v>
      </c>
      <c r="AI741" s="97" t="s">
        <v>386</v>
      </c>
    </row>
    <row r="742" spans="1:35" x14ac:dyDescent="0.3">
      <c r="A742" s="97">
        <v>140</v>
      </c>
      <c r="B742" s="127" t="str">
        <f t="shared" si="74"/>
        <v>1402</v>
      </c>
      <c r="C742" s="127" t="str">
        <f t="shared" si="75"/>
        <v>25682</v>
      </c>
      <c r="D742" s="98">
        <v>814366</v>
      </c>
      <c r="E742" s="159" t="s">
        <v>337</v>
      </c>
      <c r="F742" s="133" t="s">
        <v>146</v>
      </c>
      <c r="G742" s="114" t="s">
        <v>223</v>
      </c>
      <c r="H742" s="136">
        <v>43697</v>
      </c>
      <c r="I742" s="132">
        <f t="shared" si="72"/>
        <v>2</v>
      </c>
      <c r="J742" s="97" t="s">
        <v>241</v>
      </c>
      <c r="K742" s="97">
        <v>2018</v>
      </c>
      <c r="L742" s="110">
        <v>43194</v>
      </c>
      <c r="M742" s="118">
        <v>2569</v>
      </c>
      <c r="N742" s="118">
        <v>2568</v>
      </c>
      <c r="O742" s="109">
        <v>43193</v>
      </c>
      <c r="P742" s="97" t="s">
        <v>94</v>
      </c>
      <c r="Q742" s="112" t="s">
        <v>178</v>
      </c>
      <c r="R742" s="132" t="s">
        <v>87</v>
      </c>
      <c r="W742" s="97" t="s">
        <v>289</v>
      </c>
      <c r="X742" s="97" t="s">
        <v>325</v>
      </c>
      <c r="AA742" s="127" t="s">
        <v>261</v>
      </c>
      <c r="AB742" s="127">
        <f t="shared" si="73"/>
        <v>2</v>
      </c>
      <c r="AC742" s="127">
        <f t="shared" si="76"/>
        <v>1</v>
      </c>
      <c r="AD742" s="117">
        <v>72</v>
      </c>
      <c r="AE742" s="132">
        <f t="shared" si="71"/>
        <v>790</v>
      </c>
      <c r="AH742" s="127" t="str">
        <f t="shared" si="77"/>
        <v>2568ARKOVOX PROPOLIS JARABE X 150 ML.</v>
      </c>
      <c r="AI742" s="97" t="s">
        <v>386</v>
      </c>
    </row>
    <row r="743" spans="1:35" x14ac:dyDescent="0.3">
      <c r="A743" s="97">
        <v>140</v>
      </c>
      <c r="B743" s="127" t="str">
        <f t="shared" si="74"/>
        <v>1402</v>
      </c>
      <c r="C743" s="127" t="str">
        <f t="shared" si="75"/>
        <v>25682</v>
      </c>
      <c r="D743" s="98">
        <v>814366</v>
      </c>
      <c r="E743" s="159" t="s">
        <v>337</v>
      </c>
      <c r="F743" s="133" t="s">
        <v>146</v>
      </c>
      <c r="G743" s="114" t="s">
        <v>238</v>
      </c>
      <c r="H743" s="136">
        <v>43707</v>
      </c>
      <c r="I743" s="132">
        <f t="shared" si="72"/>
        <v>2</v>
      </c>
      <c r="J743" s="97" t="s">
        <v>241</v>
      </c>
      <c r="K743" s="97">
        <v>2018</v>
      </c>
      <c r="L743" s="110">
        <v>43194</v>
      </c>
      <c r="M743" s="118">
        <v>2569</v>
      </c>
      <c r="N743" s="118">
        <v>2568</v>
      </c>
      <c r="O743" s="109">
        <v>43193</v>
      </c>
      <c r="P743" s="97" t="s">
        <v>94</v>
      </c>
      <c r="Q743" s="112" t="s">
        <v>178</v>
      </c>
      <c r="R743" s="132" t="s">
        <v>87</v>
      </c>
      <c r="W743" s="97" t="s">
        <v>289</v>
      </c>
      <c r="X743" s="97" t="s">
        <v>325</v>
      </c>
      <c r="AA743" s="127" t="s">
        <v>261</v>
      </c>
      <c r="AB743" s="127">
        <f t="shared" si="73"/>
        <v>2</v>
      </c>
      <c r="AC743" s="127">
        <f t="shared" si="76"/>
        <v>1</v>
      </c>
      <c r="AD743" s="117">
        <v>168</v>
      </c>
      <c r="AE743" s="132">
        <f t="shared" si="71"/>
        <v>790</v>
      </c>
      <c r="AH743" s="127" t="str">
        <f t="shared" si="77"/>
        <v>2568ARKOVOX PROPOLIS JARABE X 150 ML.</v>
      </c>
      <c r="AI743" s="97" t="s">
        <v>386</v>
      </c>
    </row>
    <row r="744" spans="1:35" x14ac:dyDescent="0.3">
      <c r="A744" s="97">
        <v>140</v>
      </c>
      <c r="B744" s="127" t="str">
        <f t="shared" si="74"/>
        <v>1402</v>
      </c>
      <c r="C744" s="127" t="str">
        <f t="shared" si="75"/>
        <v>25683</v>
      </c>
      <c r="D744" s="98">
        <v>814366</v>
      </c>
      <c r="E744" s="159" t="s">
        <v>344</v>
      </c>
      <c r="F744" s="133" t="s">
        <v>165</v>
      </c>
      <c r="G744" s="114" t="s">
        <v>184</v>
      </c>
      <c r="H744" s="136">
        <v>44042</v>
      </c>
      <c r="I744" s="132">
        <f t="shared" si="72"/>
        <v>3</v>
      </c>
      <c r="J744" s="97" t="s">
        <v>241</v>
      </c>
      <c r="K744" s="97">
        <v>2018</v>
      </c>
      <c r="L744" s="110">
        <v>43194</v>
      </c>
      <c r="M744" s="118">
        <v>2569</v>
      </c>
      <c r="N744" s="118">
        <v>2568</v>
      </c>
      <c r="O744" s="109">
        <v>43193</v>
      </c>
      <c r="P744" s="97" t="s">
        <v>94</v>
      </c>
      <c r="Q744" s="112" t="s">
        <v>178</v>
      </c>
      <c r="R744" s="132" t="s">
        <v>87</v>
      </c>
      <c r="W744" s="97" t="s">
        <v>289</v>
      </c>
      <c r="X744" s="97" t="s">
        <v>325</v>
      </c>
      <c r="AA744" s="127" t="s">
        <v>261</v>
      </c>
      <c r="AB744" s="127">
        <f t="shared" si="73"/>
        <v>2</v>
      </c>
      <c r="AC744" s="127">
        <f t="shared" si="76"/>
        <v>1</v>
      </c>
      <c r="AD744" s="117">
        <v>48</v>
      </c>
      <c r="AE744" s="132">
        <f t="shared" si="71"/>
        <v>790</v>
      </c>
      <c r="AH744" s="127" t="str">
        <f t="shared" si="77"/>
        <v>2568PHYTO SOYA FORTE X 60 CAPS</v>
      </c>
      <c r="AI744" s="97" t="s">
        <v>386</v>
      </c>
    </row>
    <row r="745" spans="1:35" x14ac:dyDescent="0.3">
      <c r="A745" s="97">
        <v>140</v>
      </c>
      <c r="B745" s="127" t="str">
        <f t="shared" si="74"/>
        <v>1402</v>
      </c>
      <c r="C745" s="127" t="str">
        <f t="shared" si="75"/>
        <v>25684</v>
      </c>
      <c r="D745" s="98">
        <v>814366</v>
      </c>
      <c r="E745" s="159" t="s">
        <v>339</v>
      </c>
      <c r="F745" s="133" t="s">
        <v>151</v>
      </c>
      <c r="G745" s="114" t="s">
        <v>224</v>
      </c>
      <c r="H745" s="136">
        <v>43738</v>
      </c>
      <c r="I745" s="132">
        <f t="shared" si="72"/>
        <v>4</v>
      </c>
      <c r="J745" s="97" t="s">
        <v>241</v>
      </c>
      <c r="K745" s="97">
        <v>2018</v>
      </c>
      <c r="L745" s="110">
        <v>43194</v>
      </c>
      <c r="M745" s="118">
        <v>2569</v>
      </c>
      <c r="N745" s="118">
        <v>2568</v>
      </c>
      <c r="O745" s="109">
        <v>43193</v>
      </c>
      <c r="P745" s="97" t="s">
        <v>94</v>
      </c>
      <c r="Q745" s="112" t="s">
        <v>178</v>
      </c>
      <c r="R745" s="132" t="s">
        <v>87</v>
      </c>
      <c r="W745" s="97" t="s">
        <v>289</v>
      </c>
      <c r="X745" s="97" t="s">
        <v>325</v>
      </c>
      <c r="AA745" s="127" t="s">
        <v>261</v>
      </c>
      <c r="AB745" s="127">
        <f t="shared" si="73"/>
        <v>2</v>
      </c>
      <c r="AC745" s="127">
        <f t="shared" si="76"/>
        <v>1</v>
      </c>
      <c r="AD745" s="117">
        <v>240</v>
      </c>
      <c r="AE745" s="132">
        <f t="shared" si="71"/>
        <v>790</v>
      </c>
      <c r="AH745" s="127" t="str">
        <f t="shared" si="77"/>
        <v>2568CYS-CONTROL SACHETS X 14</v>
      </c>
      <c r="AI745" s="97" t="s">
        <v>386</v>
      </c>
    </row>
    <row r="746" spans="1:35" x14ac:dyDescent="0.3">
      <c r="A746" s="97">
        <v>140</v>
      </c>
      <c r="B746" s="127" t="str">
        <f t="shared" si="74"/>
        <v>1402</v>
      </c>
      <c r="C746" s="127" t="str">
        <f t="shared" si="75"/>
        <v>25685</v>
      </c>
      <c r="D746" s="98">
        <v>814366</v>
      </c>
      <c r="E746" s="159" t="s">
        <v>336</v>
      </c>
      <c r="F746" s="133" t="s">
        <v>185</v>
      </c>
      <c r="G746" s="114" t="s">
        <v>222</v>
      </c>
      <c r="H746" s="136">
        <v>44134</v>
      </c>
      <c r="I746" s="132">
        <f t="shared" si="72"/>
        <v>5</v>
      </c>
      <c r="J746" s="97" t="s">
        <v>241</v>
      </c>
      <c r="K746" s="97">
        <v>2018</v>
      </c>
      <c r="L746" s="110">
        <v>43194</v>
      </c>
      <c r="M746" s="118">
        <v>2569</v>
      </c>
      <c r="N746" s="118">
        <v>2568</v>
      </c>
      <c r="O746" s="109">
        <v>43193</v>
      </c>
      <c r="P746" s="97" t="s">
        <v>94</v>
      </c>
      <c r="Q746" s="112" t="s">
        <v>178</v>
      </c>
      <c r="R746" s="132" t="s">
        <v>87</v>
      </c>
      <c r="W746" s="97" t="s">
        <v>289</v>
      </c>
      <c r="X746" s="97" t="s">
        <v>325</v>
      </c>
      <c r="AA746" s="127" t="s">
        <v>261</v>
      </c>
      <c r="AB746" s="127">
        <f t="shared" si="73"/>
        <v>2</v>
      </c>
      <c r="AC746" s="127">
        <f t="shared" si="76"/>
        <v>1</v>
      </c>
      <c r="AD746" s="117">
        <v>522</v>
      </c>
      <c r="AE746" s="132">
        <f t="shared" si="71"/>
        <v>790</v>
      </c>
      <c r="AH746" s="127" t="str">
        <f t="shared" si="77"/>
        <v>2568ARKOLAGEN PLUS X 14 SACHETS</v>
      </c>
      <c r="AI746" s="97" t="s">
        <v>386</v>
      </c>
    </row>
    <row r="747" spans="1:35" x14ac:dyDescent="0.3">
      <c r="A747" s="97">
        <v>140</v>
      </c>
      <c r="B747" s="127" t="str">
        <f t="shared" si="74"/>
        <v>1402</v>
      </c>
      <c r="C747" s="127" t="str">
        <f t="shared" si="75"/>
        <v>25686</v>
      </c>
      <c r="D747" s="98">
        <v>814366</v>
      </c>
      <c r="E747" s="159" t="s">
        <v>345</v>
      </c>
      <c r="F747" s="133" t="s">
        <v>157</v>
      </c>
      <c r="G747" s="114" t="s">
        <v>200</v>
      </c>
      <c r="H747" s="136">
        <v>44134</v>
      </c>
      <c r="I747" s="132">
        <f t="shared" si="72"/>
        <v>6</v>
      </c>
      <c r="J747" s="97" t="s">
        <v>241</v>
      </c>
      <c r="K747" s="97">
        <v>2018</v>
      </c>
      <c r="L747" s="110">
        <v>43194</v>
      </c>
      <c r="M747" s="118">
        <v>2569</v>
      </c>
      <c r="N747" s="118">
        <v>2568</v>
      </c>
      <c r="O747" s="109">
        <v>43193</v>
      </c>
      <c r="P747" s="97" t="s">
        <v>94</v>
      </c>
      <c r="Q747" s="112" t="s">
        <v>178</v>
      </c>
      <c r="R747" s="132" t="s">
        <v>87</v>
      </c>
      <c r="W747" s="97" t="s">
        <v>289</v>
      </c>
      <c r="X747" s="97" t="s">
        <v>325</v>
      </c>
      <c r="AA747" s="127" t="s">
        <v>261</v>
      </c>
      <c r="AB747" s="127">
        <f t="shared" si="73"/>
        <v>2</v>
      </c>
      <c r="AC747" s="127">
        <f t="shared" si="76"/>
        <v>1</v>
      </c>
      <c r="AD747" s="117">
        <v>5</v>
      </c>
      <c r="AE747" s="132">
        <f t="shared" si="71"/>
        <v>790</v>
      </c>
      <c r="AH747" s="127" t="str">
        <f t="shared" si="77"/>
        <v>2568PHYTO SOYA GEL VAGINAL X 8 APLICADORES</v>
      </c>
      <c r="AI747" s="97" t="s">
        <v>386</v>
      </c>
    </row>
    <row r="748" spans="1:35" x14ac:dyDescent="0.3">
      <c r="A748" s="97">
        <v>140</v>
      </c>
      <c r="B748" s="127" t="str">
        <f t="shared" si="74"/>
        <v>1402</v>
      </c>
      <c r="C748" s="127" t="str">
        <f t="shared" si="75"/>
        <v>25686</v>
      </c>
      <c r="D748" s="98">
        <v>814366</v>
      </c>
      <c r="E748" s="159" t="s">
        <v>345</v>
      </c>
      <c r="F748" s="133" t="s">
        <v>157</v>
      </c>
      <c r="G748" s="114" t="s">
        <v>326</v>
      </c>
      <c r="H748" s="136">
        <v>44134</v>
      </c>
      <c r="I748" s="132">
        <f t="shared" si="72"/>
        <v>6</v>
      </c>
      <c r="J748" s="97" t="s">
        <v>241</v>
      </c>
      <c r="K748" s="97">
        <v>2018</v>
      </c>
      <c r="L748" s="110">
        <v>43194</v>
      </c>
      <c r="M748" s="118">
        <v>2569</v>
      </c>
      <c r="N748" s="118">
        <v>2568</v>
      </c>
      <c r="O748" s="109">
        <v>43193</v>
      </c>
      <c r="P748" s="97" t="s">
        <v>94</v>
      </c>
      <c r="Q748" s="112" t="s">
        <v>178</v>
      </c>
      <c r="R748" s="132" t="s">
        <v>87</v>
      </c>
      <c r="W748" s="97" t="s">
        <v>289</v>
      </c>
      <c r="X748" s="97" t="s">
        <v>325</v>
      </c>
      <c r="AA748" s="127" t="s">
        <v>261</v>
      </c>
      <c r="AB748" s="127">
        <f t="shared" si="73"/>
        <v>2</v>
      </c>
      <c r="AC748" s="127">
        <f t="shared" si="76"/>
        <v>1</v>
      </c>
      <c r="AD748" s="117">
        <v>39</v>
      </c>
      <c r="AE748" s="132">
        <f t="shared" si="71"/>
        <v>790</v>
      </c>
      <c r="AH748" s="127" t="str">
        <f t="shared" si="77"/>
        <v>2568PHYTO SOYA GEL VAGINAL X 8 APLICADORES</v>
      </c>
      <c r="AI748" s="97" t="s">
        <v>386</v>
      </c>
    </row>
    <row r="749" spans="1:35" x14ac:dyDescent="0.3">
      <c r="A749" s="97">
        <v>140</v>
      </c>
      <c r="B749" s="127" t="str">
        <f t="shared" si="74"/>
        <v>1402</v>
      </c>
      <c r="C749" s="127" t="str">
        <f t="shared" si="75"/>
        <v>25687</v>
      </c>
      <c r="D749" s="98">
        <v>814366</v>
      </c>
      <c r="E749" s="159" t="s">
        <v>342</v>
      </c>
      <c r="F749" s="133" t="s">
        <v>155</v>
      </c>
      <c r="G749" s="114" t="s">
        <v>156</v>
      </c>
      <c r="H749" s="136">
        <v>43920</v>
      </c>
      <c r="I749" s="132">
        <f t="shared" si="72"/>
        <v>7</v>
      </c>
      <c r="J749" s="97" t="s">
        <v>241</v>
      </c>
      <c r="K749" s="97">
        <v>2018</v>
      </c>
      <c r="L749" s="110">
        <v>43194</v>
      </c>
      <c r="M749" s="118">
        <v>2569</v>
      </c>
      <c r="N749" s="118">
        <v>2568</v>
      </c>
      <c r="O749" s="109">
        <v>43193</v>
      </c>
      <c r="P749" s="97" t="s">
        <v>94</v>
      </c>
      <c r="Q749" s="112" t="s">
        <v>178</v>
      </c>
      <c r="R749" s="132" t="s">
        <v>87</v>
      </c>
      <c r="W749" s="97" t="s">
        <v>289</v>
      </c>
      <c r="X749" s="97" t="s">
        <v>325</v>
      </c>
      <c r="AA749" s="127" t="s">
        <v>261</v>
      </c>
      <c r="AB749" s="127">
        <f t="shared" si="73"/>
        <v>2</v>
      </c>
      <c r="AC749" s="127">
        <f t="shared" si="76"/>
        <v>1</v>
      </c>
      <c r="AD749" s="117">
        <v>96</v>
      </c>
      <c r="AE749" s="132">
        <f t="shared" si="71"/>
        <v>790</v>
      </c>
      <c r="AH749" s="127" t="str">
        <f t="shared" si="77"/>
        <v>2568PHYTO SOYA CAPS. X 60</v>
      </c>
      <c r="AI749" s="97" t="s">
        <v>386</v>
      </c>
    </row>
    <row r="750" spans="1:35" x14ac:dyDescent="0.3">
      <c r="A750" s="97">
        <v>140</v>
      </c>
      <c r="B750" s="127" t="str">
        <f t="shared" si="74"/>
        <v>1402</v>
      </c>
      <c r="C750" s="127" t="str">
        <f t="shared" si="75"/>
        <v>25688</v>
      </c>
      <c r="D750" s="98">
        <v>814366</v>
      </c>
      <c r="E750" s="159" t="s">
        <v>338</v>
      </c>
      <c r="F750" s="133" t="s">
        <v>149</v>
      </c>
      <c r="G750" s="114" t="s">
        <v>150</v>
      </c>
      <c r="H750" s="136">
        <v>43951</v>
      </c>
      <c r="I750" s="132">
        <f t="shared" si="72"/>
        <v>8</v>
      </c>
      <c r="J750" s="97" t="s">
        <v>241</v>
      </c>
      <c r="K750" s="97">
        <v>2018</v>
      </c>
      <c r="L750" s="110">
        <v>43194</v>
      </c>
      <c r="M750" s="118">
        <v>2569</v>
      </c>
      <c r="N750" s="118">
        <v>2568</v>
      </c>
      <c r="O750" s="109">
        <v>43193</v>
      </c>
      <c r="P750" s="97" t="s">
        <v>94</v>
      </c>
      <c r="Q750" s="112" t="s">
        <v>178</v>
      </c>
      <c r="R750" s="132" t="s">
        <v>87</v>
      </c>
      <c r="W750" s="97" t="s">
        <v>289</v>
      </c>
      <c r="X750" s="97" t="s">
        <v>325</v>
      </c>
      <c r="AA750" s="127" t="s">
        <v>261</v>
      </c>
      <c r="AB750" s="127">
        <f t="shared" si="73"/>
        <v>2</v>
      </c>
      <c r="AC750" s="127">
        <f t="shared" si="76"/>
        <v>1</v>
      </c>
      <c r="AD750" s="117">
        <v>80</v>
      </c>
      <c r="AE750" s="132">
        <f t="shared" si="71"/>
        <v>790</v>
      </c>
      <c r="AH750" s="127" t="str">
        <f t="shared" si="77"/>
        <v>2568CHONDRO AID FORTE X 60 CAPS.</v>
      </c>
      <c r="AI750" s="97" t="s">
        <v>386</v>
      </c>
    </row>
    <row r="751" spans="1:35" x14ac:dyDescent="0.3">
      <c r="A751" s="97">
        <v>140</v>
      </c>
      <c r="B751" s="127" t="str">
        <f t="shared" si="74"/>
        <v>1402</v>
      </c>
      <c r="C751" s="127" t="str">
        <f t="shared" si="75"/>
        <v>25689</v>
      </c>
      <c r="D751" s="98">
        <v>814366</v>
      </c>
      <c r="E751" s="159" t="s">
        <v>334</v>
      </c>
      <c r="F751" s="133" t="s">
        <v>161</v>
      </c>
      <c r="G751" s="114" t="s">
        <v>162</v>
      </c>
      <c r="H751" s="136">
        <v>43738</v>
      </c>
      <c r="I751" s="132">
        <f t="shared" si="72"/>
        <v>9</v>
      </c>
      <c r="J751" s="97" t="s">
        <v>241</v>
      </c>
      <c r="K751" s="97">
        <v>2018</v>
      </c>
      <c r="L751" s="110">
        <v>43194</v>
      </c>
      <c r="M751" s="118">
        <v>2569</v>
      </c>
      <c r="N751" s="118">
        <v>2568</v>
      </c>
      <c r="O751" s="109">
        <v>43193</v>
      </c>
      <c r="P751" s="97" t="s">
        <v>94</v>
      </c>
      <c r="Q751" s="112" t="s">
        <v>178</v>
      </c>
      <c r="R751" s="132" t="s">
        <v>87</v>
      </c>
      <c r="W751" s="97" t="s">
        <v>289</v>
      </c>
      <c r="X751" s="97" t="s">
        <v>325</v>
      </c>
      <c r="AA751" s="127" t="s">
        <v>261</v>
      </c>
      <c r="AB751" s="127">
        <f t="shared" si="73"/>
        <v>2</v>
      </c>
      <c r="AC751" s="127">
        <f t="shared" si="76"/>
        <v>1</v>
      </c>
      <c r="AD751" s="117">
        <v>168</v>
      </c>
      <c r="AE751" s="132">
        <f t="shared" si="71"/>
        <v>790</v>
      </c>
      <c r="AH751" s="127" t="str">
        <f t="shared" si="77"/>
        <v>2568ARKOCAPIL advance X 60 CAPS.</v>
      </c>
      <c r="AI751" s="97" t="s">
        <v>386</v>
      </c>
    </row>
    <row r="752" spans="1:35" x14ac:dyDescent="0.3">
      <c r="A752" s="97">
        <v>140</v>
      </c>
      <c r="B752" s="127" t="str">
        <f t="shared" si="74"/>
        <v>1402</v>
      </c>
      <c r="C752" s="127" t="str">
        <f t="shared" si="75"/>
        <v>256810</v>
      </c>
      <c r="D752" s="98">
        <v>814366</v>
      </c>
      <c r="E752" s="159" t="s">
        <v>340</v>
      </c>
      <c r="F752" s="133" t="s">
        <v>153</v>
      </c>
      <c r="G752" s="114" t="s">
        <v>154</v>
      </c>
      <c r="H752" s="136">
        <v>43910</v>
      </c>
      <c r="I752" s="132">
        <f t="shared" si="72"/>
        <v>10</v>
      </c>
      <c r="J752" s="97" t="s">
        <v>241</v>
      </c>
      <c r="K752" s="97">
        <v>2018</v>
      </c>
      <c r="L752" s="110">
        <v>43194</v>
      </c>
      <c r="M752" s="118">
        <v>2569</v>
      </c>
      <c r="N752" s="118">
        <v>2568</v>
      </c>
      <c r="O752" s="109">
        <v>43193</v>
      </c>
      <c r="P752" s="97" t="s">
        <v>94</v>
      </c>
      <c r="Q752" s="112" t="s">
        <v>178</v>
      </c>
      <c r="R752" s="132" t="s">
        <v>87</v>
      </c>
      <c r="W752" s="97" t="s">
        <v>289</v>
      </c>
      <c r="X752" s="97" t="s">
        <v>325</v>
      </c>
      <c r="AA752" s="127" t="s">
        <v>261</v>
      </c>
      <c r="AB752" s="127">
        <f t="shared" si="73"/>
        <v>2</v>
      </c>
      <c r="AC752" s="127">
        <f t="shared" si="76"/>
        <v>1</v>
      </c>
      <c r="AD752" s="117">
        <v>100</v>
      </c>
      <c r="AE752" s="132">
        <f t="shared" si="71"/>
        <v>790</v>
      </c>
      <c r="AH752" s="127" t="str">
        <f t="shared" si="77"/>
        <v>2568ECHINALIS X 30 CAPSULAS</v>
      </c>
      <c r="AI752" s="97" t="s">
        <v>386</v>
      </c>
    </row>
    <row r="753" spans="1:35" x14ac:dyDescent="0.3">
      <c r="A753" s="97">
        <v>140</v>
      </c>
      <c r="B753" s="127" t="str">
        <f t="shared" si="74"/>
        <v>1402</v>
      </c>
      <c r="C753" s="127" t="str">
        <f t="shared" si="75"/>
        <v>256811</v>
      </c>
      <c r="D753" s="98">
        <v>814366</v>
      </c>
      <c r="E753" s="159" t="s">
        <v>332</v>
      </c>
      <c r="F753" s="133" t="s">
        <v>142</v>
      </c>
      <c r="G753" s="114" t="s">
        <v>194</v>
      </c>
      <c r="H753" s="136">
        <v>43738</v>
      </c>
      <c r="I753" s="132">
        <f t="shared" si="72"/>
        <v>11</v>
      </c>
      <c r="J753" s="97" t="s">
        <v>241</v>
      </c>
      <c r="K753" s="97">
        <v>2018</v>
      </c>
      <c r="L753" s="110">
        <v>43194</v>
      </c>
      <c r="M753" s="118">
        <v>2569</v>
      </c>
      <c r="N753" s="118">
        <v>2568</v>
      </c>
      <c r="O753" s="109">
        <v>43193</v>
      </c>
      <c r="P753" s="97" t="s">
        <v>94</v>
      </c>
      <c r="Q753" s="112" t="s">
        <v>178</v>
      </c>
      <c r="R753" s="132" t="s">
        <v>87</v>
      </c>
      <c r="W753" s="97" t="s">
        <v>289</v>
      </c>
      <c r="X753" s="97" t="s">
        <v>325</v>
      </c>
      <c r="AA753" s="127" t="s">
        <v>261</v>
      </c>
      <c r="AB753" s="127">
        <f t="shared" si="73"/>
        <v>2</v>
      </c>
      <c r="AC753" s="127">
        <f t="shared" si="76"/>
        <v>1</v>
      </c>
      <c r="AD753" s="117">
        <v>240</v>
      </c>
      <c r="AE753" s="132">
        <f t="shared" si="71"/>
        <v>790</v>
      </c>
      <c r="AH753" s="127" t="str">
        <f t="shared" si="77"/>
        <v>2568ACTIVOX MENTA-EUCALIPTO X 16 PASTILLAS</v>
      </c>
      <c r="AI753" s="97" t="s">
        <v>386</v>
      </c>
    </row>
    <row r="754" spans="1:35" x14ac:dyDescent="0.3">
      <c r="A754" s="97">
        <v>140</v>
      </c>
      <c r="B754" s="127" t="str">
        <f t="shared" si="74"/>
        <v>1402</v>
      </c>
      <c r="C754" s="127" t="str">
        <f t="shared" si="75"/>
        <v>256812</v>
      </c>
      <c r="D754" s="98">
        <v>814366</v>
      </c>
      <c r="E754" s="159" t="s">
        <v>333</v>
      </c>
      <c r="F754" s="133" t="s">
        <v>159</v>
      </c>
      <c r="G754" s="114" t="s">
        <v>183</v>
      </c>
      <c r="H754" s="136">
        <v>43738</v>
      </c>
      <c r="I754" s="132">
        <f t="shared" si="72"/>
        <v>12</v>
      </c>
      <c r="J754" s="97" t="s">
        <v>241</v>
      </c>
      <c r="K754" s="97">
        <v>2018</v>
      </c>
      <c r="L754" s="110">
        <v>43194</v>
      </c>
      <c r="M754" s="118">
        <v>2569</v>
      </c>
      <c r="N754" s="118">
        <v>2568</v>
      </c>
      <c r="O754" s="109">
        <v>43193</v>
      </c>
      <c r="P754" s="97" t="s">
        <v>94</v>
      </c>
      <c r="Q754" s="112" t="s">
        <v>178</v>
      </c>
      <c r="R754" s="132" t="s">
        <v>87</v>
      </c>
      <c r="W754" s="97" t="s">
        <v>289</v>
      </c>
      <c r="X754" s="97" t="s">
        <v>325</v>
      </c>
      <c r="AA754" s="127" t="s">
        <v>261</v>
      </c>
      <c r="AB754" s="127">
        <f t="shared" si="73"/>
        <v>2</v>
      </c>
      <c r="AC754" s="127">
        <f t="shared" si="76"/>
        <v>1</v>
      </c>
      <c r="AD754" s="117">
        <v>240</v>
      </c>
      <c r="AE754" s="132">
        <f t="shared" si="71"/>
        <v>790</v>
      </c>
      <c r="AH754" s="127" t="str">
        <f t="shared" si="77"/>
        <v>2568ACTIVOX MIEL-LIMON X 16 PASTILLAS</v>
      </c>
      <c r="AI754" s="97" t="s">
        <v>386</v>
      </c>
    </row>
    <row r="755" spans="1:35" x14ac:dyDescent="0.3">
      <c r="A755" s="97">
        <v>140</v>
      </c>
      <c r="B755" s="127" t="str">
        <f t="shared" si="74"/>
        <v>1402</v>
      </c>
      <c r="C755" s="127" t="str">
        <f t="shared" si="75"/>
        <v>256813</v>
      </c>
      <c r="D755" s="98">
        <v>814366</v>
      </c>
      <c r="E755" s="159" t="s">
        <v>348</v>
      </c>
      <c r="F755" s="133" t="s">
        <v>167</v>
      </c>
      <c r="G755" s="114" t="s">
        <v>168</v>
      </c>
      <c r="H755" s="136">
        <v>43738</v>
      </c>
      <c r="I755" s="132">
        <f t="shared" si="72"/>
        <v>13</v>
      </c>
      <c r="J755" s="97" t="s">
        <v>241</v>
      </c>
      <c r="K755" s="97">
        <v>2018</v>
      </c>
      <c r="L755" s="110">
        <v>43194</v>
      </c>
      <c r="M755" s="118">
        <v>2569</v>
      </c>
      <c r="N755" s="118">
        <v>2568</v>
      </c>
      <c r="O755" s="109">
        <v>43193</v>
      </c>
      <c r="P755" s="97" t="s">
        <v>94</v>
      </c>
      <c r="Q755" s="112" t="s">
        <v>178</v>
      </c>
      <c r="R755" s="132" t="s">
        <v>87</v>
      </c>
      <c r="W755" s="97" t="s">
        <v>289</v>
      </c>
      <c r="X755" s="97" t="s">
        <v>325</v>
      </c>
      <c r="AA755" s="127" t="s">
        <v>261</v>
      </c>
      <c r="AB755" s="127">
        <f t="shared" si="73"/>
        <v>2</v>
      </c>
      <c r="AC755" s="127">
        <f t="shared" si="76"/>
        <v>1</v>
      </c>
      <c r="AD755" s="117">
        <v>75</v>
      </c>
      <c r="AE755" s="132">
        <f t="shared" si="71"/>
        <v>790</v>
      </c>
      <c r="AH755" s="127" t="str">
        <f t="shared" si="77"/>
        <v>2568VAGIVIT CAJS X 6 V.T.</v>
      </c>
      <c r="AI755" s="97" t="s">
        <v>386</v>
      </c>
    </row>
    <row r="756" spans="1:35" x14ac:dyDescent="0.3">
      <c r="A756" s="97">
        <v>141</v>
      </c>
      <c r="B756" s="127" t="str">
        <f t="shared" si="74"/>
        <v>1411</v>
      </c>
      <c r="C756" s="127" t="str">
        <f t="shared" si="75"/>
        <v>25691</v>
      </c>
      <c r="E756" s="159" t="s">
        <v>337</v>
      </c>
      <c r="F756" s="134" t="s">
        <v>146</v>
      </c>
      <c r="G756" s="114" t="s">
        <v>238</v>
      </c>
      <c r="H756" s="136">
        <v>43707</v>
      </c>
      <c r="I756" s="132">
        <f t="shared" si="72"/>
        <v>1</v>
      </c>
      <c r="J756" s="97" t="s">
        <v>241</v>
      </c>
      <c r="K756" s="97">
        <v>2018</v>
      </c>
      <c r="L756" s="119">
        <v>43195</v>
      </c>
      <c r="M756" s="118">
        <v>2570</v>
      </c>
      <c r="N756" s="120">
        <v>2569</v>
      </c>
      <c r="O756" s="119">
        <v>43194</v>
      </c>
      <c r="P756" s="97" t="s">
        <v>94</v>
      </c>
      <c r="Q756" s="120" t="s">
        <v>180</v>
      </c>
      <c r="R756" s="132" t="s">
        <v>92</v>
      </c>
      <c r="T756" s="97">
        <v>1</v>
      </c>
      <c r="U756" s="127" t="s">
        <v>276</v>
      </c>
      <c r="V756" s="97" t="s">
        <v>362</v>
      </c>
      <c r="W756" s="97" t="s">
        <v>289</v>
      </c>
      <c r="Y756" s="127" t="s">
        <v>363</v>
      </c>
      <c r="Z756" s="127" t="s">
        <v>364</v>
      </c>
      <c r="AA756" s="127" t="s">
        <v>261</v>
      </c>
      <c r="AB756" s="127">
        <f t="shared" si="73"/>
        <v>1</v>
      </c>
      <c r="AC756" s="127">
        <f t="shared" si="76"/>
        <v>1</v>
      </c>
      <c r="AD756" s="120">
        <v>10</v>
      </c>
      <c r="AE756" s="132">
        <f t="shared" si="71"/>
        <v>791</v>
      </c>
      <c r="AF756" s="97">
        <v>1</v>
      </c>
      <c r="AH756" s="127" t="str">
        <f t="shared" si="77"/>
        <v>2569ARKOVOX PROPOLIS JARABE X 150 ML.</v>
      </c>
    </row>
    <row r="757" spans="1:35" x14ac:dyDescent="0.3">
      <c r="A757" s="97">
        <v>141</v>
      </c>
      <c r="B757" s="127" t="str">
        <f t="shared" si="74"/>
        <v>1411</v>
      </c>
      <c r="C757" s="127" t="str">
        <f t="shared" si="75"/>
        <v>25692</v>
      </c>
      <c r="E757" s="159" t="s">
        <v>339</v>
      </c>
      <c r="F757" s="134" t="s">
        <v>151</v>
      </c>
      <c r="G757" s="114" t="s">
        <v>224</v>
      </c>
      <c r="H757" s="136">
        <v>43738</v>
      </c>
      <c r="I757" s="132">
        <f t="shared" si="72"/>
        <v>2</v>
      </c>
      <c r="J757" s="97" t="s">
        <v>241</v>
      </c>
      <c r="K757" s="97">
        <v>2018</v>
      </c>
      <c r="L757" s="119">
        <v>43195</v>
      </c>
      <c r="M757" s="118">
        <v>2570</v>
      </c>
      <c r="N757" s="120">
        <v>2569</v>
      </c>
      <c r="O757" s="119">
        <v>43194</v>
      </c>
      <c r="P757" s="97" t="s">
        <v>94</v>
      </c>
      <c r="Q757" s="120" t="s">
        <v>180</v>
      </c>
      <c r="R757" s="132" t="s">
        <v>92</v>
      </c>
      <c r="T757" s="97">
        <v>1</v>
      </c>
      <c r="U757" s="127" t="s">
        <v>276</v>
      </c>
      <c r="V757" s="97" t="s">
        <v>362</v>
      </c>
      <c r="W757" s="97" t="s">
        <v>289</v>
      </c>
      <c r="Y757" s="127" t="s">
        <v>363</v>
      </c>
      <c r="Z757" s="127" t="s">
        <v>364</v>
      </c>
      <c r="AA757" s="127" t="s">
        <v>261</v>
      </c>
      <c r="AB757" s="127">
        <f t="shared" si="73"/>
        <v>1</v>
      </c>
      <c r="AC757" s="127">
        <f t="shared" si="76"/>
        <v>1</v>
      </c>
      <c r="AD757" s="120">
        <v>2</v>
      </c>
      <c r="AE757" s="132">
        <f t="shared" si="71"/>
        <v>791</v>
      </c>
      <c r="AF757" s="97">
        <v>1</v>
      </c>
      <c r="AH757" s="127" t="str">
        <f t="shared" si="77"/>
        <v>2569CYS-CONTROL SACHETS X 14</v>
      </c>
    </row>
    <row r="758" spans="1:35" x14ac:dyDescent="0.3">
      <c r="A758" s="97">
        <v>141</v>
      </c>
      <c r="B758" s="127" t="str">
        <f t="shared" si="74"/>
        <v>1412</v>
      </c>
      <c r="C758" s="127" t="str">
        <f t="shared" si="75"/>
        <v>25701</v>
      </c>
      <c r="D758" s="98">
        <v>1800094201</v>
      </c>
      <c r="E758" s="159" t="s">
        <v>348</v>
      </c>
      <c r="F758" s="134" t="s">
        <v>167</v>
      </c>
      <c r="G758" s="121" t="s">
        <v>168</v>
      </c>
      <c r="H758" s="136">
        <v>43738</v>
      </c>
      <c r="I758" s="132">
        <f t="shared" si="72"/>
        <v>1</v>
      </c>
      <c r="J758" s="97" t="s">
        <v>241</v>
      </c>
      <c r="K758" s="97">
        <v>2018</v>
      </c>
      <c r="L758" s="119">
        <v>43195</v>
      </c>
      <c r="M758" s="118">
        <v>2571</v>
      </c>
      <c r="N758" s="120">
        <v>2570</v>
      </c>
      <c r="O758" s="119">
        <v>43194</v>
      </c>
      <c r="P758" s="97" t="s">
        <v>94</v>
      </c>
      <c r="Q758" s="120" t="s">
        <v>176</v>
      </c>
      <c r="R758" s="132" t="s">
        <v>92</v>
      </c>
      <c r="T758" s="97">
        <v>1</v>
      </c>
      <c r="U758" s="127" t="s">
        <v>276</v>
      </c>
      <c r="V758" s="97" t="s">
        <v>362</v>
      </c>
      <c r="W758" s="97" t="s">
        <v>289</v>
      </c>
      <c r="Y758" s="127" t="s">
        <v>363</v>
      </c>
      <c r="Z758" s="127" t="s">
        <v>364</v>
      </c>
      <c r="AA758" s="127" t="s">
        <v>261</v>
      </c>
      <c r="AB758" s="127">
        <f t="shared" si="73"/>
        <v>2</v>
      </c>
      <c r="AC758" s="127">
        <f t="shared" si="76"/>
        <v>1</v>
      </c>
      <c r="AD758" s="120">
        <v>5</v>
      </c>
      <c r="AE758" s="132">
        <f t="shared" si="71"/>
        <v>792</v>
      </c>
      <c r="AF758" s="97">
        <v>1</v>
      </c>
      <c r="AH758" s="127" t="str">
        <f t="shared" si="77"/>
        <v>2570VAGIVIT CAJS X 6 V.T.</v>
      </c>
    </row>
    <row r="759" spans="1:35" x14ac:dyDescent="0.3">
      <c r="A759" s="97">
        <v>141</v>
      </c>
      <c r="B759" s="127" t="str">
        <f t="shared" si="74"/>
        <v>1412</v>
      </c>
      <c r="C759" s="127" t="str">
        <f t="shared" si="75"/>
        <v>25702</v>
      </c>
      <c r="D759" s="98">
        <v>1800094201</v>
      </c>
      <c r="E759" s="159" t="s">
        <v>343</v>
      </c>
      <c r="F759" s="134" t="s">
        <v>170</v>
      </c>
      <c r="G759" s="114" t="s">
        <v>199</v>
      </c>
      <c r="H759" s="136">
        <v>43768</v>
      </c>
      <c r="I759" s="132">
        <f t="shared" si="72"/>
        <v>2</v>
      </c>
      <c r="J759" s="97" t="s">
        <v>241</v>
      </c>
      <c r="K759" s="97">
        <v>2018</v>
      </c>
      <c r="L759" s="119">
        <v>43195</v>
      </c>
      <c r="M759" s="118">
        <v>2571</v>
      </c>
      <c r="N759" s="120">
        <v>2570</v>
      </c>
      <c r="O759" s="119">
        <v>43194</v>
      </c>
      <c r="P759" s="97" t="s">
        <v>94</v>
      </c>
      <c r="Q759" s="120" t="s">
        <v>176</v>
      </c>
      <c r="R759" s="132" t="s">
        <v>92</v>
      </c>
      <c r="T759" s="97">
        <v>1</v>
      </c>
      <c r="U759" s="127" t="s">
        <v>276</v>
      </c>
      <c r="V759" s="97" t="s">
        <v>362</v>
      </c>
      <c r="W759" s="97" t="s">
        <v>289</v>
      </c>
      <c r="Y759" s="127" t="s">
        <v>363</v>
      </c>
      <c r="Z759" s="127" t="s">
        <v>364</v>
      </c>
      <c r="AA759" s="127" t="s">
        <v>261</v>
      </c>
      <c r="AB759" s="127">
        <f t="shared" si="73"/>
        <v>2</v>
      </c>
      <c r="AC759" s="127">
        <f t="shared" si="76"/>
        <v>1</v>
      </c>
      <c r="AD759" s="120">
        <v>2</v>
      </c>
      <c r="AE759" s="132">
        <f t="shared" si="71"/>
        <v>792</v>
      </c>
      <c r="AF759" s="97">
        <v>1</v>
      </c>
      <c r="AH759" s="127" t="str">
        <f t="shared" si="77"/>
        <v>2570PHYTO SOYA DIA Y NOCHE X 60 CAP.</v>
      </c>
    </row>
    <row r="760" spans="1:35" x14ac:dyDescent="0.3">
      <c r="A760" s="97">
        <v>141</v>
      </c>
      <c r="B760" s="127" t="str">
        <f t="shared" si="74"/>
        <v>1412</v>
      </c>
      <c r="C760" s="127" t="str">
        <f t="shared" si="75"/>
        <v>25703</v>
      </c>
      <c r="D760" s="98">
        <v>1800094201</v>
      </c>
      <c r="E760" s="159" t="s">
        <v>342</v>
      </c>
      <c r="F760" s="134" t="s">
        <v>155</v>
      </c>
      <c r="G760" s="114" t="s">
        <v>156</v>
      </c>
      <c r="H760" s="136">
        <v>43920</v>
      </c>
      <c r="I760" s="132">
        <f t="shared" si="72"/>
        <v>3</v>
      </c>
      <c r="J760" s="97" t="s">
        <v>241</v>
      </c>
      <c r="K760" s="97">
        <v>2018</v>
      </c>
      <c r="L760" s="119">
        <v>43195</v>
      </c>
      <c r="M760" s="118">
        <v>2571</v>
      </c>
      <c r="N760" s="120">
        <v>2570</v>
      </c>
      <c r="O760" s="119">
        <v>43194</v>
      </c>
      <c r="P760" s="97" t="s">
        <v>94</v>
      </c>
      <c r="Q760" s="120" t="s">
        <v>176</v>
      </c>
      <c r="R760" s="132" t="s">
        <v>92</v>
      </c>
      <c r="T760" s="97">
        <v>1</v>
      </c>
      <c r="U760" s="127" t="s">
        <v>276</v>
      </c>
      <c r="V760" s="97" t="s">
        <v>362</v>
      </c>
      <c r="W760" s="97" t="s">
        <v>289</v>
      </c>
      <c r="Y760" s="127" t="s">
        <v>363</v>
      </c>
      <c r="Z760" s="127" t="s">
        <v>364</v>
      </c>
      <c r="AA760" s="127" t="s">
        <v>261</v>
      </c>
      <c r="AB760" s="127">
        <f t="shared" si="73"/>
        <v>2</v>
      </c>
      <c r="AC760" s="127">
        <f t="shared" si="76"/>
        <v>1</v>
      </c>
      <c r="AD760" s="120">
        <v>2</v>
      </c>
      <c r="AE760" s="132">
        <f t="shared" si="71"/>
        <v>792</v>
      </c>
      <c r="AF760" s="97">
        <v>1</v>
      </c>
      <c r="AH760" s="127" t="str">
        <f t="shared" si="77"/>
        <v>2570PHYTO SOYA CAPS. X 60</v>
      </c>
    </row>
    <row r="761" spans="1:35" x14ac:dyDescent="0.3">
      <c r="A761" s="97">
        <v>141</v>
      </c>
      <c r="B761" s="127" t="str">
        <f t="shared" si="74"/>
        <v>1412</v>
      </c>
      <c r="C761" s="127" t="str">
        <f t="shared" si="75"/>
        <v>25704</v>
      </c>
      <c r="D761" s="98">
        <v>1800094201</v>
      </c>
      <c r="E761" s="159" t="s">
        <v>337</v>
      </c>
      <c r="F761" s="134" t="s">
        <v>146</v>
      </c>
      <c r="G761" s="114" t="s">
        <v>238</v>
      </c>
      <c r="H761" s="136">
        <v>43707</v>
      </c>
      <c r="I761" s="132">
        <f t="shared" si="72"/>
        <v>4</v>
      </c>
      <c r="J761" s="97" t="s">
        <v>241</v>
      </c>
      <c r="K761" s="97">
        <v>2018</v>
      </c>
      <c r="L761" s="119">
        <v>43195</v>
      </c>
      <c r="M761" s="118">
        <v>2571</v>
      </c>
      <c r="N761" s="120">
        <v>2570</v>
      </c>
      <c r="O761" s="119">
        <v>43194</v>
      </c>
      <c r="P761" s="97" t="s">
        <v>94</v>
      </c>
      <c r="Q761" s="120" t="s">
        <v>176</v>
      </c>
      <c r="R761" s="132" t="s">
        <v>92</v>
      </c>
      <c r="T761" s="122">
        <v>1</v>
      </c>
      <c r="U761" s="127" t="s">
        <v>276</v>
      </c>
      <c r="V761" s="97" t="s">
        <v>362</v>
      </c>
      <c r="W761" s="97" t="s">
        <v>289</v>
      </c>
      <c r="Y761" s="127" t="s">
        <v>363</v>
      </c>
      <c r="Z761" s="127" t="s">
        <v>364</v>
      </c>
      <c r="AA761" s="127" t="s">
        <v>261</v>
      </c>
      <c r="AB761" s="127">
        <f t="shared" si="73"/>
        <v>2</v>
      </c>
      <c r="AC761" s="127">
        <f t="shared" si="76"/>
        <v>1</v>
      </c>
      <c r="AD761" s="120">
        <v>10</v>
      </c>
      <c r="AE761" s="132">
        <f t="shared" si="71"/>
        <v>792</v>
      </c>
      <c r="AF761" s="122">
        <v>1</v>
      </c>
      <c r="AH761" s="127" t="str">
        <f t="shared" si="77"/>
        <v>2570ARKOVOX PROPOLIS JARABE X 150 ML.</v>
      </c>
    </row>
    <row r="762" spans="1:35" x14ac:dyDescent="0.3">
      <c r="A762" s="97">
        <v>141</v>
      </c>
      <c r="B762" s="127" t="str">
        <f t="shared" si="74"/>
        <v>1412</v>
      </c>
      <c r="C762" s="127" t="str">
        <f t="shared" si="75"/>
        <v>25705</v>
      </c>
      <c r="D762" s="98">
        <v>1800094201</v>
      </c>
      <c r="E762" s="159" t="s">
        <v>339</v>
      </c>
      <c r="F762" s="134" t="s">
        <v>151</v>
      </c>
      <c r="G762" s="114" t="s">
        <v>224</v>
      </c>
      <c r="H762" s="136">
        <v>43738</v>
      </c>
      <c r="I762" s="132">
        <f t="shared" si="72"/>
        <v>5</v>
      </c>
      <c r="J762" s="97" t="s">
        <v>241</v>
      </c>
      <c r="K762" s="97">
        <v>2018</v>
      </c>
      <c r="L762" s="119">
        <v>43195</v>
      </c>
      <c r="M762" s="118">
        <v>2571</v>
      </c>
      <c r="N762" s="120">
        <v>2570</v>
      </c>
      <c r="O762" s="119">
        <v>43194</v>
      </c>
      <c r="P762" s="97" t="s">
        <v>94</v>
      </c>
      <c r="Q762" s="120" t="s">
        <v>176</v>
      </c>
      <c r="R762" s="132" t="s">
        <v>92</v>
      </c>
      <c r="T762" s="122">
        <v>1</v>
      </c>
      <c r="U762" s="127" t="s">
        <v>276</v>
      </c>
      <c r="V762" s="97" t="s">
        <v>362</v>
      </c>
      <c r="W762" s="97" t="s">
        <v>289</v>
      </c>
      <c r="Y762" s="127" t="s">
        <v>363</v>
      </c>
      <c r="Z762" s="127" t="s">
        <v>364</v>
      </c>
      <c r="AA762" s="127" t="s">
        <v>261</v>
      </c>
      <c r="AB762" s="127">
        <f t="shared" si="73"/>
        <v>2</v>
      </c>
      <c r="AC762" s="127">
        <f t="shared" si="76"/>
        <v>1</v>
      </c>
      <c r="AD762" s="120">
        <v>10</v>
      </c>
      <c r="AE762" s="132">
        <f t="shared" si="71"/>
        <v>792</v>
      </c>
      <c r="AF762" s="122">
        <v>1</v>
      </c>
      <c r="AH762" s="127" t="str">
        <f t="shared" si="77"/>
        <v>2570CYS-CONTROL SACHETS X 14</v>
      </c>
    </row>
    <row r="763" spans="1:35" x14ac:dyDescent="0.3">
      <c r="A763" s="97">
        <v>141</v>
      </c>
      <c r="B763" s="127" t="str">
        <f t="shared" si="74"/>
        <v>1413</v>
      </c>
      <c r="C763" s="127" t="str">
        <f t="shared" si="75"/>
        <v>25711</v>
      </c>
      <c r="D763" s="98">
        <v>150</v>
      </c>
      <c r="E763" s="159" t="s">
        <v>342</v>
      </c>
      <c r="F763" s="134" t="s">
        <v>155</v>
      </c>
      <c r="G763" s="114" t="s">
        <v>156</v>
      </c>
      <c r="H763" s="136">
        <v>43920</v>
      </c>
      <c r="I763" s="132">
        <f t="shared" si="72"/>
        <v>1</v>
      </c>
      <c r="J763" s="97" t="s">
        <v>241</v>
      </c>
      <c r="K763" s="97">
        <v>2018</v>
      </c>
      <c r="L763" s="119">
        <v>43195</v>
      </c>
      <c r="M763" s="118">
        <v>2572</v>
      </c>
      <c r="N763" s="120">
        <v>2571</v>
      </c>
      <c r="O763" s="119">
        <v>43194</v>
      </c>
      <c r="P763" s="97" t="s">
        <v>94</v>
      </c>
      <c r="Q763" s="120" t="s">
        <v>174</v>
      </c>
      <c r="R763" s="132" t="s">
        <v>87</v>
      </c>
      <c r="T763" s="97">
        <v>4</v>
      </c>
      <c r="U763" s="127" t="s">
        <v>276</v>
      </c>
      <c r="V763" s="97" t="s">
        <v>362</v>
      </c>
      <c r="W763" s="97" t="s">
        <v>289</v>
      </c>
      <c r="Y763" s="127" t="s">
        <v>363</v>
      </c>
      <c r="Z763" s="127" t="s">
        <v>364</v>
      </c>
      <c r="AA763" s="127" t="s">
        <v>261</v>
      </c>
      <c r="AB763" s="127">
        <f t="shared" si="73"/>
        <v>3</v>
      </c>
      <c r="AC763" s="127">
        <f t="shared" si="76"/>
        <v>1</v>
      </c>
      <c r="AD763" s="120">
        <v>12</v>
      </c>
      <c r="AE763" s="132">
        <f t="shared" si="71"/>
        <v>793</v>
      </c>
      <c r="AF763" s="97">
        <v>1</v>
      </c>
      <c r="AH763" s="127" t="str">
        <f t="shared" si="77"/>
        <v>2571PHYTO SOYA CAPS. X 60</v>
      </c>
      <c r="AI763" s="97" t="s">
        <v>378</v>
      </c>
    </row>
    <row r="764" spans="1:35" x14ac:dyDescent="0.3">
      <c r="A764" s="97">
        <v>141</v>
      </c>
      <c r="B764" s="127" t="str">
        <f t="shared" si="74"/>
        <v>1413</v>
      </c>
      <c r="C764" s="127" t="str">
        <f t="shared" si="75"/>
        <v>25712</v>
      </c>
      <c r="D764" s="98">
        <v>150</v>
      </c>
      <c r="E764" s="159" t="s">
        <v>344</v>
      </c>
      <c r="F764" s="134" t="s">
        <v>165</v>
      </c>
      <c r="G764" s="114" t="s">
        <v>184</v>
      </c>
      <c r="H764" s="136">
        <v>44042</v>
      </c>
      <c r="I764" s="132">
        <f t="shared" si="72"/>
        <v>2</v>
      </c>
      <c r="J764" s="97" t="s">
        <v>241</v>
      </c>
      <c r="K764" s="97">
        <v>2018</v>
      </c>
      <c r="L764" s="119">
        <v>43195</v>
      </c>
      <c r="M764" s="118">
        <v>2572</v>
      </c>
      <c r="N764" s="120">
        <v>2571</v>
      </c>
      <c r="O764" s="119">
        <v>43194</v>
      </c>
      <c r="P764" s="97" t="s">
        <v>94</v>
      </c>
      <c r="Q764" s="120" t="s">
        <v>174</v>
      </c>
      <c r="R764" s="132" t="s">
        <v>87</v>
      </c>
      <c r="T764" s="97">
        <v>4</v>
      </c>
      <c r="U764" s="127" t="s">
        <v>276</v>
      </c>
      <c r="V764" s="97" t="s">
        <v>362</v>
      </c>
      <c r="W764" s="97" t="s">
        <v>289</v>
      </c>
      <c r="Y764" s="127" t="s">
        <v>363</v>
      </c>
      <c r="Z764" s="127" t="s">
        <v>364</v>
      </c>
      <c r="AA764" s="127" t="s">
        <v>261</v>
      </c>
      <c r="AB764" s="127">
        <f t="shared" si="73"/>
        <v>3</v>
      </c>
      <c r="AC764" s="127">
        <f t="shared" si="76"/>
        <v>1</v>
      </c>
      <c r="AD764" s="120">
        <v>12</v>
      </c>
      <c r="AE764" s="132">
        <f t="shared" si="71"/>
        <v>793</v>
      </c>
      <c r="AF764" s="97">
        <v>1</v>
      </c>
      <c r="AH764" s="127" t="str">
        <f t="shared" si="77"/>
        <v>2571PHYTO SOYA FORTE X 60 CAPS</v>
      </c>
      <c r="AI764" s="97" t="s">
        <v>378</v>
      </c>
    </row>
    <row r="765" spans="1:35" x14ac:dyDescent="0.3">
      <c r="A765" s="97">
        <v>141</v>
      </c>
      <c r="B765" s="127" t="str">
        <f t="shared" si="74"/>
        <v>1413</v>
      </c>
      <c r="C765" s="127" t="str">
        <f t="shared" si="75"/>
        <v>25713</v>
      </c>
      <c r="D765" s="98">
        <v>150</v>
      </c>
      <c r="E765" s="159" t="s">
        <v>337</v>
      </c>
      <c r="F765" s="134" t="s">
        <v>146</v>
      </c>
      <c r="G765" s="114" t="s">
        <v>238</v>
      </c>
      <c r="H765" s="136">
        <v>43707</v>
      </c>
      <c r="I765" s="132">
        <f t="shared" si="72"/>
        <v>3</v>
      </c>
      <c r="J765" s="97" t="s">
        <v>241</v>
      </c>
      <c r="K765" s="97">
        <v>2018</v>
      </c>
      <c r="L765" s="119">
        <v>43195</v>
      </c>
      <c r="M765" s="118">
        <v>2572</v>
      </c>
      <c r="N765" s="120">
        <v>2571</v>
      </c>
      <c r="O765" s="119">
        <v>43194</v>
      </c>
      <c r="P765" s="97" t="s">
        <v>94</v>
      </c>
      <c r="Q765" s="120" t="s">
        <v>174</v>
      </c>
      <c r="R765" s="132" t="s">
        <v>87</v>
      </c>
      <c r="T765" s="97">
        <v>4</v>
      </c>
      <c r="U765" s="127" t="s">
        <v>276</v>
      </c>
      <c r="V765" s="97" t="s">
        <v>362</v>
      </c>
      <c r="W765" s="97" t="s">
        <v>289</v>
      </c>
      <c r="Y765" s="127" t="s">
        <v>363</v>
      </c>
      <c r="Z765" s="127" t="s">
        <v>364</v>
      </c>
      <c r="AA765" s="127" t="s">
        <v>261</v>
      </c>
      <c r="AB765" s="127">
        <f t="shared" si="73"/>
        <v>3</v>
      </c>
      <c r="AC765" s="127">
        <f t="shared" si="76"/>
        <v>1</v>
      </c>
      <c r="AD765" s="120">
        <v>12</v>
      </c>
      <c r="AE765" s="132">
        <f t="shared" si="71"/>
        <v>793</v>
      </c>
      <c r="AF765" s="97">
        <v>1</v>
      </c>
      <c r="AH765" s="127" t="str">
        <f t="shared" si="77"/>
        <v>2571ARKOVOX PROPOLIS JARABE X 150 ML.</v>
      </c>
      <c r="AI765" s="97" t="s">
        <v>378</v>
      </c>
    </row>
    <row r="766" spans="1:35" x14ac:dyDescent="0.3">
      <c r="A766" s="97">
        <v>141</v>
      </c>
      <c r="B766" s="127" t="str">
        <f t="shared" si="74"/>
        <v>1413</v>
      </c>
      <c r="C766" s="127" t="str">
        <f t="shared" si="75"/>
        <v>25714</v>
      </c>
      <c r="D766" s="98">
        <v>150</v>
      </c>
      <c r="E766" s="159" t="s">
        <v>333</v>
      </c>
      <c r="F766" s="134" t="s">
        <v>159</v>
      </c>
      <c r="G766" s="114" t="s">
        <v>183</v>
      </c>
      <c r="H766" s="136">
        <v>43738</v>
      </c>
      <c r="I766" s="132">
        <f t="shared" si="72"/>
        <v>4</v>
      </c>
      <c r="J766" s="97" t="s">
        <v>241</v>
      </c>
      <c r="K766" s="97">
        <v>2018</v>
      </c>
      <c r="L766" s="119">
        <v>43195</v>
      </c>
      <c r="M766" s="118">
        <v>2572</v>
      </c>
      <c r="N766" s="120">
        <v>2571</v>
      </c>
      <c r="O766" s="119">
        <v>43194</v>
      </c>
      <c r="P766" s="97" t="s">
        <v>94</v>
      </c>
      <c r="Q766" s="120" t="s">
        <v>174</v>
      </c>
      <c r="R766" s="132" t="s">
        <v>87</v>
      </c>
      <c r="T766" s="122">
        <v>4</v>
      </c>
      <c r="U766" s="127" t="s">
        <v>276</v>
      </c>
      <c r="V766" s="97" t="s">
        <v>362</v>
      </c>
      <c r="W766" s="97" t="s">
        <v>289</v>
      </c>
      <c r="Y766" s="127" t="s">
        <v>363</v>
      </c>
      <c r="Z766" s="127" t="s">
        <v>364</v>
      </c>
      <c r="AA766" s="127" t="s">
        <v>261</v>
      </c>
      <c r="AB766" s="127">
        <f t="shared" si="73"/>
        <v>3</v>
      </c>
      <c r="AC766" s="127">
        <f t="shared" si="76"/>
        <v>1</v>
      </c>
      <c r="AD766" s="120">
        <v>48</v>
      </c>
      <c r="AE766" s="132">
        <f t="shared" si="71"/>
        <v>793</v>
      </c>
      <c r="AF766" s="122">
        <v>1</v>
      </c>
      <c r="AH766" s="127" t="str">
        <f t="shared" si="77"/>
        <v>2571ACTIVOX MIEL-LIMON X 16 PASTILLAS</v>
      </c>
      <c r="AI766" s="97" t="s">
        <v>378</v>
      </c>
    </row>
    <row r="767" spans="1:35" x14ac:dyDescent="0.3">
      <c r="A767" s="97">
        <v>141</v>
      </c>
      <c r="B767" s="127" t="str">
        <f t="shared" si="74"/>
        <v>1413</v>
      </c>
      <c r="C767" s="127" t="str">
        <f t="shared" si="75"/>
        <v>25715</v>
      </c>
      <c r="D767" s="98">
        <v>150</v>
      </c>
      <c r="E767" s="159" t="s">
        <v>332</v>
      </c>
      <c r="F767" s="134" t="s">
        <v>142</v>
      </c>
      <c r="G767" s="114" t="s">
        <v>194</v>
      </c>
      <c r="H767" s="136">
        <v>43738</v>
      </c>
      <c r="I767" s="132">
        <f t="shared" si="72"/>
        <v>5</v>
      </c>
      <c r="J767" s="97" t="s">
        <v>241</v>
      </c>
      <c r="K767" s="97">
        <v>2018</v>
      </c>
      <c r="L767" s="119">
        <v>43195</v>
      </c>
      <c r="M767" s="118">
        <v>2572</v>
      </c>
      <c r="N767" s="120">
        <v>2571</v>
      </c>
      <c r="O767" s="119">
        <v>43194</v>
      </c>
      <c r="P767" s="97" t="s">
        <v>94</v>
      </c>
      <c r="Q767" s="120" t="s">
        <v>174</v>
      </c>
      <c r="R767" s="132" t="s">
        <v>87</v>
      </c>
      <c r="T767" s="122">
        <v>4</v>
      </c>
      <c r="U767" s="127" t="s">
        <v>276</v>
      </c>
      <c r="V767" s="97" t="s">
        <v>362</v>
      </c>
      <c r="W767" s="97" t="s">
        <v>289</v>
      </c>
      <c r="Y767" s="127" t="s">
        <v>363</v>
      </c>
      <c r="Z767" s="127" t="s">
        <v>364</v>
      </c>
      <c r="AA767" s="127" t="s">
        <v>261</v>
      </c>
      <c r="AB767" s="127">
        <f t="shared" si="73"/>
        <v>3</v>
      </c>
      <c r="AC767" s="127">
        <f t="shared" si="76"/>
        <v>1</v>
      </c>
      <c r="AD767" s="120">
        <v>228</v>
      </c>
      <c r="AE767" s="132">
        <f t="shared" si="71"/>
        <v>793</v>
      </c>
      <c r="AF767" s="122">
        <v>1</v>
      </c>
      <c r="AH767" s="127" t="str">
        <f t="shared" si="77"/>
        <v>2571ACTIVOX MENTA-EUCALIPTO X 16 PASTILLAS</v>
      </c>
      <c r="AI767" s="97" t="s">
        <v>378</v>
      </c>
    </row>
    <row r="768" spans="1:35" x14ac:dyDescent="0.3">
      <c r="A768" s="97">
        <v>141</v>
      </c>
      <c r="B768" s="127" t="str">
        <f t="shared" si="74"/>
        <v>1413</v>
      </c>
      <c r="C768" s="127" t="str">
        <f t="shared" si="75"/>
        <v>25716</v>
      </c>
      <c r="D768" s="98">
        <v>150</v>
      </c>
      <c r="E768" s="159" t="s">
        <v>345</v>
      </c>
      <c r="F768" s="134" t="s">
        <v>157</v>
      </c>
      <c r="G768" s="114" t="s">
        <v>326</v>
      </c>
      <c r="H768" s="136">
        <v>44134</v>
      </c>
      <c r="I768" s="132">
        <f t="shared" si="72"/>
        <v>6</v>
      </c>
      <c r="J768" s="97" t="s">
        <v>241</v>
      </c>
      <c r="K768" s="97">
        <v>2018</v>
      </c>
      <c r="L768" s="119">
        <v>43195</v>
      </c>
      <c r="M768" s="118">
        <v>2572</v>
      </c>
      <c r="N768" s="120">
        <v>2571</v>
      </c>
      <c r="O768" s="119">
        <v>43194</v>
      </c>
      <c r="P768" s="97" t="s">
        <v>94</v>
      </c>
      <c r="Q768" s="120" t="s">
        <v>174</v>
      </c>
      <c r="R768" s="132" t="s">
        <v>87</v>
      </c>
      <c r="T768" s="122">
        <v>4</v>
      </c>
      <c r="U768" s="127" t="s">
        <v>276</v>
      </c>
      <c r="V768" s="97" t="s">
        <v>362</v>
      </c>
      <c r="W768" s="97" t="s">
        <v>289</v>
      </c>
      <c r="Y768" s="127" t="s">
        <v>363</v>
      </c>
      <c r="Z768" s="127" t="s">
        <v>364</v>
      </c>
      <c r="AA768" s="127" t="s">
        <v>261</v>
      </c>
      <c r="AB768" s="127">
        <f t="shared" si="73"/>
        <v>3</v>
      </c>
      <c r="AC768" s="127">
        <f t="shared" si="76"/>
        <v>1</v>
      </c>
      <c r="AD768" s="120">
        <v>12</v>
      </c>
      <c r="AE768" s="132">
        <f t="shared" si="71"/>
        <v>793</v>
      </c>
      <c r="AF768" s="122">
        <v>1</v>
      </c>
      <c r="AH768" s="127" t="str">
        <f t="shared" si="77"/>
        <v>2571PHYTO SOYA GEL VAGINAL X 8 APLICADORES</v>
      </c>
      <c r="AI768" s="97" t="s">
        <v>378</v>
      </c>
    </row>
    <row r="769" spans="1:35" x14ac:dyDescent="0.3">
      <c r="A769" s="97">
        <v>141</v>
      </c>
      <c r="B769" s="127" t="str">
        <f t="shared" si="74"/>
        <v>1414</v>
      </c>
      <c r="C769" s="127" t="str">
        <f t="shared" si="75"/>
        <v>25721</v>
      </c>
      <c r="D769" s="98">
        <v>65875</v>
      </c>
      <c r="E769" s="159" t="s">
        <v>348</v>
      </c>
      <c r="F769" s="134" t="s">
        <v>167</v>
      </c>
      <c r="G769" s="121" t="s">
        <v>168</v>
      </c>
      <c r="H769" s="136">
        <v>43738</v>
      </c>
      <c r="I769" s="132">
        <f t="shared" si="72"/>
        <v>1</v>
      </c>
      <c r="J769" s="97" t="s">
        <v>241</v>
      </c>
      <c r="K769" s="97">
        <v>2018</v>
      </c>
      <c r="L769" s="119">
        <v>43195</v>
      </c>
      <c r="M769" s="118">
        <v>2573</v>
      </c>
      <c r="N769" s="120">
        <v>2572</v>
      </c>
      <c r="O769" s="119">
        <v>43194</v>
      </c>
      <c r="P769" s="97" t="s">
        <v>94</v>
      </c>
      <c r="Q769" s="120" t="s">
        <v>354</v>
      </c>
      <c r="R769" s="132" t="s">
        <v>92</v>
      </c>
      <c r="T769" s="97">
        <v>29</v>
      </c>
      <c r="U769" s="127" t="s">
        <v>276</v>
      </c>
      <c r="V769" s="97" t="s">
        <v>362</v>
      </c>
      <c r="W769" s="97" t="s">
        <v>289</v>
      </c>
      <c r="Y769" s="127" t="s">
        <v>363</v>
      </c>
      <c r="Z769" s="127" t="s">
        <v>364</v>
      </c>
      <c r="AA769" s="127" t="s">
        <v>261</v>
      </c>
      <c r="AB769" s="127">
        <f t="shared" si="73"/>
        <v>4</v>
      </c>
      <c r="AC769" s="127">
        <f t="shared" si="76"/>
        <v>1</v>
      </c>
      <c r="AD769" s="120">
        <v>60</v>
      </c>
      <c r="AE769" s="132">
        <f t="shared" si="71"/>
        <v>794</v>
      </c>
      <c r="AF769" s="97">
        <v>2</v>
      </c>
      <c r="AH769" s="127" t="str">
        <f t="shared" si="77"/>
        <v>2572VAGIVIT CAJS X 6 V.T.</v>
      </c>
      <c r="AI769" s="97" t="s">
        <v>380</v>
      </c>
    </row>
    <row r="770" spans="1:35" x14ac:dyDescent="0.3">
      <c r="A770" s="97">
        <v>141</v>
      </c>
      <c r="B770" s="127" t="str">
        <f t="shared" si="74"/>
        <v>1414</v>
      </c>
      <c r="C770" s="127" t="str">
        <f t="shared" si="75"/>
        <v>25722</v>
      </c>
      <c r="D770" s="98">
        <v>65875</v>
      </c>
      <c r="E770" s="159" t="s">
        <v>346</v>
      </c>
      <c r="F770" s="134" t="s">
        <v>172</v>
      </c>
      <c r="G770" s="121" t="s">
        <v>173</v>
      </c>
      <c r="H770" s="136">
        <v>43497</v>
      </c>
      <c r="I770" s="132">
        <f t="shared" si="72"/>
        <v>2</v>
      </c>
      <c r="J770" s="97" t="s">
        <v>241</v>
      </c>
      <c r="K770" s="97">
        <v>2018</v>
      </c>
      <c r="L770" s="119">
        <v>43195</v>
      </c>
      <c r="M770" s="118">
        <v>2573</v>
      </c>
      <c r="N770" s="120">
        <v>2572</v>
      </c>
      <c r="O770" s="119">
        <v>43194</v>
      </c>
      <c r="P770" s="97" t="s">
        <v>94</v>
      </c>
      <c r="Q770" s="120" t="s">
        <v>354</v>
      </c>
      <c r="R770" s="132" t="s">
        <v>92</v>
      </c>
      <c r="T770" s="97">
        <v>29</v>
      </c>
      <c r="U770" s="127" t="s">
        <v>276</v>
      </c>
      <c r="V770" s="97" t="s">
        <v>362</v>
      </c>
      <c r="W770" s="97" t="s">
        <v>289</v>
      </c>
      <c r="Y770" s="127" t="s">
        <v>363</v>
      </c>
      <c r="Z770" s="127" t="s">
        <v>364</v>
      </c>
      <c r="AA770" s="127" t="s">
        <v>261</v>
      </c>
      <c r="AB770" s="127">
        <f t="shared" si="73"/>
        <v>4</v>
      </c>
      <c r="AC770" s="127">
        <f t="shared" si="76"/>
        <v>1</v>
      </c>
      <c r="AD770" s="120">
        <v>12</v>
      </c>
      <c r="AE770" s="132">
        <f t="shared" ref="AE770:AE833" si="78">IF(N770&lt;&gt;"",IF(N770=N769,AE769,AE769+1),"")</f>
        <v>794</v>
      </c>
      <c r="AF770" s="97">
        <v>2</v>
      </c>
      <c r="AH770" s="127" t="str">
        <f t="shared" si="77"/>
        <v>2572VITIVEN X 30 CAPSULAS</v>
      </c>
      <c r="AI770" s="97" t="s">
        <v>380</v>
      </c>
    </row>
    <row r="771" spans="1:35" x14ac:dyDescent="0.3">
      <c r="A771" s="97">
        <v>141</v>
      </c>
      <c r="B771" s="127" t="str">
        <f t="shared" si="74"/>
        <v>1414</v>
      </c>
      <c r="C771" s="127" t="str">
        <f t="shared" si="75"/>
        <v>25723</v>
      </c>
      <c r="D771" s="98">
        <v>65875</v>
      </c>
      <c r="E771" s="159" t="s">
        <v>343</v>
      </c>
      <c r="F771" s="134" t="s">
        <v>170</v>
      </c>
      <c r="G771" s="114" t="s">
        <v>199</v>
      </c>
      <c r="H771" s="136">
        <v>43768</v>
      </c>
      <c r="I771" s="132">
        <f t="shared" si="72"/>
        <v>3</v>
      </c>
      <c r="J771" s="97" t="s">
        <v>241</v>
      </c>
      <c r="K771" s="97">
        <v>2018</v>
      </c>
      <c r="L771" s="119">
        <v>43195</v>
      </c>
      <c r="M771" s="118">
        <v>2573</v>
      </c>
      <c r="N771" s="120">
        <v>2572</v>
      </c>
      <c r="O771" s="119">
        <v>43194</v>
      </c>
      <c r="P771" s="97" t="s">
        <v>94</v>
      </c>
      <c r="Q771" s="120" t="s">
        <v>354</v>
      </c>
      <c r="R771" s="132" t="s">
        <v>92</v>
      </c>
      <c r="T771" s="97">
        <v>29</v>
      </c>
      <c r="U771" s="127" t="s">
        <v>276</v>
      </c>
      <c r="V771" s="97" t="s">
        <v>362</v>
      </c>
      <c r="W771" s="97" t="s">
        <v>289</v>
      </c>
      <c r="Y771" s="127" t="s">
        <v>363</v>
      </c>
      <c r="Z771" s="127" t="s">
        <v>364</v>
      </c>
      <c r="AA771" s="127" t="s">
        <v>261</v>
      </c>
      <c r="AB771" s="127">
        <f t="shared" si="73"/>
        <v>4</v>
      </c>
      <c r="AC771" s="127">
        <f t="shared" si="76"/>
        <v>1</v>
      </c>
      <c r="AD771" s="120">
        <v>24</v>
      </c>
      <c r="AE771" s="132">
        <f t="shared" si="78"/>
        <v>794</v>
      </c>
      <c r="AF771" s="97">
        <v>2</v>
      </c>
      <c r="AH771" s="127" t="str">
        <f t="shared" si="77"/>
        <v>2572PHYTO SOYA DIA Y NOCHE X 60 CAP.</v>
      </c>
      <c r="AI771" s="97" t="s">
        <v>380</v>
      </c>
    </row>
    <row r="772" spans="1:35" x14ac:dyDescent="0.3">
      <c r="A772" s="97">
        <v>141</v>
      </c>
      <c r="B772" s="127" t="str">
        <f t="shared" si="74"/>
        <v>1414</v>
      </c>
      <c r="C772" s="127" t="str">
        <f t="shared" si="75"/>
        <v>25724</v>
      </c>
      <c r="D772" s="98">
        <v>65875</v>
      </c>
      <c r="E772" s="159" t="s">
        <v>342</v>
      </c>
      <c r="F772" s="134" t="s">
        <v>155</v>
      </c>
      <c r="G772" s="114" t="s">
        <v>156</v>
      </c>
      <c r="H772" s="136">
        <v>43920</v>
      </c>
      <c r="I772" s="132">
        <f t="shared" si="72"/>
        <v>4</v>
      </c>
      <c r="J772" s="97" t="s">
        <v>241</v>
      </c>
      <c r="K772" s="97">
        <v>2018</v>
      </c>
      <c r="L772" s="119">
        <v>43195</v>
      </c>
      <c r="M772" s="118">
        <v>2573</v>
      </c>
      <c r="N772" s="120">
        <v>2572</v>
      </c>
      <c r="O772" s="119">
        <v>43194</v>
      </c>
      <c r="P772" s="97" t="s">
        <v>94</v>
      </c>
      <c r="Q772" s="120" t="s">
        <v>354</v>
      </c>
      <c r="R772" s="132" t="s">
        <v>92</v>
      </c>
      <c r="T772" s="97">
        <v>29</v>
      </c>
      <c r="U772" s="127" t="s">
        <v>276</v>
      </c>
      <c r="V772" s="97" t="s">
        <v>362</v>
      </c>
      <c r="W772" s="97" t="s">
        <v>289</v>
      </c>
      <c r="Y772" s="127" t="s">
        <v>363</v>
      </c>
      <c r="Z772" s="127" t="s">
        <v>364</v>
      </c>
      <c r="AA772" s="127" t="s">
        <v>261</v>
      </c>
      <c r="AB772" s="127">
        <f t="shared" si="73"/>
        <v>4</v>
      </c>
      <c r="AC772" s="127">
        <f t="shared" si="76"/>
        <v>1</v>
      </c>
      <c r="AD772" s="120">
        <v>120</v>
      </c>
      <c r="AE772" s="132">
        <f t="shared" si="78"/>
        <v>794</v>
      </c>
      <c r="AF772" s="97">
        <v>2</v>
      </c>
      <c r="AH772" s="127" t="str">
        <f t="shared" si="77"/>
        <v>2572PHYTO SOYA CAPS. X 60</v>
      </c>
      <c r="AI772" s="97" t="s">
        <v>380</v>
      </c>
    </row>
    <row r="773" spans="1:35" x14ac:dyDescent="0.3">
      <c r="A773" s="97">
        <v>141</v>
      </c>
      <c r="B773" s="127" t="str">
        <f t="shared" si="74"/>
        <v>1414</v>
      </c>
      <c r="C773" s="127" t="str">
        <f t="shared" si="75"/>
        <v>25725</v>
      </c>
      <c r="D773" s="98">
        <v>65875</v>
      </c>
      <c r="E773" s="159" t="s">
        <v>340</v>
      </c>
      <c r="F773" s="134" t="s">
        <v>153</v>
      </c>
      <c r="G773" s="121" t="s">
        <v>154</v>
      </c>
      <c r="H773" s="136">
        <v>43910</v>
      </c>
      <c r="I773" s="132">
        <f t="shared" ref="I773:I836" si="79">IF(N773&lt;&gt;N772,1,IF(E773=E772,I772,I772+1))</f>
        <v>5</v>
      </c>
      <c r="J773" s="97" t="s">
        <v>241</v>
      </c>
      <c r="K773" s="97">
        <v>2018</v>
      </c>
      <c r="L773" s="119">
        <v>43195</v>
      </c>
      <c r="M773" s="118">
        <v>2573</v>
      </c>
      <c r="N773" s="120">
        <v>2572</v>
      </c>
      <c r="O773" s="119">
        <v>43194</v>
      </c>
      <c r="P773" s="97" t="s">
        <v>94</v>
      </c>
      <c r="Q773" s="120" t="s">
        <v>354</v>
      </c>
      <c r="R773" s="132" t="s">
        <v>92</v>
      </c>
      <c r="T773" s="97">
        <v>29</v>
      </c>
      <c r="U773" s="127" t="s">
        <v>276</v>
      </c>
      <c r="V773" s="97" t="s">
        <v>362</v>
      </c>
      <c r="W773" s="97" t="s">
        <v>289</v>
      </c>
      <c r="Y773" s="127" t="s">
        <v>363</v>
      </c>
      <c r="Z773" s="127" t="s">
        <v>364</v>
      </c>
      <c r="AA773" s="127" t="s">
        <v>261</v>
      </c>
      <c r="AB773" s="127">
        <f t="shared" ref="AB773:AB836" si="80">IF(N773&lt;&gt;"",IF(A773&lt;&gt;A772,1,IF(N773=N772,AB772,AB772+1)),"")</f>
        <v>4</v>
      </c>
      <c r="AC773" s="127">
        <f t="shared" si="76"/>
        <v>1</v>
      </c>
      <c r="AD773" s="120">
        <v>30</v>
      </c>
      <c r="AE773" s="132">
        <f t="shared" si="78"/>
        <v>794</v>
      </c>
      <c r="AF773" s="97">
        <v>2</v>
      </c>
      <c r="AH773" s="127" t="str">
        <f t="shared" si="77"/>
        <v>2572ECHINALIS X 30 CAPSULAS</v>
      </c>
      <c r="AI773" s="97" t="s">
        <v>380</v>
      </c>
    </row>
    <row r="774" spans="1:35" x14ac:dyDescent="0.3">
      <c r="A774" s="97">
        <v>141</v>
      </c>
      <c r="B774" s="127" t="str">
        <f t="shared" ref="B774:B830" si="81">CONCATENATE(A774,AB774)</f>
        <v>1414</v>
      </c>
      <c r="C774" s="127" t="str">
        <f t="shared" ref="C774:C830" si="82">CONCATENATE(N774,I774)</f>
        <v>25726</v>
      </c>
      <c r="D774" s="98">
        <v>65875</v>
      </c>
      <c r="E774" s="159" t="s">
        <v>341</v>
      </c>
      <c r="F774" s="134" t="s">
        <v>163</v>
      </c>
      <c r="G774" s="121" t="s">
        <v>164</v>
      </c>
      <c r="H774" s="136">
        <v>43951</v>
      </c>
      <c r="I774" s="132">
        <f t="shared" si="79"/>
        <v>6</v>
      </c>
      <c r="J774" s="97" t="s">
        <v>241</v>
      </c>
      <c r="K774" s="97">
        <v>2018</v>
      </c>
      <c r="L774" s="119">
        <v>43195</v>
      </c>
      <c r="M774" s="118">
        <v>2573</v>
      </c>
      <c r="N774" s="120">
        <v>2572</v>
      </c>
      <c r="O774" s="119">
        <v>43194</v>
      </c>
      <c r="P774" s="97" t="s">
        <v>94</v>
      </c>
      <c r="Q774" s="120" t="s">
        <v>354</v>
      </c>
      <c r="R774" s="132" t="s">
        <v>92</v>
      </c>
      <c r="T774" s="97">
        <v>29</v>
      </c>
      <c r="U774" s="127" t="s">
        <v>276</v>
      </c>
      <c r="V774" s="97" t="s">
        <v>362</v>
      </c>
      <c r="W774" s="97" t="s">
        <v>289</v>
      </c>
      <c r="Y774" s="127" t="s">
        <v>363</v>
      </c>
      <c r="Z774" s="127" t="s">
        <v>364</v>
      </c>
      <c r="AA774" s="127" t="s">
        <v>261</v>
      </c>
      <c r="AB774" s="127">
        <f t="shared" si="80"/>
        <v>4</v>
      </c>
      <c r="AC774" s="127">
        <f t="shared" ref="AC774:AC837" si="83">IF(N774&lt;&gt;"",1,"")</f>
        <v>1</v>
      </c>
      <c r="AD774" s="120">
        <v>60</v>
      </c>
      <c r="AE774" s="132">
        <f t="shared" si="78"/>
        <v>794</v>
      </c>
      <c r="AF774" s="97">
        <v>2</v>
      </c>
      <c r="AH774" s="127" t="str">
        <f t="shared" ref="AH774:AH830" si="84">CONCATENATE(N774,F774)</f>
        <v>2572PERLAS DE PIEL advance X 200 CAPS.</v>
      </c>
      <c r="AI774" s="97" t="s">
        <v>380</v>
      </c>
    </row>
    <row r="775" spans="1:35" x14ac:dyDescent="0.3">
      <c r="A775" s="97">
        <v>141</v>
      </c>
      <c r="B775" s="127" t="str">
        <f t="shared" si="81"/>
        <v>1414</v>
      </c>
      <c r="C775" s="127" t="str">
        <f t="shared" si="82"/>
        <v>25727</v>
      </c>
      <c r="D775" s="98">
        <v>65875</v>
      </c>
      <c r="E775" s="159" t="s">
        <v>338</v>
      </c>
      <c r="F775" s="134" t="s">
        <v>149</v>
      </c>
      <c r="G775" s="121" t="s">
        <v>353</v>
      </c>
      <c r="H775" s="136">
        <v>43951</v>
      </c>
      <c r="I775" s="132">
        <f t="shared" si="79"/>
        <v>7</v>
      </c>
      <c r="J775" s="97" t="s">
        <v>241</v>
      </c>
      <c r="K775" s="97">
        <v>2018</v>
      </c>
      <c r="L775" s="119">
        <v>43195</v>
      </c>
      <c r="M775" s="118">
        <v>2573</v>
      </c>
      <c r="N775" s="120">
        <v>2572</v>
      </c>
      <c r="O775" s="119">
        <v>43194</v>
      </c>
      <c r="P775" s="97" t="s">
        <v>94</v>
      </c>
      <c r="Q775" s="120" t="s">
        <v>354</v>
      </c>
      <c r="R775" s="132" t="s">
        <v>92</v>
      </c>
      <c r="T775" s="97">
        <v>29</v>
      </c>
      <c r="U775" s="127" t="s">
        <v>276</v>
      </c>
      <c r="V775" s="97" t="s">
        <v>362</v>
      </c>
      <c r="W775" s="97" t="s">
        <v>289</v>
      </c>
      <c r="Y775" s="127" t="s">
        <v>363</v>
      </c>
      <c r="Z775" s="127" t="s">
        <v>364</v>
      </c>
      <c r="AA775" s="127" t="s">
        <v>261</v>
      </c>
      <c r="AB775" s="127">
        <f t="shared" si="80"/>
        <v>4</v>
      </c>
      <c r="AC775" s="127">
        <f t="shared" si="83"/>
        <v>1</v>
      </c>
      <c r="AD775" s="120">
        <v>6</v>
      </c>
      <c r="AE775" s="132">
        <f t="shared" si="78"/>
        <v>794</v>
      </c>
      <c r="AF775" s="97">
        <v>2</v>
      </c>
      <c r="AH775" s="127" t="str">
        <f t="shared" si="84"/>
        <v>2572CHONDRO AID FORTE X 60 CAPS.</v>
      </c>
      <c r="AI775" s="97" t="s">
        <v>380</v>
      </c>
    </row>
    <row r="776" spans="1:35" x14ac:dyDescent="0.3">
      <c r="A776" s="97">
        <v>141</v>
      </c>
      <c r="B776" s="127" t="str">
        <f t="shared" si="81"/>
        <v>1414</v>
      </c>
      <c r="C776" s="127" t="str">
        <f t="shared" si="82"/>
        <v>25728</v>
      </c>
      <c r="D776" s="98">
        <v>65875</v>
      </c>
      <c r="E776" s="159" t="s">
        <v>344</v>
      </c>
      <c r="F776" s="134" t="s">
        <v>165</v>
      </c>
      <c r="G776" s="114" t="s">
        <v>184</v>
      </c>
      <c r="H776" s="136">
        <v>44042</v>
      </c>
      <c r="I776" s="132">
        <f t="shared" si="79"/>
        <v>8</v>
      </c>
      <c r="J776" s="97" t="s">
        <v>241</v>
      </c>
      <c r="K776" s="97">
        <v>2018</v>
      </c>
      <c r="L776" s="119">
        <v>43195</v>
      </c>
      <c r="M776" s="118">
        <v>2573</v>
      </c>
      <c r="N776" s="120">
        <v>2572</v>
      </c>
      <c r="O776" s="119">
        <v>43194</v>
      </c>
      <c r="P776" s="97" t="s">
        <v>94</v>
      </c>
      <c r="Q776" s="120" t="s">
        <v>354</v>
      </c>
      <c r="R776" s="132" t="s">
        <v>92</v>
      </c>
      <c r="T776" s="97">
        <v>29</v>
      </c>
      <c r="U776" s="127" t="s">
        <v>276</v>
      </c>
      <c r="V776" s="97" t="s">
        <v>362</v>
      </c>
      <c r="W776" s="97" t="s">
        <v>289</v>
      </c>
      <c r="Y776" s="127" t="s">
        <v>363</v>
      </c>
      <c r="Z776" s="127" t="s">
        <v>364</v>
      </c>
      <c r="AA776" s="127" t="s">
        <v>261</v>
      </c>
      <c r="AB776" s="127">
        <f t="shared" si="80"/>
        <v>4</v>
      </c>
      <c r="AC776" s="127">
        <f t="shared" si="83"/>
        <v>1</v>
      </c>
      <c r="AD776" s="120">
        <v>36</v>
      </c>
      <c r="AE776" s="132">
        <f t="shared" si="78"/>
        <v>794</v>
      </c>
      <c r="AF776" s="97">
        <v>2</v>
      </c>
      <c r="AH776" s="127" t="str">
        <f t="shared" si="84"/>
        <v>2572PHYTO SOYA FORTE X 60 CAPS</v>
      </c>
      <c r="AI776" s="97" t="s">
        <v>380</v>
      </c>
    </row>
    <row r="777" spans="1:35" x14ac:dyDescent="0.3">
      <c r="A777" s="97">
        <v>141</v>
      </c>
      <c r="B777" s="127" t="str">
        <f t="shared" si="81"/>
        <v>1414</v>
      </c>
      <c r="C777" s="127" t="str">
        <f t="shared" si="82"/>
        <v>25729</v>
      </c>
      <c r="D777" s="98">
        <v>65875</v>
      </c>
      <c r="E777" s="159" t="s">
        <v>337</v>
      </c>
      <c r="F777" s="134" t="s">
        <v>146</v>
      </c>
      <c r="G777" s="114" t="s">
        <v>238</v>
      </c>
      <c r="H777" s="136">
        <v>43707</v>
      </c>
      <c r="I777" s="132">
        <f t="shared" si="79"/>
        <v>9</v>
      </c>
      <c r="J777" s="97" t="s">
        <v>241</v>
      </c>
      <c r="K777" s="97">
        <v>2018</v>
      </c>
      <c r="L777" s="119">
        <v>43195</v>
      </c>
      <c r="M777" s="118">
        <v>2573</v>
      </c>
      <c r="N777" s="120">
        <v>2572</v>
      </c>
      <c r="O777" s="119">
        <v>43194</v>
      </c>
      <c r="P777" s="97" t="s">
        <v>94</v>
      </c>
      <c r="Q777" s="120" t="s">
        <v>354</v>
      </c>
      <c r="R777" s="132" t="s">
        <v>92</v>
      </c>
      <c r="T777" s="97">
        <v>29</v>
      </c>
      <c r="U777" s="127" t="s">
        <v>276</v>
      </c>
      <c r="V777" s="97" t="s">
        <v>362</v>
      </c>
      <c r="W777" s="97" t="s">
        <v>289</v>
      </c>
      <c r="Y777" s="127" t="s">
        <v>363</v>
      </c>
      <c r="Z777" s="127" t="s">
        <v>364</v>
      </c>
      <c r="AA777" s="127" t="s">
        <v>261</v>
      </c>
      <c r="AB777" s="127">
        <f t="shared" si="80"/>
        <v>4</v>
      </c>
      <c r="AC777" s="127">
        <f t="shared" si="83"/>
        <v>1</v>
      </c>
      <c r="AD777" s="120">
        <v>120</v>
      </c>
      <c r="AE777" s="132">
        <f t="shared" si="78"/>
        <v>794</v>
      </c>
      <c r="AF777" s="97">
        <v>2</v>
      </c>
      <c r="AH777" s="127" t="str">
        <f t="shared" si="84"/>
        <v>2572ARKOVOX PROPOLIS JARABE X 150 ML.</v>
      </c>
      <c r="AI777" s="97" t="s">
        <v>380</v>
      </c>
    </row>
    <row r="778" spans="1:35" x14ac:dyDescent="0.3">
      <c r="A778" s="97">
        <v>141</v>
      </c>
      <c r="B778" s="127" t="str">
        <f t="shared" si="81"/>
        <v>1414</v>
      </c>
      <c r="C778" s="127" t="str">
        <f t="shared" si="82"/>
        <v>257210</v>
      </c>
      <c r="D778" s="98">
        <v>65875</v>
      </c>
      <c r="E778" s="159" t="s">
        <v>339</v>
      </c>
      <c r="F778" s="134" t="s">
        <v>151</v>
      </c>
      <c r="G778" s="114" t="s">
        <v>224</v>
      </c>
      <c r="H778" s="136">
        <v>43738</v>
      </c>
      <c r="I778" s="132">
        <f t="shared" si="79"/>
        <v>10</v>
      </c>
      <c r="J778" s="97" t="s">
        <v>241</v>
      </c>
      <c r="K778" s="97">
        <v>2018</v>
      </c>
      <c r="L778" s="119">
        <v>43195</v>
      </c>
      <c r="M778" s="118">
        <v>2573</v>
      </c>
      <c r="N778" s="120">
        <v>2572</v>
      </c>
      <c r="O778" s="119">
        <v>43194</v>
      </c>
      <c r="P778" s="97" t="s">
        <v>94</v>
      </c>
      <c r="Q778" s="120" t="s">
        <v>354</v>
      </c>
      <c r="R778" s="132" t="s">
        <v>92</v>
      </c>
      <c r="T778" s="97">
        <v>29</v>
      </c>
      <c r="U778" s="127" t="s">
        <v>276</v>
      </c>
      <c r="V778" s="97" t="s">
        <v>362</v>
      </c>
      <c r="W778" s="97" t="s">
        <v>289</v>
      </c>
      <c r="Y778" s="127" t="s">
        <v>363</v>
      </c>
      <c r="Z778" s="127" t="s">
        <v>364</v>
      </c>
      <c r="AA778" s="127" t="s">
        <v>261</v>
      </c>
      <c r="AB778" s="127">
        <f t="shared" si="80"/>
        <v>4</v>
      </c>
      <c r="AC778" s="127">
        <f t="shared" si="83"/>
        <v>1</v>
      </c>
      <c r="AD778" s="120">
        <v>144</v>
      </c>
      <c r="AE778" s="132">
        <f t="shared" si="78"/>
        <v>794</v>
      </c>
      <c r="AF778" s="97">
        <v>2</v>
      </c>
      <c r="AH778" s="127" t="str">
        <f t="shared" si="84"/>
        <v>2572CYS-CONTROL SACHETS X 14</v>
      </c>
      <c r="AI778" s="97" t="s">
        <v>380</v>
      </c>
    </row>
    <row r="779" spans="1:35" x14ac:dyDescent="0.3">
      <c r="A779" s="97">
        <v>141</v>
      </c>
      <c r="B779" s="127" t="str">
        <f t="shared" si="81"/>
        <v>1414</v>
      </c>
      <c r="C779" s="127" t="str">
        <f t="shared" si="82"/>
        <v>257211</v>
      </c>
      <c r="D779" s="98">
        <v>65875</v>
      </c>
      <c r="E779" s="159" t="s">
        <v>334</v>
      </c>
      <c r="F779" s="134" t="s">
        <v>161</v>
      </c>
      <c r="G779" s="114" t="s">
        <v>162</v>
      </c>
      <c r="H779" s="136">
        <v>43738</v>
      </c>
      <c r="I779" s="132">
        <f t="shared" si="79"/>
        <v>11</v>
      </c>
      <c r="J779" s="97" t="s">
        <v>241</v>
      </c>
      <c r="K779" s="97">
        <v>2018</v>
      </c>
      <c r="L779" s="119">
        <v>43195</v>
      </c>
      <c r="M779" s="118">
        <v>2573</v>
      </c>
      <c r="N779" s="120">
        <v>2572</v>
      </c>
      <c r="O779" s="119">
        <v>43194</v>
      </c>
      <c r="P779" s="97" t="s">
        <v>94</v>
      </c>
      <c r="Q779" s="120" t="s">
        <v>354</v>
      </c>
      <c r="R779" s="132" t="s">
        <v>92</v>
      </c>
      <c r="T779" s="97">
        <v>29</v>
      </c>
      <c r="U779" s="127" t="s">
        <v>276</v>
      </c>
      <c r="V779" s="97" t="s">
        <v>362</v>
      </c>
      <c r="W779" s="97" t="s">
        <v>289</v>
      </c>
      <c r="Y779" s="127" t="s">
        <v>363</v>
      </c>
      <c r="Z779" s="127" t="s">
        <v>364</v>
      </c>
      <c r="AA779" s="127" t="s">
        <v>261</v>
      </c>
      <c r="AB779" s="127">
        <f t="shared" si="80"/>
        <v>4</v>
      </c>
      <c r="AC779" s="127">
        <f t="shared" si="83"/>
        <v>1</v>
      </c>
      <c r="AD779" s="120">
        <v>36</v>
      </c>
      <c r="AE779" s="132">
        <f t="shared" si="78"/>
        <v>794</v>
      </c>
      <c r="AF779" s="97">
        <v>2</v>
      </c>
      <c r="AH779" s="127" t="str">
        <f t="shared" si="84"/>
        <v>2572ARKOCAPIL advance X 60 CAPS.</v>
      </c>
      <c r="AI779" s="97" t="s">
        <v>380</v>
      </c>
    </row>
    <row r="780" spans="1:35" x14ac:dyDescent="0.3">
      <c r="A780" s="97">
        <v>141</v>
      </c>
      <c r="B780" s="127" t="str">
        <f t="shared" si="81"/>
        <v>1414</v>
      </c>
      <c r="C780" s="127" t="str">
        <f t="shared" si="82"/>
        <v>257212</v>
      </c>
      <c r="D780" s="98">
        <v>65875</v>
      </c>
      <c r="E780" s="159" t="s">
        <v>333</v>
      </c>
      <c r="F780" s="134" t="s">
        <v>159</v>
      </c>
      <c r="G780" s="114" t="s">
        <v>183</v>
      </c>
      <c r="H780" s="136">
        <v>43738</v>
      </c>
      <c r="I780" s="132">
        <f t="shared" si="79"/>
        <v>12</v>
      </c>
      <c r="J780" s="97" t="s">
        <v>241</v>
      </c>
      <c r="K780" s="97">
        <v>2018</v>
      </c>
      <c r="L780" s="119">
        <v>43195</v>
      </c>
      <c r="M780" s="118">
        <v>2573</v>
      </c>
      <c r="N780" s="120">
        <v>2572</v>
      </c>
      <c r="O780" s="119">
        <v>43194</v>
      </c>
      <c r="P780" s="97" t="s">
        <v>94</v>
      </c>
      <c r="Q780" s="120" t="s">
        <v>354</v>
      </c>
      <c r="R780" s="132" t="s">
        <v>92</v>
      </c>
      <c r="T780" s="97">
        <v>29</v>
      </c>
      <c r="U780" s="127" t="s">
        <v>276</v>
      </c>
      <c r="V780" s="97" t="s">
        <v>362</v>
      </c>
      <c r="W780" s="97" t="s">
        <v>289</v>
      </c>
      <c r="Y780" s="127" t="s">
        <v>363</v>
      </c>
      <c r="Z780" s="127" t="s">
        <v>364</v>
      </c>
      <c r="AA780" s="127" t="s">
        <v>261</v>
      </c>
      <c r="AB780" s="127">
        <f t="shared" si="80"/>
        <v>4</v>
      </c>
      <c r="AC780" s="127">
        <f t="shared" si="83"/>
        <v>1</v>
      </c>
      <c r="AD780" s="120">
        <v>375</v>
      </c>
      <c r="AE780" s="132">
        <f t="shared" si="78"/>
        <v>794</v>
      </c>
      <c r="AF780" s="97">
        <v>2</v>
      </c>
      <c r="AH780" s="127" t="str">
        <f t="shared" si="84"/>
        <v>2572ACTIVOX MIEL-LIMON X 16 PASTILLAS</v>
      </c>
      <c r="AI780" s="97" t="s">
        <v>380</v>
      </c>
    </row>
    <row r="781" spans="1:35" x14ac:dyDescent="0.3">
      <c r="A781" s="97">
        <v>141</v>
      </c>
      <c r="B781" s="127" t="str">
        <f t="shared" si="81"/>
        <v>1414</v>
      </c>
      <c r="C781" s="127" t="str">
        <f t="shared" si="82"/>
        <v>257213</v>
      </c>
      <c r="D781" s="98">
        <v>65875</v>
      </c>
      <c r="E781" s="159" t="s">
        <v>332</v>
      </c>
      <c r="F781" s="134" t="s">
        <v>142</v>
      </c>
      <c r="G781" s="114" t="s">
        <v>194</v>
      </c>
      <c r="H781" s="136">
        <v>43738</v>
      </c>
      <c r="I781" s="132">
        <f t="shared" si="79"/>
        <v>13</v>
      </c>
      <c r="J781" s="97" t="s">
        <v>241</v>
      </c>
      <c r="K781" s="97">
        <v>2018</v>
      </c>
      <c r="L781" s="119">
        <v>43195</v>
      </c>
      <c r="M781" s="118">
        <v>2573</v>
      </c>
      <c r="N781" s="120">
        <v>2572</v>
      </c>
      <c r="O781" s="119">
        <v>43194</v>
      </c>
      <c r="P781" s="97" t="s">
        <v>94</v>
      </c>
      <c r="Q781" s="120" t="s">
        <v>354</v>
      </c>
      <c r="R781" s="132" t="s">
        <v>92</v>
      </c>
      <c r="T781" s="97">
        <v>29</v>
      </c>
      <c r="U781" s="127" t="s">
        <v>276</v>
      </c>
      <c r="V781" s="97" t="s">
        <v>362</v>
      </c>
      <c r="W781" s="97" t="s">
        <v>289</v>
      </c>
      <c r="Y781" s="127" t="s">
        <v>363</v>
      </c>
      <c r="Z781" s="127" t="s">
        <v>364</v>
      </c>
      <c r="AA781" s="127" t="s">
        <v>261</v>
      </c>
      <c r="AB781" s="127">
        <f t="shared" si="80"/>
        <v>4</v>
      </c>
      <c r="AC781" s="127">
        <f t="shared" si="83"/>
        <v>1</v>
      </c>
      <c r="AD781" s="120">
        <v>750</v>
      </c>
      <c r="AE781" s="132">
        <f t="shared" si="78"/>
        <v>794</v>
      </c>
      <c r="AF781" s="97">
        <v>2</v>
      </c>
      <c r="AH781" s="127" t="str">
        <f t="shared" si="84"/>
        <v>2572ACTIVOX MENTA-EUCALIPTO X 16 PASTILLAS</v>
      </c>
      <c r="AI781" s="97" t="s">
        <v>380</v>
      </c>
    </row>
    <row r="782" spans="1:35" x14ac:dyDescent="0.3">
      <c r="A782" s="97">
        <v>141</v>
      </c>
      <c r="B782" s="127" t="str">
        <f t="shared" si="81"/>
        <v>1414</v>
      </c>
      <c r="C782" s="127" t="str">
        <f t="shared" si="82"/>
        <v>257214</v>
      </c>
      <c r="D782" s="98">
        <v>65875</v>
      </c>
      <c r="E782" s="159" t="s">
        <v>345</v>
      </c>
      <c r="F782" s="134" t="s">
        <v>157</v>
      </c>
      <c r="G782" s="114" t="s">
        <v>326</v>
      </c>
      <c r="H782" s="136">
        <v>44134</v>
      </c>
      <c r="I782" s="132">
        <f t="shared" si="79"/>
        <v>14</v>
      </c>
      <c r="J782" s="97" t="s">
        <v>241</v>
      </c>
      <c r="K782" s="97">
        <v>2018</v>
      </c>
      <c r="L782" s="119">
        <v>43195</v>
      </c>
      <c r="M782" s="118">
        <v>2573</v>
      </c>
      <c r="N782" s="120">
        <v>2572</v>
      </c>
      <c r="O782" s="119">
        <v>43194</v>
      </c>
      <c r="P782" s="97" t="s">
        <v>94</v>
      </c>
      <c r="Q782" s="120" t="s">
        <v>354</v>
      </c>
      <c r="R782" s="132" t="s">
        <v>92</v>
      </c>
      <c r="T782" s="97">
        <v>29</v>
      </c>
      <c r="U782" s="127" t="s">
        <v>276</v>
      </c>
      <c r="V782" s="97" t="s">
        <v>362</v>
      </c>
      <c r="W782" s="97" t="s">
        <v>289</v>
      </c>
      <c r="Y782" s="127" t="s">
        <v>363</v>
      </c>
      <c r="Z782" s="127" t="s">
        <v>364</v>
      </c>
      <c r="AA782" s="127" t="s">
        <v>261</v>
      </c>
      <c r="AB782" s="127">
        <f t="shared" si="80"/>
        <v>4</v>
      </c>
      <c r="AC782" s="127">
        <f t="shared" si="83"/>
        <v>1</v>
      </c>
      <c r="AD782" s="120">
        <v>36</v>
      </c>
      <c r="AE782" s="132">
        <f t="shared" si="78"/>
        <v>794</v>
      </c>
      <c r="AF782" s="97">
        <v>2</v>
      </c>
      <c r="AH782" s="127" t="str">
        <f t="shared" si="84"/>
        <v>2572PHYTO SOYA GEL VAGINAL X 8 APLICADORES</v>
      </c>
      <c r="AI782" s="97" t="s">
        <v>380</v>
      </c>
    </row>
    <row r="783" spans="1:35" x14ac:dyDescent="0.3">
      <c r="A783" s="97">
        <v>141</v>
      </c>
      <c r="B783" s="127" t="str">
        <f t="shared" si="81"/>
        <v>1414</v>
      </c>
      <c r="C783" s="127" t="str">
        <f t="shared" si="82"/>
        <v>257215</v>
      </c>
      <c r="D783" s="98">
        <v>65875</v>
      </c>
      <c r="E783" s="159" t="s">
        <v>336</v>
      </c>
      <c r="F783" s="134" t="s">
        <v>185</v>
      </c>
      <c r="G783" s="114" t="s">
        <v>222</v>
      </c>
      <c r="H783" s="136">
        <v>44134</v>
      </c>
      <c r="I783" s="132">
        <f t="shared" si="79"/>
        <v>15</v>
      </c>
      <c r="J783" s="97" t="s">
        <v>241</v>
      </c>
      <c r="K783" s="97">
        <v>2018</v>
      </c>
      <c r="L783" s="119">
        <v>43195</v>
      </c>
      <c r="M783" s="118">
        <v>2573</v>
      </c>
      <c r="N783" s="120">
        <v>2572</v>
      </c>
      <c r="O783" s="119">
        <v>43194</v>
      </c>
      <c r="P783" s="97" t="s">
        <v>94</v>
      </c>
      <c r="Q783" s="120" t="s">
        <v>354</v>
      </c>
      <c r="R783" s="132" t="s">
        <v>92</v>
      </c>
      <c r="T783" s="97">
        <v>29</v>
      </c>
      <c r="U783" s="127" t="s">
        <v>276</v>
      </c>
      <c r="V783" s="97" t="s">
        <v>362</v>
      </c>
      <c r="W783" s="97" t="s">
        <v>289</v>
      </c>
      <c r="Y783" s="127" t="s">
        <v>363</v>
      </c>
      <c r="Z783" s="127" t="s">
        <v>364</v>
      </c>
      <c r="AA783" s="127" t="s">
        <v>261</v>
      </c>
      <c r="AB783" s="127">
        <f t="shared" si="80"/>
        <v>4</v>
      </c>
      <c r="AC783" s="127">
        <f t="shared" si="83"/>
        <v>1</v>
      </c>
      <c r="AD783" s="120">
        <v>48</v>
      </c>
      <c r="AE783" s="132">
        <f t="shared" si="78"/>
        <v>794</v>
      </c>
      <c r="AF783" s="97">
        <v>2</v>
      </c>
      <c r="AH783" s="127" t="str">
        <f t="shared" si="84"/>
        <v>2572ARKOLAGEN PLUS X 14 SACHETS</v>
      </c>
      <c r="AI783" s="97" t="s">
        <v>380</v>
      </c>
    </row>
    <row r="784" spans="1:35" x14ac:dyDescent="0.3">
      <c r="A784" s="97">
        <v>141</v>
      </c>
      <c r="B784" s="127" t="str">
        <f t="shared" si="81"/>
        <v>1415</v>
      </c>
      <c r="C784" s="127" t="str">
        <f t="shared" si="82"/>
        <v>25731</v>
      </c>
      <c r="D784" s="98">
        <v>65684</v>
      </c>
      <c r="E784" s="159" t="s">
        <v>348</v>
      </c>
      <c r="F784" s="134" t="s">
        <v>167</v>
      </c>
      <c r="G784" s="121" t="s">
        <v>168</v>
      </c>
      <c r="H784" s="136">
        <v>43738</v>
      </c>
      <c r="I784" s="132">
        <f t="shared" si="79"/>
        <v>1</v>
      </c>
      <c r="J784" s="97" t="s">
        <v>241</v>
      </c>
      <c r="K784" s="97">
        <v>2018</v>
      </c>
      <c r="L784" s="119">
        <v>43195</v>
      </c>
      <c r="M784" s="118">
        <v>2574</v>
      </c>
      <c r="N784" s="120">
        <v>2573</v>
      </c>
      <c r="O784" s="119">
        <v>43194</v>
      </c>
      <c r="P784" s="97" t="s">
        <v>94</v>
      </c>
      <c r="Q784" s="120" t="s">
        <v>354</v>
      </c>
      <c r="R784" s="132" t="s">
        <v>87</v>
      </c>
      <c r="T784" s="97">
        <v>23</v>
      </c>
      <c r="U784" s="127" t="s">
        <v>276</v>
      </c>
      <c r="V784" s="97" t="s">
        <v>362</v>
      </c>
      <c r="W784" s="97" t="s">
        <v>289</v>
      </c>
      <c r="Y784" s="127" t="s">
        <v>363</v>
      </c>
      <c r="Z784" s="127" t="s">
        <v>364</v>
      </c>
      <c r="AA784" s="127" t="s">
        <v>261</v>
      </c>
      <c r="AB784" s="127">
        <f t="shared" si="80"/>
        <v>5</v>
      </c>
      <c r="AC784" s="127">
        <f t="shared" si="83"/>
        <v>1</v>
      </c>
      <c r="AD784" s="120">
        <v>36</v>
      </c>
      <c r="AE784" s="132">
        <f t="shared" si="78"/>
        <v>795</v>
      </c>
      <c r="AF784" s="97">
        <v>2</v>
      </c>
      <c r="AH784" s="127" t="str">
        <f t="shared" si="84"/>
        <v>2573VAGIVIT CAJS X 6 V.T.</v>
      </c>
      <c r="AI784" s="97" t="s">
        <v>379</v>
      </c>
    </row>
    <row r="785" spans="1:35" x14ac:dyDescent="0.3">
      <c r="A785" s="97">
        <v>141</v>
      </c>
      <c r="B785" s="127" t="str">
        <f t="shared" si="81"/>
        <v>1415</v>
      </c>
      <c r="C785" s="127" t="str">
        <f t="shared" si="82"/>
        <v>25732</v>
      </c>
      <c r="D785" s="98">
        <v>65684</v>
      </c>
      <c r="E785" s="159" t="s">
        <v>342</v>
      </c>
      <c r="F785" s="134" t="s">
        <v>155</v>
      </c>
      <c r="G785" s="114" t="s">
        <v>156</v>
      </c>
      <c r="H785" s="136">
        <v>43920</v>
      </c>
      <c r="I785" s="132">
        <f t="shared" si="79"/>
        <v>2</v>
      </c>
      <c r="J785" s="97" t="s">
        <v>241</v>
      </c>
      <c r="K785" s="97">
        <v>2018</v>
      </c>
      <c r="L785" s="119">
        <v>43195</v>
      </c>
      <c r="M785" s="118">
        <v>2574</v>
      </c>
      <c r="N785" s="120">
        <v>2573</v>
      </c>
      <c r="O785" s="119">
        <v>43194</v>
      </c>
      <c r="P785" s="97" t="s">
        <v>94</v>
      </c>
      <c r="Q785" s="120" t="s">
        <v>354</v>
      </c>
      <c r="R785" s="132" t="s">
        <v>87</v>
      </c>
      <c r="T785" s="97">
        <v>23</v>
      </c>
      <c r="U785" s="127" t="s">
        <v>276</v>
      </c>
      <c r="V785" s="97" t="s">
        <v>362</v>
      </c>
      <c r="W785" s="97" t="s">
        <v>289</v>
      </c>
      <c r="Y785" s="127" t="s">
        <v>363</v>
      </c>
      <c r="Z785" s="127" t="s">
        <v>364</v>
      </c>
      <c r="AA785" s="127" t="s">
        <v>261</v>
      </c>
      <c r="AB785" s="127">
        <f t="shared" si="80"/>
        <v>5</v>
      </c>
      <c r="AC785" s="127">
        <f t="shared" si="83"/>
        <v>1</v>
      </c>
      <c r="AD785" s="120">
        <v>5</v>
      </c>
      <c r="AE785" s="132">
        <f t="shared" si="78"/>
        <v>795</v>
      </c>
      <c r="AF785" s="97">
        <v>2</v>
      </c>
      <c r="AH785" s="127" t="str">
        <f t="shared" si="84"/>
        <v>2573PHYTO SOYA CAPS. X 60</v>
      </c>
      <c r="AI785" s="97" t="s">
        <v>379</v>
      </c>
    </row>
    <row r="786" spans="1:35" x14ac:dyDescent="0.3">
      <c r="A786" s="97">
        <v>141</v>
      </c>
      <c r="B786" s="127" t="str">
        <f t="shared" si="81"/>
        <v>1415</v>
      </c>
      <c r="C786" s="127" t="str">
        <f t="shared" si="82"/>
        <v>25733</v>
      </c>
      <c r="D786" s="98">
        <v>65684</v>
      </c>
      <c r="E786" s="159" t="s">
        <v>340</v>
      </c>
      <c r="F786" s="134" t="s">
        <v>153</v>
      </c>
      <c r="G786" s="121" t="s">
        <v>154</v>
      </c>
      <c r="H786" s="136">
        <v>43910</v>
      </c>
      <c r="I786" s="132">
        <f t="shared" si="79"/>
        <v>3</v>
      </c>
      <c r="J786" s="97" t="s">
        <v>241</v>
      </c>
      <c r="K786" s="97">
        <v>2018</v>
      </c>
      <c r="L786" s="119">
        <v>43195</v>
      </c>
      <c r="M786" s="118">
        <v>2574</v>
      </c>
      <c r="N786" s="120">
        <v>2573</v>
      </c>
      <c r="O786" s="119">
        <v>43194</v>
      </c>
      <c r="P786" s="97" t="s">
        <v>94</v>
      </c>
      <c r="Q786" s="120" t="s">
        <v>354</v>
      </c>
      <c r="R786" s="132" t="s">
        <v>87</v>
      </c>
      <c r="T786" s="97">
        <v>23</v>
      </c>
      <c r="U786" s="127" t="s">
        <v>276</v>
      </c>
      <c r="V786" s="97" t="s">
        <v>362</v>
      </c>
      <c r="W786" s="97" t="s">
        <v>289</v>
      </c>
      <c r="Y786" s="127" t="s">
        <v>363</v>
      </c>
      <c r="Z786" s="127" t="s">
        <v>364</v>
      </c>
      <c r="AA786" s="127" t="s">
        <v>261</v>
      </c>
      <c r="AB786" s="127">
        <f t="shared" si="80"/>
        <v>5</v>
      </c>
      <c r="AC786" s="127">
        <f t="shared" si="83"/>
        <v>1</v>
      </c>
      <c r="AD786" s="120">
        <v>6</v>
      </c>
      <c r="AE786" s="132">
        <f t="shared" si="78"/>
        <v>795</v>
      </c>
      <c r="AF786" s="97">
        <v>2</v>
      </c>
      <c r="AH786" s="127" t="str">
        <f t="shared" si="84"/>
        <v>2573ECHINALIS X 30 CAPSULAS</v>
      </c>
      <c r="AI786" s="97" t="s">
        <v>379</v>
      </c>
    </row>
    <row r="787" spans="1:35" x14ac:dyDescent="0.3">
      <c r="A787" s="97">
        <v>141</v>
      </c>
      <c r="B787" s="127" t="str">
        <f t="shared" si="81"/>
        <v>1415</v>
      </c>
      <c r="C787" s="127" t="str">
        <f t="shared" si="82"/>
        <v>25734</v>
      </c>
      <c r="D787" s="98">
        <v>65684</v>
      </c>
      <c r="E787" s="159" t="s">
        <v>341</v>
      </c>
      <c r="F787" s="134" t="s">
        <v>163</v>
      </c>
      <c r="G787" s="121" t="s">
        <v>164</v>
      </c>
      <c r="H787" s="136">
        <v>43951</v>
      </c>
      <c r="I787" s="132">
        <f t="shared" si="79"/>
        <v>4</v>
      </c>
      <c r="J787" s="97" t="s">
        <v>241</v>
      </c>
      <c r="K787" s="97">
        <v>2018</v>
      </c>
      <c r="L787" s="119">
        <v>43195</v>
      </c>
      <c r="M787" s="118">
        <v>2574</v>
      </c>
      <c r="N787" s="120">
        <v>2573</v>
      </c>
      <c r="O787" s="119">
        <v>43194</v>
      </c>
      <c r="P787" s="97" t="s">
        <v>94</v>
      </c>
      <c r="Q787" s="120" t="s">
        <v>354</v>
      </c>
      <c r="R787" s="132" t="s">
        <v>87</v>
      </c>
      <c r="T787" s="97">
        <v>23</v>
      </c>
      <c r="U787" s="127" t="s">
        <v>276</v>
      </c>
      <c r="V787" s="97" t="s">
        <v>362</v>
      </c>
      <c r="W787" s="97" t="s">
        <v>289</v>
      </c>
      <c r="Y787" s="127" t="s">
        <v>363</v>
      </c>
      <c r="Z787" s="127" t="s">
        <v>364</v>
      </c>
      <c r="AA787" s="127" t="s">
        <v>261</v>
      </c>
      <c r="AB787" s="127">
        <f t="shared" si="80"/>
        <v>5</v>
      </c>
      <c r="AC787" s="127">
        <f t="shared" si="83"/>
        <v>1</v>
      </c>
      <c r="AD787" s="120">
        <v>12</v>
      </c>
      <c r="AE787" s="132">
        <f t="shared" si="78"/>
        <v>795</v>
      </c>
      <c r="AF787" s="97">
        <v>2</v>
      </c>
      <c r="AH787" s="127" t="str">
        <f t="shared" si="84"/>
        <v>2573PERLAS DE PIEL advance X 200 CAPS.</v>
      </c>
      <c r="AI787" s="97" t="s">
        <v>379</v>
      </c>
    </row>
    <row r="788" spans="1:35" x14ac:dyDescent="0.3">
      <c r="A788" s="97">
        <v>141</v>
      </c>
      <c r="B788" s="127" t="str">
        <f t="shared" si="81"/>
        <v>1415</v>
      </c>
      <c r="C788" s="127" t="str">
        <f t="shared" si="82"/>
        <v>25735</v>
      </c>
      <c r="D788" s="98">
        <v>65684</v>
      </c>
      <c r="E788" s="159" t="s">
        <v>338</v>
      </c>
      <c r="F788" s="134" t="s">
        <v>149</v>
      </c>
      <c r="G788" s="121" t="s">
        <v>150</v>
      </c>
      <c r="H788" s="136">
        <v>43951</v>
      </c>
      <c r="I788" s="132">
        <f t="shared" si="79"/>
        <v>5</v>
      </c>
      <c r="J788" s="97" t="s">
        <v>241</v>
      </c>
      <c r="K788" s="97">
        <v>2018</v>
      </c>
      <c r="L788" s="119">
        <v>43195</v>
      </c>
      <c r="M788" s="118">
        <v>2574</v>
      </c>
      <c r="N788" s="120">
        <v>2573</v>
      </c>
      <c r="O788" s="119">
        <v>43194</v>
      </c>
      <c r="P788" s="97" t="s">
        <v>94</v>
      </c>
      <c r="Q788" s="120" t="s">
        <v>354</v>
      </c>
      <c r="R788" s="132" t="s">
        <v>87</v>
      </c>
      <c r="T788" s="97">
        <v>23</v>
      </c>
      <c r="U788" s="127" t="s">
        <v>276</v>
      </c>
      <c r="V788" s="97" t="s">
        <v>362</v>
      </c>
      <c r="W788" s="97" t="s">
        <v>289</v>
      </c>
      <c r="Y788" s="127" t="s">
        <v>363</v>
      </c>
      <c r="Z788" s="127" t="s">
        <v>364</v>
      </c>
      <c r="AA788" s="127" t="s">
        <v>261</v>
      </c>
      <c r="AB788" s="127">
        <f t="shared" si="80"/>
        <v>5</v>
      </c>
      <c r="AC788" s="127">
        <f t="shared" si="83"/>
        <v>1</v>
      </c>
      <c r="AD788" s="120">
        <v>6</v>
      </c>
      <c r="AE788" s="132">
        <f t="shared" si="78"/>
        <v>795</v>
      </c>
      <c r="AF788" s="97">
        <v>2</v>
      </c>
      <c r="AH788" s="127" t="str">
        <f t="shared" si="84"/>
        <v>2573CHONDRO AID FORTE X 60 CAPS.</v>
      </c>
      <c r="AI788" s="97" t="s">
        <v>379</v>
      </c>
    </row>
    <row r="789" spans="1:35" x14ac:dyDescent="0.3">
      <c r="A789" s="97">
        <v>141</v>
      </c>
      <c r="B789" s="127" t="str">
        <f t="shared" si="81"/>
        <v>1415</v>
      </c>
      <c r="C789" s="127" t="str">
        <f t="shared" si="82"/>
        <v>25736</v>
      </c>
      <c r="D789" s="98">
        <v>65684</v>
      </c>
      <c r="E789" s="159" t="s">
        <v>344</v>
      </c>
      <c r="F789" s="134" t="s">
        <v>165</v>
      </c>
      <c r="G789" s="114" t="s">
        <v>184</v>
      </c>
      <c r="H789" s="136">
        <v>44042</v>
      </c>
      <c r="I789" s="132">
        <f t="shared" si="79"/>
        <v>6</v>
      </c>
      <c r="J789" s="97" t="s">
        <v>241</v>
      </c>
      <c r="K789" s="97">
        <v>2018</v>
      </c>
      <c r="L789" s="119">
        <v>43195</v>
      </c>
      <c r="M789" s="118">
        <v>2574</v>
      </c>
      <c r="N789" s="120">
        <v>2573</v>
      </c>
      <c r="O789" s="119">
        <v>43194</v>
      </c>
      <c r="P789" s="97" t="s">
        <v>94</v>
      </c>
      <c r="Q789" s="120" t="s">
        <v>354</v>
      </c>
      <c r="R789" s="132" t="s">
        <v>87</v>
      </c>
      <c r="T789" s="97">
        <v>23</v>
      </c>
      <c r="U789" s="127" t="s">
        <v>276</v>
      </c>
      <c r="V789" s="97" t="s">
        <v>362</v>
      </c>
      <c r="W789" s="97" t="s">
        <v>289</v>
      </c>
      <c r="Y789" s="127" t="s">
        <v>363</v>
      </c>
      <c r="Z789" s="127" t="s">
        <v>364</v>
      </c>
      <c r="AA789" s="127" t="s">
        <v>261</v>
      </c>
      <c r="AB789" s="127">
        <f t="shared" si="80"/>
        <v>5</v>
      </c>
      <c r="AC789" s="127">
        <f t="shared" si="83"/>
        <v>1</v>
      </c>
      <c r="AD789" s="120">
        <v>42</v>
      </c>
      <c r="AE789" s="132">
        <f t="shared" si="78"/>
        <v>795</v>
      </c>
      <c r="AF789" s="97">
        <v>2</v>
      </c>
      <c r="AH789" s="127" t="str">
        <f t="shared" si="84"/>
        <v>2573PHYTO SOYA FORTE X 60 CAPS</v>
      </c>
      <c r="AI789" s="97" t="s">
        <v>379</v>
      </c>
    </row>
    <row r="790" spans="1:35" x14ac:dyDescent="0.3">
      <c r="A790" s="97">
        <v>141</v>
      </c>
      <c r="B790" s="127" t="str">
        <f t="shared" si="81"/>
        <v>1415</v>
      </c>
      <c r="C790" s="127" t="str">
        <f t="shared" si="82"/>
        <v>25737</v>
      </c>
      <c r="D790" s="98">
        <v>65684</v>
      </c>
      <c r="E790" s="159" t="s">
        <v>337</v>
      </c>
      <c r="F790" s="134" t="s">
        <v>146</v>
      </c>
      <c r="G790" s="114" t="s">
        <v>238</v>
      </c>
      <c r="H790" s="136">
        <v>43707</v>
      </c>
      <c r="I790" s="132">
        <f t="shared" si="79"/>
        <v>7</v>
      </c>
      <c r="J790" s="97" t="s">
        <v>241</v>
      </c>
      <c r="K790" s="97">
        <v>2018</v>
      </c>
      <c r="L790" s="119">
        <v>43195</v>
      </c>
      <c r="M790" s="118">
        <v>2574</v>
      </c>
      <c r="N790" s="120">
        <v>2573</v>
      </c>
      <c r="O790" s="119">
        <v>43194</v>
      </c>
      <c r="P790" s="97" t="s">
        <v>94</v>
      </c>
      <c r="Q790" s="120" t="s">
        <v>354</v>
      </c>
      <c r="R790" s="132" t="s">
        <v>87</v>
      </c>
      <c r="T790" s="97">
        <v>23</v>
      </c>
      <c r="U790" s="127" t="s">
        <v>276</v>
      </c>
      <c r="V790" s="97" t="s">
        <v>362</v>
      </c>
      <c r="W790" s="97" t="s">
        <v>289</v>
      </c>
      <c r="Y790" s="127" t="s">
        <v>363</v>
      </c>
      <c r="Z790" s="127" t="s">
        <v>364</v>
      </c>
      <c r="AA790" s="127" t="s">
        <v>261</v>
      </c>
      <c r="AB790" s="127">
        <f t="shared" si="80"/>
        <v>5</v>
      </c>
      <c r="AC790" s="127">
        <f t="shared" si="83"/>
        <v>1</v>
      </c>
      <c r="AD790" s="120">
        <v>144</v>
      </c>
      <c r="AE790" s="132">
        <f t="shared" si="78"/>
        <v>795</v>
      </c>
      <c r="AF790" s="97">
        <v>2</v>
      </c>
      <c r="AH790" s="127" t="str">
        <f t="shared" si="84"/>
        <v>2573ARKOVOX PROPOLIS JARABE X 150 ML.</v>
      </c>
      <c r="AI790" s="97" t="s">
        <v>379</v>
      </c>
    </row>
    <row r="791" spans="1:35" x14ac:dyDescent="0.3">
      <c r="A791" s="97">
        <v>141</v>
      </c>
      <c r="B791" s="127" t="str">
        <f t="shared" si="81"/>
        <v>1415</v>
      </c>
      <c r="C791" s="127" t="str">
        <f t="shared" si="82"/>
        <v>25738</v>
      </c>
      <c r="D791" s="98">
        <v>65684</v>
      </c>
      <c r="E791" s="159" t="s">
        <v>342</v>
      </c>
      <c r="F791" s="134" t="s">
        <v>155</v>
      </c>
      <c r="G791" s="121" t="s">
        <v>355</v>
      </c>
      <c r="H791" s="136">
        <v>44073</v>
      </c>
      <c r="I791" s="132">
        <f t="shared" si="79"/>
        <v>8</v>
      </c>
      <c r="J791" s="97" t="s">
        <v>241</v>
      </c>
      <c r="K791" s="97">
        <v>2018</v>
      </c>
      <c r="L791" s="119">
        <v>43195</v>
      </c>
      <c r="M791" s="118">
        <v>2574</v>
      </c>
      <c r="N791" s="120">
        <v>2573</v>
      </c>
      <c r="O791" s="119">
        <v>43194</v>
      </c>
      <c r="P791" s="97" t="s">
        <v>94</v>
      </c>
      <c r="Q791" s="120" t="s">
        <v>354</v>
      </c>
      <c r="R791" s="132" t="s">
        <v>87</v>
      </c>
      <c r="T791" s="97">
        <v>23</v>
      </c>
      <c r="U791" s="127" t="s">
        <v>276</v>
      </c>
      <c r="V791" s="97" t="s">
        <v>362</v>
      </c>
      <c r="W791" s="97" t="s">
        <v>289</v>
      </c>
      <c r="Y791" s="127" t="s">
        <v>363</v>
      </c>
      <c r="Z791" s="127" t="s">
        <v>364</v>
      </c>
      <c r="AA791" s="127" t="s">
        <v>261</v>
      </c>
      <c r="AB791" s="127">
        <f t="shared" si="80"/>
        <v>5</v>
      </c>
      <c r="AC791" s="127">
        <f t="shared" si="83"/>
        <v>1</v>
      </c>
      <c r="AD791" s="120">
        <v>55</v>
      </c>
      <c r="AE791" s="132">
        <f t="shared" si="78"/>
        <v>795</v>
      </c>
      <c r="AF791" s="97">
        <v>2</v>
      </c>
      <c r="AH791" s="127" t="str">
        <f t="shared" si="84"/>
        <v>2573PHYTO SOYA CAPS. X 60</v>
      </c>
      <c r="AI791" s="97" t="s">
        <v>379</v>
      </c>
    </row>
    <row r="792" spans="1:35" x14ac:dyDescent="0.3">
      <c r="A792" s="97">
        <v>141</v>
      </c>
      <c r="B792" s="127" t="str">
        <f t="shared" si="81"/>
        <v>1415</v>
      </c>
      <c r="C792" s="127" t="str">
        <f t="shared" si="82"/>
        <v>25739</v>
      </c>
      <c r="D792" s="98">
        <v>65684</v>
      </c>
      <c r="E792" s="159" t="s">
        <v>339</v>
      </c>
      <c r="F792" s="134" t="s">
        <v>151</v>
      </c>
      <c r="G792" s="114" t="s">
        <v>224</v>
      </c>
      <c r="H792" s="136">
        <v>43738</v>
      </c>
      <c r="I792" s="132">
        <f t="shared" si="79"/>
        <v>9</v>
      </c>
      <c r="J792" s="97" t="s">
        <v>241</v>
      </c>
      <c r="K792" s="97">
        <v>2018</v>
      </c>
      <c r="L792" s="119">
        <v>43195</v>
      </c>
      <c r="M792" s="118">
        <v>2574</v>
      </c>
      <c r="N792" s="120">
        <v>2573</v>
      </c>
      <c r="O792" s="119">
        <v>43194</v>
      </c>
      <c r="P792" s="97" t="s">
        <v>94</v>
      </c>
      <c r="Q792" s="120" t="s">
        <v>354</v>
      </c>
      <c r="R792" s="132" t="s">
        <v>87</v>
      </c>
      <c r="T792" s="97">
        <v>23</v>
      </c>
      <c r="U792" s="127" t="s">
        <v>276</v>
      </c>
      <c r="V792" s="97" t="s">
        <v>362</v>
      </c>
      <c r="W792" s="97" t="s">
        <v>289</v>
      </c>
      <c r="Y792" s="127" t="s">
        <v>363</v>
      </c>
      <c r="Z792" s="127" t="s">
        <v>364</v>
      </c>
      <c r="AA792" s="127" t="s">
        <v>261</v>
      </c>
      <c r="AB792" s="127">
        <f t="shared" si="80"/>
        <v>5</v>
      </c>
      <c r="AC792" s="127">
        <f t="shared" si="83"/>
        <v>1</v>
      </c>
      <c r="AD792" s="120">
        <v>48</v>
      </c>
      <c r="AE792" s="132">
        <f t="shared" si="78"/>
        <v>795</v>
      </c>
      <c r="AF792" s="97">
        <v>2</v>
      </c>
      <c r="AH792" s="127" t="str">
        <f t="shared" si="84"/>
        <v>2573CYS-CONTROL SACHETS X 14</v>
      </c>
      <c r="AI792" s="97" t="s">
        <v>379</v>
      </c>
    </row>
    <row r="793" spans="1:35" x14ac:dyDescent="0.3">
      <c r="A793" s="97">
        <v>141</v>
      </c>
      <c r="B793" s="127" t="str">
        <f t="shared" si="81"/>
        <v>1415</v>
      </c>
      <c r="C793" s="127" t="str">
        <f t="shared" si="82"/>
        <v>257310</v>
      </c>
      <c r="D793" s="98">
        <v>65684</v>
      </c>
      <c r="E793" s="159" t="s">
        <v>334</v>
      </c>
      <c r="F793" s="134" t="s">
        <v>161</v>
      </c>
      <c r="G793" s="114" t="s">
        <v>162</v>
      </c>
      <c r="H793" s="136">
        <v>43738</v>
      </c>
      <c r="I793" s="132">
        <f t="shared" si="79"/>
        <v>10</v>
      </c>
      <c r="J793" s="97" t="s">
        <v>241</v>
      </c>
      <c r="K793" s="97">
        <v>2018</v>
      </c>
      <c r="L793" s="119">
        <v>43195</v>
      </c>
      <c r="M793" s="118">
        <v>2574</v>
      </c>
      <c r="N793" s="120">
        <v>2573</v>
      </c>
      <c r="O793" s="119">
        <v>43194</v>
      </c>
      <c r="P793" s="97" t="s">
        <v>94</v>
      </c>
      <c r="Q793" s="120" t="s">
        <v>354</v>
      </c>
      <c r="R793" s="132" t="s">
        <v>87</v>
      </c>
      <c r="T793" s="97">
        <v>23</v>
      </c>
      <c r="U793" s="127" t="s">
        <v>276</v>
      </c>
      <c r="V793" s="97" t="s">
        <v>362</v>
      </c>
      <c r="W793" s="97" t="s">
        <v>289</v>
      </c>
      <c r="Y793" s="127" t="s">
        <v>363</v>
      </c>
      <c r="Z793" s="127" t="s">
        <v>364</v>
      </c>
      <c r="AA793" s="127" t="s">
        <v>261</v>
      </c>
      <c r="AB793" s="127">
        <f t="shared" si="80"/>
        <v>5</v>
      </c>
      <c r="AC793" s="127">
        <f t="shared" si="83"/>
        <v>1</v>
      </c>
      <c r="AD793" s="120">
        <v>30</v>
      </c>
      <c r="AE793" s="132">
        <f t="shared" si="78"/>
        <v>795</v>
      </c>
      <c r="AF793" s="97">
        <v>2</v>
      </c>
      <c r="AH793" s="127" t="str">
        <f t="shared" si="84"/>
        <v>2573ARKOCAPIL advance X 60 CAPS.</v>
      </c>
      <c r="AI793" s="97" t="s">
        <v>379</v>
      </c>
    </row>
    <row r="794" spans="1:35" x14ac:dyDescent="0.3">
      <c r="A794" s="97">
        <v>141</v>
      </c>
      <c r="B794" s="127" t="str">
        <f t="shared" si="81"/>
        <v>1415</v>
      </c>
      <c r="C794" s="127" t="str">
        <f t="shared" si="82"/>
        <v>257311</v>
      </c>
      <c r="D794" s="98">
        <v>65684</v>
      </c>
      <c r="E794" s="159" t="s">
        <v>333</v>
      </c>
      <c r="F794" s="134" t="s">
        <v>159</v>
      </c>
      <c r="G794" s="114" t="s">
        <v>183</v>
      </c>
      <c r="H794" s="136">
        <v>43738</v>
      </c>
      <c r="I794" s="132">
        <f t="shared" si="79"/>
        <v>11</v>
      </c>
      <c r="J794" s="97" t="s">
        <v>241</v>
      </c>
      <c r="K794" s="97">
        <v>2018</v>
      </c>
      <c r="L794" s="119">
        <v>43195</v>
      </c>
      <c r="M794" s="118">
        <v>2574</v>
      </c>
      <c r="N794" s="120">
        <v>2573</v>
      </c>
      <c r="O794" s="119">
        <v>43194</v>
      </c>
      <c r="P794" s="97" t="s">
        <v>94</v>
      </c>
      <c r="Q794" s="120" t="s">
        <v>354</v>
      </c>
      <c r="R794" s="132" t="s">
        <v>87</v>
      </c>
      <c r="T794" s="97">
        <v>23</v>
      </c>
      <c r="U794" s="127" t="s">
        <v>276</v>
      </c>
      <c r="V794" s="97" t="s">
        <v>362</v>
      </c>
      <c r="W794" s="97" t="s">
        <v>289</v>
      </c>
      <c r="Y794" s="127" t="s">
        <v>363</v>
      </c>
      <c r="Z794" s="127" t="s">
        <v>364</v>
      </c>
      <c r="AA794" s="127" t="s">
        <v>261</v>
      </c>
      <c r="AB794" s="127">
        <f t="shared" si="80"/>
        <v>5</v>
      </c>
      <c r="AC794" s="127">
        <f t="shared" si="83"/>
        <v>1</v>
      </c>
      <c r="AD794" s="120">
        <v>650</v>
      </c>
      <c r="AE794" s="132">
        <f t="shared" si="78"/>
        <v>795</v>
      </c>
      <c r="AF794" s="97">
        <v>2</v>
      </c>
      <c r="AH794" s="127" t="str">
        <f t="shared" si="84"/>
        <v>2573ACTIVOX MIEL-LIMON X 16 PASTILLAS</v>
      </c>
      <c r="AI794" s="97" t="s">
        <v>379</v>
      </c>
    </row>
    <row r="795" spans="1:35" x14ac:dyDescent="0.3">
      <c r="A795" s="97">
        <v>141</v>
      </c>
      <c r="B795" s="127" t="str">
        <f t="shared" si="81"/>
        <v>1415</v>
      </c>
      <c r="C795" s="127" t="str">
        <f t="shared" si="82"/>
        <v>257312</v>
      </c>
      <c r="D795" s="98">
        <v>65684</v>
      </c>
      <c r="E795" s="159" t="s">
        <v>332</v>
      </c>
      <c r="F795" s="134" t="s">
        <v>142</v>
      </c>
      <c r="G795" s="114" t="s">
        <v>194</v>
      </c>
      <c r="H795" s="136">
        <v>43738</v>
      </c>
      <c r="I795" s="132">
        <f t="shared" si="79"/>
        <v>12</v>
      </c>
      <c r="J795" s="97" t="s">
        <v>241</v>
      </c>
      <c r="K795" s="97">
        <v>2018</v>
      </c>
      <c r="L795" s="119">
        <v>43195</v>
      </c>
      <c r="M795" s="118">
        <v>2574</v>
      </c>
      <c r="N795" s="120">
        <v>2573</v>
      </c>
      <c r="O795" s="119">
        <v>43194</v>
      </c>
      <c r="P795" s="97" t="s">
        <v>94</v>
      </c>
      <c r="Q795" s="120" t="s">
        <v>354</v>
      </c>
      <c r="R795" s="132" t="s">
        <v>87</v>
      </c>
      <c r="T795" s="97">
        <v>23</v>
      </c>
      <c r="U795" s="127" t="s">
        <v>276</v>
      </c>
      <c r="V795" s="97" t="s">
        <v>362</v>
      </c>
      <c r="W795" s="97" t="s">
        <v>289</v>
      </c>
      <c r="Y795" s="127" t="s">
        <v>363</v>
      </c>
      <c r="Z795" s="127" t="s">
        <v>364</v>
      </c>
      <c r="AA795" s="127" t="s">
        <v>261</v>
      </c>
      <c r="AB795" s="127">
        <f t="shared" si="80"/>
        <v>5</v>
      </c>
      <c r="AC795" s="127">
        <f t="shared" si="83"/>
        <v>1</v>
      </c>
      <c r="AD795" s="120">
        <v>1045</v>
      </c>
      <c r="AE795" s="132">
        <f t="shared" si="78"/>
        <v>795</v>
      </c>
      <c r="AF795" s="97">
        <v>2</v>
      </c>
      <c r="AH795" s="127" t="str">
        <f t="shared" si="84"/>
        <v>2573ACTIVOX MENTA-EUCALIPTO X 16 PASTILLAS</v>
      </c>
      <c r="AI795" s="97" t="s">
        <v>379</v>
      </c>
    </row>
    <row r="796" spans="1:35" x14ac:dyDescent="0.3">
      <c r="A796" s="97">
        <v>141</v>
      </c>
      <c r="B796" s="127" t="str">
        <f t="shared" si="81"/>
        <v>1415</v>
      </c>
      <c r="C796" s="127" t="str">
        <f t="shared" si="82"/>
        <v>257313</v>
      </c>
      <c r="D796" s="98">
        <v>65684</v>
      </c>
      <c r="E796" s="159" t="s">
        <v>345</v>
      </c>
      <c r="F796" s="134" t="s">
        <v>157</v>
      </c>
      <c r="G796" s="114" t="s">
        <v>326</v>
      </c>
      <c r="H796" s="136">
        <v>44134</v>
      </c>
      <c r="I796" s="132">
        <f t="shared" si="79"/>
        <v>13</v>
      </c>
      <c r="J796" s="97" t="s">
        <v>241</v>
      </c>
      <c r="K796" s="97">
        <v>2018</v>
      </c>
      <c r="L796" s="119">
        <v>43195</v>
      </c>
      <c r="M796" s="118">
        <v>2574</v>
      </c>
      <c r="N796" s="120">
        <v>2573</v>
      </c>
      <c r="O796" s="119">
        <v>43194</v>
      </c>
      <c r="P796" s="97" t="s">
        <v>94</v>
      </c>
      <c r="Q796" s="120" t="s">
        <v>354</v>
      </c>
      <c r="R796" s="132" t="s">
        <v>87</v>
      </c>
      <c r="T796" s="97">
        <v>23</v>
      </c>
      <c r="U796" s="127" t="s">
        <v>276</v>
      </c>
      <c r="V796" s="97" t="s">
        <v>362</v>
      </c>
      <c r="W796" s="97" t="s">
        <v>289</v>
      </c>
      <c r="Y796" s="127" t="s">
        <v>363</v>
      </c>
      <c r="Z796" s="127" t="s">
        <v>364</v>
      </c>
      <c r="AA796" s="127" t="s">
        <v>261</v>
      </c>
      <c r="AB796" s="127">
        <f t="shared" si="80"/>
        <v>5</v>
      </c>
      <c r="AC796" s="127">
        <f t="shared" si="83"/>
        <v>1</v>
      </c>
      <c r="AD796" s="120">
        <v>30</v>
      </c>
      <c r="AE796" s="132">
        <f t="shared" si="78"/>
        <v>795</v>
      </c>
      <c r="AF796" s="97">
        <v>2</v>
      </c>
      <c r="AH796" s="127" t="str">
        <f t="shared" si="84"/>
        <v>2573PHYTO SOYA GEL VAGINAL X 8 APLICADORES</v>
      </c>
      <c r="AI796" s="97" t="s">
        <v>379</v>
      </c>
    </row>
    <row r="797" spans="1:35" x14ac:dyDescent="0.3">
      <c r="A797" s="97">
        <v>141</v>
      </c>
      <c r="B797" s="127" t="str">
        <f t="shared" si="81"/>
        <v>1415</v>
      </c>
      <c r="C797" s="127" t="str">
        <f t="shared" si="82"/>
        <v>257314</v>
      </c>
      <c r="D797" s="98">
        <v>65684</v>
      </c>
      <c r="E797" s="159" t="s">
        <v>336</v>
      </c>
      <c r="F797" s="134" t="s">
        <v>185</v>
      </c>
      <c r="G797" s="114" t="s">
        <v>222</v>
      </c>
      <c r="H797" s="136">
        <v>44134</v>
      </c>
      <c r="I797" s="132">
        <f t="shared" si="79"/>
        <v>14</v>
      </c>
      <c r="J797" s="97" t="s">
        <v>241</v>
      </c>
      <c r="K797" s="97">
        <v>2018</v>
      </c>
      <c r="L797" s="119">
        <v>43195</v>
      </c>
      <c r="M797" s="118">
        <v>2574</v>
      </c>
      <c r="N797" s="120">
        <v>2573</v>
      </c>
      <c r="O797" s="119">
        <v>43194</v>
      </c>
      <c r="P797" s="97" t="s">
        <v>94</v>
      </c>
      <c r="Q797" s="120" t="s">
        <v>354</v>
      </c>
      <c r="R797" s="132" t="s">
        <v>87</v>
      </c>
      <c r="T797" s="97">
        <v>23</v>
      </c>
      <c r="U797" s="127" t="s">
        <v>276</v>
      </c>
      <c r="V797" s="97" t="s">
        <v>362</v>
      </c>
      <c r="W797" s="97" t="s">
        <v>289</v>
      </c>
      <c r="Y797" s="127" t="s">
        <v>363</v>
      </c>
      <c r="Z797" s="127" t="s">
        <v>364</v>
      </c>
      <c r="AA797" s="127" t="s">
        <v>261</v>
      </c>
      <c r="AB797" s="127">
        <f t="shared" si="80"/>
        <v>5</v>
      </c>
      <c r="AC797" s="127">
        <f t="shared" si="83"/>
        <v>1</v>
      </c>
      <c r="AD797" s="120">
        <v>42</v>
      </c>
      <c r="AE797" s="132">
        <f t="shared" si="78"/>
        <v>795</v>
      </c>
      <c r="AF797" s="97">
        <v>2</v>
      </c>
      <c r="AH797" s="127" t="str">
        <f t="shared" si="84"/>
        <v>2573ARKOLAGEN PLUS X 14 SACHETS</v>
      </c>
      <c r="AI797" s="97" t="s">
        <v>379</v>
      </c>
    </row>
    <row r="798" spans="1:35" x14ac:dyDescent="0.3">
      <c r="A798" s="97">
        <v>142</v>
      </c>
      <c r="B798" s="127" t="str">
        <f t="shared" si="81"/>
        <v>1421</v>
      </c>
      <c r="C798" s="127" t="str">
        <f t="shared" si="82"/>
        <v>25751</v>
      </c>
      <c r="D798" s="98" t="s">
        <v>370</v>
      </c>
      <c r="E798" s="159" t="s">
        <v>336</v>
      </c>
      <c r="F798" s="134" t="s">
        <v>185</v>
      </c>
      <c r="G798" s="114" t="s">
        <v>222</v>
      </c>
      <c r="H798" s="136">
        <v>44134</v>
      </c>
      <c r="I798" s="132">
        <f t="shared" si="79"/>
        <v>1</v>
      </c>
      <c r="J798" s="97" t="s">
        <v>241</v>
      </c>
      <c r="K798" s="97">
        <v>2018</v>
      </c>
      <c r="L798" s="119">
        <v>43199</v>
      </c>
      <c r="M798" s="118">
        <v>2576</v>
      </c>
      <c r="N798" s="120">
        <v>2575</v>
      </c>
      <c r="O798" s="119">
        <v>42834</v>
      </c>
      <c r="P798" s="97" t="s">
        <v>94</v>
      </c>
      <c r="Q798" s="120" t="s">
        <v>365</v>
      </c>
      <c r="R798" s="132" t="s">
        <v>87</v>
      </c>
      <c r="T798" s="97">
        <v>15</v>
      </c>
      <c r="U798" s="127" t="s">
        <v>660</v>
      </c>
      <c r="V798" s="97" t="s">
        <v>659</v>
      </c>
      <c r="W798" s="97" t="s">
        <v>289</v>
      </c>
      <c r="Y798" s="127" t="s">
        <v>363</v>
      </c>
      <c r="Z798" s="127" t="s">
        <v>364</v>
      </c>
      <c r="AA798" s="127" t="s">
        <v>261</v>
      </c>
      <c r="AB798" s="127">
        <f t="shared" si="80"/>
        <v>1</v>
      </c>
      <c r="AC798" s="127">
        <f t="shared" si="83"/>
        <v>1</v>
      </c>
      <c r="AD798" s="120">
        <v>180</v>
      </c>
      <c r="AE798" s="132">
        <f t="shared" si="78"/>
        <v>796</v>
      </c>
      <c r="AF798" s="97">
        <v>1</v>
      </c>
      <c r="AH798" s="127" t="str">
        <f t="shared" si="84"/>
        <v>2575ARKOLAGEN PLUS X 14 SACHETS</v>
      </c>
      <c r="AI798" s="97" t="s">
        <v>383</v>
      </c>
    </row>
    <row r="799" spans="1:35" x14ac:dyDescent="0.3">
      <c r="A799" s="97">
        <v>143</v>
      </c>
      <c r="B799" s="127" t="str">
        <f t="shared" si="81"/>
        <v>1431</v>
      </c>
      <c r="C799" s="127" t="str">
        <f t="shared" si="82"/>
        <v>25761</v>
      </c>
      <c r="E799" s="159" t="s">
        <v>332</v>
      </c>
      <c r="F799" s="133" t="s">
        <v>142</v>
      </c>
      <c r="G799" s="114" t="s">
        <v>194</v>
      </c>
      <c r="H799" s="136">
        <v>43738</v>
      </c>
      <c r="I799" s="132">
        <f t="shared" si="79"/>
        <v>1</v>
      </c>
      <c r="J799" s="97" t="s">
        <v>241</v>
      </c>
      <c r="K799" s="97">
        <v>2018</v>
      </c>
      <c r="L799" s="109">
        <v>43199</v>
      </c>
      <c r="M799" s="118">
        <v>2577</v>
      </c>
      <c r="N799" s="120">
        <v>2576</v>
      </c>
      <c r="O799" s="109">
        <v>43199</v>
      </c>
      <c r="P799" s="97" t="s">
        <v>94</v>
      </c>
      <c r="Q799" s="120" t="s">
        <v>90</v>
      </c>
      <c r="R799" s="132" t="s">
        <v>87</v>
      </c>
      <c r="T799" s="97">
        <v>4</v>
      </c>
      <c r="U799" s="127" t="s">
        <v>373</v>
      </c>
      <c r="V799" s="97" t="s">
        <v>374</v>
      </c>
      <c r="W799" s="97" t="s">
        <v>289</v>
      </c>
      <c r="Y799" s="127" t="s">
        <v>363</v>
      </c>
      <c r="Z799" s="127" t="s">
        <v>364</v>
      </c>
      <c r="AA799" s="127" t="s">
        <v>261</v>
      </c>
      <c r="AB799" s="127">
        <f t="shared" si="80"/>
        <v>1</v>
      </c>
      <c r="AC799" s="127">
        <f t="shared" si="83"/>
        <v>1</v>
      </c>
      <c r="AD799" s="120">
        <v>50</v>
      </c>
      <c r="AE799" s="132">
        <f t="shared" si="78"/>
        <v>797</v>
      </c>
      <c r="AF799" s="97">
        <v>1</v>
      </c>
      <c r="AH799" s="127" t="str">
        <f t="shared" si="84"/>
        <v>2576ACTIVOX MENTA-EUCALIPTO X 16 PASTILLAS</v>
      </c>
      <c r="AI799" s="97" t="s">
        <v>372</v>
      </c>
    </row>
    <row r="800" spans="1:35" x14ac:dyDescent="0.3">
      <c r="A800" s="97">
        <v>143</v>
      </c>
      <c r="B800" s="127" t="str">
        <f t="shared" si="81"/>
        <v>1431</v>
      </c>
      <c r="C800" s="127" t="str">
        <f t="shared" si="82"/>
        <v>25762</v>
      </c>
      <c r="E800" s="159" t="s">
        <v>336</v>
      </c>
      <c r="F800" s="133" t="s">
        <v>185</v>
      </c>
      <c r="G800" s="114" t="s">
        <v>222</v>
      </c>
      <c r="H800" s="136">
        <v>44134</v>
      </c>
      <c r="I800" s="132">
        <f t="shared" si="79"/>
        <v>2</v>
      </c>
      <c r="J800" s="97" t="s">
        <v>241</v>
      </c>
      <c r="K800" s="97">
        <v>2018</v>
      </c>
      <c r="L800" s="109">
        <v>43199</v>
      </c>
      <c r="M800" s="118">
        <v>2577</v>
      </c>
      <c r="N800" s="120">
        <v>2576</v>
      </c>
      <c r="O800" s="109">
        <v>43199</v>
      </c>
      <c r="P800" s="97" t="s">
        <v>94</v>
      </c>
      <c r="Q800" s="120" t="s">
        <v>90</v>
      </c>
      <c r="R800" s="132" t="s">
        <v>87</v>
      </c>
      <c r="T800" s="97">
        <v>4</v>
      </c>
      <c r="U800" s="127" t="s">
        <v>373</v>
      </c>
      <c r="V800" s="97" t="s">
        <v>374</v>
      </c>
      <c r="W800" s="97" t="s">
        <v>289</v>
      </c>
      <c r="Y800" s="127" t="s">
        <v>363</v>
      </c>
      <c r="Z800" s="127" t="s">
        <v>364</v>
      </c>
      <c r="AA800" s="127" t="s">
        <v>261</v>
      </c>
      <c r="AB800" s="127">
        <f t="shared" si="80"/>
        <v>1</v>
      </c>
      <c r="AC800" s="127">
        <f t="shared" si="83"/>
        <v>1</v>
      </c>
      <c r="AD800" s="120">
        <v>25</v>
      </c>
      <c r="AE800" s="132">
        <f t="shared" si="78"/>
        <v>797</v>
      </c>
      <c r="AF800" s="97">
        <v>1</v>
      </c>
      <c r="AH800" s="127" t="str">
        <f t="shared" si="84"/>
        <v>2576ARKOLAGEN PLUS X 14 SACHETS</v>
      </c>
      <c r="AI800" s="97" t="s">
        <v>372</v>
      </c>
    </row>
    <row r="801" spans="1:35" x14ac:dyDescent="0.3">
      <c r="A801" s="97">
        <v>143</v>
      </c>
      <c r="B801" s="127" t="str">
        <f t="shared" si="81"/>
        <v>1431</v>
      </c>
      <c r="C801" s="127" t="str">
        <f t="shared" si="82"/>
        <v>25762</v>
      </c>
      <c r="E801" s="159" t="s">
        <v>336</v>
      </c>
      <c r="F801" s="133" t="s">
        <v>185</v>
      </c>
      <c r="G801" s="114" t="s">
        <v>371</v>
      </c>
      <c r="H801" s="136">
        <v>44134</v>
      </c>
      <c r="I801" s="132">
        <f t="shared" si="79"/>
        <v>2</v>
      </c>
      <c r="J801" s="97" t="s">
        <v>241</v>
      </c>
      <c r="K801" s="97">
        <v>2018</v>
      </c>
      <c r="L801" s="109">
        <v>43199</v>
      </c>
      <c r="M801" s="118">
        <v>2577</v>
      </c>
      <c r="N801" s="120">
        <v>2576</v>
      </c>
      <c r="O801" s="109">
        <v>43199</v>
      </c>
      <c r="P801" s="97" t="s">
        <v>94</v>
      </c>
      <c r="Q801" s="120" t="s">
        <v>90</v>
      </c>
      <c r="R801" s="132" t="s">
        <v>87</v>
      </c>
      <c r="T801" s="97">
        <v>4</v>
      </c>
      <c r="U801" s="127" t="s">
        <v>373</v>
      </c>
      <c r="V801" s="97" t="s">
        <v>374</v>
      </c>
      <c r="W801" s="97" t="s">
        <v>289</v>
      </c>
      <c r="Y801" s="127" t="s">
        <v>363</v>
      </c>
      <c r="Z801" s="127" t="s">
        <v>364</v>
      </c>
      <c r="AA801" s="127" t="s">
        <v>261</v>
      </c>
      <c r="AB801" s="127">
        <f t="shared" si="80"/>
        <v>1</v>
      </c>
      <c r="AC801" s="127">
        <f t="shared" si="83"/>
        <v>1</v>
      </c>
      <c r="AD801" s="120">
        <v>5</v>
      </c>
      <c r="AE801" s="132">
        <f t="shared" si="78"/>
        <v>797</v>
      </c>
      <c r="AF801" s="97">
        <v>1</v>
      </c>
      <c r="AH801" s="127" t="str">
        <f t="shared" si="84"/>
        <v>2576ARKOLAGEN PLUS X 14 SACHETS</v>
      </c>
      <c r="AI801" s="97" t="s">
        <v>372</v>
      </c>
    </row>
    <row r="802" spans="1:35" x14ac:dyDescent="0.3">
      <c r="A802" s="97">
        <v>143</v>
      </c>
      <c r="B802" s="127" t="str">
        <f t="shared" si="81"/>
        <v>1431</v>
      </c>
      <c r="C802" s="127" t="str">
        <f t="shared" si="82"/>
        <v>25763</v>
      </c>
      <c r="E802" s="159" t="s">
        <v>337</v>
      </c>
      <c r="F802" s="133" t="s">
        <v>146</v>
      </c>
      <c r="G802" s="114" t="s">
        <v>238</v>
      </c>
      <c r="H802" s="136">
        <v>43707</v>
      </c>
      <c r="I802" s="132">
        <f t="shared" si="79"/>
        <v>3</v>
      </c>
      <c r="J802" s="97" t="s">
        <v>241</v>
      </c>
      <c r="K802" s="97">
        <v>2018</v>
      </c>
      <c r="L802" s="109">
        <v>43199</v>
      </c>
      <c r="M802" s="118">
        <v>2577</v>
      </c>
      <c r="N802" s="120">
        <v>2576</v>
      </c>
      <c r="O802" s="109">
        <v>43199</v>
      </c>
      <c r="P802" s="97" t="s">
        <v>94</v>
      </c>
      <c r="Q802" s="120" t="s">
        <v>90</v>
      </c>
      <c r="R802" s="132" t="s">
        <v>87</v>
      </c>
      <c r="T802" s="97">
        <v>4</v>
      </c>
      <c r="U802" s="127" t="s">
        <v>373</v>
      </c>
      <c r="V802" s="97" t="s">
        <v>374</v>
      </c>
      <c r="W802" s="97" t="s">
        <v>289</v>
      </c>
      <c r="Y802" s="127" t="s">
        <v>363</v>
      </c>
      <c r="Z802" s="127" t="s">
        <v>364</v>
      </c>
      <c r="AA802" s="127" t="s">
        <v>261</v>
      </c>
      <c r="AB802" s="127">
        <f t="shared" si="80"/>
        <v>1</v>
      </c>
      <c r="AC802" s="127">
        <f t="shared" si="83"/>
        <v>1</v>
      </c>
      <c r="AD802" s="120">
        <v>20</v>
      </c>
      <c r="AE802" s="132">
        <f t="shared" si="78"/>
        <v>797</v>
      </c>
      <c r="AF802" s="97">
        <v>1</v>
      </c>
      <c r="AH802" s="127" t="str">
        <f t="shared" si="84"/>
        <v>2576ARKOVOX PROPOLIS JARABE X 150 ML.</v>
      </c>
      <c r="AI802" s="97" t="s">
        <v>372</v>
      </c>
    </row>
    <row r="803" spans="1:35" x14ac:dyDescent="0.3">
      <c r="A803" s="97">
        <v>143</v>
      </c>
      <c r="B803" s="127" t="str">
        <f t="shared" si="81"/>
        <v>1431</v>
      </c>
      <c r="C803" s="127" t="str">
        <f t="shared" si="82"/>
        <v>25764</v>
      </c>
      <c r="E803" s="159" t="s">
        <v>338</v>
      </c>
      <c r="F803" s="133" t="s">
        <v>149</v>
      </c>
      <c r="G803" s="114" t="s">
        <v>150</v>
      </c>
      <c r="H803" s="136">
        <v>43951</v>
      </c>
      <c r="I803" s="132">
        <f t="shared" si="79"/>
        <v>4</v>
      </c>
      <c r="J803" s="97" t="s">
        <v>241</v>
      </c>
      <c r="K803" s="97">
        <v>2018</v>
      </c>
      <c r="L803" s="109">
        <v>43199</v>
      </c>
      <c r="M803" s="118">
        <v>2577</v>
      </c>
      <c r="N803" s="120">
        <v>2576</v>
      </c>
      <c r="O803" s="109">
        <v>43199</v>
      </c>
      <c r="P803" s="97" t="s">
        <v>94</v>
      </c>
      <c r="Q803" s="120" t="s">
        <v>90</v>
      </c>
      <c r="R803" s="132" t="s">
        <v>87</v>
      </c>
      <c r="T803" s="97">
        <v>4</v>
      </c>
      <c r="U803" s="127" t="s">
        <v>373</v>
      </c>
      <c r="V803" s="97" t="s">
        <v>374</v>
      </c>
      <c r="W803" s="97" t="s">
        <v>289</v>
      </c>
      <c r="Y803" s="127" t="s">
        <v>363</v>
      </c>
      <c r="Z803" s="127" t="s">
        <v>364</v>
      </c>
      <c r="AA803" s="127" t="s">
        <v>261</v>
      </c>
      <c r="AB803" s="127">
        <f t="shared" si="80"/>
        <v>1</v>
      </c>
      <c r="AC803" s="127">
        <f t="shared" si="83"/>
        <v>1</v>
      </c>
      <c r="AD803" s="120">
        <v>5</v>
      </c>
      <c r="AE803" s="132">
        <f t="shared" si="78"/>
        <v>797</v>
      </c>
      <c r="AF803" s="97">
        <v>1</v>
      </c>
      <c r="AH803" s="127" t="str">
        <f t="shared" si="84"/>
        <v>2576CHONDRO AID FORTE X 60 CAPS.</v>
      </c>
      <c r="AI803" s="97" t="s">
        <v>372</v>
      </c>
    </row>
    <row r="804" spans="1:35" x14ac:dyDescent="0.3">
      <c r="A804" s="97">
        <v>143</v>
      </c>
      <c r="B804" s="127" t="str">
        <f t="shared" si="81"/>
        <v>1431</v>
      </c>
      <c r="C804" s="127" t="str">
        <f t="shared" si="82"/>
        <v>25765</v>
      </c>
      <c r="E804" s="159" t="s">
        <v>340</v>
      </c>
      <c r="F804" s="133" t="s">
        <v>153</v>
      </c>
      <c r="G804" s="114" t="s">
        <v>154</v>
      </c>
      <c r="H804" s="136">
        <v>43910</v>
      </c>
      <c r="I804" s="132">
        <f t="shared" si="79"/>
        <v>5</v>
      </c>
      <c r="J804" s="97" t="s">
        <v>241</v>
      </c>
      <c r="K804" s="97">
        <v>2018</v>
      </c>
      <c r="L804" s="109">
        <v>43199</v>
      </c>
      <c r="M804" s="118">
        <v>2577</v>
      </c>
      <c r="N804" s="120">
        <v>2576</v>
      </c>
      <c r="O804" s="109">
        <v>43199</v>
      </c>
      <c r="P804" s="97" t="s">
        <v>94</v>
      </c>
      <c r="Q804" s="120" t="s">
        <v>90</v>
      </c>
      <c r="R804" s="132" t="s">
        <v>87</v>
      </c>
      <c r="T804" s="97">
        <v>4</v>
      </c>
      <c r="U804" s="127" t="s">
        <v>373</v>
      </c>
      <c r="V804" s="97" t="s">
        <v>374</v>
      </c>
      <c r="W804" s="97" t="s">
        <v>289</v>
      </c>
      <c r="Y804" s="127" t="s">
        <v>363</v>
      </c>
      <c r="Z804" s="127" t="s">
        <v>364</v>
      </c>
      <c r="AA804" s="127" t="s">
        <v>261</v>
      </c>
      <c r="AB804" s="127">
        <f t="shared" si="80"/>
        <v>1</v>
      </c>
      <c r="AC804" s="127">
        <f t="shared" si="83"/>
        <v>1</v>
      </c>
      <c r="AD804" s="120">
        <v>15</v>
      </c>
      <c r="AE804" s="132">
        <f t="shared" si="78"/>
        <v>797</v>
      </c>
      <c r="AF804" s="97">
        <v>1</v>
      </c>
      <c r="AH804" s="127" t="str">
        <f t="shared" si="84"/>
        <v>2576ECHINALIS X 30 CAPSULAS</v>
      </c>
      <c r="AI804" s="97" t="s">
        <v>372</v>
      </c>
    </row>
    <row r="805" spans="1:35" x14ac:dyDescent="0.3">
      <c r="A805" s="97">
        <v>143</v>
      </c>
      <c r="B805" s="127" t="str">
        <f t="shared" si="81"/>
        <v>1431</v>
      </c>
      <c r="C805" s="127" t="str">
        <f t="shared" si="82"/>
        <v>25766</v>
      </c>
      <c r="E805" s="159" t="s">
        <v>342</v>
      </c>
      <c r="F805" s="133" t="s">
        <v>155</v>
      </c>
      <c r="G805" s="114" t="s">
        <v>355</v>
      </c>
      <c r="H805" s="136">
        <v>44073</v>
      </c>
      <c r="I805" s="132">
        <f t="shared" si="79"/>
        <v>6</v>
      </c>
      <c r="J805" s="97" t="s">
        <v>241</v>
      </c>
      <c r="K805" s="97">
        <v>2018</v>
      </c>
      <c r="L805" s="109">
        <v>43199</v>
      </c>
      <c r="M805" s="118">
        <v>2577</v>
      </c>
      <c r="N805" s="120">
        <v>2576</v>
      </c>
      <c r="O805" s="109">
        <v>43199</v>
      </c>
      <c r="P805" s="97" t="s">
        <v>94</v>
      </c>
      <c r="Q805" s="120" t="s">
        <v>90</v>
      </c>
      <c r="R805" s="132" t="s">
        <v>87</v>
      </c>
      <c r="T805" s="97">
        <v>4</v>
      </c>
      <c r="U805" s="127" t="s">
        <v>373</v>
      </c>
      <c r="V805" s="97" t="s">
        <v>374</v>
      </c>
      <c r="W805" s="97" t="s">
        <v>289</v>
      </c>
      <c r="Y805" s="127" t="s">
        <v>363</v>
      </c>
      <c r="Z805" s="127" t="s">
        <v>364</v>
      </c>
      <c r="AA805" s="127" t="s">
        <v>261</v>
      </c>
      <c r="AB805" s="127">
        <f t="shared" si="80"/>
        <v>1</v>
      </c>
      <c r="AC805" s="127">
        <f t="shared" si="83"/>
        <v>1</v>
      </c>
      <c r="AD805" s="120">
        <v>20</v>
      </c>
      <c r="AE805" s="132">
        <f t="shared" si="78"/>
        <v>797</v>
      </c>
      <c r="AF805" s="97">
        <v>1</v>
      </c>
      <c r="AH805" s="127" t="str">
        <f t="shared" si="84"/>
        <v>2576PHYTO SOYA CAPS. X 60</v>
      </c>
      <c r="AI805" s="97" t="s">
        <v>372</v>
      </c>
    </row>
    <row r="806" spans="1:35" x14ac:dyDescent="0.3">
      <c r="A806" s="97">
        <v>145</v>
      </c>
      <c r="B806" s="127" t="str">
        <f t="shared" si="81"/>
        <v>1451</v>
      </c>
      <c r="C806" s="127" t="str">
        <f t="shared" si="82"/>
        <v>25771</v>
      </c>
      <c r="E806" s="159" t="s">
        <v>339</v>
      </c>
      <c r="F806" s="134" t="s">
        <v>151</v>
      </c>
      <c r="G806" s="121" t="s">
        <v>224</v>
      </c>
      <c r="H806" s="136">
        <v>43738</v>
      </c>
      <c r="I806" s="132">
        <f t="shared" si="79"/>
        <v>1</v>
      </c>
      <c r="J806" s="97" t="s">
        <v>241</v>
      </c>
      <c r="K806" s="97">
        <v>2018</v>
      </c>
      <c r="L806" s="123">
        <v>43199</v>
      </c>
      <c r="M806" s="118">
        <v>2578</v>
      </c>
      <c r="N806" s="120">
        <v>2577</v>
      </c>
      <c r="O806" s="123">
        <v>43199</v>
      </c>
      <c r="P806" s="97" t="s">
        <v>94</v>
      </c>
      <c r="Q806" s="120" t="s">
        <v>375</v>
      </c>
      <c r="R806" s="132" t="s">
        <v>92</v>
      </c>
      <c r="S806" s="124">
        <v>0.80555555555555547</v>
      </c>
      <c r="T806" s="97">
        <v>1</v>
      </c>
      <c r="U806" s="127" t="s">
        <v>373</v>
      </c>
      <c r="V806" s="97" t="s">
        <v>374</v>
      </c>
      <c r="W806" s="97" t="s">
        <v>289</v>
      </c>
      <c r="Y806" s="127" t="s">
        <v>363</v>
      </c>
      <c r="Z806" s="127" t="s">
        <v>364</v>
      </c>
      <c r="AA806" s="127" t="s">
        <v>261</v>
      </c>
      <c r="AB806" s="127">
        <f t="shared" si="80"/>
        <v>1</v>
      </c>
      <c r="AC806" s="127">
        <f t="shared" si="83"/>
        <v>1</v>
      </c>
      <c r="AD806" s="120">
        <v>10</v>
      </c>
      <c r="AE806" s="132">
        <f t="shared" si="78"/>
        <v>798</v>
      </c>
      <c r="AF806" s="97">
        <v>1</v>
      </c>
      <c r="AH806" s="127" t="str">
        <f t="shared" si="84"/>
        <v>2577CYS-CONTROL SACHETS X 14</v>
      </c>
      <c r="AI806" s="97" t="s">
        <v>516</v>
      </c>
    </row>
    <row r="807" spans="1:35" x14ac:dyDescent="0.3">
      <c r="A807" s="97">
        <v>145</v>
      </c>
      <c r="B807" s="127" t="str">
        <f t="shared" si="81"/>
        <v>1451</v>
      </c>
      <c r="C807" s="127" t="str">
        <f t="shared" si="82"/>
        <v>25772</v>
      </c>
      <c r="E807" s="159" t="s">
        <v>343</v>
      </c>
      <c r="F807" s="134" t="s">
        <v>170</v>
      </c>
      <c r="G807" s="121" t="s">
        <v>376</v>
      </c>
      <c r="H807" s="137">
        <v>43862</v>
      </c>
      <c r="I807" s="132">
        <f t="shared" si="79"/>
        <v>2</v>
      </c>
      <c r="J807" s="97" t="s">
        <v>241</v>
      </c>
      <c r="K807" s="97">
        <v>2018</v>
      </c>
      <c r="L807" s="123">
        <v>43199</v>
      </c>
      <c r="M807" s="118">
        <v>2578</v>
      </c>
      <c r="N807" s="120">
        <v>2577</v>
      </c>
      <c r="O807" s="123">
        <v>43199</v>
      </c>
      <c r="P807" s="97" t="s">
        <v>94</v>
      </c>
      <c r="Q807" s="120" t="s">
        <v>375</v>
      </c>
      <c r="R807" s="132" t="s">
        <v>92</v>
      </c>
      <c r="S807" s="124">
        <v>0.80555555555555547</v>
      </c>
      <c r="T807" s="97">
        <v>1</v>
      </c>
      <c r="U807" s="127" t="s">
        <v>373</v>
      </c>
      <c r="V807" s="97" t="s">
        <v>374</v>
      </c>
      <c r="W807" s="97" t="s">
        <v>289</v>
      </c>
      <c r="Y807" s="127" t="s">
        <v>363</v>
      </c>
      <c r="Z807" s="127" t="s">
        <v>364</v>
      </c>
      <c r="AA807" s="127" t="s">
        <v>261</v>
      </c>
      <c r="AB807" s="127">
        <f t="shared" si="80"/>
        <v>1</v>
      </c>
      <c r="AC807" s="127">
        <f t="shared" si="83"/>
        <v>1</v>
      </c>
      <c r="AD807" s="120">
        <v>10</v>
      </c>
      <c r="AE807" s="132">
        <f t="shared" si="78"/>
        <v>798</v>
      </c>
      <c r="AF807" s="97">
        <v>1</v>
      </c>
      <c r="AH807" s="127" t="str">
        <f t="shared" si="84"/>
        <v>2577PHYTO SOYA DIA Y NOCHE X 60 CAP.</v>
      </c>
      <c r="AI807" s="97" t="s">
        <v>516</v>
      </c>
    </row>
    <row r="808" spans="1:35" x14ac:dyDescent="0.3">
      <c r="A808" s="97">
        <v>145</v>
      </c>
      <c r="B808" s="127" t="str">
        <f t="shared" si="81"/>
        <v>1451</v>
      </c>
      <c r="C808" s="127" t="str">
        <f t="shared" si="82"/>
        <v>25773</v>
      </c>
      <c r="E808" s="159" t="s">
        <v>345</v>
      </c>
      <c r="F808" s="134" t="s">
        <v>157</v>
      </c>
      <c r="G808" s="121" t="s">
        <v>326</v>
      </c>
      <c r="H808" s="136">
        <v>44134</v>
      </c>
      <c r="I808" s="132">
        <f t="shared" si="79"/>
        <v>3</v>
      </c>
      <c r="J808" s="97" t="s">
        <v>241</v>
      </c>
      <c r="K808" s="97">
        <v>2018</v>
      </c>
      <c r="L808" s="123">
        <v>43199</v>
      </c>
      <c r="M808" s="118">
        <v>2578</v>
      </c>
      <c r="N808" s="120">
        <v>2577</v>
      </c>
      <c r="O808" s="123">
        <v>43199</v>
      </c>
      <c r="P808" s="97" t="s">
        <v>94</v>
      </c>
      <c r="Q808" s="120" t="s">
        <v>375</v>
      </c>
      <c r="R808" s="132" t="s">
        <v>92</v>
      </c>
      <c r="S808" s="124">
        <v>0.80555555555555547</v>
      </c>
      <c r="T808" s="97">
        <v>1</v>
      </c>
      <c r="U808" s="127" t="s">
        <v>373</v>
      </c>
      <c r="V808" s="97" t="s">
        <v>374</v>
      </c>
      <c r="W808" s="97" t="s">
        <v>289</v>
      </c>
      <c r="Y808" s="127" t="s">
        <v>363</v>
      </c>
      <c r="Z808" s="127" t="s">
        <v>364</v>
      </c>
      <c r="AA808" s="127" t="s">
        <v>261</v>
      </c>
      <c r="AB808" s="127">
        <f t="shared" si="80"/>
        <v>1</v>
      </c>
      <c r="AC808" s="127">
        <f t="shared" si="83"/>
        <v>1</v>
      </c>
      <c r="AD808" s="120">
        <v>10</v>
      </c>
      <c r="AE808" s="132">
        <f t="shared" si="78"/>
        <v>798</v>
      </c>
      <c r="AF808" s="97">
        <v>1</v>
      </c>
      <c r="AH808" s="127" t="str">
        <f t="shared" si="84"/>
        <v>2577PHYTO SOYA GEL VAGINAL X 8 APLICADORES</v>
      </c>
      <c r="AI808" s="97" t="s">
        <v>516</v>
      </c>
    </row>
    <row r="809" spans="1:35" x14ac:dyDescent="0.3">
      <c r="A809" s="97">
        <v>145</v>
      </c>
      <c r="B809" s="127" t="str">
        <f t="shared" si="81"/>
        <v>1451</v>
      </c>
      <c r="C809" s="127" t="str">
        <f t="shared" si="82"/>
        <v>25774</v>
      </c>
      <c r="E809" s="159" t="s">
        <v>348</v>
      </c>
      <c r="F809" s="134" t="s">
        <v>167</v>
      </c>
      <c r="G809" s="121" t="s">
        <v>168</v>
      </c>
      <c r="H809" s="136">
        <v>43738</v>
      </c>
      <c r="I809" s="132">
        <f t="shared" si="79"/>
        <v>4</v>
      </c>
      <c r="J809" s="97" t="s">
        <v>241</v>
      </c>
      <c r="K809" s="97">
        <v>2018</v>
      </c>
      <c r="L809" s="123">
        <v>43199</v>
      </c>
      <c r="M809" s="118">
        <v>2578</v>
      </c>
      <c r="N809" s="120">
        <v>2577</v>
      </c>
      <c r="O809" s="123">
        <v>43199</v>
      </c>
      <c r="P809" s="97" t="s">
        <v>94</v>
      </c>
      <c r="Q809" s="120" t="s">
        <v>375</v>
      </c>
      <c r="R809" s="132" t="s">
        <v>92</v>
      </c>
      <c r="S809" s="124">
        <v>0.80555555555555547</v>
      </c>
      <c r="T809" s="97">
        <v>1</v>
      </c>
      <c r="U809" s="127" t="s">
        <v>373</v>
      </c>
      <c r="V809" s="97" t="s">
        <v>374</v>
      </c>
      <c r="W809" s="97" t="s">
        <v>289</v>
      </c>
      <c r="Y809" s="127" t="s">
        <v>363</v>
      </c>
      <c r="Z809" s="127" t="s">
        <v>364</v>
      </c>
      <c r="AA809" s="127" t="s">
        <v>261</v>
      </c>
      <c r="AB809" s="127">
        <f t="shared" si="80"/>
        <v>1</v>
      </c>
      <c r="AC809" s="127">
        <f t="shared" si="83"/>
        <v>1</v>
      </c>
      <c r="AD809" s="120">
        <v>10</v>
      </c>
      <c r="AE809" s="132">
        <f t="shared" si="78"/>
        <v>798</v>
      </c>
      <c r="AF809" s="97">
        <v>1</v>
      </c>
      <c r="AH809" s="127" t="str">
        <f t="shared" si="84"/>
        <v>2577VAGIVIT CAJS X 6 V.T.</v>
      </c>
      <c r="AI809" s="97" t="s">
        <v>516</v>
      </c>
    </row>
    <row r="810" spans="1:35" x14ac:dyDescent="0.3">
      <c r="A810" s="97">
        <v>145</v>
      </c>
      <c r="B810" s="127" t="str">
        <f t="shared" si="81"/>
        <v>1452</v>
      </c>
      <c r="C810" s="127" t="str">
        <f t="shared" si="82"/>
        <v>25781</v>
      </c>
      <c r="E810" s="159" t="s">
        <v>339</v>
      </c>
      <c r="F810" s="134" t="s">
        <v>151</v>
      </c>
      <c r="G810" s="121" t="s">
        <v>224</v>
      </c>
      <c r="H810" s="136">
        <v>43738</v>
      </c>
      <c r="I810" s="132">
        <f t="shared" si="79"/>
        <v>1</v>
      </c>
      <c r="J810" s="97" t="s">
        <v>241</v>
      </c>
      <c r="K810" s="97">
        <v>2018</v>
      </c>
      <c r="L810" s="123">
        <v>43199</v>
      </c>
      <c r="M810" s="118">
        <v>2579</v>
      </c>
      <c r="N810" s="120">
        <v>2578</v>
      </c>
      <c r="O810" s="123">
        <v>43199</v>
      </c>
      <c r="P810" s="97" t="s">
        <v>94</v>
      </c>
      <c r="Q810" s="120" t="s">
        <v>375</v>
      </c>
      <c r="R810" s="132" t="s">
        <v>92</v>
      </c>
      <c r="S810" s="124">
        <v>0.80555555555555547</v>
      </c>
      <c r="T810" s="97">
        <v>1</v>
      </c>
      <c r="U810" s="127" t="s">
        <v>373</v>
      </c>
      <c r="V810" s="97" t="s">
        <v>374</v>
      </c>
      <c r="W810" s="97" t="s">
        <v>289</v>
      </c>
      <c r="Y810" s="127" t="s">
        <v>363</v>
      </c>
      <c r="Z810" s="127" t="s">
        <v>364</v>
      </c>
      <c r="AA810" s="127" t="s">
        <v>261</v>
      </c>
      <c r="AB810" s="127">
        <f t="shared" si="80"/>
        <v>2</v>
      </c>
      <c r="AC810" s="127">
        <f t="shared" si="83"/>
        <v>1</v>
      </c>
      <c r="AD810" s="120">
        <v>8</v>
      </c>
      <c r="AE810" s="132">
        <f t="shared" si="78"/>
        <v>799</v>
      </c>
      <c r="AF810" s="97">
        <v>1</v>
      </c>
      <c r="AH810" s="127" t="str">
        <f t="shared" si="84"/>
        <v>2578CYS-CONTROL SACHETS X 14</v>
      </c>
      <c r="AI810" s="97" t="s">
        <v>517</v>
      </c>
    </row>
    <row r="811" spans="1:35" x14ac:dyDescent="0.3">
      <c r="A811" s="97">
        <v>145</v>
      </c>
      <c r="B811" s="127" t="str">
        <f t="shared" si="81"/>
        <v>1452</v>
      </c>
      <c r="C811" s="127" t="str">
        <f t="shared" si="82"/>
        <v>25782</v>
      </c>
      <c r="E811" s="159" t="s">
        <v>343</v>
      </c>
      <c r="F811" s="134" t="s">
        <v>170</v>
      </c>
      <c r="G811" s="121" t="s">
        <v>376</v>
      </c>
      <c r="H811" s="137">
        <v>43862</v>
      </c>
      <c r="I811" s="132">
        <f t="shared" si="79"/>
        <v>2</v>
      </c>
      <c r="J811" s="97" t="s">
        <v>241</v>
      </c>
      <c r="K811" s="97">
        <v>2018</v>
      </c>
      <c r="L811" s="123">
        <v>43199</v>
      </c>
      <c r="M811" s="118">
        <v>2579</v>
      </c>
      <c r="N811" s="120">
        <v>2578</v>
      </c>
      <c r="O811" s="123">
        <v>43199</v>
      </c>
      <c r="P811" s="97" t="s">
        <v>94</v>
      </c>
      <c r="Q811" s="120" t="s">
        <v>375</v>
      </c>
      <c r="R811" s="132" t="s">
        <v>92</v>
      </c>
      <c r="S811" s="124">
        <v>0.80555555555555547</v>
      </c>
      <c r="T811" s="97">
        <v>1</v>
      </c>
      <c r="U811" s="127" t="s">
        <v>373</v>
      </c>
      <c r="V811" s="97" t="s">
        <v>374</v>
      </c>
      <c r="W811" s="97" t="s">
        <v>289</v>
      </c>
      <c r="Y811" s="127" t="s">
        <v>363</v>
      </c>
      <c r="Z811" s="127" t="s">
        <v>364</v>
      </c>
      <c r="AA811" s="127" t="s">
        <v>261</v>
      </c>
      <c r="AB811" s="127">
        <f t="shared" si="80"/>
        <v>2</v>
      </c>
      <c r="AC811" s="127">
        <f t="shared" si="83"/>
        <v>1</v>
      </c>
      <c r="AD811" s="120">
        <v>2</v>
      </c>
      <c r="AE811" s="132">
        <f t="shared" si="78"/>
        <v>799</v>
      </c>
      <c r="AF811" s="97">
        <v>1</v>
      </c>
      <c r="AH811" s="127" t="str">
        <f t="shared" si="84"/>
        <v>2578PHYTO SOYA DIA Y NOCHE X 60 CAP.</v>
      </c>
      <c r="AI811" s="97" t="s">
        <v>517</v>
      </c>
    </row>
    <row r="812" spans="1:35" x14ac:dyDescent="0.3">
      <c r="A812" s="97">
        <v>144</v>
      </c>
      <c r="B812" s="127" t="str">
        <f t="shared" si="81"/>
        <v>1441</v>
      </c>
      <c r="C812" s="127" t="str">
        <f t="shared" si="82"/>
        <v>25791</v>
      </c>
      <c r="E812" s="159" t="s">
        <v>332</v>
      </c>
      <c r="F812" s="134" t="s">
        <v>142</v>
      </c>
      <c r="G812" s="121" t="s">
        <v>194</v>
      </c>
      <c r="H812" s="136">
        <v>43738</v>
      </c>
      <c r="I812" s="132">
        <f t="shared" si="79"/>
        <v>1</v>
      </c>
      <c r="J812" s="97" t="s">
        <v>241</v>
      </c>
      <c r="K812" s="97">
        <v>2018</v>
      </c>
      <c r="L812" s="123">
        <v>43199</v>
      </c>
      <c r="M812" s="118">
        <v>2580</v>
      </c>
      <c r="N812" s="120">
        <v>2579</v>
      </c>
      <c r="O812" s="123">
        <v>43199</v>
      </c>
      <c r="P812" s="97" t="s">
        <v>94</v>
      </c>
      <c r="Q812" s="120" t="s">
        <v>206</v>
      </c>
      <c r="R812" s="132" t="s">
        <v>87</v>
      </c>
      <c r="S812" s="124">
        <v>0.375</v>
      </c>
      <c r="T812" s="97">
        <v>155</v>
      </c>
      <c r="U812" s="127" t="s">
        <v>264</v>
      </c>
      <c r="V812" s="97" t="s">
        <v>518</v>
      </c>
      <c r="W812" s="97" t="s">
        <v>289</v>
      </c>
      <c r="Y812" s="127" t="s">
        <v>363</v>
      </c>
      <c r="Z812" s="127" t="s">
        <v>364</v>
      </c>
      <c r="AA812" s="127" t="s">
        <v>261</v>
      </c>
      <c r="AB812" s="127">
        <f t="shared" si="80"/>
        <v>1</v>
      </c>
      <c r="AC812" s="127">
        <f t="shared" si="83"/>
        <v>1</v>
      </c>
      <c r="AD812" s="120">
        <v>1800</v>
      </c>
      <c r="AE812" s="132">
        <f t="shared" si="78"/>
        <v>800</v>
      </c>
      <c r="AF812" s="107">
        <v>3</v>
      </c>
      <c r="AH812" s="127" t="str">
        <f t="shared" si="84"/>
        <v>2579ACTIVOX MENTA-EUCALIPTO X 16 PASTILLAS</v>
      </c>
      <c r="AI812" s="97" t="s">
        <v>381</v>
      </c>
    </row>
    <row r="813" spans="1:35" x14ac:dyDescent="0.3">
      <c r="A813" s="97">
        <v>144</v>
      </c>
      <c r="B813" s="127" t="str">
        <f t="shared" si="81"/>
        <v>1441</v>
      </c>
      <c r="C813" s="127" t="str">
        <f t="shared" si="82"/>
        <v>25792</v>
      </c>
      <c r="E813" s="159" t="s">
        <v>333</v>
      </c>
      <c r="F813" s="134" t="s">
        <v>159</v>
      </c>
      <c r="G813" s="121" t="s">
        <v>183</v>
      </c>
      <c r="H813" s="136">
        <v>43738</v>
      </c>
      <c r="I813" s="132">
        <f t="shared" si="79"/>
        <v>2</v>
      </c>
      <c r="J813" s="97" t="s">
        <v>241</v>
      </c>
      <c r="K813" s="97">
        <v>2018</v>
      </c>
      <c r="L813" s="123">
        <v>43199</v>
      </c>
      <c r="M813" s="118">
        <v>2580</v>
      </c>
      <c r="N813" s="120">
        <v>2579</v>
      </c>
      <c r="O813" s="123">
        <v>43199</v>
      </c>
      <c r="P813" s="97" t="s">
        <v>94</v>
      </c>
      <c r="Q813" s="120" t="s">
        <v>206</v>
      </c>
      <c r="R813" s="132" t="s">
        <v>87</v>
      </c>
      <c r="S813" s="124">
        <v>0.375</v>
      </c>
      <c r="T813" s="97">
        <v>155</v>
      </c>
      <c r="U813" s="127" t="s">
        <v>264</v>
      </c>
      <c r="V813" s="97" t="s">
        <v>518</v>
      </c>
      <c r="W813" s="97" t="s">
        <v>289</v>
      </c>
      <c r="Y813" s="127" t="s">
        <v>363</v>
      </c>
      <c r="Z813" s="127" t="s">
        <v>364</v>
      </c>
      <c r="AA813" s="127" t="s">
        <v>261</v>
      </c>
      <c r="AB813" s="127">
        <f t="shared" si="80"/>
        <v>1</v>
      </c>
      <c r="AC813" s="127">
        <f t="shared" si="83"/>
        <v>1</v>
      </c>
      <c r="AD813" s="120">
        <v>480</v>
      </c>
      <c r="AE813" s="132">
        <f t="shared" si="78"/>
        <v>800</v>
      </c>
      <c r="AF813" s="107">
        <v>3</v>
      </c>
      <c r="AH813" s="127" t="str">
        <f t="shared" si="84"/>
        <v>2579ACTIVOX MIEL-LIMON X 16 PASTILLAS</v>
      </c>
      <c r="AI813" s="97" t="s">
        <v>381</v>
      </c>
    </row>
    <row r="814" spans="1:35" x14ac:dyDescent="0.3">
      <c r="A814" s="97">
        <v>144</v>
      </c>
      <c r="B814" s="127" t="str">
        <f t="shared" si="81"/>
        <v>1441</v>
      </c>
      <c r="C814" s="127" t="str">
        <f t="shared" si="82"/>
        <v>25793</v>
      </c>
      <c r="E814" s="159" t="s">
        <v>334</v>
      </c>
      <c r="F814" s="134" t="s">
        <v>161</v>
      </c>
      <c r="G814" s="121" t="s">
        <v>162</v>
      </c>
      <c r="H814" s="136">
        <v>43738</v>
      </c>
      <c r="I814" s="132">
        <f t="shared" si="79"/>
        <v>3</v>
      </c>
      <c r="J814" s="97" t="s">
        <v>241</v>
      </c>
      <c r="K814" s="97">
        <v>2018</v>
      </c>
      <c r="L814" s="123">
        <v>43199</v>
      </c>
      <c r="M814" s="118">
        <v>2580</v>
      </c>
      <c r="N814" s="120">
        <v>2579</v>
      </c>
      <c r="O814" s="123">
        <v>43199</v>
      </c>
      <c r="P814" s="97" t="s">
        <v>94</v>
      </c>
      <c r="Q814" s="120" t="s">
        <v>206</v>
      </c>
      <c r="R814" s="132" t="s">
        <v>87</v>
      </c>
      <c r="S814" s="124">
        <v>0.375</v>
      </c>
      <c r="T814" s="97">
        <v>155</v>
      </c>
      <c r="U814" s="127" t="s">
        <v>264</v>
      </c>
      <c r="V814" s="97" t="s">
        <v>518</v>
      </c>
      <c r="W814" s="97" t="s">
        <v>289</v>
      </c>
      <c r="Y814" s="127" t="s">
        <v>363</v>
      </c>
      <c r="Z814" s="127" t="s">
        <v>364</v>
      </c>
      <c r="AA814" s="127" t="s">
        <v>261</v>
      </c>
      <c r="AB814" s="127">
        <f t="shared" si="80"/>
        <v>1</v>
      </c>
      <c r="AC814" s="127">
        <f t="shared" si="83"/>
        <v>1</v>
      </c>
      <c r="AD814" s="120">
        <v>60</v>
      </c>
      <c r="AE814" s="132">
        <f t="shared" si="78"/>
        <v>800</v>
      </c>
      <c r="AF814" s="107">
        <v>3</v>
      </c>
      <c r="AH814" s="127" t="str">
        <f t="shared" si="84"/>
        <v>2579ARKOCAPIL advance X 60 CAPS.</v>
      </c>
      <c r="AI814" s="97" t="s">
        <v>381</v>
      </c>
    </row>
    <row r="815" spans="1:35" x14ac:dyDescent="0.3">
      <c r="A815" s="97">
        <v>144</v>
      </c>
      <c r="B815" s="127" t="str">
        <f t="shared" si="81"/>
        <v>1441</v>
      </c>
      <c r="C815" s="127" t="str">
        <f t="shared" si="82"/>
        <v>25794</v>
      </c>
      <c r="E815" s="159" t="s">
        <v>336</v>
      </c>
      <c r="F815" s="134" t="s">
        <v>185</v>
      </c>
      <c r="G815" s="121" t="s">
        <v>371</v>
      </c>
      <c r="H815" s="136">
        <v>44134</v>
      </c>
      <c r="I815" s="132">
        <f t="shared" si="79"/>
        <v>4</v>
      </c>
      <c r="J815" s="97" t="s">
        <v>241</v>
      </c>
      <c r="K815" s="97">
        <v>2018</v>
      </c>
      <c r="L815" s="123">
        <v>43199</v>
      </c>
      <c r="M815" s="118">
        <v>2580</v>
      </c>
      <c r="N815" s="120">
        <v>2579</v>
      </c>
      <c r="O815" s="123">
        <v>43199</v>
      </c>
      <c r="P815" s="97" t="s">
        <v>94</v>
      </c>
      <c r="Q815" s="120" t="s">
        <v>206</v>
      </c>
      <c r="R815" s="132" t="s">
        <v>87</v>
      </c>
      <c r="S815" s="124">
        <v>0.375</v>
      </c>
      <c r="T815" s="97">
        <v>155</v>
      </c>
      <c r="U815" s="127" t="s">
        <v>264</v>
      </c>
      <c r="V815" s="97" t="s">
        <v>518</v>
      </c>
      <c r="W815" s="97" t="s">
        <v>289</v>
      </c>
      <c r="Y815" s="127" t="s">
        <v>363</v>
      </c>
      <c r="Z815" s="127" t="s">
        <v>364</v>
      </c>
      <c r="AA815" s="127" t="s">
        <v>261</v>
      </c>
      <c r="AB815" s="127">
        <f t="shared" si="80"/>
        <v>1</v>
      </c>
      <c r="AC815" s="127">
        <f t="shared" si="83"/>
        <v>1</v>
      </c>
      <c r="AD815" s="120">
        <v>540</v>
      </c>
      <c r="AE815" s="132">
        <f t="shared" si="78"/>
        <v>800</v>
      </c>
      <c r="AF815" s="107">
        <v>3</v>
      </c>
      <c r="AH815" s="127" t="str">
        <f t="shared" si="84"/>
        <v>2579ARKOLAGEN PLUS X 14 SACHETS</v>
      </c>
      <c r="AI815" s="97" t="s">
        <v>381</v>
      </c>
    </row>
    <row r="816" spans="1:35" x14ac:dyDescent="0.3">
      <c r="A816" s="97">
        <v>144</v>
      </c>
      <c r="B816" s="127" t="str">
        <f t="shared" si="81"/>
        <v>1441</v>
      </c>
      <c r="C816" s="127" t="str">
        <f t="shared" si="82"/>
        <v>25795</v>
      </c>
      <c r="E816" s="159" t="s">
        <v>337</v>
      </c>
      <c r="F816" s="134" t="s">
        <v>146</v>
      </c>
      <c r="G816" s="121" t="s">
        <v>238</v>
      </c>
      <c r="H816" s="136">
        <v>43707</v>
      </c>
      <c r="I816" s="132">
        <f t="shared" si="79"/>
        <v>5</v>
      </c>
      <c r="J816" s="97" t="s">
        <v>241</v>
      </c>
      <c r="K816" s="97">
        <v>2018</v>
      </c>
      <c r="L816" s="123">
        <v>43199</v>
      </c>
      <c r="M816" s="118">
        <v>2580</v>
      </c>
      <c r="N816" s="120">
        <v>2579</v>
      </c>
      <c r="O816" s="123">
        <v>43199</v>
      </c>
      <c r="P816" s="97" t="s">
        <v>94</v>
      </c>
      <c r="Q816" s="120" t="s">
        <v>206</v>
      </c>
      <c r="R816" s="132" t="s">
        <v>87</v>
      </c>
      <c r="S816" s="124">
        <v>0.375</v>
      </c>
      <c r="T816" s="97">
        <v>155</v>
      </c>
      <c r="U816" s="127" t="s">
        <v>264</v>
      </c>
      <c r="V816" s="97" t="s">
        <v>518</v>
      </c>
      <c r="W816" s="97" t="s">
        <v>289</v>
      </c>
      <c r="Y816" s="127" t="s">
        <v>363</v>
      </c>
      <c r="Z816" s="127" t="s">
        <v>364</v>
      </c>
      <c r="AA816" s="127" t="s">
        <v>261</v>
      </c>
      <c r="AB816" s="127">
        <f t="shared" si="80"/>
        <v>1</v>
      </c>
      <c r="AC816" s="127">
        <f t="shared" si="83"/>
        <v>1</v>
      </c>
      <c r="AD816" s="120">
        <v>1200</v>
      </c>
      <c r="AE816" s="132">
        <f t="shared" si="78"/>
        <v>800</v>
      </c>
      <c r="AF816" s="107">
        <v>3</v>
      </c>
      <c r="AH816" s="127" t="str">
        <f t="shared" si="84"/>
        <v>2579ARKOVOX PROPOLIS JARABE X 150 ML.</v>
      </c>
      <c r="AI816" s="97" t="s">
        <v>381</v>
      </c>
    </row>
    <row r="817" spans="1:35" x14ac:dyDescent="0.3">
      <c r="A817" s="97">
        <v>144</v>
      </c>
      <c r="B817" s="127" t="str">
        <f t="shared" si="81"/>
        <v>1441</v>
      </c>
      <c r="C817" s="127" t="str">
        <f t="shared" si="82"/>
        <v>25796</v>
      </c>
      <c r="E817" s="159" t="s">
        <v>338</v>
      </c>
      <c r="F817" s="134" t="s">
        <v>149</v>
      </c>
      <c r="G817" s="121" t="s">
        <v>150</v>
      </c>
      <c r="H817" s="136">
        <v>43951</v>
      </c>
      <c r="I817" s="132">
        <f t="shared" si="79"/>
        <v>6</v>
      </c>
      <c r="J817" s="97" t="s">
        <v>241</v>
      </c>
      <c r="K817" s="97">
        <v>2018</v>
      </c>
      <c r="L817" s="123">
        <v>43199</v>
      </c>
      <c r="M817" s="118">
        <v>2580</v>
      </c>
      <c r="N817" s="120">
        <v>2579</v>
      </c>
      <c r="O817" s="123">
        <v>43199</v>
      </c>
      <c r="P817" s="97" t="s">
        <v>94</v>
      </c>
      <c r="Q817" s="120" t="s">
        <v>206</v>
      </c>
      <c r="R817" s="132" t="s">
        <v>87</v>
      </c>
      <c r="S817" s="124">
        <v>0.375</v>
      </c>
      <c r="T817" s="97">
        <v>155</v>
      </c>
      <c r="U817" s="127" t="s">
        <v>264</v>
      </c>
      <c r="V817" s="97" t="s">
        <v>518</v>
      </c>
      <c r="W817" s="97" t="s">
        <v>289</v>
      </c>
      <c r="Y817" s="127" t="s">
        <v>363</v>
      </c>
      <c r="Z817" s="127" t="s">
        <v>364</v>
      </c>
      <c r="AA817" s="127" t="s">
        <v>261</v>
      </c>
      <c r="AB817" s="127">
        <f t="shared" si="80"/>
        <v>1</v>
      </c>
      <c r="AC817" s="127">
        <f t="shared" si="83"/>
        <v>1</v>
      </c>
      <c r="AD817" s="120">
        <v>40</v>
      </c>
      <c r="AE817" s="132">
        <f t="shared" si="78"/>
        <v>800</v>
      </c>
      <c r="AF817" s="107">
        <v>3</v>
      </c>
      <c r="AH817" s="127" t="str">
        <f t="shared" si="84"/>
        <v>2579CHONDRO AID FORTE X 60 CAPS.</v>
      </c>
      <c r="AI817" s="97" t="s">
        <v>381</v>
      </c>
    </row>
    <row r="818" spans="1:35" x14ac:dyDescent="0.3">
      <c r="A818" s="97">
        <v>144</v>
      </c>
      <c r="B818" s="127" t="str">
        <f t="shared" si="81"/>
        <v>1441</v>
      </c>
      <c r="C818" s="127" t="str">
        <f t="shared" si="82"/>
        <v>25797</v>
      </c>
      <c r="E818" s="159" t="s">
        <v>339</v>
      </c>
      <c r="F818" s="134" t="s">
        <v>151</v>
      </c>
      <c r="G818" s="121" t="s">
        <v>224</v>
      </c>
      <c r="H818" s="136">
        <v>43738</v>
      </c>
      <c r="I818" s="132">
        <f t="shared" si="79"/>
        <v>7</v>
      </c>
      <c r="J818" s="97" t="s">
        <v>241</v>
      </c>
      <c r="K818" s="97">
        <v>2018</v>
      </c>
      <c r="L818" s="123">
        <v>43199</v>
      </c>
      <c r="M818" s="118">
        <v>2580</v>
      </c>
      <c r="N818" s="120">
        <v>2579</v>
      </c>
      <c r="O818" s="123">
        <v>43199</v>
      </c>
      <c r="P818" s="97" t="s">
        <v>94</v>
      </c>
      <c r="Q818" s="120" t="s">
        <v>206</v>
      </c>
      <c r="R818" s="132" t="s">
        <v>87</v>
      </c>
      <c r="S818" s="124">
        <v>0.375</v>
      </c>
      <c r="T818" s="97">
        <v>155</v>
      </c>
      <c r="U818" s="127" t="s">
        <v>264</v>
      </c>
      <c r="V818" s="97" t="s">
        <v>518</v>
      </c>
      <c r="W818" s="97" t="s">
        <v>289</v>
      </c>
      <c r="Y818" s="127" t="s">
        <v>363</v>
      </c>
      <c r="Z818" s="127" t="s">
        <v>364</v>
      </c>
      <c r="AA818" s="127" t="s">
        <v>261</v>
      </c>
      <c r="AB818" s="127">
        <f t="shared" si="80"/>
        <v>1</v>
      </c>
      <c r="AC818" s="127">
        <f t="shared" si="83"/>
        <v>1</v>
      </c>
      <c r="AD818" s="120">
        <v>40</v>
      </c>
      <c r="AE818" s="132">
        <f t="shared" si="78"/>
        <v>800</v>
      </c>
      <c r="AF818" s="107">
        <v>3</v>
      </c>
      <c r="AH818" s="127" t="str">
        <f t="shared" si="84"/>
        <v>2579CYS-CONTROL SACHETS X 14</v>
      </c>
      <c r="AI818" s="97" t="s">
        <v>381</v>
      </c>
    </row>
    <row r="819" spans="1:35" x14ac:dyDescent="0.3">
      <c r="A819" s="97">
        <v>144</v>
      </c>
      <c r="B819" s="127" t="str">
        <f t="shared" si="81"/>
        <v>1441</v>
      </c>
      <c r="C819" s="127" t="str">
        <f t="shared" si="82"/>
        <v>25798</v>
      </c>
      <c r="E819" s="159" t="s">
        <v>340</v>
      </c>
      <c r="F819" s="134" t="s">
        <v>153</v>
      </c>
      <c r="G819" s="121" t="s">
        <v>154</v>
      </c>
      <c r="H819" s="136">
        <v>43910</v>
      </c>
      <c r="I819" s="132">
        <f t="shared" si="79"/>
        <v>8</v>
      </c>
      <c r="J819" s="97" t="s">
        <v>241</v>
      </c>
      <c r="K819" s="97">
        <v>2018</v>
      </c>
      <c r="L819" s="123">
        <v>43199</v>
      </c>
      <c r="M819" s="118">
        <v>2580</v>
      </c>
      <c r="N819" s="120">
        <v>2579</v>
      </c>
      <c r="O819" s="123">
        <v>43199</v>
      </c>
      <c r="P819" s="97" t="s">
        <v>94</v>
      </c>
      <c r="Q819" s="120" t="s">
        <v>206</v>
      </c>
      <c r="R819" s="132" t="s">
        <v>87</v>
      </c>
      <c r="S819" s="124">
        <v>0.375</v>
      </c>
      <c r="T819" s="97">
        <v>155</v>
      </c>
      <c r="U819" s="127" t="s">
        <v>264</v>
      </c>
      <c r="V819" s="97" t="s">
        <v>518</v>
      </c>
      <c r="W819" s="97" t="s">
        <v>289</v>
      </c>
      <c r="Y819" s="127" t="s">
        <v>363</v>
      </c>
      <c r="Z819" s="127" t="s">
        <v>364</v>
      </c>
      <c r="AA819" s="127" t="s">
        <v>261</v>
      </c>
      <c r="AB819" s="127">
        <f t="shared" si="80"/>
        <v>1</v>
      </c>
      <c r="AC819" s="127">
        <f t="shared" si="83"/>
        <v>1</v>
      </c>
      <c r="AD819" s="120">
        <v>144</v>
      </c>
      <c r="AE819" s="132">
        <f t="shared" si="78"/>
        <v>800</v>
      </c>
      <c r="AF819" s="107">
        <v>3</v>
      </c>
      <c r="AH819" s="127" t="str">
        <f t="shared" si="84"/>
        <v>2579ECHINALIS X 30 CAPSULAS</v>
      </c>
      <c r="AI819" s="97" t="s">
        <v>381</v>
      </c>
    </row>
    <row r="820" spans="1:35" x14ac:dyDescent="0.3">
      <c r="A820" s="97">
        <v>144</v>
      </c>
      <c r="B820" s="127" t="str">
        <f t="shared" si="81"/>
        <v>1441</v>
      </c>
      <c r="C820" s="127" t="str">
        <f t="shared" si="82"/>
        <v>25799</v>
      </c>
      <c r="E820" s="159" t="s">
        <v>345</v>
      </c>
      <c r="F820" s="134" t="s">
        <v>157</v>
      </c>
      <c r="G820" s="121" t="s">
        <v>326</v>
      </c>
      <c r="H820" s="136">
        <v>44134</v>
      </c>
      <c r="I820" s="132">
        <f t="shared" si="79"/>
        <v>9</v>
      </c>
      <c r="J820" s="97" t="s">
        <v>241</v>
      </c>
      <c r="K820" s="97">
        <v>2018</v>
      </c>
      <c r="L820" s="123">
        <v>43199</v>
      </c>
      <c r="M820" s="118">
        <v>2580</v>
      </c>
      <c r="N820" s="120">
        <v>2579</v>
      </c>
      <c r="O820" s="123">
        <v>43199</v>
      </c>
      <c r="P820" s="97" t="s">
        <v>94</v>
      </c>
      <c r="Q820" s="120" t="s">
        <v>206</v>
      </c>
      <c r="R820" s="132" t="s">
        <v>87</v>
      </c>
      <c r="S820" s="124">
        <v>0.375</v>
      </c>
      <c r="T820" s="97">
        <v>155</v>
      </c>
      <c r="U820" s="127" t="s">
        <v>264</v>
      </c>
      <c r="V820" s="97" t="s">
        <v>518</v>
      </c>
      <c r="W820" s="97" t="s">
        <v>289</v>
      </c>
      <c r="Y820" s="127" t="s">
        <v>363</v>
      </c>
      <c r="Z820" s="127" t="s">
        <v>364</v>
      </c>
      <c r="AA820" s="127" t="s">
        <v>261</v>
      </c>
      <c r="AB820" s="127">
        <f t="shared" si="80"/>
        <v>1</v>
      </c>
      <c r="AC820" s="127">
        <f t="shared" si="83"/>
        <v>1</v>
      </c>
      <c r="AD820" s="120">
        <v>22</v>
      </c>
      <c r="AE820" s="132">
        <f t="shared" si="78"/>
        <v>800</v>
      </c>
      <c r="AF820" s="107">
        <v>3</v>
      </c>
      <c r="AH820" s="127" t="str">
        <f t="shared" si="84"/>
        <v>2579PHYTO SOYA GEL VAGINAL X 8 APLICADORES</v>
      </c>
      <c r="AI820" s="97" t="s">
        <v>381</v>
      </c>
    </row>
    <row r="821" spans="1:35" x14ac:dyDescent="0.3">
      <c r="A821" s="97">
        <v>146</v>
      </c>
      <c r="B821" s="127" t="str">
        <f t="shared" si="81"/>
        <v>1461</v>
      </c>
      <c r="C821" s="127" t="str">
        <f t="shared" si="82"/>
        <v>25831</v>
      </c>
      <c r="E821" s="159" t="s">
        <v>332</v>
      </c>
      <c r="F821" s="134" t="s">
        <v>142</v>
      </c>
      <c r="G821" s="121" t="s">
        <v>194</v>
      </c>
      <c r="H821" s="136">
        <v>43738</v>
      </c>
      <c r="I821" s="132">
        <f t="shared" si="79"/>
        <v>1</v>
      </c>
      <c r="J821" s="97" t="s">
        <v>241</v>
      </c>
      <c r="K821" s="97">
        <v>2018</v>
      </c>
      <c r="L821" s="123">
        <v>43202</v>
      </c>
      <c r="M821" s="118">
        <v>2584</v>
      </c>
      <c r="N821" s="120">
        <v>2583</v>
      </c>
      <c r="O821" s="123">
        <v>43202</v>
      </c>
      <c r="P821" s="97" t="s">
        <v>94</v>
      </c>
      <c r="Q821" s="120" t="s">
        <v>96</v>
      </c>
      <c r="R821" s="132" t="s">
        <v>92</v>
      </c>
      <c r="S821" s="124">
        <v>0.69861111111111107</v>
      </c>
      <c r="T821" s="97">
        <v>19</v>
      </c>
      <c r="U821" s="127" t="s">
        <v>271</v>
      </c>
      <c r="V821" s="97" t="s">
        <v>377</v>
      </c>
      <c r="W821" s="97" t="s">
        <v>289</v>
      </c>
      <c r="Y821" s="127" t="s">
        <v>363</v>
      </c>
      <c r="Z821" s="127" t="s">
        <v>364</v>
      </c>
      <c r="AA821" s="127" t="s">
        <v>261</v>
      </c>
      <c r="AB821" s="127">
        <f t="shared" si="80"/>
        <v>1</v>
      </c>
      <c r="AC821" s="127">
        <f t="shared" si="83"/>
        <v>1</v>
      </c>
      <c r="AD821" s="120">
        <v>1000</v>
      </c>
      <c r="AE821" s="132">
        <f t="shared" si="78"/>
        <v>801</v>
      </c>
      <c r="AF821" s="107">
        <v>1</v>
      </c>
      <c r="AH821" s="127" t="str">
        <f t="shared" si="84"/>
        <v>2583ACTIVOX MENTA-EUCALIPTO X 16 PASTILLAS</v>
      </c>
      <c r="AI821" s="97" t="s">
        <v>380</v>
      </c>
    </row>
    <row r="822" spans="1:35" x14ac:dyDescent="0.3">
      <c r="A822" s="97">
        <v>146</v>
      </c>
      <c r="B822" s="127" t="str">
        <f t="shared" si="81"/>
        <v>1461</v>
      </c>
      <c r="C822" s="127" t="str">
        <f t="shared" si="82"/>
        <v>25832</v>
      </c>
      <c r="E822" s="159" t="s">
        <v>333</v>
      </c>
      <c r="F822" s="134" t="s">
        <v>159</v>
      </c>
      <c r="G822" s="121" t="s">
        <v>183</v>
      </c>
      <c r="H822" s="136">
        <v>43738</v>
      </c>
      <c r="I822" s="132">
        <f t="shared" si="79"/>
        <v>2</v>
      </c>
      <c r="J822" s="97" t="s">
        <v>241</v>
      </c>
      <c r="K822" s="97">
        <v>2018</v>
      </c>
      <c r="L822" s="123">
        <v>43202</v>
      </c>
      <c r="M822" s="118">
        <v>2584</v>
      </c>
      <c r="N822" s="120">
        <v>2583</v>
      </c>
      <c r="O822" s="123">
        <v>43202</v>
      </c>
      <c r="P822" s="97" t="s">
        <v>94</v>
      </c>
      <c r="Q822" s="120" t="s">
        <v>96</v>
      </c>
      <c r="R822" s="132" t="s">
        <v>92</v>
      </c>
      <c r="S822" s="124">
        <v>0.69861111111111107</v>
      </c>
      <c r="T822" s="97">
        <v>19</v>
      </c>
      <c r="U822" s="127" t="s">
        <v>271</v>
      </c>
      <c r="V822" s="97" t="s">
        <v>377</v>
      </c>
      <c r="W822" s="97" t="s">
        <v>289</v>
      </c>
      <c r="Y822" s="127" t="s">
        <v>363</v>
      </c>
      <c r="Z822" s="127" t="s">
        <v>364</v>
      </c>
      <c r="AA822" s="127" t="s">
        <v>261</v>
      </c>
      <c r="AB822" s="127">
        <f t="shared" si="80"/>
        <v>1</v>
      </c>
      <c r="AC822" s="127">
        <f t="shared" si="83"/>
        <v>1</v>
      </c>
      <c r="AD822" s="120">
        <v>375</v>
      </c>
      <c r="AE822" s="132">
        <f t="shared" si="78"/>
        <v>801</v>
      </c>
      <c r="AF822" s="107">
        <v>1</v>
      </c>
      <c r="AH822" s="127" t="str">
        <f t="shared" si="84"/>
        <v>2583ACTIVOX MIEL-LIMON X 16 PASTILLAS</v>
      </c>
      <c r="AI822" s="97" t="s">
        <v>380</v>
      </c>
    </row>
    <row r="823" spans="1:35" x14ac:dyDescent="0.3">
      <c r="A823" s="97">
        <v>146</v>
      </c>
      <c r="B823" s="127" t="str">
        <f t="shared" si="81"/>
        <v>1461</v>
      </c>
      <c r="C823" s="127" t="str">
        <f t="shared" si="82"/>
        <v>25833</v>
      </c>
      <c r="E823" s="159" t="s">
        <v>334</v>
      </c>
      <c r="F823" s="134" t="s">
        <v>161</v>
      </c>
      <c r="G823" s="121" t="s">
        <v>162</v>
      </c>
      <c r="H823" s="136">
        <v>43738</v>
      </c>
      <c r="I823" s="132">
        <f t="shared" si="79"/>
        <v>3</v>
      </c>
      <c r="J823" s="97" t="s">
        <v>241</v>
      </c>
      <c r="K823" s="97">
        <v>2018</v>
      </c>
      <c r="L823" s="123">
        <v>43202</v>
      </c>
      <c r="M823" s="118">
        <v>2584</v>
      </c>
      <c r="N823" s="120">
        <v>2583</v>
      </c>
      <c r="O823" s="123">
        <v>43202</v>
      </c>
      <c r="P823" s="97" t="s">
        <v>94</v>
      </c>
      <c r="Q823" s="120" t="s">
        <v>96</v>
      </c>
      <c r="R823" s="132" t="s">
        <v>92</v>
      </c>
      <c r="S823" s="124">
        <v>0.69861111111111107</v>
      </c>
      <c r="T823" s="97">
        <v>19</v>
      </c>
      <c r="U823" s="127" t="s">
        <v>271</v>
      </c>
      <c r="V823" s="97" t="s">
        <v>377</v>
      </c>
      <c r="W823" s="97" t="s">
        <v>289</v>
      </c>
      <c r="Y823" s="127" t="s">
        <v>363</v>
      </c>
      <c r="Z823" s="127" t="s">
        <v>364</v>
      </c>
      <c r="AA823" s="127" t="s">
        <v>261</v>
      </c>
      <c r="AB823" s="127">
        <f t="shared" si="80"/>
        <v>1</v>
      </c>
      <c r="AC823" s="127">
        <f t="shared" si="83"/>
        <v>1</v>
      </c>
      <c r="AD823" s="120">
        <v>18</v>
      </c>
      <c r="AE823" s="132">
        <f t="shared" si="78"/>
        <v>801</v>
      </c>
      <c r="AF823" s="107">
        <v>1</v>
      </c>
      <c r="AH823" s="127" t="str">
        <f t="shared" si="84"/>
        <v>2583ARKOCAPIL advance X 60 CAPS.</v>
      </c>
      <c r="AI823" s="97" t="s">
        <v>380</v>
      </c>
    </row>
    <row r="824" spans="1:35" x14ac:dyDescent="0.3">
      <c r="A824" s="97">
        <v>146</v>
      </c>
      <c r="B824" s="127" t="str">
        <f t="shared" si="81"/>
        <v>1461</v>
      </c>
      <c r="C824" s="127" t="str">
        <f t="shared" si="82"/>
        <v>25834</v>
      </c>
      <c r="E824" s="159" t="s">
        <v>336</v>
      </c>
      <c r="F824" s="134" t="s">
        <v>185</v>
      </c>
      <c r="G824" s="121" t="s">
        <v>371</v>
      </c>
      <c r="H824" s="136">
        <v>44134</v>
      </c>
      <c r="I824" s="132">
        <f t="shared" si="79"/>
        <v>4</v>
      </c>
      <c r="J824" s="97" t="s">
        <v>241</v>
      </c>
      <c r="K824" s="97">
        <v>2018</v>
      </c>
      <c r="L824" s="123">
        <v>43202</v>
      </c>
      <c r="M824" s="118">
        <v>2584</v>
      </c>
      <c r="N824" s="120">
        <v>2583</v>
      </c>
      <c r="O824" s="123">
        <v>43202</v>
      </c>
      <c r="P824" s="97" t="s">
        <v>94</v>
      </c>
      <c r="Q824" s="120" t="s">
        <v>96</v>
      </c>
      <c r="R824" s="132" t="s">
        <v>92</v>
      </c>
      <c r="S824" s="124">
        <v>0.69861111111111107</v>
      </c>
      <c r="T824" s="97">
        <v>19</v>
      </c>
      <c r="U824" s="127" t="s">
        <v>271</v>
      </c>
      <c r="V824" s="97" t="s">
        <v>377</v>
      </c>
      <c r="W824" s="97" t="s">
        <v>289</v>
      </c>
      <c r="Y824" s="127" t="s">
        <v>363</v>
      </c>
      <c r="Z824" s="127" t="s">
        <v>364</v>
      </c>
      <c r="AA824" s="127" t="s">
        <v>261</v>
      </c>
      <c r="AB824" s="127">
        <f t="shared" si="80"/>
        <v>1</v>
      </c>
      <c r="AC824" s="127">
        <f t="shared" si="83"/>
        <v>1</v>
      </c>
      <c r="AD824" s="120">
        <v>30</v>
      </c>
      <c r="AE824" s="132">
        <f t="shared" si="78"/>
        <v>801</v>
      </c>
      <c r="AF824" s="107">
        <v>1</v>
      </c>
      <c r="AH824" s="127" t="str">
        <f t="shared" si="84"/>
        <v>2583ARKOLAGEN PLUS X 14 SACHETS</v>
      </c>
      <c r="AI824" s="97" t="s">
        <v>380</v>
      </c>
    </row>
    <row r="825" spans="1:35" x14ac:dyDescent="0.3">
      <c r="A825" s="97">
        <v>146</v>
      </c>
      <c r="B825" s="127" t="str">
        <f t="shared" si="81"/>
        <v>1461</v>
      </c>
      <c r="C825" s="127" t="str">
        <f t="shared" si="82"/>
        <v>25835</v>
      </c>
      <c r="E825" s="159" t="s">
        <v>337</v>
      </c>
      <c r="F825" s="134" t="s">
        <v>146</v>
      </c>
      <c r="G825" s="121" t="s">
        <v>238</v>
      </c>
      <c r="H825" s="136">
        <v>43707</v>
      </c>
      <c r="I825" s="132">
        <f t="shared" si="79"/>
        <v>5</v>
      </c>
      <c r="J825" s="97" t="s">
        <v>241</v>
      </c>
      <c r="K825" s="97">
        <v>2018</v>
      </c>
      <c r="L825" s="123">
        <v>43202</v>
      </c>
      <c r="M825" s="118">
        <v>2584</v>
      </c>
      <c r="N825" s="120">
        <v>2583</v>
      </c>
      <c r="O825" s="123">
        <v>43202</v>
      </c>
      <c r="P825" s="97" t="s">
        <v>94</v>
      </c>
      <c r="Q825" s="120" t="s">
        <v>96</v>
      </c>
      <c r="R825" s="132" t="s">
        <v>92</v>
      </c>
      <c r="S825" s="124">
        <v>0.69861111111111107</v>
      </c>
      <c r="T825" s="97">
        <v>19</v>
      </c>
      <c r="U825" s="127" t="s">
        <v>271</v>
      </c>
      <c r="V825" s="97" t="s">
        <v>377</v>
      </c>
      <c r="W825" s="97" t="s">
        <v>289</v>
      </c>
      <c r="Y825" s="127" t="s">
        <v>363</v>
      </c>
      <c r="Z825" s="127" t="s">
        <v>364</v>
      </c>
      <c r="AA825" s="127" t="s">
        <v>261</v>
      </c>
      <c r="AB825" s="127">
        <f t="shared" si="80"/>
        <v>1</v>
      </c>
      <c r="AC825" s="127">
        <f t="shared" si="83"/>
        <v>1</v>
      </c>
      <c r="AD825" s="120">
        <v>42</v>
      </c>
      <c r="AE825" s="132">
        <f t="shared" si="78"/>
        <v>801</v>
      </c>
      <c r="AF825" s="107">
        <v>1</v>
      </c>
      <c r="AH825" s="127" t="str">
        <f t="shared" si="84"/>
        <v>2583ARKOVOX PROPOLIS JARABE X 150 ML.</v>
      </c>
      <c r="AI825" s="97" t="s">
        <v>380</v>
      </c>
    </row>
    <row r="826" spans="1:35" x14ac:dyDescent="0.3">
      <c r="A826" s="97">
        <v>146</v>
      </c>
      <c r="B826" s="127" t="str">
        <f t="shared" si="81"/>
        <v>1461</v>
      </c>
      <c r="C826" s="127" t="str">
        <f t="shared" si="82"/>
        <v>25836</v>
      </c>
      <c r="E826" s="159" t="s">
        <v>338</v>
      </c>
      <c r="F826" s="134" t="s">
        <v>149</v>
      </c>
      <c r="G826" s="121" t="s">
        <v>150</v>
      </c>
      <c r="H826" s="136">
        <v>43951</v>
      </c>
      <c r="I826" s="132">
        <f t="shared" si="79"/>
        <v>6</v>
      </c>
      <c r="J826" s="97" t="s">
        <v>241</v>
      </c>
      <c r="K826" s="97">
        <v>2018</v>
      </c>
      <c r="L826" s="123">
        <v>43202</v>
      </c>
      <c r="M826" s="118">
        <v>2584</v>
      </c>
      <c r="N826" s="120">
        <v>2583</v>
      </c>
      <c r="O826" s="123">
        <v>43202</v>
      </c>
      <c r="P826" s="97" t="s">
        <v>94</v>
      </c>
      <c r="Q826" s="120" t="s">
        <v>96</v>
      </c>
      <c r="R826" s="132" t="s">
        <v>92</v>
      </c>
      <c r="S826" s="124">
        <v>0.69861111111111107</v>
      </c>
      <c r="T826" s="97">
        <v>19</v>
      </c>
      <c r="U826" s="127" t="s">
        <v>271</v>
      </c>
      <c r="V826" s="97" t="s">
        <v>377</v>
      </c>
      <c r="W826" s="97" t="s">
        <v>289</v>
      </c>
      <c r="Y826" s="127" t="s">
        <v>363</v>
      </c>
      <c r="Z826" s="127" t="s">
        <v>364</v>
      </c>
      <c r="AA826" s="127" t="s">
        <v>261</v>
      </c>
      <c r="AB826" s="127">
        <f t="shared" si="80"/>
        <v>1</v>
      </c>
      <c r="AC826" s="127">
        <f t="shared" si="83"/>
        <v>1</v>
      </c>
      <c r="AD826" s="120">
        <v>12</v>
      </c>
      <c r="AE826" s="132">
        <f t="shared" si="78"/>
        <v>801</v>
      </c>
      <c r="AF826" s="107">
        <v>1</v>
      </c>
      <c r="AH826" s="127" t="str">
        <f t="shared" si="84"/>
        <v>2583CHONDRO AID FORTE X 60 CAPS.</v>
      </c>
      <c r="AI826" s="97" t="s">
        <v>380</v>
      </c>
    </row>
    <row r="827" spans="1:35" x14ac:dyDescent="0.3">
      <c r="A827" s="97">
        <v>146</v>
      </c>
      <c r="B827" s="127" t="str">
        <f t="shared" si="81"/>
        <v>1461</v>
      </c>
      <c r="C827" s="127" t="str">
        <f t="shared" si="82"/>
        <v>25837</v>
      </c>
      <c r="E827" s="159" t="s">
        <v>339</v>
      </c>
      <c r="F827" s="134" t="s">
        <v>151</v>
      </c>
      <c r="G827" s="121" t="s">
        <v>224</v>
      </c>
      <c r="H827" s="136">
        <v>43738</v>
      </c>
      <c r="I827" s="132">
        <f t="shared" si="79"/>
        <v>7</v>
      </c>
      <c r="J827" s="97" t="s">
        <v>241</v>
      </c>
      <c r="K827" s="97">
        <v>2018</v>
      </c>
      <c r="L827" s="123">
        <v>43202</v>
      </c>
      <c r="M827" s="118">
        <v>2584</v>
      </c>
      <c r="N827" s="120">
        <v>2583</v>
      </c>
      <c r="O827" s="123">
        <v>43202</v>
      </c>
      <c r="P827" s="97" t="s">
        <v>94</v>
      </c>
      <c r="Q827" s="120" t="s">
        <v>96</v>
      </c>
      <c r="R827" s="132" t="s">
        <v>92</v>
      </c>
      <c r="S827" s="124">
        <v>0.69861111111111107</v>
      </c>
      <c r="T827" s="97">
        <v>19</v>
      </c>
      <c r="U827" s="127" t="s">
        <v>271</v>
      </c>
      <c r="V827" s="97" t="s">
        <v>377</v>
      </c>
      <c r="W827" s="97" t="s">
        <v>289</v>
      </c>
      <c r="Y827" s="127" t="s">
        <v>363</v>
      </c>
      <c r="Z827" s="127" t="s">
        <v>364</v>
      </c>
      <c r="AA827" s="127" t="s">
        <v>261</v>
      </c>
      <c r="AB827" s="127">
        <f t="shared" si="80"/>
        <v>1</v>
      </c>
      <c r="AC827" s="127">
        <f t="shared" si="83"/>
        <v>1</v>
      </c>
      <c r="AD827" s="120">
        <v>54</v>
      </c>
      <c r="AE827" s="132">
        <f t="shared" si="78"/>
        <v>801</v>
      </c>
      <c r="AF827" s="107">
        <v>1</v>
      </c>
      <c r="AH827" s="127" t="str">
        <f t="shared" si="84"/>
        <v>2583CYS-CONTROL SACHETS X 14</v>
      </c>
      <c r="AI827" s="97" t="s">
        <v>380</v>
      </c>
    </row>
    <row r="828" spans="1:35" x14ac:dyDescent="0.3">
      <c r="A828" s="97">
        <v>146</v>
      </c>
      <c r="B828" s="127" t="str">
        <f t="shared" si="81"/>
        <v>1461</v>
      </c>
      <c r="C828" s="127" t="str">
        <f t="shared" si="82"/>
        <v>25838</v>
      </c>
      <c r="E828" s="159" t="s">
        <v>342</v>
      </c>
      <c r="F828" s="134" t="s">
        <v>155</v>
      </c>
      <c r="G828" s="121" t="s">
        <v>355</v>
      </c>
      <c r="H828" s="136">
        <v>44073</v>
      </c>
      <c r="I828" s="132">
        <f t="shared" si="79"/>
        <v>8</v>
      </c>
      <c r="J828" s="97" t="s">
        <v>241</v>
      </c>
      <c r="K828" s="97">
        <v>2018</v>
      </c>
      <c r="L828" s="123">
        <v>43202</v>
      </c>
      <c r="M828" s="118">
        <v>2584</v>
      </c>
      <c r="N828" s="120">
        <v>2583</v>
      </c>
      <c r="O828" s="123">
        <v>43202</v>
      </c>
      <c r="P828" s="97" t="s">
        <v>94</v>
      </c>
      <c r="Q828" s="120" t="s">
        <v>96</v>
      </c>
      <c r="R828" s="132" t="s">
        <v>92</v>
      </c>
      <c r="S828" s="124">
        <v>0.69861111111111107</v>
      </c>
      <c r="T828" s="97">
        <v>19</v>
      </c>
      <c r="U828" s="127" t="s">
        <v>271</v>
      </c>
      <c r="V828" s="97" t="s">
        <v>377</v>
      </c>
      <c r="W828" s="97" t="s">
        <v>289</v>
      </c>
      <c r="Y828" s="127" t="s">
        <v>363</v>
      </c>
      <c r="Z828" s="127" t="s">
        <v>364</v>
      </c>
      <c r="AA828" s="127" t="s">
        <v>261</v>
      </c>
      <c r="AB828" s="127">
        <f t="shared" si="80"/>
        <v>1</v>
      </c>
      <c r="AC828" s="127">
        <f t="shared" si="83"/>
        <v>1</v>
      </c>
      <c r="AD828" s="120">
        <v>72</v>
      </c>
      <c r="AE828" s="132">
        <f t="shared" si="78"/>
        <v>801</v>
      </c>
      <c r="AF828" s="107">
        <v>1</v>
      </c>
      <c r="AH828" s="127" t="str">
        <f t="shared" si="84"/>
        <v>2583PHYTO SOYA CAPS. X 60</v>
      </c>
      <c r="AI828" s="97" t="s">
        <v>380</v>
      </c>
    </row>
    <row r="829" spans="1:35" x14ac:dyDescent="0.3">
      <c r="A829" s="97">
        <v>146</v>
      </c>
      <c r="B829" s="127" t="str">
        <f t="shared" si="81"/>
        <v>1461</v>
      </c>
      <c r="C829" s="127" t="str">
        <f t="shared" si="82"/>
        <v>25839</v>
      </c>
      <c r="E829" s="159" t="s">
        <v>343</v>
      </c>
      <c r="F829" s="134" t="s">
        <v>170</v>
      </c>
      <c r="G829" s="121" t="s">
        <v>376</v>
      </c>
      <c r="H829" s="137">
        <v>43862</v>
      </c>
      <c r="I829" s="132">
        <f t="shared" si="79"/>
        <v>9</v>
      </c>
      <c r="J829" s="97" t="s">
        <v>241</v>
      </c>
      <c r="K829" s="97">
        <v>2018</v>
      </c>
      <c r="L829" s="123">
        <v>43202</v>
      </c>
      <c r="M829" s="118">
        <v>2584</v>
      </c>
      <c r="N829" s="120">
        <v>2583</v>
      </c>
      <c r="O829" s="123">
        <v>43202</v>
      </c>
      <c r="P829" s="97" t="s">
        <v>94</v>
      </c>
      <c r="Q829" s="120" t="s">
        <v>96</v>
      </c>
      <c r="R829" s="132" t="s">
        <v>92</v>
      </c>
      <c r="S829" s="124">
        <v>0.69861111111111107</v>
      </c>
      <c r="T829" s="97">
        <v>19</v>
      </c>
      <c r="U829" s="127" t="s">
        <v>271</v>
      </c>
      <c r="V829" s="97" t="s">
        <v>377</v>
      </c>
      <c r="W829" s="97" t="s">
        <v>289</v>
      </c>
      <c r="Y829" s="127" t="s">
        <v>363</v>
      </c>
      <c r="Z829" s="127" t="s">
        <v>364</v>
      </c>
      <c r="AA829" s="127" t="s">
        <v>261</v>
      </c>
      <c r="AB829" s="127">
        <f t="shared" si="80"/>
        <v>1</v>
      </c>
      <c r="AC829" s="127">
        <f t="shared" si="83"/>
        <v>1</v>
      </c>
      <c r="AD829" s="120">
        <v>6</v>
      </c>
      <c r="AE829" s="132">
        <f t="shared" si="78"/>
        <v>801</v>
      </c>
      <c r="AF829" s="107">
        <v>1</v>
      </c>
      <c r="AH829" s="127" t="str">
        <f t="shared" si="84"/>
        <v>2583PHYTO SOYA DIA Y NOCHE X 60 CAP.</v>
      </c>
      <c r="AI829" s="97" t="s">
        <v>380</v>
      </c>
    </row>
    <row r="830" spans="1:35" x14ac:dyDescent="0.3">
      <c r="A830" s="97">
        <v>146</v>
      </c>
      <c r="B830" s="127" t="str">
        <f t="shared" si="81"/>
        <v>1461</v>
      </c>
      <c r="C830" s="127" t="str">
        <f t="shared" si="82"/>
        <v>258310</v>
      </c>
      <c r="E830" s="159" t="s">
        <v>344</v>
      </c>
      <c r="F830" s="134" t="s">
        <v>165</v>
      </c>
      <c r="G830" s="121" t="s">
        <v>184</v>
      </c>
      <c r="H830" s="136">
        <v>44042</v>
      </c>
      <c r="I830" s="132">
        <f t="shared" si="79"/>
        <v>10</v>
      </c>
      <c r="J830" s="97" t="s">
        <v>241</v>
      </c>
      <c r="K830" s="97">
        <v>2018</v>
      </c>
      <c r="L830" s="123">
        <v>43202</v>
      </c>
      <c r="M830" s="118">
        <v>2584</v>
      </c>
      <c r="N830" s="120">
        <v>2583</v>
      </c>
      <c r="O830" s="123">
        <v>43202</v>
      </c>
      <c r="P830" s="97" t="s">
        <v>94</v>
      </c>
      <c r="Q830" s="120" t="s">
        <v>96</v>
      </c>
      <c r="R830" s="132" t="s">
        <v>92</v>
      </c>
      <c r="S830" s="124">
        <v>0.69861111111111107</v>
      </c>
      <c r="T830" s="97">
        <v>19</v>
      </c>
      <c r="U830" s="127" t="s">
        <v>271</v>
      </c>
      <c r="V830" s="97" t="s">
        <v>377</v>
      </c>
      <c r="W830" s="97" t="s">
        <v>289</v>
      </c>
      <c r="Y830" s="127" t="s">
        <v>363</v>
      </c>
      <c r="Z830" s="127" t="s">
        <v>364</v>
      </c>
      <c r="AA830" s="127" t="s">
        <v>261</v>
      </c>
      <c r="AB830" s="127">
        <f t="shared" si="80"/>
        <v>1</v>
      </c>
      <c r="AC830" s="127">
        <f t="shared" si="83"/>
        <v>1</v>
      </c>
      <c r="AD830" s="120">
        <v>24</v>
      </c>
      <c r="AE830" s="132">
        <f t="shared" si="78"/>
        <v>801</v>
      </c>
      <c r="AF830" s="107">
        <v>1</v>
      </c>
      <c r="AH830" s="127" t="str">
        <f t="shared" si="84"/>
        <v>2583PHYTO SOYA FORTE X 60 CAPS</v>
      </c>
      <c r="AI830" s="97" t="s">
        <v>380</v>
      </c>
    </row>
    <row r="831" spans="1:35" x14ac:dyDescent="0.3">
      <c r="A831" s="97">
        <v>146</v>
      </c>
      <c r="B831" s="127" t="str">
        <f t="shared" ref="B831:B894" si="85">CONCATENATE(A831,AB831)</f>
        <v>1461</v>
      </c>
      <c r="C831" s="127" t="str">
        <f t="shared" ref="C831:C894" si="86">CONCATENATE(N831,I831)</f>
        <v>258311</v>
      </c>
      <c r="E831" s="159" t="s">
        <v>345</v>
      </c>
      <c r="F831" s="134" t="s">
        <v>157</v>
      </c>
      <c r="G831" s="121" t="s">
        <v>326</v>
      </c>
      <c r="H831" s="136">
        <v>44134</v>
      </c>
      <c r="I831" s="132">
        <f t="shared" si="79"/>
        <v>11</v>
      </c>
      <c r="J831" s="97" t="s">
        <v>241</v>
      </c>
      <c r="K831" s="97">
        <v>2018</v>
      </c>
      <c r="L831" s="123">
        <v>43202</v>
      </c>
      <c r="M831" s="118">
        <v>2584</v>
      </c>
      <c r="N831" s="120">
        <v>2583</v>
      </c>
      <c r="O831" s="123">
        <v>43202</v>
      </c>
      <c r="P831" s="97" t="s">
        <v>94</v>
      </c>
      <c r="Q831" s="120" t="s">
        <v>96</v>
      </c>
      <c r="R831" s="132" t="s">
        <v>92</v>
      </c>
      <c r="S831" s="124">
        <v>0.69861111111111107</v>
      </c>
      <c r="T831" s="97">
        <v>19</v>
      </c>
      <c r="U831" s="127" t="s">
        <v>271</v>
      </c>
      <c r="V831" s="97" t="s">
        <v>377</v>
      </c>
      <c r="W831" s="97" t="s">
        <v>289</v>
      </c>
      <c r="Y831" s="127" t="s">
        <v>363</v>
      </c>
      <c r="Z831" s="127" t="s">
        <v>364</v>
      </c>
      <c r="AA831" s="127" t="s">
        <v>261</v>
      </c>
      <c r="AB831" s="127">
        <f t="shared" si="80"/>
        <v>1</v>
      </c>
      <c r="AC831" s="127">
        <f t="shared" si="83"/>
        <v>1</v>
      </c>
      <c r="AD831" s="120">
        <v>66</v>
      </c>
      <c r="AE831" s="132">
        <f t="shared" si="78"/>
        <v>801</v>
      </c>
      <c r="AF831" s="107">
        <v>1</v>
      </c>
      <c r="AH831" s="127" t="str">
        <f t="shared" ref="AH831:AH894" si="87">CONCATENATE(N831,F831)</f>
        <v>2583PHYTO SOYA GEL VAGINAL X 8 APLICADORES</v>
      </c>
      <c r="AI831" s="97" t="s">
        <v>380</v>
      </c>
    </row>
    <row r="832" spans="1:35" x14ac:dyDescent="0.3">
      <c r="A832" s="97">
        <v>146</v>
      </c>
      <c r="B832" s="127" t="str">
        <f t="shared" si="85"/>
        <v>1461</v>
      </c>
      <c r="C832" s="127" t="str">
        <f t="shared" si="86"/>
        <v>258312</v>
      </c>
      <c r="E832" s="159" t="s">
        <v>346</v>
      </c>
      <c r="F832" s="134" t="s">
        <v>172</v>
      </c>
      <c r="G832" s="121" t="s">
        <v>173</v>
      </c>
      <c r="H832" s="136">
        <v>43497</v>
      </c>
      <c r="I832" s="132">
        <f t="shared" si="79"/>
        <v>12</v>
      </c>
      <c r="J832" s="97" t="s">
        <v>241</v>
      </c>
      <c r="K832" s="97">
        <v>2018</v>
      </c>
      <c r="L832" s="123">
        <v>43202</v>
      </c>
      <c r="M832" s="118">
        <v>2584</v>
      </c>
      <c r="N832" s="120">
        <v>2583</v>
      </c>
      <c r="O832" s="123">
        <v>43202</v>
      </c>
      <c r="P832" s="97" t="s">
        <v>94</v>
      </c>
      <c r="Q832" s="120" t="s">
        <v>96</v>
      </c>
      <c r="R832" s="132" t="s">
        <v>92</v>
      </c>
      <c r="S832" s="124">
        <v>0.69861111111111107</v>
      </c>
      <c r="T832" s="97">
        <v>19</v>
      </c>
      <c r="U832" s="127" t="s">
        <v>271</v>
      </c>
      <c r="V832" s="97" t="s">
        <v>377</v>
      </c>
      <c r="W832" s="97" t="s">
        <v>289</v>
      </c>
      <c r="Y832" s="127" t="s">
        <v>363</v>
      </c>
      <c r="Z832" s="127" t="s">
        <v>364</v>
      </c>
      <c r="AA832" s="127" t="s">
        <v>261</v>
      </c>
      <c r="AB832" s="127">
        <f t="shared" si="80"/>
        <v>1</v>
      </c>
      <c r="AC832" s="127">
        <f t="shared" si="83"/>
        <v>1</v>
      </c>
      <c r="AD832" s="120">
        <v>6</v>
      </c>
      <c r="AE832" s="132">
        <f t="shared" si="78"/>
        <v>801</v>
      </c>
      <c r="AF832" s="107">
        <v>1</v>
      </c>
      <c r="AH832" s="127" t="str">
        <f t="shared" si="87"/>
        <v>2583VITIVEN X 30 CAPSULAS</v>
      </c>
      <c r="AI832" s="97" t="s">
        <v>380</v>
      </c>
    </row>
    <row r="833" spans="1:35" x14ac:dyDescent="0.3">
      <c r="A833" s="97">
        <v>146</v>
      </c>
      <c r="B833" s="127" t="str">
        <f t="shared" si="85"/>
        <v>1462</v>
      </c>
      <c r="C833" s="127" t="str">
        <f t="shared" si="86"/>
        <v>25841</v>
      </c>
      <c r="E833" s="159" t="s">
        <v>332</v>
      </c>
      <c r="F833" s="134" t="s">
        <v>142</v>
      </c>
      <c r="G833" s="121" t="s">
        <v>194</v>
      </c>
      <c r="H833" s="136">
        <v>43738</v>
      </c>
      <c r="I833" s="132">
        <f t="shared" si="79"/>
        <v>1</v>
      </c>
      <c r="J833" s="97" t="s">
        <v>241</v>
      </c>
      <c r="K833" s="97">
        <v>2018</v>
      </c>
      <c r="L833" s="123">
        <v>43202</v>
      </c>
      <c r="M833" s="118">
        <v>2585</v>
      </c>
      <c r="N833" s="120">
        <v>2584</v>
      </c>
      <c r="O833" s="123">
        <v>43202</v>
      </c>
      <c r="P833" s="97" t="s">
        <v>94</v>
      </c>
      <c r="Q833" s="120" t="s">
        <v>96</v>
      </c>
      <c r="R833" s="132" t="s">
        <v>87</v>
      </c>
      <c r="S833" s="124">
        <v>0.69861111111111107</v>
      </c>
      <c r="T833" s="97">
        <v>17</v>
      </c>
      <c r="U833" s="127" t="s">
        <v>271</v>
      </c>
      <c r="V833" s="97" t="s">
        <v>377</v>
      </c>
      <c r="W833" s="97" t="s">
        <v>289</v>
      </c>
      <c r="Y833" s="127" t="s">
        <v>363</v>
      </c>
      <c r="Z833" s="127" t="s">
        <v>364</v>
      </c>
      <c r="AA833" s="127" t="s">
        <v>261</v>
      </c>
      <c r="AB833" s="127">
        <f t="shared" si="80"/>
        <v>2</v>
      </c>
      <c r="AC833" s="127">
        <f t="shared" si="83"/>
        <v>1</v>
      </c>
      <c r="AD833" s="120">
        <v>590</v>
      </c>
      <c r="AE833" s="132">
        <f t="shared" si="78"/>
        <v>802</v>
      </c>
      <c r="AF833" s="107">
        <v>1</v>
      </c>
      <c r="AH833" s="127" t="str">
        <f t="shared" si="87"/>
        <v>2584ACTIVOX MENTA-EUCALIPTO X 16 PASTILLAS</v>
      </c>
      <c r="AI833" s="97" t="s">
        <v>379</v>
      </c>
    </row>
    <row r="834" spans="1:35" x14ac:dyDescent="0.3">
      <c r="A834" s="97">
        <v>146</v>
      </c>
      <c r="B834" s="127" t="str">
        <f t="shared" si="85"/>
        <v>1462</v>
      </c>
      <c r="C834" s="127" t="str">
        <f t="shared" si="86"/>
        <v>25842</v>
      </c>
      <c r="E834" s="159" t="s">
        <v>333</v>
      </c>
      <c r="F834" s="134" t="s">
        <v>159</v>
      </c>
      <c r="G834" s="121" t="s">
        <v>183</v>
      </c>
      <c r="H834" s="136">
        <v>43738</v>
      </c>
      <c r="I834" s="132">
        <f t="shared" si="79"/>
        <v>2</v>
      </c>
      <c r="J834" s="97" t="s">
        <v>241</v>
      </c>
      <c r="K834" s="97">
        <v>2018</v>
      </c>
      <c r="L834" s="123">
        <v>43202</v>
      </c>
      <c r="M834" s="118">
        <v>2585</v>
      </c>
      <c r="N834" s="120">
        <v>2584</v>
      </c>
      <c r="O834" s="123">
        <v>43202</v>
      </c>
      <c r="P834" s="97" t="s">
        <v>94</v>
      </c>
      <c r="Q834" s="120" t="s">
        <v>96</v>
      </c>
      <c r="R834" s="132" t="s">
        <v>87</v>
      </c>
      <c r="S834" s="124">
        <v>0.69861111111111107</v>
      </c>
      <c r="T834" s="97">
        <v>17</v>
      </c>
      <c r="U834" s="127" t="s">
        <v>271</v>
      </c>
      <c r="V834" s="97" t="s">
        <v>377</v>
      </c>
      <c r="W834" s="97" t="s">
        <v>289</v>
      </c>
      <c r="Y834" s="127" t="s">
        <v>363</v>
      </c>
      <c r="Z834" s="127" t="s">
        <v>364</v>
      </c>
      <c r="AA834" s="127" t="s">
        <v>261</v>
      </c>
      <c r="AB834" s="127">
        <f t="shared" si="80"/>
        <v>2</v>
      </c>
      <c r="AC834" s="127">
        <f t="shared" si="83"/>
        <v>1</v>
      </c>
      <c r="AD834" s="120">
        <v>440</v>
      </c>
      <c r="AE834" s="132">
        <f t="shared" ref="AE834:AE897" si="88">IF(N834&lt;&gt;"",IF(N834=N833,AE833,AE833+1),"")</f>
        <v>802</v>
      </c>
      <c r="AF834" s="107">
        <v>1</v>
      </c>
      <c r="AH834" s="127" t="str">
        <f t="shared" si="87"/>
        <v>2584ACTIVOX MIEL-LIMON X 16 PASTILLAS</v>
      </c>
      <c r="AI834" s="97" t="s">
        <v>379</v>
      </c>
    </row>
    <row r="835" spans="1:35" x14ac:dyDescent="0.3">
      <c r="A835" s="97">
        <v>146</v>
      </c>
      <c r="B835" s="127" t="str">
        <f t="shared" si="85"/>
        <v>1462</v>
      </c>
      <c r="C835" s="127" t="str">
        <f t="shared" si="86"/>
        <v>25843</v>
      </c>
      <c r="E835" s="159" t="s">
        <v>334</v>
      </c>
      <c r="F835" s="134" t="s">
        <v>161</v>
      </c>
      <c r="G835" s="121" t="s">
        <v>162</v>
      </c>
      <c r="H835" s="136">
        <v>43738</v>
      </c>
      <c r="I835" s="132">
        <f t="shared" si="79"/>
        <v>3</v>
      </c>
      <c r="J835" s="97" t="s">
        <v>241</v>
      </c>
      <c r="K835" s="97">
        <v>2018</v>
      </c>
      <c r="L835" s="123">
        <v>43202</v>
      </c>
      <c r="M835" s="118">
        <v>2585</v>
      </c>
      <c r="N835" s="120">
        <v>2584</v>
      </c>
      <c r="O835" s="123">
        <v>43202</v>
      </c>
      <c r="P835" s="97" t="s">
        <v>94</v>
      </c>
      <c r="Q835" s="120" t="s">
        <v>96</v>
      </c>
      <c r="R835" s="132" t="s">
        <v>87</v>
      </c>
      <c r="S835" s="124">
        <v>0.69861111111111107</v>
      </c>
      <c r="T835" s="97">
        <v>17</v>
      </c>
      <c r="U835" s="127" t="s">
        <v>271</v>
      </c>
      <c r="V835" s="97" t="s">
        <v>377</v>
      </c>
      <c r="W835" s="97" t="s">
        <v>289</v>
      </c>
      <c r="Y835" s="127" t="s">
        <v>363</v>
      </c>
      <c r="Z835" s="127" t="s">
        <v>364</v>
      </c>
      <c r="AA835" s="127" t="s">
        <v>261</v>
      </c>
      <c r="AB835" s="127">
        <f t="shared" si="80"/>
        <v>2</v>
      </c>
      <c r="AC835" s="127">
        <f t="shared" si="83"/>
        <v>1</v>
      </c>
      <c r="AD835" s="120">
        <v>18</v>
      </c>
      <c r="AE835" s="132">
        <f t="shared" si="88"/>
        <v>802</v>
      </c>
      <c r="AF835" s="107">
        <v>1</v>
      </c>
      <c r="AH835" s="127" t="str">
        <f t="shared" si="87"/>
        <v>2584ARKOCAPIL advance X 60 CAPS.</v>
      </c>
      <c r="AI835" s="97" t="s">
        <v>379</v>
      </c>
    </row>
    <row r="836" spans="1:35" x14ac:dyDescent="0.3">
      <c r="A836" s="97">
        <v>146</v>
      </c>
      <c r="B836" s="127" t="str">
        <f t="shared" si="85"/>
        <v>1462</v>
      </c>
      <c r="C836" s="127" t="str">
        <f t="shared" si="86"/>
        <v>25844</v>
      </c>
      <c r="E836" s="159" t="s">
        <v>336</v>
      </c>
      <c r="F836" s="134" t="s">
        <v>185</v>
      </c>
      <c r="G836" s="121" t="s">
        <v>371</v>
      </c>
      <c r="H836" s="136">
        <v>44134</v>
      </c>
      <c r="I836" s="132">
        <f t="shared" si="79"/>
        <v>4</v>
      </c>
      <c r="J836" s="97" t="s">
        <v>241</v>
      </c>
      <c r="K836" s="97">
        <v>2018</v>
      </c>
      <c r="L836" s="123">
        <v>43202</v>
      </c>
      <c r="M836" s="118">
        <v>2585</v>
      </c>
      <c r="N836" s="120">
        <v>2584</v>
      </c>
      <c r="O836" s="123">
        <v>43202</v>
      </c>
      <c r="P836" s="97" t="s">
        <v>94</v>
      </c>
      <c r="Q836" s="120" t="s">
        <v>96</v>
      </c>
      <c r="R836" s="132" t="s">
        <v>87</v>
      </c>
      <c r="S836" s="124">
        <v>0.69861111111111107</v>
      </c>
      <c r="T836" s="97">
        <v>17</v>
      </c>
      <c r="U836" s="127" t="s">
        <v>271</v>
      </c>
      <c r="V836" s="97" t="s">
        <v>377</v>
      </c>
      <c r="W836" s="97" t="s">
        <v>289</v>
      </c>
      <c r="Y836" s="127" t="s">
        <v>363</v>
      </c>
      <c r="Z836" s="127" t="s">
        <v>364</v>
      </c>
      <c r="AA836" s="127" t="s">
        <v>261</v>
      </c>
      <c r="AB836" s="127">
        <f t="shared" si="80"/>
        <v>2</v>
      </c>
      <c r="AC836" s="127">
        <f t="shared" si="83"/>
        <v>1</v>
      </c>
      <c r="AD836" s="120">
        <v>42</v>
      </c>
      <c r="AE836" s="132">
        <f t="shared" si="88"/>
        <v>802</v>
      </c>
      <c r="AF836" s="107">
        <v>1</v>
      </c>
      <c r="AH836" s="127" t="str">
        <f t="shared" si="87"/>
        <v>2584ARKOLAGEN PLUS X 14 SACHETS</v>
      </c>
      <c r="AI836" s="97" t="s">
        <v>379</v>
      </c>
    </row>
    <row r="837" spans="1:35" x14ac:dyDescent="0.3">
      <c r="A837" s="97">
        <v>146</v>
      </c>
      <c r="B837" s="127" t="str">
        <f t="shared" si="85"/>
        <v>1462</v>
      </c>
      <c r="C837" s="127" t="str">
        <f t="shared" si="86"/>
        <v>25845</v>
      </c>
      <c r="E837" s="159" t="s">
        <v>337</v>
      </c>
      <c r="F837" s="134" t="s">
        <v>146</v>
      </c>
      <c r="G837" s="121" t="s">
        <v>238</v>
      </c>
      <c r="H837" s="136">
        <v>43707</v>
      </c>
      <c r="I837" s="132">
        <f t="shared" ref="I837:I900" si="89">IF(N837&lt;&gt;N836,1,IF(E837=E836,I836,I836+1))</f>
        <v>5</v>
      </c>
      <c r="J837" s="97" t="s">
        <v>241</v>
      </c>
      <c r="K837" s="97">
        <v>2018</v>
      </c>
      <c r="L837" s="123">
        <v>43202</v>
      </c>
      <c r="M837" s="118">
        <v>2585</v>
      </c>
      <c r="N837" s="120">
        <v>2584</v>
      </c>
      <c r="O837" s="123">
        <v>43202</v>
      </c>
      <c r="P837" s="97" t="s">
        <v>94</v>
      </c>
      <c r="Q837" s="120" t="s">
        <v>96</v>
      </c>
      <c r="R837" s="132" t="s">
        <v>87</v>
      </c>
      <c r="S837" s="124">
        <v>0.69861111111111107</v>
      </c>
      <c r="T837" s="97">
        <v>17</v>
      </c>
      <c r="U837" s="127" t="s">
        <v>271</v>
      </c>
      <c r="V837" s="97" t="s">
        <v>377</v>
      </c>
      <c r="W837" s="97" t="s">
        <v>289</v>
      </c>
      <c r="Y837" s="127" t="s">
        <v>363</v>
      </c>
      <c r="Z837" s="127" t="s">
        <v>364</v>
      </c>
      <c r="AA837" s="127" t="s">
        <v>261</v>
      </c>
      <c r="AB837" s="127">
        <f t="shared" ref="AB837:AB900" si="90">IF(N837&lt;&gt;"",IF(A837&lt;&gt;A836,1,IF(N837=N836,AB836,AB836+1)),"")</f>
        <v>2</v>
      </c>
      <c r="AC837" s="127">
        <f t="shared" si="83"/>
        <v>1</v>
      </c>
      <c r="AD837" s="120">
        <v>84</v>
      </c>
      <c r="AE837" s="132">
        <f t="shared" si="88"/>
        <v>802</v>
      </c>
      <c r="AF837" s="107">
        <v>1</v>
      </c>
      <c r="AH837" s="127" t="str">
        <f t="shared" si="87"/>
        <v>2584ARKOVOX PROPOLIS JARABE X 150 ML.</v>
      </c>
      <c r="AI837" s="97" t="s">
        <v>379</v>
      </c>
    </row>
    <row r="838" spans="1:35" x14ac:dyDescent="0.3">
      <c r="A838" s="97">
        <v>146</v>
      </c>
      <c r="B838" s="127" t="str">
        <f t="shared" si="85"/>
        <v>1462</v>
      </c>
      <c r="C838" s="127" t="str">
        <f t="shared" si="86"/>
        <v>25846</v>
      </c>
      <c r="E838" s="159" t="s">
        <v>339</v>
      </c>
      <c r="F838" s="134" t="s">
        <v>151</v>
      </c>
      <c r="G838" s="121" t="s">
        <v>224</v>
      </c>
      <c r="H838" s="136">
        <v>43738</v>
      </c>
      <c r="I838" s="132">
        <f t="shared" si="89"/>
        <v>6</v>
      </c>
      <c r="J838" s="97" t="s">
        <v>241</v>
      </c>
      <c r="K838" s="97">
        <v>2018</v>
      </c>
      <c r="L838" s="123">
        <v>43202</v>
      </c>
      <c r="M838" s="118">
        <v>2585</v>
      </c>
      <c r="N838" s="120">
        <v>2584</v>
      </c>
      <c r="O838" s="123">
        <v>43202</v>
      </c>
      <c r="P838" s="97" t="s">
        <v>94</v>
      </c>
      <c r="Q838" s="120" t="s">
        <v>96</v>
      </c>
      <c r="R838" s="132" t="s">
        <v>87</v>
      </c>
      <c r="S838" s="124">
        <v>0.69861111111111107</v>
      </c>
      <c r="T838" s="97">
        <v>17</v>
      </c>
      <c r="U838" s="127" t="s">
        <v>271</v>
      </c>
      <c r="V838" s="97" t="s">
        <v>377</v>
      </c>
      <c r="W838" s="97" t="s">
        <v>289</v>
      </c>
      <c r="Y838" s="127" t="s">
        <v>363</v>
      </c>
      <c r="Z838" s="127" t="s">
        <v>364</v>
      </c>
      <c r="AA838" s="127" t="s">
        <v>261</v>
      </c>
      <c r="AB838" s="127">
        <f t="shared" si="90"/>
        <v>2</v>
      </c>
      <c r="AC838" s="127">
        <f t="shared" ref="AC838:AC901" si="91">IF(N838&lt;&gt;"",1,"")</f>
        <v>1</v>
      </c>
      <c r="AD838" s="120">
        <v>30</v>
      </c>
      <c r="AE838" s="132">
        <f t="shared" si="88"/>
        <v>802</v>
      </c>
      <c r="AF838" s="107">
        <v>1</v>
      </c>
      <c r="AH838" s="127" t="str">
        <f t="shared" si="87"/>
        <v>2584CYS-CONTROL SACHETS X 14</v>
      </c>
      <c r="AI838" s="97" t="s">
        <v>379</v>
      </c>
    </row>
    <row r="839" spans="1:35" x14ac:dyDescent="0.3">
      <c r="A839" s="97">
        <v>146</v>
      </c>
      <c r="B839" s="127" t="str">
        <f t="shared" si="85"/>
        <v>1462</v>
      </c>
      <c r="C839" s="127" t="str">
        <f t="shared" si="86"/>
        <v>25847</v>
      </c>
      <c r="E839" s="159" t="s">
        <v>340</v>
      </c>
      <c r="F839" s="134" t="s">
        <v>153</v>
      </c>
      <c r="G839" s="121" t="s">
        <v>154</v>
      </c>
      <c r="H839" s="136">
        <v>43910</v>
      </c>
      <c r="I839" s="132">
        <f t="shared" si="89"/>
        <v>7</v>
      </c>
      <c r="J839" s="97" t="s">
        <v>241</v>
      </c>
      <c r="K839" s="97">
        <v>2018</v>
      </c>
      <c r="L839" s="123">
        <v>43202</v>
      </c>
      <c r="M839" s="118">
        <v>2585</v>
      </c>
      <c r="N839" s="120">
        <v>2584</v>
      </c>
      <c r="O839" s="123">
        <v>43202</v>
      </c>
      <c r="P839" s="97" t="s">
        <v>94</v>
      </c>
      <c r="Q839" s="120" t="s">
        <v>96</v>
      </c>
      <c r="R839" s="132" t="s">
        <v>87</v>
      </c>
      <c r="S839" s="124">
        <v>0.69861111111111107</v>
      </c>
      <c r="T839" s="97">
        <v>17</v>
      </c>
      <c r="U839" s="127" t="s">
        <v>271</v>
      </c>
      <c r="V839" s="97" t="s">
        <v>377</v>
      </c>
      <c r="W839" s="97" t="s">
        <v>289</v>
      </c>
      <c r="Y839" s="127" t="s">
        <v>363</v>
      </c>
      <c r="Z839" s="127" t="s">
        <v>364</v>
      </c>
      <c r="AA839" s="127" t="s">
        <v>261</v>
      </c>
      <c r="AB839" s="127">
        <f t="shared" si="90"/>
        <v>2</v>
      </c>
      <c r="AC839" s="127">
        <f t="shared" si="91"/>
        <v>1</v>
      </c>
      <c r="AD839" s="120">
        <v>6</v>
      </c>
      <c r="AE839" s="132">
        <f t="shared" si="88"/>
        <v>802</v>
      </c>
      <c r="AF839" s="107">
        <v>1</v>
      </c>
      <c r="AH839" s="127" t="str">
        <f t="shared" si="87"/>
        <v>2584ECHINALIS X 30 CAPSULAS</v>
      </c>
      <c r="AI839" s="97" t="s">
        <v>379</v>
      </c>
    </row>
    <row r="840" spans="1:35" x14ac:dyDescent="0.3">
      <c r="A840" s="97">
        <v>146</v>
      </c>
      <c r="B840" s="127" t="str">
        <f t="shared" si="85"/>
        <v>1462</v>
      </c>
      <c r="C840" s="127" t="str">
        <f t="shared" si="86"/>
        <v>25848</v>
      </c>
      <c r="E840" s="159" t="s">
        <v>341</v>
      </c>
      <c r="F840" s="134" t="s">
        <v>163</v>
      </c>
      <c r="G840" s="121" t="s">
        <v>164</v>
      </c>
      <c r="H840" s="136">
        <v>43951</v>
      </c>
      <c r="I840" s="132">
        <f t="shared" si="89"/>
        <v>8</v>
      </c>
      <c r="J840" s="97" t="s">
        <v>241</v>
      </c>
      <c r="K840" s="97">
        <v>2018</v>
      </c>
      <c r="L840" s="123">
        <v>43202</v>
      </c>
      <c r="M840" s="118">
        <v>2585</v>
      </c>
      <c r="N840" s="120">
        <v>2584</v>
      </c>
      <c r="O840" s="123">
        <v>43202</v>
      </c>
      <c r="P840" s="97" t="s">
        <v>94</v>
      </c>
      <c r="Q840" s="120" t="s">
        <v>96</v>
      </c>
      <c r="R840" s="132" t="s">
        <v>87</v>
      </c>
      <c r="S840" s="124">
        <v>0.69861111111111107</v>
      </c>
      <c r="T840" s="97">
        <v>17</v>
      </c>
      <c r="U840" s="127" t="s">
        <v>271</v>
      </c>
      <c r="V840" s="97" t="s">
        <v>377</v>
      </c>
      <c r="W840" s="97" t="s">
        <v>289</v>
      </c>
      <c r="Y840" s="127" t="s">
        <v>363</v>
      </c>
      <c r="Z840" s="127" t="s">
        <v>364</v>
      </c>
      <c r="AA840" s="127" t="s">
        <v>261</v>
      </c>
      <c r="AB840" s="127">
        <f t="shared" si="90"/>
        <v>2</v>
      </c>
      <c r="AC840" s="127">
        <f t="shared" si="91"/>
        <v>1</v>
      </c>
      <c r="AD840" s="120">
        <v>6</v>
      </c>
      <c r="AE840" s="132">
        <f t="shared" si="88"/>
        <v>802</v>
      </c>
      <c r="AF840" s="107">
        <v>1</v>
      </c>
      <c r="AH840" s="127" t="str">
        <f t="shared" si="87"/>
        <v>2584PERLAS DE PIEL advance X 200 CAPS.</v>
      </c>
      <c r="AI840" s="97" t="s">
        <v>379</v>
      </c>
    </row>
    <row r="841" spans="1:35" x14ac:dyDescent="0.3">
      <c r="A841" s="97">
        <v>146</v>
      </c>
      <c r="B841" s="127" t="str">
        <f t="shared" si="85"/>
        <v>1462</v>
      </c>
      <c r="C841" s="127" t="str">
        <f t="shared" si="86"/>
        <v>25849</v>
      </c>
      <c r="E841" s="159" t="s">
        <v>342</v>
      </c>
      <c r="F841" s="134" t="s">
        <v>155</v>
      </c>
      <c r="G841" s="121" t="s">
        <v>355</v>
      </c>
      <c r="H841" s="136">
        <v>44073</v>
      </c>
      <c r="I841" s="132">
        <f t="shared" si="89"/>
        <v>9</v>
      </c>
      <c r="J841" s="97" t="s">
        <v>241</v>
      </c>
      <c r="K841" s="97">
        <v>2018</v>
      </c>
      <c r="L841" s="123">
        <v>43202</v>
      </c>
      <c r="M841" s="118">
        <v>2585</v>
      </c>
      <c r="N841" s="120">
        <v>2584</v>
      </c>
      <c r="O841" s="123">
        <v>43202</v>
      </c>
      <c r="P841" s="97" t="s">
        <v>94</v>
      </c>
      <c r="Q841" s="120" t="s">
        <v>96</v>
      </c>
      <c r="R841" s="132" t="s">
        <v>87</v>
      </c>
      <c r="S841" s="124">
        <v>0.69861111111111107</v>
      </c>
      <c r="T841" s="97">
        <v>17</v>
      </c>
      <c r="U841" s="127" t="s">
        <v>271</v>
      </c>
      <c r="V841" s="97" t="s">
        <v>377</v>
      </c>
      <c r="W841" s="97" t="s">
        <v>289</v>
      </c>
      <c r="Y841" s="127" t="s">
        <v>363</v>
      </c>
      <c r="Z841" s="127" t="s">
        <v>364</v>
      </c>
      <c r="AA841" s="127" t="s">
        <v>261</v>
      </c>
      <c r="AB841" s="127">
        <f t="shared" si="90"/>
        <v>2</v>
      </c>
      <c r="AC841" s="127">
        <f t="shared" si="91"/>
        <v>1</v>
      </c>
      <c r="AD841" s="120">
        <v>36</v>
      </c>
      <c r="AE841" s="132">
        <f t="shared" si="88"/>
        <v>802</v>
      </c>
      <c r="AF841" s="107">
        <v>1</v>
      </c>
      <c r="AH841" s="127" t="str">
        <f t="shared" si="87"/>
        <v>2584PHYTO SOYA CAPS. X 60</v>
      </c>
      <c r="AI841" s="97" t="s">
        <v>379</v>
      </c>
    </row>
    <row r="842" spans="1:35" x14ac:dyDescent="0.3">
      <c r="A842" s="97">
        <v>146</v>
      </c>
      <c r="B842" s="127" t="str">
        <f t="shared" si="85"/>
        <v>1462</v>
      </c>
      <c r="C842" s="127" t="str">
        <f t="shared" si="86"/>
        <v>258410</v>
      </c>
      <c r="E842" s="159" t="s">
        <v>343</v>
      </c>
      <c r="F842" s="134" t="s">
        <v>170</v>
      </c>
      <c r="G842" s="121" t="s">
        <v>376</v>
      </c>
      <c r="H842" s="137">
        <v>43862</v>
      </c>
      <c r="I842" s="132">
        <f t="shared" si="89"/>
        <v>10</v>
      </c>
      <c r="J842" s="97" t="s">
        <v>241</v>
      </c>
      <c r="K842" s="97">
        <v>2018</v>
      </c>
      <c r="L842" s="123">
        <v>43202</v>
      </c>
      <c r="M842" s="118">
        <v>2585</v>
      </c>
      <c r="N842" s="120">
        <v>2584</v>
      </c>
      <c r="O842" s="123">
        <v>43202</v>
      </c>
      <c r="P842" s="97" t="s">
        <v>94</v>
      </c>
      <c r="Q842" s="120" t="s">
        <v>96</v>
      </c>
      <c r="R842" s="132" t="s">
        <v>87</v>
      </c>
      <c r="S842" s="124">
        <v>0.69861111111111107</v>
      </c>
      <c r="T842" s="97">
        <v>17</v>
      </c>
      <c r="U842" s="127" t="s">
        <v>271</v>
      </c>
      <c r="V842" s="97" t="s">
        <v>377</v>
      </c>
      <c r="W842" s="97" t="s">
        <v>289</v>
      </c>
      <c r="Y842" s="127" t="s">
        <v>363</v>
      </c>
      <c r="Z842" s="127" t="s">
        <v>364</v>
      </c>
      <c r="AA842" s="127" t="s">
        <v>261</v>
      </c>
      <c r="AB842" s="127">
        <f t="shared" si="90"/>
        <v>2</v>
      </c>
      <c r="AC842" s="127">
        <f t="shared" si="91"/>
        <v>1</v>
      </c>
      <c r="AD842" s="120">
        <v>6</v>
      </c>
      <c r="AE842" s="132">
        <f t="shared" si="88"/>
        <v>802</v>
      </c>
      <c r="AF842" s="107">
        <v>1</v>
      </c>
      <c r="AH842" s="127" t="str">
        <f t="shared" si="87"/>
        <v>2584PHYTO SOYA DIA Y NOCHE X 60 CAP.</v>
      </c>
      <c r="AI842" s="97" t="s">
        <v>379</v>
      </c>
    </row>
    <row r="843" spans="1:35" x14ac:dyDescent="0.3">
      <c r="A843" s="97">
        <v>146</v>
      </c>
      <c r="B843" s="127" t="str">
        <f t="shared" si="85"/>
        <v>1462</v>
      </c>
      <c r="C843" s="127" t="str">
        <f t="shared" si="86"/>
        <v>258411</v>
      </c>
      <c r="E843" s="159" t="s">
        <v>344</v>
      </c>
      <c r="F843" s="134" t="s">
        <v>165</v>
      </c>
      <c r="G843" s="121" t="s">
        <v>184</v>
      </c>
      <c r="H843" s="136">
        <v>44042</v>
      </c>
      <c r="I843" s="132">
        <f t="shared" si="89"/>
        <v>11</v>
      </c>
      <c r="J843" s="97" t="s">
        <v>241</v>
      </c>
      <c r="K843" s="97">
        <v>2018</v>
      </c>
      <c r="L843" s="123">
        <v>43202</v>
      </c>
      <c r="M843" s="118">
        <v>2585</v>
      </c>
      <c r="N843" s="120">
        <v>2584</v>
      </c>
      <c r="O843" s="123">
        <v>43202</v>
      </c>
      <c r="P843" s="97" t="s">
        <v>94</v>
      </c>
      <c r="Q843" s="120" t="s">
        <v>96</v>
      </c>
      <c r="R843" s="132" t="s">
        <v>87</v>
      </c>
      <c r="S843" s="124">
        <v>0.69861111111111107</v>
      </c>
      <c r="T843" s="97">
        <v>17</v>
      </c>
      <c r="U843" s="127" t="s">
        <v>271</v>
      </c>
      <c r="V843" s="97" t="s">
        <v>377</v>
      </c>
      <c r="W843" s="97" t="s">
        <v>289</v>
      </c>
      <c r="Y843" s="127" t="s">
        <v>363</v>
      </c>
      <c r="Z843" s="127" t="s">
        <v>364</v>
      </c>
      <c r="AA843" s="127" t="s">
        <v>261</v>
      </c>
      <c r="AB843" s="127">
        <f t="shared" si="90"/>
        <v>2</v>
      </c>
      <c r="AC843" s="127">
        <f t="shared" si="91"/>
        <v>1</v>
      </c>
      <c r="AD843" s="120">
        <v>6</v>
      </c>
      <c r="AE843" s="132">
        <f t="shared" si="88"/>
        <v>802</v>
      </c>
      <c r="AF843" s="107">
        <v>1</v>
      </c>
      <c r="AH843" s="127" t="str">
        <f t="shared" si="87"/>
        <v>2584PHYTO SOYA FORTE X 60 CAPS</v>
      </c>
      <c r="AI843" s="97" t="s">
        <v>379</v>
      </c>
    </row>
    <row r="844" spans="1:35" x14ac:dyDescent="0.3">
      <c r="A844" s="97">
        <v>146</v>
      </c>
      <c r="B844" s="127" t="str">
        <f t="shared" si="85"/>
        <v>1462</v>
      </c>
      <c r="C844" s="127" t="str">
        <f t="shared" si="86"/>
        <v>258412</v>
      </c>
      <c r="E844" s="159" t="s">
        <v>345</v>
      </c>
      <c r="F844" s="134" t="s">
        <v>157</v>
      </c>
      <c r="G844" s="121" t="s">
        <v>326</v>
      </c>
      <c r="H844" s="136">
        <v>44134</v>
      </c>
      <c r="I844" s="132">
        <f t="shared" si="89"/>
        <v>12</v>
      </c>
      <c r="J844" s="97" t="s">
        <v>241</v>
      </c>
      <c r="K844" s="97">
        <v>2018</v>
      </c>
      <c r="L844" s="123">
        <v>43202</v>
      </c>
      <c r="M844" s="118">
        <v>2585</v>
      </c>
      <c r="N844" s="120">
        <v>2584</v>
      </c>
      <c r="O844" s="123">
        <v>43202</v>
      </c>
      <c r="P844" s="97" t="s">
        <v>94</v>
      </c>
      <c r="Q844" s="120" t="s">
        <v>96</v>
      </c>
      <c r="R844" s="132" t="s">
        <v>87</v>
      </c>
      <c r="S844" s="124">
        <v>0.69861111111111107</v>
      </c>
      <c r="T844" s="97">
        <v>17</v>
      </c>
      <c r="U844" s="127" t="s">
        <v>271</v>
      </c>
      <c r="V844" s="97" t="s">
        <v>377</v>
      </c>
      <c r="W844" s="97" t="s">
        <v>289</v>
      </c>
      <c r="Y844" s="127" t="s">
        <v>363</v>
      </c>
      <c r="Z844" s="127" t="s">
        <v>364</v>
      </c>
      <c r="AA844" s="127" t="s">
        <v>261</v>
      </c>
      <c r="AB844" s="127">
        <f t="shared" si="90"/>
        <v>2</v>
      </c>
      <c r="AC844" s="127">
        <f t="shared" si="91"/>
        <v>1</v>
      </c>
      <c r="AD844" s="120">
        <v>24</v>
      </c>
      <c r="AE844" s="132">
        <f t="shared" si="88"/>
        <v>802</v>
      </c>
      <c r="AF844" s="107">
        <v>1</v>
      </c>
      <c r="AH844" s="127" t="str">
        <f t="shared" si="87"/>
        <v>2584PHYTO SOYA GEL VAGINAL X 8 APLICADORES</v>
      </c>
      <c r="AI844" s="97" t="s">
        <v>379</v>
      </c>
    </row>
    <row r="845" spans="1:35" x14ac:dyDescent="0.3">
      <c r="A845" s="97">
        <v>146</v>
      </c>
      <c r="B845" s="127" t="str">
        <f t="shared" si="85"/>
        <v>1462</v>
      </c>
      <c r="C845" s="127" t="str">
        <f t="shared" si="86"/>
        <v>258413</v>
      </c>
      <c r="E845" s="159" t="s">
        <v>348</v>
      </c>
      <c r="F845" s="134" t="s">
        <v>167</v>
      </c>
      <c r="G845" s="121" t="s">
        <v>168</v>
      </c>
      <c r="H845" s="136">
        <v>43738</v>
      </c>
      <c r="I845" s="132">
        <f t="shared" si="89"/>
        <v>13</v>
      </c>
      <c r="J845" s="97" t="s">
        <v>241</v>
      </c>
      <c r="K845" s="97">
        <v>2018</v>
      </c>
      <c r="L845" s="123">
        <v>43202</v>
      </c>
      <c r="M845" s="118">
        <v>2585</v>
      </c>
      <c r="N845" s="120">
        <v>2584</v>
      </c>
      <c r="O845" s="123">
        <v>43202</v>
      </c>
      <c r="P845" s="97" t="s">
        <v>94</v>
      </c>
      <c r="Q845" s="120" t="s">
        <v>96</v>
      </c>
      <c r="R845" s="132" t="s">
        <v>87</v>
      </c>
      <c r="S845" s="124">
        <v>0.69861111111111107</v>
      </c>
      <c r="T845" s="97">
        <v>17</v>
      </c>
      <c r="U845" s="127" t="s">
        <v>271</v>
      </c>
      <c r="V845" s="97" t="s">
        <v>377</v>
      </c>
      <c r="W845" s="97" t="s">
        <v>289</v>
      </c>
      <c r="Y845" s="127" t="s">
        <v>363</v>
      </c>
      <c r="Z845" s="127" t="s">
        <v>364</v>
      </c>
      <c r="AA845" s="127" t="s">
        <v>261</v>
      </c>
      <c r="AB845" s="127">
        <f t="shared" si="90"/>
        <v>2</v>
      </c>
      <c r="AC845" s="127">
        <f t="shared" si="91"/>
        <v>1</v>
      </c>
      <c r="AD845" s="120">
        <v>18</v>
      </c>
      <c r="AE845" s="132">
        <f t="shared" si="88"/>
        <v>802</v>
      </c>
      <c r="AF845" s="107">
        <v>1</v>
      </c>
      <c r="AH845" s="127" t="str">
        <f t="shared" si="87"/>
        <v>2584VAGIVIT CAJS X 6 V.T.</v>
      </c>
      <c r="AI845" s="97" t="s">
        <v>379</v>
      </c>
    </row>
    <row r="846" spans="1:35" x14ac:dyDescent="0.3">
      <c r="A846" s="97">
        <v>146</v>
      </c>
      <c r="B846" s="127" t="str">
        <f t="shared" si="85"/>
        <v>1463</v>
      </c>
      <c r="C846" s="127" t="str">
        <f t="shared" si="86"/>
        <v>25851</v>
      </c>
      <c r="E846" s="159" t="s">
        <v>332</v>
      </c>
      <c r="F846" s="134" t="s">
        <v>142</v>
      </c>
      <c r="G846" s="121" t="s">
        <v>194</v>
      </c>
      <c r="H846" s="136">
        <v>43738</v>
      </c>
      <c r="I846" s="132">
        <f t="shared" si="89"/>
        <v>1</v>
      </c>
      <c r="J846" s="97" t="s">
        <v>241</v>
      </c>
      <c r="K846" s="97">
        <v>2018</v>
      </c>
      <c r="L846" s="123">
        <v>43202</v>
      </c>
      <c r="M846" s="118">
        <v>2586</v>
      </c>
      <c r="N846" s="120">
        <v>2585</v>
      </c>
      <c r="O846" s="123">
        <v>43202</v>
      </c>
      <c r="P846" s="97" t="s">
        <v>94</v>
      </c>
      <c r="Q846" s="120" t="s">
        <v>208</v>
      </c>
      <c r="R846" s="132" t="s">
        <v>92</v>
      </c>
      <c r="S846" s="124">
        <v>0.69861111111111107</v>
      </c>
      <c r="T846" s="97">
        <v>5</v>
      </c>
      <c r="U846" s="127" t="s">
        <v>271</v>
      </c>
      <c r="V846" s="97" t="s">
        <v>377</v>
      </c>
      <c r="W846" s="97" t="s">
        <v>289</v>
      </c>
      <c r="Y846" s="127" t="s">
        <v>363</v>
      </c>
      <c r="Z846" s="127" t="s">
        <v>364</v>
      </c>
      <c r="AA846" s="127" t="s">
        <v>261</v>
      </c>
      <c r="AB846" s="127">
        <f t="shared" si="90"/>
        <v>3</v>
      </c>
      <c r="AC846" s="127">
        <f t="shared" si="91"/>
        <v>1</v>
      </c>
      <c r="AD846" s="120">
        <v>336</v>
      </c>
      <c r="AE846" s="132">
        <f t="shared" si="88"/>
        <v>803</v>
      </c>
      <c r="AF846" s="107">
        <v>1</v>
      </c>
      <c r="AH846" s="127" t="str">
        <f t="shared" si="87"/>
        <v>2585ACTIVOX MENTA-EUCALIPTO X 16 PASTILLAS</v>
      </c>
      <c r="AI846" s="97" t="s">
        <v>378</v>
      </c>
    </row>
    <row r="847" spans="1:35" x14ac:dyDescent="0.3">
      <c r="A847" s="97">
        <v>146</v>
      </c>
      <c r="B847" s="127" t="str">
        <f t="shared" si="85"/>
        <v>1463</v>
      </c>
      <c r="C847" s="127" t="str">
        <f t="shared" si="86"/>
        <v>25852</v>
      </c>
      <c r="E847" s="159" t="s">
        <v>333</v>
      </c>
      <c r="F847" s="134" t="s">
        <v>159</v>
      </c>
      <c r="G847" s="121" t="s">
        <v>183</v>
      </c>
      <c r="H847" s="136">
        <v>43738</v>
      </c>
      <c r="I847" s="132">
        <f t="shared" si="89"/>
        <v>2</v>
      </c>
      <c r="J847" s="97" t="s">
        <v>241</v>
      </c>
      <c r="K847" s="97">
        <v>2018</v>
      </c>
      <c r="L847" s="123">
        <v>43202</v>
      </c>
      <c r="M847" s="118">
        <v>2586</v>
      </c>
      <c r="N847" s="120">
        <v>2585</v>
      </c>
      <c r="O847" s="123">
        <v>43202</v>
      </c>
      <c r="P847" s="97" t="s">
        <v>94</v>
      </c>
      <c r="Q847" s="120" t="s">
        <v>208</v>
      </c>
      <c r="R847" s="132" t="s">
        <v>92</v>
      </c>
      <c r="S847" s="124">
        <v>0.69861111111111107</v>
      </c>
      <c r="T847" s="97">
        <v>5</v>
      </c>
      <c r="U847" s="127" t="s">
        <v>271</v>
      </c>
      <c r="V847" s="97" t="s">
        <v>377</v>
      </c>
      <c r="W847" s="97" t="s">
        <v>289</v>
      </c>
      <c r="Y847" s="127" t="s">
        <v>363</v>
      </c>
      <c r="Z847" s="127" t="s">
        <v>364</v>
      </c>
      <c r="AA847" s="127" t="s">
        <v>261</v>
      </c>
      <c r="AB847" s="127">
        <f t="shared" si="90"/>
        <v>3</v>
      </c>
      <c r="AC847" s="127">
        <f t="shared" si="91"/>
        <v>1</v>
      </c>
      <c r="AD847" s="120">
        <v>96</v>
      </c>
      <c r="AE847" s="132">
        <f t="shared" si="88"/>
        <v>803</v>
      </c>
      <c r="AF847" s="107">
        <v>1</v>
      </c>
      <c r="AH847" s="127" t="str">
        <f t="shared" si="87"/>
        <v>2585ACTIVOX MIEL-LIMON X 16 PASTILLAS</v>
      </c>
      <c r="AI847" s="97" t="s">
        <v>378</v>
      </c>
    </row>
    <row r="848" spans="1:35" x14ac:dyDescent="0.3">
      <c r="A848" s="97">
        <v>146</v>
      </c>
      <c r="B848" s="127" t="str">
        <f t="shared" si="85"/>
        <v>1463</v>
      </c>
      <c r="C848" s="127" t="str">
        <f t="shared" si="86"/>
        <v>25853</v>
      </c>
      <c r="E848" s="159" t="s">
        <v>337</v>
      </c>
      <c r="F848" s="134" t="s">
        <v>146</v>
      </c>
      <c r="G848" s="121" t="s">
        <v>238</v>
      </c>
      <c r="H848" s="136">
        <v>43707</v>
      </c>
      <c r="I848" s="132">
        <f t="shared" si="89"/>
        <v>3</v>
      </c>
      <c r="J848" s="97" t="s">
        <v>241</v>
      </c>
      <c r="K848" s="97">
        <v>2018</v>
      </c>
      <c r="L848" s="123">
        <v>43202</v>
      </c>
      <c r="M848" s="118">
        <v>2586</v>
      </c>
      <c r="N848" s="120">
        <v>2585</v>
      </c>
      <c r="O848" s="123">
        <v>43202</v>
      </c>
      <c r="P848" s="97" t="s">
        <v>94</v>
      </c>
      <c r="Q848" s="120" t="s">
        <v>208</v>
      </c>
      <c r="R848" s="132" t="s">
        <v>92</v>
      </c>
      <c r="S848" s="124">
        <v>0.69861111111111107</v>
      </c>
      <c r="T848" s="97">
        <v>5</v>
      </c>
      <c r="U848" s="127" t="s">
        <v>271</v>
      </c>
      <c r="V848" s="97" t="s">
        <v>377</v>
      </c>
      <c r="W848" s="97" t="s">
        <v>289</v>
      </c>
      <c r="Y848" s="127" t="s">
        <v>363</v>
      </c>
      <c r="Z848" s="127" t="s">
        <v>364</v>
      </c>
      <c r="AA848" s="127" t="s">
        <v>261</v>
      </c>
      <c r="AB848" s="127">
        <f t="shared" si="90"/>
        <v>3</v>
      </c>
      <c r="AC848" s="127">
        <f t="shared" si="91"/>
        <v>1</v>
      </c>
      <c r="AD848" s="120">
        <v>12</v>
      </c>
      <c r="AE848" s="132">
        <f t="shared" si="88"/>
        <v>803</v>
      </c>
      <c r="AF848" s="107">
        <v>1</v>
      </c>
      <c r="AH848" s="127" t="str">
        <f t="shared" si="87"/>
        <v>2585ARKOVOX PROPOLIS JARABE X 150 ML.</v>
      </c>
      <c r="AI848" s="97" t="s">
        <v>378</v>
      </c>
    </row>
    <row r="849" spans="1:35" x14ac:dyDescent="0.3">
      <c r="A849" s="97">
        <v>147</v>
      </c>
      <c r="B849" s="127" t="str">
        <f>CONCATENATE(A849,AB849)</f>
        <v>1471</v>
      </c>
      <c r="C849" s="127" t="str">
        <f t="shared" si="86"/>
        <v>25861</v>
      </c>
      <c r="E849" s="159" t="s">
        <v>332</v>
      </c>
      <c r="F849" s="134" t="s">
        <v>142</v>
      </c>
      <c r="G849" s="121" t="s">
        <v>194</v>
      </c>
      <c r="H849" s="136">
        <v>43738</v>
      </c>
      <c r="I849" s="132">
        <f t="shared" si="89"/>
        <v>1</v>
      </c>
      <c r="J849" s="97" t="s">
        <v>241</v>
      </c>
      <c r="K849" s="97">
        <v>2018</v>
      </c>
      <c r="L849" s="109">
        <v>43206</v>
      </c>
      <c r="M849" s="118">
        <v>2587</v>
      </c>
      <c r="N849" s="120">
        <v>2586</v>
      </c>
      <c r="O849" s="109">
        <v>43206</v>
      </c>
      <c r="P849" s="97" t="s">
        <v>94</v>
      </c>
      <c r="Q849" s="120" t="s">
        <v>90</v>
      </c>
      <c r="R849" s="132" t="s">
        <v>91</v>
      </c>
      <c r="S849" s="124">
        <v>0.6972222222222223</v>
      </c>
      <c r="T849" s="97">
        <v>2</v>
      </c>
      <c r="U849" s="127" t="s">
        <v>393</v>
      </c>
      <c r="V849" s="97" t="s">
        <v>394</v>
      </c>
      <c r="W849" s="97" t="s">
        <v>289</v>
      </c>
      <c r="Y849" s="127" t="s">
        <v>395</v>
      </c>
      <c r="Z849" s="127" t="s">
        <v>396</v>
      </c>
      <c r="AA849" s="127" t="s">
        <v>261</v>
      </c>
      <c r="AB849" s="127">
        <f t="shared" si="90"/>
        <v>1</v>
      </c>
      <c r="AC849" s="127">
        <f t="shared" si="91"/>
        <v>1</v>
      </c>
      <c r="AD849" s="120">
        <v>100</v>
      </c>
      <c r="AE849" s="132">
        <f t="shared" si="88"/>
        <v>804</v>
      </c>
      <c r="AF849" s="107">
        <v>1</v>
      </c>
      <c r="AH849" s="127" t="str">
        <f t="shared" si="87"/>
        <v>2586ACTIVOX MENTA-EUCALIPTO X 16 PASTILLAS</v>
      </c>
      <c r="AI849" s="97" t="s">
        <v>372</v>
      </c>
    </row>
    <row r="850" spans="1:35" x14ac:dyDescent="0.3">
      <c r="A850" s="97">
        <v>147</v>
      </c>
      <c r="B850" s="127" t="str">
        <f t="shared" si="85"/>
        <v>1471</v>
      </c>
      <c r="C850" s="127" t="str">
        <f t="shared" si="86"/>
        <v>25862</v>
      </c>
      <c r="E850" s="159" t="s">
        <v>337</v>
      </c>
      <c r="F850" s="134" t="s">
        <v>146</v>
      </c>
      <c r="G850" s="121" t="s">
        <v>238</v>
      </c>
      <c r="H850" s="136">
        <v>43707</v>
      </c>
      <c r="I850" s="132">
        <f t="shared" si="89"/>
        <v>2</v>
      </c>
      <c r="J850" s="97" t="s">
        <v>241</v>
      </c>
      <c r="K850" s="97">
        <v>2018</v>
      </c>
      <c r="L850" s="109">
        <v>43206</v>
      </c>
      <c r="M850" s="118">
        <v>2587</v>
      </c>
      <c r="N850" s="120">
        <v>2586</v>
      </c>
      <c r="O850" s="109">
        <v>43206</v>
      </c>
      <c r="P850" s="97" t="s">
        <v>94</v>
      </c>
      <c r="Q850" s="120" t="s">
        <v>90</v>
      </c>
      <c r="R850" s="132" t="s">
        <v>91</v>
      </c>
      <c r="S850" s="124">
        <v>0.6972222222222223</v>
      </c>
      <c r="T850" s="97">
        <v>2</v>
      </c>
      <c r="U850" s="127" t="s">
        <v>393</v>
      </c>
      <c r="V850" s="97" t="s">
        <v>394</v>
      </c>
      <c r="W850" s="97" t="s">
        <v>289</v>
      </c>
      <c r="Y850" s="127" t="s">
        <v>395</v>
      </c>
      <c r="Z850" s="127" t="s">
        <v>396</v>
      </c>
      <c r="AA850" s="127" t="s">
        <v>261</v>
      </c>
      <c r="AB850" s="127">
        <f t="shared" si="90"/>
        <v>1</v>
      </c>
      <c r="AC850" s="127">
        <f t="shared" si="91"/>
        <v>1</v>
      </c>
      <c r="AD850" s="120">
        <v>20</v>
      </c>
      <c r="AE850" s="132">
        <f t="shared" si="88"/>
        <v>804</v>
      </c>
      <c r="AF850" s="107">
        <v>1</v>
      </c>
      <c r="AH850" s="127" t="str">
        <f t="shared" si="87"/>
        <v>2586ARKOVOX PROPOLIS JARABE X 150 ML.</v>
      </c>
      <c r="AI850" s="97" t="s">
        <v>372</v>
      </c>
    </row>
    <row r="851" spans="1:35" x14ac:dyDescent="0.3">
      <c r="A851" s="97">
        <v>147</v>
      </c>
      <c r="B851" s="127" t="str">
        <f t="shared" si="85"/>
        <v>1471</v>
      </c>
      <c r="C851" s="127" t="str">
        <f t="shared" si="86"/>
        <v>25863</v>
      </c>
      <c r="E851" s="159" t="s">
        <v>340</v>
      </c>
      <c r="F851" s="134" t="s">
        <v>153</v>
      </c>
      <c r="G851" s="121" t="s">
        <v>154</v>
      </c>
      <c r="H851" s="136">
        <v>43910</v>
      </c>
      <c r="I851" s="132">
        <f t="shared" si="89"/>
        <v>3</v>
      </c>
      <c r="J851" s="97" t="s">
        <v>241</v>
      </c>
      <c r="K851" s="97">
        <v>2018</v>
      </c>
      <c r="L851" s="109">
        <v>43206</v>
      </c>
      <c r="M851" s="118">
        <v>2587</v>
      </c>
      <c r="N851" s="120">
        <v>2586</v>
      </c>
      <c r="O851" s="109">
        <v>43206</v>
      </c>
      <c r="P851" s="97" t="s">
        <v>94</v>
      </c>
      <c r="Q851" s="120" t="s">
        <v>90</v>
      </c>
      <c r="R851" s="132" t="s">
        <v>91</v>
      </c>
      <c r="S851" s="124">
        <v>0.6972222222222223</v>
      </c>
      <c r="T851" s="97">
        <v>2</v>
      </c>
      <c r="U851" s="127" t="s">
        <v>393</v>
      </c>
      <c r="V851" s="97" t="s">
        <v>394</v>
      </c>
      <c r="W851" s="97" t="s">
        <v>289</v>
      </c>
      <c r="Y851" s="127" t="s">
        <v>395</v>
      </c>
      <c r="Z851" s="127" t="s">
        <v>396</v>
      </c>
      <c r="AA851" s="127" t="s">
        <v>261</v>
      </c>
      <c r="AB851" s="127">
        <f t="shared" si="90"/>
        <v>1</v>
      </c>
      <c r="AC851" s="127">
        <f t="shared" si="91"/>
        <v>1</v>
      </c>
      <c r="AD851" s="120">
        <v>20</v>
      </c>
      <c r="AE851" s="132">
        <f t="shared" si="88"/>
        <v>804</v>
      </c>
      <c r="AF851" s="107">
        <v>1</v>
      </c>
      <c r="AH851" s="127" t="str">
        <f t="shared" si="87"/>
        <v>2586ECHINALIS X 30 CAPSULAS</v>
      </c>
      <c r="AI851" s="97" t="s">
        <v>372</v>
      </c>
    </row>
    <row r="852" spans="1:35" x14ac:dyDescent="0.3">
      <c r="A852" s="97">
        <v>148</v>
      </c>
      <c r="B852" s="127" t="str">
        <f t="shared" si="85"/>
        <v>1481</v>
      </c>
      <c r="C852" s="127" t="str">
        <f t="shared" si="86"/>
        <v>25871</v>
      </c>
      <c r="D852" s="98" t="s">
        <v>475</v>
      </c>
      <c r="E852" s="159" t="s">
        <v>332</v>
      </c>
      <c r="F852" s="133" t="s">
        <v>142</v>
      </c>
      <c r="G852" s="114" t="s">
        <v>194</v>
      </c>
      <c r="H852" s="136">
        <v>43709</v>
      </c>
      <c r="I852" s="132">
        <f t="shared" si="89"/>
        <v>1</v>
      </c>
      <c r="J852" s="97" t="s">
        <v>241</v>
      </c>
      <c r="K852" s="97">
        <v>2018</v>
      </c>
      <c r="L852" s="109">
        <v>43207</v>
      </c>
      <c r="M852" s="118">
        <v>2588</v>
      </c>
      <c r="N852" s="120">
        <v>2587</v>
      </c>
      <c r="O852" s="109">
        <v>43206</v>
      </c>
      <c r="P852" s="97" t="s">
        <v>94</v>
      </c>
      <c r="Q852" s="120" t="s">
        <v>95</v>
      </c>
      <c r="R852" s="132" t="s">
        <v>87</v>
      </c>
      <c r="S852" s="124">
        <v>0.3576388888888889</v>
      </c>
      <c r="T852" s="97">
        <v>225</v>
      </c>
      <c r="U852" s="127" t="s">
        <v>477</v>
      </c>
      <c r="V852" s="97" t="s">
        <v>478</v>
      </c>
      <c r="W852" s="97" t="s">
        <v>289</v>
      </c>
      <c r="X852" s="97" t="s">
        <v>479</v>
      </c>
      <c r="Y852" s="127" t="s">
        <v>363</v>
      </c>
      <c r="Z852" s="127" t="s">
        <v>480</v>
      </c>
      <c r="AA852" s="127" t="s">
        <v>261</v>
      </c>
      <c r="AB852" s="127">
        <f t="shared" si="90"/>
        <v>1</v>
      </c>
      <c r="AC852" s="127">
        <f t="shared" si="91"/>
        <v>1</v>
      </c>
      <c r="AD852" s="117">
        <v>2880</v>
      </c>
      <c r="AE852" s="132">
        <f t="shared" si="88"/>
        <v>805</v>
      </c>
      <c r="AF852" s="107">
        <v>4</v>
      </c>
      <c r="AH852" s="127" t="str">
        <f t="shared" si="87"/>
        <v>2587ACTIVOX MENTA-EUCALIPTO X 16 PASTILLAS</v>
      </c>
      <c r="AI852" s="97" t="s">
        <v>476</v>
      </c>
    </row>
    <row r="853" spans="1:35" x14ac:dyDescent="0.3">
      <c r="A853" s="97">
        <v>148</v>
      </c>
      <c r="B853" s="127" t="str">
        <f t="shared" si="85"/>
        <v>1481</v>
      </c>
      <c r="C853" s="127" t="str">
        <f t="shared" si="86"/>
        <v>25872</v>
      </c>
      <c r="D853" s="98" t="s">
        <v>475</v>
      </c>
      <c r="E853" s="159" t="s">
        <v>333</v>
      </c>
      <c r="F853" s="133" t="s">
        <v>159</v>
      </c>
      <c r="G853" s="114" t="s">
        <v>183</v>
      </c>
      <c r="H853" s="136">
        <v>43709</v>
      </c>
      <c r="I853" s="132">
        <f t="shared" si="89"/>
        <v>2</v>
      </c>
      <c r="J853" s="97" t="s">
        <v>241</v>
      </c>
      <c r="K853" s="97">
        <v>2018</v>
      </c>
      <c r="L853" s="109">
        <v>43207</v>
      </c>
      <c r="M853" s="118">
        <v>2588</v>
      </c>
      <c r="N853" s="120">
        <v>2587</v>
      </c>
      <c r="O853" s="109">
        <v>43206</v>
      </c>
      <c r="P853" s="97" t="s">
        <v>94</v>
      </c>
      <c r="Q853" s="120" t="s">
        <v>95</v>
      </c>
      <c r="R853" s="132" t="s">
        <v>87</v>
      </c>
      <c r="S853" s="124">
        <v>0.3576388888888889</v>
      </c>
      <c r="T853" s="97">
        <v>225</v>
      </c>
      <c r="U853" s="127" t="s">
        <v>477</v>
      </c>
      <c r="V853" s="97" t="s">
        <v>478</v>
      </c>
      <c r="W853" s="97" t="s">
        <v>289</v>
      </c>
      <c r="X853" s="97" t="s">
        <v>479</v>
      </c>
      <c r="Y853" s="127" t="s">
        <v>363</v>
      </c>
      <c r="Z853" s="127" t="s">
        <v>480</v>
      </c>
      <c r="AA853" s="127" t="s">
        <v>261</v>
      </c>
      <c r="AB853" s="127">
        <f t="shared" si="90"/>
        <v>1</v>
      </c>
      <c r="AC853" s="127">
        <f t="shared" si="91"/>
        <v>1</v>
      </c>
      <c r="AD853" s="117">
        <v>1680</v>
      </c>
      <c r="AE853" s="132">
        <f t="shared" si="88"/>
        <v>805</v>
      </c>
      <c r="AF853" s="107">
        <v>4</v>
      </c>
      <c r="AH853" s="127" t="str">
        <f t="shared" si="87"/>
        <v>2587ACTIVOX MIEL-LIMON X 16 PASTILLAS</v>
      </c>
      <c r="AI853" s="97" t="s">
        <v>476</v>
      </c>
    </row>
    <row r="854" spans="1:35" x14ac:dyDescent="0.3">
      <c r="A854" s="97">
        <v>148</v>
      </c>
      <c r="B854" s="127" t="str">
        <f t="shared" si="85"/>
        <v>1481</v>
      </c>
      <c r="C854" s="127" t="str">
        <f t="shared" si="86"/>
        <v>25873</v>
      </c>
      <c r="D854" s="98" t="s">
        <v>475</v>
      </c>
      <c r="E854" s="159" t="s">
        <v>334</v>
      </c>
      <c r="F854" s="133" t="s">
        <v>161</v>
      </c>
      <c r="G854" s="114" t="s">
        <v>162</v>
      </c>
      <c r="H854" s="136">
        <v>43709</v>
      </c>
      <c r="I854" s="132">
        <f t="shared" si="89"/>
        <v>3</v>
      </c>
      <c r="J854" s="97" t="s">
        <v>241</v>
      </c>
      <c r="K854" s="97">
        <v>2018</v>
      </c>
      <c r="L854" s="109">
        <v>43207</v>
      </c>
      <c r="M854" s="118">
        <v>2588</v>
      </c>
      <c r="N854" s="120">
        <v>2587</v>
      </c>
      <c r="O854" s="109">
        <v>43206</v>
      </c>
      <c r="P854" s="97" t="s">
        <v>94</v>
      </c>
      <c r="Q854" s="120" t="s">
        <v>95</v>
      </c>
      <c r="R854" s="132" t="s">
        <v>87</v>
      </c>
      <c r="S854" s="124">
        <v>0.3576388888888889</v>
      </c>
      <c r="T854" s="97">
        <v>225</v>
      </c>
      <c r="U854" s="127" t="s">
        <v>477</v>
      </c>
      <c r="V854" s="97" t="s">
        <v>478</v>
      </c>
      <c r="W854" s="97" t="s">
        <v>289</v>
      </c>
      <c r="X854" s="97" t="s">
        <v>479</v>
      </c>
      <c r="Y854" s="127" t="s">
        <v>363</v>
      </c>
      <c r="Z854" s="127" t="s">
        <v>480</v>
      </c>
      <c r="AA854" s="127" t="s">
        <v>261</v>
      </c>
      <c r="AB854" s="127">
        <f t="shared" si="90"/>
        <v>1</v>
      </c>
      <c r="AC854" s="127">
        <f t="shared" si="91"/>
        <v>1</v>
      </c>
      <c r="AD854" s="117">
        <v>60</v>
      </c>
      <c r="AE854" s="132">
        <f t="shared" si="88"/>
        <v>805</v>
      </c>
      <c r="AF854" s="107">
        <v>4</v>
      </c>
      <c r="AH854" s="127" t="str">
        <f t="shared" si="87"/>
        <v>2587ARKOCAPIL advance X 60 CAPS.</v>
      </c>
      <c r="AI854" s="97" t="s">
        <v>476</v>
      </c>
    </row>
    <row r="855" spans="1:35" x14ac:dyDescent="0.3">
      <c r="A855" s="97">
        <v>148</v>
      </c>
      <c r="B855" s="127" t="str">
        <f t="shared" si="85"/>
        <v>1481</v>
      </c>
      <c r="C855" s="127" t="str">
        <f t="shared" si="86"/>
        <v>25874</v>
      </c>
      <c r="D855" s="98" t="s">
        <v>475</v>
      </c>
      <c r="E855" s="159" t="s">
        <v>336</v>
      </c>
      <c r="F855" s="133" t="s">
        <v>185</v>
      </c>
      <c r="G855" s="114" t="s">
        <v>371</v>
      </c>
      <c r="H855" s="136">
        <v>44105</v>
      </c>
      <c r="I855" s="132">
        <f t="shared" si="89"/>
        <v>4</v>
      </c>
      <c r="J855" s="97" t="s">
        <v>241</v>
      </c>
      <c r="K855" s="97">
        <v>2018</v>
      </c>
      <c r="L855" s="109">
        <v>43207</v>
      </c>
      <c r="M855" s="118">
        <v>2588</v>
      </c>
      <c r="N855" s="120">
        <v>2587</v>
      </c>
      <c r="O855" s="109">
        <v>43206</v>
      </c>
      <c r="P855" s="97" t="s">
        <v>94</v>
      </c>
      <c r="Q855" s="120" t="s">
        <v>95</v>
      </c>
      <c r="R855" s="132" t="s">
        <v>87</v>
      </c>
      <c r="S855" s="124">
        <v>0.3576388888888889</v>
      </c>
      <c r="T855" s="97">
        <v>225</v>
      </c>
      <c r="U855" s="127" t="s">
        <v>477</v>
      </c>
      <c r="V855" s="97" t="s">
        <v>478</v>
      </c>
      <c r="W855" s="97" t="s">
        <v>289</v>
      </c>
      <c r="X855" s="97" t="s">
        <v>479</v>
      </c>
      <c r="Y855" s="127" t="s">
        <v>363</v>
      </c>
      <c r="Z855" s="127" t="s">
        <v>480</v>
      </c>
      <c r="AA855" s="127" t="s">
        <v>261</v>
      </c>
      <c r="AB855" s="127">
        <f t="shared" si="90"/>
        <v>1</v>
      </c>
      <c r="AC855" s="127">
        <f t="shared" si="91"/>
        <v>1</v>
      </c>
      <c r="AD855" s="117">
        <v>1080</v>
      </c>
      <c r="AE855" s="132">
        <f t="shared" si="88"/>
        <v>805</v>
      </c>
      <c r="AF855" s="107">
        <v>4</v>
      </c>
      <c r="AH855" s="127" t="str">
        <f t="shared" si="87"/>
        <v>2587ARKOLAGEN PLUS X 14 SACHETS</v>
      </c>
      <c r="AI855" s="97" t="s">
        <v>476</v>
      </c>
    </row>
    <row r="856" spans="1:35" x14ac:dyDescent="0.3">
      <c r="A856" s="97">
        <v>148</v>
      </c>
      <c r="B856" s="127" t="str">
        <f t="shared" si="85"/>
        <v>1481</v>
      </c>
      <c r="C856" s="127" t="str">
        <f t="shared" si="86"/>
        <v>25875</v>
      </c>
      <c r="D856" s="98" t="s">
        <v>475</v>
      </c>
      <c r="E856" s="159" t="s">
        <v>337</v>
      </c>
      <c r="F856" s="133" t="s">
        <v>146</v>
      </c>
      <c r="G856" s="114" t="s">
        <v>238</v>
      </c>
      <c r="H856" s="136">
        <v>43678</v>
      </c>
      <c r="I856" s="132">
        <f t="shared" si="89"/>
        <v>5</v>
      </c>
      <c r="J856" s="97" t="s">
        <v>241</v>
      </c>
      <c r="K856" s="97">
        <v>2018</v>
      </c>
      <c r="L856" s="109">
        <v>43207</v>
      </c>
      <c r="M856" s="118">
        <v>2588</v>
      </c>
      <c r="N856" s="120">
        <v>2587</v>
      </c>
      <c r="O856" s="109">
        <v>43206</v>
      </c>
      <c r="P856" s="97" t="s">
        <v>94</v>
      </c>
      <c r="Q856" s="120" t="s">
        <v>95</v>
      </c>
      <c r="R856" s="132" t="s">
        <v>87</v>
      </c>
      <c r="S856" s="124">
        <v>0.3576388888888889</v>
      </c>
      <c r="T856" s="97">
        <v>225</v>
      </c>
      <c r="U856" s="127" t="s">
        <v>477</v>
      </c>
      <c r="V856" s="97" t="s">
        <v>478</v>
      </c>
      <c r="W856" s="97" t="s">
        <v>289</v>
      </c>
      <c r="X856" s="97" t="s">
        <v>479</v>
      </c>
      <c r="Y856" s="127" t="s">
        <v>363</v>
      </c>
      <c r="Z856" s="127" t="s">
        <v>480</v>
      </c>
      <c r="AA856" s="127" t="s">
        <v>261</v>
      </c>
      <c r="AB856" s="127">
        <f t="shared" si="90"/>
        <v>1</v>
      </c>
      <c r="AC856" s="127">
        <f t="shared" si="91"/>
        <v>1</v>
      </c>
      <c r="AD856" s="117">
        <v>1440</v>
      </c>
      <c r="AE856" s="132">
        <f t="shared" si="88"/>
        <v>805</v>
      </c>
      <c r="AF856" s="107">
        <v>4</v>
      </c>
      <c r="AH856" s="127" t="str">
        <f t="shared" si="87"/>
        <v>2587ARKOVOX PROPOLIS JARABE X 150 ML.</v>
      </c>
      <c r="AI856" s="97" t="s">
        <v>476</v>
      </c>
    </row>
    <row r="857" spans="1:35" x14ac:dyDescent="0.3">
      <c r="A857" s="97">
        <v>148</v>
      </c>
      <c r="B857" s="127" t="str">
        <f t="shared" si="85"/>
        <v>1481</v>
      </c>
      <c r="C857" s="127" t="str">
        <f t="shared" si="86"/>
        <v>25876</v>
      </c>
      <c r="D857" s="98" t="s">
        <v>475</v>
      </c>
      <c r="E857" s="159" t="s">
        <v>339</v>
      </c>
      <c r="F857" s="133" t="s">
        <v>151</v>
      </c>
      <c r="G857" s="114" t="s">
        <v>224</v>
      </c>
      <c r="H857" s="136">
        <v>43709</v>
      </c>
      <c r="I857" s="132">
        <f t="shared" si="89"/>
        <v>6</v>
      </c>
      <c r="J857" s="97" t="s">
        <v>241</v>
      </c>
      <c r="K857" s="97">
        <v>2018</v>
      </c>
      <c r="L857" s="109">
        <v>43207</v>
      </c>
      <c r="M857" s="118">
        <v>2588</v>
      </c>
      <c r="N857" s="120">
        <v>2587</v>
      </c>
      <c r="O857" s="109">
        <v>43206</v>
      </c>
      <c r="P857" s="97" t="s">
        <v>94</v>
      </c>
      <c r="Q857" s="120" t="s">
        <v>95</v>
      </c>
      <c r="R857" s="132" t="s">
        <v>87</v>
      </c>
      <c r="S857" s="124">
        <v>0.3576388888888889</v>
      </c>
      <c r="T857" s="97">
        <v>225</v>
      </c>
      <c r="U857" s="127" t="s">
        <v>477</v>
      </c>
      <c r="V857" s="97" t="s">
        <v>478</v>
      </c>
      <c r="W857" s="97" t="s">
        <v>289</v>
      </c>
      <c r="X857" s="97" t="s">
        <v>479</v>
      </c>
      <c r="Y857" s="127" t="s">
        <v>363</v>
      </c>
      <c r="Z857" s="127" t="s">
        <v>480</v>
      </c>
      <c r="AA857" s="127" t="s">
        <v>261</v>
      </c>
      <c r="AB857" s="127">
        <f t="shared" si="90"/>
        <v>1</v>
      </c>
      <c r="AC857" s="127">
        <f t="shared" si="91"/>
        <v>1</v>
      </c>
      <c r="AD857" s="117">
        <v>40</v>
      </c>
      <c r="AE857" s="132">
        <f t="shared" si="88"/>
        <v>805</v>
      </c>
      <c r="AF857" s="107">
        <v>4</v>
      </c>
      <c r="AH857" s="127" t="str">
        <f t="shared" si="87"/>
        <v>2587CYS-CONTROL SACHETS X 14</v>
      </c>
      <c r="AI857" s="97" t="s">
        <v>476</v>
      </c>
    </row>
    <row r="858" spans="1:35" x14ac:dyDescent="0.3">
      <c r="A858" s="97">
        <v>148</v>
      </c>
      <c r="B858" s="127" t="str">
        <f t="shared" si="85"/>
        <v>1481</v>
      </c>
      <c r="C858" s="127" t="str">
        <f t="shared" si="86"/>
        <v>25877</v>
      </c>
      <c r="D858" s="98" t="s">
        <v>475</v>
      </c>
      <c r="E858" s="159" t="s">
        <v>341</v>
      </c>
      <c r="F858" s="133" t="s">
        <v>163</v>
      </c>
      <c r="G858" s="114" t="s">
        <v>164</v>
      </c>
      <c r="H858" s="136">
        <v>43922</v>
      </c>
      <c r="I858" s="132">
        <f t="shared" si="89"/>
        <v>7</v>
      </c>
      <c r="J858" s="97" t="s">
        <v>241</v>
      </c>
      <c r="K858" s="97">
        <v>2018</v>
      </c>
      <c r="L858" s="109">
        <v>43207</v>
      </c>
      <c r="M858" s="118">
        <v>2588</v>
      </c>
      <c r="N858" s="120">
        <v>2587</v>
      </c>
      <c r="O858" s="109">
        <v>43206</v>
      </c>
      <c r="P858" s="97" t="s">
        <v>94</v>
      </c>
      <c r="Q858" s="120" t="s">
        <v>95</v>
      </c>
      <c r="R858" s="132" t="s">
        <v>87</v>
      </c>
      <c r="S858" s="124">
        <v>0.3576388888888889</v>
      </c>
      <c r="T858" s="97">
        <v>225</v>
      </c>
      <c r="U858" s="127" t="s">
        <v>477</v>
      </c>
      <c r="V858" s="97" t="s">
        <v>478</v>
      </c>
      <c r="W858" s="97" t="s">
        <v>289</v>
      </c>
      <c r="X858" s="97" t="s">
        <v>479</v>
      </c>
      <c r="Y858" s="127" t="s">
        <v>363</v>
      </c>
      <c r="Z858" s="127" t="s">
        <v>480</v>
      </c>
      <c r="AA858" s="127" t="s">
        <v>261</v>
      </c>
      <c r="AB858" s="127">
        <f t="shared" si="90"/>
        <v>1</v>
      </c>
      <c r="AC858" s="127">
        <f t="shared" si="91"/>
        <v>1</v>
      </c>
      <c r="AD858" s="117">
        <v>10</v>
      </c>
      <c r="AE858" s="132">
        <f t="shared" si="88"/>
        <v>805</v>
      </c>
      <c r="AF858" s="107">
        <v>4</v>
      </c>
      <c r="AH858" s="127" t="str">
        <f t="shared" si="87"/>
        <v>2587PERLAS DE PIEL advance X 200 CAPS.</v>
      </c>
      <c r="AI858" s="97" t="s">
        <v>476</v>
      </c>
    </row>
    <row r="859" spans="1:35" x14ac:dyDescent="0.3">
      <c r="A859" s="97">
        <v>148</v>
      </c>
      <c r="B859" s="127" t="str">
        <f t="shared" si="85"/>
        <v>1481</v>
      </c>
      <c r="C859" s="127" t="str">
        <f t="shared" si="86"/>
        <v>25878</v>
      </c>
      <c r="D859" s="98" t="s">
        <v>475</v>
      </c>
      <c r="E859" s="159" t="s">
        <v>342</v>
      </c>
      <c r="F859" s="133" t="s">
        <v>155</v>
      </c>
      <c r="G859" s="114" t="s">
        <v>355</v>
      </c>
      <c r="H859" s="136">
        <v>44044</v>
      </c>
      <c r="I859" s="132">
        <f t="shared" si="89"/>
        <v>8</v>
      </c>
      <c r="J859" s="97" t="s">
        <v>241</v>
      </c>
      <c r="K859" s="97">
        <v>2018</v>
      </c>
      <c r="L859" s="109">
        <v>43207</v>
      </c>
      <c r="M859" s="118">
        <v>2588</v>
      </c>
      <c r="N859" s="120">
        <v>2587</v>
      </c>
      <c r="O859" s="109">
        <v>43206</v>
      </c>
      <c r="P859" s="97" t="s">
        <v>94</v>
      </c>
      <c r="Q859" s="120" t="s">
        <v>95</v>
      </c>
      <c r="R859" s="132" t="s">
        <v>87</v>
      </c>
      <c r="S859" s="124">
        <v>0.3576388888888889</v>
      </c>
      <c r="T859" s="97">
        <v>225</v>
      </c>
      <c r="U859" s="127" t="s">
        <v>477</v>
      </c>
      <c r="V859" s="97" t="s">
        <v>478</v>
      </c>
      <c r="W859" s="97" t="s">
        <v>289</v>
      </c>
      <c r="X859" s="97" t="s">
        <v>479</v>
      </c>
      <c r="Y859" s="127" t="s">
        <v>363</v>
      </c>
      <c r="Z859" s="127" t="s">
        <v>480</v>
      </c>
      <c r="AA859" s="127" t="s">
        <v>261</v>
      </c>
      <c r="AB859" s="127">
        <f t="shared" si="90"/>
        <v>1</v>
      </c>
      <c r="AC859" s="127">
        <f t="shared" si="91"/>
        <v>1</v>
      </c>
      <c r="AD859" s="117">
        <v>96</v>
      </c>
      <c r="AE859" s="132">
        <f t="shared" si="88"/>
        <v>805</v>
      </c>
      <c r="AF859" s="107">
        <v>4</v>
      </c>
      <c r="AH859" s="127" t="str">
        <f t="shared" si="87"/>
        <v>2587PHYTO SOYA CAPS. X 60</v>
      </c>
      <c r="AI859" s="97" t="s">
        <v>476</v>
      </c>
    </row>
    <row r="860" spans="1:35" x14ac:dyDescent="0.3">
      <c r="A860" s="97">
        <v>148</v>
      </c>
      <c r="B860" s="127" t="str">
        <f t="shared" si="85"/>
        <v>1481</v>
      </c>
      <c r="C860" s="127" t="str">
        <f t="shared" si="86"/>
        <v>25879</v>
      </c>
      <c r="D860" s="98" t="s">
        <v>475</v>
      </c>
      <c r="E860" s="159" t="s">
        <v>344</v>
      </c>
      <c r="F860" s="133" t="s">
        <v>165</v>
      </c>
      <c r="G860" s="114" t="s">
        <v>184</v>
      </c>
      <c r="H860" s="136">
        <v>44013</v>
      </c>
      <c r="I860" s="132">
        <f t="shared" si="89"/>
        <v>9</v>
      </c>
      <c r="J860" s="97" t="s">
        <v>241</v>
      </c>
      <c r="K860" s="97">
        <v>2018</v>
      </c>
      <c r="L860" s="109">
        <v>43207</v>
      </c>
      <c r="M860" s="118">
        <v>2588</v>
      </c>
      <c r="N860" s="120">
        <v>2587</v>
      </c>
      <c r="O860" s="109">
        <v>43206</v>
      </c>
      <c r="P860" s="97" t="s">
        <v>94</v>
      </c>
      <c r="Q860" s="120" t="s">
        <v>95</v>
      </c>
      <c r="R860" s="132" t="s">
        <v>87</v>
      </c>
      <c r="S860" s="124">
        <v>0.3576388888888889</v>
      </c>
      <c r="T860" s="97">
        <v>225</v>
      </c>
      <c r="U860" s="127" t="s">
        <v>477</v>
      </c>
      <c r="V860" s="97" t="s">
        <v>478</v>
      </c>
      <c r="W860" s="97" t="s">
        <v>289</v>
      </c>
      <c r="X860" s="97" t="s">
        <v>479</v>
      </c>
      <c r="Y860" s="127" t="s">
        <v>363</v>
      </c>
      <c r="Z860" s="127" t="s">
        <v>480</v>
      </c>
      <c r="AA860" s="127" t="s">
        <v>261</v>
      </c>
      <c r="AB860" s="127">
        <f t="shared" si="90"/>
        <v>1</v>
      </c>
      <c r="AC860" s="127">
        <f t="shared" si="91"/>
        <v>1</v>
      </c>
      <c r="AD860" s="117">
        <v>48</v>
      </c>
      <c r="AE860" s="132">
        <f t="shared" si="88"/>
        <v>805</v>
      </c>
      <c r="AF860" s="107">
        <v>4</v>
      </c>
      <c r="AH860" s="127" t="str">
        <f t="shared" si="87"/>
        <v>2587PHYTO SOYA FORTE X 60 CAPS</v>
      </c>
      <c r="AI860" s="97" t="s">
        <v>476</v>
      </c>
    </row>
    <row r="861" spans="1:35" x14ac:dyDescent="0.3">
      <c r="A861" s="97">
        <v>148</v>
      </c>
      <c r="B861" s="127" t="str">
        <f t="shared" si="85"/>
        <v>1481</v>
      </c>
      <c r="C861" s="127" t="str">
        <f t="shared" si="86"/>
        <v>258710</v>
      </c>
      <c r="D861" s="98" t="s">
        <v>475</v>
      </c>
      <c r="E861" s="159" t="s">
        <v>345</v>
      </c>
      <c r="F861" s="133" t="s">
        <v>157</v>
      </c>
      <c r="G861" s="114" t="s">
        <v>326</v>
      </c>
      <c r="H861" s="136">
        <v>44105</v>
      </c>
      <c r="I861" s="132">
        <f t="shared" si="89"/>
        <v>10</v>
      </c>
      <c r="J861" s="97" t="s">
        <v>241</v>
      </c>
      <c r="K861" s="97">
        <v>2018</v>
      </c>
      <c r="L861" s="109">
        <v>43207</v>
      </c>
      <c r="M861" s="118">
        <v>2588</v>
      </c>
      <c r="N861" s="120">
        <v>2587</v>
      </c>
      <c r="O861" s="109">
        <v>43206</v>
      </c>
      <c r="P861" s="97" t="s">
        <v>94</v>
      </c>
      <c r="Q861" s="120" t="s">
        <v>95</v>
      </c>
      <c r="R861" s="132" t="s">
        <v>87</v>
      </c>
      <c r="S861" s="124">
        <v>0.3576388888888889</v>
      </c>
      <c r="T861" s="97">
        <v>225</v>
      </c>
      <c r="U861" s="127" t="s">
        <v>477</v>
      </c>
      <c r="V861" s="97" t="s">
        <v>478</v>
      </c>
      <c r="W861" s="97" t="s">
        <v>289</v>
      </c>
      <c r="X861" s="97" t="s">
        <v>479</v>
      </c>
      <c r="Y861" s="127" t="s">
        <v>363</v>
      </c>
      <c r="Z861" s="127" t="s">
        <v>480</v>
      </c>
      <c r="AA861" s="127" t="s">
        <v>261</v>
      </c>
      <c r="AB861" s="127">
        <f t="shared" si="90"/>
        <v>1</v>
      </c>
      <c r="AC861" s="127">
        <f t="shared" si="91"/>
        <v>1</v>
      </c>
      <c r="AD861" s="117">
        <v>22</v>
      </c>
      <c r="AE861" s="132">
        <f t="shared" si="88"/>
        <v>805</v>
      </c>
      <c r="AF861" s="107">
        <v>4</v>
      </c>
      <c r="AH861" s="127" t="str">
        <f t="shared" si="87"/>
        <v>2587PHYTO SOYA GEL VAGINAL X 8 APLICADORES</v>
      </c>
      <c r="AI861" s="97" t="s">
        <v>476</v>
      </c>
    </row>
    <row r="862" spans="1:35" x14ac:dyDescent="0.3">
      <c r="A862" s="97">
        <v>149</v>
      </c>
      <c r="B862" s="127" t="str">
        <f t="shared" si="85"/>
        <v>1491</v>
      </c>
      <c r="C862" s="127" t="str">
        <f t="shared" si="86"/>
        <v>25891</v>
      </c>
      <c r="E862" s="159" t="s">
        <v>346</v>
      </c>
      <c r="F862" s="133" t="s">
        <v>172</v>
      </c>
      <c r="G862" s="114" t="s">
        <v>173</v>
      </c>
      <c r="H862" s="136">
        <v>43497</v>
      </c>
      <c r="I862" s="132">
        <f t="shared" si="89"/>
        <v>1</v>
      </c>
      <c r="J862" s="97" t="s">
        <v>241</v>
      </c>
      <c r="K862" s="97">
        <v>2018</v>
      </c>
      <c r="L862" s="109">
        <v>43208</v>
      </c>
      <c r="M862" s="118">
        <v>2589</v>
      </c>
      <c r="N862" s="120">
        <v>2589</v>
      </c>
      <c r="O862" s="109">
        <v>43207</v>
      </c>
      <c r="P862" s="97" t="s">
        <v>94</v>
      </c>
      <c r="Q862" s="97" t="s">
        <v>178</v>
      </c>
      <c r="R862" s="132" t="s">
        <v>87</v>
      </c>
      <c r="S862" s="124">
        <v>0.43611111111111112</v>
      </c>
      <c r="T862" s="97">
        <v>71</v>
      </c>
      <c r="U862" s="127" t="s">
        <v>503</v>
      </c>
      <c r="V862" s="97" t="s">
        <v>504</v>
      </c>
      <c r="W862" s="97" t="s">
        <v>289</v>
      </c>
      <c r="X862" s="97" t="s">
        <v>482</v>
      </c>
      <c r="Y862" s="127" t="s">
        <v>363</v>
      </c>
      <c r="Z862" s="127" t="s">
        <v>364</v>
      </c>
      <c r="AA862" s="127" t="s">
        <v>261</v>
      </c>
      <c r="AB862" s="127">
        <f t="shared" si="90"/>
        <v>1</v>
      </c>
      <c r="AC862" s="127">
        <f t="shared" si="91"/>
        <v>1</v>
      </c>
      <c r="AD862" s="117">
        <v>50</v>
      </c>
      <c r="AE862" s="132">
        <f t="shared" si="88"/>
        <v>806</v>
      </c>
      <c r="AF862" s="97">
        <v>2</v>
      </c>
      <c r="AH862" s="127" t="str">
        <f t="shared" si="87"/>
        <v>2589VITIVEN X 30 CAPSULAS</v>
      </c>
      <c r="AI862" s="97" t="s">
        <v>481</v>
      </c>
    </row>
    <row r="863" spans="1:35" x14ac:dyDescent="0.3">
      <c r="A863" s="97">
        <v>149</v>
      </c>
      <c r="B863" s="127" t="str">
        <f t="shared" si="85"/>
        <v>1491</v>
      </c>
      <c r="C863" s="127" t="str">
        <f t="shared" si="86"/>
        <v>25892</v>
      </c>
      <c r="E863" s="159" t="s">
        <v>337</v>
      </c>
      <c r="F863" s="133" t="s">
        <v>146</v>
      </c>
      <c r="G863" s="114" t="s">
        <v>238</v>
      </c>
      <c r="H863" s="136">
        <v>43678</v>
      </c>
      <c r="I863" s="132">
        <f t="shared" si="89"/>
        <v>2</v>
      </c>
      <c r="J863" s="97" t="s">
        <v>241</v>
      </c>
      <c r="K863" s="97">
        <v>2018</v>
      </c>
      <c r="L863" s="109">
        <v>43208</v>
      </c>
      <c r="M863" s="118">
        <v>2589</v>
      </c>
      <c r="N863" s="120">
        <v>2589</v>
      </c>
      <c r="O863" s="109">
        <v>43207</v>
      </c>
      <c r="P863" s="97" t="s">
        <v>94</v>
      </c>
      <c r="Q863" s="97" t="s">
        <v>178</v>
      </c>
      <c r="R863" s="132" t="s">
        <v>87</v>
      </c>
      <c r="S863" s="124">
        <v>0.43611111111111112</v>
      </c>
      <c r="T863" s="97">
        <v>71</v>
      </c>
      <c r="U863" s="127" t="s">
        <v>503</v>
      </c>
      <c r="V863" s="97" t="s">
        <v>504</v>
      </c>
      <c r="W863" s="97" t="s">
        <v>289</v>
      </c>
      <c r="X863" s="97" t="s">
        <v>482</v>
      </c>
      <c r="Y863" s="127" t="s">
        <v>363</v>
      </c>
      <c r="Z863" s="127" t="s">
        <v>364</v>
      </c>
      <c r="AA863" s="127" t="s">
        <v>261</v>
      </c>
      <c r="AB863" s="127">
        <f t="shared" si="90"/>
        <v>1</v>
      </c>
      <c r="AC863" s="127">
        <f t="shared" si="91"/>
        <v>1</v>
      </c>
      <c r="AD863" s="117">
        <v>252</v>
      </c>
      <c r="AE863" s="132">
        <f t="shared" si="88"/>
        <v>806</v>
      </c>
      <c r="AF863" s="97">
        <v>2</v>
      </c>
      <c r="AH863" s="127" t="str">
        <f t="shared" si="87"/>
        <v>2589ARKOVOX PROPOLIS JARABE X 150 ML.</v>
      </c>
      <c r="AI863" s="97" t="s">
        <v>481</v>
      </c>
    </row>
    <row r="864" spans="1:35" x14ac:dyDescent="0.3">
      <c r="A864" s="97">
        <v>149</v>
      </c>
      <c r="B864" s="127" t="str">
        <f t="shared" si="85"/>
        <v>1491</v>
      </c>
      <c r="C864" s="127" t="str">
        <f t="shared" si="86"/>
        <v>25893</v>
      </c>
      <c r="E864" s="159" t="s">
        <v>344</v>
      </c>
      <c r="F864" s="133" t="s">
        <v>165</v>
      </c>
      <c r="G864" s="114" t="s">
        <v>184</v>
      </c>
      <c r="H864" s="136">
        <v>44013</v>
      </c>
      <c r="I864" s="132">
        <f t="shared" si="89"/>
        <v>3</v>
      </c>
      <c r="J864" s="97" t="s">
        <v>241</v>
      </c>
      <c r="K864" s="97">
        <v>2018</v>
      </c>
      <c r="L864" s="109">
        <v>43208</v>
      </c>
      <c r="M864" s="118">
        <v>2589</v>
      </c>
      <c r="N864" s="120">
        <v>2589</v>
      </c>
      <c r="O864" s="109">
        <v>43207</v>
      </c>
      <c r="P864" s="97" t="s">
        <v>94</v>
      </c>
      <c r="Q864" s="97" t="s">
        <v>178</v>
      </c>
      <c r="R864" s="132" t="s">
        <v>87</v>
      </c>
      <c r="S864" s="124">
        <v>0.43611111111111112</v>
      </c>
      <c r="T864" s="97">
        <v>71</v>
      </c>
      <c r="U864" s="127" t="s">
        <v>503</v>
      </c>
      <c r="V864" s="97" t="s">
        <v>504</v>
      </c>
      <c r="W864" s="97" t="s">
        <v>289</v>
      </c>
      <c r="X864" s="97" t="s">
        <v>482</v>
      </c>
      <c r="Y864" s="127" t="s">
        <v>363</v>
      </c>
      <c r="Z864" s="127" t="s">
        <v>364</v>
      </c>
      <c r="AA864" s="127" t="s">
        <v>261</v>
      </c>
      <c r="AB864" s="127">
        <f t="shared" si="90"/>
        <v>1</v>
      </c>
      <c r="AC864" s="127">
        <f t="shared" si="91"/>
        <v>1</v>
      </c>
      <c r="AD864" s="117">
        <v>48</v>
      </c>
      <c r="AE864" s="132">
        <f t="shared" si="88"/>
        <v>806</v>
      </c>
      <c r="AF864" s="97">
        <v>2</v>
      </c>
      <c r="AH864" s="127" t="str">
        <f t="shared" si="87"/>
        <v>2589PHYTO SOYA FORTE X 60 CAPS</v>
      </c>
      <c r="AI864" s="97" t="s">
        <v>481</v>
      </c>
    </row>
    <row r="865" spans="1:35" x14ac:dyDescent="0.3">
      <c r="A865" s="97">
        <v>149</v>
      </c>
      <c r="B865" s="127" t="str">
        <f t="shared" si="85"/>
        <v>1491</v>
      </c>
      <c r="C865" s="127" t="str">
        <f t="shared" si="86"/>
        <v>25894</v>
      </c>
      <c r="E865" s="159" t="s">
        <v>341</v>
      </c>
      <c r="F865" s="133" t="s">
        <v>163</v>
      </c>
      <c r="G865" s="114" t="s">
        <v>164</v>
      </c>
      <c r="H865" s="136">
        <v>43922</v>
      </c>
      <c r="I865" s="132">
        <f t="shared" si="89"/>
        <v>4</v>
      </c>
      <c r="J865" s="97" t="s">
        <v>241</v>
      </c>
      <c r="K865" s="97">
        <v>2018</v>
      </c>
      <c r="L865" s="109">
        <v>43208</v>
      </c>
      <c r="M865" s="118">
        <v>2589</v>
      </c>
      <c r="N865" s="120">
        <v>2589</v>
      </c>
      <c r="O865" s="109">
        <v>43207</v>
      </c>
      <c r="P865" s="97" t="s">
        <v>94</v>
      </c>
      <c r="Q865" s="97" t="s">
        <v>178</v>
      </c>
      <c r="R865" s="132" t="s">
        <v>87</v>
      </c>
      <c r="S865" s="124">
        <v>0.43611111111111112</v>
      </c>
      <c r="T865" s="97">
        <v>71</v>
      </c>
      <c r="U865" s="127" t="s">
        <v>503</v>
      </c>
      <c r="V865" s="97" t="s">
        <v>504</v>
      </c>
      <c r="W865" s="97" t="s">
        <v>289</v>
      </c>
      <c r="X865" s="97" t="s">
        <v>482</v>
      </c>
      <c r="Y865" s="127" t="s">
        <v>363</v>
      </c>
      <c r="Z865" s="127" t="s">
        <v>364</v>
      </c>
      <c r="AA865" s="127" t="s">
        <v>261</v>
      </c>
      <c r="AB865" s="127">
        <f t="shared" si="90"/>
        <v>1</v>
      </c>
      <c r="AC865" s="127">
        <f t="shared" si="91"/>
        <v>1</v>
      </c>
      <c r="AD865" s="117">
        <v>96</v>
      </c>
      <c r="AE865" s="132">
        <f t="shared" si="88"/>
        <v>806</v>
      </c>
      <c r="AF865" s="97">
        <v>2</v>
      </c>
      <c r="AH865" s="127" t="str">
        <f t="shared" si="87"/>
        <v>2589PERLAS DE PIEL advance X 200 CAPS.</v>
      </c>
      <c r="AI865" s="97" t="s">
        <v>481</v>
      </c>
    </row>
    <row r="866" spans="1:35" x14ac:dyDescent="0.3">
      <c r="A866" s="97">
        <v>149</v>
      </c>
      <c r="B866" s="127" t="str">
        <f t="shared" si="85"/>
        <v>1491</v>
      </c>
      <c r="C866" s="127" t="str">
        <f t="shared" si="86"/>
        <v>25895</v>
      </c>
      <c r="E866" s="159" t="s">
        <v>343</v>
      </c>
      <c r="F866" s="133" t="s">
        <v>170</v>
      </c>
      <c r="G866" s="114" t="s">
        <v>376</v>
      </c>
      <c r="H866" s="137">
        <v>43862</v>
      </c>
      <c r="I866" s="132">
        <f t="shared" si="89"/>
        <v>5</v>
      </c>
      <c r="J866" s="97" t="s">
        <v>241</v>
      </c>
      <c r="K866" s="97">
        <v>2018</v>
      </c>
      <c r="L866" s="109">
        <v>43208</v>
      </c>
      <c r="M866" s="118">
        <v>2589</v>
      </c>
      <c r="N866" s="120">
        <v>2589</v>
      </c>
      <c r="O866" s="109">
        <v>43207</v>
      </c>
      <c r="P866" s="97" t="s">
        <v>94</v>
      </c>
      <c r="Q866" s="97" t="s">
        <v>178</v>
      </c>
      <c r="R866" s="132" t="s">
        <v>87</v>
      </c>
      <c r="S866" s="124">
        <v>0.43611111111111112</v>
      </c>
      <c r="T866" s="97">
        <v>71</v>
      </c>
      <c r="U866" s="127" t="s">
        <v>503</v>
      </c>
      <c r="V866" s="97" t="s">
        <v>504</v>
      </c>
      <c r="W866" s="97" t="s">
        <v>289</v>
      </c>
      <c r="X866" s="97" t="s">
        <v>482</v>
      </c>
      <c r="Y866" s="127" t="s">
        <v>363</v>
      </c>
      <c r="Z866" s="127" t="s">
        <v>364</v>
      </c>
      <c r="AA866" s="127" t="s">
        <v>261</v>
      </c>
      <c r="AB866" s="127">
        <f t="shared" si="90"/>
        <v>1</v>
      </c>
      <c r="AC866" s="127">
        <f t="shared" si="91"/>
        <v>1</v>
      </c>
      <c r="AD866" s="117">
        <v>40</v>
      </c>
      <c r="AE866" s="132">
        <f t="shared" si="88"/>
        <v>806</v>
      </c>
      <c r="AF866" s="97">
        <v>2</v>
      </c>
      <c r="AH866" s="127" t="str">
        <f t="shared" si="87"/>
        <v>2589PHYTO SOYA DIA Y NOCHE X 60 CAP.</v>
      </c>
      <c r="AI866" s="97" t="s">
        <v>481</v>
      </c>
    </row>
    <row r="867" spans="1:35" x14ac:dyDescent="0.3">
      <c r="A867" s="97">
        <v>149</v>
      </c>
      <c r="B867" s="127" t="str">
        <f t="shared" si="85"/>
        <v>1491</v>
      </c>
      <c r="C867" s="127" t="str">
        <f t="shared" si="86"/>
        <v>25896</v>
      </c>
      <c r="E867" s="159" t="s">
        <v>339</v>
      </c>
      <c r="F867" s="133" t="s">
        <v>151</v>
      </c>
      <c r="G867" s="114" t="s">
        <v>224</v>
      </c>
      <c r="H867" s="136">
        <v>43709</v>
      </c>
      <c r="I867" s="132">
        <f t="shared" si="89"/>
        <v>6</v>
      </c>
      <c r="J867" s="97" t="s">
        <v>241</v>
      </c>
      <c r="K867" s="97">
        <v>2018</v>
      </c>
      <c r="L867" s="109">
        <v>43208</v>
      </c>
      <c r="M867" s="118">
        <v>2589</v>
      </c>
      <c r="N867" s="120">
        <v>2589</v>
      </c>
      <c r="O867" s="109">
        <v>43207</v>
      </c>
      <c r="P867" s="97" t="s">
        <v>94</v>
      </c>
      <c r="Q867" s="97" t="s">
        <v>178</v>
      </c>
      <c r="R867" s="132" t="s">
        <v>87</v>
      </c>
      <c r="S867" s="124">
        <v>0.43611111111111112</v>
      </c>
      <c r="T867" s="97">
        <v>71</v>
      </c>
      <c r="U867" s="127" t="s">
        <v>503</v>
      </c>
      <c r="V867" s="97" t="s">
        <v>504</v>
      </c>
      <c r="W867" s="97" t="s">
        <v>289</v>
      </c>
      <c r="X867" s="97" t="s">
        <v>482</v>
      </c>
      <c r="Y867" s="127" t="s">
        <v>363</v>
      </c>
      <c r="Z867" s="127" t="s">
        <v>364</v>
      </c>
      <c r="AA867" s="127" t="s">
        <v>261</v>
      </c>
      <c r="AB867" s="127">
        <f t="shared" si="90"/>
        <v>1</v>
      </c>
      <c r="AC867" s="127">
        <f t="shared" si="91"/>
        <v>1</v>
      </c>
      <c r="AD867" s="117">
        <v>120</v>
      </c>
      <c r="AE867" s="132">
        <f t="shared" si="88"/>
        <v>806</v>
      </c>
      <c r="AF867" s="97">
        <v>2</v>
      </c>
      <c r="AH867" s="127" t="str">
        <f t="shared" si="87"/>
        <v>2589CYS-CONTROL SACHETS X 14</v>
      </c>
      <c r="AI867" s="97" t="s">
        <v>481</v>
      </c>
    </row>
    <row r="868" spans="1:35" x14ac:dyDescent="0.3">
      <c r="A868" s="97">
        <v>149</v>
      </c>
      <c r="B868" s="127" t="str">
        <f t="shared" si="85"/>
        <v>1491</v>
      </c>
      <c r="C868" s="127" t="str">
        <f t="shared" si="86"/>
        <v>25897</v>
      </c>
      <c r="E868" s="159" t="s">
        <v>336</v>
      </c>
      <c r="F868" s="133" t="s">
        <v>185</v>
      </c>
      <c r="G868" s="114" t="s">
        <v>371</v>
      </c>
      <c r="H868" s="136">
        <v>44105</v>
      </c>
      <c r="I868" s="132">
        <f t="shared" si="89"/>
        <v>7</v>
      </c>
      <c r="J868" s="97" t="s">
        <v>241</v>
      </c>
      <c r="K868" s="97">
        <v>2018</v>
      </c>
      <c r="L868" s="109">
        <v>43208</v>
      </c>
      <c r="M868" s="118">
        <v>2589</v>
      </c>
      <c r="N868" s="120">
        <v>2589</v>
      </c>
      <c r="O868" s="109">
        <v>43207</v>
      </c>
      <c r="P868" s="97" t="s">
        <v>94</v>
      </c>
      <c r="Q868" s="97" t="s">
        <v>178</v>
      </c>
      <c r="R868" s="132" t="s">
        <v>87</v>
      </c>
      <c r="S868" s="124">
        <v>0.43611111111111112</v>
      </c>
      <c r="T868" s="97">
        <v>71</v>
      </c>
      <c r="U868" s="127" t="s">
        <v>503</v>
      </c>
      <c r="V868" s="97" t="s">
        <v>504</v>
      </c>
      <c r="W868" s="97" t="s">
        <v>289</v>
      </c>
      <c r="X868" s="97" t="s">
        <v>482</v>
      </c>
      <c r="Y868" s="127" t="s">
        <v>363</v>
      </c>
      <c r="Z868" s="127" t="s">
        <v>364</v>
      </c>
      <c r="AA868" s="127" t="s">
        <v>261</v>
      </c>
      <c r="AB868" s="127">
        <f t="shared" si="90"/>
        <v>1</v>
      </c>
      <c r="AC868" s="127">
        <f t="shared" si="91"/>
        <v>1</v>
      </c>
      <c r="AD868" s="117">
        <v>332</v>
      </c>
      <c r="AE868" s="132">
        <f t="shared" si="88"/>
        <v>806</v>
      </c>
      <c r="AF868" s="97">
        <v>2</v>
      </c>
      <c r="AH868" s="127" t="str">
        <f t="shared" si="87"/>
        <v>2589ARKOLAGEN PLUS X 14 SACHETS</v>
      </c>
      <c r="AI868" s="97" t="s">
        <v>481</v>
      </c>
    </row>
    <row r="869" spans="1:35" x14ac:dyDescent="0.3">
      <c r="A869" s="97">
        <v>149</v>
      </c>
      <c r="B869" s="127" t="str">
        <f t="shared" si="85"/>
        <v>1491</v>
      </c>
      <c r="C869" s="127" t="str">
        <f t="shared" si="86"/>
        <v>25898</v>
      </c>
      <c r="E869" s="159" t="s">
        <v>345</v>
      </c>
      <c r="F869" s="133" t="s">
        <v>157</v>
      </c>
      <c r="G869" s="114" t="s">
        <v>326</v>
      </c>
      <c r="H869" s="136">
        <v>44105</v>
      </c>
      <c r="I869" s="132">
        <f t="shared" si="89"/>
        <v>8</v>
      </c>
      <c r="J869" s="97" t="s">
        <v>241</v>
      </c>
      <c r="K869" s="97">
        <v>2018</v>
      </c>
      <c r="L869" s="109">
        <v>43208</v>
      </c>
      <c r="M869" s="118">
        <v>2589</v>
      </c>
      <c r="N869" s="120">
        <v>2589</v>
      </c>
      <c r="O869" s="109">
        <v>43207</v>
      </c>
      <c r="P869" s="97" t="s">
        <v>94</v>
      </c>
      <c r="Q869" s="97" t="s">
        <v>178</v>
      </c>
      <c r="R869" s="132" t="s">
        <v>87</v>
      </c>
      <c r="S869" s="124">
        <v>0.43611111111111112</v>
      </c>
      <c r="T869" s="97">
        <v>71</v>
      </c>
      <c r="U869" s="127" t="s">
        <v>503</v>
      </c>
      <c r="V869" s="97" t="s">
        <v>504</v>
      </c>
      <c r="W869" s="97" t="s">
        <v>289</v>
      </c>
      <c r="X869" s="97" t="s">
        <v>482</v>
      </c>
      <c r="Y869" s="127" t="s">
        <v>363</v>
      </c>
      <c r="Z869" s="127" t="s">
        <v>364</v>
      </c>
      <c r="AA869" s="127" t="s">
        <v>261</v>
      </c>
      <c r="AB869" s="127">
        <f t="shared" si="90"/>
        <v>1</v>
      </c>
      <c r="AC869" s="127">
        <f t="shared" si="91"/>
        <v>1</v>
      </c>
      <c r="AD869" s="117">
        <v>88</v>
      </c>
      <c r="AE869" s="132">
        <f t="shared" si="88"/>
        <v>806</v>
      </c>
      <c r="AF869" s="97">
        <v>2</v>
      </c>
      <c r="AH869" s="127" t="str">
        <f t="shared" si="87"/>
        <v>2589PHYTO SOYA GEL VAGINAL X 8 APLICADORES</v>
      </c>
      <c r="AI869" s="97" t="s">
        <v>481</v>
      </c>
    </row>
    <row r="870" spans="1:35" x14ac:dyDescent="0.3">
      <c r="A870" s="97">
        <v>149</v>
      </c>
      <c r="B870" s="127" t="str">
        <f t="shared" si="85"/>
        <v>1491</v>
      </c>
      <c r="C870" s="127" t="str">
        <f t="shared" si="86"/>
        <v>25899</v>
      </c>
      <c r="E870" s="159" t="s">
        <v>342</v>
      </c>
      <c r="F870" s="133" t="s">
        <v>155</v>
      </c>
      <c r="G870" s="114" t="s">
        <v>355</v>
      </c>
      <c r="H870" s="136">
        <v>44044</v>
      </c>
      <c r="I870" s="132">
        <f t="shared" si="89"/>
        <v>9</v>
      </c>
      <c r="J870" s="97" t="s">
        <v>241</v>
      </c>
      <c r="K870" s="97">
        <v>2018</v>
      </c>
      <c r="L870" s="109">
        <v>43208</v>
      </c>
      <c r="M870" s="118">
        <v>2589</v>
      </c>
      <c r="N870" s="120">
        <v>2589</v>
      </c>
      <c r="O870" s="109">
        <v>43207</v>
      </c>
      <c r="P870" s="97" t="s">
        <v>94</v>
      </c>
      <c r="Q870" s="97" t="s">
        <v>178</v>
      </c>
      <c r="R870" s="132" t="s">
        <v>87</v>
      </c>
      <c r="S870" s="124">
        <v>0.43611111111111112</v>
      </c>
      <c r="T870" s="97">
        <v>71</v>
      </c>
      <c r="U870" s="127" t="s">
        <v>503</v>
      </c>
      <c r="V870" s="97" t="s">
        <v>504</v>
      </c>
      <c r="W870" s="97" t="s">
        <v>289</v>
      </c>
      <c r="X870" s="97" t="s">
        <v>482</v>
      </c>
      <c r="Y870" s="127" t="s">
        <v>363</v>
      </c>
      <c r="Z870" s="127" t="s">
        <v>364</v>
      </c>
      <c r="AA870" s="127" t="s">
        <v>261</v>
      </c>
      <c r="AB870" s="127">
        <f t="shared" si="90"/>
        <v>1</v>
      </c>
      <c r="AC870" s="127">
        <f t="shared" si="91"/>
        <v>1</v>
      </c>
      <c r="AD870" s="117">
        <v>48</v>
      </c>
      <c r="AE870" s="132">
        <f t="shared" si="88"/>
        <v>806</v>
      </c>
      <c r="AF870" s="97">
        <v>2</v>
      </c>
      <c r="AH870" s="127" t="str">
        <f t="shared" si="87"/>
        <v>2589PHYTO SOYA CAPS. X 60</v>
      </c>
      <c r="AI870" s="97" t="s">
        <v>481</v>
      </c>
    </row>
    <row r="871" spans="1:35" x14ac:dyDescent="0.3">
      <c r="A871" s="97">
        <v>149</v>
      </c>
      <c r="B871" s="127" t="str">
        <f t="shared" si="85"/>
        <v>1491</v>
      </c>
      <c r="C871" s="127" t="str">
        <f t="shared" si="86"/>
        <v>258910</v>
      </c>
      <c r="E871" s="159" t="s">
        <v>338</v>
      </c>
      <c r="F871" s="133" t="s">
        <v>149</v>
      </c>
      <c r="G871" s="114" t="s">
        <v>150</v>
      </c>
      <c r="H871" s="136">
        <v>43951</v>
      </c>
      <c r="I871" s="132">
        <f t="shared" si="89"/>
        <v>10</v>
      </c>
      <c r="J871" s="97" t="s">
        <v>241</v>
      </c>
      <c r="K871" s="97">
        <v>2018</v>
      </c>
      <c r="L871" s="109">
        <v>43208</v>
      </c>
      <c r="M871" s="118">
        <v>2589</v>
      </c>
      <c r="N871" s="120">
        <v>2589</v>
      </c>
      <c r="O871" s="109">
        <v>43207</v>
      </c>
      <c r="P871" s="97" t="s">
        <v>94</v>
      </c>
      <c r="Q871" s="97" t="s">
        <v>178</v>
      </c>
      <c r="R871" s="132" t="s">
        <v>87</v>
      </c>
      <c r="S871" s="124">
        <v>0.43611111111111112</v>
      </c>
      <c r="T871" s="97">
        <v>71</v>
      </c>
      <c r="U871" s="127" t="s">
        <v>503</v>
      </c>
      <c r="V871" s="97" t="s">
        <v>504</v>
      </c>
      <c r="W871" s="97" t="s">
        <v>289</v>
      </c>
      <c r="X871" s="97" t="s">
        <v>482</v>
      </c>
      <c r="Y871" s="127" t="s">
        <v>363</v>
      </c>
      <c r="Z871" s="127" t="s">
        <v>364</v>
      </c>
      <c r="AA871" s="127" t="s">
        <v>261</v>
      </c>
      <c r="AB871" s="127">
        <f t="shared" si="90"/>
        <v>1</v>
      </c>
      <c r="AC871" s="127">
        <f t="shared" si="91"/>
        <v>1</v>
      </c>
      <c r="AD871" s="117">
        <v>40</v>
      </c>
      <c r="AE871" s="132">
        <f t="shared" si="88"/>
        <v>806</v>
      </c>
      <c r="AF871" s="97">
        <v>2</v>
      </c>
      <c r="AH871" s="127" t="str">
        <f t="shared" si="87"/>
        <v>2589CHONDRO AID FORTE X 60 CAPS.</v>
      </c>
      <c r="AI871" s="97" t="s">
        <v>481</v>
      </c>
    </row>
    <row r="872" spans="1:35" x14ac:dyDescent="0.3">
      <c r="A872" s="97">
        <v>149</v>
      </c>
      <c r="B872" s="127" t="str">
        <f t="shared" si="85"/>
        <v>1491</v>
      </c>
      <c r="C872" s="127" t="str">
        <f t="shared" si="86"/>
        <v>258911</v>
      </c>
      <c r="E872" s="159" t="s">
        <v>334</v>
      </c>
      <c r="F872" s="133" t="s">
        <v>161</v>
      </c>
      <c r="G872" s="114" t="s">
        <v>162</v>
      </c>
      <c r="H872" s="136">
        <v>43709</v>
      </c>
      <c r="I872" s="132">
        <f t="shared" si="89"/>
        <v>11</v>
      </c>
      <c r="J872" s="97" t="s">
        <v>241</v>
      </c>
      <c r="K872" s="97">
        <v>2018</v>
      </c>
      <c r="L872" s="109">
        <v>43208</v>
      </c>
      <c r="M872" s="118">
        <v>2589</v>
      </c>
      <c r="N872" s="120">
        <v>2589</v>
      </c>
      <c r="O872" s="109">
        <v>43207</v>
      </c>
      <c r="P872" s="97" t="s">
        <v>94</v>
      </c>
      <c r="Q872" s="97" t="s">
        <v>178</v>
      </c>
      <c r="R872" s="132" t="s">
        <v>87</v>
      </c>
      <c r="S872" s="124">
        <v>0.43611111111111112</v>
      </c>
      <c r="T872" s="97">
        <v>71</v>
      </c>
      <c r="U872" s="127" t="s">
        <v>503</v>
      </c>
      <c r="V872" s="97" t="s">
        <v>504</v>
      </c>
      <c r="W872" s="97" t="s">
        <v>289</v>
      </c>
      <c r="X872" s="97" t="s">
        <v>482</v>
      </c>
      <c r="Y872" s="127" t="s">
        <v>363</v>
      </c>
      <c r="Z872" s="127" t="s">
        <v>364</v>
      </c>
      <c r="AA872" s="127" t="s">
        <v>261</v>
      </c>
      <c r="AB872" s="127">
        <f t="shared" si="90"/>
        <v>1</v>
      </c>
      <c r="AC872" s="127">
        <f t="shared" si="91"/>
        <v>1</v>
      </c>
      <c r="AD872" s="117">
        <v>168</v>
      </c>
      <c r="AE872" s="132">
        <f t="shared" si="88"/>
        <v>806</v>
      </c>
      <c r="AF872" s="97">
        <v>2</v>
      </c>
      <c r="AH872" s="127" t="str">
        <f t="shared" si="87"/>
        <v>2589ARKOCAPIL advance X 60 CAPS.</v>
      </c>
      <c r="AI872" s="97" t="s">
        <v>481</v>
      </c>
    </row>
    <row r="873" spans="1:35" x14ac:dyDescent="0.3">
      <c r="A873" s="97">
        <v>149</v>
      </c>
      <c r="B873" s="127" t="str">
        <f t="shared" si="85"/>
        <v>1491</v>
      </c>
      <c r="C873" s="127" t="str">
        <f t="shared" si="86"/>
        <v>258912</v>
      </c>
      <c r="E873" s="159" t="s">
        <v>340</v>
      </c>
      <c r="F873" s="133" t="s">
        <v>153</v>
      </c>
      <c r="G873" s="114" t="s">
        <v>154</v>
      </c>
      <c r="H873" s="136">
        <v>43910</v>
      </c>
      <c r="I873" s="132">
        <f t="shared" si="89"/>
        <v>12</v>
      </c>
      <c r="J873" s="97" t="s">
        <v>241</v>
      </c>
      <c r="K873" s="97">
        <v>2018</v>
      </c>
      <c r="L873" s="109">
        <v>43208</v>
      </c>
      <c r="M873" s="118">
        <v>2589</v>
      </c>
      <c r="N873" s="120">
        <v>2589</v>
      </c>
      <c r="O873" s="109">
        <v>43207</v>
      </c>
      <c r="P873" s="97" t="s">
        <v>94</v>
      </c>
      <c r="Q873" s="97" t="s">
        <v>178</v>
      </c>
      <c r="R873" s="132" t="s">
        <v>87</v>
      </c>
      <c r="S873" s="124">
        <v>0.43611111111111112</v>
      </c>
      <c r="T873" s="97">
        <v>71</v>
      </c>
      <c r="U873" s="127" t="s">
        <v>503</v>
      </c>
      <c r="V873" s="97" t="s">
        <v>504</v>
      </c>
      <c r="W873" s="97" t="s">
        <v>289</v>
      </c>
      <c r="X873" s="97" t="s">
        <v>482</v>
      </c>
      <c r="Y873" s="127" t="s">
        <v>363</v>
      </c>
      <c r="Z873" s="127" t="s">
        <v>364</v>
      </c>
      <c r="AA873" s="127" t="s">
        <v>261</v>
      </c>
      <c r="AB873" s="127">
        <f t="shared" si="90"/>
        <v>1</v>
      </c>
      <c r="AC873" s="127">
        <f t="shared" si="91"/>
        <v>1</v>
      </c>
      <c r="AD873" s="117">
        <v>150</v>
      </c>
      <c r="AE873" s="132">
        <f t="shared" si="88"/>
        <v>806</v>
      </c>
      <c r="AF873" s="97">
        <v>2</v>
      </c>
      <c r="AH873" s="127" t="str">
        <f t="shared" si="87"/>
        <v>2589ECHINALIS X 30 CAPSULAS</v>
      </c>
      <c r="AI873" s="97" t="s">
        <v>481</v>
      </c>
    </row>
    <row r="874" spans="1:35" x14ac:dyDescent="0.3">
      <c r="A874" s="97">
        <v>149</v>
      </c>
      <c r="B874" s="127" t="str">
        <f t="shared" si="85"/>
        <v>1491</v>
      </c>
      <c r="C874" s="127" t="str">
        <f t="shared" si="86"/>
        <v>258913</v>
      </c>
      <c r="E874" s="159" t="s">
        <v>332</v>
      </c>
      <c r="F874" s="133" t="s">
        <v>142</v>
      </c>
      <c r="G874" s="114" t="s">
        <v>194</v>
      </c>
      <c r="H874" s="136">
        <v>43709</v>
      </c>
      <c r="I874" s="132">
        <f t="shared" si="89"/>
        <v>13</v>
      </c>
      <c r="J874" s="97" t="s">
        <v>241</v>
      </c>
      <c r="K874" s="97">
        <v>2018</v>
      </c>
      <c r="L874" s="109">
        <v>43208</v>
      </c>
      <c r="M874" s="118">
        <v>2589</v>
      </c>
      <c r="N874" s="120">
        <v>2589</v>
      </c>
      <c r="O874" s="109">
        <v>43207</v>
      </c>
      <c r="P874" s="97" t="s">
        <v>94</v>
      </c>
      <c r="Q874" s="97" t="s">
        <v>178</v>
      </c>
      <c r="R874" s="132" t="s">
        <v>87</v>
      </c>
      <c r="S874" s="124">
        <v>0.43611111111111112</v>
      </c>
      <c r="T874" s="97">
        <v>71</v>
      </c>
      <c r="U874" s="127" t="s">
        <v>503</v>
      </c>
      <c r="V874" s="97" t="s">
        <v>504</v>
      </c>
      <c r="W874" s="97" t="s">
        <v>289</v>
      </c>
      <c r="X874" s="97" t="s">
        <v>482</v>
      </c>
      <c r="Y874" s="127" t="s">
        <v>363</v>
      </c>
      <c r="Z874" s="127" t="s">
        <v>364</v>
      </c>
      <c r="AA874" s="127" t="s">
        <v>261</v>
      </c>
      <c r="AB874" s="127">
        <f t="shared" si="90"/>
        <v>1</v>
      </c>
      <c r="AC874" s="127">
        <f t="shared" si="91"/>
        <v>1</v>
      </c>
      <c r="AD874" s="117">
        <v>840</v>
      </c>
      <c r="AE874" s="132">
        <f t="shared" si="88"/>
        <v>806</v>
      </c>
      <c r="AF874" s="97">
        <v>2</v>
      </c>
      <c r="AH874" s="127" t="str">
        <f t="shared" si="87"/>
        <v>2589ACTIVOX MENTA-EUCALIPTO X 16 PASTILLAS</v>
      </c>
      <c r="AI874" s="97" t="s">
        <v>481</v>
      </c>
    </row>
    <row r="875" spans="1:35" x14ac:dyDescent="0.3">
      <c r="A875" s="97">
        <v>149</v>
      </c>
      <c r="B875" s="127" t="str">
        <f t="shared" si="85"/>
        <v>1491</v>
      </c>
      <c r="C875" s="127" t="str">
        <f t="shared" si="86"/>
        <v>258914</v>
      </c>
      <c r="E875" s="159" t="s">
        <v>333</v>
      </c>
      <c r="F875" s="133" t="s">
        <v>159</v>
      </c>
      <c r="G875" s="114" t="s">
        <v>183</v>
      </c>
      <c r="H875" s="136">
        <v>43709</v>
      </c>
      <c r="I875" s="132">
        <f t="shared" si="89"/>
        <v>14</v>
      </c>
      <c r="J875" s="97" t="s">
        <v>241</v>
      </c>
      <c r="K875" s="97">
        <v>2018</v>
      </c>
      <c r="L875" s="109">
        <v>43208</v>
      </c>
      <c r="M875" s="118">
        <v>2589</v>
      </c>
      <c r="N875" s="120">
        <v>2589</v>
      </c>
      <c r="O875" s="109">
        <v>43207</v>
      </c>
      <c r="P875" s="97" t="s">
        <v>94</v>
      </c>
      <c r="Q875" s="97" t="s">
        <v>178</v>
      </c>
      <c r="R875" s="132" t="s">
        <v>87</v>
      </c>
      <c r="S875" s="124">
        <v>0.43611111111111112</v>
      </c>
      <c r="T875" s="97">
        <v>71</v>
      </c>
      <c r="U875" s="127" t="s">
        <v>503</v>
      </c>
      <c r="V875" s="97" t="s">
        <v>504</v>
      </c>
      <c r="W875" s="97" t="s">
        <v>289</v>
      </c>
      <c r="X875" s="97" t="s">
        <v>482</v>
      </c>
      <c r="Y875" s="127" t="s">
        <v>363</v>
      </c>
      <c r="Z875" s="127" t="s">
        <v>364</v>
      </c>
      <c r="AA875" s="127" t="s">
        <v>261</v>
      </c>
      <c r="AB875" s="127">
        <f t="shared" si="90"/>
        <v>1</v>
      </c>
      <c r="AC875" s="127">
        <f t="shared" si="91"/>
        <v>1</v>
      </c>
      <c r="AD875" s="117">
        <v>720</v>
      </c>
      <c r="AE875" s="132">
        <f t="shared" si="88"/>
        <v>806</v>
      </c>
      <c r="AF875" s="97">
        <v>2</v>
      </c>
      <c r="AH875" s="127" t="str">
        <f t="shared" si="87"/>
        <v>2589ACTIVOX MIEL-LIMON X 16 PASTILLAS</v>
      </c>
      <c r="AI875" s="97" t="s">
        <v>481</v>
      </c>
    </row>
    <row r="876" spans="1:35" x14ac:dyDescent="0.3">
      <c r="A876" s="97">
        <v>149</v>
      </c>
      <c r="B876" s="127" t="str">
        <f t="shared" si="85"/>
        <v>1491</v>
      </c>
      <c r="C876" s="127" t="str">
        <f t="shared" si="86"/>
        <v>258915</v>
      </c>
      <c r="E876" s="159" t="s">
        <v>348</v>
      </c>
      <c r="F876" s="133" t="s">
        <v>167</v>
      </c>
      <c r="G876" s="114">
        <v>173937</v>
      </c>
      <c r="H876" s="136">
        <v>43738</v>
      </c>
      <c r="I876" s="132">
        <f t="shared" si="89"/>
        <v>15</v>
      </c>
      <c r="J876" s="97" t="s">
        <v>241</v>
      </c>
      <c r="K876" s="97">
        <v>2018</v>
      </c>
      <c r="L876" s="109">
        <v>43208</v>
      </c>
      <c r="M876" s="118">
        <v>2589</v>
      </c>
      <c r="N876" s="120">
        <v>2589</v>
      </c>
      <c r="O876" s="109">
        <v>43207</v>
      </c>
      <c r="P876" s="97" t="s">
        <v>94</v>
      </c>
      <c r="Q876" s="97" t="s">
        <v>178</v>
      </c>
      <c r="R876" s="132" t="s">
        <v>87</v>
      </c>
      <c r="S876" s="124">
        <v>0.43611111111111112</v>
      </c>
      <c r="T876" s="97">
        <v>71</v>
      </c>
      <c r="U876" s="127" t="s">
        <v>503</v>
      </c>
      <c r="V876" s="97" t="s">
        <v>504</v>
      </c>
      <c r="W876" s="97" t="s">
        <v>289</v>
      </c>
      <c r="X876" s="97" t="s">
        <v>482</v>
      </c>
      <c r="Y876" s="127" t="s">
        <v>363</v>
      </c>
      <c r="Z876" s="127" t="s">
        <v>364</v>
      </c>
      <c r="AA876" s="127" t="s">
        <v>261</v>
      </c>
      <c r="AB876" s="127">
        <f t="shared" si="90"/>
        <v>1</v>
      </c>
      <c r="AC876" s="127">
        <f t="shared" si="91"/>
        <v>1</v>
      </c>
      <c r="AD876" s="117">
        <v>100</v>
      </c>
      <c r="AE876" s="132">
        <f t="shared" si="88"/>
        <v>806</v>
      </c>
      <c r="AF876" s="97">
        <v>2</v>
      </c>
      <c r="AH876" s="127" t="str">
        <f t="shared" si="87"/>
        <v>2589VAGIVIT CAJS X 6 V.T.</v>
      </c>
      <c r="AI876" s="97" t="s">
        <v>481</v>
      </c>
    </row>
    <row r="877" spans="1:35" x14ac:dyDescent="0.3">
      <c r="A877" s="97">
        <v>149</v>
      </c>
      <c r="B877" s="127" t="str">
        <f t="shared" si="85"/>
        <v>1492</v>
      </c>
      <c r="C877" s="127" t="str">
        <f t="shared" si="86"/>
        <v>25901</v>
      </c>
      <c r="E877" s="159" t="s">
        <v>337</v>
      </c>
      <c r="F877" s="133" t="s">
        <v>146</v>
      </c>
      <c r="G877" s="114" t="s">
        <v>238</v>
      </c>
      <c r="H877" s="136">
        <v>43678</v>
      </c>
      <c r="I877" s="132">
        <f t="shared" si="89"/>
        <v>1</v>
      </c>
      <c r="J877" s="97" t="s">
        <v>241</v>
      </c>
      <c r="K877" s="97">
        <v>2018</v>
      </c>
      <c r="L877" s="109">
        <v>43208</v>
      </c>
      <c r="M877" s="118">
        <v>2590</v>
      </c>
      <c r="N877" s="120">
        <v>2590</v>
      </c>
      <c r="O877" s="109">
        <v>43207</v>
      </c>
      <c r="P877" s="97" t="s">
        <v>94</v>
      </c>
      <c r="Q877" s="97" t="s">
        <v>483</v>
      </c>
      <c r="R877" s="132" t="s">
        <v>87</v>
      </c>
      <c r="S877" s="124">
        <v>0.43611111111111112</v>
      </c>
      <c r="T877" s="97">
        <v>49</v>
      </c>
      <c r="U877" s="127" t="s">
        <v>503</v>
      </c>
      <c r="V877" s="97" t="s">
        <v>504</v>
      </c>
      <c r="W877" s="97" t="s">
        <v>289</v>
      </c>
      <c r="X877" s="97" t="s">
        <v>482</v>
      </c>
      <c r="Y877" s="127" t="s">
        <v>363</v>
      </c>
      <c r="Z877" s="127" t="s">
        <v>364</v>
      </c>
      <c r="AA877" s="127" t="s">
        <v>261</v>
      </c>
      <c r="AB877" s="127">
        <f t="shared" si="90"/>
        <v>2</v>
      </c>
      <c r="AC877" s="127">
        <f t="shared" si="91"/>
        <v>1</v>
      </c>
      <c r="AD877" s="117">
        <v>372</v>
      </c>
      <c r="AE877" s="132">
        <f t="shared" si="88"/>
        <v>807</v>
      </c>
      <c r="AF877" s="97">
        <v>1</v>
      </c>
      <c r="AH877" s="127" t="str">
        <f t="shared" si="87"/>
        <v>2590ARKOVOX PROPOLIS JARABE X 150 ML.</v>
      </c>
      <c r="AI877" s="97" t="s">
        <v>484</v>
      </c>
    </row>
    <row r="878" spans="1:35" x14ac:dyDescent="0.3">
      <c r="A878" s="97">
        <v>149</v>
      </c>
      <c r="B878" s="127" t="str">
        <f t="shared" si="85"/>
        <v>1492</v>
      </c>
      <c r="C878" s="127" t="str">
        <f t="shared" si="86"/>
        <v>25902</v>
      </c>
      <c r="E878" s="159" t="s">
        <v>344</v>
      </c>
      <c r="F878" s="133" t="s">
        <v>165</v>
      </c>
      <c r="G878" s="114" t="s">
        <v>184</v>
      </c>
      <c r="H878" s="136">
        <v>44013</v>
      </c>
      <c r="I878" s="132">
        <f t="shared" si="89"/>
        <v>2</v>
      </c>
      <c r="J878" s="97" t="s">
        <v>241</v>
      </c>
      <c r="K878" s="97">
        <v>2018</v>
      </c>
      <c r="L878" s="109">
        <v>43208</v>
      </c>
      <c r="M878" s="118">
        <v>2590</v>
      </c>
      <c r="N878" s="120">
        <v>2590</v>
      </c>
      <c r="O878" s="109">
        <v>43207</v>
      </c>
      <c r="P878" s="97" t="s">
        <v>94</v>
      </c>
      <c r="Q878" s="97" t="s">
        <v>483</v>
      </c>
      <c r="R878" s="132" t="s">
        <v>87</v>
      </c>
      <c r="S878" s="124">
        <v>0.43611111111111112</v>
      </c>
      <c r="T878" s="97">
        <v>49</v>
      </c>
      <c r="U878" s="127" t="s">
        <v>503</v>
      </c>
      <c r="V878" s="97" t="s">
        <v>504</v>
      </c>
      <c r="W878" s="97" t="s">
        <v>289</v>
      </c>
      <c r="X878" s="97" t="s">
        <v>482</v>
      </c>
      <c r="Y878" s="127" t="s">
        <v>363</v>
      </c>
      <c r="Z878" s="127" t="s">
        <v>364</v>
      </c>
      <c r="AA878" s="127" t="s">
        <v>261</v>
      </c>
      <c r="AB878" s="127">
        <f t="shared" si="90"/>
        <v>2</v>
      </c>
      <c r="AC878" s="127">
        <f t="shared" si="91"/>
        <v>1</v>
      </c>
      <c r="AD878" s="117">
        <v>48</v>
      </c>
      <c r="AE878" s="132">
        <f t="shared" si="88"/>
        <v>807</v>
      </c>
      <c r="AF878" s="97">
        <v>1</v>
      </c>
      <c r="AH878" s="127" t="str">
        <f t="shared" si="87"/>
        <v>2590PHYTO SOYA FORTE X 60 CAPS</v>
      </c>
      <c r="AI878" s="97" t="s">
        <v>484</v>
      </c>
    </row>
    <row r="879" spans="1:35" x14ac:dyDescent="0.3">
      <c r="A879" s="97">
        <v>149</v>
      </c>
      <c r="B879" s="127" t="str">
        <f t="shared" si="85"/>
        <v>1492</v>
      </c>
      <c r="C879" s="127" t="str">
        <f t="shared" si="86"/>
        <v>25903</v>
      </c>
      <c r="E879" s="159" t="s">
        <v>339</v>
      </c>
      <c r="F879" s="133" t="s">
        <v>151</v>
      </c>
      <c r="G879" s="114" t="s">
        <v>224</v>
      </c>
      <c r="H879" s="136">
        <v>43709</v>
      </c>
      <c r="I879" s="132">
        <f t="shared" si="89"/>
        <v>3</v>
      </c>
      <c r="J879" s="97" t="s">
        <v>241</v>
      </c>
      <c r="K879" s="97">
        <v>2018</v>
      </c>
      <c r="L879" s="109">
        <v>43208</v>
      </c>
      <c r="M879" s="118">
        <v>2590</v>
      </c>
      <c r="N879" s="120">
        <v>2590</v>
      </c>
      <c r="O879" s="109">
        <v>43207</v>
      </c>
      <c r="P879" s="97" t="s">
        <v>94</v>
      </c>
      <c r="Q879" s="97" t="s">
        <v>483</v>
      </c>
      <c r="R879" s="132" t="s">
        <v>87</v>
      </c>
      <c r="S879" s="124">
        <v>0.43611111111111112</v>
      </c>
      <c r="T879" s="97">
        <v>49</v>
      </c>
      <c r="U879" s="127" t="s">
        <v>503</v>
      </c>
      <c r="V879" s="97" t="s">
        <v>504</v>
      </c>
      <c r="W879" s="97" t="s">
        <v>289</v>
      </c>
      <c r="X879" s="97" t="s">
        <v>482</v>
      </c>
      <c r="Y879" s="127" t="s">
        <v>363</v>
      </c>
      <c r="Z879" s="127" t="s">
        <v>364</v>
      </c>
      <c r="AA879" s="127" t="s">
        <v>261</v>
      </c>
      <c r="AB879" s="127">
        <f t="shared" si="90"/>
        <v>2</v>
      </c>
      <c r="AC879" s="127">
        <f t="shared" si="91"/>
        <v>1</v>
      </c>
      <c r="AD879" s="117">
        <v>40</v>
      </c>
      <c r="AE879" s="132">
        <f t="shared" si="88"/>
        <v>807</v>
      </c>
      <c r="AF879" s="97">
        <v>1</v>
      </c>
      <c r="AH879" s="127" t="str">
        <f t="shared" si="87"/>
        <v>2590CYS-CONTROL SACHETS X 14</v>
      </c>
      <c r="AI879" s="97" t="s">
        <v>484</v>
      </c>
    </row>
    <row r="880" spans="1:35" x14ac:dyDescent="0.3">
      <c r="A880" s="97">
        <v>149</v>
      </c>
      <c r="B880" s="127" t="str">
        <f t="shared" si="85"/>
        <v>1492</v>
      </c>
      <c r="C880" s="127" t="str">
        <f t="shared" si="86"/>
        <v>25904</v>
      </c>
      <c r="E880" s="159" t="s">
        <v>345</v>
      </c>
      <c r="F880" s="133" t="s">
        <v>157</v>
      </c>
      <c r="G880" s="114" t="s">
        <v>326</v>
      </c>
      <c r="H880" s="136">
        <v>44105</v>
      </c>
      <c r="I880" s="132">
        <f t="shared" si="89"/>
        <v>4</v>
      </c>
      <c r="J880" s="97" t="s">
        <v>241</v>
      </c>
      <c r="K880" s="97">
        <v>2018</v>
      </c>
      <c r="L880" s="109">
        <v>43208</v>
      </c>
      <c r="M880" s="118">
        <v>2590</v>
      </c>
      <c r="N880" s="120">
        <v>2590</v>
      </c>
      <c r="O880" s="109">
        <v>43207</v>
      </c>
      <c r="P880" s="97" t="s">
        <v>94</v>
      </c>
      <c r="Q880" s="97" t="s">
        <v>483</v>
      </c>
      <c r="R880" s="132" t="s">
        <v>87</v>
      </c>
      <c r="S880" s="124">
        <v>0.43611111111111112</v>
      </c>
      <c r="T880" s="97">
        <v>49</v>
      </c>
      <c r="U880" s="127" t="s">
        <v>503</v>
      </c>
      <c r="V880" s="97" t="s">
        <v>504</v>
      </c>
      <c r="W880" s="97" t="s">
        <v>289</v>
      </c>
      <c r="X880" s="97" t="s">
        <v>482</v>
      </c>
      <c r="Y880" s="127" t="s">
        <v>363</v>
      </c>
      <c r="Z880" s="127" t="s">
        <v>364</v>
      </c>
      <c r="AA880" s="127" t="s">
        <v>261</v>
      </c>
      <c r="AB880" s="127">
        <f t="shared" si="90"/>
        <v>2</v>
      </c>
      <c r="AC880" s="127">
        <f t="shared" si="91"/>
        <v>1</v>
      </c>
      <c r="AD880" s="117">
        <v>22</v>
      </c>
      <c r="AE880" s="132">
        <f t="shared" si="88"/>
        <v>807</v>
      </c>
      <c r="AF880" s="97">
        <v>1</v>
      </c>
      <c r="AH880" s="127" t="str">
        <f t="shared" si="87"/>
        <v>2590PHYTO SOYA GEL VAGINAL X 8 APLICADORES</v>
      </c>
      <c r="AI880" s="97" t="s">
        <v>484</v>
      </c>
    </row>
    <row r="881" spans="1:35" x14ac:dyDescent="0.3">
      <c r="A881" s="97">
        <v>149</v>
      </c>
      <c r="B881" s="127" t="str">
        <f t="shared" si="85"/>
        <v>1492</v>
      </c>
      <c r="C881" s="127" t="str">
        <f t="shared" si="86"/>
        <v>25905</v>
      </c>
      <c r="E881" s="159" t="s">
        <v>342</v>
      </c>
      <c r="F881" s="133" t="s">
        <v>155</v>
      </c>
      <c r="G881" s="114" t="s">
        <v>355</v>
      </c>
      <c r="H881" s="136" t="e">
        <v>#N/A</v>
      </c>
      <c r="I881" s="132">
        <f t="shared" si="89"/>
        <v>5</v>
      </c>
      <c r="J881" s="97" t="s">
        <v>241</v>
      </c>
      <c r="K881" s="97">
        <v>2018</v>
      </c>
      <c r="L881" s="109">
        <v>43208</v>
      </c>
      <c r="M881" s="118">
        <v>2590</v>
      </c>
      <c r="N881" s="120">
        <v>2590</v>
      </c>
      <c r="O881" s="109">
        <v>43207</v>
      </c>
      <c r="P881" s="97" t="s">
        <v>94</v>
      </c>
      <c r="Q881" s="97" t="s">
        <v>483</v>
      </c>
      <c r="R881" s="132" t="s">
        <v>87</v>
      </c>
      <c r="S881" s="124">
        <v>0.43611111111111112</v>
      </c>
      <c r="T881" s="97">
        <v>49</v>
      </c>
      <c r="U881" s="127" t="s">
        <v>503</v>
      </c>
      <c r="V881" s="97" t="s">
        <v>504</v>
      </c>
      <c r="W881" s="97" t="s">
        <v>289</v>
      </c>
      <c r="X881" s="97" t="s">
        <v>482</v>
      </c>
      <c r="Y881" s="127" t="s">
        <v>363</v>
      </c>
      <c r="Z881" s="127" t="s">
        <v>364</v>
      </c>
      <c r="AA881" s="127" t="s">
        <v>261</v>
      </c>
      <c r="AB881" s="127">
        <f t="shared" si="90"/>
        <v>2</v>
      </c>
      <c r="AC881" s="127">
        <f t="shared" si="91"/>
        <v>1</v>
      </c>
      <c r="AD881" s="117">
        <v>48</v>
      </c>
      <c r="AE881" s="132">
        <f t="shared" si="88"/>
        <v>807</v>
      </c>
      <c r="AF881" s="97">
        <v>1</v>
      </c>
      <c r="AH881" s="127" t="str">
        <f t="shared" si="87"/>
        <v>2590PHYTO SOYA CAPS. X 60</v>
      </c>
      <c r="AI881" s="97" t="s">
        <v>484</v>
      </c>
    </row>
    <row r="882" spans="1:35" x14ac:dyDescent="0.3">
      <c r="A882" s="97">
        <v>149</v>
      </c>
      <c r="B882" s="127" t="str">
        <f t="shared" si="85"/>
        <v>1492</v>
      </c>
      <c r="C882" s="127" t="str">
        <f t="shared" si="86"/>
        <v>25906</v>
      </c>
      <c r="E882" s="159" t="s">
        <v>332</v>
      </c>
      <c r="F882" s="133" t="s">
        <v>142</v>
      </c>
      <c r="G882" s="114" t="s">
        <v>194</v>
      </c>
      <c r="H882" s="136" t="e">
        <v>#N/A</v>
      </c>
      <c r="I882" s="132">
        <f t="shared" si="89"/>
        <v>6</v>
      </c>
      <c r="J882" s="97" t="s">
        <v>241</v>
      </c>
      <c r="K882" s="97">
        <v>2018</v>
      </c>
      <c r="L882" s="109">
        <v>43208</v>
      </c>
      <c r="M882" s="118">
        <v>2590</v>
      </c>
      <c r="N882" s="120">
        <v>2590</v>
      </c>
      <c r="O882" s="109">
        <v>43207</v>
      </c>
      <c r="P882" s="97" t="s">
        <v>94</v>
      </c>
      <c r="Q882" s="97" t="s">
        <v>483</v>
      </c>
      <c r="R882" s="132" t="s">
        <v>87</v>
      </c>
      <c r="S882" s="124">
        <v>0.43611111111111112</v>
      </c>
      <c r="T882" s="97">
        <v>49</v>
      </c>
      <c r="U882" s="127" t="s">
        <v>503</v>
      </c>
      <c r="V882" s="97" t="s">
        <v>504</v>
      </c>
      <c r="W882" s="97" t="s">
        <v>289</v>
      </c>
      <c r="X882" s="97" t="s">
        <v>482</v>
      </c>
      <c r="Y882" s="127" t="s">
        <v>363</v>
      </c>
      <c r="Z882" s="127" t="s">
        <v>364</v>
      </c>
      <c r="AA882" s="127" t="s">
        <v>261</v>
      </c>
      <c r="AB882" s="127">
        <f t="shared" si="90"/>
        <v>2</v>
      </c>
      <c r="AC882" s="127">
        <f t="shared" si="91"/>
        <v>1</v>
      </c>
      <c r="AD882" s="117">
        <v>1200</v>
      </c>
      <c r="AE882" s="132">
        <f t="shared" si="88"/>
        <v>807</v>
      </c>
      <c r="AF882" s="97">
        <v>1</v>
      </c>
      <c r="AH882" s="127" t="str">
        <f t="shared" si="87"/>
        <v>2590ACTIVOX MENTA-EUCALIPTO X 16 PASTILLAS</v>
      </c>
      <c r="AI882" s="97" t="s">
        <v>484</v>
      </c>
    </row>
    <row r="883" spans="1:35" x14ac:dyDescent="0.3">
      <c r="A883" s="97">
        <v>149</v>
      </c>
      <c r="B883" s="127" t="str">
        <f t="shared" si="85"/>
        <v>1492</v>
      </c>
      <c r="C883" s="127" t="str">
        <f t="shared" si="86"/>
        <v>25907</v>
      </c>
      <c r="E883" s="159" t="s">
        <v>333</v>
      </c>
      <c r="F883" s="133" t="s">
        <v>159</v>
      </c>
      <c r="G883" s="114" t="s">
        <v>183</v>
      </c>
      <c r="H883" s="136" t="e">
        <v>#N/A</v>
      </c>
      <c r="I883" s="132">
        <f t="shared" si="89"/>
        <v>7</v>
      </c>
      <c r="J883" s="97" t="s">
        <v>241</v>
      </c>
      <c r="K883" s="97">
        <v>2018</v>
      </c>
      <c r="L883" s="109">
        <v>43208</v>
      </c>
      <c r="M883" s="118">
        <v>2590</v>
      </c>
      <c r="N883" s="120">
        <v>2590</v>
      </c>
      <c r="O883" s="109">
        <v>43207</v>
      </c>
      <c r="P883" s="97" t="s">
        <v>94</v>
      </c>
      <c r="Q883" s="97" t="s">
        <v>483</v>
      </c>
      <c r="R883" s="132" t="s">
        <v>87</v>
      </c>
      <c r="S883" s="124">
        <v>0.43611111111111112</v>
      </c>
      <c r="T883" s="97">
        <v>49</v>
      </c>
      <c r="U883" s="127" t="s">
        <v>503</v>
      </c>
      <c r="V883" s="97" t="s">
        <v>504</v>
      </c>
      <c r="W883" s="97" t="s">
        <v>289</v>
      </c>
      <c r="X883" s="97" t="s">
        <v>482</v>
      </c>
      <c r="Y883" s="127" t="s">
        <v>363</v>
      </c>
      <c r="Z883" s="127" t="s">
        <v>364</v>
      </c>
      <c r="AA883" s="127" t="s">
        <v>261</v>
      </c>
      <c r="AB883" s="127">
        <f t="shared" si="90"/>
        <v>2</v>
      </c>
      <c r="AC883" s="127">
        <f t="shared" si="91"/>
        <v>1</v>
      </c>
      <c r="AD883" s="117">
        <v>480</v>
      </c>
      <c r="AE883" s="132">
        <f t="shared" si="88"/>
        <v>807</v>
      </c>
      <c r="AF883" s="97">
        <v>1</v>
      </c>
      <c r="AH883" s="127" t="str">
        <f t="shared" si="87"/>
        <v>2590ACTIVOX MIEL-LIMON X 16 PASTILLAS</v>
      </c>
      <c r="AI883" s="97" t="s">
        <v>484</v>
      </c>
    </row>
    <row r="884" spans="1:35" x14ac:dyDescent="0.3">
      <c r="A884" s="97">
        <v>144</v>
      </c>
      <c r="B884" s="127" t="str">
        <f t="shared" si="85"/>
        <v>1441</v>
      </c>
      <c r="C884" s="127" t="str">
        <f t="shared" si="86"/>
        <v>13561</v>
      </c>
      <c r="F884" s="133" t="s">
        <v>485</v>
      </c>
      <c r="G884" s="114" t="s">
        <v>491</v>
      </c>
      <c r="H884" s="136" t="s">
        <v>837</v>
      </c>
      <c r="I884" s="132">
        <f t="shared" si="89"/>
        <v>1</v>
      </c>
      <c r="J884" s="97" t="s">
        <v>241</v>
      </c>
      <c r="K884" s="97">
        <v>2018</v>
      </c>
      <c r="L884" s="123">
        <v>43199</v>
      </c>
      <c r="M884" s="118">
        <v>1348</v>
      </c>
      <c r="N884" s="120">
        <v>1356</v>
      </c>
      <c r="O884" s="109">
        <v>43200</v>
      </c>
      <c r="P884" s="97" t="s">
        <v>502</v>
      </c>
      <c r="Q884" s="97" t="s">
        <v>95</v>
      </c>
      <c r="R884" s="132" t="s">
        <v>87</v>
      </c>
      <c r="S884" s="124">
        <v>0.375</v>
      </c>
      <c r="T884" s="97">
        <v>9</v>
      </c>
      <c r="U884" s="127" t="s">
        <v>264</v>
      </c>
      <c r="V884" s="97" t="s">
        <v>518</v>
      </c>
      <c r="W884" s="97" t="s">
        <v>289</v>
      </c>
      <c r="Y884" s="127" t="s">
        <v>363</v>
      </c>
      <c r="Z884" s="127" t="s">
        <v>364</v>
      </c>
      <c r="AA884" s="127" t="s">
        <v>261</v>
      </c>
      <c r="AB884" s="127">
        <f t="shared" si="90"/>
        <v>1</v>
      </c>
      <c r="AC884" s="127">
        <f t="shared" si="91"/>
        <v>1</v>
      </c>
      <c r="AD884" s="107">
        <v>6</v>
      </c>
      <c r="AE884" s="132">
        <f t="shared" si="88"/>
        <v>808</v>
      </c>
      <c r="AF884" s="107">
        <v>1</v>
      </c>
      <c r="AH884" s="127" t="str">
        <f t="shared" si="87"/>
        <v>1356PLANTE SYSTEM ACEITE DE ARGAN X 30ML</v>
      </c>
      <c r="AI884" s="97" t="s">
        <v>381</v>
      </c>
    </row>
    <row r="885" spans="1:35" x14ac:dyDescent="0.3">
      <c r="A885" s="97">
        <v>144</v>
      </c>
      <c r="B885" s="127" t="str">
        <f t="shared" si="85"/>
        <v>1441</v>
      </c>
      <c r="C885" s="127" t="str">
        <f t="shared" si="86"/>
        <v>13561</v>
      </c>
      <c r="F885" s="133" t="s">
        <v>485</v>
      </c>
      <c r="G885" s="114" t="s">
        <v>492</v>
      </c>
      <c r="H885" s="136" t="s">
        <v>837</v>
      </c>
      <c r="I885" s="132">
        <f t="shared" si="89"/>
        <v>1</v>
      </c>
      <c r="J885" s="97" t="s">
        <v>241</v>
      </c>
      <c r="K885" s="97">
        <v>2018</v>
      </c>
      <c r="L885" s="123">
        <v>43199</v>
      </c>
      <c r="M885" s="118">
        <v>1348</v>
      </c>
      <c r="N885" s="120">
        <v>1356</v>
      </c>
      <c r="O885" s="109">
        <v>43200</v>
      </c>
      <c r="P885" s="97" t="s">
        <v>502</v>
      </c>
      <c r="Q885" s="97" t="s">
        <v>95</v>
      </c>
      <c r="R885" s="132" t="s">
        <v>87</v>
      </c>
      <c r="S885" s="124">
        <v>0.375</v>
      </c>
      <c r="T885" s="97">
        <v>9</v>
      </c>
      <c r="U885" s="127" t="s">
        <v>264</v>
      </c>
      <c r="V885" s="97" t="s">
        <v>518</v>
      </c>
      <c r="W885" s="97" t="s">
        <v>289</v>
      </c>
      <c r="Y885" s="127" t="s">
        <v>363</v>
      </c>
      <c r="Z885" s="127" t="s">
        <v>364</v>
      </c>
      <c r="AA885" s="127" t="s">
        <v>261</v>
      </c>
      <c r="AB885" s="127">
        <f t="shared" si="90"/>
        <v>1</v>
      </c>
      <c r="AC885" s="127">
        <f t="shared" si="91"/>
        <v>1</v>
      </c>
      <c r="AD885" s="107">
        <v>54</v>
      </c>
      <c r="AE885" s="132">
        <f t="shared" si="88"/>
        <v>808</v>
      </c>
      <c r="AF885" s="107">
        <v>1</v>
      </c>
      <c r="AH885" s="127" t="str">
        <f t="shared" si="87"/>
        <v>1356PLANTE SYSTEM ACEITE DE ARGAN X 30ML</v>
      </c>
      <c r="AI885" s="97" t="s">
        <v>381</v>
      </c>
    </row>
    <row r="886" spans="1:35" x14ac:dyDescent="0.3">
      <c r="A886" s="97">
        <v>144</v>
      </c>
      <c r="B886" s="127" t="str">
        <f t="shared" si="85"/>
        <v>1441</v>
      </c>
      <c r="C886" s="127" t="str">
        <f t="shared" si="86"/>
        <v>13561</v>
      </c>
      <c r="F886" s="133" t="s">
        <v>486</v>
      </c>
      <c r="G886" s="114" t="s">
        <v>493</v>
      </c>
      <c r="H886" s="136" t="s">
        <v>837</v>
      </c>
      <c r="I886" s="132">
        <f t="shared" si="89"/>
        <v>1</v>
      </c>
      <c r="J886" s="97" t="s">
        <v>241</v>
      </c>
      <c r="K886" s="97">
        <v>2018</v>
      </c>
      <c r="L886" s="123">
        <v>43199</v>
      </c>
      <c r="M886" s="118">
        <v>1348</v>
      </c>
      <c r="N886" s="120">
        <v>1356</v>
      </c>
      <c r="O886" s="109">
        <v>43200</v>
      </c>
      <c r="P886" s="97" t="s">
        <v>502</v>
      </c>
      <c r="Q886" s="97" t="s">
        <v>95</v>
      </c>
      <c r="R886" s="132" t="s">
        <v>87</v>
      </c>
      <c r="S886" s="124">
        <v>0.375</v>
      </c>
      <c r="T886" s="97">
        <v>9</v>
      </c>
      <c r="U886" s="127" t="s">
        <v>264</v>
      </c>
      <c r="V886" s="97" t="s">
        <v>518</v>
      </c>
      <c r="W886" s="97" t="s">
        <v>289</v>
      </c>
      <c r="Y886" s="127" t="s">
        <v>363</v>
      </c>
      <c r="Z886" s="127" t="s">
        <v>364</v>
      </c>
      <c r="AA886" s="127" t="s">
        <v>261</v>
      </c>
      <c r="AB886" s="127">
        <f t="shared" si="90"/>
        <v>1</v>
      </c>
      <c r="AC886" s="127">
        <f t="shared" si="91"/>
        <v>1</v>
      </c>
      <c r="AD886" s="107">
        <v>2</v>
      </c>
      <c r="AE886" s="132">
        <f t="shared" si="88"/>
        <v>808</v>
      </c>
      <c r="AF886" s="107">
        <v>1</v>
      </c>
      <c r="AH886" s="127" t="str">
        <f t="shared" si="87"/>
        <v>1356AGUA MICELAR PURETE</v>
      </c>
      <c r="AI886" s="97" t="s">
        <v>381</v>
      </c>
    </row>
    <row r="887" spans="1:35" x14ac:dyDescent="0.3">
      <c r="A887" s="97">
        <v>144</v>
      </c>
      <c r="B887" s="127" t="str">
        <f t="shared" si="85"/>
        <v>1441</v>
      </c>
      <c r="C887" s="127" t="str">
        <f t="shared" si="86"/>
        <v>13561</v>
      </c>
      <c r="F887" s="133" t="s">
        <v>486</v>
      </c>
      <c r="G887" s="114" t="s">
        <v>494</v>
      </c>
      <c r="H887" s="136" t="s">
        <v>837</v>
      </c>
      <c r="I887" s="132">
        <f t="shared" si="89"/>
        <v>1</v>
      </c>
      <c r="J887" s="97" t="s">
        <v>241</v>
      </c>
      <c r="K887" s="97">
        <v>2018</v>
      </c>
      <c r="L887" s="123">
        <v>43199</v>
      </c>
      <c r="M887" s="118">
        <v>1348</v>
      </c>
      <c r="N887" s="120">
        <v>1356</v>
      </c>
      <c r="O887" s="109">
        <v>43200</v>
      </c>
      <c r="P887" s="97" t="s">
        <v>502</v>
      </c>
      <c r="Q887" s="97" t="s">
        <v>95</v>
      </c>
      <c r="R887" s="132" t="s">
        <v>87</v>
      </c>
      <c r="S887" s="124">
        <v>0.375</v>
      </c>
      <c r="T887" s="97">
        <v>9</v>
      </c>
      <c r="U887" s="127" t="s">
        <v>264</v>
      </c>
      <c r="V887" s="97" t="s">
        <v>518</v>
      </c>
      <c r="W887" s="97" t="s">
        <v>289</v>
      </c>
      <c r="Y887" s="127" t="s">
        <v>363</v>
      </c>
      <c r="Z887" s="127" t="s">
        <v>364</v>
      </c>
      <c r="AA887" s="127" t="s">
        <v>261</v>
      </c>
      <c r="AB887" s="127">
        <f t="shared" si="90"/>
        <v>1</v>
      </c>
      <c r="AC887" s="127">
        <f t="shared" si="91"/>
        <v>1</v>
      </c>
      <c r="AD887" s="107">
        <v>46</v>
      </c>
      <c r="AE887" s="132">
        <f t="shared" si="88"/>
        <v>808</v>
      </c>
      <c r="AF887" s="107">
        <v>1</v>
      </c>
      <c r="AH887" s="127" t="str">
        <f t="shared" si="87"/>
        <v>1356AGUA MICELAR PURETE</v>
      </c>
      <c r="AI887" s="97" t="s">
        <v>381</v>
      </c>
    </row>
    <row r="888" spans="1:35" x14ac:dyDescent="0.3">
      <c r="A888" s="97">
        <v>144</v>
      </c>
      <c r="B888" s="127" t="str">
        <f t="shared" si="85"/>
        <v>1441</v>
      </c>
      <c r="C888" s="127" t="str">
        <f t="shared" si="86"/>
        <v>13561</v>
      </c>
      <c r="F888" s="133" t="s">
        <v>487</v>
      </c>
      <c r="G888" s="114" t="s">
        <v>495</v>
      </c>
      <c r="H888" s="136" t="s">
        <v>837</v>
      </c>
      <c r="I888" s="132">
        <f t="shared" si="89"/>
        <v>1</v>
      </c>
      <c r="J888" s="97" t="s">
        <v>241</v>
      </c>
      <c r="K888" s="97">
        <v>2018</v>
      </c>
      <c r="L888" s="123">
        <v>43199</v>
      </c>
      <c r="M888" s="118">
        <v>1348</v>
      </c>
      <c r="N888" s="120">
        <v>1356</v>
      </c>
      <c r="O888" s="109">
        <v>43200</v>
      </c>
      <c r="P888" s="97" t="s">
        <v>502</v>
      </c>
      <c r="Q888" s="97" t="s">
        <v>95</v>
      </c>
      <c r="R888" s="132" t="s">
        <v>87</v>
      </c>
      <c r="S888" s="124">
        <v>0.375</v>
      </c>
      <c r="T888" s="97">
        <v>9</v>
      </c>
      <c r="U888" s="127" t="s">
        <v>264</v>
      </c>
      <c r="V888" s="97" t="s">
        <v>518</v>
      </c>
      <c r="W888" s="97" t="s">
        <v>289</v>
      </c>
      <c r="Y888" s="127" t="s">
        <v>363</v>
      </c>
      <c r="Z888" s="127" t="s">
        <v>364</v>
      </c>
      <c r="AA888" s="127" t="s">
        <v>261</v>
      </c>
      <c r="AB888" s="127">
        <f t="shared" si="90"/>
        <v>1</v>
      </c>
      <c r="AC888" s="127">
        <f t="shared" si="91"/>
        <v>1</v>
      </c>
      <c r="AD888" s="107">
        <v>48</v>
      </c>
      <c r="AE888" s="132">
        <f t="shared" si="88"/>
        <v>808</v>
      </c>
      <c r="AF888" s="107">
        <v>1</v>
      </c>
      <c r="AH888" s="127" t="str">
        <f t="shared" si="87"/>
        <v>1356HOMOGENE CREMA ROSTRO ANTIMANCHAS</v>
      </c>
      <c r="AI888" s="97" t="s">
        <v>381</v>
      </c>
    </row>
    <row r="889" spans="1:35" x14ac:dyDescent="0.3">
      <c r="A889" s="97">
        <v>144</v>
      </c>
      <c r="B889" s="127" t="str">
        <f t="shared" si="85"/>
        <v>1441</v>
      </c>
      <c r="C889" s="127" t="str">
        <f t="shared" si="86"/>
        <v>13561</v>
      </c>
      <c r="F889" s="133" t="s">
        <v>488</v>
      </c>
      <c r="G889" s="114" t="s">
        <v>496</v>
      </c>
      <c r="H889" s="136" t="s">
        <v>837</v>
      </c>
      <c r="I889" s="132">
        <f t="shared" si="89"/>
        <v>1</v>
      </c>
      <c r="J889" s="97" t="s">
        <v>241</v>
      </c>
      <c r="K889" s="97">
        <v>2018</v>
      </c>
      <c r="L889" s="123">
        <v>43199</v>
      </c>
      <c r="M889" s="118">
        <v>1348</v>
      </c>
      <c r="N889" s="120">
        <v>1356</v>
      </c>
      <c r="O889" s="109">
        <v>43200</v>
      </c>
      <c r="P889" s="97" t="s">
        <v>502</v>
      </c>
      <c r="Q889" s="97" t="s">
        <v>95</v>
      </c>
      <c r="R889" s="132" t="s">
        <v>87</v>
      </c>
      <c r="S889" s="124">
        <v>0.375</v>
      </c>
      <c r="T889" s="97">
        <v>9</v>
      </c>
      <c r="U889" s="127" t="s">
        <v>264</v>
      </c>
      <c r="V889" s="97" t="s">
        <v>518</v>
      </c>
      <c r="W889" s="97" t="s">
        <v>289</v>
      </c>
      <c r="Y889" s="127" t="s">
        <v>363</v>
      </c>
      <c r="Z889" s="127" t="s">
        <v>364</v>
      </c>
      <c r="AA889" s="127" t="s">
        <v>261</v>
      </c>
      <c r="AB889" s="127">
        <f t="shared" si="90"/>
        <v>1</v>
      </c>
      <c r="AC889" s="127">
        <f t="shared" si="91"/>
        <v>1</v>
      </c>
      <c r="AD889" s="107">
        <v>21</v>
      </c>
      <c r="AE889" s="132">
        <f t="shared" si="88"/>
        <v>808</v>
      </c>
      <c r="AF889" s="107">
        <v>1</v>
      </c>
      <c r="AH889" s="127" t="str">
        <f t="shared" si="87"/>
        <v>1356ROSAKALM CREMA ANTIROJECES</v>
      </c>
      <c r="AI889" s="97" t="s">
        <v>381</v>
      </c>
    </row>
    <row r="890" spans="1:35" x14ac:dyDescent="0.3">
      <c r="A890" s="97">
        <v>144</v>
      </c>
      <c r="B890" s="127" t="str">
        <f t="shared" si="85"/>
        <v>1441</v>
      </c>
      <c r="C890" s="127" t="str">
        <f t="shared" si="86"/>
        <v>13561</v>
      </c>
      <c r="F890" s="133" t="s">
        <v>488</v>
      </c>
      <c r="G890" s="114" t="s">
        <v>497</v>
      </c>
      <c r="H890" s="136" t="s">
        <v>837</v>
      </c>
      <c r="I890" s="132">
        <f t="shared" si="89"/>
        <v>1</v>
      </c>
      <c r="J890" s="97" t="s">
        <v>241</v>
      </c>
      <c r="K890" s="97">
        <v>2018</v>
      </c>
      <c r="L890" s="123">
        <v>43199</v>
      </c>
      <c r="M890" s="118">
        <v>1348</v>
      </c>
      <c r="N890" s="120">
        <v>1356</v>
      </c>
      <c r="O890" s="109">
        <v>43200</v>
      </c>
      <c r="P890" s="97" t="s">
        <v>502</v>
      </c>
      <c r="Q890" s="97" t="s">
        <v>95</v>
      </c>
      <c r="R890" s="132" t="s">
        <v>87</v>
      </c>
      <c r="S890" s="124">
        <v>0.375</v>
      </c>
      <c r="T890" s="97">
        <v>9</v>
      </c>
      <c r="U890" s="127" t="s">
        <v>264</v>
      </c>
      <c r="V890" s="97" t="s">
        <v>518</v>
      </c>
      <c r="W890" s="97" t="s">
        <v>289</v>
      </c>
      <c r="Y890" s="127" t="s">
        <v>363</v>
      </c>
      <c r="Z890" s="127" t="s">
        <v>364</v>
      </c>
      <c r="AA890" s="127" t="s">
        <v>261</v>
      </c>
      <c r="AB890" s="127">
        <f t="shared" si="90"/>
        <v>1</v>
      </c>
      <c r="AC890" s="127">
        <f t="shared" si="91"/>
        <v>1</v>
      </c>
      <c r="AD890" s="107">
        <v>8</v>
      </c>
      <c r="AE890" s="132">
        <f t="shared" si="88"/>
        <v>808</v>
      </c>
      <c r="AF890" s="107">
        <v>1</v>
      </c>
      <c r="AH890" s="127" t="str">
        <f t="shared" si="87"/>
        <v>1356ROSAKALM CREMA ANTIROJECES</v>
      </c>
      <c r="AI890" s="97" t="s">
        <v>381</v>
      </c>
    </row>
    <row r="891" spans="1:35" x14ac:dyDescent="0.3">
      <c r="A891" s="97">
        <v>144</v>
      </c>
      <c r="B891" s="127" t="str">
        <f t="shared" si="85"/>
        <v>1441</v>
      </c>
      <c r="C891" s="127" t="str">
        <f t="shared" si="86"/>
        <v>13561</v>
      </c>
      <c r="F891" s="133" t="s">
        <v>488</v>
      </c>
      <c r="G891" s="114" t="s">
        <v>498</v>
      </c>
      <c r="H891" s="136" t="s">
        <v>837</v>
      </c>
      <c r="I891" s="132">
        <f t="shared" si="89"/>
        <v>1</v>
      </c>
      <c r="J891" s="97" t="s">
        <v>241</v>
      </c>
      <c r="K891" s="97">
        <v>2018</v>
      </c>
      <c r="L891" s="123">
        <v>43199</v>
      </c>
      <c r="M891" s="118">
        <v>1348</v>
      </c>
      <c r="N891" s="120">
        <v>1356</v>
      </c>
      <c r="O891" s="109">
        <v>43200</v>
      </c>
      <c r="P891" s="97" t="s">
        <v>502</v>
      </c>
      <c r="Q891" s="97" t="s">
        <v>95</v>
      </c>
      <c r="R891" s="132" t="s">
        <v>87</v>
      </c>
      <c r="S891" s="124">
        <v>0.375</v>
      </c>
      <c r="T891" s="97">
        <v>9</v>
      </c>
      <c r="U891" s="127" t="s">
        <v>264</v>
      </c>
      <c r="V891" s="97" t="s">
        <v>518</v>
      </c>
      <c r="W891" s="97" t="s">
        <v>289</v>
      </c>
      <c r="Y891" s="127" t="s">
        <v>363</v>
      </c>
      <c r="Z891" s="127" t="s">
        <v>364</v>
      </c>
      <c r="AA891" s="127" t="s">
        <v>261</v>
      </c>
      <c r="AB891" s="127">
        <f t="shared" si="90"/>
        <v>1</v>
      </c>
      <c r="AC891" s="127">
        <f t="shared" si="91"/>
        <v>1</v>
      </c>
      <c r="AD891" s="107">
        <v>7</v>
      </c>
      <c r="AE891" s="132">
        <f t="shared" si="88"/>
        <v>808</v>
      </c>
      <c r="AF891" s="107">
        <v>1</v>
      </c>
      <c r="AH891" s="127" t="str">
        <f t="shared" si="87"/>
        <v>1356ROSAKALM CREMA ANTIROJECES</v>
      </c>
      <c r="AI891" s="97" t="s">
        <v>381</v>
      </c>
    </row>
    <row r="892" spans="1:35" x14ac:dyDescent="0.3">
      <c r="A892" s="97">
        <v>144</v>
      </c>
      <c r="B892" s="127" t="str">
        <f t="shared" si="85"/>
        <v>1441</v>
      </c>
      <c r="C892" s="127" t="str">
        <f t="shared" si="86"/>
        <v>13561</v>
      </c>
      <c r="F892" s="133" t="s">
        <v>489</v>
      </c>
      <c r="G892" s="114" t="s">
        <v>499</v>
      </c>
      <c r="H892" s="136" t="s">
        <v>837</v>
      </c>
      <c r="I892" s="132">
        <f t="shared" si="89"/>
        <v>1</v>
      </c>
      <c r="J892" s="97" t="s">
        <v>241</v>
      </c>
      <c r="K892" s="97">
        <v>2018</v>
      </c>
      <c r="L892" s="123">
        <v>43199</v>
      </c>
      <c r="M892" s="118">
        <v>1348</v>
      </c>
      <c r="N892" s="120">
        <v>1356</v>
      </c>
      <c r="O892" s="109">
        <v>43200</v>
      </c>
      <c r="P892" s="97" t="s">
        <v>502</v>
      </c>
      <c r="Q892" s="97" t="s">
        <v>95</v>
      </c>
      <c r="R892" s="132" t="s">
        <v>87</v>
      </c>
      <c r="S892" s="124">
        <v>0.375</v>
      </c>
      <c r="T892" s="97">
        <v>9</v>
      </c>
      <c r="U892" s="127" t="s">
        <v>264</v>
      </c>
      <c r="V892" s="97" t="s">
        <v>518</v>
      </c>
      <c r="W892" s="97" t="s">
        <v>289</v>
      </c>
      <c r="Y892" s="127" t="s">
        <v>363</v>
      </c>
      <c r="Z892" s="127" t="s">
        <v>364</v>
      </c>
      <c r="AA892" s="127" t="s">
        <v>261</v>
      </c>
      <c r="AB892" s="127">
        <f t="shared" si="90"/>
        <v>1</v>
      </c>
      <c r="AC892" s="127">
        <f t="shared" si="91"/>
        <v>1</v>
      </c>
      <c r="AD892" s="107">
        <v>13</v>
      </c>
      <c r="AE892" s="132">
        <f t="shared" si="88"/>
        <v>808</v>
      </c>
      <c r="AF892" s="107">
        <v>1</v>
      </c>
      <c r="AH892" s="127" t="str">
        <f t="shared" si="87"/>
        <v>1356GEL CONTORNO DE OJOS ANTIOJERAS</v>
      </c>
      <c r="AI892" s="97" t="s">
        <v>381</v>
      </c>
    </row>
    <row r="893" spans="1:35" x14ac:dyDescent="0.3">
      <c r="A893" s="97">
        <v>144</v>
      </c>
      <c r="B893" s="127" t="str">
        <f t="shared" si="85"/>
        <v>1441</v>
      </c>
      <c r="C893" s="127" t="str">
        <f t="shared" si="86"/>
        <v>13561</v>
      </c>
      <c r="F893" s="133" t="s">
        <v>489</v>
      </c>
      <c r="G893" s="114" t="s">
        <v>500</v>
      </c>
      <c r="H893" s="136" t="s">
        <v>837</v>
      </c>
      <c r="I893" s="132">
        <f t="shared" si="89"/>
        <v>1</v>
      </c>
      <c r="J893" s="97" t="s">
        <v>241</v>
      </c>
      <c r="K893" s="97">
        <v>2018</v>
      </c>
      <c r="L893" s="123">
        <v>43199</v>
      </c>
      <c r="M893" s="118">
        <v>1348</v>
      </c>
      <c r="N893" s="120">
        <v>1356</v>
      </c>
      <c r="O893" s="109">
        <v>43200</v>
      </c>
      <c r="P893" s="97" t="s">
        <v>502</v>
      </c>
      <c r="Q893" s="97" t="s">
        <v>95</v>
      </c>
      <c r="R893" s="132" t="s">
        <v>87</v>
      </c>
      <c r="S893" s="124">
        <v>0.375</v>
      </c>
      <c r="T893" s="97">
        <v>9</v>
      </c>
      <c r="U893" s="127" t="s">
        <v>264</v>
      </c>
      <c r="V893" s="97" t="s">
        <v>518</v>
      </c>
      <c r="W893" s="97" t="s">
        <v>289</v>
      </c>
      <c r="Y893" s="127" t="s">
        <v>363</v>
      </c>
      <c r="Z893" s="127" t="s">
        <v>364</v>
      </c>
      <c r="AA893" s="127" t="s">
        <v>261</v>
      </c>
      <c r="AB893" s="127">
        <f t="shared" si="90"/>
        <v>1</v>
      </c>
      <c r="AC893" s="127">
        <f t="shared" si="91"/>
        <v>1</v>
      </c>
      <c r="AD893" s="107">
        <v>13</v>
      </c>
      <c r="AE893" s="132">
        <f t="shared" si="88"/>
        <v>808</v>
      </c>
      <c r="AF893" s="107">
        <v>1</v>
      </c>
      <c r="AH893" s="127" t="str">
        <f t="shared" si="87"/>
        <v>1356GEL CONTORNO DE OJOS ANTIOJERAS</v>
      </c>
      <c r="AI893" s="97" t="s">
        <v>381</v>
      </c>
    </row>
    <row r="894" spans="1:35" x14ac:dyDescent="0.3">
      <c r="A894" s="97">
        <v>144</v>
      </c>
      <c r="B894" s="127" t="str">
        <f t="shared" si="85"/>
        <v>1441</v>
      </c>
      <c r="C894" s="127" t="str">
        <f t="shared" si="86"/>
        <v>13561</v>
      </c>
      <c r="F894" s="133" t="s">
        <v>490</v>
      </c>
      <c r="G894" s="114" t="s">
        <v>501</v>
      </c>
      <c r="H894" s="136" t="s">
        <v>837</v>
      </c>
      <c r="I894" s="132">
        <f t="shared" si="89"/>
        <v>1</v>
      </c>
      <c r="J894" s="97" t="s">
        <v>241</v>
      </c>
      <c r="K894" s="97">
        <v>2018</v>
      </c>
      <c r="L894" s="123">
        <v>43199</v>
      </c>
      <c r="M894" s="118">
        <v>1348</v>
      </c>
      <c r="N894" s="120">
        <v>1356</v>
      </c>
      <c r="O894" s="109">
        <v>43200</v>
      </c>
      <c r="P894" s="97" t="s">
        <v>502</v>
      </c>
      <c r="Q894" s="97" t="s">
        <v>95</v>
      </c>
      <c r="R894" s="132" t="s">
        <v>87</v>
      </c>
      <c r="S894" s="124">
        <v>0.375</v>
      </c>
      <c r="T894" s="97">
        <v>9</v>
      </c>
      <c r="U894" s="127" t="s">
        <v>264</v>
      </c>
      <c r="V894" s="97" t="s">
        <v>518</v>
      </c>
      <c r="W894" s="97" t="s">
        <v>289</v>
      </c>
      <c r="Y894" s="127" t="s">
        <v>363</v>
      </c>
      <c r="Z894" s="127" t="s">
        <v>364</v>
      </c>
      <c r="AA894" s="127" t="s">
        <v>261</v>
      </c>
      <c r="AB894" s="127">
        <f t="shared" si="90"/>
        <v>1</v>
      </c>
      <c r="AC894" s="127">
        <f t="shared" si="91"/>
        <v>1</v>
      </c>
      <c r="AD894" s="107">
        <v>45</v>
      </c>
      <c r="AE894" s="132">
        <f t="shared" si="88"/>
        <v>808</v>
      </c>
      <c r="AF894" s="107">
        <v>1</v>
      </c>
      <c r="AH894" s="127" t="str">
        <f t="shared" si="87"/>
        <v>1356CREMA CORPORAL VELOUTE</v>
      </c>
      <c r="AI894" s="97" t="s">
        <v>381</v>
      </c>
    </row>
    <row r="895" spans="1:35" x14ac:dyDescent="0.3">
      <c r="A895" s="97">
        <v>150</v>
      </c>
      <c r="B895" s="127" t="str">
        <f t="shared" ref="B895:B958" si="92">CONCATENATE(A895,AB895)</f>
        <v>1501</v>
      </c>
      <c r="C895" s="127" t="str">
        <f t="shared" ref="C895:C958" si="93">CONCATENATE(N895,I895)</f>
        <v>25911</v>
      </c>
      <c r="E895" s="159" t="s">
        <v>630</v>
      </c>
      <c r="F895" s="133" t="s">
        <v>142</v>
      </c>
      <c r="G895" s="114" t="s">
        <v>194</v>
      </c>
      <c r="H895" s="136">
        <v>43738</v>
      </c>
      <c r="I895" s="132">
        <f t="shared" si="89"/>
        <v>1</v>
      </c>
      <c r="J895" s="97" t="s">
        <v>241</v>
      </c>
      <c r="K895" s="97">
        <v>2018</v>
      </c>
      <c r="L895" s="109">
        <v>43208</v>
      </c>
      <c r="M895" s="97">
        <v>2591</v>
      </c>
      <c r="N895" s="120">
        <v>2591</v>
      </c>
      <c r="O895" s="109">
        <v>43208</v>
      </c>
      <c r="P895" s="97" t="s">
        <v>134</v>
      </c>
      <c r="Q895" s="97" t="s">
        <v>90</v>
      </c>
      <c r="R895" s="132" t="s">
        <v>91</v>
      </c>
      <c r="S895" s="124">
        <v>0.6958333333333333</v>
      </c>
      <c r="T895" s="97">
        <v>3</v>
      </c>
      <c r="U895" s="127" t="s">
        <v>508</v>
      </c>
      <c r="V895" s="97" t="s">
        <v>509</v>
      </c>
      <c r="W895" s="97" t="s">
        <v>289</v>
      </c>
      <c r="Y895" s="127" t="s">
        <v>363</v>
      </c>
      <c r="Z895" s="127" t="s">
        <v>364</v>
      </c>
      <c r="AA895" s="127" t="s">
        <v>261</v>
      </c>
      <c r="AB895" s="127">
        <f t="shared" si="90"/>
        <v>1</v>
      </c>
      <c r="AC895" s="127">
        <f t="shared" si="91"/>
        <v>1</v>
      </c>
      <c r="AD895" s="117">
        <v>50</v>
      </c>
      <c r="AE895" s="132">
        <f t="shared" si="88"/>
        <v>809</v>
      </c>
      <c r="AF895" s="97">
        <v>1</v>
      </c>
      <c r="AH895" s="127" t="str">
        <f t="shared" ref="AH895:AH958" si="94">CONCATENATE(N895,F895)</f>
        <v>2591ACTIVOX MENTA-EUCALIPTO X 16 PASTILLAS</v>
      </c>
      <c r="AI895" s="97" t="s">
        <v>372</v>
      </c>
    </row>
    <row r="896" spans="1:35" x14ac:dyDescent="0.3">
      <c r="A896" s="97">
        <v>150</v>
      </c>
      <c r="B896" s="127" t="str">
        <f t="shared" si="92"/>
        <v>1501</v>
      </c>
      <c r="C896" s="127" t="str">
        <f t="shared" si="93"/>
        <v>25912</v>
      </c>
      <c r="E896" s="159" t="s">
        <v>631</v>
      </c>
      <c r="F896" s="133" t="s">
        <v>159</v>
      </c>
      <c r="G896" s="114" t="s">
        <v>183</v>
      </c>
      <c r="H896" s="136">
        <v>43738</v>
      </c>
      <c r="I896" s="132">
        <f t="shared" si="89"/>
        <v>2</v>
      </c>
      <c r="J896" s="97" t="s">
        <v>241</v>
      </c>
      <c r="K896" s="97">
        <v>2018</v>
      </c>
      <c r="L896" s="109">
        <v>43208</v>
      </c>
      <c r="M896" s="97">
        <v>2591</v>
      </c>
      <c r="N896" s="120">
        <v>2591</v>
      </c>
      <c r="O896" s="109">
        <v>43208</v>
      </c>
      <c r="P896" s="97" t="s">
        <v>134</v>
      </c>
      <c r="Q896" s="97" t="s">
        <v>90</v>
      </c>
      <c r="R896" s="132" t="s">
        <v>91</v>
      </c>
      <c r="S896" s="124">
        <v>0.6958333333333333</v>
      </c>
      <c r="T896" s="97">
        <v>3</v>
      </c>
      <c r="U896" s="127" t="s">
        <v>508</v>
      </c>
      <c r="V896" s="97" t="s">
        <v>509</v>
      </c>
      <c r="W896" s="97" t="s">
        <v>289</v>
      </c>
      <c r="Y896" s="127" t="s">
        <v>363</v>
      </c>
      <c r="Z896" s="127" t="s">
        <v>364</v>
      </c>
      <c r="AA896" s="127" t="s">
        <v>261</v>
      </c>
      <c r="AB896" s="127">
        <f t="shared" si="90"/>
        <v>1</v>
      </c>
      <c r="AC896" s="127">
        <f t="shared" si="91"/>
        <v>1</v>
      </c>
      <c r="AD896" s="117">
        <v>65</v>
      </c>
      <c r="AE896" s="132">
        <f t="shared" si="88"/>
        <v>809</v>
      </c>
      <c r="AF896" s="97">
        <v>1</v>
      </c>
      <c r="AH896" s="127" t="str">
        <f t="shared" si="94"/>
        <v>2591ACTIVOX MIEL-LIMON X 16 PASTILLAS</v>
      </c>
      <c r="AI896" s="97" t="s">
        <v>372</v>
      </c>
    </row>
    <row r="897" spans="1:35" x14ac:dyDescent="0.3">
      <c r="A897" s="97">
        <v>150</v>
      </c>
      <c r="B897" s="127" t="str">
        <f t="shared" si="92"/>
        <v>1501</v>
      </c>
      <c r="C897" s="127" t="str">
        <f t="shared" si="93"/>
        <v>25913</v>
      </c>
      <c r="E897" s="159" t="s">
        <v>618</v>
      </c>
      <c r="F897" s="133" t="s">
        <v>161</v>
      </c>
      <c r="G897" s="114" t="s">
        <v>162</v>
      </c>
      <c r="H897" s="136">
        <v>43738</v>
      </c>
      <c r="I897" s="132">
        <f t="shared" si="89"/>
        <v>3</v>
      </c>
      <c r="J897" s="97" t="s">
        <v>241</v>
      </c>
      <c r="K897" s="97">
        <v>2018</v>
      </c>
      <c r="L897" s="109">
        <v>43208</v>
      </c>
      <c r="M897" s="97">
        <v>2591</v>
      </c>
      <c r="N897" s="120">
        <v>2591</v>
      </c>
      <c r="O897" s="109">
        <v>43208</v>
      </c>
      <c r="P897" s="97" t="s">
        <v>134</v>
      </c>
      <c r="Q897" s="97" t="s">
        <v>90</v>
      </c>
      <c r="R897" s="132" t="s">
        <v>91</v>
      </c>
      <c r="S897" s="124">
        <v>0.6958333333333333</v>
      </c>
      <c r="T897" s="97">
        <v>3</v>
      </c>
      <c r="U897" s="127" t="s">
        <v>508</v>
      </c>
      <c r="V897" s="97" t="s">
        <v>509</v>
      </c>
      <c r="W897" s="97" t="s">
        <v>289</v>
      </c>
      <c r="Y897" s="127" t="s">
        <v>363</v>
      </c>
      <c r="Z897" s="127" t="s">
        <v>364</v>
      </c>
      <c r="AA897" s="127" t="s">
        <v>261</v>
      </c>
      <c r="AB897" s="127">
        <f t="shared" si="90"/>
        <v>1</v>
      </c>
      <c r="AC897" s="127">
        <f t="shared" si="91"/>
        <v>1</v>
      </c>
      <c r="AD897" s="117">
        <v>10</v>
      </c>
      <c r="AE897" s="132">
        <f t="shared" si="88"/>
        <v>809</v>
      </c>
      <c r="AF897" s="97">
        <v>1</v>
      </c>
      <c r="AH897" s="127" t="str">
        <f t="shared" si="94"/>
        <v>2591ARKOCAPIL advance X 60 CAPS.</v>
      </c>
      <c r="AI897" s="97" t="s">
        <v>372</v>
      </c>
    </row>
    <row r="898" spans="1:35" x14ac:dyDescent="0.3">
      <c r="A898" s="97">
        <v>150</v>
      </c>
      <c r="B898" s="127" t="str">
        <f t="shared" si="92"/>
        <v>1501</v>
      </c>
      <c r="C898" s="127" t="str">
        <f t="shared" si="93"/>
        <v>25914</v>
      </c>
      <c r="E898" s="159" t="s">
        <v>616</v>
      </c>
      <c r="F898" s="133" t="s">
        <v>163</v>
      </c>
      <c r="G898" s="114" t="s">
        <v>164</v>
      </c>
      <c r="H898" s="136">
        <v>43951</v>
      </c>
      <c r="I898" s="132">
        <f t="shared" si="89"/>
        <v>4</v>
      </c>
      <c r="J898" s="97" t="s">
        <v>241</v>
      </c>
      <c r="K898" s="97">
        <v>2018</v>
      </c>
      <c r="L898" s="109">
        <v>43208</v>
      </c>
      <c r="M898" s="97">
        <v>2591</v>
      </c>
      <c r="N898" s="120">
        <v>2591</v>
      </c>
      <c r="O898" s="109">
        <v>43208</v>
      </c>
      <c r="P898" s="97" t="s">
        <v>134</v>
      </c>
      <c r="Q898" s="97" t="s">
        <v>90</v>
      </c>
      <c r="R898" s="132" t="s">
        <v>91</v>
      </c>
      <c r="S898" s="124">
        <v>0.6958333333333333</v>
      </c>
      <c r="T898" s="97">
        <v>3</v>
      </c>
      <c r="U898" s="127" t="s">
        <v>508</v>
      </c>
      <c r="V898" s="97" t="s">
        <v>509</v>
      </c>
      <c r="W898" s="97" t="s">
        <v>289</v>
      </c>
      <c r="Y898" s="127" t="s">
        <v>363</v>
      </c>
      <c r="Z898" s="127" t="s">
        <v>364</v>
      </c>
      <c r="AA898" s="127" t="s">
        <v>261</v>
      </c>
      <c r="AB898" s="127">
        <f t="shared" si="90"/>
        <v>1</v>
      </c>
      <c r="AC898" s="127">
        <f t="shared" si="91"/>
        <v>1</v>
      </c>
      <c r="AD898" s="117">
        <v>5</v>
      </c>
      <c r="AE898" s="132">
        <f t="shared" ref="AE898:AE961" si="95">IF(N898&lt;&gt;"",IF(N898=N897,AE897,AE897+1),"")</f>
        <v>809</v>
      </c>
      <c r="AF898" s="97">
        <v>1</v>
      </c>
      <c r="AH898" s="127" t="str">
        <f t="shared" si="94"/>
        <v>2591PERLAS DE PIEL advance X 200 CAPS.</v>
      </c>
      <c r="AI898" s="97" t="s">
        <v>372</v>
      </c>
    </row>
    <row r="899" spans="1:35" x14ac:dyDescent="0.3">
      <c r="A899" s="97">
        <v>150</v>
      </c>
      <c r="B899" s="127" t="str">
        <f t="shared" si="92"/>
        <v>1501</v>
      </c>
      <c r="C899" s="127" t="str">
        <f t="shared" si="93"/>
        <v>25915</v>
      </c>
      <c r="E899" s="159" t="s">
        <v>620</v>
      </c>
      <c r="F899" s="133" t="s">
        <v>165</v>
      </c>
      <c r="G899" s="114" t="s">
        <v>184</v>
      </c>
      <c r="H899" s="136">
        <v>44042</v>
      </c>
      <c r="I899" s="132">
        <f t="shared" si="89"/>
        <v>5</v>
      </c>
      <c r="J899" s="97" t="s">
        <v>241</v>
      </c>
      <c r="K899" s="97">
        <v>2018</v>
      </c>
      <c r="L899" s="109">
        <v>43208</v>
      </c>
      <c r="M899" s="97">
        <v>2591</v>
      </c>
      <c r="N899" s="120">
        <v>2591</v>
      </c>
      <c r="O899" s="109">
        <v>43208</v>
      </c>
      <c r="P899" s="97" t="s">
        <v>134</v>
      </c>
      <c r="Q899" s="97" t="s">
        <v>90</v>
      </c>
      <c r="R899" s="132" t="s">
        <v>91</v>
      </c>
      <c r="S899" s="124">
        <v>0.6958333333333333</v>
      </c>
      <c r="T899" s="97">
        <v>3</v>
      </c>
      <c r="U899" s="127" t="s">
        <v>508</v>
      </c>
      <c r="V899" s="97" t="s">
        <v>509</v>
      </c>
      <c r="W899" s="97" t="s">
        <v>289</v>
      </c>
      <c r="Y899" s="127" t="s">
        <v>363</v>
      </c>
      <c r="Z899" s="127" t="s">
        <v>364</v>
      </c>
      <c r="AA899" s="127" t="s">
        <v>261</v>
      </c>
      <c r="AB899" s="127">
        <f t="shared" si="90"/>
        <v>1</v>
      </c>
      <c r="AC899" s="127">
        <f t="shared" si="91"/>
        <v>1</v>
      </c>
      <c r="AD899" s="117">
        <v>15</v>
      </c>
      <c r="AE899" s="132">
        <f t="shared" si="95"/>
        <v>809</v>
      </c>
      <c r="AF899" s="97">
        <v>1</v>
      </c>
      <c r="AH899" s="127" t="str">
        <f t="shared" si="94"/>
        <v>2591PHYTO SOYA FORTE X 60 CAPS</v>
      </c>
      <c r="AI899" s="97" t="s">
        <v>372</v>
      </c>
    </row>
    <row r="900" spans="1:35" x14ac:dyDescent="0.3">
      <c r="A900" s="97">
        <v>150</v>
      </c>
      <c r="B900" s="127" t="str">
        <f t="shared" si="92"/>
        <v>1501</v>
      </c>
      <c r="C900" s="127" t="str">
        <f t="shared" si="93"/>
        <v>25916</v>
      </c>
      <c r="E900" s="159" t="s">
        <v>615</v>
      </c>
      <c r="F900" s="133" t="s">
        <v>146</v>
      </c>
      <c r="G900" s="114" t="s">
        <v>238</v>
      </c>
      <c r="H900" s="136">
        <v>43707</v>
      </c>
      <c r="I900" s="132">
        <f t="shared" si="89"/>
        <v>6</v>
      </c>
      <c r="J900" s="97" t="s">
        <v>241</v>
      </c>
      <c r="K900" s="97">
        <v>2018</v>
      </c>
      <c r="L900" s="109">
        <v>43208</v>
      </c>
      <c r="M900" s="97">
        <v>2591</v>
      </c>
      <c r="N900" s="120">
        <v>2591</v>
      </c>
      <c r="O900" s="109">
        <v>43208</v>
      </c>
      <c r="P900" s="97" t="s">
        <v>134</v>
      </c>
      <c r="Q900" s="97" t="s">
        <v>90</v>
      </c>
      <c r="R900" s="132" t="s">
        <v>91</v>
      </c>
      <c r="S900" s="124">
        <v>0.6958333333333333</v>
      </c>
      <c r="T900" s="97">
        <v>3</v>
      </c>
      <c r="U900" s="127" t="s">
        <v>508</v>
      </c>
      <c r="V900" s="97" t="s">
        <v>509</v>
      </c>
      <c r="W900" s="97" t="s">
        <v>289</v>
      </c>
      <c r="Y900" s="127" t="s">
        <v>363</v>
      </c>
      <c r="Z900" s="127" t="s">
        <v>364</v>
      </c>
      <c r="AA900" s="127" t="s">
        <v>261</v>
      </c>
      <c r="AB900" s="127">
        <f t="shared" si="90"/>
        <v>1</v>
      </c>
      <c r="AC900" s="127">
        <f t="shared" si="91"/>
        <v>1</v>
      </c>
      <c r="AD900" s="117">
        <v>30</v>
      </c>
      <c r="AE900" s="132">
        <f t="shared" si="95"/>
        <v>809</v>
      </c>
      <c r="AF900" s="97">
        <v>1</v>
      </c>
      <c r="AH900" s="127" t="str">
        <f t="shared" si="94"/>
        <v>2591ARKOVOX PROPOLIS JARABE X 150 ML.</v>
      </c>
      <c r="AI900" s="97" t="s">
        <v>372</v>
      </c>
    </row>
    <row r="901" spans="1:35" x14ac:dyDescent="0.3">
      <c r="A901" s="97">
        <v>151</v>
      </c>
      <c r="B901" s="127" t="str">
        <f t="shared" si="92"/>
        <v>1511</v>
      </c>
      <c r="C901" s="127" t="str">
        <f t="shared" si="93"/>
        <v>13571</v>
      </c>
      <c r="D901" s="97">
        <v>131540</v>
      </c>
      <c r="E901" s="159" t="s">
        <v>507</v>
      </c>
      <c r="F901" s="133" t="s">
        <v>485</v>
      </c>
      <c r="G901" s="114" t="s">
        <v>492</v>
      </c>
      <c r="H901" s="136">
        <v>44013</v>
      </c>
      <c r="I901" s="132">
        <f t="shared" ref="I901:I964" si="96">IF(N901&lt;&gt;N900,1,IF(E901=E900,I900,I900+1))</f>
        <v>1</v>
      </c>
      <c r="J901" s="97" t="s">
        <v>241</v>
      </c>
      <c r="K901" s="97">
        <v>2018</v>
      </c>
      <c r="L901" s="109">
        <v>43208</v>
      </c>
      <c r="M901" s="97">
        <v>1349</v>
      </c>
      <c r="N901" s="120">
        <v>1357</v>
      </c>
      <c r="O901" s="109">
        <v>43208</v>
      </c>
      <c r="P901" s="97" t="s">
        <v>502</v>
      </c>
      <c r="Q901" s="97" t="s">
        <v>95</v>
      </c>
      <c r="R901" s="132" t="s">
        <v>87</v>
      </c>
      <c r="S901" s="124">
        <v>0.36458333333333331</v>
      </c>
      <c r="T901" s="97">
        <v>4</v>
      </c>
      <c r="U901" s="127" t="s">
        <v>271</v>
      </c>
      <c r="V901" s="97" t="s">
        <v>377</v>
      </c>
      <c r="W901" s="97" t="s">
        <v>289</v>
      </c>
      <c r="Y901" s="127" t="s">
        <v>363</v>
      </c>
      <c r="Z901" s="127" t="s">
        <v>364</v>
      </c>
      <c r="AA901" s="127" t="s">
        <v>261</v>
      </c>
      <c r="AB901" s="127">
        <f t="shared" ref="AB901:AB964" si="97">IF(N901&lt;&gt;"",IF(A901&lt;&gt;A900,1,IF(N901=N900,AB900,AB900+1)),"")</f>
        <v>1</v>
      </c>
      <c r="AC901" s="127">
        <f t="shared" si="91"/>
        <v>1</v>
      </c>
      <c r="AD901" s="117">
        <v>48</v>
      </c>
      <c r="AE901" s="132">
        <f t="shared" si="95"/>
        <v>810</v>
      </c>
      <c r="AF901" s="97">
        <v>1</v>
      </c>
      <c r="AH901" s="127" t="str">
        <f t="shared" si="94"/>
        <v>1357PLANTE SYSTEM ACEITE DE ARGAN X 30ML</v>
      </c>
      <c r="AI901" s="97" t="s">
        <v>505</v>
      </c>
    </row>
    <row r="902" spans="1:35" x14ac:dyDescent="0.3">
      <c r="A902" s="97">
        <v>151</v>
      </c>
      <c r="B902" s="127" t="str">
        <f t="shared" si="92"/>
        <v>1511</v>
      </c>
      <c r="C902" s="127" t="str">
        <f t="shared" si="93"/>
        <v>13572</v>
      </c>
      <c r="D902" s="97">
        <v>131540</v>
      </c>
      <c r="E902" s="159" t="s">
        <v>506</v>
      </c>
      <c r="F902" s="133" t="s">
        <v>486</v>
      </c>
      <c r="G902" s="114" t="s">
        <v>494</v>
      </c>
      <c r="H902" s="136">
        <v>44562</v>
      </c>
      <c r="I902" s="132">
        <f t="shared" si="96"/>
        <v>2</v>
      </c>
      <c r="J902" s="97" t="s">
        <v>241</v>
      </c>
      <c r="K902" s="97">
        <v>2018</v>
      </c>
      <c r="L902" s="109">
        <v>43208</v>
      </c>
      <c r="M902" s="97">
        <v>1349</v>
      </c>
      <c r="N902" s="120">
        <v>1357</v>
      </c>
      <c r="O902" s="109">
        <v>43208</v>
      </c>
      <c r="P902" s="97" t="s">
        <v>502</v>
      </c>
      <c r="Q902" s="97" t="s">
        <v>95</v>
      </c>
      <c r="R902" s="132" t="s">
        <v>87</v>
      </c>
      <c r="S902" s="124">
        <v>0.36458333333333331</v>
      </c>
      <c r="T902" s="97">
        <v>4</v>
      </c>
      <c r="U902" s="127" t="s">
        <v>271</v>
      </c>
      <c r="V902" s="97" t="s">
        <v>377</v>
      </c>
      <c r="W902" s="97" t="s">
        <v>289</v>
      </c>
      <c r="Y902" s="127" t="s">
        <v>363</v>
      </c>
      <c r="Z902" s="127" t="s">
        <v>364</v>
      </c>
      <c r="AA902" s="127" t="s">
        <v>261</v>
      </c>
      <c r="AB902" s="127">
        <f t="shared" si="97"/>
        <v>1</v>
      </c>
      <c r="AC902" s="127">
        <f t="shared" ref="AC902:AC965" si="98">IF(N902&lt;&gt;"",1,"")</f>
        <v>1</v>
      </c>
      <c r="AD902" s="117">
        <v>36</v>
      </c>
      <c r="AE902" s="132">
        <f t="shared" si="95"/>
        <v>810</v>
      </c>
      <c r="AF902" s="97">
        <v>1</v>
      </c>
      <c r="AH902" s="127" t="str">
        <f t="shared" si="94"/>
        <v>1357AGUA MICELAR PURETE</v>
      </c>
      <c r="AI902" s="97" t="s">
        <v>505</v>
      </c>
    </row>
    <row r="903" spans="1:35" x14ac:dyDescent="0.3">
      <c r="A903" s="97">
        <v>152</v>
      </c>
      <c r="B903" s="127" t="str">
        <f t="shared" si="92"/>
        <v>1521</v>
      </c>
      <c r="C903" s="127" t="str">
        <f t="shared" si="93"/>
        <v>25921</v>
      </c>
      <c r="D903" s="98" t="s">
        <v>510</v>
      </c>
      <c r="E903" s="159" t="s">
        <v>615</v>
      </c>
      <c r="F903" s="133" t="s">
        <v>146</v>
      </c>
      <c r="G903" s="114" t="s">
        <v>238</v>
      </c>
      <c r="H903" s="136">
        <v>43707</v>
      </c>
      <c r="I903" s="132">
        <f t="shared" si="96"/>
        <v>1</v>
      </c>
      <c r="J903" s="97" t="s">
        <v>241</v>
      </c>
      <c r="K903" s="97">
        <v>2018</v>
      </c>
      <c r="L903" s="109">
        <v>43209</v>
      </c>
      <c r="M903" s="97">
        <v>2592</v>
      </c>
      <c r="N903" s="120">
        <v>2592</v>
      </c>
      <c r="O903" s="109">
        <v>43209</v>
      </c>
      <c r="P903" s="97" t="s">
        <v>94</v>
      </c>
      <c r="Q903" s="97" t="s">
        <v>93</v>
      </c>
      <c r="R903" s="132" t="s">
        <v>92</v>
      </c>
      <c r="S903" s="124">
        <v>0.69444444444444453</v>
      </c>
      <c r="T903" s="97">
        <v>1</v>
      </c>
      <c r="U903" s="127" t="s">
        <v>271</v>
      </c>
      <c r="V903" s="97" t="s">
        <v>377</v>
      </c>
      <c r="W903" s="97" t="s">
        <v>289</v>
      </c>
      <c r="Y903" s="127" t="s">
        <v>363</v>
      </c>
      <c r="Z903" s="127" t="s">
        <v>364</v>
      </c>
      <c r="AA903" s="127" t="s">
        <v>261</v>
      </c>
      <c r="AB903" s="127">
        <f t="shared" si="97"/>
        <v>1</v>
      </c>
      <c r="AC903" s="127">
        <f t="shared" si="98"/>
        <v>1</v>
      </c>
      <c r="AD903" s="117">
        <v>12</v>
      </c>
      <c r="AE903" s="132">
        <f t="shared" si="95"/>
        <v>811</v>
      </c>
      <c r="AF903" s="97">
        <v>1</v>
      </c>
      <c r="AH903" s="127" t="str">
        <f t="shared" si="94"/>
        <v>2592ARKOVOX PROPOLIS JARABE X 150 ML.</v>
      </c>
      <c r="AI903" s="97" t="s">
        <v>378</v>
      </c>
    </row>
    <row r="904" spans="1:35" x14ac:dyDescent="0.3">
      <c r="A904" s="97">
        <v>152</v>
      </c>
      <c r="B904" s="127" t="str">
        <f t="shared" si="92"/>
        <v>1521</v>
      </c>
      <c r="C904" s="127" t="str">
        <f t="shared" si="93"/>
        <v>25922</v>
      </c>
      <c r="D904" s="98" t="s">
        <v>510</v>
      </c>
      <c r="E904" s="159" t="s">
        <v>620</v>
      </c>
      <c r="F904" s="133" t="s">
        <v>165</v>
      </c>
      <c r="G904" s="114" t="s">
        <v>184</v>
      </c>
      <c r="H904" s="136">
        <v>44042</v>
      </c>
      <c r="I904" s="132">
        <f t="shared" si="96"/>
        <v>2</v>
      </c>
      <c r="J904" s="97" t="s">
        <v>241</v>
      </c>
      <c r="K904" s="97">
        <v>2018</v>
      </c>
      <c r="L904" s="109">
        <v>43209</v>
      </c>
      <c r="M904" s="97">
        <v>2592</v>
      </c>
      <c r="N904" s="120">
        <v>2592</v>
      </c>
      <c r="O904" s="109">
        <v>43209</v>
      </c>
      <c r="P904" s="97" t="s">
        <v>94</v>
      </c>
      <c r="Q904" s="97" t="s">
        <v>93</v>
      </c>
      <c r="R904" s="132" t="s">
        <v>92</v>
      </c>
      <c r="S904" s="124">
        <v>0.69444444444444453</v>
      </c>
      <c r="T904" s="97">
        <v>1</v>
      </c>
      <c r="U904" s="127" t="s">
        <v>271</v>
      </c>
      <c r="V904" s="97" t="s">
        <v>377</v>
      </c>
      <c r="W904" s="97" t="s">
        <v>289</v>
      </c>
      <c r="Y904" s="127" t="s">
        <v>363</v>
      </c>
      <c r="Z904" s="127" t="s">
        <v>364</v>
      </c>
      <c r="AA904" s="127" t="s">
        <v>261</v>
      </c>
      <c r="AB904" s="127">
        <f t="shared" si="97"/>
        <v>1</v>
      </c>
      <c r="AC904" s="127">
        <f t="shared" si="98"/>
        <v>1</v>
      </c>
      <c r="AD904" s="117">
        <v>12</v>
      </c>
      <c r="AE904" s="132">
        <f t="shared" si="95"/>
        <v>811</v>
      </c>
      <c r="AF904" s="97">
        <v>1</v>
      </c>
      <c r="AH904" s="127" t="str">
        <f t="shared" si="94"/>
        <v>2592PHYTO SOYA FORTE X 60 CAPS</v>
      </c>
      <c r="AI904" s="97" t="s">
        <v>378</v>
      </c>
    </row>
    <row r="905" spans="1:35" x14ac:dyDescent="0.3">
      <c r="A905" s="97">
        <v>152</v>
      </c>
      <c r="B905" s="127" t="str">
        <f t="shared" si="92"/>
        <v>1521</v>
      </c>
      <c r="C905" s="127" t="str">
        <f t="shared" si="93"/>
        <v>25923</v>
      </c>
      <c r="D905" s="98" t="s">
        <v>510</v>
      </c>
      <c r="E905" s="159" t="s">
        <v>617</v>
      </c>
      <c r="F905" s="133" t="s">
        <v>155</v>
      </c>
      <c r="G905" s="114" t="s">
        <v>355</v>
      </c>
      <c r="H905" s="136">
        <v>44073</v>
      </c>
      <c r="I905" s="132">
        <f t="shared" si="96"/>
        <v>3</v>
      </c>
      <c r="J905" s="97" t="s">
        <v>241</v>
      </c>
      <c r="K905" s="97">
        <v>2018</v>
      </c>
      <c r="L905" s="109">
        <v>43209</v>
      </c>
      <c r="M905" s="97">
        <v>2592</v>
      </c>
      <c r="N905" s="120">
        <v>2592</v>
      </c>
      <c r="O905" s="109">
        <v>43209</v>
      </c>
      <c r="P905" s="97" t="s">
        <v>94</v>
      </c>
      <c r="Q905" s="97" t="s">
        <v>93</v>
      </c>
      <c r="R905" s="132" t="s">
        <v>92</v>
      </c>
      <c r="S905" s="124">
        <v>0.69444444444444453</v>
      </c>
      <c r="T905" s="97">
        <v>1</v>
      </c>
      <c r="U905" s="127" t="s">
        <v>271</v>
      </c>
      <c r="V905" s="97" t="s">
        <v>377</v>
      </c>
      <c r="W905" s="97" t="s">
        <v>289</v>
      </c>
      <c r="Y905" s="127" t="s">
        <v>363</v>
      </c>
      <c r="Z905" s="127" t="s">
        <v>364</v>
      </c>
      <c r="AA905" s="127" t="s">
        <v>261</v>
      </c>
      <c r="AB905" s="127">
        <f t="shared" si="97"/>
        <v>1</v>
      </c>
      <c r="AC905" s="127">
        <f t="shared" si="98"/>
        <v>1</v>
      </c>
      <c r="AD905" s="117">
        <v>12</v>
      </c>
      <c r="AE905" s="132">
        <f t="shared" si="95"/>
        <v>811</v>
      </c>
      <c r="AF905" s="97">
        <v>1</v>
      </c>
      <c r="AH905" s="127" t="str">
        <f t="shared" si="94"/>
        <v>2592PHYTO SOYA CAPS. X 60</v>
      </c>
      <c r="AI905" s="97" t="s">
        <v>378</v>
      </c>
    </row>
    <row r="906" spans="1:35" x14ac:dyDescent="0.3">
      <c r="A906" s="97">
        <v>153</v>
      </c>
      <c r="B906" s="127" t="str">
        <f t="shared" si="92"/>
        <v>1531</v>
      </c>
      <c r="C906" s="127" t="str">
        <f t="shared" si="93"/>
        <v>25931</v>
      </c>
      <c r="D906" s="98" t="s">
        <v>511</v>
      </c>
      <c r="E906" s="159" t="s">
        <v>631</v>
      </c>
      <c r="F906" s="133" t="s">
        <v>159</v>
      </c>
      <c r="G906" s="114" t="s">
        <v>183</v>
      </c>
      <c r="H906" s="136">
        <v>43738</v>
      </c>
      <c r="I906" s="132">
        <f t="shared" si="96"/>
        <v>1</v>
      </c>
      <c r="J906" s="97" t="s">
        <v>241</v>
      </c>
      <c r="K906" s="97">
        <v>2018</v>
      </c>
      <c r="L906" s="109">
        <v>43213</v>
      </c>
      <c r="M906" s="97">
        <v>2593</v>
      </c>
      <c r="N906" s="97">
        <v>2593</v>
      </c>
      <c r="O906" s="109">
        <v>43209</v>
      </c>
      <c r="P906" s="97" t="s">
        <v>94</v>
      </c>
      <c r="Q906" s="97" t="s">
        <v>96</v>
      </c>
      <c r="R906" s="132" t="s">
        <v>87</v>
      </c>
      <c r="S906" s="124">
        <v>0.69444444444444453</v>
      </c>
      <c r="T906" s="97">
        <v>12</v>
      </c>
      <c r="U906" s="127" t="s">
        <v>508</v>
      </c>
      <c r="V906" s="97" t="s">
        <v>509</v>
      </c>
      <c r="W906" s="97" t="s">
        <v>289</v>
      </c>
      <c r="Y906" s="127" t="s">
        <v>363</v>
      </c>
      <c r="Z906" s="127" t="s">
        <v>364</v>
      </c>
      <c r="AA906" s="127" t="s">
        <v>261</v>
      </c>
      <c r="AB906" s="127">
        <f t="shared" si="97"/>
        <v>1</v>
      </c>
      <c r="AC906" s="127">
        <f t="shared" si="98"/>
        <v>1</v>
      </c>
      <c r="AD906" s="117">
        <v>315</v>
      </c>
      <c r="AE906" s="132">
        <f t="shared" si="95"/>
        <v>812</v>
      </c>
      <c r="AF906" s="97">
        <v>1</v>
      </c>
      <c r="AH906" s="127" t="str">
        <f t="shared" si="94"/>
        <v>2593ACTIVOX MIEL-LIMON X 16 PASTILLAS</v>
      </c>
      <c r="AI906" s="97" t="s">
        <v>512</v>
      </c>
    </row>
    <row r="907" spans="1:35" x14ac:dyDescent="0.3">
      <c r="A907" s="97">
        <v>153</v>
      </c>
      <c r="B907" s="127" t="str">
        <f t="shared" si="92"/>
        <v>1531</v>
      </c>
      <c r="C907" s="127" t="str">
        <f t="shared" si="93"/>
        <v>25932</v>
      </c>
      <c r="D907" s="98" t="s">
        <v>511</v>
      </c>
      <c r="E907" s="159" t="s">
        <v>630</v>
      </c>
      <c r="F907" s="133" t="s">
        <v>142</v>
      </c>
      <c r="G907" s="114" t="s">
        <v>194</v>
      </c>
      <c r="H907" s="136">
        <v>43738</v>
      </c>
      <c r="I907" s="132">
        <f t="shared" si="96"/>
        <v>2</v>
      </c>
      <c r="J907" s="97" t="s">
        <v>241</v>
      </c>
      <c r="K907" s="97">
        <v>2018</v>
      </c>
      <c r="L907" s="109">
        <v>43213</v>
      </c>
      <c r="M907" s="97">
        <v>2593</v>
      </c>
      <c r="N907" s="97">
        <v>2593</v>
      </c>
      <c r="O907" s="109">
        <v>43209</v>
      </c>
      <c r="P907" s="97" t="s">
        <v>94</v>
      </c>
      <c r="Q907" s="97" t="s">
        <v>96</v>
      </c>
      <c r="R907" s="132" t="s">
        <v>87</v>
      </c>
      <c r="S907" s="124">
        <v>0.69444444444444453</v>
      </c>
      <c r="T907" s="97">
        <v>12</v>
      </c>
      <c r="U907" s="127" t="s">
        <v>508</v>
      </c>
      <c r="V907" s="97" t="s">
        <v>509</v>
      </c>
      <c r="W907" s="97" t="s">
        <v>289</v>
      </c>
      <c r="Y907" s="127" t="s">
        <v>363</v>
      </c>
      <c r="Z907" s="127" t="s">
        <v>364</v>
      </c>
      <c r="AA907" s="127" t="s">
        <v>261</v>
      </c>
      <c r="AB907" s="127">
        <f t="shared" si="97"/>
        <v>1</v>
      </c>
      <c r="AC907" s="127">
        <f t="shared" si="98"/>
        <v>1</v>
      </c>
      <c r="AD907" s="117">
        <v>495</v>
      </c>
      <c r="AE907" s="132">
        <f t="shared" si="95"/>
        <v>812</v>
      </c>
      <c r="AF907" s="97">
        <v>1</v>
      </c>
      <c r="AH907" s="127" t="str">
        <f t="shared" si="94"/>
        <v>2593ACTIVOX MENTA-EUCALIPTO X 16 PASTILLAS</v>
      </c>
      <c r="AI907" s="97" t="s">
        <v>512</v>
      </c>
    </row>
    <row r="908" spans="1:35" x14ac:dyDescent="0.3">
      <c r="A908" s="97">
        <v>153</v>
      </c>
      <c r="B908" s="127" t="str">
        <f t="shared" si="92"/>
        <v>1531</v>
      </c>
      <c r="C908" s="127" t="str">
        <f t="shared" si="93"/>
        <v>25933</v>
      </c>
      <c r="D908" s="98" t="s">
        <v>511</v>
      </c>
      <c r="E908" s="159" t="s">
        <v>617</v>
      </c>
      <c r="F908" s="133" t="s">
        <v>155</v>
      </c>
      <c r="G908" s="114" t="s">
        <v>355</v>
      </c>
      <c r="H908" s="136">
        <v>44073</v>
      </c>
      <c r="I908" s="132">
        <f t="shared" si="96"/>
        <v>3</v>
      </c>
      <c r="J908" s="97" t="s">
        <v>241</v>
      </c>
      <c r="K908" s="97">
        <v>2018</v>
      </c>
      <c r="L908" s="109">
        <v>43213</v>
      </c>
      <c r="M908" s="97">
        <v>2593</v>
      </c>
      <c r="N908" s="97">
        <v>2593</v>
      </c>
      <c r="O908" s="109">
        <v>43209</v>
      </c>
      <c r="P908" s="97" t="s">
        <v>94</v>
      </c>
      <c r="Q908" s="97" t="s">
        <v>96</v>
      </c>
      <c r="R908" s="132" t="s">
        <v>87</v>
      </c>
      <c r="S908" s="124">
        <v>0.69444444444444453</v>
      </c>
      <c r="T908" s="97">
        <v>12</v>
      </c>
      <c r="U908" s="127" t="s">
        <v>508</v>
      </c>
      <c r="V908" s="97" t="s">
        <v>509</v>
      </c>
      <c r="W908" s="97" t="s">
        <v>289</v>
      </c>
      <c r="Y908" s="127" t="s">
        <v>363</v>
      </c>
      <c r="Z908" s="127" t="s">
        <v>364</v>
      </c>
      <c r="AA908" s="127" t="s">
        <v>261</v>
      </c>
      <c r="AB908" s="127">
        <f t="shared" si="97"/>
        <v>1</v>
      </c>
      <c r="AC908" s="127">
        <f t="shared" si="98"/>
        <v>1</v>
      </c>
      <c r="AD908" s="117">
        <v>18</v>
      </c>
      <c r="AE908" s="132">
        <f t="shared" si="95"/>
        <v>812</v>
      </c>
      <c r="AF908" s="97">
        <v>1</v>
      </c>
      <c r="AH908" s="127" t="str">
        <f t="shared" si="94"/>
        <v>2593PHYTO SOYA CAPS. X 60</v>
      </c>
      <c r="AI908" s="97" t="s">
        <v>512</v>
      </c>
    </row>
    <row r="909" spans="1:35" x14ac:dyDescent="0.3">
      <c r="A909" s="97">
        <v>153</v>
      </c>
      <c r="B909" s="127" t="str">
        <f t="shared" si="92"/>
        <v>1531</v>
      </c>
      <c r="C909" s="127" t="str">
        <f t="shared" si="93"/>
        <v>25934</v>
      </c>
      <c r="D909" s="98" t="s">
        <v>511</v>
      </c>
      <c r="E909" s="159" t="s">
        <v>634</v>
      </c>
      <c r="F909" s="133" t="s">
        <v>157</v>
      </c>
      <c r="G909" s="114" t="s">
        <v>326</v>
      </c>
      <c r="H909" s="136">
        <v>44134</v>
      </c>
      <c r="I909" s="132">
        <f t="shared" si="96"/>
        <v>4</v>
      </c>
      <c r="J909" s="97" t="s">
        <v>241</v>
      </c>
      <c r="K909" s="97">
        <v>2018</v>
      </c>
      <c r="L909" s="109">
        <v>43213</v>
      </c>
      <c r="M909" s="97">
        <v>2593</v>
      </c>
      <c r="N909" s="97">
        <v>2593</v>
      </c>
      <c r="O909" s="109">
        <v>43209</v>
      </c>
      <c r="P909" s="97" t="s">
        <v>94</v>
      </c>
      <c r="Q909" s="97" t="s">
        <v>96</v>
      </c>
      <c r="R909" s="132" t="s">
        <v>87</v>
      </c>
      <c r="S909" s="124">
        <v>0.69444444444444453</v>
      </c>
      <c r="T909" s="97">
        <v>12</v>
      </c>
      <c r="U909" s="127" t="s">
        <v>508</v>
      </c>
      <c r="V909" s="97" t="s">
        <v>509</v>
      </c>
      <c r="W909" s="97" t="s">
        <v>289</v>
      </c>
      <c r="Y909" s="127" t="s">
        <v>363</v>
      </c>
      <c r="Z909" s="127" t="s">
        <v>364</v>
      </c>
      <c r="AA909" s="127" t="s">
        <v>261</v>
      </c>
      <c r="AB909" s="127">
        <f t="shared" si="97"/>
        <v>1</v>
      </c>
      <c r="AC909" s="127">
        <f t="shared" si="98"/>
        <v>1</v>
      </c>
      <c r="AD909" s="117">
        <v>24</v>
      </c>
      <c r="AE909" s="132">
        <f t="shared" si="95"/>
        <v>812</v>
      </c>
      <c r="AF909" s="97">
        <v>1</v>
      </c>
      <c r="AH909" s="127" t="str">
        <f t="shared" si="94"/>
        <v>2593PHYTO SOYA GEL VAGINAL X 8 APLICADORES</v>
      </c>
      <c r="AI909" s="97" t="s">
        <v>512</v>
      </c>
    </row>
    <row r="910" spans="1:35" x14ac:dyDescent="0.3">
      <c r="A910" s="97">
        <v>153</v>
      </c>
      <c r="B910" s="127" t="str">
        <f t="shared" si="92"/>
        <v>1531</v>
      </c>
      <c r="C910" s="127" t="str">
        <f t="shared" si="93"/>
        <v>25935</v>
      </c>
      <c r="D910" s="98" t="s">
        <v>511</v>
      </c>
      <c r="E910" s="159" t="s">
        <v>615</v>
      </c>
      <c r="F910" s="133" t="s">
        <v>146</v>
      </c>
      <c r="G910" s="114" t="s">
        <v>238</v>
      </c>
      <c r="H910" s="136">
        <v>43707</v>
      </c>
      <c r="I910" s="132">
        <f t="shared" si="96"/>
        <v>5</v>
      </c>
      <c r="J910" s="97" t="s">
        <v>241</v>
      </c>
      <c r="K910" s="97">
        <v>2018</v>
      </c>
      <c r="L910" s="109">
        <v>43213</v>
      </c>
      <c r="M910" s="97">
        <v>2593</v>
      </c>
      <c r="N910" s="97">
        <v>2593</v>
      </c>
      <c r="O910" s="109">
        <v>43209</v>
      </c>
      <c r="P910" s="97" t="s">
        <v>94</v>
      </c>
      <c r="Q910" s="97" t="s">
        <v>96</v>
      </c>
      <c r="R910" s="132" t="s">
        <v>87</v>
      </c>
      <c r="S910" s="124">
        <v>0.69444444444444453</v>
      </c>
      <c r="T910" s="97">
        <v>12</v>
      </c>
      <c r="U910" s="127" t="s">
        <v>508</v>
      </c>
      <c r="V910" s="97" t="s">
        <v>509</v>
      </c>
      <c r="W910" s="97" t="s">
        <v>289</v>
      </c>
      <c r="Y910" s="127" t="s">
        <v>363</v>
      </c>
      <c r="Z910" s="127" t="s">
        <v>364</v>
      </c>
      <c r="AA910" s="127" t="s">
        <v>261</v>
      </c>
      <c r="AB910" s="127">
        <f t="shared" si="97"/>
        <v>1</v>
      </c>
      <c r="AC910" s="127">
        <f t="shared" si="98"/>
        <v>1</v>
      </c>
      <c r="AD910" s="117">
        <v>84</v>
      </c>
      <c r="AE910" s="132">
        <f t="shared" si="95"/>
        <v>812</v>
      </c>
      <c r="AF910" s="97">
        <v>1</v>
      </c>
      <c r="AH910" s="127" t="str">
        <f t="shared" si="94"/>
        <v>2593ARKOVOX PROPOLIS JARABE X 150 ML.</v>
      </c>
      <c r="AI910" s="97" t="s">
        <v>512</v>
      </c>
    </row>
    <row r="911" spans="1:35" x14ac:dyDescent="0.3">
      <c r="A911" s="97">
        <v>153</v>
      </c>
      <c r="B911" s="127" t="str">
        <f t="shared" si="92"/>
        <v>1531</v>
      </c>
      <c r="C911" s="127" t="str">
        <f t="shared" si="93"/>
        <v>25936</v>
      </c>
      <c r="D911" s="98" t="s">
        <v>511</v>
      </c>
      <c r="E911" s="159" t="s">
        <v>620</v>
      </c>
      <c r="F911" s="133" t="s">
        <v>165</v>
      </c>
      <c r="G911" s="114" t="s">
        <v>184</v>
      </c>
      <c r="H911" s="136">
        <v>44042</v>
      </c>
      <c r="I911" s="132">
        <f t="shared" si="96"/>
        <v>6</v>
      </c>
      <c r="J911" s="97" t="s">
        <v>241</v>
      </c>
      <c r="K911" s="97">
        <v>2018</v>
      </c>
      <c r="L911" s="109">
        <v>43213</v>
      </c>
      <c r="M911" s="97">
        <v>2593</v>
      </c>
      <c r="N911" s="97">
        <v>2593</v>
      </c>
      <c r="O911" s="109">
        <v>43209</v>
      </c>
      <c r="P911" s="97" t="s">
        <v>94</v>
      </c>
      <c r="Q911" s="97" t="s">
        <v>96</v>
      </c>
      <c r="R911" s="132" t="s">
        <v>87</v>
      </c>
      <c r="S911" s="124">
        <v>0.69444444444444453</v>
      </c>
      <c r="T911" s="97">
        <v>12</v>
      </c>
      <c r="U911" s="127" t="s">
        <v>508</v>
      </c>
      <c r="V911" s="97" t="s">
        <v>509</v>
      </c>
      <c r="W911" s="97" t="s">
        <v>289</v>
      </c>
      <c r="Y911" s="127" t="s">
        <v>363</v>
      </c>
      <c r="Z911" s="127" t="s">
        <v>364</v>
      </c>
      <c r="AA911" s="127" t="s">
        <v>261</v>
      </c>
      <c r="AB911" s="127">
        <f t="shared" si="97"/>
        <v>1</v>
      </c>
      <c r="AC911" s="127">
        <f t="shared" si="98"/>
        <v>1</v>
      </c>
      <c r="AD911" s="117">
        <v>18</v>
      </c>
      <c r="AE911" s="132">
        <f t="shared" si="95"/>
        <v>812</v>
      </c>
      <c r="AF911" s="97">
        <v>1</v>
      </c>
      <c r="AH911" s="127" t="str">
        <f t="shared" si="94"/>
        <v>2593PHYTO SOYA FORTE X 60 CAPS</v>
      </c>
      <c r="AI911" s="97" t="s">
        <v>512</v>
      </c>
    </row>
    <row r="912" spans="1:35" x14ac:dyDescent="0.3">
      <c r="A912" s="97">
        <v>153</v>
      </c>
      <c r="B912" s="127" t="str">
        <f t="shared" si="92"/>
        <v>1531</v>
      </c>
      <c r="C912" s="127" t="str">
        <f t="shared" si="93"/>
        <v>25937</v>
      </c>
      <c r="D912" s="98" t="s">
        <v>511</v>
      </c>
      <c r="E912" s="159" t="s">
        <v>614</v>
      </c>
      <c r="F912" s="133" t="s">
        <v>149</v>
      </c>
      <c r="G912" s="114" t="s">
        <v>150</v>
      </c>
      <c r="H912" s="136">
        <v>43951</v>
      </c>
      <c r="I912" s="132">
        <f t="shared" si="96"/>
        <v>7</v>
      </c>
      <c r="J912" s="97" t="s">
        <v>241</v>
      </c>
      <c r="K912" s="97">
        <v>2018</v>
      </c>
      <c r="L912" s="109">
        <v>43213</v>
      </c>
      <c r="M912" s="97">
        <v>2593</v>
      </c>
      <c r="N912" s="97">
        <v>2593</v>
      </c>
      <c r="O912" s="109">
        <v>43209</v>
      </c>
      <c r="P912" s="97" t="s">
        <v>94</v>
      </c>
      <c r="Q912" s="97" t="s">
        <v>96</v>
      </c>
      <c r="R912" s="132" t="s">
        <v>87</v>
      </c>
      <c r="S912" s="124">
        <v>0.69444444444444453</v>
      </c>
      <c r="T912" s="97">
        <v>12</v>
      </c>
      <c r="U912" s="127" t="s">
        <v>508</v>
      </c>
      <c r="V912" s="97" t="s">
        <v>509</v>
      </c>
      <c r="W912" s="97" t="s">
        <v>289</v>
      </c>
      <c r="Y912" s="127" t="s">
        <v>363</v>
      </c>
      <c r="Z912" s="127" t="s">
        <v>364</v>
      </c>
      <c r="AA912" s="127" t="s">
        <v>261</v>
      </c>
      <c r="AB912" s="127">
        <f t="shared" si="97"/>
        <v>1</v>
      </c>
      <c r="AC912" s="127">
        <f t="shared" si="98"/>
        <v>1</v>
      </c>
      <c r="AD912" s="117">
        <v>6</v>
      </c>
      <c r="AE912" s="132">
        <f t="shared" si="95"/>
        <v>812</v>
      </c>
      <c r="AF912" s="97">
        <v>1</v>
      </c>
      <c r="AH912" s="127" t="str">
        <f t="shared" si="94"/>
        <v>2593CHONDRO AID FORTE X 60 CAPS.</v>
      </c>
      <c r="AI912" s="97" t="s">
        <v>512</v>
      </c>
    </row>
    <row r="913" spans="1:35" x14ac:dyDescent="0.3">
      <c r="A913" s="97">
        <v>153</v>
      </c>
      <c r="B913" s="127" t="str">
        <f t="shared" si="92"/>
        <v>1531</v>
      </c>
      <c r="C913" s="127" t="str">
        <f t="shared" si="93"/>
        <v>25938</v>
      </c>
      <c r="D913" s="98" t="s">
        <v>511</v>
      </c>
      <c r="E913" s="159" t="s">
        <v>618</v>
      </c>
      <c r="F913" s="133" t="s">
        <v>161</v>
      </c>
      <c r="G913" s="114" t="s">
        <v>162</v>
      </c>
      <c r="H913" s="136">
        <v>43738</v>
      </c>
      <c r="I913" s="132">
        <f t="shared" si="96"/>
        <v>8</v>
      </c>
      <c r="J913" s="97" t="s">
        <v>241</v>
      </c>
      <c r="K913" s="97">
        <v>2018</v>
      </c>
      <c r="L913" s="109">
        <v>43213</v>
      </c>
      <c r="M913" s="97">
        <v>2593</v>
      </c>
      <c r="N913" s="97">
        <v>2593</v>
      </c>
      <c r="O913" s="109">
        <v>43209</v>
      </c>
      <c r="P913" s="97" t="s">
        <v>94</v>
      </c>
      <c r="Q913" s="97" t="s">
        <v>96</v>
      </c>
      <c r="R913" s="132" t="s">
        <v>87</v>
      </c>
      <c r="S913" s="124">
        <v>0.69444444444444453</v>
      </c>
      <c r="T913" s="97">
        <v>12</v>
      </c>
      <c r="U913" s="127" t="s">
        <v>508</v>
      </c>
      <c r="V913" s="97" t="s">
        <v>509</v>
      </c>
      <c r="W913" s="97" t="s">
        <v>289</v>
      </c>
      <c r="Y913" s="127" t="s">
        <v>363</v>
      </c>
      <c r="Z913" s="127" t="s">
        <v>364</v>
      </c>
      <c r="AA913" s="127" t="s">
        <v>261</v>
      </c>
      <c r="AB913" s="127">
        <f t="shared" si="97"/>
        <v>1</v>
      </c>
      <c r="AC913" s="127">
        <f t="shared" si="98"/>
        <v>1</v>
      </c>
      <c r="AD913" s="117">
        <v>12</v>
      </c>
      <c r="AE913" s="132">
        <f t="shared" si="95"/>
        <v>812</v>
      </c>
      <c r="AF913" s="97">
        <v>1</v>
      </c>
      <c r="AH913" s="127" t="str">
        <f t="shared" si="94"/>
        <v>2593ARKOCAPIL advance X 60 CAPS.</v>
      </c>
      <c r="AI913" s="97" t="s">
        <v>512</v>
      </c>
    </row>
    <row r="914" spans="1:35" x14ac:dyDescent="0.3">
      <c r="A914" s="97">
        <v>153</v>
      </c>
      <c r="B914" s="127" t="str">
        <f t="shared" si="92"/>
        <v>1531</v>
      </c>
      <c r="C914" s="127" t="str">
        <f t="shared" si="93"/>
        <v>25939</v>
      </c>
      <c r="D914" s="98" t="s">
        <v>511</v>
      </c>
      <c r="E914" s="159" t="s">
        <v>629</v>
      </c>
      <c r="F914" s="133" t="s">
        <v>170</v>
      </c>
      <c r="G914" s="114" t="s">
        <v>376</v>
      </c>
      <c r="H914" s="136">
        <v>43889</v>
      </c>
      <c r="I914" s="132">
        <f t="shared" si="96"/>
        <v>9</v>
      </c>
      <c r="J914" s="97" t="s">
        <v>241</v>
      </c>
      <c r="K914" s="97">
        <v>2018</v>
      </c>
      <c r="L914" s="109">
        <v>43213</v>
      </c>
      <c r="M914" s="97">
        <v>2593</v>
      </c>
      <c r="N914" s="97">
        <v>2593</v>
      </c>
      <c r="O914" s="109">
        <v>43209</v>
      </c>
      <c r="P914" s="97" t="s">
        <v>94</v>
      </c>
      <c r="Q914" s="97" t="s">
        <v>96</v>
      </c>
      <c r="R914" s="132" t="s">
        <v>87</v>
      </c>
      <c r="S914" s="124">
        <v>0.69444444444444453</v>
      </c>
      <c r="T914" s="97">
        <v>12</v>
      </c>
      <c r="U914" s="127" t="s">
        <v>508</v>
      </c>
      <c r="V914" s="97" t="s">
        <v>509</v>
      </c>
      <c r="W914" s="97" t="s">
        <v>289</v>
      </c>
      <c r="Y914" s="127" t="s">
        <v>363</v>
      </c>
      <c r="Z914" s="127" t="s">
        <v>364</v>
      </c>
      <c r="AA914" s="127" t="s">
        <v>261</v>
      </c>
      <c r="AB914" s="127">
        <f t="shared" si="97"/>
        <v>1</v>
      </c>
      <c r="AC914" s="127">
        <f t="shared" si="98"/>
        <v>1</v>
      </c>
      <c r="AD914" s="117">
        <v>6</v>
      </c>
      <c r="AE914" s="132">
        <f t="shared" si="95"/>
        <v>812</v>
      </c>
      <c r="AF914" s="97">
        <v>1</v>
      </c>
      <c r="AH914" s="127" t="str">
        <f t="shared" si="94"/>
        <v>2593PHYTO SOYA DIA Y NOCHE X 60 CAP.</v>
      </c>
      <c r="AI914" s="97" t="s">
        <v>512</v>
      </c>
    </row>
    <row r="915" spans="1:35" x14ac:dyDescent="0.3">
      <c r="A915" s="97">
        <v>153</v>
      </c>
      <c r="B915" s="127" t="str">
        <f t="shared" si="92"/>
        <v>1531</v>
      </c>
      <c r="C915" s="127" t="str">
        <f t="shared" si="93"/>
        <v>259310</v>
      </c>
      <c r="D915" s="98" t="s">
        <v>511</v>
      </c>
      <c r="E915" s="159" t="s">
        <v>621</v>
      </c>
      <c r="F915" s="133" t="s">
        <v>167</v>
      </c>
      <c r="G915" s="114">
        <v>173937</v>
      </c>
      <c r="H915" s="136" t="s">
        <v>837</v>
      </c>
      <c r="I915" s="132">
        <f t="shared" si="96"/>
        <v>10</v>
      </c>
      <c r="J915" s="97" t="s">
        <v>241</v>
      </c>
      <c r="K915" s="97">
        <v>2018</v>
      </c>
      <c r="L915" s="109">
        <v>43213</v>
      </c>
      <c r="M915" s="97">
        <v>2593</v>
      </c>
      <c r="N915" s="97">
        <v>2593</v>
      </c>
      <c r="O915" s="109">
        <v>43209</v>
      </c>
      <c r="P915" s="97" t="s">
        <v>94</v>
      </c>
      <c r="Q915" s="97" t="s">
        <v>96</v>
      </c>
      <c r="R915" s="132" t="s">
        <v>87</v>
      </c>
      <c r="S915" s="124">
        <v>0.69444444444444453</v>
      </c>
      <c r="T915" s="97">
        <v>12</v>
      </c>
      <c r="U915" s="127" t="s">
        <v>508</v>
      </c>
      <c r="V915" s="97" t="s">
        <v>509</v>
      </c>
      <c r="W915" s="97" t="s">
        <v>289</v>
      </c>
      <c r="Y915" s="127" t="s">
        <v>363</v>
      </c>
      <c r="Z915" s="127" t="s">
        <v>364</v>
      </c>
      <c r="AA915" s="127" t="s">
        <v>261</v>
      </c>
      <c r="AB915" s="127">
        <f t="shared" si="97"/>
        <v>1</v>
      </c>
      <c r="AC915" s="127">
        <f t="shared" si="98"/>
        <v>1</v>
      </c>
      <c r="AD915" s="117">
        <v>30</v>
      </c>
      <c r="AE915" s="132">
        <f t="shared" si="95"/>
        <v>812</v>
      </c>
      <c r="AF915" s="97">
        <v>1</v>
      </c>
      <c r="AH915" s="127" t="str">
        <f t="shared" si="94"/>
        <v>2593VAGIVIT CAJS X 6 V.T.</v>
      </c>
      <c r="AI915" s="97" t="s">
        <v>512</v>
      </c>
    </row>
    <row r="916" spans="1:35" x14ac:dyDescent="0.3">
      <c r="A916" s="97">
        <v>153</v>
      </c>
      <c r="B916" s="127" t="str">
        <f t="shared" si="92"/>
        <v>1531</v>
      </c>
      <c r="C916" s="127" t="str">
        <f t="shared" si="93"/>
        <v>259311</v>
      </c>
      <c r="D916" s="98" t="s">
        <v>511</v>
      </c>
      <c r="E916" s="159" t="s">
        <v>627</v>
      </c>
      <c r="F916" s="133" t="s">
        <v>153</v>
      </c>
      <c r="G916" s="114" t="s">
        <v>154</v>
      </c>
      <c r="H916" s="136">
        <v>43910</v>
      </c>
      <c r="I916" s="132">
        <f t="shared" si="96"/>
        <v>11</v>
      </c>
      <c r="J916" s="97" t="s">
        <v>241</v>
      </c>
      <c r="K916" s="97">
        <v>2018</v>
      </c>
      <c r="L916" s="109">
        <v>43213</v>
      </c>
      <c r="M916" s="97">
        <v>2593</v>
      </c>
      <c r="N916" s="97">
        <v>2593</v>
      </c>
      <c r="O916" s="109">
        <v>43209</v>
      </c>
      <c r="P916" s="97" t="s">
        <v>94</v>
      </c>
      <c r="Q916" s="97" t="s">
        <v>96</v>
      </c>
      <c r="R916" s="132" t="s">
        <v>87</v>
      </c>
      <c r="S916" s="124">
        <v>0.69444444444444453</v>
      </c>
      <c r="T916" s="97">
        <v>12</v>
      </c>
      <c r="U916" s="127" t="s">
        <v>508</v>
      </c>
      <c r="V916" s="97" t="s">
        <v>509</v>
      </c>
      <c r="W916" s="97" t="s">
        <v>289</v>
      </c>
      <c r="Y916" s="127" t="s">
        <v>363</v>
      </c>
      <c r="Z916" s="127" t="s">
        <v>364</v>
      </c>
      <c r="AA916" s="127" t="s">
        <v>261</v>
      </c>
      <c r="AB916" s="127">
        <f t="shared" si="97"/>
        <v>1</v>
      </c>
      <c r="AC916" s="127">
        <f t="shared" si="98"/>
        <v>1</v>
      </c>
      <c r="AD916" s="117">
        <v>6</v>
      </c>
      <c r="AE916" s="132">
        <f t="shared" si="95"/>
        <v>812</v>
      </c>
      <c r="AF916" s="97">
        <v>1</v>
      </c>
      <c r="AH916" s="127" t="str">
        <f t="shared" si="94"/>
        <v>2593ECHINALIS X 30 CAPSULAS</v>
      </c>
      <c r="AI916" s="97" t="s">
        <v>512</v>
      </c>
    </row>
    <row r="917" spans="1:35" x14ac:dyDescent="0.3">
      <c r="A917" s="97">
        <v>153</v>
      </c>
      <c r="B917" s="127" t="str">
        <f t="shared" si="92"/>
        <v>1531</v>
      </c>
      <c r="C917" s="127" t="str">
        <f t="shared" si="93"/>
        <v>259312</v>
      </c>
      <c r="D917" s="98" t="s">
        <v>511</v>
      </c>
      <c r="E917" s="159" t="s">
        <v>619</v>
      </c>
      <c r="F917" s="133" t="s">
        <v>151</v>
      </c>
      <c r="G917" s="114" t="s">
        <v>224</v>
      </c>
      <c r="H917" s="136">
        <v>43738</v>
      </c>
      <c r="I917" s="132">
        <f t="shared" si="96"/>
        <v>12</v>
      </c>
      <c r="J917" s="97" t="s">
        <v>241</v>
      </c>
      <c r="K917" s="97">
        <v>2018</v>
      </c>
      <c r="L917" s="109">
        <v>43213</v>
      </c>
      <c r="M917" s="97">
        <v>2593</v>
      </c>
      <c r="N917" s="97">
        <v>2593</v>
      </c>
      <c r="O917" s="109">
        <v>43209</v>
      </c>
      <c r="P917" s="97" t="s">
        <v>94</v>
      </c>
      <c r="Q917" s="97" t="s">
        <v>96</v>
      </c>
      <c r="R917" s="132" t="s">
        <v>87</v>
      </c>
      <c r="S917" s="124">
        <v>0.69444444444444453</v>
      </c>
      <c r="T917" s="97">
        <v>12</v>
      </c>
      <c r="U917" s="127" t="s">
        <v>508</v>
      </c>
      <c r="V917" s="97" t="s">
        <v>509</v>
      </c>
      <c r="W917" s="97" t="s">
        <v>289</v>
      </c>
      <c r="Y917" s="127" t="s">
        <v>363</v>
      </c>
      <c r="Z917" s="127" t="s">
        <v>364</v>
      </c>
      <c r="AA917" s="127" t="s">
        <v>261</v>
      </c>
      <c r="AB917" s="127">
        <f t="shared" si="97"/>
        <v>1</v>
      </c>
      <c r="AC917" s="127">
        <f t="shared" si="98"/>
        <v>1</v>
      </c>
      <c r="AD917" s="117">
        <v>24</v>
      </c>
      <c r="AE917" s="132">
        <f t="shared" si="95"/>
        <v>812</v>
      </c>
      <c r="AF917" s="97">
        <v>1</v>
      </c>
      <c r="AH917" s="127" t="str">
        <f t="shared" si="94"/>
        <v>2593CYS-CONTROL SACHETS X 14</v>
      </c>
      <c r="AI917" s="97" t="s">
        <v>512</v>
      </c>
    </row>
    <row r="918" spans="1:35" x14ac:dyDescent="0.3">
      <c r="A918" s="97">
        <v>152</v>
      </c>
      <c r="B918" s="127" t="str">
        <f t="shared" si="92"/>
        <v>1521</v>
      </c>
      <c r="C918" s="127" t="str">
        <f t="shared" si="93"/>
        <v>25941</v>
      </c>
      <c r="D918" s="98" t="s">
        <v>513</v>
      </c>
      <c r="E918" s="159" t="s">
        <v>631</v>
      </c>
      <c r="F918" s="133" t="s">
        <v>159</v>
      </c>
      <c r="G918" s="114" t="s">
        <v>183</v>
      </c>
      <c r="H918" s="136">
        <v>43738</v>
      </c>
      <c r="I918" s="132">
        <f t="shared" si="96"/>
        <v>1</v>
      </c>
      <c r="J918" s="97" t="s">
        <v>241</v>
      </c>
      <c r="K918" s="97">
        <v>2018</v>
      </c>
      <c r="L918" s="109">
        <v>43209</v>
      </c>
      <c r="M918" s="97">
        <v>2594</v>
      </c>
      <c r="N918" s="97">
        <v>2594</v>
      </c>
      <c r="O918" s="109">
        <v>43209</v>
      </c>
      <c r="P918" s="97" t="s">
        <v>94</v>
      </c>
      <c r="Q918" s="97" t="s">
        <v>96</v>
      </c>
      <c r="R918" s="132" t="s">
        <v>92</v>
      </c>
      <c r="S918" s="124">
        <v>0.69444444444444453</v>
      </c>
      <c r="T918" s="97">
        <v>43</v>
      </c>
      <c r="U918" s="127" t="s">
        <v>271</v>
      </c>
      <c r="V918" s="97" t="s">
        <v>377</v>
      </c>
      <c r="W918" s="97" t="s">
        <v>289</v>
      </c>
      <c r="Y918" s="127" t="s">
        <v>363</v>
      </c>
      <c r="Z918" s="127" t="s">
        <v>364</v>
      </c>
      <c r="AA918" s="127" t="s">
        <v>261</v>
      </c>
      <c r="AB918" s="127">
        <f t="shared" si="97"/>
        <v>1</v>
      </c>
      <c r="AC918" s="127">
        <f t="shared" si="98"/>
        <v>1</v>
      </c>
      <c r="AD918" s="117">
        <v>895</v>
      </c>
      <c r="AE918" s="132">
        <f t="shared" si="95"/>
        <v>813</v>
      </c>
      <c r="AF918" s="97">
        <v>1</v>
      </c>
      <c r="AH918" s="127" t="str">
        <f t="shared" si="94"/>
        <v>2594ACTIVOX MIEL-LIMON X 16 PASTILLAS</v>
      </c>
      <c r="AI918" s="97" t="s">
        <v>380</v>
      </c>
    </row>
    <row r="919" spans="1:35" x14ac:dyDescent="0.3">
      <c r="A919" s="97">
        <v>152</v>
      </c>
      <c r="B919" s="127" t="str">
        <f t="shared" si="92"/>
        <v>1521</v>
      </c>
      <c r="C919" s="127" t="str">
        <f t="shared" si="93"/>
        <v>25942</v>
      </c>
      <c r="D919" s="98" t="s">
        <v>513</v>
      </c>
      <c r="E919" s="159" t="s">
        <v>630</v>
      </c>
      <c r="F919" s="133" t="s">
        <v>142</v>
      </c>
      <c r="G919" s="114" t="s">
        <v>194</v>
      </c>
      <c r="H919" s="136">
        <v>43738</v>
      </c>
      <c r="I919" s="132">
        <f t="shared" si="96"/>
        <v>2</v>
      </c>
      <c r="J919" s="97" t="s">
        <v>241</v>
      </c>
      <c r="K919" s="97">
        <v>2018</v>
      </c>
      <c r="L919" s="109">
        <v>43209</v>
      </c>
      <c r="M919" s="97">
        <v>2594</v>
      </c>
      <c r="N919" s="97">
        <v>2594</v>
      </c>
      <c r="O919" s="109">
        <v>43209</v>
      </c>
      <c r="P919" s="97" t="s">
        <v>94</v>
      </c>
      <c r="Q919" s="97" t="s">
        <v>96</v>
      </c>
      <c r="R919" s="132" t="s">
        <v>92</v>
      </c>
      <c r="S919" s="124">
        <v>0.69444444444444453</v>
      </c>
      <c r="T919" s="97">
        <v>43</v>
      </c>
      <c r="U919" s="127" t="s">
        <v>271</v>
      </c>
      <c r="V919" s="97" t="s">
        <v>377</v>
      </c>
      <c r="W919" s="97" t="s">
        <v>289</v>
      </c>
      <c r="Y919" s="127" t="s">
        <v>363</v>
      </c>
      <c r="Z919" s="127" t="s">
        <v>364</v>
      </c>
      <c r="AA919" s="127" t="s">
        <v>261</v>
      </c>
      <c r="AB919" s="127">
        <f t="shared" si="97"/>
        <v>1</v>
      </c>
      <c r="AC919" s="127">
        <f t="shared" si="98"/>
        <v>1</v>
      </c>
      <c r="AD919" s="117">
        <v>2510</v>
      </c>
      <c r="AE919" s="132">
        <f t="shared" si="95"/>
        <v>813</v>
      </c>
      <c r="AF919" s="97">
        <v>1</v>
      </c>
      <c r="AH919" s="127" t="str">
        <f t="shared" si="94"/>
        <v>2594ACTIVOX MENTA-EUCALIPTO X 16 PASTILLAS</v>
      </c>
      <c r="AI919" s="97" t="s">
        <v>380</v>
      </c>
    </row>
    <row r="920" spans="1:35" x14ac:dyDescent="0.3">
      <c r="A920" s="97">
        <v>152</v>
      </c>
      <c r="B920" s="127" t="str">
        <f t="shared" si="92"/>
        <v>1521</v>
      </c>
      <c r="C920" s="127" t="str">
        <f t="shared" si="93"/>
        <v>25943</v>
      </c>
      <c r="D920" s="98" t="s">
        <v>513</v>
      </c>
      <c r="E920" s="159" t="s">
        <v>617</v>
      </c>
      <c r="F920" s="133" t="s">
        <v>155</v>
      </c>
      <c r="G920" s="114" t="s">
        <v>355</v>
      </c>
      <c r="H920" s="136">
        <v>44073</v>
      </c>
      <c r="I920" s="132">
        <f t="shared" si="96"/>
        <v>3</v>
      </c>
      <c r="J920" s="97" t="s">
        <v>241</v>
      </c>
      <c r="K920" s="97">
        <v>2018</v>
      </c>
      <c r="L920" s="109">
        <v>43209</v>
      </c>
      <c r="M920" s="97">
        <v>2594</v>
      </c>
      <c r="N920" s="97">
        <v>2594</v>
      </c>
      <c r="O920" s="109">
        <v>43209</v>
      </c>
      <c r="P920" s="97" t="s">
        <v>94</v>
      </c>
      <c r="Q920" s="97" t="s">
        <v>96</v>
      </c>
      <c r="R920" s="132" t="s">
        <v>92</v>
      </c>
      <c r="S920" s="124">
        <v>0.69444444444444453</v>
      </c>
      <c r="T920" s="97">
        <v>43</v>
      </c>
      <c r="U920" s="127" t="s">
        <v>271</v>
      </c>
      <c r="V920" s="97" t="s">
        <v>377</v>
      </c>
      <c r="W920" s="97" t="s">
        <v>289</v>
      </c>
      <c r="Y920" s="127" t="s">
        <v>363</v>
      </c>
      <c r="Z920" s="127" t="s">
        <v>364</v>
      </c>
      <c r="AA920" s="127" t="s">
        <v>261</v>
      </c>
      <c r="AB920" s="127">
        <f t="shared" si="97"/>
        <v>1</v>
      </c>
      <c r="AC920" s="127">
        <f t="shared" si="98"/>
        <v>1</v>
      </c>
      <c r="AD920" s="117">
        <v>126</v>
      </c>
      <c r="AE920" s="132">
        <f t="shared" si="95"/>
        <v>813</v>
      </c>
      <c r="AF920" s="97">
        <v>1</v>
      </c>
      <c r="AH920" s="127" t="str">
        <f t="shared" si="94"/>
        <v>2594PHYTO SOYA CAPS. X 60</v>
      </c>
      <c r="AI920" s="97" t="s">
        <v>380</v>
      </c>
    </row>
    <row r="921" spans="1:35" x14ac:dyDescent="0.3">
      <c r="A921" s="97">
        <v>152</v>
      </c>
      <c r="B921" s="127" t="str">
        <f t="shared" si="92"/>
        <v>1521</v>
      </c>
      <c r="C921" s="127" t="str">
        <f t="shared" si="93"/>
        <v>25944</v>
      </c>
      <c r="D921" s="98" t="s">
        <v>513</v>
      </c>
      <c r="E921" s="159" t="s">
        <v>634</v>
      </c>
      <c r="F921" s="133" t="s">
        <v>157</v>
      </c>
      <c r="G921" s="114" t="s">
        <v>326</v>
      </c>
      <c r="H921" s="136">
        <v>44134</v>
      </c>
      <c r="I921" s="132">
        <f t="shared" si="96"/>
        <v>4</v>
      </c>
      <c r="J921" s="97" t="s">
        <v>241</v>
      </c>
      <c r="K921" s="97">
        <v>2018</v>
      </c>
      <c r="L921" s="109">
        <v>43209</v>
      </c>
      <c r="M921" s="97">
        <v>2594</v>
      </c>
      <c r="N921" s="97">
        <v>2594</v>
      </c>
      <c r="O921" s="109">
        <v>43209</v>
      </c>
      <c r="P921" s="97" t="s">
        <v>94</v>
      </c>
      <c r="Q921" s="97" t="s">
        <v>96</v>
      </c>
      <c r="R921" s="132" t="s">
        <v>92</v>
      </c>
      <c r="S921" s="124">
        <v>0.69444444444444453</v>
      </c>
      <c r="T921" s="97">
        <v>43</v>
      </c>
      <c r="U921" s="127" t="s">
        <v>271</v>
      </c>
      <c r="V921" s="97" t="s">
        <v>377</v>
      </c>
      <c r="W921" s="97" t="s">
        <v>289</v>
      </c>
      <c r="Y921" s="127" t="s">
        <v>363</v>
      </c>
      <c r="Z921" s="127" t="s">
        <v>364</v>
      </c>
      <c r="AA921" s="127" t="s">
        <v>261</v>
      </c>
      <c r="AB921" s="127">
        <f t="shared" si="97"/>
        <v>1</v>
      </c>
      <c r="AC921" s="127">
        <f t="shared" si="98"/>
        <v>1</v>
      </c>
      <c r="AD921" s="117">
        <v>84</v>
      </c>
      <c r="AE921" s="132">
        <f t="shared" si="95"/>
        <v>813</v>
      </c>
      <c r="AF921" s="97">
        <v>1</v>
      </c>
      <c r="AH921" s="127" t="str">
        <f t="shared" si="94"/>
        <v>2594PHYTO SOYA GEL VAGINAL X 8 APLICADORES</v>
      </c>
      <c r="AI921" s="97" t="s">
        <v>380</v>
      </c>
    </row>
    <row r="922" spans="1:35" x14ac:dyDescent="0.3">
      <c r="A922" s="97">
        <v>152</v>
      </c>
      <c r="B922" s="127" t="str">
        <f t="shared" si="92"/>
        <v>1521</v>
      </c>
      <c r="C922" s="127" t="str">
        <f t="shared" si="93"/>
        <v>25945</v>
      </c>
      <c r="D922" s="98" t="s">
        <v>513</v>
      </c>
      <c r="E922" s="159" t="s">
        <v>615</v>
      </c>
      <c r="F922" s="133" t="s">
        <v>146</v>
      </c>
      <c r="G922" s="114" t="s">
        <v>238</v>
      </c>
      <c r="H922" s="136">
        <v>43707</v>
      </c>
      <c r="I922" s="132">
        <f t="shared" si="96"/>
        <v>5</v>
      </c>
      <c r="J922" s="97" t="s">
        <v>241</v>
      </c>
      <c r="K922" s="97">
        <v>2018</v>
      </c>
      <c r="L922" s="109">
        <v>43209</v>
      </c>
      <c r="M922" s="97">
        <v>2594</v>
      </c>
      <c r="N922" s="97">
        <v>2594</v>
      </c>
      <c r="O922" s="109">
        <v>43209</v>
      </c>
      <c r="P922" s="97" t="s">
        <v>94</v>
      </c>
      <c r="Q922" s="97" t="s">
        <v>96</v>
      </c>
      <c r="R922" s="132" t="s">
        <v>92</v>
      </c>
      <c r="S922" s="124">
        <v>0.69444444444444453</v>
      </c>
      <c r="T922" s="97">
        <v>43</v>
      </c>
      <c r="U922" s="127" t="s">
        <v>271</v>
      </c>
      <c r="V922" s="97" t="s">
        <v>377</v>
      </c>
      <c r="W922" s="97" t="s">
        <v>289</v>
      </c>
      <c r="Y922" s="127" t="s">
        <v>363</v>
      </c>
      <c r="Z922" s="127" t="s">
        <v>364</v>
      </c>
      <c r="AA922" s="127" t="s">
        <v>261</v>
      </c>
      <c r="AB922" s="127">
        <f t="shared" si="97"/>
        <v>1</v>
      </c>
      <c r="AC922" s="127">
        <f t="shared" si="98"/>
        <v>1</v>
      </c>
      <c r="AD922" s="117">
        <v>210</v>
      </c>
      <c r="AE922" s="132">
        <f t="shared" si="95"/>
        <v>813</v>
      </c>
      <c r="AF922" s="97">
        <v>1</v>
      </c>
      <c r="AH922" s="127" t="str">
        <f t="shared" si="94"/>
        <v>2594ARKOVOX PROPOLIS JARABE X 150 ML.</v>
      </c>
      <c r="AI922" s="97" t="s">
        <v>380</v>
      </c>
    </row>
    <row r="923" spans="1:35" x14ac:dyDescent="0.3">
      <c r="A923" s="97">
        <v>152</v>
      </c>
      <c r="B923" s="127" t="str">
        <f t="shared" si="92"/>
        <v>1521</v>
      </c>
      <c r="C923" s="127" t="str">
        <f t="shared" si="93"/>
        <v>25946</v>
      </c>
      <c r="D923" s="98" t="s">
        <v>513</v>
      </c>
      <c r="E923" s="159" t="s">
        <v>620</v>
      </c>
      <c r="F923" s="133" t="s">
        <v>165</v>
      </c>
      <c r="G923" s="114" t="s">
        <v>184</v>
      </c>
      <c r="H923" s="136">
        <v>44042</v>
      </c>
      <c r="I923" s="132">
        <f t="shared" si="96"/>
        <v>6</v>
      </c>
      <c r="J923" s="97" t="s">
        <v>241</v>
      </c>
      <c r="K923" s="97">
        <v>2018</v>
      </c>
      <c r="L923" s="109">
        <v>43209</v>
      </c>
      <c r="M923" s="97">
        <v>2594</v>
      </c>
      <c r="N923" s="97">
        <v>2594</v>
      </c>
      <c r="O923" s="109">
        <v>43209</v>
      </c>
      <c r="P923" s="97" t="s">
        <v>94</v>
      </c>
      <c r="Q923" s="97" t="s">
        <v>96</v>
      </c>
      <c r="R923" s="132" t="s">
        <v>92</v>
      </c>
      <c r="S923" s="124">
        <v>0.69444444444444453</v>
      </c>
      <c r="T923" s="97">
        <v>43</v>
      </c>
      <c r="U923" s="127" t="s">
        <v>271</v>
      </c>
      <c r="V923" s="97" t="s">
        <v>377</v>
      </c>
      <c r="W923" s="97" t="s">
        <v>289</v>
      </c>
      <c r="Y923" s="127" t="s">
        <v>363</v>
      </c>
      <c r="Z923" s="127" t="s">
        <v>364</v>
      </c>
      <c r="AA923" s="127" t="s">
        <v>261</v>
      </c>
      <c r="AB923" s="127">
        <f t="shared" si="97"/>
        <v>1</v>
      </c>
      <c r="AC923" s="127">
        <f t="shared" si="98"/>
        <v>1</v>
      </c>
      <c r="AD923" s="117">
        <v>60</v>
      </c>
      <c r="AE923" s="132">
        <f t="shared" si="95"/>
        <v>813</v>
      </c>
      <c r="AF923" s="97">
        <v>1</v>
      </c>
      <c r="AH923" s="127" t="str">
        <f t="shared" si="94"/>
        <v>2594PHYTO SOYA FORTE X 60 CAPS</v>
      </c>
      <c r="AI923" s="97" t="s">
        <v>380</v>
      </c>
    </row>
    <row r="924" spans="1:35" x14ac:dyDescent="0.3">
      <c r="A924" s="97">
        <v>152</v>
      </c>
      <c r="B924" s="127" t="str">
        <f t="shared" si="92"/>
        <v>1521</v>
      </c>
      <c r="C924" s="127" t="str">
        <f t="shared" si="93"/>
        <v>25947</v>
      </c>
      <c r="D924" s="98" t="s">
        <v>513</v>
      </c>
      <c r="E924" s="159" t="s">
        <v>614</v>
      </c>
      <c r="F924" s="133" t="s">
        <v>149</v>
      </c>
      <c r="G924" s="114" t="s">
        <v>150</v>
      </c>
      <c r="H924" s="136">
        <v>43951</v>
      </c>
      <c r="I924" s="132">
        <f t="shared" si="96"/>
        <v>7</v>
      </c>
      <c r="J924" s="97" t="s">
        <v>241</v>
      </c>
      <c r="K924" s="97">
        <v>2018</v>
      </c>
      <c r="L924" s="109">
        <v>43209</v>
      </c>
      <c r="M924" s="97">
        <v>2594</v>
      </c>
      <c r="N924" s="97">
        <v>2594</v>
      </c>
      <c r="O924" s="109">
        <v>43209</v>
      </c>
      <c r="P924" s="97" t="s">
        <v>94</v>
      </c>
      <c r="Q924" s="97" t="s">
        <v>96</v>
      </c>
      <c r="R924" s="132" t="s">
        <v>92</v>
      </c>
      <c r="S924" s="124">
        <v>0.69444444444444453</v>
      </c>
      <c r="T924" s="97">
        <v>43</v>
      </c>
      <c r="U924" s="127" t="s">
        <v>271</v>
      </c>
      <c r="V924" s="97" t="s">
        <v>377</v>
      </c>
      <c r="W924" s="97" t="s">
        <v>289</v>
      </c>
      <c r="Y924" s="127" t="s">
        <v>363</v>
      </c>
      <c r="Z924" s="127" t="s">
        <v>364</v>
      </c>
      <c r="AA924" s="127" t="s">
        <v>261</v>
      </c>
      <c r="AB924" s="127">
        <f t="shared" si="97"/>
        <v>1</v>
      </c>
      <c r="AC924" s="127">
        <f t="shared" si="98"/>
        <v>1</v>
      </c>
      <c r="AD924" s="117">
        <v>24</v>
      </c>
      <c r="AE924" s="132">
        <f t="shared" si="95"/>
        <v>813</v>
      </c>
      <c r="AF924" s="97">
        <v>1</v>
      </c>
      <c r="AH924" s="127" t="str">
        <f t="shared" si="94"/>
        <v>2594CHONDRO AID FORTE X 60 CAPS.</v>
      </c>
      <c r="AI924" s="97" t="s">
        <v>380</v>
      </c>
    </row>
    <row r="925" spans="1:35" x14ac:dyDescent="0.3">
      <c r="A925" s="97">
        <v>152</v>
      </c>
      <c r="B925" s="127" t="str">
        <f t="shared" si="92"/>
        <v>1521</v>
      </c>
      <c r="C925" s="127" t="str">
        <f t="shared" si="93"/>
        <v>25948</v>
      </c>
      <c r="D925" s="98" t="s">
        <v>513</v>
      </c>
      <c r="E925" s="159" t="s">
        <v>618</v>
      </c>
      <c r="F925" s="133" t="s">
        <v>161</v>
      </c>
      <c r="G925" s="114" t="s">
        <v>162</v>
      </c>
      <c r="H925" s="136">
        <v>43738</v>
      </c>
      <c r="I925" s="132">
        <f t="shared" si="96"/>
        <v>8</v>
      </c>
      <c r="J925" s="97" t="s">
        <v>241</v>
      </c>
      <c r="K925" s="97">
        <v>2018</v>
      </c>
      <c r="L925" s="109">
        <v>43209</v>
      </c>
      <c r="M925" s="97">
        <v>2594</v>
      </c>
      <c r="N925" s="97">
        <v>2594</v>
      </c>
      <c r="O925" s="109">
        <v>43209</v>
      </c>
      <c r="P925" s="97" t="s">
        <v>94</v>
      </c>
      <c r="Q925" s="97" t="s">
        <v>96</v>
      </c>
      <c r="R925" s="132" t="s">
        <v>92</v>
      </c>
      <c r="S925" s="124">
        <v>0.69444444444444453</v>
      </c>
      <c r="T925" s="97">
        <v>43</v>
      </c>
      <c r="U925" s="127" t="s">
        <v>271</v>
      </c>
      <c r="V925" s="97" t="s">
        <v>377</v>
      </c>
      <c r="W925" s="97" t="s">
        <v>289</v>
      </c>
      <c r="Y925" s="127" t="s">
        <v>363</v>
      </c>
      <c r="Z925" s="127" t="s">
        <v>364</v>
      </c>
      <c r="AA925" s="127" t="s">
        <v>261</v>
      </c>
      <c r="AB925" s="127">
        <f t="shared" si="97"/>
        <v>1</v>
      </c>
      <c r="AC925" s="127">
        <f t="shared" si="98"/>
        <v>1</v>
      </c>
      <c r="AD925" s="117">
        <v>30</v>
      </c>
      <c r="AE925" s="132">
        <f t="shared" si="95"/>
        <v>813</v>
      </c>
      <c r="AF925" s="97">
        <v>1</v>
      </c>
      <c r="AH925" s="127" t="str">
        <f t="shared" si="94"/>
        <v>2594ARKOCAPIL advance X 60 CAPS.</v>
      </c>
      <c r="AI925" s="97" t="s">
        <v>380</v>
      </c>
    </row>
    <row r="926" spans="1:35" x14ac:dyDescent="0.3">
      <c r="A926" s="97">
        <v>152</v>
      </c>
      <c r="B926" s="127" t="str">
        <f t="shared" si="92"/>
        <v>1521</v>
      </c>
      <c r="C926" s="127" t="str">
        <f t="shared" si="93"/>
        <v>25949</v>
      </c>
      <c r="D926" s="98" t="s">
        <v>513</v>
      </c>
      <c r="E926" s="159" t="s">
        <v>629</v>
      </c>
      <c r="F926" s="133" t="s">
        <v>170</v>
      </c>
      <c r="G926" s="114" t="s">
        <v>376</v>
      </c>
      <c r="H926" s="136">
        <v>43889</v>
      </c>
      <c r="I926" s="132">
        <f t="shared" si="96"/>
        <v>9</v>
      </c>
      <c r="J926" s="97" t="s">
        <v>241</v>
      </c>
      <c r="K926" s="97">
        <v>2018</v>
      </c>
      <c r="L926" s="109">
        <v>43209</v>
      </c>
      <c r="M926" s="97">
        <v>2594</v>
      </c>
      <c r="N926" s="97">
        <v>2594</v>
      </c>
      <c r="O926" s="109">
        <v>43209</v>
      </c>
      <c r="P926" s="97" t="s">
        <v>94</v>
      </c>
      <c r="Q926" s="97" t="s">
        <v>96</v>
      </c>
      <c r="R926" s="132" t="s">
        <v>92</v>
      </c>
      <c r="S926" s="124">
        <v>0.69444444444444453</v>
      </c>
      <c r="T926" s="97">
        <v>43</v>
      </c>
      <c r="U926" s="127" t="s">
        <v>271</v>
      </c>
      <c r="V926" s="97" t="s">
        <v>377</v>
      </c>
      <c r="W926" s="97" t="s">
        <v>289</v>
      </c>
      <c r="Y926" s="127" t="s">
        <v>363</v>
      </c>
      <c r="Z926" s="127" t="s">
        <v>364</v>
      </c>
      <c r="AA926" s="127" t="s">
        <v>261</v>
      </c>
      <c r="AB926" s="127">
        <f t="shared" si="97"/>
        <v>1</v>
      </c>
      <c r="AC926" s="127">
        <f t="shared" si="98"/>
        <v>1</v>
      </c>
      <c r="AD926" s="117">
        <v>12</v>
      </c>
      <c r="AE926" s="132">
        <f t="shared" si="95"/>
        <v>813</v>
      </c>
      <c r="AF926" s="97">
        <v>1</v>
      </c>
      <c r="AH926" s="127" t="str">
        <f t="shared" si="94"/>
        <v>2594PHYTO SOYA DIA Y NOCHE X 60 CAP.</v>
      </c>
      <c r="AI926" s="97" t="s">
        <v>380</v>
      </c>
    </row>
    <row r="927" spans="1:35" x14ac:dyDescent="0.3">
      <c r="A927" s="97">
        <v>152</v>
      </c>
      <c r="B927" s="127" t="str">
        <f t="shared" si="92"/>
        <v>1521</v>
      </c>
      <c r="C927" s="127" t="str">
        <f t="shared" si="93"/>
        <v>259410</v>
      </c>
      <c r="D927" s="98" t="s">
        <v>513</v>
      </c>
      <c r="E927" s="159" t="s">
        <v>621</v>
      </c>
      <c r="F927" s="133" t="s">
        <v>167</v>
      </c>
      <c r="G927" s="114">
        <v>173937</v>
      </c>
      <c r="H927" s="136" t="s">
        <v>837</v>
      </c>
      <c r="I927" s="132">
        <f t="shared" si="96"/>
        <v>10</v>
      </c>
      <c r="J927" s="97" t="s">
        <v>241</v>
      </c>
      <c r="K927" s="97">
        <v>2018</v>
      </c>
      <c r="L927" s="109">
        <v>43209</v>
      </c>
      <c r="M927" s="97">
        <v>2594</v>
      </c>
      <c r="N927" s="97">
        <v>2594</v>
      </c>
      <c r="O927" s="109">
        <v>43209</v>
      </c>
      <c r="P927" s="97" t="s">
        <v>94</v>
      </c>
      <c r="Q927" s="97" t="s">
        <v>96</v>
      </c>
      <c r="R927" s="132" t="s">
        <v>92</v>
      </c>
      <c r="S927" s="124">
        <v>0.69444444444444453</v>
      </c>
      <c r="T927" s="97">
        <v>43</v>
      </c>
      <c r="U927" s="127" t="s">
        <v>271</v>
      </c>
      <c r="V927" s="97" t="s">
        <v>377</v>
      </c>
      <c r="W927" s="97" t="s">
        <v>289</v>
      </c>
      <c r="Y927" s="127" t="s">
        <v>363</v>
      </c>
      <c r="Z927" s="127" t="s">
        <v>364</v>
      </c>
      <c r="AA927" s="127" t="s">
        <v>261</v>
      </c>
      <c r="AB927" s="127">
        <f t="shared" si="97"/>
        <v>1</v>
      </c>
      <c r="AC927" s="127">
        <f t="shared" si="98"/>
        <v>1</v>
      </c>
      <c r="AD927" s="117">
        <v>48</v>
      </c>
      <c r="AE927" s="132">
        <f t="shared" si="95"/>
        <v>813</v>
      </c>
      <c r="AF927" s="97">
        <v>1</v>
      </c>
      <c r="AH927" s="127" t="str">
        <f t="shared" si="94"/>
        <v>2594VAGIVIT CAJS X 6 V.T.</v>
      </c>
      <c r="AI927" s="97" t="s">
        <v>380</v>
      </c>
    </row>
    <row r="928" spans="1:35" x14ac:dyDescent="0.3">
      <c r="A928" s="97">
        <v>152</v>
      </c>
      <c r="B928" s="127" t="str">
        <f t="shared" si="92"/>
        <v>1521</v>
      </c>
      <c r="C928" s="127" t="str">
        <f t="shared" si="93"/>
        <v>259411</v>
      </c>
      <c r="D928" s="98" t="s">
        <v>513</v>
      </c>
      <c r="E928" s="159" t="s">
        <v>633</v>
      </c>
      <c r="F928" s="133" t="s">
        <v>172</v>
      </c>
      <c r="G928" s="114" t="s">
        <v>173</v>
      </c>
      <c r="H928" s="136">
        <v>43497</v>
      </c>
      <c r="I928" s="132">
        <f t="shared" si="96"/>
        <v>11</v>
      </c>
      <c r="J928" s="97" t="s">
        <v>241</v>
      </c>
      <c r="K928" s="97">
        <v>2018</v>
      </c>
      <c r="L928" s="109">
        <v>43209</v>
      </c>
      <c r="M928" s="97">
        <v>2594</v>
      </c>
      <c r="N928" s="97">
        <v>2594</v>
      </c>
      <c r="O928" s="109">
        <v>43209</v>
      </c>
      <c r="P928" s="97" t="s">
        <v>94</v>
      </c>
      <c r="Q928" s="97" t="s">
        <v>96</v>
      </c>
      <c r="R928" s="132" t="s">
        <v>92</v>
      </c>
      <c r="S928" s="124">
        <v>0.69444444444444453</v>
      </c>
      <c r="T928" s="97">
        <v>43</v>
      </c>
      <c r="U928" s="127" t="s">
        <v>271</v>
      </c>
      <c r="V928" s="97" t="s">
        <v>377</v>
      </c>
      <c r="W928" s="97" t="s">
        <v>289</v>
      </c>
      <c r="Y928" s="127" t="s">
        <v>363</v>
      </c>
      <c r="Z928" s="127" t="s">
        <v>364</v>
      </c>
      <c r="AA928" s="127" t="s">
        <v>261</v>
      </c>
      <c r="AB928" s="127">
        <f t="shared" si="97"/>
        <v>1</v>
      </c>
      <c r="AC928" s="127">
        <f t="shared" si="98"/>
        <v>1</v>
      </c>
      <c r="AD928" s="117">
        <v>12</v>
      </c>
      <c r="AE928" s="132">
        <f t="shared" si="95"/>
        <v>813</v>
      </c>
      <c r="AF928" s="97">
        <v>1</v>
      </c>
      <c r="AH928" s="127" t="str">
        <f t="shared" si="94"/>
        <v>2594VITIVEN X 30 CAPSULAS</v>
      </c>
      <c r="AI928" s="97" t="s">
        <v>380</v>
      </c>
    </row>
    <row r="929" spans="1:35" x14ac:dyDescent="0.3">
      <c r="A929" s="97">
        <v>152</v>
      </c>
      <c r="B929" s="127" t="str">
        <f t="shared" si="92"/>
        <v>1521</v>
      </c>
      <c r="C929" s="127" t="str">
        <f t="shared" si="93"/>
        <v>259412</v>
      </c>
      <c r="D929" s="98" t="s">
        <v>513</v>
      </c>
      <c r="E929" s="159" t="s">
        <v>619</v>
      </c>
      <c r="F929" s="133" t="s">
        <v>151</v>
      </c>
      <c r="G929" s="114" t="s">
        <v>224</v>
      </c>
      <c r="H929" s="136">
        <v>43738</v>
      </c>
      <c r="I929" s="132">
        <f t="shared" si="96"/>
        <v>12</v>
      </c>
      <c r="J929" s="97" t="s">
        <v>241</v>
      </c>
      <c r="K929" s="97">
        <v>2018</v>
      </c>
      <c r="L929" s="109">
        <v>43209</v>
      </c>
      <c r="M929" s="97">
        <v>2594</v>
      </c>
      <c r="N929" s="97">
        <v>2594</v>
      </c>
      <c r="O929" s="109">
        <v>43209</v>
      </c>
      <c r="P929" s="97" t="s">
        <v>94</v>
      </c>
      <c r="Q929" s="97" t="s">
        <v>96</v>
      </c>
      <c r="R929" s="132" t="s">
        <v>92</v>
      </c>
      <c r="S929" s="124">
        <v>0.69444444444444453</v>
      </c>
      <c r="T929" s="97">
        <v>43</v>
      </c>
      <c r="U929" s="127" t="s">
        <v>271</v>
      </c>
      <c r="V929" s="97" t="s">
        <v>377</v>
      </c>
      <c r="W929" s="97" t="s">
        <v>289</v>
      </c>
      <c r="Y929" s="127" t="s">
        <v>363</v>
      </c>
      <c r="Z929" s="127" t="s">
        <v>364</v>
      </c>
      <c r="AA929" s="127" t="s">
        <v>261</v>
      </c>
      <c r="AB929" s="127">
        <f t="shared" si="97"/>
        <v>1</v>
      </c>
      <c r="AC929" s="127">
        <f t="shared" si="98"/>
        <v>1</v>
      </c>
      <c r="AD929" s="117">
        <v>150</v>
      </c>
      <c r="AE929" s="132">
        <f t="shared" si="95"/>
        <v>813</v>
      </c>
      <c r="AF929" s="97">
        <v>1</v>
      </c>
      <c r="AH929" s="127" t="str">
        <f t="shared" si="94"/>
        <v>2594CYS-CONTROL SACHETS X 14</v>
      </c>
      <c r="AI929" s="97" t="s">
        <v>380</v>
      </c>
    </row>
    <row r="930" spans="1:35" x14ac:dyDescent="0.3">
      <c r="A930" s="97">
        <v>152</v>
      </c>
      <c r="B930" s="127" t="str">
        <f t="shared" si="92"/>
        <v>1522</v>
      </c>
      <c r="C930" s="127" t="str">
        <f t="shared" si="93"/>
        <v>25951</v>
      </c>
      <c r="E930" s="159" t="s">
        <v>630</v>
      </c>
      <c r="F930" s="133" t="s">
        <v>142</v>
      </c>
      <c r="G930" s="114" t="s">
        <v>194</v>
      </c>
      <c r="H930" s="136">
        <v>43738</v>
      </c>
      <c r="I930" s="132">
        <f t="shared" si="96"/>
        <v>1</v>
      </c>
      <c r="J930" s="97" t="s">
        <v>241</v>
      </c>
      <c r="K930" s="97">
        <v>2018</v>
      </c>
      <c r="L930" s="109">
        <v>43209</v>
      </c>
      <c r="M930" s="97">
        <v>2595</v>
      </c>
      <c r="N930" s="97">
        <v>2595</v>
      </c>
      <c r="O930" s="109">
        <v>43209</v>
      </c>
      <c r="P930" s="97" t="s">
        <v>94</v>
      </c>
      <c r="Q930" s="97" t="s">
        <v>197</v>
      </c>
      <c r="R930" s="132" t="s">
        <v>92</v>
      </c>
      <c r="S930" s="124">
        <v>0.69444444444444453</v>
      </c>
      <c r="T930" s="97">
        <v>7</v>
      </c>
      <c r="U930" s="127" t="s">
        <v>271</v>
      </c>
      <c r="V930" s="97" t="s">
        <v>377</v>
      </c>
      <c r="W930" s="97" t="s">
        <v>289</v>
      </c>
      <c r="Y930" s="127" t="s">
        <v>363</v>
      </c>
      <c r="Z930" s="127" t="s">
        <v>364</v>
      </c>
      <c r="AA930" s="127" t="s">
        <v>261</v>
      </c>
      <c r="AB930" s="127">
        <f t="shared" si="97"/>
        <v>2</v>
      </c>
      <c r="AC930" s="127">
        <f t="shared" si="98"/>
        <v>1</v>
      </c>
      <c r="AD930" s="117">
        <v>120</v>
      </c>
      <c r="AE930" s="132">
        <f t="shared" si="95"/>
        <v>814</v>
      </c>
      <c r="AF930" s="97">
        <v>1</v>
      </c>
      <c r="AH930" s="127" t="str">
        <f t="shared" si="94"/>
        <v>2595ACTIVOX MENTA-EUCALIPTO X 16 PASTILLAS</v>
      </c>
      <c r="AI930" s="97" t="s">
        <v>514</v>
      </c>
    </row>
    <row r="931" spans="1:35" x14ac:dyDescent="0.3">
      <c r="A931" s="97">
        <v>152</v>
      </c>
      <c r="B931" s="127" t="str">
        <f t="shared" si="92"/>
        <v>1522</v>
      </c>
      <c r="C931" s="127" t="str">
        <f t="shared" si="93"/>
        <v>25952</v>
      </c>
      <c r="E931" s="159" t="s">
        <v>615</v>
      </c>
      <c r="F931" s="133" t="s">
        <v>146</v>
      </c>
      <c r="G931" s="114" t="s">
        <v>238</v>
      </c>
      <c r="H931" s="136">
        <v>43707</v>
      </c>
      <c r="I931" s="132">
        <f t="shared" si="96"/>
        <v>2</v>
      </c>
      <c r="J931" s="97" t="s">
        <v>241</v>
      </c>
      <c r="K931" s="97">
        <v>2018</v>
      </c>
      <c r="L931" s="109">
        <v>43209</v>
      </c>
      <c r="M931" s="97">
        <v>2595</v>
      </c>
      <c r="N931" s="97">
        <v>2595</v>
      </c>
      <c r="O931" s="109">
        <v>43209</v>
      </c>
      <c r="P931" s="97" t="s">
        <v>94</v>
      </c>
      <c r="Q931" s="97" t="s">
        <v>197</v>
      </c>
      <c r="R931" s="132" t="s">
        <v>92</v>
      </c>
      <c r="S931" s="124">
        <v>0.69444444444444453</v>
      </c>
      <c r="T931" s="97">
        <v>7</v>
      </c>
      <c r="U931" s="127" t="s">
        <v>271</v>
      </c>
      <c r="V931" s="97" t="s">
        <v>377</v>
      </c>
      <c r="W931" s="97" t="s">
        <v>289</v>
      </c>
      <c r="Y931" s="127" t="s">
        <v>363</v>
      </c>
      <c r="Z931" s="127" t="s">
        <v>364</v>
      </c>
      <c r="AA931" s="127" t="s">
        <v>261</v>
      </c>
      <c r="AB931" s="127">
        <f t="shared" si="97"/>
        <v>2</v>
      </c>
      <c r="AC931" s="127">
        <f t="shared" si="98"/>
        <v>1</v>
      </c>
      <c r="AD931" s="117">
        <v>36</v>
      </c>
      <c r="AE931" s="132">
        <f t="shared" si="95"/>
        <v>814</v>
      </c>
      <c r="AF931" s="97">
        <v>1</v>
      </c>
      <c r="AH931" s="127" t="str">
        <f t="shared" si="94"/>
        <v>2595ARKOVOX PROPOLIS JARABE X 150 ML.</v>
      </c>
      <c r="AI931" s="97" t="s">
        <v>514</v>
      </c>
    </row>
    <row r="932" spans="1:35" x14ac:dyDescent="0.3">
      <c r="A932" s="97">
        <v>152</v>
      </c>
      <c r="B932" s="127" t="str">
        <f t="shared" si="92"/>
        <v>1522</v>
      </c>
      <c r="C932" s="127" t="str">
        <f t="shared" si="93"/>
        <v>25953</v>
      </c>
      <c r="E932" s="159" t="s">
        <v>619</v>
      </c>
      <c r="F932" s="133" t="s">
        <v>151</v>
      </c>
      <c r="G932" s="114" t="s">
        <v>224</v>
      </c>
      <c r="H932" s="136">
        <v>43738</v>
      </c>
      <c r="I932" s="132">
        <f t="shared" si="96"/>
        <v>3</v>
      </c>
      <c r="J932" s="97" t="s">
        <v>241</v>
      </c>
      <c r="K932" s="97">
        <v>2018</v>
      </c>
      <c r="L932" s="109">
        <v>43209</v>
      </c>
      <c r="M932" s="97">
        <v>2595</v>
      </c>
      <c r="N932" s="97">
        <v>2595</v>
      </c>
      <c r="O932" s="109">
        <v>43209</v>
      </c>
      <c r="P932" s="97" t="s">
        <v>94</v>
      </c>
      <c r="Q932" s="97" t="s">
        <v>197</v>
      </c>
      <c r="R932" s="132" t="s">
        <v>92</v>
      </c>
      <c r="S932" s="124">
        <v>0.69444444444444453</v>
      </c>
      <c r="T932" s="97">
        <v>7</v>
      </c>
      <c r="U932" s="127" t="s">
        <v>271</v>
      </c>
      <c r="V932" s="97" t="s">
        <v>377</v>
      </c>
      <c r="W932" s="97" t="s">
        <v>289</v>
      </c>
      <c r="Y932" s="127" t="s">
        <v>363</v>
      </c>
      <c r="Z932" s="127" t="s">
        <v>364</v>
      </c>
      <c r="AA932" s="127" t="s">
        <v>261</v>
      </c>
      <c r="AB932" s="127">
        <f t="shared" si="97"/>
        <v>2</v>
      </c>
      <c r="AC932" s="127">
        <f t="shared" si="98"/>
        <v>1</v>
      </c>
      <c r="AD932" s="117">
        <v>60</v>
      </c>
      <c r="AE932" s="132">
        <f t="shared" si="95"/>
        <v>814</v>
      </c>
      <c r="AF932" s="97">
        <v>1</v>
      </c>
      <c r="AH932" s="127" t="str">
        <f t="shared" si="94"/>
        <v>2595CYS-CONTROL SACHETS X 14</v>
      </c>
      <c r="AI932" s="97" t="s">
        <v>514</v>
      </c>
    </row>
    <row r="933" spans="1:35" x14ac:dyDescent="0.3">
      <c r="A933" s="97">
        <v>152</v>
      </c>
      <c r="B933" s="127" t="str">
        <f t="shared" si="92"/>
        <v>1522</v>
      </c>
      <c r="C933" s="127" t="str">
        <f t="shared" si="93"/>
        <v>25954</v>
      </c>
      <c r="E933" s="159" t="s">
        <v>617</v>
      </c>
      <c r="F933" s="133" t="s">
        <v>155</v>
      </c>
      <c r="G933" s="114" t="s">
        <v>355</v>
      </c>
      <c r="H933" s="136">
        <v>44073</v>
      </c>
      <c r="I933" s="132">
        <f t="shared" si="96"/>
        <v>4</v>
      </c>
      <c r="J933" s="97" t="s">
        <v>241</v>
      </c>
      <c r="K933" s="97">
        <v>2018</v>
      </c>
      <c r="L933" s="109">
        <v>43209</v>
      </c>
      <c r="M933" s="97">
        <v>2595</v>
      </c>
      <c r="N933" s="97">
        <v>2595</v>
      </c>
      <c r="O933" s="109">
        <v>43209</v>
      </c>
      <c r="P933" s="97" t="s">
        <v>94</v>
      </c>
      <c r="Q933" s="97" t="s">
        <v>197</v>
      </c>
      <c r="R933" s="132" t="s">
        <v>92</v>
      </c>
      <c r="S933" s="124">
        <v>0.69444444444444453</v>
      </c>
      <c r="T933" s="97">
        <v>7</v>
      </c>
      <c r="U933" s="127" t="s">
        <v>271</v>
      </c>
      <c r="V933" s="97" t="s">
        <v>377</v>
      </c>
      <c r="W933" s="97" t="s">
        <v>289</v>
      </c>
      <c r="Y933" s="127" t="s">
        <v>363</v>
      </c>
      <c r="Z933" s="127" t="s">
        <v>364</v>
      </c>
      <c r="AA933" s="127" t="s">
        <v>261</v>
      </c>
      <c r="AB933" s="127">
        <f t="shared" si="97"/>
        <v>2</v>
      </c>
      <c r="AC933" s="127">
        <f t="shared" si="98"/>
        <v>1</v>
      </c>
      <c r="AD933" s="117">
        <v>24</v>
      </c>
      <c r="AE933" s="132">
        <f t="shared" si="95"/>
        <v>814</v>
      </c>
      <c r="AF933" s="97">
        <v>1</v>
      </c>
      <c r="AH933" s="127" t="str">
        <f t="shared" si="94"/>
        <v>2595PHYTO SOYA CAPS. X 60</v>
      </c>
      <c r="AI933" s="97" t="s">
        <v>514</v>
      </c>
    </row>
    <row r="934" spans="1:35" x14ac:dyDescent="0.3">
      <c r="A934" s="97">
        <v>152</v>
      </c>
      <c r="B934" s="127" t="str">
        <f t="shared" si="92"/>
        <v>1522</v>
      </c>
      <c r="C934" s="127" t="str">
        <f t="shared" si="93"/>
        <v>25955</v>
      </c>
      <c r="E934" s="159" t="s">
        <v>620</v>
      </c>
      <c r="F934" s="133" t="s">
        <v>165</v>
      </c>
      <c r="G934" s="114" t="s">
        <v>184</v>
      </c>
      <c r="H934" s="136">
        <v>44042</v>
      </c>
      <c r="I934" s="132">
        <f t="shared" si="96"/>
        <v>5</v>
      </c>
      <c r="J934" s="97" t="s">
        <v>241</v>
      </c>
      <c r="K934" s="97">
        <v>2018</v>
      </c>
      <c r="L934" s="109">
        <v>43209</v>
      </c>
      <c r="M934" s="97">
        <v>2595</v>
      </c>
      <c r="N934" s="97">
        <v>2595</v>
      </c>
      <c r="O934" s="109">
        <v>43209</v>
      </c>
      <c r="P934" s="97" t="s">
        <v>94</v>
      </c>
      <c r="Q934" s="97" t="s">
        <v>197</v>
      </c>
      <c r="R934" s="132" t="s">
        <v>92</v>
      </c>
      <c r="S934" s="124">
        <v>0.69444444444444453</v>
      </c>
      <c r="T934" s="97">
        <v>7</v>
      </c>
      <c r="U934" s="127" t="s">
        <v>271</v>
      </c>
      <c r="V934" s="97" t="s">
        <v>377</v>
      </c>
      <c r="W934" s="97" t="s">
        <v>289</v>
      </c>
      <c r="Y934" s="127" t="s">
        <v>363</v>
      </c>
      <c r="Z934" s="127" t="s">
        <v>364</v>
      </c>
      <c r="AA934" s="127" t="s">
        <v>261</v>
      </c>
      <c r="AB934" s="127">
        <f t="shared" si="97"/>
        <v>2</v>
      </c>
      <c r="AC934" s="127">
        <f t="shared" si="98"/>
        <v>1</v>
      </c>
      <c r="AD934" s="117">
        <v>24</v>
      </c>
      <c r="AE934" s="132">
        <f t="shared" si="95"/>
        <v>814</v>
      </c>
      <c r="AF934" s="97">
        <v>1</v>
      </c>
      <c r="AH934" s="127" t="str">
        <f t="shared" si="94"/>
        <v>2595PHYTO SOYA FORTE X 60 CAPS</v>
      </c>
      <c r="AI934" s="97" t="s">
        <v>514</v>
      </c>
    </row>
    <row r="935" spans="1:35" x14ac:dyDescent="0.3">
      <c r="A935" s="97">
        <v>152</v>
      </c>
      <c r="B935" s="127" t="str">
        <f t="shared" si="92"/>
        <v>1522</v>
      </c>
      <c r="C935" s="127" t="str">
        <f t="shared" si="93"/>
        <v>25956</v>
      </c>
      <c r="E935" s="159" t="s">
        <v>629</v>
      </c>
      <c r="F935" s="133" t="s">
        <v>170</v>
      </c>
      <c r="G935" s="114" t="s">
        <v>376</v>
      </c>
      <c r="H935" s="136">
        <v>43889</v>
      </c>
      <c r="I935" s="132">
        <f t="shared" si="96"/>
        <v>6</v>
      </c>
      <c r="J935" s="97" t="s">
        <v>241</v>
      </c>
      <c r="K935" s="97">
        <v>2018</v>
      </c>
      <c r="L935" s="109">
        <v>43209</v>
      </c>
      <c r="M935" s="97">
        <v>2595</v>
      </c>
      <c r="N935" s="97">
        <v>2595</v>
      </c>
      <c r="O935" s="109">
        <v>43209</v>
      </c>
      <c r="P935" s="97" t="s">
        <v>94</v>
      </c>
      <c r="Q935" s="97" t="s">
        <v>197</v>
      </c>
      <c r="R935" s="132" t="s">
        <v>92</v>
      </c>
      <c r="S935" s="124">
        <v>0.69444444444444453</v>
      </c>
      <c r="T935" s="97">
        <v>7</v>
      </c>
      <c r="U935" s="127" t="s">
        <v>271</v>
      </c>
      <c r="V935" s="97" t="s">
        <v>377</v>
      </c>
      <c r="W935" s="97" t="s">
        <v>289</v>
      </c>
      <c r="Y935" s="127" t="s">
        <v>363</v>
      </c>
      <c r="Z935" s="127" t="s">
        <v>364</v>
      </c>
      <c r="AA935" s="127" t="s">
        <v>261</v>
      </c>
      <c r="AB935" s="127">
        <f t="shared" si="97"/>
        <v>2</v>
      </c>
      <c r="AC935" s="127">
        <f t="shared" si="98"/>
        <v>1</v>
      </c>
      <c r="AD935" s="117">
        <v>12</v>
      </c>
      <c r="AE935" s="132">
        <f t="shared" si="95"/>
        <v>814</v>
      </c>
      <c r="AF935" s="97">
        <v>1</v>
      </c>
      <c r="AH935" s="127" t="str">
        <f t="shared" si="94"/>
        <v>2595PHYTO SOYA DIA Y NOCHE X 60 CAP.</v>
      </c>
      <c r="AI935" s="97" t="s">
        <v>514</v>
      </c>
    </row>
    <row r="936" spans="1:35" x14ac:dyDescent="0.3">
      <c r="A936" s="97">
        <v>152</v>
      </c>
      <c r="B936" s="127" t="str">
        <f t="shared" si="92"/>
        <v>1522</v>
      </c>
      <c r="C936" s="127" t="str">
        <f t="shared" si="93"/>
        <v>25957</v>
      </c>
      <c r="E936" s="159" t="s">
        <v>634</v>
      </c>
      <c r="F936" s="133" t="s">
        <v>157</v>
      </c>
      <c r="G936" s="114" t="s">
        <v>326</v>
      </c>
      <c r="H936" s="136">
        <v>44134</v>
      </c>
      <c r="I936" s="132">
        <f t="shared" si="96"/>
        <v>7</v>
      </c>
      <c r="J936" s="97" t="s">
        <v>241</v>
      </c>
      <c r="K936" s="97">
        <v>2018</v>
      </c>
      <c r="L936" s="109">
        <v>43209</v>
      </c>
      <c r="M936" s="97">
        <v>2595</v>
      </c>
      <c r="N936" s="97">
        <v>2595</v>
      </c>
      <c r="O936" s="109">
        <v>43209</v>
      </c>
      <c r="P936" s="97" t="s">
        <v>94</v>
      </c>
      <c r="Q936" s="97" t="s">
        <v>197</v>
      </c>
      <c r="R936" s="132" t="s">
        <v>92</v>
      </c>
      <c r="S936" s="124">
        <v>0.69444444444444453</v>
      </c>
      <c r="T936" s="97">
        <v>7</v>
      </c>
      <c r="U936" s="127" t="s">
        <v>271</v>
      </c>
      <c r="V936" s="97" t="s">
        <v>377</v>
      </c>
      <c r="W936" s="97" t="s">
        <v>289</v>
      </c>
      <c r="Y936" s="127" t="s">
        <v>363</v>
      </c>
      <c r="Z936" s="127" t="s">
        <v>364</v>
      </c>
      <c r="AA936" s="127" t="s">
        <v>261</v>
      </c>
      <c r="AB936" s="127">
        <f t="shared" si="97"/>
        <v>2</v>
      </c>
      <c r="AC936" s="127">
        <f t="shared" si="98"/>
        <v>1</v>
      </c>
      <c r="AD936" s="117">
        <v>60</v>
      </c>
      <c r="AE936" s="132">
        <f t="shared" si="95"/>
        <v>814</v>
      </c>
      <c r="AF936" s="97">
        <v>1</v>
      </c>
      <c r="AH936" s="127" t="str">
        <f t="shared" si="94"/>
        <v>2595PHYTO SOYA GEL VAGINAL X 8 APLICADORES</v>
      </c>
      <c r="AI936" s="97" t="s">
        <v>514</v>
      </c>
    </row>
    <row r="937" spans="1:35" x14ac:dyDescent="0.3">
      <c r="A937" s="97">
        <v>152</v>
      </c>
      <c r="B937" s="127" t="str">
        <f t="shared" si="92"/>
        <v>1522</v>
      </c>
      <c r="C937" s="127" t="str">
        <f t="shared" si="93"/>
        <v>25958</v>
      </c>
      <c r="E937" s="159" t="s">
        <v>621</v>
      </c>
      <c r="F937" s="133" t="s">
        <v>167</v>
      </c>
      <c r="G937" s="114">
        <v>173937</v>
      </c>
      <c r="H937" s="136" t="s">
        <v>837</v>
      </c>
      <c r="I937" s="132">
        <f t="shared" si="96"/>
        <v>8</v>
      </c>
      <c r="J937" s="97" t="s">
        <v>241</v>
      </c>
      <c r="K937" s="97">
        <v>2018</v>
      </c>
      <c r="L937" s="109">
        <v>43209</v>
      </c>
      <c r="M937" s="97">
        <v>2595</v>
      </c>
      <c r="N937" s="97">
        <v>2595</v>
      </c>
      <c r="O937" s="109">
        <v>43209</v>
      </c>
      <c r="P937" s="97" t="s">
        <v>94</v>
      </c>
      <c r="Q937" s="97" t="s">
        <v>197</v>
      </c>
      <c r="R937" s="132" t="s">
        <v>92</v>
      </c>
      <c r="S937" s="124">
        <v>0.69444444444444453</v>
      </c>
      <c r="T937" s="97">
        <v>7</v>
      </c>
      <c r="U937" s="127" t="s">
        <v>271</v>
      </c>
      <c r="V937" s="97" t="s">
        <v>377</v>
      </c>
      <c r="W937" s="97" t="s">
        <v>289</v>
      </c>
      <c r="Y937" s="127" t="s">
        <v>363</v>
      </c>
      <c r="Z937" s="127" t="s">
        <v>364</v>
      </c>
      <c r="AA937" s="127" t="s">
        <v>261</v>
      </c>
      <c r="AB937" s="127">
        <f t="shared" si="97"/>
        <v>2</v>
      </c>
      <c r="AC937" s="127">
        <f t="shared" si="98"/>
        <v>1</v>
      </c>
      <c r="AD937" s="117">
        <v>24</v>
      </c>
      <c r="AE937" s="132">
        <f t="shared" si="95"/>
        <v>814</v>
      </c>
      <c r="AF937" s="97">
        <v>1</v>
      </c>
      <c r="AH937" s="127" t="str">
        <f t="shared" si="94"/>
        <v>2595VAGIVIT CAJS X 6 V.T.</v>
      </c>
      <c r="AI937" s="97" t="s">
        <v>514</v>
      </c>
    </row>
    <row r="938" spans="1:35" x14ac:dyDescent="0.3">
      <c r="A938" s="97">
        <v>152</v>
      </c>
      <c r="B938" s="127" t="str">
        <f t="shared" si="92"/>
        <v>1523</v>
      </c>
      <c r="C938" s="127" t="str">
        <f t="shared" si="93"/>
        <v>25961</v>
      </c>
      <c r="E938" s="159" t="s">
        <v>629</v>
      </c>
      <c r="F938" s="133" t="s">
        <v>170</v>
      </c>
      <c r="G938" s="114" t="s">
        <v>376</v>
      </c>
      <c r="H938" s="136">
        <v>43889</v>
      </c>
      <c r="I938" s="132">
        <f t="shared" si="96"/>
        <v>1</v>
      </c>
      <c r="J938" s="97" t="s">
        <v>241</v>
      </c>
      <c r="K938" s="97">
        <v>2018</v>
      </c>
      <c r="L938" s="109">
        <v>43209</v>
      </c>
      <c r="M938" s="97">
        <v>2596</v>
      </c>
      <c r="N938" s="97">
        <v>2596</v>
      </c>
      <c r="O938" s="109">
        <v>43209</v>
      </c>
      <c r="P938" s="97" t="s">
        <v>94</v>
      </c>
      <c r="Q938" s="97" t="s">
        <v>201</v>
      </c>
      <c r="R938" s="132" t="s">
        <v>92</v>
      </c>
      <c r="S938" s="124">
        <v>0.69444444444444453</v>
      </c>
      <c r="T938" s="97">
        <v>1</v>
      </c>
      <c r="U938" s="127" t="s">
        <v>271</v>
      </c>
      <c r="V938" s="97" t="s">
        <v>377</v>
      </c>
      <c r="W938" s="97" t="s">
        <v>289</v>
      </c>
      <c r="Y938" s="127" t="s">
        <v>363</v>
      </c>
      <c r="Z938" s="127" t="s">
        <v>364</v>
      </c>
      <c r="AA938" s="127" t="s">
        <v>261</v>
      </c>
      <c r="AB938" s="127">
        <f t="shared" si="97"/>
        <v>3</v>
      </c>
      <c r="AC938" s="127">
        <f t="shared" si="98"/>
        <v>1</v>
      </c>
      <c r="AD938" s="117">
        <v>2</v>
      </c>
      <c r="AE938" s="132">
        <f t="shared" si="95"/>
        <v>815</v>
      </c>
      <c r="AF938" s="97">
        <v>1</v>
      </c>
      <c r="AH938" s="127" t="str">
        <f t="shared" si="94"/>
        <v>2596PHYTO SOYA DIA Y NOCHE X 60 CAP.</v>
      </c>
      <c r="AI938" s="97" t="s">
        <v>515</v>
      </c>
    </row>
    <row r="939" spans="1:35" x14ac:dyDescent="0.3">
      <c r="A939" s="97">
        <v>152</v>
      </c>
      <c r="B939" s="127" t="str">
        <f t="shared" si="92"/>
        <v>1523</v>
      </c>
      <c r="C939" s="127" t="str">
        <f t="shared" si="93"/>
        <v>25962</v>
      </c>
      <c r="E939" s="159" t="s">
        <v>634</v>
      </c>
      <c r="F939" s="133" t="s">
        <v>157</v>
      </c>
      <c r="G939" s="114" t="s">
        <v>326</v>
      </c>
      <c r="H939" s="136">
        <v>44134</v>
      </c>
      <c r="I939" s="132">
        <f t="shared" si="96"/>
        <v>2</v>
      </c>
      <c r="J939" s="97" t="s">
        <v>241</v>
      </c>
      <c r="K939" s="97">
        <v>2018</v>
      </c>
      <c r="L939" s="109">
        <v>43209</v>
      </c>
      <c r="M939" s="97">
        <v>2596</v>
      </c>
      <c r="N939" s="97">
        <v>2596</v>
      </c>
      <c r="O939" s="109">
        <v>43209</v>
      </c>
      <c r="P939" s="97" t="s">
        <v>94</v>
      </c>
      <c r="Q939" s="97" t="s">
        <v>201</v>
      </c>
      <c r="R939" s="132" t="s">
        <v>92</v>
      </c>
      <c r="S939" s="124">
        <v>0.69444444444444453</v>
      </c>
      <c r="T939" s="97">
        <v>1</v>
      </c>
      <c r="U939" s="127" t="s">
        <v>271</v>
      </c>
      <c r="V939" s="97" t="s">
        <v>377</v>
      </c>
      <c r="W939" s="97" t="s">
        <v>289</v>
      </c>
      <c r="Y939" s="127" t="s">
        <v>363</v>
      </c>
      <c r="Z939" s="127" t="s">
        <v>364</v>
      </c>
      <c r="AA939" s="127" t="s">
        <v>261</v>
      </c>
      <c r="AB939" s="127">
        <f t="shared" si="97"/>
        <v>3</v>
      </c>
      <c r="AC939" s="127">
        <f t="shared" si="98"/>
        <v>1</v>
      </c>
      <c r="AD939" s="117">
        <v>7</v>
      </c>
      <c r="AE939" s="132">
        <f t="shared" si="95"/>
        <v>815</v>
      </c>
      <c r="AF939" s="97">
        <v>1</v>
      </c>
      <c r="AH939" s="127" t="str">
        <f t="shared" si="94"/>
        <v>2596PHYTO SOYA GEL VAGINAL X 8 APLICADORES</v>
      </c>
      <c r="AI939" s="97" t="s">
        <v>515</v>
      </c>
    </row>
    <row r="940" spans="1:35" x14ac:dyDescent="0.3">
      <c r="A940" s="97">
        <v>154</v>
      </c>
      <c r="B940" s="127" t="str">
        <f t="shared" si="92"/>
        <v>1541</v>
      </c>
      <c r="C940" s="127" t="str">
        <f t="shared" si="93"/>
        <v>25971</v>
      </c>
      <c r="E940" s="159" t="s">
        <v>613</v>
      </c>
      <c r="F940" s="133" t="s">
        <v>185</v>
      </c>
      <c r="G940" s="114" t="s">
        <v>520</v>
      </c>
      <c r="H940" s="136">
        <v>44104</v>
      </c>
      <c r="I940" s="132">
        <f t="shared" si="96"/>
        <v>1</v>
      </c>
      <c r="J940" s="97" t="s">
        <v>241</v>
      </c>
      <c r="K940" s="97">
        <v>2018</v>
      </c>
      <c r="L940" s="109">
        <v>43213</v>
      </c>
      <c r="M940" s="97">
        <v>2597</v>
      </c>
      <c r="N940" s="97">
        <v>2597</v>
      </c>
      <c r="O940" s="109">
        <v>43213</v>
      </c>
      <c r="P940" s="97" t="s">
        <v>134</v>
      </c>
      <c r="Q940" s="97" t="s">
        <v>90</v>
      </c>
      <c r="R940" s="132" t="s">
        <v>91</v>
      </c>
      <c r="S940" s="124">
        <v>0.69444444444444453</v>
      </c>
      <c r="T940" s="97">
        <v>3</v>
      </c>
      <c r="U940" s="127" t="s">
        <v>265</v>
      </c>
      <c r="V940" s="97" t="s">
        <v>526</v>
      </c>
      <c r="W940" s="97" t="s">
        <v>289</v>
      </c>
      <c r="Y940" s="127" t="s">
        <v>363</v>
      </c>
      <c r="Z940" s="127" t="s">
        <v>527</v>
      </c>
      <c r="AA940" s="127" t="s">
        <v>261</v>
      </c>
      <c r="AB940" s="127">
        <f t="shared" si="97"/>
        <v>1</v>
      </c>
      <c r="AC940" s="127">
        <f t="shared" si="98"/>
        <v>1</v>
      </c>
      <c r="AD940" s="117">
        <v>50</v>
      </c>
      <c r="AE940" s="132">
        <f t="shared" si="95"/>
        <v>816</v>
      </c>
      <c r="AF940" s="97">
        <v>1</v>
      </c>
      <c r="AH940" s="127" t="str">
        <f t="shared" si="94"/>
        <v>2597ARKOLAGEN PLUS X 14 SACHETS</v>
      </c>
      <c r="AI940" s="97" t="s">
        <v>372</v>
      </c>
    </row>
    <row r="941" spans="1:35" x14ac:dyDescent="0.3">
      <c r="A941" s="97">
        <v>154</v>
      </c>
      <c r="B941" s="127" t="str">
        <f t="shared" si="92"/>
        <v>1542</v>
      </c>
      <c r="C941" s="127" t="str">
        <f t="shared" si="93"/>
        <v>25981</v>
      </c>
      <c r="E941" s="159" t="s">
        <v>615</v>
      </c>
      <c r="F941" s="133" t="s">
        <v>146</v>
      </c>
      <c r="G941" s="114" t="s">
        <v>238</v>
      </c>
      <c r="H941" s="136">
        <v>43707</v>
      </c>
      <c r="I941" s="132">
        <f t="shared" si="96"/>
        <v>1</v>
      </c>
      <c r="J941" s="97" t="s">
        <v>241</v>
      </c>
      <c r="K941" s="97">
        <v>2018</v>
      </c>
      <c r="L941" s="109">
        <v>43213</v>
      </c>
      <c r="M941" s="97">
        <v>2598</v>
      </c>
      <c r="N941" s="97">
        <v>2598</v>
      </c>
      <c r="O941" s="109">
        <v>43213</v>
      </c>
      <c r="P941" s="97" t="s">
        <v>134</v>
      </c>
      <c r="Q941" s="97" t="s">
        <v>521</v>
      </c>
      <c r="R941" s="132" t="s">
        <v>92</v>
      </c>
      <c r="S941" s="124">
        <v>0.69444444444444453</v>
      </c>
      <c r="T941" s="97">
        <v>1</v>
      </c>
      <c r="U941" s="127" t="s">
        <v>265</v>
      </c>
      <c r="V941" s="97" t="s">
        <v>526</v>
      </c>
      <c r="W941" s="97" t="s">
        <v>289</v>
      </c>
      <c r="Y941" s="127" t="s">
        <v>363</v>
      </c>
      <c r="Z941" s="127" t="s">
        <v>527</v>
      </c>
      <c r="AA941" s="127" t="s">
        <v>261</v>
      </c>
      <c r="AB941" s="127">
        <f t="shared" si="97"/>
        <v>2</v>
      </c>
      <c r="AC941" s="127">
        <f t="shared" si="98"/>
        <v>1</v>
      </c>
      <c r="AD941" s="117">
        <v>7</v>
      </c>
      <c r="AE941" s="132">
        <f t="shared" si="95"/>
        <v>817</v>
      </c>
      <c r="AF941" s="97">
        <v>1</v>
      </c>
      <c r="AH941" s="127" t="str">
        <f t="shared" si="94"/>
        <v>2598ARKOVOX PROPOLIS JARABE X 150 ML.</v>
      </c>
      <c r="AI941" s="97" t="s">
        <v>522</v>
      </c>
    </row>
    <row r="942" spans="1:35" x14ac:dyDescent="0.3">
      <c r="A942" s="97">
        <v>154</v>
      </c>
      <c r="B942" s="127" t="str">
        <f t="shared" si="92"/>
        <v>1542</v>
      </c>
      <c r="C942" s="127" t="str">
        <f t="shared" si="93"/>
        <v>25982</v>
      </c>
      <c r="E942" s="159" t="s">
        <v>613</v>
      </c>
      <c r="F942" s="133" t="s">
        <v>185</v>
      </c>
      <c r="G942" s="114" t="s">
        <v>520</v>
      </c>
      <c r="H942" s="136">
        <v>44104</v>
      </c>
      <c r="I942" s="132">
        <f t="shared" si="96"/>
        <v>2</v>
      </c>
      <c r="J942" s="97" t="s">
        <v>241</v>
      </c>
      <c r="K942" s="97">
        <v>2018</v>
      </c>
      <c r="L942" s="109">
        <v>43213</v>
      </c>
      <c r="M942" s="97">
        <v>2598</v>
      </c>
      <c r="N942" s="97">
        <v>2598</v>
      </c>
      <c r="O942" s="109">
        <v>43213</v>
      </c>
      <c r="P942" s="97" t="s">
        <v>134</v>
      </c>
      <c r="Q942" s="97" t="s">
        <v>521</v>
      </c>
      <c r="R942" s="132" t="s">
        <v>92</v>
      </c>
      <c r="S942" s="124">
        <v>0.69444444444444453</v>
      </c>
      <c r="T942" s="97">
        <v>1</v>
      </c>
      <c r="U942" s="127" t="s">
        <v>265</v>
      </c>
      <c r="V942" s="97" t="s">
        <v>526</v>
      </c>
      <c r="W942" s="97" t="s">
        <v>289</v>
      </c>
      <c r="Y942" s="127" t="s">
        <v>363</v>
      </c>
      <c r="Z942" s="127" t="s">
        <v>527</v>
      </c>
      <c r="AA942" s="127" t="s">
        <v>261</v>
      </c>
      <c r="AB942" s="127">
        <f t="shared" si="97"/>
        <v>2</v>
      </c>
      <c r="AC942" s="127">
        <f t="shared" si="98"/>
        <v>1</v>
      </c>
      <c r="AD942" s="117">
        <v>7</v>
      </c>
      <c r="AE942" s="132">
        <f t="shared" si="95"/>
        <v>817</v>
      </c>
      <c r="AF942" s="97">
        <v>1</v>
      </c>
      <c r="AH942" s="127" t="str">
        <f t="shared" si="94"/>
        <v>2598ARKOLAGEN PLUS X 14 SACHETS</v>
      </c>
      <c r="AI942" s="97" t="s">
        <v>522</v>
      </c>
    </row>
    <row r="943" spans="1:35" x14ac:dyDescent="0.3">
      <c r="A943" s="97">
        <v>155</v>
      </c>
      <c r="B943" s="127" t="str">
        <f t="shared" si="92"/>
        <v>1551</v>
      </c>
      <c r="C943" s="127" t="str">
        <f t="shared" si="93"/>
        <v>25991</v>
      </c>
      <c r="D943" s="98" t="s">
        <v>523</v>
      </c>
      <c r="E943" s="159" t="s">
        <v>613</v>
      </c>
      <c r="F943" s="133" t="s">
        <v>185</v>
      </c>
      <c r="G943" s="114" t="s">
        <v>520</v>
      </c>
      <c r="H943" s="136">
        <v>44104</v>
      </c>
      <c r="I943" s="132">
        <f t="shared" si="96"/>
        <v>1</v>
      </c>
      <c r="J943" s="97" t="s">
        <v>241</v>
      </c>
      <c r="K943" s="97">
        <v>2018</v>
      </c>
      <c r="L943" s="109">
        <v>43214</v>
      </c>
      <c r="M943" s="97">
        <v>2599</v>
      </c>
      <c r="N943" s="97">
        <v>2599</v>
      </c>
      <c r="O943" s="109">
        <v>43213</v>
      </c>
      <c r="P943" s="97" t="s">
        <v>134</v>
      </c>
      <c r="Q943" s="97" t="s">
        <v>96</v>
      </c>
      <c r="R943" s="132" t="s">
        <v>87</v>
      </c>
      <c r="S943" s="124">
        <v>0.44722222222222219</v>
      </c>
      <c r="T943" s="97">
        <v>4</v>
      </c>
      <c r="U943" s="127" t="s">
        <v>286</v>
      </c>
      <c r="V943" s="97" t="s">
        <v>528</v>
      </c>
      <c r="W943" s="97" t="s">
        <v>289</v>
      </c>
      <c r="Y943" s="127" t="s">
        <v>363</v>
      </c>
      <c r="Z943" s="127" t="s">
        <v>480</v>
      </c>
      <c r="AA943" s="127" t="s">
        <v>261</v>
      </c>
      <c r="AB943" s="127">
        <f t="shared" si="97"/>
        <v>1</v>
      </c>
      <c r="AC943" s="127">
        <f t="shared" si="98"/>
        <v>1</v>
      </c>
      <c r="AD943" s="117">
        <v>72</v>
      </c>
      <c r="AE943" s="132">
        <f t="shared" si="95"/>
        <v>818</v>
      </c>
      <c r="AF943" s="97">
        <v>1</v>
      </c>
      <c r="AH943" s="127" t="str">
        <f t="shared" si="94"/>
        <v>2599ARKOLAGEN PLUS X 14 SACHETS</v>
      </c>
      <c r="AI943" s="97" t="s">
        <v>524</v>
      </c>
    </row>
    <row r="944" spans="1:35" x14ac:dyDescent="0.3">
      <c r="A944" s="97">
        <v>155</v>
      </c>
      <c r="B944" s="127" t="str">
        <f t="shared" ref="B944" si="99">CONCATENATE(A944,AB944)</f>
        <v>1552</v>
      </c>
      <c r="C944" s="127" t="str">
        <f t="shared" ref="C944" si="100">CONCATENATE(N944,I944)</f>
        <v>26001</v>
      </c>
      <c r="D944" s="98" t="s">
        <v>525</v>
      </c>
      <c r="E944" s="159" t="s">
        <v>613</v>
      </c>
      <c r="F944" s="133" t="s">
        <v>185</v>
      </c>
      <c r="G944" s="114" t="s">
        <v>520</v>
      </c>
      <c r="H944" s="136">
        <v>44104</v>
      </c>
      <c r="I944" s="132">
        <f t="shared" si="96"/>
        <v>1</v>
      </c>
      <c r="J944" s="97" t="s">
        <v>241</v>
      </c>
      <c r="K944" s="97">
        <v>2018</v>
      </c>
      <c r="L944" s="109">
        <v>43214</v>
      </c>
      <c r="M944" s="97">
        <v>2600</v>
      </c>
      <c r="N944" s="97">
        <v>2600</v>
      </c>
      <c r="O944" s="109">
        <v>43213</v>
      </c>
      <c r="P944" s="97" t="s">
        <v>134</v>
      </c>
      <c r="Q944" s="97" t="s">
        <v>96</v>
      </c>
      <c r="R944" s="132" t="s">
        <v>92</v>
      </c>
      <c r="S944" s="124">
        <v>0.44722222222222219</v>
      </c>
      <c r="T944" s="97">
        <v>4</v>
      </c>
      <c r="U944" s="127" t="s">
        <v>286</v>
      </c>
      <c r="V944" s="97" t="s">
        <v>528</v>
      </c>
      <c r="W944" s="97" t="s">
        <v>289</v>
      </c>
      <c r="Y944" s="127" t="s">
        <v>363</v>
      </c>
      <c r="Z944" s="127" t="s">
        <v>480</v>
      </c>
      <c r="AA944" s="127" t="s">
        <v>261</v>
      </c>
      <c r="AB944" s="127">
        <f t="shared" si="97"/>
        <v>2</v>
      </c>
      <c r="AC944" s="127">
        <f t="shared" si="98"/>
        <v>1</v>
      </c>
      <c r="AD944" s="117">
        <v>72</v>
      </c>
      <c r="AE944" s="132">
        <f t="shared" ref="AE944" si="101">IF(N944&lt;&gt;"",IF(N944=N943,AE943,AE943+1),"")</f>
        <v>819</v>
      </c>
      <c r="AF944" s="97">
        <v>1</v>
      </c>
      <c r="AH944" s="127" t="str">
        <f t="shared" ref="AH944" si="102">CONCATENATE(N944,F944)</f>
        <v>2600ARKOLAGEN PLUS X 14 SACHETS</v>
      </c>
      <c r="AI944" s="97" t="s">
        <v>512</v>
      </c>
    </row>
    <row r="945" spans="1:35" x14ac:dyDescent="0.3">
      <c r="A945" s="97">
        <v>156</v>
      </c>
      <c r="B945" s="127" t="str">
        <f t="shared" si="92"/>
        <v>1561</v>
      </c>
      <c r="C945" s="127" t="str">
        <f t="shared" si="93"/>
        <v>26031</v>
      </c>
      <c r="D945" s="98" t="s">
        <v>533</v>
      </c>
      <c r="E945" s="159" t="s">
        <v>630</v>
      </c>
      <c r="F945" s="133" t="s">
        <v>142</v>
      </c>
      <c r="G945" s="114" t="s">
        <v>194</v>
      </c>
      <c r="H945" s="136">
        <v>43738</v>
      </c>
      <c r="I945" s="132">
        <f t="shared" si="96"/>
        <v>1</v>
      </c>
      <c r="J945" s="97" t="s">
        <v>241</v>
      </c>
      <c r="K945" s="97">
        <v>2018</v>
      </c>
      <c r="L945" s="109">
        <v>43214</v>
      </c>
      <c r="M945" s="97">
        <v>2603</v>
      </c>
      <c r="N945" s="97">
        <v>2603</v>
      </c>
      <c r="O945" s="109">
        <v>43213</v>
      </c>
      <c r="P945" s="97" t="s">
        <v>134</v>
      </c>
      <c r="Q945" s="97" t="s">
        <v>95</v>
      </c>
      <c r="R945" s="132" t="s">
        <v>87</v>
      </c>
      <c r="S945" s="124">
        <v>0.51041666666666663</v>
      </c>
      <c r="T945" s="97">
        <v>272</v>
      </c>
      <c r="U945" s="127" t="s">
        <v>272</v>
      </c>
      <c r="V945" s="97" t="s">
        <v>530</v>
      </c>
      <c r="W945" s="97" t="s">
        <v>289</v>
      </c>
      <c r="Y945" s="127" t="s">
        <v>531</v>
      </c>
      <c r="Z945" s="127" t="s">
        <v>532</v>
      </c>
      <c r="AA945" s="127" t="s">
        <v>261</v>
      </c>
      <c r="AB945" s="127">
        <f t="shared" si="97"/>
        <v>1</v>
      </c>
      <c r="AC945" s="127">
        <f t="shared" si="98"/>
        <v>1</v>
      </c>
      <c r="AD945" s="117">
        <v>3240</v>
      </c>
      <c r="AE945" s="132">
        <f t="shared" si="95"/>
        <v>820</v>
      </c>
      <c r="AF945" s="97">
        <v>4</v>
      </c>
      <c r="AH945" s="127" t="str">
        <f t="shared" si="94"/>
        <v>2603ACTIVOX MENTA-EUCALIPTO X 16 PASTILLAS</v>
      </c>
      <c r="AI945" s="97" t="s">
        <v>476</v>
      </c>
    </row>
    <row r="946" spans="1:35" x14ac:dyDescent="0.3">
      <c r="A946" s="97">
        <v>156</v>
      </c>
      <c r="B946" s="127" t="str">
        <f t="shared" si="92"/>
        <v>1561</v>
      </c>
      <c r="C946" s="127" t="str">
        <f t="shared" si="93"/>
        <v>26032</v>
      </c>
      <c r="D946" s="98" t="s">
        <v>533</v>
      </c>
      <c r="E946" s="159" t="s">
        <v>631</v>
      </c>
      <c r="F946" s="133" t="s">
        <v>159</v>
      </c>
      <c r="G946" s="114" t="s">
        <v>183</v>
      </c>
      <c r="H946" s="136">
        <v>43738</v>
      </c>
      <c r="I946" s="132">
        <f t="shared" si="96"/>
        <v>2</v>
      </c>
      <c r="J946" s="97" t="s">
        <v>241</v>
      </c>
      <c r="K946" s="97">
        <v>2018</v>
      </c>
      <c r="L946" s="109">
        <v>43214</v>
      </c>
      <c r="M946" s="97">
        <v>2603</v>
      </c>
      <c r="N946" s="97">
        <v>2603</v>
      </c>
      <c r="O946" s="109">
        <v>43213</v>
      </c>
      <c r="P946" s="97" t="s">
        <v>134</v>
      </c>
      <c r="Q946" s="97" t="s">
        <v>95</v>
      </c>
      <c r="R946" s="132" t="s">
        <v>87</v>
      </c>
      <c r="S946" s="124">
        <v>0.51041666666666663</v>
      </c>
      <c r="T946" s="97">
        <v>272</v>
      </c>
      <c r="U946" s="127" t="s">
        <v>272</v>
      </c>
      <c r="V946" s="97" t="s">
        <v>530</v>
      </c>
      <c r="W946" s="97" t="s">
        <v>289</v>
      </c>
      <c r="Y946" s="127" t="s">
        <v>531</v>
      </c>
      <c r="Z946" s="127" t="s">
        <v>532</v>
      </c>
      <c r="AA946" s="127" t="s">
        <v>261</v>
      </c>
      <c r="AB946" s="127">
        <f t="shared" si="97"/>
        <v>1</v>
      </c>
      <c r="AC946" s="127">
        <f t="shared" si="98"/>
        <v>1</v>
      </c>
      <c r="AD946" s="117">
        <v>1440</v>
      </c>
      <c r="AE946" s="132">
        <f t="shared" si="95"/>
        <v>820</v>
      </c>
      <c r="AF946" s="97">
        <v>4</v>
      </c>
      <c r="AH946" s="127" t="str">
        <f t="shared" si="94"/>
        <v>2603ACTIVOX MIEL-LIMON X 16 PASTILLAS</v>
      </c>
      <c r="AI946" s="97" t="s">
        <v>476</v>
      </c>
    </row>
    <row r="947" spans="1:35" x14ac:dyDescent="0.3">
      <c r="A947" s="97">
        <v>156</v>
      </c>
      <c r="B947" s="127" t="str">
        <f t="shared" si="92"/>
        <v>1561</v>
      </c>
      <c r="C947" s="127" t="str">
        <f t="shared" si="93"/>
        <v>26033</v>
      </c>
      <c r="D947" s="98" t="s">
        <v>533</v>
      </c>
      <c r="E947" s="159" t="s">
        <v>618</v>
      </c>
      <c r="F947" s="133" t="s">
        <v>161</v>
      </c>
      <c r="G947" s="114" t="s">
        <v>162</v>
      </c>
      <c r="H947" s="136">
        <v>43738</v>
      </c>
      <c r="I947" s="132">
        <f t="shared" si="96"/>
        <v>3</v>
      </c>
      <c r="J947" s="97" t="s">
        <v>241</v>
      </c>
      <c r="K947" s="97">
        <v>2018</v>
      </c>
      <c r="L947" s="109">
        <v>43214</v>
      </c>
      <c r="M947" s="97">
        <v>2603</v>
      </c>
      <c r="N947" s="97">
        <v>2603</v>
      </c>
      <c r="O947" s="109">
        <v>43213</v>
      </c>
      <c r="P947" s="97" t="s">
        <v>134</v>
      </c>
      <c r="Q947" s="97" t="s">
        <v>95</v>
      </c>
      <c r="R947" s="132" t="s">
        <v>87</v>
      </c>
      <c r="S947" s="124">
        <v>0.51041666666666663</v>
      </c>
      <c r="T947" s="97">
        <v>272</v>
      </c>
      <c r="U947" s="127" t="s">
        <v>272</v>
      </c>
      <c r="V947" s="97" t="s">
        <v>530</v>
      </c>
      <c r="W947" s="97" t="s">
        <v>289</v>
      </c>
      <c r="Y947" s="127" t="s">
        <v>531</v>
      </c>
      <c r="Z947" s="127" t="s">
        <v>532</v>
      </c>
      <c r="AA947" s="127" t="s">
        <v>261</v>
      </c>
      <c r="AB947" s="127">
        <f t="shared" si="97"/>
        <v>1</v>
      </c>
      <c r="AC947" s="127">
        <f t="shared" si="98"/>
        <v>1</v>
      </c>
      <c r="AD947" s="117">
        <v>60</v>
      </c>
      <c r="AE947" s="132">
        <f t="shared" si="95"/>
        <v>820</v>
      </c>
      <c r="AF947" s="97">
        <v>4</v>
      </c>
      <c r="AH947" s="127" t="str">
        <f t="shared" si="94"/>
        <v>2603ARKOCAPIL advance X 60 CAPS.</v>
      </c>
      <c r="AI947" s="97" t="s">
        <v>476</v>
      </c>
    </row>
    <row r="948" spans="1:35" x14ac:dyDescent="0.3">
      <c r="A948" s="97">
        <v>156</v>
      </c>
      <c r="B948" s="127" t="str">
        <f t="shared" si="92"/>
        <v>1561</v>
      </c>
      <c r="C948" s="127" t="str">
        <f t="shared" si="93"/>
        <v>26034</v>
      </c>
      <c r="D948" s="98" t="s">
        <v>533</v>
      </c>
      <c r="E948" s="159" t="s">
        <v>613</v>
      </c>
      <c r="F948" s="133" t="s">
        <v>185</v>
      </c>
      <c r="G948" s="114" t="s">
        <v>520</v>
      </c>
      <c r="H948" s="136">
        <v>44104</v>
      </c>
      <c r="I948" s="132">
        <f t="shared" si="96"/>
        <v>4</v>
      </c>
      <c r="J948" s="97" t="s">
        <v>241</v>
      </c>
      <c r="K948" s="97">
        <v>2018</v>
      </c>
      <c r="L948" s="109">
        <v>43214</v>
      </c>
      <c r="M948" s="97">
        <v>2603</v>
      </c>
      <c r="N948" s="97">
        <v>2603</v>
      </c>
      <c r="O948" s="109">
        <v>43213</v>
      </c>
      <c r="P948" s="97" t="s">
        <v>134</v>
      </c>
      <c r="Q948" s="97" t="s">
        <v>95</v>
      </c>
      <c r="R948" s="132" t="s">
        <v>87</v>
      </c>
      <c r="S948" s="124">
        <v>0.51041666666666663</v>
      </c>
      <c r="T948" s="97">
        <v>272</v>
      </c>
      <c r="U948" s="127" t="s">
        <v>272</v>
      </c>
      <c r="V948" s="97" t="s">
        <v>530</v>
      </c>
      <c r="W948" s="97" t="s">
        <v>289</v>
      </c>
      <c r="Y948" s="127" t="s">
        <v>531</v>
      </c>
      <c r="Z948" s="127" t="s">
        <v>532</v>
      </c>
      <c r="AA948" s="127" t="s">
        <v>261</v>
      </c>
      <c r="AB948" s="127">
        <f t="shared" si="97"/>
        <v>1</v>
      </c>
      <c r="AC948" s="127">
        <f t="shared" si="98"/>
        <v>1</v>
      </c>
      <c r="AD948" s="117">
        <v>396</v>
      </c>
      <c r="AE948" s="132">
        <f t="shared" si="95"/>
        <v>820</v>
      </c>
      <c r="AF948" s="97">
        <v>4</v>
      </c>
      <c r="AH948" s="127" t="str">
        <f t="shared" si="94"/>
        <v>2603ARKOLAGEN PLUS X 14 SACHETS</v>
      </c>
      <c r="AI948" s="97" t="s">
        <v>476</v>
      </c>
    </row>
    <row r="949" spans="1:35" x14ac:dyDescent="0.3">
      <c r="A949" s="97">
        <v>156</v>
      </c>
      <c r="B949" s="127" t="str">
        <f t="shared" si="92"/>
        <v>1561</v>
      </c>
      <c r="C949" s="127" t="str">
        <f t="shared" si="93"/>
        <v>26035</v>
      </c>
      <c r="D949" s="98" t="s">
        <v>533</v>
      </c>
      <c r="E949" s="159" t="s">
        <v>615</v>
      </c>
      <c r="F949" s="133" t="s">
        <v>146</v>
      </c>
      <c r="G949" s="114" t="s">
        <v>238</v>
      </c>
      <c r="H949" s="136">
        <v>43707</v>
      </c>
      <c r="I949" s="132">
        <f t="shared" si="96"/>
        <v>5</v>
      </c>
      <c r="J949" s="97" t="s">
        <v>241</v>
      </c>
      <c r="K949" s="97">
        <v>2018</v>
      </c>
      <c r="L949" s="109">
        <v>43214</v>
      </c>
      <c r="M949" s="97">
        <v>2603</v>
      </c>
      <c r="N949" s="97">
        <v>2603</v>
      </c>
      <c r="O949" s="109">
        <v>43213</v>
      </c>
      <c r="P949" s="97" t="s">
        <v>134</v>
      </c>
      <c r="Q949" s="97" t="s">
        <v>95</v>
      </c>
      <c r="R949" s="132" t="s">
        <v>87</v>
      </c>
      <c r="S949" s="124">
        <v>0.51041666666666663</v>
      </c>
      <c r="T949" s="97">
        <v>272</v>
      </c>
      <c r="U949" s="127" t="s">
        <v>272</v>
      </c>
      <c r="V949" s="97" t="s">
        <v>530</v>
      </c>
      <c r="W949" s="97" t="s">
        <v>289</v>
      </c>
      <c r="Y949" s="127" t="s">
        <v>531</v>
      </c>
      <c r="Z949" s="127" t="s">
        <v>532</v>
      </c>
      <c r="AA949" s="127" t="s">
        <v>261</v>
      </c>
      <c r="AB949" s="127">
        <f t="shared" si="97"/>
        <v>1</v>
      </c>
      <c r="AC949" s="127">
        <f t="shared" si="98"/>
        <v>1</v>
      </c>
      <c r="AD949" s="117">
        <v>1844</v>
      </c>
      <c r="AE949" s="132">
        <f t="shared" si="95"/>
        <v>820</v>
      </c>
      <c r="AF949" s="97">
        <v>4</v>
      </c>
      <c r="AH949" s="127" t="str">
        <f t="shared" si="94"/>
        <v>2603ARKOVOX PROPOLIS JARABE X 150 ML.</v>
      </c>
      <c r="AI949" s="97" t="s">
        <v>476</v>
      </c>
    </row>
    <row r="950" spans="1:35" x14ac:dyDescent="0.3">
      <c r="A950" s="97">
        <v>156</v>
      </c>
      <c r="B950" s="127" t="str">
        <f t="shared" ref="B950:B956" si="103">CONCATENATE(A950,AB950)</f>
        <v>1561</v>
      </c>
      <c r="C950" s="127" t="str">
        <f t="shared" ref="C950:C956" si="104">CONCATENATE(N950,I950)</f>
        <v>26035</v>
      </c>
      <c r="D950" s="98" t="s">
        <v>533</v>
      </c>
      <c r="E950" s="159" t="s">
        <v>615</v>
      </c>
      <c r="F950" s="133" t="s">
        <v>146</v>
      </c>
      <c r="G950" s="114" t="s">
        <v>400</v>
      </c>
      <c r="H950" s="136">
        <v>43707</v>
      </c>
      <c r="I950" s="132">
        <f t="shared" si="96"/>
        <v>5</v>
      </c>
      <c r="J950" s="97" t="s">
        <v>241</v>
      </c>
      <c r="K950" s="97">
        <v>2018</v>
      </c>
      <c r="L950" s="109">
        <v>43214</v>
      </c>
      <c r="M950" s="97">
        <v>2603</v>
      </c>
      <c r="N950" s="97">
        <v>2603</v>
      </c>
      <c r="O950" s="109">
        <v>43213</v>
      </c>
      <c r="P950" s="97" t="s">
        <v>134</v>
      </c>
      <c r="Q950" s="97" t="s">
        <v>95</v>
      </c>
      <c r="R950" s="132" t="s">
        <v>87</v>
      </c>
      <c r="S950" s="124">
        <v>0.51041666666666663</v>
      </c>
      <c r="T950" s="97">
        <v>272</v>
      </c>
      <c r="U950" s="127" t="s">
        <v>272</v>
      </c>
      <c r="V950" s="97" t="s">
        <v>530</v>
      </c>
      <c r="W950" s="97" t="s">
        <v>289</v>
      </c>
      <c r="Y950" s="127" t="s">
        <v>531</v>
      </c>
      <c r="Z950" s="127" t="s">
        <v>532</v>
      </c>
      <c r="AA950" s="127" t="s">
        <v>261</v>
      </c>
      <c r="AB950" s="127">
        <f t="shared" si="97"/>
        <v>1</v>
      </c>
      <c r="AC950" s="127">
        <f t="shared" si="98"/>
        <v>1</v>
      </c>
      <c r="AD950" s="117">
        <v>556</v>
      </c>
      <c r="AE950" s="132">
        <f t="shared" ref="AE950:AE956" si="105">IF(N950&lt;&gt;"",IF(N950=N949,AE949,AE949+1),"")</f>
        <v>820</v>
      </c>
      <c r="AF950" s="97">
        <v>4</v>
      </c>
      <c r="AH950" s="127" t="str">
        <f t="shared" ref="AH950:AH956" si="106">CONCATENATE(N950,F950)</f>
        <v>2603ARKOVOX PROPOLIS JARABE X 150 ML.</v>
      </c>
      <c r="AI950" s="97" t="s">
        <v>476</v>
      </c>
    </row>
    <row r="951" spans="1:35" x14ac:dyDescent="0.3">
      <c r="A951" s="97">
        <v>156</v>
      </c>
      <c r="B951" s="127" t="str">
        <f t="shared" si="103"/>
        <v>1561</v>
      </c>
      <c r="C951" s="127" t="str">
        <f t="shared" si="104"/>
        <v>26036</v>
      </c>
      <c r="D951" s="98" t="s">
        <v>533</v>
      </c>
      <c r="E951" s="159" t="s">
        <v>614</v>
      </c>
      <c r="F951" s="133" t="s">
        <v>149</v>
      </c>
      <c r="G951" s="114" t="s">
        <v>150</v>
      </c>
      <c r="H951" s="136">
        <v>43951</v>
      </c>
      <c r="I951" s="132">
        <f t="shared" si="96"/>
        <v>6</v>
      </c>
      <c r="J951" s="97" t="s">
        <v>241</v>
      </c>
      <c r="K951" s="97">
        <v>2018</v>
      </c>
      <c r="L951" s="109">
        <v>43214</v>
      </c>
      <c r="M951" s="97">
        <v>2603</v>
      </c>
      <c r="N951" s="97">
        <v>2603</v>
      </c>
      <c r="O951" s="109">
        <v>43213</v>
      </c>
      <c r="P951" s="97" t="s">
        <v>134</v>
      </c>
      <c r="Q951" s="97" t="s">
        <v>95</v>
      </c>
      <c r="R951" s="132" t="s">
        <v>87</v>
      </c>
      <c r="S951" s="124">
        <v>0.51041666666666663</v>
      </c>
      <c r="T951" s="97">
        <v>272</v>
      </c>
      <c r="U951" s="127" t="s">
        <v>272</v>
      </c>
      <c r="V951" s="97" t="s">
        <v>530</v>
      </c>
      <c r="W951" s="97" t="s">
        <v>289</v>
      </c>
      <c r="Y951" s="127" t="s">
        <v>531</v>
      </c>
      <c r="Z951" s="127" t="s">
        <v>532</v>
      </c>
      <c r="AA951" s="127" t="s">
        <v>261</v>
      </c>
      <c r="AB951" s="127">
        <f t="shared" si="97"/>
        <v>1</v>
      </c>
      <c r="AC951" s="127">
        <f t="shared" si="98"/>
        <v>1</v>
      </c>
      <c r="AD951" s="117">
        <v>40</v>
      </c>
      <c r="AE951" s="132">
        <f t="shared" si="105"/>
        <v>820</v>
      </c>
      <c r="AF951" s="97">
        <v>4</v>
      </c>
      <c r="AH951" s="127" t="str">
        <f t="shared" si="106"/>
        <v>2603CHONDRO AID FORTE X 60 CAPS.</v>
      </c>
      <c r="AI951" s="97" t="s">
        <v>476</v>
      </c>
    </row>
    <row r="952" spans="1:35" x14ac:dyDescent="0.3">
      <c r="A952" s="97">
        <v>156</v>
      </c>
      <c r="B952" s="127" t="str">
        <f t="shared" si="103"/>
        <v>1561</v>
      </c>
      <c r="C952" s="127" t="str">
        <f t="shared" si="104"/>
        <v>26037</v>
      </c>
      <c r="D952" s="98" t="s">
        <v>533</v>
      </c>
      <c r="E952" s="159" t="s">
        <v>619</v>
      </c>
      <c r="F952" s="133" t="s">
        <v>151</v>
      </c>
      <c r="G952" s="114" t="s">
        <v>224</v>
      </c>
      <c r="H952" s="136">
        <v>43738</v>
      </c>
      <c r="I952" s="132">
        <f t="shared" si="96"/>
        <v>7</v>
      </c>
      <c r="J952" s="97" t="s">
        <v>241</v>
      </c>
      <c r="K952" s="97">
        <v>2018</v>
      </c>
      <c r="L952" s="109">
        <v>43214</v>
      </c>
      <c r="M952" s="97">
        <v>2603</v>
      </c>
      <c r="N952" s="97">
        <v>2603</v>
      </c>
      <c r="O952" s="109">
        <v>43213</v>
      </c>
      <c r="P952" s="97" t="s">
        <v>134</v>
      </c>
      <c r="Q952" s="97" t="s">
        <v>95</v>
      </c>
      <c r="R952" s="132" t="s">
        <v>87</v>
      </c>
      <c r="S952" s="124">
        <v>0.51041666666666663</v>
      </c>
      <c r="T952" s="97">
        <v>272</v>
      </c>
      <c r="U952" s="127" t="s">
        <v>272</v>
      </c>
      <c r="V952" s="97" t="s">
        <v>530</v>
      </c>
      <c r="W952" s="97" t="s">
        <v>289</v>
      </c>
      <c r="Y952" s="127" t="s">
        <v>531</v>
      </c>
      <c r="Z952" s="127" t="s">
        <v>532</v>
      </c>
      <c r="AA952" s="127" t="s">
        <v>261</v>
      </c>
      <c r="AB952" s="127">
        <f t="shared" si="97"/>
        <v>1</v>
      </c>
      <c r="AC952" s="127">
        <f t="shared" si="98"/>
        <v>1</v>
      </c>
      <c r="AD952" s="117">
        <v>80</v>
      </c>
      <c r="AE952" s="132">
        <f t="shared" si="105"/>
        <v>820</v>
      </c>
      <c r="AF952" s="97">
        <v>4</v>
      </c>
      <c r="AH952" s="127" t="str">
        <f t="shared" si="106"/>
        <v>2603CYS-CONTROL SACHETS X 14</v>
      </c>
      <c r="AI952" s="97" t="s">
        <v>476</v>
      </c>
    </row>
    <row r="953" spans="1:35" x14ac:dyDescent="0.3">
      <c r="A953" s="97">
        <v>156</v>
      </c>
      <c r="B953" s="127" t="str">
        <f t="shared" si="103"/>
        <v>1561</v>
      </c>
      <c r="C953" s="127" t="str">
        <f t="shared" si="104"/>
        <v>26038</v>
      </c>
      <c r="D953" s="98" t="s">
        <v>533</v>
      </c>
      <c r="E953" s="159" t="s">
        <v>617</v>
      </c>
      <c r="F953" s="133" t="s">
        <v>155</v>
      </c>
      <c r="G953" s="114" t="s">
        <v>355</v>
      </c>
      <c r="H953" s="136">
        <v>44073</v>
      </c>
      <c r="I953" s="132">
        <f t="shared" si="96"/>
        <v>8</v>
      </c>
      <c r="J953" s="97" t="s">
        <v>241</v>
      </c>
      <c r="K953" s="97">
        <v>2018</v>
      </c>
      <c r="L953" s="109">
        <v>43214</v>
      </c>
      <c r="M953" s="97">
        <v>2603</v>
      </c>
      <c r="N953" s="97">
        <v>2603</v>
      </c>
      <c r="O953" s="109">
        <v>43213</v>
      </c>
      <c r="P953" s="97" t="s">
        <v>134</v>
      </c>
      <c r="Q953" s="97" t="s">
        <v>95</v>
      </c>
      <c r="R953" s="132" t="s">
        <v>87</v>
      </c>
      <c r="S953" s="124">
        <v>0.51041666666666663</v>
      </c>
      <c r="T953" s="97">
        <v>272</v>
      </c>
      <c r="U953" s="127" t="s">
        <v>272</v>
      </c>
      <c r="V953" s="97" t="s">
        <v>530</v>
      </c>
      <c r="W953" s="97" t="s">
        <v>289</v>
      </c>
      <c r="Y953" s="127" t="s">
        <v>531</v>
      </c>
      <c r="Z953" s="127" t="s">
        <v>532</v>
      </c>
      <c r="AA953" s="127" t="s">
        <v>261</v>
      </c>
      <c r="AB953" s="127">
        <f t="shared" si="97"/>
        <v>1</v>
      </c>
      <c r="AC953" s="127">
        <f t="shared" si="98"/>
        <v>1</v>
      </c>
      <c r="AD953" s="117">
        <v>48</v>
      </c>
      <c r="AE953" s="132">
        <f t="shared" si="105"/>
        <v>820</v>
      </c>
      <c r="AF953" s="97">
        <v>4</v>
      </c>
      <c r="AH953" s="127" t="str">
        <f t="shared" si="106"/>
        <v>2603PHYTO SOYA CAPS. X 60</v>
      </c>
      <c r="AI953" s="97" t="s">
        <v>476</v>
      </c>
    </row>
    <row r="954" spans="1:35" x14ac:dyDescent="0.3">
      <c r="A954" s="97">
        <v>156</v>
      </c>
      <c r="B954" s="127" t="str">
        <f t="shared" si="103"/>
        <v>1561</v>
      </c>
      <c r="C954" s="127" t="str">
        <f t="shared" si="104"/>
        <v>26039</v>
      </c>
      <c r="D954" s="98" t="s">
        <v>533</v>
      </c>
      <c r="E954" s="159" t="s">
        <v>620</v>
      </c>
      <c r="F954" s="133" t="s">
        <v>165</v>
      </c>
      <c r="G954" s="114" t="s">
        <v>184</v>
      </c>
      <c r="H954" s="136">
        <v>44042</v>
      </c>
      <c r="I954" s="132">
        <f t="shared" si="96"/>
        <v>9</v>
      </c>
      <c r="J954" s="97" t="s">
        <v>241</v>
      </c>
      <c r="K954" s="97">
        <v>2018</v>
      </c>
      <c r="L954" s="109">
        <v>43214</v>
      </c>
      <c r="M954" s="97">
        <v>2603</v>
      </c>
      <c r="N954" s="97">
        <v>2603</v>
      </c>
      <c r="O954" s="109">
        <v>43213</v>
      </c>
      <c r="P954" s="97" t="s">
        <v>134</v>
      </c>
      <c r="Q954" s="97" t="s">
        <v>95</v>
      </c>
      <c r="R954" s="132" t="s">
        <v>87</v>
      </c>
      <c r="S954" s="124">
        <v>0.51041666666666663</v>
      </c>
      <c r="T954" s="97">
        <v>272</v>
      </c>
      <c r="U954" s="127" t="s">
        <v>272</v>
      </c>
      <c r="V954" s="97" t="s">
        <v>530</v>
      </c>
      <c r="W954" s="97" t="s">
        <v>289</v>
      </c>
      <c r="Y954" s="127" t="s">
        <v>531</v>
      </c>
      <c r="Z954" s="127" t="s">
        <v>532</v>
      </c>
      <c r="AA954" s="127" t="s">
        <v>261</v>
      </c>
      <c r="AB954" s="127">
        <f t="shared" si="97"/>
        <v>1</v>
      </c>
      <c r="AC954" s="127">
        <f t="shared" si="98"/>
        <v>1</v>
      </c>
      <c r="AD954" s="117">
        <v>48</v>
      </c>
      <c r="AE954" s="132">
        <f t="shared" si="105"/>
        <v>820</v>
      </c>
      <c r="AF954" s="97">
        <v>4</v>
      </c>
      <c r="AH954" s="127" t="str">
        <f t="shared" si="106"/>
        <v>2603PHYTO SOYA FORTE X 60 CAPS</v>
      </c>
      <c r="AI954" s="97" t="s">
        <v>476</v>
      </c>
    </row>
    <row r="955" spans="1:35" x14ac:dyDescent="0.3">
      <c r="A955" s="97">
        <v>156</v>
      </c>
      <c r="B955" s="127" t="str">
        <f t="shared" si="103"/>
        <v>1561</v>
      </c>
      <c r="C955" s="127" t="str">
        <f t="shared" si="104"/>
        <v>260310</v>
      </c>
      <c r="D955" s="98" t="s">
        <v>533</v>
      </c>
      <c r="E955" s="159" t="s">
        <v>629</v>
      </c>
      <c r="F955" s="133" t="s">
        <v>170</v>
      </c>
      <c r="G955" s="114" t="s">
        <v>376</v>
      </c>
      <c r="H955" s="136">
        <v>43889</v>
      </c>
      <c r="I955" s="132">
        <f t="shared" si="96"/>
        <v>10</v>
      </c>
      <c r="J955" s="97" t="s">
        <v>241</v>
      </c>
      <c r="K955" s="97">
        <v>2018</v>
      </c>
      <c r="L955" s="109">
        <v>43214</v>
      </c>
      <c r="M955" s="97">
        <v>2603</v>
      </c>
      <c r="N955" s="97">
        <v>2603</v>
      </c>
      <c r="O955" s="109">
        <v>43213</v>
      </c>
      <c r="P955" s="97" t="s">
        <v>134</v>
      </c>
      <c r="Q955" s="97" t="s">
        <v>95</v>
      </c>
      <c r="R955" s="132" t="s">
        <v>87</v>
      </c>
      <c r="S955" s="124">
        <v>0.51041666666666663</v>
      </c>
      <c r="T955" s="97">
        <v>272</v>
      </c>
      <c r="U955" s="127" t="s">
        <v>272</v>
      </c>
      <c r="V955" s="97" t="s">
        <v>530</v>
      </c>
      <c r="W955" s="97" t="s">
        <v>289</v>
      </c>
      <c r="Y955" s="127" t="s">
        <v>531</v>
      </c>
      <c r="Z955" s="127" t="s">
        <v>532</v>
      </c>
      <c r="AA955" s="127" t="s">
        <v>261</v>
      </c>
      <c r="AB955" s="127">
        <f t="shared" si="97"/>
        <v>1</v>
      </c>
      <c r="AC955" s="127">
        <f t="shared" si="98"/>
        <v>1</v>
      </c>
      <c r="AD955" s="117">
        <v>48</v>
      </c>
      <c r="AE955" s="132">
        <f t="shared" si="105"/>
        <v>820</v>
      </c>
      <c r="AF955" s="97">
        <v>4</v>
      </c>
      <c r="AH955" s="127" t="str">
        <f t="shared" si="106"/>
        <v>2603PHYTO SOYA DIA Y NOCHE X 60 CAP.</v>
      </c>
      <c r="AI955" s="97" t="s">
        <v>476</v>
      </c>
    </row>
    <row r="956" spans="1:35" x14ac:dyDescent="0.3">
      <c r="A956" s="97">
        <v>156</v>
      </c>
      <c r="B956" s="127" t="str">
        <f t="shared" si="103"/>
        <v>1561</v>
      </c>
      <c r="C956" s="127" t="str">
        <f t="shared" si="104"/>
        <v>260311</v>
      </c>
      <c r="D956" s="98" t="s">
        <v>533</v>
      </c>
      <c r="E956" s="159" t="s">
        <v>634</v>
      </c>
      <c r="F956" s="133" t="s">
        <v>157</v>
      </c>
      <c r="G956" s="114" t="s">
        <v>326</v>
      </c>
      <c r="H956" s="136">
        <v>44134</v>
      </c>
      <c r="I956" s="132">
        <f t="shared" si="96"/>
        <v>11</v>
      </c>
      <c r="J956" s="97" t="s">
        <v>241</v>
      </c>
      <c r="K956" s="97">
        <v>2018</v>
      </c>
      <c r="L956" s="109">
        <v>43214</v>
      </c>
      <c r="M956" s="97">
        <v>2603</v>
      </c>
      <c r="N956" s="97">
        <v>2603</v>
      </c>
      <c r="O956" s="109">
        <v>43213</v>
      </c>
      <c r="P956" s="97" t="s">
        <v>134</v>
      </c>
      <c r="Q956" s="97" t="s">
        <v>95</v>
      </c>
      <c r="R956" s="132" t="s">
        <v>87</v>
      </c>
      <c r="S956" s="124">
        <v>0.51041666666666663</v>
      </c>
      <c r="T956" s="97">
        <v>272</v>
      </c>
      <c r="U956" s="127" t="s">
        <v>272</v>
      </c>
      <c r="V956" s="97" t="s">
        <v>530</v>
      </c>
      <c r="W956" s="97" t="s">
        <v>289</v>
      </c>
      <c r="Y956" s="127" t="s">
        <v>531</v>
      </c>
      <c r="Z956" s="127" t="s">
        <v>532</v>
      </c>
      <c r="AA956" s="127" t="s">
        <v>261</v>
      </c>
      <c r="AB956" s="127">
        <f t="shared" si="97"/>
        <v>1</v>
      </c>
      <c r="AC956" s="127">
        <f t="shared" si="98"/>
        <v>1</v>
      </c>
      <c r="AD956" s="117">
        <v>66</v>
      </c>
      <c r="AE956" s="132">
        <f t="shared" si="105"/>
        <v>820</v>
      </c>
      <c r="AF956" s="97">
        <v>4</v>
      </c>
      <c r="AH956" s="127" t="str">
        <f t="shared" si="106"/>
        <v>2603PHYTO SOYA GEL VAGINAL X 8 APLICADORES</v>
      </c>
      <c r="AI956" s="97" t="s">
        <v>476</v>
      </c>
    </row>
    <row r="957" spans="1:35" x14ac:dyDescent="0.3">
      <c r="A957" s="97">
        <v>157</v>
      </c>
      <c r="B957" s="127" t="str">
        <f t="shared" si="92"/>
        <v>1571</v>
      </c>
      <c r="C957" s="127" t="str">
        <f t="shared" si="93"/>
        <v>26041</v>
      </c>
      <c r="D957" s="98" t="s">
        <v>534</v>
      </c>
      <c r="E957" s="159" t="s">
        <v>613</v>
      </c>
      <c r="F957" s="133" t="s">
        <v>185</v>
      </c>
      <c r="G957" s="114" t="s">
        <v>520</v>
      </c>
      <c r="H957" s="136">
        <v>44104</v>
      </c>
      <c r="I957" s="132">
        <f t="shared" si="96"/>
        <v>1</v>
      </c>
      <c r="J957" s="97" t="s">
        <v>241</v>
      </c>
      <c r="K957" s="97">
        <v>2018</v>
      </c>
      <c r="L957" s="109">
        <v>43214</v>
      </c>
      <c r="M957" s="97">
        <v>2604</v>
      </c>
      <c r="N957" s="97">
        <v>2604</v>
      </c>
      <c r="O957" s="109">
        <v>43214</v>
      </c>
      <c r="P957" s="97" t="s">
        <v>134</v>
      </c>
      <c r="Q957" s="97" t="s">
        <v>178</v>
      </c>
      <c r="R957" s="132" t="s">
        <v>87</v>
      </c>
      <c r="S957" s="124">
        <v>0.65347222222222223</v>
      </c>
      <c r="T957" s="97">
        <v>13</v>
      </c>
      <c r="U957" s="127" t="s">
        <v>272</v>
      </c>
      <c r="V957" s="97" t="s">
        <v>530</v>
      </c>
      <c r="W957" s="97" t="s">
        <v>289</v>
      </c>
      <c r="Y957" s="127" t="s">
        <v>531</v>
      </c>
      <c r="Z957" s="127" t="s">
        <v>532</v>
      </c>
      <c r="AA957" s="127" t="s">
        <v>261</v>
      </c>
      <c r="AB957" s="127">
        <f t="shared" si="97"/>
        <v>1</v>
      </c>
      <c r="AC957" s="127">
        <f t="shared" si="98"/>
        <v>1</v>
      </c>
      <c r="AD957" s="117">
        <v>234</v>
      </c>
      <c r="AE957" s="132">
        <f t="shared" si="95"/>
        <v>821</v>
      </c>
      <c r="AF957" s="97">
        <v>1</v>
      </c>
      <c r="AH957" s="127" t="str">
        <f t="shared" si="94"/>
        <v>2604ARKOLAGEN PLUS X 14 SACHETS</v>
      </c>
      <c r="AI957" s="97" t="s">
        <v>481</v>
      </c>
    </row>
    <row r="958" spans="1:35" x14ac:dyDescent="0.3">
      <c r="A958" s="97">
        <v>158</v>
      </c>
      <c r="B958" s="127" t="str">
        <f t="shared" si="92"/>
        <v>1581</v>
      </c>
      <c r="C958" s="127" t="str">
        <f t="shared" si="93"/>
        <v>26051</v>
      </c>
      <c r="D958" s="98" t="s">
        <v>535</v>
      </c>
      <c r="E958" s="159" t="s">
        <v>615</v>
      </c>
      <c r="F958" s="133" t="s">
        <v>146</v>
      </c>
      <c r="G958" s="114" t="s">
        <v>400</v>
      </c>
      <c r="H958" s="136">
        <v>43707</v>
      </c>
      <c r="I958" s="132">
        <f t="shared" si="96"/>
        <v>1</v>
      </c>
      <c r="J958" s="97" t="s">
        <v>241</v>
      </c>
      <c r="K958" s="97">
        <v>2018</v>
      </c>
      <c r="L958" s="109">
        <v>43215</v>
      </c>
      <c r="M958" s="97">
        <v>2605</v>
      </c>
      <c r="N958" s="97">
        <v>2605</v>
      </c>
      <c r="O958" s="109">
        <v>43214</v>
      </c>
      <c r="P958" s="97" t="s">
        <v>134</v>
      </c>
      <c r="Q958" s="97" t="s">
        <v>178</v>
      </c>
      <c r="R958" s="132" t="s">
        <v>87</v>
      </c>
      <c r="S958" s="124">
        <v>0.40763888888888888</v>
      </c>
      <c r="T958" s="97">
        <v>28</v>
      </c>
      <c r="U958" s="127" t="s">
        <v>508</v>
      </c>
      <c r="V958" s="97" t="s">
        <v>509</v>
      </c>
      <c r="W958" s="97" t="s">
        <v>289</v>
      </c>
      <c r="Y958" s="127" t="s">
        <v>363</v>
      </c>
      <c r="Z958" s="127" t="s">
        <v>364</v>
      </c>
      <c r="AA958" s="127" t="s">
        <v>261</v>
      </c>
      <c r="AB958" s="127">
        <f t="shared" si="97"/>
        <v>1</v>
      </c>
      <c r="AC958" s="127">
        <f t="shared" si="98"/>
        <v>1</v>
      </c>
      <c r="AD958" s="117">
        <v>108</v>
      </c>
      <c r="AE958" s="132">
        <f t="shared" si="95"/>
        <v>822</v>
      </c>
      <c r="AF958" s="97">
        <v>1</v>
      </c>
      <c r="AH958" s="127" t="str">
        <f t="shared" si="94"/>
        <v>2605ARKOVOX PROPOLIS JARABE X 150 ML.</v>
      </c>
      <c r="AI958" s="97" t="s">
        <v>481</v>
      </c>
    </row>
    <row r="959" spans="1:35" x14ac:dyDescent="0.3">
      <c r="A959" s="97">
        <v>158</v>
      </c>
      <c r="B959" s="127" t="str">
        <f t="shared" ref="B959:B1022" si="107">CONCATENATE(A959,AB959)</f>
        <v>1581</v>
      </c>
      <c r="C959" s="127" t="str">
        <f t="shared" ref="C959:C1022" si="108">CONCATENATE(N959,I959)</f>
        <v>26052</v>
      </c>
      <c r="D959" s="98" t="s">
        <v>535</v>
      </c>
      <c r="E959" s="159" t="s">
        <v>619</v>
      </c>
      <c r="F959" s="133" t="s">
        <v>151</v>
      </c>
      <c r="G959" s="114" t="s">
        <v>224</v>
      </c>
      <c r="H959" s="136">
        <v>43738</v>
      </c>
      <c r="I959" s="132">
        <f t="shared" si="96"/>
        <v>2</v>
      </c>
      <c r="J959" s="97" t="s">
        <v>241</v>
      </c>
      <c r="K959" s="97">
        <v>2018</v>
      </c>
      <c r="L959" s="109">
        <v>43215</v>
      </c>
      <c r="M959" s="97">
        <v>2605</v>
      </c>
      <c r="N959" s="97">
        <v>2605</v>
      </c>
      <c r="O959" s="109">
        <v>43214</v>
      </c>
      <c r="P959" s="97" t="s">
        <v>134</v>
      </c>
      <c r="Q959" s="97" t="s">
        <v>178</v>
      </c>
      <c r="R959" s="132" t="s">
        <v>87</v>
      </c>
      <c r="S959" s="124">
        <v>0.40763888888888888</v>
      </c>
      <c r="T959" s="97">
        <v>28</v>
      </c>
      <c r="U959" s="127" t="s">
        <v>508</v>
      </c>
      <c r="V959" s="97" t="s">
        <v>509</v>
      </c>
      <c r="W959" s="97" t="s">
        <v>289</v>
      </c>
      <c r="Y959" s="127" t="s">
        <v>363</v>
      </c>
      <c r="Z959" s="127" t="s">
        <v>364</v>
      </c>
      <c r="AA959" s="127" t="s">
        <v>261</v>
      </c>
      <c r="AB959" s="127">
        <f t="shared" si="97"/>
        <v>1</v>
      </c>
      <c r="AC959" s="127">
        <f t="shared" si="98"/>
        <v>1</v>
      </c>
      <c r="AD959" s="117">
        <v>80</v>
      </c>
      <c r="AE959" s="132">
        <f t="shared" si="95"/>
        <v>822</v>
      </c>
      <c r="AF959" s="97">
        <v>1</v>
      </c>
      <c r="AH959" s="127" t="str">
        <f t="shared" ref="AH959:AH1022" si="109">CONCATENATE(N959,F959)</f>
        <v>2605CYS-CONTROL SACHETS X 14</v>
      </c>
      <c r="AI959" s="97" t="s">
        <v>481</v>
      </c>
    </row>
    <row r="960" spans="1:35" x14ac:dyDescent="0.3">
      <c r="A960" s="97">
        <v>158</v>
      </c>
      <c r="B960" s="127" t="str">
        <f t="shared" si="107"/>
        <v>1581</v>
      </c>
      <c r="C960" s="127" t="str">
        <f t="shared" si="108"/>
        <v>26053</v>
      </c>
      <c r="D960" s="98" t="s">
        <v>535</v>
      </c>
      <c r="E960" s="159" t="s">
        <v>613</v>
      </c>
      <c r="F960" s="133" t="s">
        <v>185</v>
      </c>
      <c r="G960" s="114" t="s">
        <v>520</v>
      </c>
      <c r="H960" s="136">
        <v>44104</v>
      </c>
      <c r="I960" s="132">
        <f t="shared" si="96"/>
        <v>3</v>
      </c>
      <c r="J960" s="97" t="s">
        <v>241</v>
      </c>
      <c r="K960" s="97">
        <v>2018</v>
      </c>
      <c r="L960" s="109">
        <v>43215</v>
      </c>
      <c r="M960" s="97">
        <v>2605</v>
      </c>
      <c r="N960" s="97">
        <v>2605</v>
      </c>
      <c r="O960" s="109">
        <v>43214</v>
      </c>
      <c r="P960" s="97" t="s">
        <v>134</v>
      </c>
      <c r="Q960" s="97" t="s">
        <v>178</v>
      </c>
      <c r="R960" s="132" t="s">
        <v>87</v>
      </c>
      <c r="S960" s="124">
        <v>0.40763888888888888</v>
      </c>
      <c r="T960" s="97">
        <v>28</v>
      </c>
      <c r="U960" s="127" t="s">
        <v>508</v>
      </c>
      <c r="V960" s="97" t="s">
        <v>509</v>
      </c>
      <c r="W960" s="97" t="s">
        <v>289</v>
      </c>
      <c r="Y960" s="127" t="s">
        <v>363</v>
      </c>
      <c r="Z960" s="127" t="s">
        <v>364</v>
      </c>
      <c r="AA960" s="127" t="s">
        <v>261</v>
      </c>
      <c r="AB960" s="127">
        <f t="shared" si="97"/>
        <v>1</v>
      </c>
      <c r="AC960" s="127">
        <f t="shared" si="98"/>
        <v>1</v>
      </c>
      <c r="AD960" s="117">
        <v>252</v>
      </c>
      <c r="AE960" s="132">
        <f t="shared" si="95"/>
        <v>822</v>
      </c>
      <c r="AF960" s="97">
        <v>1</v>
      </c>
      <c r="AH960" s="127" t="str">
        <f t="shared" si="109"/>
        <v>2605ARKOLAGEN PLUS X 14 SACHETS</v>
      </c>
      <c r="AI960" s="97" t="s">
        <v>481</v>
      </c>
    </row>
    <row r="961" spans="1:35" x14ac:dyDescent="0.3">
      <c r="A961" s="97">
        <v>158</v>
      </c>
      <c r="B961" s="127" t="str">
        <f t="shared" si="107"/>
        <v>1581</v>
      </c>
      <c r="C961" s="127" t="str">
        <f t="shared" si="108"/>
        <v>26054</v>
      </c>
      <c r="D961" s="98" t="s">
        <v>535</v>
      </c>
      <c r="E961" s="159" t="s">
        <v>627</v>
      </c>
      <c r="F961" s="133" t="s">
        <v>153</v>
      </c>
      <c r="G961" s="114" t="s">
        <v>154</v>
      </c>
      <c r="H961" s="136">
        <v>43910</v>
      </c>
      <c r="I961" s="132">
        <f t="shared" si="96"/>
        <v>4</v>
      </c>
      <c r="J961" s="97" t="s">
        <v>241</v>
      </c>
      <c r="K961" s="97">
        <v>2018</v>
      </c>
      <c r="L961" s="109">
        <v>43215</v>
      </c>
      <c r="M961" s="97">
        <v>2605</v>
      </c>
      <c r="N961" s="97">
        <v>2605</v>
      </c>
      <c r="O961" s="109">
        <v>43214</v>
      </c>
      <c r="P961" s="97" t="s">
        <v>134</v>
      </c>
      <c r="Q961" s="97" t="s">
        <v>178</v>
      </c>
      <c r="R961" s="132" t="s">
        <v>87</v>
      </c>
      <c r="S961" s="124">
        <v>0.40763888888888888</v>
      </c>
      <c r="T961" s="97">
        <v>28</v>
      </c>
      <c r="U961" s="127" t="s">
        <v>508</v>
      </c>
      <c r="V961" s="97" t="s">
        <v>509</v>
      </c>
      <c r="W961" s="97" t="s">
        <v>289</v>
      </c>
      <c r="Y961" s="127" t="s">
        <v>363</v>
      </c>
      <c r="Z961" s="127" t="s">
        <v>364</v>
      </c>
      <c r="AA961" s="127" t="s">
        <v>261</v>
      </c>
      <c r="AB961" s="127">
        <f t="shared" si="97"/>
        <v>1</v>
      </c>
      <c r="AC961" s="127">
        <f t="shared" si="98"/>
        <v>1</v>
      </c>
      <c r="AD961" s="117">
        <v>75</v>
      </c>
      <c r="AE961" s="132">
        <f t="shared" si="95"/>
        <v>822</v>
      </c>
      <c r="AF961" s="97">
        <v>1</v>
      </c>
      <c r="AH961" s="127" t="str">
        <f t="shared" si="109"/>
        <v>2605ECHINALIS X 30 CAPSULAS</v>
      </c>
      <c r="AI961" s="97" t="s">
        <v>481</v>
      </c>
    </row>
    <row r="962" spans="1:35" x14ac:dyDescent="0.3">
      <c r="A962" s="97">
        <v>158</v>
      </c>
      <c r="B962" s="127" t="str">
        <f t="shared" si="107"/>
        <v>1581</v>
      </c>
      <c r="C962" s="127" t="str">
        <f t="shared" si="108"/>
        <v>26055</v>
      </c>
      <c r="D962" s="98" t="s">
        <v>535</v>
      </c>
      <c r="E962" s="159" t="s">
        <v>630</v>
      </c>
      <c r="F962" s="133" t="s">
        <v>142</v>
      </c>
      <c r="G962" s="114" t="s">
        <v>194</v>
      </c>
      <c r="H962" s="136">
        <v>43738</v>
      </c>
      <c r="I962" s="132">
        <f t="shared" si="96"/>
        <v>5</v>
      </c>
      <c r="J962" s="97" t="s">
        <v>241</v>
      </c>
      <c r="K962" s="97">
        <v>2018</v>
      </c>
      <c r="L962" s="109">
        <v>43215</v>
      </c>
      <c r="M962" s="97">
        <v>2605</v>
      </c>
      <c r="N962" s="97">
        <v>2605</v>
      </c>
      <c r="O962" s="109">
        <v>43214</v>
      </c>
      <c r="P962" s="97" t="s">
        <v>134</v>
      </c>
      <c r="Q962" s="97" t="s">
        <v>178</v>
      </c>
      <c r="R962" s="132" t="s">
        <v>87</v>
      </c>
      <c r="S962" s="124">
        <v>0.40763888888888888</v>
      </c>
      <c r="T962" s="97">
        <v>28</v>
      </c>
      <c r="U962" s="127" t="s">
        <v>508</v>
      </c>
      <c r="V962" s="97" t="s">
        <v>509</v>
      </c>
      <c r="W962" s="97" t="s">
        <v>289</v>
      </c>
      <c r="Y962" s="127" t="s">
        <v>363</v>
      </c>
      <c r="Z962" s="127" t="s">
        <v>364</v>
      </c>
      <c r="AA962" s="127" t="s">
        <v>261</v>
      </c>
      <c r="AB962" s="127">
        <f t="shared" si="97"/>
        <v>1</v>
      </c>
      <c r="AC962" s="127">
        <f t="shared" si="98"/>
        <v>1</v>
      </c>
      <c r="AD962" s="117">
        <v>120</v>
      </c>
      <c r="AE962" s="132">
        <f t="shared" ref="AE962:AE1025" si="110">IF(N962&lt;&gt;"",IF(N962=N961,AE961,AE961+1),"")</f>
        <v>822</v>
      </c>
      <c r="AF962" s="97">
        <v>1</v>
      </c>
      <c r="AH962" s="127" t="str">
        <f t="shared" si="109"/>
        <v>2605ACTIVOX MENTA-EUCALIPTO X 16 PASTILLAS</v>
      </c>
      <c r="AI962" s="97" t="s">
        <v>481</v>
      </c>
    </row>
    <row r="963" spans="1:35" x14ac:dyDescent="0.3">
      <c r="A963" s="97">
        <v>158</v>
      </c>
      <c r="B963" s="127" t="str">
        <f t="shared" si="107"/>
        <v>1581</v>
      </c>
      <c r="C963" s="127" t="str">
        <f t="shared" si="108"/>
        <v>26056</v>
      </c>
      <c r="D963" s="98" t="s">
        <v>535</v>
      </c>
      <c r="E963" s="159" t="s">
        <v>631</v>
      </c>
      <c r="F963" s="133" t="s">
        <v>159</v>
      </c>
      <c r="G963" s="114" t="s">
        <v>183</v>
      </c>
      <c r="H963" s="136">
        <v>43738</v>
      </c>
      <c r="I963" s="132">
        <f t="shared" si="96"/>
        <v>6</v>
      </c>
      <c r="J963" s="97" t="s">
        <v>241</v>
      </c>
      <c r="K963" s="97">
        <v>2018</v>
      </c>
      <c r="L963" s="109">
        <v>43215</v>
      </c>
      <c r="M963" s="97">
        <v>2605</v>
      </c>
      <c r="N963" s="97">
        <v>2605</v>
      </c>
      <c r="O963" s="109">
        <v>43214</v>
      </c>
      <c r="P963" s="97" t="s">
        <v>134</v>
      </c>
      <c r="Q963" s="97" t="s">
        <v>178</v>
      </c>
      <c r="R963" s="132" t="s">
        <v>87</v>
      </c>
      <c r="S963" s="124">
        <v>0.40763888888888888</v>
      </c>
      <c r="T963" s="97">
        <v>28</v>
      </c>
      <c r="U963" s="127" t="s">
        <v>508</v>
      </c>
      <c r="V963" s="97" t="s">
        <v>509</v>
      </c>
      <c r="W963" s="97" t="s">
        <v>289</v>
      </c>
      <c r="Y963" s="127" t="s">
        <v>363</v>
      </c>
      <c r="Z963" s="127" t="s">
        <v>364</v>
      </c>
      <c r="AA963" s="127" t="s">
        <v>261</v>
      </c>
      <c r="AB963" s="127">
        <f t="shared" si="97"/>
        <v>1</v>
      </c>
      <c r="AC963" s="127">
        <f t="shared" si="98"/>
        <v>1</v>
      </c>
      <c r="AD963" s="117">
        <v>120</v>
      </c>
      <c r="AE963" s="132">
        <f t="shared" si="110"/>
        <v>822</v>
      </c>
      <c r="AF963" s="97">
        <v>1</v>
      </c>
      <c r="AH963" s="127" t="str">
        <f t="shared" si="109"/>
        <v>2605ACTIVOX MIEL-LIMON X 16 PASTILLAS</v>
      </c>
      <c r="AI963" s="97" t="s">
        <v>481</v>
      </c>
    </row>
    <row r="964" spans="1:35" x14ac:dyDescent="0.3">
      <c r="A964" s="97">
        <v>159</v>
      </c>
      <c r="B964" s="127" t="str">
        <f t="shared" si="107"/>
        <v>1591</v>
      </c>
      <c r="C964" s="127" t="str">
        <f t="shared" si="108"/>
        <v>26101</v>
      </c>
      <c r="D964" s="98" t="s">
        <v>536</v>
      </c>
      <c r="E964" s="159" t="s">
        <v>630</v>
      </c>
      <c r="F964" s="133" t="s">
        <v>142</v>
      </c>
      <c r="G964" s="114" t="s">
        <v>194</v>
      </c>
      <c r="H964" s="136">
        <v>43738</v>
      </c>
      <c r="I964" s="132">
        <f t="shared" si="96"/>
        <v>1</v>
      </c>
      <c r="J964" s="97" t="s">
        <v>537</v>
      </c>
      <c r="K964" s="97">
        <v>2018</v>
      </c>
      <c r="L964" s="109">
        <v>43222</v>
      </c>
      <c r="M964" s="143">
        <v>2609</v>
      </c>
      <c r="N964" s="97">
        <v>2610</v>
      </c>
      <c r="O964" s="109">
        <v>43222</v>
      </c>
      <c r="P964" s="97" t="s">
        <v>134</v>
      </c>
      <c r="Q964" s="97" t="s">
        <v>90</v>
      </c>
      <c r="R964" s="132" t="s">
        <v>91</v>
      </c>
      <c r="S964" s="124">
        <v>0.72916666666666663</v>
      </c>
      <c r="T964" s="97">
        <v>3</v>
      </c>
      <c r="U964" s="127" t="s">
        <v>373</v>
      </c>
      <c r="V964" s="97" t="s">
        <v>374</v>
      </c>
      <c r="W964" s="97" t="s">
        <v>289</v>
      </c>
      <c r="Y964" s="127" t="s">
        <v>363</v>
      </c>
      <c r="Z964" s="127" t="s">
        <v>364</v>
      </c>
      <c r="AA964" s="127" t="s">
        <v>261</v>
      </c>
      <c r="AB964" s="127">
        <f t="shared" si="97"/>
        <v>1</v>
      </c>
      <c r="AC964" s="127">
        <f t="shared" si="98"/>
        <v>1</v>
      </c>
      <c r="AD964" s="117">
        <v>125</v>
      </c>
      <c r="AE964" s="132">
        <f t="shared" si="110"/>
        <v>823</v>
      </c>
      <c r="AF964" s="97">
        <v>1</v>
      </c>
      <c r="AH964" s="127" t="str">
        <f t="shared" si="109"/>
        <v>2610ACTIVOX MENTA-EUCALIPTO X 16 PASTILLAS</v>
      </c>
      <c r="AI964" s="97" t="s">
        <v>372</v>
      </c>
    </row>
    <row r="965" spans="1:35" x14ac:dyDescent="0.3">
      <c r="A965" s="97">
        <v>159</v>
      </c>
      <c r="B965" s="127" t="str">
        <f t="shared" si="107"/>
        <v>1591</v>
      </c>
      <c r="C965" s="127" t="str">
        <f t="shared" si="108"/>
        <v>26102</v>
      </c>
      <c r="D965" s="98" t="s">
        <v>536</v>
      </c>
      <c r="E965" s="159" t="s">
        <v>631</v>
      </c>
      <c r="F965" s="133" t="s">
        <v>159</v>
      </c>
      <c r="G965" s="114" t="s">
        <v>183</v>
      </c>
      <c r="H965" s="136">
        <v>43738</v>
      </c>
      <c r="I965" s="132">
        <f t="shared" ref="I965:I1028" si="111">IF(N965&lt;&gt;N964,1,IF(E965=E964,I964,I964+1))</f>
        <v>2</v>
      </c>
      <c r="J965" s="97" t="s">
        <v>537</v>
      </c>
      <c r="K965" s="97">
        <v>2018</v>
      </c>
      <c r="L965" s="109">
        <v>43222</v>
      </c>
      <c r="M965" s="143">
        <v>2609</v>
      </c>
      <c r="N965" s="97">
        <v>2610</v>
      </c>
      <c r="O965" s="109">
        <v>43222</v>
      </c>
      <c r="P965" s="97" t="s">
        <v>134</v>
      </c>
      <c r="Q965" s="97" t="s">
        <v>90</v>
      </c>
      <c r="R965" s="132" t="s">
        <v>91</v>
      </c>
      <c r="S965" s="124">
        <v>0.72916666666666663</v>
      </c>
      <c r="T965" s="97">
        <v>3</v>
      </c>
      <c r="U965" s="127" t="s">
        <v>373</v>
      </c>
      <c r="V965" s="97" t="s">
        <v>374</v>
      </c>
      <c r="W965" s="97" t="s">
        <v>289</v>
      </c>
      <c r="Y965" s="127" t="s">
        <v>363</v>
      </c>
      <c r="Z965" s="127" t="s">
        <v>364</v>
      </c>
      <c r="AA965" s="127" t="s">
        <v>261</v>
      </c>
      <c r="AB965" s="127">
        <f t="shared" ref="AB965:AB1028" si="112">IF(N965&lt;&gt;"",IF(A965&lt;&gt;A964,1,IF(N965=N964,AB964,AB964+1)),"")</f>
        <v>1</v>
      </c>
      <c r="AC965" s="127">
        <f t="shared" si="98"/>
        <v>1</v>
      </c>
      <c r="AD965" s="117">
        <v>100</v>
      </c>
      <c r="AE965" s="132">
        <f t="shared" si="110"/>
        <v>823</v>
      </c>
      <c r="AF965" s="97">
        <v>1</v>
      </c>
      <c r="AH965" s="127" t="str">
        <f t="shared" si="109"/>
        <v>2610ACTIVOX MIEL-LIMON X 16 PASTILLAS</v>
      </c>
      <c r="AI965" s="97" t="s">
        <v>372</v>
      </c>
    </row>
    <row r="966" spans="1:35" x14ac:dyDescent="0.3">
      <c r="A966" s="97">
        <v>159</v>
      </c>
      <c r="B966" s="127" t="str">
        <f t="shared" si="107"/>
        <v>1591</v>
      </c>
      <c r="C966" s="127" t="str">
        <f t="shared" si="108"/>
        <v>26103</v>
      </c>
      <c r="D966" s="98" t="s">
        <v>536</v>
      </c>
      <c r="E966" s="159" t="s">
        <v>614</v>
      </c>
      <c r="F966" s="133" t="s">
        <v>149</v>
      </c>
      <c r="G966" s="114" t="s">
        <v>150</v>
      </c>
      <c r="H966" s="136">
        <v>43951</v>
      </c>
      <c r="I966" s="132">
        <f t="shared" si="111"/>
        <v>3</v>
      </c>
      <c r="J966" s="97" t="s">
        <v>537</v>
      </c>
      <c r="K966" s="97">
        <v>2018</v>
      </c>
      <c r="L966" s="109">
        <v>43222</v>
      </c>
      <c r="M966" s="143">
        <v>2609</v>
      </c>
      <c r="N966" s="97">
        <v>2610</v>
      </c>
      <c r="O966" s="109">
        <v>43222</v>
      </c>
      <c r="P966" s="97" t="s">
        <v>134</v>
      </c>
      <c r="Q966" s="97" t="s">
        <v>90</v>
      </c>
      <c r="R966" s="132" t="s">
        <v>91</v>
      </c>
      <c r="S966" s="124">
        <v>0.72916666666666663</v>
      </c>
      <c r="T966" s="97">
        <v>3</v>
      </c>
      <c r="U966" s="127" t="s">
        <v>373</v>
      </c>
      <c r="V966" s="97" t="s">
        <v>374</v>
      </c>
      <c r="W966" s="97" t="s">
        <v>289</v>
      </c>
      <c r="Y966" s="127" t="s">
        <v>363</v>
      </c>
      <c r="Z966" s="127" t="s">
        <v>364</v>
      </c>
      <c r="AA966" s="127" t="s">
        <v>261</v>
      </c>
      <c r="AB966" s="127">
        <f t="shared" si="112"/>
        <v>1</v>
      </c>
      <c r="AC966" s="127">
        <f t="shared" ref="AC966:AC1029" si="113">IF(N966&lt;&gt;"",1,"")</f>
        <v>1</v>
      </c>
      <c r="AD966" s="117">
        <v>5</v>
      </c>
      <c r="AE966" s="132">
        <f t="shared" si="110"/>
        <v>823</v>
      </c>
      <c r="AF966" s="97">
        <v>1</v>
      </c>
      <c r="AH966" s="127" t="str">
        <f t="shared" si="109"/>
        <v>2610CHONDRO AID FORTE X 60 CAPS.</v>
      </c>
      <c r="AI966" s="97" t="s">
        <v>372</v>
      </c>
    </row>
    <row r="967" spans="1:35" x14ac:dyDescent="0.3">
      <c r="A967" s="97">
        <v>159</v>
      </c>
      <c r="B967" s="127" t="str">
        <f t="shared" si="107"/>
        <v>1591</v>
      </c>
      <c r="C967" s="127" t="str">
        <f t="shared" si="108"/>
        <v>26104</v>
      </c>
      <c r="D967" s="98" t="s">
        <v>536</v>
      </c>
      <c r="E967" s="159" t="s">
        <v>619</v>
      </c>
      <c r="F967" s="133" t="s">
        <v>151</v>
      </c>
      <c r="G967" s="114" t="s">
        <v>224</v>
      </c>
      <c r="H967" s="136">
        <v>43738</v>
      </c>
      <c r="I967" s="132">
        <f t="shared" si="111"/>
        <v>4</v>
      </c>
      <c r="J967" s="97" t="s">
        <v>537</v>
      </c>
      <c r="K967" s="97">
        <v>2018</v>
      </c>
      <c r="L967" s="109">
        <v>43222</v>
      </c>
      <c r="M967" s="143">
        <v>2609</v>
      </c>
      <c r="N967" s="97">
        <v>2610</v>
      </c>
      <c r="O967" s="109">
        <v>43222</v>
      </c>
      <c r="P967" s="97" t="s">
        <v>134</v>
      </c>
      <c r="Q967" s="97" t="s">
        <v>90</v>
      </c>
      <c r="R967" s="132" t="s">
        <v>91</v>
      </c>
      <c r="S967" s="124">
        <v>0.72916666666666663</v>
      </c>
      <c r="T967" s="97">
        <v>3</v>
      </c>
      <c r="U967" s="127" t="s">
        <v>373</v>
      </c>
      <c r="V967" s="97" t="s">
        <v>374</v>
      </c>
      <c r="W967" s="97" t="s">
        <v>289</v>
      </c>
      <c r="Y967" s="127" t="s">
        <v>363</v>
      </c>
      <c r="Z967" s="127" t="s">
        <v>364</v>
      </c>
      <c r="AA967" s="127" t="s">
        <v>261</v>
      </c>
      <c r="AB967" s="127">
        <f t="shared" si="112"/>
        <v>1</v>
      </c>
      <c r="AC967" s="127">
        <f t="shared" si="113"/>
        <v>1</v>
      </c>
      <c r="AD967" s="117">
        <v>5</v>
      </c>
      <c r="AE967" s="132">
        <f t="shared" si="110"/>
        <v>823</v>
      </c>
      <c r="AF967" s="97">
        <v>1</v>
      </c>
      <c r="AH967" s="127" t="str">
        <f t="shared" si="109"/>
        <v>2610CYS-CONTROL SACHETS X 14</v>
      </c>
      <c r="AI967" s="97" t="s">
        <v>372</v>
      </c>
    </row>
    <row r="968" spans="1:35" x14ac:dyDescent="0.3">
      <c r="A968" s="97">
        <v>159</v>
      </c>
      <c r="B968" s="127" t="str">
        <f t="shared" si="107"/>
        <v>1591</v>
      </c>
      <c r="C968" s="127" t="str">
        <f t="shared" si="108"/>
        <v>26105</v>
      </c>
      <c r="D968" s="98" t="s">
        <v>536</v>
      </c>
      <c r="E968" s="159" t="s">
        <v>620</v>
      </c>
      <c r="F968" s="133" t="s">
        <v>165</v>
      </c>
      <c r="G968" s="114" t="s">
        <v>184</v>
      </c>
      <c r="H968" s="136">
        <v>44042</v>
      </c>
      <c r="I968" s="132">
        <f t="shared" si="111"/>
        <v>5</v>
      </c>
      <c r="J968" s="97" t="s">
        <v>537</v>
      </c>
      <c r="K968" s="97">
        <v>2018</v>
      </c>
      <c r="L968" s="109">
        <v>43222</v>
      </c>
      <c r="M968" s="143">
        <v>2609</v>
      </c>
      <c r="N968" s="97">
        <v>2610</v>
      </c>
      <c r="O968" s="109">
        <v>43222</v>
      </c>
      <c r="P968" s="97" t="s">
        <v>134</v>
      </c>
      <c r="Q968" s="97" t="s">
        <v>90</v>
      </c>
      <c r="R968" s="132" t="s">
        <v>91</v>
      </c>
      <c r="S968" s="124">
        <v>0.72916666666666663</v>
      </c>
      <c r="T968" s="97">
        <v>3</v>
      </c>
      <c r="U968" s="127" t="s">
        <v>373</v>
      </c>
      <c r="V968" s="97" t="s">
        <v>374</v>
      </c>
      <c r="W968" s="97" t="s">
        <v>289</v>
      </c>
      <c r="Y968" s="127" t="s">
        <v>363</v>
      </c>
      <c r="Z968" s="127" t="s">
        <v>364</v>
      </c>
      <c r="AA968" s="127" t="s">
        <v>261</v>
      </c>
      <c r="AB968" s="127">
        <f t="shared" si="112"/>
        <v>1</v>
      </c>
      <c r="AC968" s="127">
        <f t="shared" si="113"/>
        <v>1</v>
      </c>
      <c r="AD968" s="117">
        <v>5</v>
      </c>
      <c r="AE968" s="132">
        <f t="shared" si="110"/>
        <v>823</v>
      </c>
      <c r="AF968" s="97">
        <v>1</v>
      </c>
      <c r="AH968" s="127" t="str">
        <f t="shared" si="109"/>
        <v>2610PHYTO SOYA FORTE X 60 CAPS</v>
      </c>
      <c r="AI968" s="97" t="s">
        <v>372</v>
      </c>
    </row>
    <row r="969" spans="1:35" x14ac:dyDescent="0.3">
      <c r="A969" s="97">
        <v>159</v>
      </c>
      <c r="B969" s="127" t="str">
        <f t="shared" si="107"/>
        <v>1591</v>
      </c>
      <c r="C969" s="127" t="str">
        <f t="shared" si="108"/>
        <v>26106</v>
      </c>
      <c r="D969" s="98" t="s">
        <v>536</v>
      </c>
      <c r="E969" s="159" t="s">
        <v>629</v>
      </c>
      <c r="F969" s="133" t="s">
        <v>170</v>
      </c>
      <c r="G969" s="114" t="s">
        <v>376</v>
      </c>
      <c r="H969" s="136">
        <v>43889</v>
      </c>
      <c r="I969" s="132">
        <f t="shared" si="111"/>
        <v>6</v>
      </c>
      <c r="J969" s="97" t="s">
        <v>537</v>
      </c>
      <c r="K969" s="97">
        <v>2018</v>
      </c>
      <c r="L969" s="109">
        <v>43222</v>
      </c>
      <c r="M969" s="143">
        <v>2609</v>
      </c>
      <c r="N969" s="97">
        <v>2610</v>
      </c>
      <c r="O969" s="109">
        <v>43222</v>
      </c>
      <c r="P969" s="97" t="s">
        <v>134</v>
      </c>
      <c r="Q969" s="97" t="s">
        <v>90</v>
      </c>
      <c r="R969" s="132" t="s">
        <v>91</v>
      </c>
      <c r="S969" s="124">
        <v>0.72916666666666663</v>
      </c>
      <c r="T969" s="97">
        <v>3</v>
      </c>
      <c r="U969" s="127" t="s">
        <v>373</v>
      </c>
      <c r="V969" s="97" t="s">
        <v>374</v>
      </c>
      <c r="W969" s="97" t="s">
        <v>289</v>
      </c>
      <c r="Y969" s="127" t="s">
        <v>363</v>
      </c>
      <c r="Z969" s="127" t="s">
        <v>364</v>
      </c>
      <c r="AA969" s="127" t="s">
        <v>261</v>
      </c>
      <c r="AB969" s="127">
        <f t="shared" si="112"/>
        <v>1</v>
      </c>
      <c r="AC969" s="127">
        <f t="shared" si="113"/>
        <v>1</v>
      </c>
      <c r="AD969" s="117">
        <v>5</v>
      </c>
      <c r="AE969" s="132">
        <f t="shared" si="110"/>
        <v>823</v>
      </c>
      <c r="AF969" s="97">
        <v>1</v>
      </c>
      <c r="AH969" s="127" t="str">
        <f t="shared" si="109"/>
        <v>2610PHYTO SOYA DIA Y NOCHE X 60 CAP.</v>
      </c>
      <c r="AI969" s="97" t="s">
        <v>372</v>
      </c>
    </row>
    <row r="970" spans="1:35" x14ac:dyDescent="0.3">
      <c r="A970" s="97">
        <v>159</v>
      </c>
      <c r="B970" s="127" t="str">
        <f t="shared" si="107"/>
        <v>1592</v>
      </c>
      <c r="C970" s="127" t="str">
        <f t="shared" si="108"/>
        <v>26111</v>
      </c>
      <c r="D970" s="98" t="s">
        <v>538</v>
      </c>
      <c r="E970" s="159" t="s">
        <v>631</v>
      </c>
      <c r="F970" s="133" t="s">
        <v>159</v>
      </c>
      <c r="G970" s="114" t="s">
        <v>183</v>
      </c>
      <c r="H970" s="136">
        <v>43738</v>
      </c>
      <c r="I970" s="132">
        <f t="shared" si="111"/>
        <v>1</v>
      </c>
      <c r="J970" s="97" t="s">
        <v>537</v>
      </c>
      <c r="K970" s="97">
        <v>2018</v>
      </c>
      <c r="L970" s="109">
        <v>43222</v>
      </c>
      <c r="M970" s="143">
        <v>2610</v>
      </c>
      <c r="N970" s="97">
        <v>2611</v>
      </c>
      <c r="O970" s="109">
        <v>43222</v>
      </c>
      <c r="P970" s="97" t="s">
        <v>134</v>
      </c>
      <c r="Q970" s="97" t="s">
        <v>96</v>
      </c>
      <c r="R970" s="132" t="s">
        <v>87</v>
      </c>
      <c r="S970" s="124">
        <v>0.72916666666666663</v>
      </c>
      <c r="T970" s="97">
        <v>26</v>
      </c>
      <c r="U970" s="127" t="s">
        <v>373</v>
      </c>
      <c r="V970" s="97" t="s">
        <v>374</v>
      </c>
      <c r="W970" s="97" t="s">
        <v>289</v>
      </c>
      <c r="Y970" s="127" t="s">
        <v>363</v>
      </c>
      <c r="Z970" s="127" t="s">
        <v>364</v>
      </c>
      <c r="AA970" s="127" t="s">
        <v>261</v>
      </c>
      <c r="AB970" s="127">
        <f t="shared" si="112"/>
        <v>2</v>
      </c>
      <c r="AC970" s="127">
        <f t="shared" si="113"/>
        <v>1</v>
      </c>
      <c r="AD970" s="117">
        <v>430</v>
      </c>
      <c r="AE970" s="132">
        <f t="shared" si="110"/>
        <v>824</v>
      </c>
      <c r="AF970" s="97">
        <v>1</v>
      </c>
      <c r="AH970" s="127" t="str">
        <f t="shared" si="109"/>
        <v>2611ACTIVOX MIEL-LIMON X 16 PASTILLAS</v>
      </c>
      <c r="AI970" s="97" t="s">
        <v>512</v>
      </c>
    </row>
    <row r="971" spans="1:35" x14ac:dyDescent="0.3">
      <c r="A971" s="97">
        <v>159</v>
      </c>
      <c r="B971" s="127" t="str">
        <f t="shared" si="107"/>
        <v>1592</v>
      </c>
      <c r="C971" s="127" t="str">
        <f t="shared" si="108"/>
        <v>26112</v>
      </c>
      <c r="D971" s="98" t="s">
        <v>538</v>
      </c>
      <c r="E971" s="159" t="s">
        <v>630</v>
      </c>
      <c r="F971" s="133" t="s">
        <v>142</v>
      </c>
      <c r="G971" s="114" t="s">
        <v>194</v>
      </c>
      <c r="H971" s="136">
        <v>43738</v>
      </c>
      <c r="I971" s="132">
        <f t="shared" si="111"/>
        <v>2</v>
      </c>
      <c r="J971" s="97" t="s">
        <v>537</v>
      </c>
      <c r="K971" s="97">
        <v>2018</v>
      </c>
      <c r="L971" s="109">
        <v>43222</v>
      </c>
      <c r="M971" s="143">
        <v>2610</v>
      </c>
      <c r="N971" s="97">
        <v>2611</v>
      </c>
      <c r="O971" s="109">
        <v>43222</v>
      </c>
      <c r="P971" s="97" t="s">
        <v>134</v>
      </c>
      <c r="Q971" s="97" t="s">
        <v>96</v>
      </c>
      <c r="R971" s="132" t="s">
        <v>87</v>
      </c>
      <c r="S971" s="124">
        <v>0.72916666666666663</v>
      </c>
      <c r="T971" s="97">
        <v>26</v>
      </c>
      <c r="U971" s="127" t="s">
        <v>373</v>
      </c>
      <c r="V971" s="97" t="s">
        <v>374</v>
      </c>
      <c r="W971" s="97" t="s">
        <v>289</v>
      </c>
      <c r="Y971" s="127" t="s">
        <v>363</v>
      </c>
      <c r="Z971" s="127" t="s">
        <v>364</v>
      </c>
      <c r="AA971" s="127" t="s">
        <v>261</v>
      </c>
      <c r="AB971" s="127">
        <f t="shared" si="112"/>
        <v>2</v>
      </c>
      <c r="AC971" s="127">
        <f t="shared" si="113"/>
        <v>1</v>
      </c>
      <c r="AD971" s="117">
        <v>740</v>
      </c>
      <c r="AE971" s="132">
        <f t="shared" si="110"/>
        <v>824</v>
      </c>
      <c r="AF971" s="97">
        <v>1</v>
      </c>
      <c r="AH971" s="127" t="str">
        <f t="shared" si="109"/>
        <v>2611ACTIVOX MENTA-EUCALIPTO X 16 PASTILLAS</v>
      </c>
      <c r="AI971" s="97" t="s">
        <v>512</v>
      </c>
    </row>
    <row r="972" spans="1:35" x14ac:dyDescent="0.3">
      <c r="A972" s="97">
        <v>159</v>
      </c>
      <c r="B972" s="127" t="str">
        <f t="shared" si="107"/>
        <v>1592</v>
      </c>
      <c r="C972" s="127" t="str">
        <f t="shared" si="108"/>
        <v>26113</v>
      </c>
      <c r="D972" s="98" t="s">
        <v>538</v>
      </c>
      <c r="E972" s="159" t="s">
        <v>617</v>
      </c>
      <c r="F972" s="133" t="s">
        <v>155</v>
      </c>
      <c r="G972" s="114" t="s">
        <v>355</v>
      </c>
      <c r="H972" s="136">
        <v>44073</v>
      </c>
      <c r="I972" s="132">
        <f t="shared" si="111"/>
        <v>3</v>
      </c>
      <c r="J972" s="97" t="s">
        <v>537</v>
      </c>
      <c r="K972" s="97">
        <v>2018</v>
      </c>
      <c r="L972" s="109">
        <v>43222</v>
      </c>
      <c r="M972" s="143">
        <v>2610</v>
      </c>
      <c r="N972" s="97">
        <v>2611</v>
      </c>
      <c r="O972" s="109">
        <v>43222</v>
      </c>
      <c r="P972" s="97" t="s">
        <v>134</v>
      </c>
      <c r="Q972" s="97" t="s">
        <v>96</v>
      </c>
      <c r="R972" s="132" t="s">
        <v>87</v>
      </c>
      <c r="S972" s="124">
        <v>0.72916666666666663</v>
      </c>
      <c r="T972" s="97">
        <v>26</v>
      </c>
      <c r="U972" s="127" t="s">
        <v>373</v>
      </c>
      <c r="V972" s="97" t="s">
        <v>374</v>
      </c>
      <c r="W972" s="97" t="s">
        <v>289</v>
      </c>
      <c r="Y972" s="127" t="s">
        <v>363</v>
      </c>
      <c r="Z972" s="127" t="s">
        <v>364</v>
      </c>
      <c r="AA972" s="127" t="s">
        <v>261</v>
      </c>
      <c r="AB972" s="127">
        <f t="shared" si="112"/>
        <v>2</v>
      </c>
      <c r="AC972" s="127">
        <f t="shared" si="113"/>
        <v>1</v>
      </c>
      <c r="AD972" s="117">
        <v>78</v>
      </c>
      <c r="AE972" s="132">
        <f t="shared" si="110"/>
        <v>824</v>
      </c>
      <c r="AF972" s="97">
        <v>1</v>
      </c>
      <c r="AH972" s="127" t="str">
        <f t="shared" si="109"/>
        <v>2611PHYTO SOYA CAPS. X 60</v>
      </c>
      <c r="AI972" s="97" t="s">
        <v>512</v>
      </c>
    </row>
    <row r="973" spans="1:35" x14ac:dyDescent="0.3">
      <c r="A973" s="97">
        <v>159</v>
      </c>
      <c r="B973" s="127" t="str">
        <f t="shared" si="107"/>
        <v>1592</v>
      </c>
      <c r="C973" s="127" t="str">
        <f t="shared" si="108"/>
        <v>26114</v>
      </c>
      <c r="D973" s="98" t="s">
        <v>538</v>
      </c>
      <c r="E973" s="159" t="s">
        <v>634</v>
      </c>
      <c r="F973" s="133" t="s">
        <v>157</v>
      </c>
      <c r="G973" s="114" t="s">
        <v>326</v>
      </c>
      <c r="H973" s="136">
        <v>44134</v>
      </c>
      <c r="I973" s="132">
        <f t="shared" si="111"/>
        <v>4</v>
      </c>
      <c r="J973" s="97" t="s">
        <v>537</v>
      </c>
      <c r="K973" s="97">
        <v>2018</v>
      </c>
      <c r="L973" s="109">
        <v>43222</v>
      </c>
      <c r="M973" s="143">
        <v>2610</v>
      </c>
      <c r="N973" s="97">
        <v>2611</v>
      </c>
      <c r="O973" s="109">
        <v>43222</v>
      </c>
      <c r="P973" s="97" t="s">
        <v>134</v>
      </c>
      <c r="Q973" s="97" t="s">
        <v>96</v>
      </c>
      <c r="R973" s="132" t="s">
        <v>87</v>
      </c>
      <c r="S973" s="124">
        <v>0.72916666666666663</v>
      </c>
      <c r="T973" s="97">
        <v>26</v>
      </c>
      <c r="U973" s="127" t="s">
        <v>373</v>
      </c>
      <c r="V973" s="97" t="s">
        <v>374</v>
      </c>
      <c r="W973" s="97" t="s">
        <v>289</v>
      </c>
      <c r="Y973" s="127" t="s">
        <v>363</v>
      </c>
      <c r="Z973" s="127" t="s">
        <v>364</v>
      </c>
      <c r="AA973" s="127" t="s">
        <v>261</v>
      </c>
      <c r="AB973" s="127">
        <f t="shared" si="112"/>
        <v>2</v>
      </c>
      <c r="AC973" s="127">
        <f t="shared" si="113"/>
        <v>1</v>
      </c>
      <c r="AD973" s="117">
        <v>66</v>
      </c>
      <c r="AE973" s="132">
        <f t="shared" si="110"/>
        <v>824</v>
      </c>
      <c r="AF973" s="97">
        <v>1</v>
      </c>
      <c r="AH973" s="127" t="str">
        <f t="shared" si="109"/>
        <v>2611PHYTO SOYA GEL VAGINAL X 8 APLICADORES</v>
      </c>
      <c r="AI973" s="97" t="s">
        <v>512</v>
      </c>
    </row>
    <row r="974" spans="1:35" x14ac:dyDescent="0.3">
      <c r="A974" s="97">
        <v>159</v>
      </c>
      <c r="B974" s="127" t="str">
        <f t="shared" si="107"/>
        <v>1592</v>
      </c>
      <c r="C974" s="127" t="str">
        <f t="shared" si="108"/>
        <v>26115</v>
      </c>
      <c r="D974" s="98" t="s">
        <v>538</v>
      </c>
      <c r="E974" s="159" t="s">
        <v>615</v>
      </c>
      <c r="F974" s="133" t="s">
        <v>146</v>
      </c>
      <c r="G974" s="114" t="s">
        <v>400</v>
      </c>
      <c r="H974" s="136">
        <v>43707</v>
      </c>
      <c r="I974" s="132">
        <f t="shared" si="111"/>
        <v>5</v>
      </c>
      <c r="J974" s="97" t="s">
        <v>537</v>
      </c>
      <c r="K974" s="97">
        <v>2018</v>
      </c>
      <c r="L974" s="109">
        <v>43222</v>
      </c>
      <c r="M974" s="143">
        <v>2610</v>
      </c>
      <c r="N974" s="97">
        <v>2611</v>
      </c>
      <c r="O974" s="109">
        <v>43222</v>
      </c>
      <c r="P974" s="97" t="s">
        <v>134</v>
      </c>
      <c r="Q974" s="97" t="s">
        <v>96</v>
      </c>
      <c r="R974" s="132" t="s">
        <v>87</v>
      </c>
      <c r="S974" s="124">
        <v>0.72916666666666663</v>
      </c>
      <c r="T974" s="97">
        <v>26</v>
      </c>
      <c r="U974" s="127" t="s">
        <v>373</v>
      </c>
      <c r="V974" s="97" t="s">
        <v>374</v>
      </c>
      <c r="W974" s="97" t="s">
        <v>289</v>
      </c>
      <c r="Y974" s="127" t="s">
        <v>363</v>
      </c>
      <c r="Z974" s="127" t="s">
        <v>364</v>
      </c>
      <c r="AA974" s="127" t="s">
        <v>261</v>
      </c>
      <c r="AB974" s="127">
        <f t="shared" si="112"/>
        <v>2</v>
      </c>
      <c r="AC974" s="127">
        <f t="shared" si="113"/>
        <v>1</v>
      </c>
      <c r="AD974" s="117">
        <v>156</v>
      </c>
      <c r="AE974" s="132">
        <f t="shared" si="110"/>
        <v>824</v>
      </c>
      <c r="AF974" s="97">
        <v>1</v>
      </c>
      <c r="AH974" s="127" t="str">
        <f t="shared" si="109"/>
        <v>2611ARKOVOX PROPOLIS JARABE X 150 ML.</v>
      </c>
      <c r="AI974" s="97" t="s">
        <v>512</v>
      </c>
    </row>
    <row r="975" spans="1:35" x14ac:dyDescent="0.3">
      <c r="A975" s="97">
        <v>159</v>
      </c>
      <c r="B975" s="127" t="str">
        <f t="shared" si="107"/>
        <v>1592</v>
      </c>
      <c r="C975" s="127" t="str">
        <f t="shared" si="108"/>
        <v>26116</v>
      </c>
      <c r="D975" s="98" t="s">
        <v>538</v>
      </c>
      <c r="E975" s="159" t="s">
        <v>620</v>
      </c>
      <c r="F975" s="133" t="s">
        <v>165</v>
      </c>
      <c r="G975" s="114" t="s">
        <v>184</v>
      </c>
      <c r="H975" s="136">
        <v>44042</v>
      </c>
      <c r="I975" s="132">
        <f t="shared" si="111"/>
        <v>6</v>
      </c>
      <c r="J975" s="97" t="s">
        <v>537</v>
      </c>
      <c r="K975" s="97">
        <v>2018</v>
      </c>
      <c r="L975" s="109">
        <v>43222</v>
      </c>
      <c r="M975" s="143">
        <v>2610</v>
      </c>
      <c r="N975" s="97">
        <v>2611</v>
      </c>
      <c r="O975" s="109">
        <v>43222</v>
      </c>
      <c r="P975" s="97" t="s">
        <v>134</v>
      </c>
      <c r="Q975" s="97" t="s">
        <v>96</v>
      </c>
      <c r="R975" s="132" t="s">
        <v>87</v>
      </c>
      <c r="S975" s="124">
        <v>0.72916666666666663</v>
      </c>
      <c r="T975" s="97">
        <v>26</v>
      </c>
      <c r="U975" s="127" t="s">
        <v>373</v>
      </c>
      <c r="V975" s="97" t="s">
        <v>374</v>
      </c>
      <c r="W975" s="97" t="s">
        <v>289</v>
      </c>
      <c r="Y975" s="127" t="s">
        <v>363</v>
      </c>
      <c r="Z975" s="127" t="s">
        <v>364</v>
      </c>
      <c r="AA975" s="127" t="s">
        <v>261</v>
      </c>
      <c r="AB975" s="127">
        <f t="shared" si="112"/>
        <v>2</v>
      </c>
      <c r="AC975" s="127">
        <f t="shared" si="113"/>
        <v>1</v>
      </c>
      <c r="AD975" s="117">
        <v>30</v>
      </c>
      <c r="AE975" s="132">
        <f t="shared" si="110"/>
        <v>824</v>
      </c>
      <c r="AF975" s="97">
        <v>1</v>
      </c>
      <c r="AH975" s="127" t="str">
        <f t="shared" si="109"/>
        <v>2611PHYTO SOYA FORTE X 60 CAPS</v>
      </c>
      <c r="AI975" s="97" t="s">
        <v>512</v>
      </c>
    </row>
    <row r="976" spans="1:35" x14ac:dyDescent="0.3">
      <c r="A976" s="97">
        <v>159</v>
      </c>
      <c r="B976" s="127" t="str">
        <f t="shared" si="107"/>
        <v>1592</v>
      </c>
      <c r="C976" s="127" t="str">
        <f t="shared" si="108"/>
        <v>26117</v>
      </c>
      <c r="D976" s="98" t="s">
        <v>538</v>
      </c>
      <c r="E976" s="159" t="s">
        <v>618</v>
      </c>
      <c r="F976" s="133" t="s">
        <v>161</v>
      </c>
      <c r="G976" s="114" t="s">
        <v>162</v>
      </c>
      <c r="H976" s="136">
        <v>43738</v>
      </c>
      <c r="I976" s="132">
        <f t="shared" si="111"/>
        <v>7</v>
      </c>
      <c r="J976" s="97" t="s">
        <v>537</v>
      </c>
      <c r="K976" s="97">
        <v>2018</v>
      </c>
      <c r="L976" s="109">
        <v>43222</v>
      </c>
      <c r="M976" s="143">
        <v>2610</v>
      </c>
      <c r="N976" s="97">
        <v>2611</v>
      </c>
      <c r="O976" s="109">
        <v>43222</v>
      </c>
      <c r="P976" s="97" t="s">
        <v>134</v>
      </c>
      <c r="Q976" s="97" t="s">
        <v>96</v>
      </c>
      <c r="R976" s="132" t="s">
        <v>87</v>
      </c>
      <c r="S976" s="124">
        <v>0.72916666666666663</v>
      </c>
      <c r="T976" s="97">
        <v>26</v>
      </c>
      <c r="U976" s="127" t="s">
        <v>373</v>
      </c>
      <c r="V976" s="97" t="s">
        <v>374</v>
      </c>
      <c r="W976" s="97" t="s">
        <v>289</v>
      </c>
      <c r="Y976" s="127" t="s">
        <v>363</v>
      </c>
      <c r="Z976" s="127" t="s">
        <v>364</v>
      </c>
      <c r="AA976" s="127" t="s">
        <v>261</v>
      </c>
      <c r="AB976" s="127">
        <f t="shared" si="112"/>
        <v>2</v>
      </c>
      <c r="AC976" s="127">
        <f t="shared" si="113"/>
        <v>1</v>
      </c>
      <c r="AD976" s="117">
        <v>42</v>
      </c>
      <c r="AE976" s="132">
        <f t="shared" si="110"/>
        <v>824</v>
      </c>
      <c r="AF976" s="97">
        <v>1</v>
      </c>
      <c r="AH976" s="127" t="str">
        <f t="shared" si="109"/>
        <v>2611ARKOCAPIL advance X 60 CAPS.</v>
      </c>
      <c r="AI976" s="97" t="s">
        <v>512</v>
      </c>
    </row>
    <row r="977" spans="1:35" x14ac:dyDescent="0.3">
      <c r="A977" s="97">
        <v>159</v>
      </c>
      <c r="B977" s="127" t="str">
        <f t="shared" si="107"/>
        <v>1592</v>
      </c>
      <c r="C977" s="127" t="str">
        <f t="shared" si="108"/>
        <v>26118</v>
      </c>
      <c r="D977" s="98" t="s">
        <v>538</v>
      </c>
      <c r="E977" s="159" t="s">
        <v>621</v>
      </c>
      <c r="F977" s="133" t="s">
        <v>167</v>
      </c>
      <c r="G977" s="114">
        <v>173937</v>
      </c>
      <c r="H977" s="136" t="s">
        <v>837</v>
      </c>
      <c r="I977" s="132">
        <f t="shared" si="111"/>
        <v>8</v>
      </c>
      <c r="J977" s="97" t="s">
        <v>537</v>
      </c>
      <c r="K977" s="97">
        <v>2018</v>
      </c>
      <c r="L977" s="109">
        <v>43222</v>
      </c>
      <c r="M977" s="143">
        <v>2610</v>
      </c>
      <c r="N977" s="97">
        <v>2611</v>
      </c>
      <c r="O977" s="109">
        <v>43222</v>
      </c>
      <c r="P977" s="97" t="s">
        <v>134</v>
      </c>
      <c r="Q977" s="97" t="s">
        <v>96</v>
      </c>
      <c r="R977" s="132" t="s">
        <v>87</v>
      </c>
      <c r="S977" s="124">
        <v>0.72916666666666663</v>
      </c>
      <c r="T977" s="97">
        <v>26</v>
      </c>
      <c r="U977" s="127" t="s">
        <v>373</v>
      </c>
      <c r="V977" s="97" t="s">
        <v>374</v>
      </c>
      <c r="W977" s="97" t="s">
        <v>289</v>
      </c>
      <c r="Y977" s="127" t="s">
        <v>363</v>
      </c>
      <c r="Z977" s="127" t="s">
        <v>364</v>
      </c>
      <c r="AA977" s="127" t="s">
        <v>261</v>
      </c>
      <c r="AB977" s="127">
        <f t="shared" si="112"/>
        <v>2</v>
      </c>
      <c r="AC977" s="127">
        <f t="shared" si="113"/>
        <v>1</v>
      </c>
      <c r="AD977" s="117">
        <v>18</v>
      </c>
      <c r="AE977" s="132">
        <f t="shared" si="110"/>
        <v>824</v>
      </c>
      <c r="AF977" s="97">
        <v>1</v>
      </c>
      <c r="AH977" s="127" t="str">
        <f t="shared" si="109"/>
        <v>2611VAGIVIT CAJS X 6 V.T.</v>
      </c>
      <c r="AI977" s="97" t="s">
        <v>512</v>
      </c>
    </row>
    <row r="978" spans="1:35" x14ac:dyDescent="0.3">
      <c r="A978" s="97">
        <v>159</v>
      </c>
      <c r="B978" s="127" t="str">
        <f t="shared" si="107"/>
        <v>1592</v>
      </c>
      <c r="C978" s="127" t="str">
        <f t="shared" si="108"/>
        <v>26119</v>
      </c>
      <c r="D978" s="98" t="s">
        <v>538</v>
      </c>
      <c r="E978" s="159" t="s">
        <v>627</v>
      </c>
      <c r="F978" s="133" t="s">
        <v>153</v>
      </c>
      <c r="G978" s="114" t="s">
        <v>154</v>
      </c>
      <c r="H978" s="136">
        <v>43910</v>
      </c>
      <c r="I978" s="132">
        <f t="shared" si="111"/>
        <v>9</v>
      </c>
      <c r="J978" s="97" t="s">
        <v>537</v>
      </c>
      <c r="K978" s="97">
        <v>2018</v>
      </c>
      <c r="L978" s="109">
        <v>43222</v>
      </c>
      <c r="M978" s="143">
        <v>2610</v>
      </c>
      <c r="N978" s="97">
        <v>2611</v>
      </c>
      <c r="O978" s="109">
        <v>43222</v>
      </c>
      <c r="P978" s="97" t="s">
        <v>134</v>
      </c>
      <c r="Q978" s="97" t="s">
        <v>96</v>
      </c>
      <c r="R978" s="132" t="s">
        <v>87</v>
      </c>
      <c r="S978" s="124">
        <v>0.72916666666666663</v>
      </c>
      <c r="T978" s="97">
        <v>26</v>
      </c>
      <c r="U978" s="127" t="s">
        <v>373</v>
      </c>
      <c r="V978" s="97" t="s">
        <v>374</v>
      </c>
      <c r="W978" s="97" t="s">
        <v>289</v>
      </c>
      <c r="Y978" s="127" t="s">
        <v>363</v>
      </c>
      <c r="Z978" s="127" t="s">
        <v>364</v>
      </c>
      <c r="AA978" s="127" t="s">
        <v>261</v>
      </c>
      <c r="AB978" s="127">
        <f t="shared" si="112"/>
        <v>2</v>
      </c>
      <c r="AC978" s="127">
        <f t="shared" si="113"/>
        <v>1</v>
      </c>
      <c r="AD978" s="117">
        <v>6</v>
      </c>
      <c r="AE978" s="132">
        <f t="shared" si="110"/>
        <v>824</v>
      </c>
      <c r="AF978" s="97">
        <v>1</v>
      </c>
      <c r="AH978" s="127" t="str">
        <f t="shared" si="109"/>
        <v>2611ECHINALIS X 30 CAPSULAS</v>
      </c>
      <c r="AI978" s="97" t="s">
        <v>512</v>
      </c>
    </row>
    <row r="979" spans="1:35" x14ac:dyDescent="0.3">
      <c r="A979" s="97">
        <v>159</v>
      </c>
      <c r="B979" s="127" t="str">
        <f t="shared" si="107"/>
        <v>1592</v>
      </c>
      <c r="C979" s="127" t="str">
        <f t="shared" si="108"/>
        <v>261110</v>
      </c>
      <c r="D979" s="98" t="s">
        <v>538</v>
      </c>
      <c r="E979" s="159" t="s">
        <v>619</v>
      </c>
      <c r="F979" s="133" t="s">
        <v>151</v>
      </c>
      <c r="G979" s="114" t="s">
        <v>224</v>
      </c>
      <c r="H979" s="136">
        <v>43738</v>
      </c>
      <c r="I979" s="132">
        <f t="shared" si="111"/>
        <v>10</v>
      </c>
      <c r="J979" s="97" t="s">
        <v>537</v>
      </c>
      <c r="K979" s="97">
        <v>2018</v>
      </c>
      <c r="L979" s="109">
        <v>43222</v>
      </c>
      <c r="M979" s="143">
        <v>2610</v>
      </c>
      <c r="N979" s="97">
        <v>2611</v>
      </c>
      <c r="O979" s="109">
        <v>43222</v>
      </c>
      <c r="P979" s="97" t="s">
        <v>134</v>
      </c>
      <c r="Q979" s="97" t="s">
        <v>96</v>
      </c>
      <c r="R979" s="132" t="s">
        <v>87</v>
      </c>
      <c r="S979" s="124">
        <v>0.72916666666666663</v>
      </c>
      <c r="T979" s="97">
        <v>26</v>
      </c>
      <c r="U979" s="127" t="s">
        <v>373</v>
      </c>
      <c r="V979" s="97" t="s">
        <v>374</v>
      </c>
      <c r="W979" s="97" t="s">
        <v>289</v>
      </c>
      <c r="Y979" s="127" t="s">
        <v>363</v>
      </c>
      <c r="Z979" s="127" t="s">
        <v>364</v>
      </c>
      <c r="AA979" s="127" t="s">
        <v>261</v>
      </c>
      <c r="AB979" s="127">
        <f t="shared" si="112"/>
        <v>2</v>
      </c>
      <c r="AC979" s="127">
        <f t="shared" si="113"/>
        <v>1</v>
      </c>
      <c r="AD979" s="117">
        <v>84</v>
      </c>
      <c r="AE979" s="132">
        <f t="shared" si="110"/>
        <v>824</v>
      </c>
      <c r="AF979" s="97">
        <v>1</v>
      </c>
      <c r="AH979" s="127" t="str">
        <f t="shared" si="109"/>
        <v>2611CYS-CONTROL SACHETS X 14</v>
      </c>
      <c r="AI979" s="97" t="s">
        <v>512</v>
      </c>
    </row>
    <row r="980" spans="1:35" x14ac:dyDescent="0.3">
      <c r="A980" s="97">
        <v>159</v>
      </c>
      <c r="B980" s="127" t="str">
        <f t="shared" si="107"/>
        <v>1592</v>
      </c>
      <c r="C980" s="127" t="str">
        <f t="shared" si="108"/>
        <v>261111</v>
      </c>
      <c r="D980" s="98" t="s">
        <v>538</v>
      </c>
      <c r="E980" s="159" t="s">
        <v>613</v>
      </c>
      <c r="F980" s="133" t="s">
        <v>185</v>
      </c>
      <c r="G980" s="114" t="s">
        <v>520</v>
      </c>
      <c r="H980" s="136">
        <v>44104</v>
      </c>
      <c r="I980" s="132">
        <f t="shared" si="111"/>
        <v>11</v>
      </c>
      <c r="J980" s="97" t="s">
        <v>537</v>
      </c>
      <c r="K980" s="97">
        <v>2018</v>
      </c>
      <c r="L980" s="109">
        <v>43222</v>
      </c>
      <c r="M980" s="143">
        <v>2610</v>
      </c>
      <c r="N980" s="97">
        <v>2611</v>
      </c>
      <c r="O980" s="109">
        <v>43222</v>
      </c>
      <c r="P980" s="97" t="s">
        <v>134</v>
      </c>
      <c r="Q980" s="97" t="s">
        <v>96</v>
      </c>
      <c r="R980" s="132" t="s">
        <v>87</v>
      </c>
      <c r="S980" s="124">
        <v>0.72916666666666663</v>
      </c>
      <c r="T980" s="97">
        <v>26</v>
      </c>
      <c r="U980" s="127" t="s">
        <v>373</v>
      </c>
      <c r="V980" s="97" t="s">
        <v>374</v>
      </c>
      <c r="W980" s="97" t="s">
        <v>289</v>
      </c>
      <c r="Y980" s="127" t="s">
        <v>363</v>
      </c>
      <c r="Z980" s="127" t="s">
        <v>364</v>
      </c>
      <c r="AA980" s="127" t="s">
        <v>261</v>
      </c>
      <c r="AB980" s="127">
        <f t="shared" si="112"/>
        <v>2</v>
      </c>
      <c r="AC980" s="127">
        <f t="shared" si="113"/>
        <v>1</v>
      </c>
      <c r="AD980" s="117">
        <v>90</v>
      </c>
      <c r="AE980" s="132">
        <f t="shared" si="110"/>
        <v>824</v>
      </c>
      <c r="AF980" s="97">
        <v>1</v>
      </c>
      <c r="AH980" s="127" t="str">
        <f t="shared" si="109"/>
        <v>2611ARKOLAGEN PLUS X 14 SACHETS</v>
      </c>
      <c r="AI980" s="97" t="s">
        <v>512</v>
      </c>
    </row>
    <row r="981" spans="1:35" x14ac:dyDescent="0.3">
      <c r="A981" s="97">
        <v>160</v>
      </c>
      <c r="B981" s="127" t="str">
        <f t="shared" si="107"/>
        <v>1601</v>
      </c>
      <c r="C981" s="127" t="str">
        <f t="shared" si="108"/>
        <v>26121</v>
      </c>
      <c r="D981" s="98" t="s">
        <v>539</v>
      </c>
      <c r="E981" s="159" t="s">
        <v>615</v>
      </c>
      <c r="F981" s="133" t="s">
        <v>146</v>
      </c>
      <c r="G981" s="114" t="s">
        <v>400</v>
      </c>
      <c r="H981" s="136">
        <v>43707</v>
      </c>
      <c r="I981" s="132">
        <f t="shared" si="111"/>
        <v>1</v>
      </c>
      <c r="J981" s="97" t="s">
        <v>537</v>
      </c>
      <c r="K981" s="97">
        <v>2018</v>
      </c>
      <c r="L981" s="109">
        <v>43223</v>
      </c>
      <c r="M981" s="143">
        <v>2611</v>
      </c>
      <c r="N981" s="97">
        <v>2612</v>
      </c>
      <c r="O981" s="109">
        <v>43222</v>
      </c>
      <c r="P981" s="97" t="s">
        <v>134</v>
      </c>
      <c r="Q981" s="97" t="s">
        <v>178</v>
      </c>
      <c r="R981" s="132" t="s">
        <v>87</v>
      </c>
      <c r="S981" s="124">
        <v>0.61805555555555558</v>
      </c>
      <c r="T981" s="97">
        <v>62</v>
      </c>
      <c r="U981" s="127" t="s">
        <v>542</v>
      </c>
      <c r="V981" s="97" t="s">
        <v>543</v>
      </c>
      <c r="W981" s="97" t="s">
        <v>289</v>
      </c>
      <c r="Y981" s="127" t="s">
        <v>363</v>
      </c>
      <c r="Z981" s="127" t="s">
        <v>364</v>
      </c>
      <c r="AA981" s="127" t="s">
        <v>261</v>
      </c>
      <c r="AB981" s="127">
        <f t="shared" si="112"/>
        <v>1</v>
      </c>
      <c r="AC981" s="127">
        <f t="shared" si="113"/>
        <v>1</v>
      </c>
      <c r="AD981" s="117">
        <v>276</v>
      </c>
      <c r="AE981" s="132">
        <f t="shared" si="110"/>
        <v>825</v>
      </c>
      <c r="AF981" s="97">
        <v>2</v>
      </c>
      <c r="AH981" s="127" t="str">
        <f t="shared" si="109"/>
        <v>2612ARKOVOX PROPOLIS JARABE X 150 ML.</v>
      </c>
      <c r="AI981" s="97" t="s">
        <v>481</v>
      </c>
    </row>
    <row r="982" spans="1:35" x14ac:dyDescent="0.3">
      <c r="A982" s="97">
        <v>160</v>
      </c>
      <c r="B982" s="127" t="str">
        <f t="shared" si="107"/>
        <v>1601</v>
      </c>
      <c r="C982" s="127" t="str">
        <f t="shared" si="108"/>
        <v>26122</v>
      </c>
      <c r="D982" s="98" t="s">
        <v>539</v>
      </c>
      <c r="E982" s="159" t="s">
        <v>620</v>
      </c>
      <c r="F982" s="133" t="s">
        <v>165</v>
      </c>
      <c r="G982" s="114" t="s">
        <v>184</v>
      </c>
      <c r="H982" s="136">
        <v>44042</v>
      </c>
      <c r="I982" s="132">
        <f t="shared" si="111"/>
        <v>2</v>
      </c>
      <c r="J982" s="97" t="s">
        <v>537</v>
      </c>
      <c r="K982" s="97">
        <v>2018</v>
      </c>
      <c r="L982" s="109">
        <v>43223</v>
      </c>
      <c r="M982" s="143">
        <v>2611</v>
      </c>
      <c r="N982" s="97">
        <v>2612</v>
      </c>
      <c r="O982" s="109">
        <v>43222</v>
      </c>
      <c r="P982" s="97" t="s">
        <v>134</v>
      </c>
      <c r="Q982" s="97" t="s">
        <v>178</v>
      </c>
      <c r="R982" s="132" t="s">
        <v>87</v>
      </c>
      <c r="S982" s="124">
        <v>0.61805555555555558</v>
      </c>
      <c r="T982" s="97">
        <v>62</v>
      </c>
      <c r="U982" s="127" t="s">
        <v>542</v>
      </c>
      <c r="V982" s="97" t="s">
        <v>543</v>
      </c>
      <c r="W982" s="97" t="s">
        <v>289</v>
      </c>
      <c r="Y982" s="127" t="s">
        <v>363</v>
      </c>
      <c r="Z982" s="127" t="s">
        <v>364</v>
      </c>
      <c r="AA982" s="127" t="s">
        <v>261</v>
      </c>
      <c r="AB982" s="127">
        <f t="shared" si="112"/>
        <v>1</v>
      </c>
      <c r="AC982" s="127">
        <f t="shared" si="113"/>
        <v>1</v>
      </c>
      <c r="AD982" s="117">
        <v>96</v>
      </c>
      <c r="AE982" s="132">
        <f t="shared" si="110"/>
        <v>825</v>
      </c>
      <c r="AF982" s="97">
        <v>2</v>
      </c>
      <c r="AH982" s="127" t="str">
        <f t="shared" si="109"/>
        <v>2612PHYTO SOYA FORTE X 60 CAPS</v>
      </c>
      <c r="AI982" s="97" t="s">
        <v>481</v>
      </c>
    </row>
    <row r="983" spans="1:35" x14ac:dyDescent="0.3">
      <c r="A983" s="97">
        <v>160</v>
      </c>
      <c r="B983" s="127" t="str">
        <f t="shared" si="107"/>
        <v>1601</v>
      </c>
      <c r="C983" s="127" t="str">
        <f t="shared" si="108"/>
        <v>26123</v>
      </c>
      <c r="D983" s="98" t="s">
        <v>539</v>
      </c>
      <c r="E983" s="159" t="s">
        <v>616</v>
      </c>
      <c r="F983" s="133" t="s">
        <v>163</v>
      </c>
      <c r="G983" s="114" t="s">
        <v>164</v>
      </c>
      <c r="H983" s="136">
        <v>43951</v>
      </c>
      <c r="I983" s="132">
        <f t="shared" si="111"/>
        <v>3</v>
      </c>
      <c r="J983" s="97" t="s">
        <v>537</v>
      </c>
      <c r="K983" s="97">
        <v>2018</v>
      </c>
      <c r="L983" s="109">
        <v>43223</v>
      </c>
      <c r="M983" s="143">
        <v>2611</v>
      </c>
      <c r="N983" s="97">
        <v>2612</v>
      </c>
      <c r="O983" s="109">
        <v>43222</v>
      </c>
      <c r="P983" s="97" t="s">
        <v>134</v>
      </c>
      <c r="Q983" s="97" t="s">
        <v>178</v>
      </c>
      <c r="R983" s="132" t="s">
        <v>87</v>
      </c>
      <c r="S983" s="124">
        <v>0.61805555555555558</v>
      </c>
      <c r="T983" s="97">
        <v>62</v>
      </c>
      <c r="U983" s="127" t="s">
        <v>542</v>
      </c>
      <c r="V983" s="97" t="s">
        <v>543</v>
      </c>
      <c r="W983" s="97" t="s">
        <v>289</v>
      </c>
      <c r="Y983" s="127" t="s">
        <v>363</v>
      </c>
      <c r="Z983" s="127" t="s">
        <v>364</v>
      </c>
      <c r="AA983" s="127" t="s">
        <v>261</v>
      </c>
      <c r="AB983" s="127">
        <f t="shared" si="112"/>
        <v>1</v>
      </c>
      <c r="AC983" s="127">
        <f t="shared" si="113"/>
        <v>1</v>
      </c>
      <c r="AD983" s="117">
        <v>48</v>
      </c>
      <c r="AE983" s="132">
        <f t="shared" si="110"/>
        <v>825</v>
      </c>
      <c r="AF983" s="97">
        <v>2</v>
      </c>
      <c r="AH983" s="127" t="str">
        <f t="shared" si="109"/>
        <v>2612PERLAS DE PIEL advance X 200 CAPS.</v>
      </c>
      <c r="AI983" s="97" t="s">
        <v>481</v>
      </c>
    </row>
    <row r="984" spans="1:35" x14ac:dyDescent="0.3">
      <c r="A984" s="97">
        <v>160</v>
      </c>
      <c r="B984" s="127" t="str">
        <f t="shared" si="107"/>
        <v>1601</v>
      </c>
      <c r="C984" s="127" t="str">
        <f t="shared" si="108"/>
        <v>26124</v>
      </c>
      <c r="D984" s="98" t="s">
        <v>539</v>
      </c>
      <c r="E984" s="159" t="s">
        <v>629</v>
      </c>
      <c r="F984" s="133" t="s">
        <v>170</v>
      </c>
      <c r="G984" s="114" t="s">
        <v>376</v>
      </c>
      <c r="H984" s="136">
        <v>43889</v>
      </c>
      <c r="I984" s="132">
        <f t="shared" si="111"/>
        <v>4</v>
      </c>
      <c r="J984" s="97" t="s">
        <v>537</v>
      </c>
      <c r="K984" s="97">
        <v>2018</v>
      </c>
      <c r="L984" s="109">
        <v>43223</v>
      </c>
      <c r="M984" s="143">
        <v>2611</v>
      </c>
      <c r="N984" s="97">
        <v>2612</v>
      </c>
      <c r="O984" s="109">
        <v>43222</v>
      </c>
      <c r="P984" s="97" t="s">
        <v>134</v>
      </c>
      <c r="Q984" s="97" t="s">
        <v>178</v>
      </c>
      <c r="R984" s="132" t="s">
        <v>87</v>
      </c>
      <c r="S984" s="124">
        <v>0.61805555555555558</v>
      </c>
      <c r="T984" s="97">
        <v>62</v>
      </c>
      <c r="U984" s="127" t="s">
        <v>542</v>
      </c>
      <c r="V984" s="97" t="s">
        <v>543</v>
      </c>
      <c r="W984" s="97" t="s">
        <v>289</v>
      </c>
      <c r="Y984" s="127" t="s">
        <v>363</v>
      </c>
      <c r="Z984" s="127" t="s">
        <v>364</v>
      </c>
      <c r="AA984" s="127" t="s">
        <v>261</v>
      </c>
      <c r="AB984" s="127">
        <f t="shared" si="112"/>
        <v>1</v>
      </c>
      <c r="AC984" s="127">
        <f t="shared" si="113"/>
        <v>1</v>
      </c>
      <c r="AD984" s="117">
        <v>40</v>
      </c>
      <c r="AE984" s="132">
        <f t="shared" si="110"/>
        <v>825</v>
      </c>
      <c r="AF984" s="97">
        <v>2</v>
      </c>
      <c r="AH984" s="127" t="str">
        <f t="shared" si="109"/>
        <v>2612PHYTO SOYA DIA Y NOCHE X 60 CAP.</v>
      </c>
      <c r="AI984" s="97" t="s">
        <v>481</v>
      </c>
    </row>
    <row r="985" spans="1:35" x14ac:dyDescent="0.3">
      <c r="A985" s="97">
        <v>160</v>
      </c>
      <c r="B985" s="127" t="str">
        <f t="shared" si="107"/>
        <v>1601</v>
      </c>
      <c r="C985" s="127" t="str">
        <f t="shared" si="108"/>
        <v>26125</v>
      </c>
      <c r="D985" s="98" t="s">
        <v>539</v>
      </c>
      <c r="E985" s="159" t="s">
        <v>619</v>
      </c>
      <c r="F985" s="133" t="s">
        <v>151</v>
      </c>
      <c r="G985" s="114" t="s">
        <v>224</v>
      </c>
      <c r="H985" s="136">
        <v>43738</v>
      </c>
      <c r="I985" s="132">
        <f t="shared" si="111"/>
        <v>5</v>
      </c>
      <c r="J985" s="97" t="s">
        <v>537</v>
      </c>
      <c r="K985" s="97">
        <v>2018</v>
      </c>
      <c r="L985" s="109">
        <v>43223</v>
      </c>
      <c r="M985" s="143">
        <v>2611</v>
      </c>
      <c r="N985" s="97">
        <v>2612</v>
      </c>
      <c r="O985" s="109">
        <v>43222</v>
      </c>
      <c r="P985" s="97" t="s">
        <v>134</v>
      </c>
      <c r="Q985" s="97" t="s">
        <v>178</v>
      </c>
      <c r="R985" s="132" t="s">
        <v>87</v>
      </c>
      <c r="S985" s="124">
        <v>0.61805555555555558</v>
      </c>
      <c r="T985" s="97">
        <v>62</v>
      </c>
      <c r="U985" s="127" t="s">
        <v>542</v>
      </c>
      <c r="V985" s="97" t="s">
        <v>543</v>
      </c>
      <c r="W985" s="97" t="s">
        <v>289</v>
      </c>
      <c r="Y985" s="127" t="s">
        <v>363</v>
      </c>
      <c r="Z985" s="127" t="s">
        <v>364</v>
      </c>
      <c r="AA985" s="127" t="s">
        <v>261</v>
      </c>
      <c r="AB985" s="127">
        <f t="shared" si="112"/>
        <v>1</v>
      </c>
      <c r="AC985" s="127">
        <f t="shared" si="113"/>
        <v>1</v>
      </c>
      <c r="AD985" s="117">
        <v>80</v>
      </c>
      <c r="AE985" s="132">
        <f t="shared" si="110"/>
        <v>825</v>
      </c>
      <c r="AF985" s="97">
        <v>2</v>
      </c>
      <c r="AH985" s="127" t="str">
        <f t="shared" si="109"/>
        <v>2612CYS-CONTROL SACHETS X 14</v>
      </c>
      <c r="AI985" s="97" t="s">
        <v>481</v>
      </c>
    </row>
    <row r="986" spans="1:35" x14ac:dyDescent="0.3">
      <c r="A986" s="97">
        <v>160</v>
      </c>
      <c r="B986" s="127" t="str">
        <f t="shared" si="107"/>
        <v>1601</v>
      </c>
      <c r="C986" s="127" t="str">
        <f t="shared" si="108"/>
        <v>26126</v>
      </c>
      <c r="D986" s="98" t="s">
        <v>539</v>
      </c>
      <c r="E986" s="159" t="s">
        <v>613</v>
      </c>
      <c r="F986" s="133" t="s">
        <v>185</v>
      </c>
      <c r="G986" s="114" t="s">
        <v>520</v>
      </c>
      <c r="H986" s="136">
        <v>44104</v>
      </c>
      <c r="I986" s="132">
        <f t="shared" si="111"/>
        <v>6</v>
      </c>
      <c r="J986" s="97" t="s">
        <v>537</v>
      </c>
      <c r="K986" s="97">
        <v>2018</v>
      </c>
      <c r="L986" s="109">
        <v>43223</v>
      </c>
      <c r="M986" s="143">
        <v>2611</v>
      </c>
      <c r="N986" s="97">
        <v>2612</v>
      </c>
      <c r="O986" s="109">
        <v>43222</v>
      </c>
      <c r="P986" s="97" t="s">
        <v>134</v>
      </c>
      <c r="Q986" s="97" t="s">
        <v>178</v>
      </c>
      <c r="R986" s="132" t="s">
        <v>87</v>
      </c>
      <c r="S986" s="124">
        <v>0.61805555555555558</v>
      </c>
      <c r="T986" s="97">
        <v>62</v>
      </c>
      <c r="U986" s="127" t="s">
        <v>542</v>
      </c>
      <c r="V986" s="97" t="s">
        <v>543</v>
      </c>
      <c r="W986" s="97" t="s">
        <v>289</v>
      </c>
      <c r="Y986" s="127" t="s">
        <v>363</v>
      </c>
      <c r="Z986" s="127" t="s">
        <v>364</v>
      </c>
      <c r="AA986" s="127" t="s">
        <v>261</v>
      </c>
      <c r="AB986" s="127">
        <f t="shared" si="112"/>
        <v>1</v>
      </c>
      <c r="AC986" s="127">
        <f t="shared" si="113"/>
        <v>1</v>
      </c>
      <c r="AD986" s="117">
        <v>180</v>
      </c>
      <c r="AE986" s="132">
        <f t="shared" si="110"/>
        <v>825</v>
      </c>
      <c r="AF986" s="97">
        <v>2</v>
      </c>
      <c r="AH986" s="127" t="str">
        <f t="shared" si="109"/>
        <v>2612ARKOLAGEN PLUS X 14 SACHETS</v>
      </c>
      <c r="AI986" s="97" t="s">
        <v>481</v>
      </c>
    </row>
    <row r="987" spans="1:35" x14ac:dyDescent="0.3">
      <c r="A987" s="97">
        <v>160</v>
      </c>
      <c r="B987" s="127" t="str">
        <f t="shared" si="107"/>
        <v>1601</v>
      </c>
      <c r="C987" s="127" t="str">
        <f t="shared" si="108"/>
        <v>26127</v>
      </c>
      <c r="D987" s="98" t="s">
        <v>539</v>
      </c>
      <c r="E987" s="159" t="s">
        <v>634</v>
      </c>
      <c r="F987" s="133" t="s">
        <v>157</v>
      </c>
      <c r="G987" s="114" t="s">
        <v>326</v>
      </c>
      <c r="H987" s="136">
        <v>44134</v>
      </c>
      <c r="I987" s="132">
        <f t="shared" si="111"/>
        <v>7</v>
      </c>
      <c r="J987" s="97" t="s">
        <v>537</v>
      </c>
      <c r="K987" s="97">
        <v>2018</v>
      </c>
      <c r="L987" s="109">
        <v>43223</v>
      </c>
      <c r="M987" s="143">
        <v>2611</v>
      </c>
      <c r="N987" s="97">
        <v>2612</v>
      </c>
      <c r="O987" s="109">
        <v>43222</v>
      </c>
      <c r="P987" s="97" t="s">
        <v>134</v>
      </c>
      <c r="Q987" s="97" t="s">
        <v>178</v>
      </c>
      <c r="R987" s="132" t="s">
        <v>87</v>
      </c>
      <c r="S987" s="124">
        <v>0.61805555555555558</v>
      </c>
      <c r="T987" s="97">
        <v>62</v>
      </c>
      <c r="U987" s="127" t="s">
        <v>542</v>
      </c>
      <c r="V987" s="97" t="s">
        <v>543</v>
      </c>
      <c r="W987" s="97" t="s">
        <v>289</v>
      </c>
      <c r="Y987" s="127" t="s">
        <v>363</v>
      </c>
      <c r="Z987" s="127" t="s">
        <v>364</v>
      </c>
      <c r="AA987" s="127" t="s">
        <v>261</v>
      </c>
      <c r="AB987" s="127">
        <f t="shared" si="112"/>
        <v>1</v>
      </c>
      <c r="AC987" s="127">
        <f t="shared" si="113"/>
        <v>1</v>
      </c>
      <c r="AD987" s="117">
        <v>110</v>
      </c>
      <c r="AE987" s="132">
        <f t="shared" si="110"/>
        <v>825</v>
      </c>
      <c r="AF987" s="97">
        <v>2</v>
      </c>
      <c r="AH987" s="127" t="str">
        <f t="shared" si="109"/>
        <v>2612PHYTO SOYA GEL VAGINAL X 8 APLICADORES</v>
      </c>
      <c r="AI987" s="97" t="s">
        <v>481</v>
      </c>
    </row>
    <row r="988" spans="1:35" x14ac:dyDescent="0.3">
      <c r="A988" s="97">
        <v>160</v>
      </c>
      <c r="B988" s="127" t="str">
        <f t="shared" si="107"/>
        <v>1601</v>
      </c>
      <c r="C988" s="127" t="str">
        <f t="shared" si="108"/>
        <v>26128</v>
      </c>
      <c r="D988" s="98" t="s">
        <v>539</v>
      </c>
      <c r="E988" s="159" t="s">
        <v>617</v>
      </c>
      <c r="F988" s="133" t="s">
        <v>155</v>
      </c>
      <c r="G988" s="114" t="s">
        <v>355</v>
      </c>
      <c r="H988" s="136">
        <v>44073</v>
      </c>
      <c r="I988" s="132">
        <f t="shared" si="111"/>
        <v>8</v>
      </c>
      <c r="J988" s="97" t="s">
        <v>537</v>
      </c>
      <c r="K988" s="97">
        <v>2018</v>
      </c>
      <c r="L988" s="109">
        <v>43223</v>
      </c>
      <c r="M988" s="143">
        <v>2611</v>
      </c>
      <c r="N988" s="97">
        <v>2612</v>
      </c>
      <c r="O988" s="109">
        <v>43222</v>
      </c>
      <c r="P988" s="97" t="s">
        <v>134</v>
      </c>
      <c r="Q988" s="97" t="s">
        <v>178</v>
      </c>
      <c r="R988" s="132" t="s">
        <v>87</v>
      </c>
      <c r="S988" s="124">
        <v>0.61805555555555558</v>
      </c>
      <c r="T988" s="97">
        <v>62</v>
      </c>
      <c r="U988" s="127" t="s">
        <v>542</v>
      </c>
      <c r="V988" s="97" t="s">
        <v>543</v>
      </c>
      <c r="W988" s="97" t="s">
        <v>289</v>
      </c>
      <c r="Y988" s="127" t="s">
        <v>363</v>
      </c>
      <c r="Z988" s="127" t="s">
        <v>364</v>
      </c>
      <c r="AA988" s="127" t="s">
        <v>261</v>
      </c>
      <c r="AB988" s="127">
        <f t="shared" si="112"/>
        <v>1</v>
      </c>
      <c r="AC988" s="127">
        <f t="shared" si="113"/>
        <v>1</v>
      </c>
      <c r="AD988" s="117">
        <v>96</v>
      </c>
      <c r="AE988" s="132">
        <f t="shared" si="110"/>
        <v>825</v>
      </c>
      <c r="AF988" s="97">
        <v>2</v>
      </c>
      <c r="AH988" s="127" t="str">
        <f t="shared" si="109"/>
        <v>2612PHYTO SOYA CAPS. X 60</v>
      </c>
      <c r="AI988" s="97" t="s">
        <v>481</v>
      </c>
    </row>
    <row r="989" spans="1:35" x14ac:dyDescent="0.3">
      <c r="A989" s="97">
        <v>160</v>
      </c>
      <c r="B989" s="127" t="str">
        <f t="shared" si="107"/>
        <v>1601</v>
      </c>
      <c r="C989" s="127" t="str">
        <f t="shared" si="108"/>
        <v>26129</v>
      </c>
      <c r="D989" s="98" t="s">
        <v>539</v>
      </c>
      <c r="E989" s="159" t="s">
        <v>618</v>
      </c>
      <c r="F989" s="133" t="s">
        <v>161</v>
      </c>
      <c r="G989" s="114" t="s">
        <v>162</v>
      </c>
      <c r="H989" s="136">
        <v>43738</v>
      </c>
      <c r="I989" s="132">
        <f t="shared" si="111"/>
        <v>9</v>
      </c>
      <c r="J989" s="97" t="s">
        <v>537</v>
      </c>
      <c r="K989" s="97">
        <v>2018</v>
      </c>
      <c r="L989" s="109">
        <v>43223</v>
      </c>
      <c r="M989" s="143">
        <v>2611</v>
      </c>
      <c r="N989" s="97">
        <v>2612</v>
      </c>
      <c r="O989" s="109">
        <v>43222</v>
      </c>
      <c r="P989" s="97" t="s">
        <v>134</v>
      </c>
      <c r="Q989" s="97" t="s">
        <v>178</v>
      </c>
      <c r="R989" s="132" t="s">
        <v>87</v>
      </c>
      <c r="S989" s="124">
        <v>0.61805555555555558</v>
      </c>
      <c r="T989" s="97">
        <v>62</v>
      </c>
      <c r="U989" s="127" t="s">
        <v>542</v>
      </c>
      <c r="V989" s="97" t="s">
        <v>543</v>
      </c>
      <c r="W989" s="97" t="s">
        <v>289</v>
      </c>
      <c r="Y989" s="127" t="s">
        <v>363</v>
      </c>
      <c r="Z989" s="127" t="s">
        <v>364</v>
      </c>
      <c r="AA989" s="127" t="s">
        <v>261</v>
      </c>
      <c r="AB989" s="127">
        <f t="shared" si="112"/>
        <v>1</v>
      </c>
      <c r="AC989" s="127">
        <f t="shared" si="113"/>
        <v>1</v>
      </c>
      <c r="AD989" s="117">
        <v>84</v>
      </c>
      <c r="AE989" s="132">
        <f t="shared" si="110"/>
        <v>825</v>
      </c>
      <c r="AF989" s="97">
        <v>2</v>
      </c>
      <c r="AH989" s="127" t="str">
        <f t="shared" si="109"/>
        <v>2612ARKOCAPIL advance X 60 CAPS.</v>
      </c>
      <c r="AI989" s="97" t="s">
        <v>481</v>
      </c>
    </row>
    <row r="990" spans="1:35" x14ac:dyDescent="0.3">
      <c r="A990" s="97">
        <v>160</v>
      </c>
      <c r="B990" s="127" t="str">
        <f t="shared" si="107"/>
        <v>1601</v>
      </c>
      <c r="C990" s="127" t="str">
        <f t="shared" si="108"/>
        <v>261210</v>
      </c>
      <c r="D990" s="98" t="s">
        <v>539</v>
      </c>
      <c r="E990" s="159" t="s">
        <v>627</v>
      </c>
      <c r="F990" s="133" t="s">
        <v>153</v>
      </c>
      <c r="G990" s="114" t="s">
        <v>154</v>
      </c>
      <c r="H990" s="136">
        <v>43910</v>
      </c>
      <c r="I990" s="132">
        <f t="shared" si="111"/>
        <v>10</v>
      </c>
      <c r="J990" s="97" t="s">
        <v>537</v>
      </c>
      <c r="K990" s="97">
        <v>2018</v>
      </c>
      <c r="L990" s="109">
        <v>43223</v>
      </c>
      <c r="M990" s="143">
        <v>2611</v>
      </c>
      <c r="N990" s="97">
        <v>2612</v>
      </c>
      <c r="O990" s="109">
        <v>43222</v>
      </c>
      <c r="P990" s="97" t="s">
        <v>134</v>
      </c>
      <c r="Q990" s="97" t="s">
        <v>178</v>
      </c>
      <c r="R990" s="132" t="s">
        <v>87</v>
      </c>
      <c r="S990" s="124">
        <v>0.61805555555555558</v>
      </c>
      <c r="T990" s="97">
        <v>62</v>
      </c>
      <c r="U990" s="127" t="s">
        <v>542</v>
      </c>
      <c r="V990" s="97" t="s">
        <v>543</v>
      </c>
      <c r="W990" s="97" t="s">
        <v>289</v>
      </c>
      <c r="Y990" s="127" t="s">
        <v>363</v>
      </c>
      <c r="Z990" s="127" t="s">
        <v>364</v>
      </c>
      <c r="AA990" s="127" t="s">
        <v>261</v>
      </c>
      <c r="AB990" s="127">
        <f t="shared" si="112"/>
        <v>1</v>
      </c>
      <c r="AC990" s="127">
        <f t="shared" si="113"/>
        <v>1</v>
      </c>
      <c r="AD990" s="117">
        <v>50</v>
      </c>
      <c r="AE990" s="132">
        <f t="shared" si="110"/>
        <v>825</v>
      </c>
      <c r="AF990" s="97">
        <v>2</v>
      </c>
      <c r="AH990" s="127" t="str">
        <f t="shared" si="109"/>
        <v>2612ECHINALIS X 30 CAPSULAS</v>
      </c>
      <c r="AI990" s="97" t="s">
        <v>481</v>
      </c>
    </row>
    <row r="991" spans="1:35" x14ac:dyDescent="0.3">
      <c r="A991" s="97">
        <v>160</v>
      </c>
      <c r="B991" s="127" t="str">
        <f t="shared" si="107"/>
        <v>1601</v>
      </c>
      <c r="C991" s="127" t="str">
        <f t="shared" si="108"/>
        <v>261211</v>
      </c>
      <c r="D991" s="98" t="s">
        <v>539</v>
      </c>
      <c r="E991" s="159" t="s">
        <v>630</v>
      </c>
      <c r="F991" s="133" t="s">
        <v>142</v>
      </c>
      <c r="G991" s="114" t="s">
        <v>194</v>
      </c>
      <c r="H991" s="136">
        <v>43738</v>
      </c>
      <c r="I991" s="132">
        <f t="shared" si="111"/>
        <v>11</v>
      </c>
      <c r="J991" s="97" t="s">
        <v>537</v>
      </c>
      <c r="K991" s="97">
        <v>2018</v>
      </c>
      <c r="L991" s="109">
        <v>43223</v>
      </c>
      <c r="M991" s="143">
        <v>2611</v>
      </c>
      <c r="N991" s="97">
        <v>2612</v>
      </c>
      <c r="O991" s="109">
        <v>43222</v>
      </c>
      <c r="P991" s="97" t="s">
        <v>134</v>
      </c>
      <c r="Q991" s="97" t="s">
        <v>178</v>
      </c>
      <c r="R991" s="132" t="s">
        <v>87</v>
      </c>
      <c r="S991" s="124">
        <v>0.61805555555555558</v>
      </c>
      <c r="T991" s="97">
        <v>62</v>
      </c>
      <c r="U991" s="127" t="s">
        <v>542</v>
      </c>
      <c r="V991" s="97" t="s">
        <v>543</v>
      </c>
      <c r="W991" s="97" t="s">
        <v>289</v>
      </c>
      <c r="Y991" s="127" t="s">
        <v>363</v>
      </c>
      <c r="Z991" s="127" t="s">
        <v>364</v>
      </c>
      <c r="AA991" s="127" t="s">
        <v>261</v>
      </c>
      <c r="AB991" s="127">
        <f t="shared" si="112"/>
        <v>1</v>
      </c>
      <c r="AC991" s="127">
        <f t="shared" si="113"/>
        <v>1</v>
      </c>
      <c r="AD991" s="117">
        <v>840</v>
      </c>
      <c r="AE991" s="132">
        <f t="shared" si="110"/>
        <v>825</v>
      </c>
      <c r="AF991" s="97">
        <v>2</v>
      </c>
      <c r="AH991" s="127" t="str">
        <f t="shared" si="109"/>
        <v>2612ACTIVOX MENTA-EUCALIPTO X 16 PASTILLAS</v>
      </c>
      <c r="AI991" s="97" t="s">
        <v>481</v>
      </c>
    </row>
    <row r="992" spans="1:35" x14ac:dyDescent="0.3">
      <c r="A992" s="97">
        <v>160</v>
      </c>
      <c r="B992" s="127" t="str">
        <f t="shared" si="107"/>
        <v>1601</v>
      </c>
      <c r="C992" s="127" t="str">
        <f t="shared" si="108"/>
        <v>261212</v>
      </c>
      <c r="D992" s="98" t="s">
        <v>539</v>
      </c>
      <c r="E992" s="159" t="s">
        <v>631</v>
      </c>
      <c r="F992" s="133" t="s">
        <v>159</v>
      </c>
      <c r="G992" s="114" t="s">
        <v>183</v>
      </c>
      <c r="H992" s="136">
        <v>43738</v>
      </c>
      <c r="I992" s="132">
        <f t="shared" si="111"/>
        <v>12</v>
      </c>
      <c r="J992" s="97" t="s">
        <v>537</v>
      </c>
      <c r="K992" s="97">
        <v>2018</v>
      </c>
      <c r="L992" s="109">
        <v>43223</v>
      </c>
      <c r="M992" s="143">
        <v>2611</v>
      </c>
      <c r="N992" s="97">
        <v>2612</v>
      </c>
      <c r="O992" s="109">
        <v>43222</v>
      </c>
      <c r="P992" s="97" t="s">
        <v>134</v>
      </c>
      <c r="Q992" s="97" t="s">
        <v>178</v>
      </c>
      <c r="R992" s="132" t="s">
        <v>87</v>
      </c>
      <c r="S992" s="124">
        <v>0.61805555555555558</v>
      </c>
      <c r="T992" s="97">
        <v>62</v>
      </c>
      <c r="U992" s="127" t="s">
        <v>542</v>
      </c>
      <c r="V992" s="97" t="s">
        <v>543</v>
      </c>
      <c r="W992" s="97" t="s">
        <v>289</v>
      </c>
      <c r="Y992" s="127" t="s">
        <v>363</v>
      </c>
      <c r="Z992" s="127" t="s">
        <v>364</v>
      </c>
      <c r="AA992" s="127" t="s">
        <v>261</v>
      </c>
      <c r="AB992" s="127">
        <f t="shared" si="112"/>
        <v>1</v>
      </c>
      <c r="AC992" s="127">
        <f t="shared" si="113"/>
        <v>1</v>
      </c>
      <c r="AD992" s="117">
        <v>600</v>
      </c>
      <c r="AE992" s="132">
        <f t="shared" si="110"/>
        <v>825</v>
      </c>
      <c r="AF992" s="97">
        <v>2</v>
      </c>
      <c r="AH992" s="127" t="str">
        <f t="shared" si="109"/>
        <v>2612ACTIVOX MIEL-LIMON X 16 PASTILLAS</v>
      </c>
      <c r="AI992" s="97" t="s">
        <v>481</v>
      </c>
    </row>
    <row r="993" spans="1:35" x14ac:dyDescent="0.3">
      <c r="A993" s="97">
        <v>160</v>
      </c>
      <c r="B993" s="127" t="str">
        <f t="shared" si="107"/>
        <v>1601</v>
      </c>
      <c r="C993" s="127" t="str">
        <f t="shared" si="108"/>
        <v>261213</v>
      </c>
      <c r="D993" s="98" t="s">
        <v>539</v>
      </c>
      <c r="E993" s="159" t="s">
        <v>621</v>
      </c>
      <c r="F993" s="133" t="s">
        <v>167</v>
      </c>
      <c r="G993" s="114">
        <v>173937</v>
      </c>
      <c r="H993" s="136" t="s">
        <v>837</v>
      </c>
      <c r="I993" s="132">
        <f t="shared" si="111"/>
        <v>13</v>
      </c>
      <c r="J993" s="97" t="s">
        <v>537</v>
      </c>
      <c r="K993" s="97">
        <v>2018</v>
      </c>
      <c r="L993" s="109">
        <v>43223</v>
      </c>
      <c r="M993" s="143">
        <v>2611</v>
      </c>
      <c r="N993" s="97">
        <v>2612</v>
      </c>
      <c r="O993" s="109">
        <v>43222</v>
      </c>
      <c r="P993" s="97" t="s">
        <v>134</v>
      </c>
      <c r="Q993" s="97" t="s">
        <v>178</v>
      </c>
      <c r="R993" s="132" t="s">
        <v>87</v>
      </c>
      <c r="S993" s="124">
        <v>0.61805555555555558</v>
      </c>
      <c r="T993" s="97">
        <v>62</v>
      </c>
      <c r="U993" s="127" t="s">
        <v>542</v>
      </c>
      <c r="V993" s="97" t="s">
        <v>543</v>
      </c>
      <c r="W993" s="97" t="s">
        <v>289</v>
      </c>
      <c r="Y993" s="127" t="s">
        <v>363</v>
      </c>
      <c r="Z993" s="127" t="s">
        <v>364</v>
      </c>
      <c r="AA993" s="127" t="s">
        <v>261</v>
      </c>
      <c r="AB993" s="127">
        <f t="shared" si="112"/>
        <v>1</v>
      </c>
      <c r="AC993" s="127">
        <f t="shared" si="113"/>
        <v>1</v>
      </c>
      <c r="AD993" s="117">
        <v>50</v>
      </c>
      <c r="AE993" s="132">
        <f t="shared" si="110"/>
        <v>825</v>
      </c>
      <c r="AF993" s="97">
        <v>2</v>
      </c>
      <c r="AH993" s="127" t="str">
        <f t="shared" si="109"/>
        <v>2612VAGIVIT CAJS X 6 V.T.</v>
      </c>
      <c r="AI993" s="97" t="s">
        <v>481</v>
      </c>
    </row>
    <row r="994" spans="1:35" x14ac:dyDescent="0.3">
      <c r="A994" s="97">
        <v>160</v>
      </c>
      <c r="B994" s="127" t="str">
        <f t="shared" si="107"/>
        <v>1602</v>
      </c>
      <c r="C994" s="127" t="str">
        <f t="shared" si="108"/>
        <v>26131</v>
      </c>
      <c r="D994" s="98" t="s">
        <v>540</v>
      </c>
      <c r="E994" s="159" t="s">
        <v>615</v>
      </c>
      <c r="F994" s="133" t="s">
        <v>146</v>
      </c>
      <c r="G994" s="114" t="s">
        <v>400</v>
      </c>
      <c r="H994" s="136">
        <v>43707</v>
      </c>
      <c r="I994" s="132">
        <f t="shared" si="111"/>
        <v>1</v>
      </c>
      <c r="J994" s="97" t="s">
        <v>537</v>
      </c>
      <c r="K994" s="97">
        <v>2018</v>
      </c>
      <c r="L994" s="109">
        <v>43223</v>
      </c>
      <c r="M994" s="143">
        <v>2612</v>
      </c>
      <c r="N994" s="97">
        <v>2613</v>
      </c>
      <c r="O994" s="109">
        <v>43222</v>
      </c>
      <c r="P994" s="97" t="s">
        <v>134</v>
      </c>
      <c r="Q994" s="97" t="s">
        <v>483</v>
      </c>
      <c r="R994" s="132" t="s">
        <v>87</v>
      </c>
      <c r="S994" s="124">
        <v>0.61805555555555558</v>
      </c>
      <c r="T994" s="97">
        <v>32</v>
      </c>
      <c r="U994" s="127" t="s">
        <v>542</v>
      </c>
      <c r="V994" s="97" t="s">
        <v>543</v>
      </c>
      <c r="W994" s="97" t="s">
        <v>289</v>
      </c>
      <c r="Y994" s="127" t="s">
        <v>363</v>
      </c>
      <c r="Z994" s="127" t="s">
        <v>364</v>
      </c>
      <c r="AA994" s="127" t="s">
        <v>261</v>
      </c>
      <c r="AB994" s="127">
        <f t="shared" si="112"/>
        <v>2</v>
      </c>
      <c r="AC994" s="127">
        <f t="shared" si="113"/>
        <v>1</v>
      </c>
      <c r="AD994" s="117">
        <v>180</v>
      </c>
      <c r="AE994" s="132">
        <f t="shared" si="110"/>
        <v>826</v>
      </c>
      <c r="AF994" s="97">
        <v>1</v>
      </c>
      <c r="AH994" s="127" t="str">
        <f t="shared" si="109"/>
        <v>2613ARKOVOX PROPOLIS JARABE X 150 ML.</v>
      </c>
      <c r="AI994" s="97" t="s">
        <v>484</v>
      </c>
    </row>
    <row r="995" spans="1:35" x14ac:dyDescent="0.3">
      <c r="A995" s="97">
        <v>160</v>
      </c>
      <c r="B995" s="127" t="str">
        <f t="shared" si="107"/>
        <v>1602</v>
      </c>
      <c r="C995" s="127" t="str">
        <f t="shared" si="108"/>
        <v>26132</v>
      </c>
      <c r="D995" s="98" t="s">
        <v>540</v>
      </c>
      <c r="E995" s="159" t="s">
        <v>613</v>
      </c>
      <c r="F995" s="133" t="s">
        <v>185</v>
      </c>
      <c r="G995" s="114" t="s">
        <v>520</v>
      </c>
      <c r="H995" s="136">
        <v>44104</v>
      </c>
      <c r="I995" s="132">
        <f t="shared" si="111"/>
        <v>2</v>
      </c>
      <c r="J995" s="97" t="s">
        <v>537</v>
      </c>
      <c r="K995" s="97">
        <v>2018</v>
      </c>
      <c r="L995" s="109">
        <v>43223</v>
      </c>
      <c r="M995" s="143">
        <v>2612</v>
      </c>
      <c r="N995" s="97">
        <v>2613</v>
      </c>
      <c r="O995" s="109">
        <v>43222</v>
      </c>
      <c r="P995" s="97" t="s">
        <v>134</v>
      </c>
      <c r="Q995" s="97" t="s">
        <v>483</v>
      </c>
      <c r="R995" s="132" t="s">
        <v>87</v>
      </c>
      <c r="S995" s="124">
        <v>0.61805555555555558</v>
      </c>
      <c r="T995" s="97">
        <v>32</v>
      </c>
      <c r="U995" s="127" t="s">
        <v>542</v>
      </c>
      <c r="V995" s="97" t="s">
        <v>543</v>
      </c>
      <c r="W995" s="97" t="s">
        <v>289</v>
      </c>
      <c r="Y995" s="127" t="s">
        <v>363</v>
      </c>
      <c r="Z995" s="127" t="s">
        <v>364</v>
      </c>
      <c r="AA995" s="127" t="s">
        <v>261</v>
      </c>
      <c r="AB995" s="127">
        <f t="shared" si="112"/>
        <v>2</v>
      </c>
      <c r="AC995" s="127">
        <f t="shared" si="113"/>
        <v>1</v>
      </c>
      <c r="AD995" s="117">
        <v>18</v>
      </c>
      <c r="AE995" s="132">
        <f t="shared" si="110"/>
        <v>826</v>
      </c>
      <c r="AF995" s="97">
        <v>1</v>
      </c>
      <c r="AH995" s="127" t="str">
        <f t="shared" si="109"/>
        <v>2613ARKOLAGEN PLUS X 14 SACHETS</v>
      </c>
      <c r="AI995" s="97" t="s">
        <v>484</v>
      </c>
    </row>
    <row r="996" spans="1:35" x14ac:dyDescent="0.3">
      <c r="A996" s="97">
        <v>160</v>
      </c>
      <c r="B996" s="127" t="str">
        <f t="shared" si="107"/>
        <v>1602</v>
      </c>
      <c r="C996" s="127" t="str">
        <f t="shared" si="108"/>
        <v>26133</v>
      </c>
      <c r="D996" s="98" t="s">
        <v>540</v>
      </c>
      <c r="E996" s="159" t="s">
        <v>634</v>
      </c>
      <c r="F996" s="133" t="s">
        <v>157</v>
      </c>
      <c r="G996" s="114" t="s">
        <v>326</v>
      </c>
      <c r="H996" s="136">
        <v>44134</v>
      </c>
      <c r="I996" s="132">
        <f t="shared" si="111"/>
        <v>3</v>
      </c>
      <c r="J996" s="97" t="s">
        <v>537</v>
      </c>
      <c r="K996" s="97">
        <v>2018</v>
      </c>
      <c r="L996" s="109">
        <v>43223</v>
      </c>
      <c r="M996" s="143">
        <v>2612</v>
      </c>
      <c r="N996" s="97">
        <v>2613</v>
      </c>
      <c r="O996" s="109">
        <v>43222</v>
      </c>
      <c r="P996" s="97" t="s">
        <v>134</v>
      </c>
      <c r="Q996" s="97" t="s">
        <v>483</v>
      </c>
      <c r="R996" s="132" t="s">
        <v>87</v>
      </c>
      <c r="S996" s="124">
        <v>0.61805555555555558</v>
      </c>
      <c r="T996" s="97">
        <v>32</v>
      </c>
      <c r="U996" s="127" t="s">
        <v>542</v>
      </c>
      <c r="V996" s="97" t="s">
        <v>543</v>
      </c>
      <c r="W996" s="97" t="s">
        <v>289</v>
      </c>
      <c r="Y996" s="127" t="s">
        <v>363</v>
      </c>
      <c r="Z996" s="127" t="s">
        <v>364</v>
      </c>
      <c r="AA996" s="127" t="s">
        <v>261</v>
      </c>
      <c r="AB996" s="127">
        <f t="shared" si="112"/>
        <v>2</v>
      </c>
      <c r="AC996" s="127">
        <f t="shared" si="113"/>
        <v>1</v>
      </c>
      <c r="AD996" s="117">
        <v>22</v>
      </c>
      <c r="AE996" s="132">
        <f t="shared" si="110"/>
        <v>826</v>
      </c>
      <c r="AF996" s="97">
        <v>1</v>
      </c>
      <c r="AH996" s="127" t="str">
        <f t="shared" si="109"/>
        <v>2613PHYTO SOYA GEL VAGINAL X 8 APLICADORES</v>
      </c>
      <c r="AI996" s="97" t="s">
        <v>484</v>
      </c>
    </row>
    <row r="997" spans="1:35" x14ac:dyDescent="0.3">
      <c r="A997" s="97">
        <v>160</v>
      </c>
      <c r="B997" s="127" t="str">
        <f t="shared" si="107"/>
        <v>1602</v>
      </c>
      <c r="C997" s="127" t="str">
        <f t="shared" si="108"/>
        <v>26134</v>
      </c>
      <c r="D997" s="98" t="s">
        <v>540</v>
      </c>
      <c r="E997" s="159" t="s">
        <v>617</v>
      </c>
      <c r="F997" s="133" t="s">
        <v>155</v>
      </c>
      <c r="G997" s="114" t="s">
        <v>355</v>
      </c>
      <c r="H997" s="136">
        <v>44073</v>
      </c>
      <c r="I997" s="132">
        <f t="shared" si="111"/>
        <v>4</v>
      </c>
      <c r="J997" s="97" t="s">
        <v>537</v>
      </c>
      <c r="K997" s="97">
        <v>2018</v>
      </c>
      <c r="L997" s="109">
        <v>43223</v>
      </c>
      <c r="M997" s="143">
        <v>2612</v>
      </c>
      <c r="N997" s="97">
        <v>2613</v>
      </c>
      <c r="O997" s="109">
        <v>43222</v>
      </c>
      <c r="P997" s="97" t="s">
        <v>134</v>
      </c>
      <c r="Q997" s="97" t="s">
        <v>483</v>
      </c>
      <c r="R997" s="132" t="s">
        <v>87</v>
      </c>
      <c r="S997" s="124">
        <v>0.61805555555555558</v>
      </c>
      <c r="T997" s="97">
        <v>32</v>
      </c>
      <c r="U997" s="127" t="s">
        <v>542</v>
      </c>
      <c r="V997" s="97" t="s">
        <v>543</v>
      </c>
      <c r="W997" s="97" t="s">
        <v>289</v>
      </c>
      <c r="Y997" s="127" t="s">
        <v>363</v>
      </c>
      <c r="Z997" s="127" t="s">
        <v>364</v>
      </c>
      <c r="AA997" s="127" t="s">
        <v>261</v>
      </c>
      <c r="AB997" s="127">
        <f t="shared" si="112"/>
        <v>2</v>
      </c>
      <c r="AC997" s="127">
        <f t="shared" si="113"/>
        <v>1</v>
      </c>
      <c r="AD997" s="117">
        <v>48</v>
      </c>
      <c r="AE997" s="132">
        <f t="shared" si="110"/>
        <v>826</v>
      </c>
      <c r="AF997" s="97">
        <v>1</v>
      </c>
      <c r="AH997" s="127" t="str">
        <f t="shared" si="109"/>
        <v>2613PHYTO SOYA CAPS. X 60</v>
      </c>
      <c r="AI997" s="97" t="s">
        <v>484</v>
      </c>
    </row>
    <row r="998" spans="1:35" x14ac:dyDescent="0.3">
      <c r="A998" s="97">
        <v>160</v>
      </c>
      <c r="B998" s="127" t="str">
        <f t="shared" si="107"/>
        <v>1602</v>
      </c>
      <c r="C998" s="127" t="str">
        <f t="shared" si="108"/>
        <v>26135</v>
      </c>
      <c r="D998" s="98" t="s">
        <v>540</v>
      </c>
      <c r="E998" s="159" t="s">
        <v>630</v>
      </c>
      <c r="F998" s="133" t="s">
        <v>142</v>
      </c>
      <c r="G998" s="114" t="s">
        <v>194</v>
      </c>
      <c r="H998" s="136">
        <v>43738</v>
      </c>
      <c r="I998" s="132">
        <f t="shared" si="111"/>
        <v>5</v>
      </c>
      <c r="J998" s="97" t="s">
        <v>537</v>
      </c>
      <c r="K998" s="97">
        <v>2018</v>
      </c>
      <c r="L998" s="109">
        <v>43223</v>
      </c>
      <c r="M998" s="143">
        <v>2612</v>
      </c>
      <c r="N998" s="97">
        <v>2613</v>
      </c>
      <c r="O998" s="109">
        <v>43222</v>
      </c>
      <c r="P998" s="97" t="s">
        <v>134</v>
      </c>
      <c r="Q998" s="97" t="s">
        <v>483</v>
      </c>
      <c r="R998" s="132" t="s">
        <v>87</v>
      </c>
      <c r="S998" s="124">
        <v>0.61805555555555558</v>
      </c>
      <c r="T998" s="97">
        <v>32</v>
      </c>
      <c r="U998" s="127" t="s">
        <v>542</v>
      </c>
      <c r="V998" s="97" t="s">
        <v>543</v>
      </c>
      <c r="W998" s="97" t="s">
        <v>289</v>
      </c>
      <c r="Y998" s="127" t="s">
        <v>363</v>
      </c>
      <c r="Z998" s="127" t="s">
        <v>364</v>
      </c>
      <c r="AA998" s="127" t="s">
        <v>261</v>
      </c>
      <c r="AB998" s="127">
        <f t="shared" si="112"/>
        <v>2</v>
      </c>
      <c r="AC998" s="127">
        <f t="shared" si="113"/>
        <v>1</v>
      </c>
      <c r="AD998" s="117">
        <v>1200</v>
      </c>
      <c r="AE998" s="132">
        <f t="shared" si="110"/>
        <v>826</v>
      </c>
      <c r="AF998" s="97">
        <v>1</v>
      </c>
      <c r="AH998" s="127" t="str">
        <f t="shared" si="109"/>
        <v>2613ACTIVOX MENTA-EUCALIPTO X 16 PASTILLAS</v>
      </c>
      <c r="AI998" s="97" t="s">
        <v>484</v>
      </c>
    </row>
    <row r="999" spans="1:35" x14ac:dyDescent="0.3">
      <c r="A999" s="97">
        <v>160</v>
      </c>
      <c r="B999" s="127" t="str">
        <f t="shared" si="107"/>
        <v>1602</v>
      </c>
      <c r="C999" s="127" t="str">
        <f t="shared" si="108"/>
        <v>26136</v>
      </c>
      <c r="D999" s="98" t="s">
        <v>540</v>
      </c>
      <c r="E999" s="159" t="s">
        <v>631</v>
      </c>
      <c r="F999" s="133" t="s">
        <v>159</v>
      </c>
      <c r="G999" s="114" t="s">
        <v>183</v>
      </c>
      <c r="H999" s="136">
        <v>43738</v>
      </c>
      <c r="I999" s="132">
        <f t="shared" si="111"/>
        <v>6</v>
      </c>
      <c r="J999" s="97" t="s">
        <v>537</v>
      </c>
      <c r="K999" s="97">
        <v>2018</v>
      </c>
      <c r="L999" s="109">
        <v>43223</v>
      </c>
      <c r="M999" s="143">
        <v>2612</v>
      </c>
      <c r="N999" s="97">
        <v>2613</v>
      </c>
      <c r="O999" s="109">
        <v>43222</v>
      </c>
      <c r="P999" s="97" t="s">
        <v>134</v>
      </c>
      <c r="Q999" s="97" t="s">
        <v>483</v>
      </c>
      <c r="R999" s="132" t="s">
        <v>87</v>
      </c>
      <c r="S999" s="124">
        <v>0.61805555555555558</v>
      </c>
      <c r="T999" s="97">
        <v>32</v>
      </c>
      <c r="U999" s="127" t="s">
        <v>542</v>
      </c>
      <c r="V999" s="97" t="s">
        <v>543</v>
      </c>
      <c r="W999" s="97" t="s">
        <v>289</v>
      </c>
      <c r="Y999" s="127" t="s">
        <v>363</v>
      </c>
      <c r="Z999" s="127" t="s">
        <v>364</v>
      </c>
      <c r="AA999" s="127" t="s">
        <v>261</v>
      </c>
      <c r="AB999" s="127">
        <f t="shared" si="112"/>
        <v>2</v>
      </c>
      <c r="AC999" s="127">
        <f t="shared" si="113"/>
        <v>1</v>
      </c>
      <c r="AD999" s="117">
        <v>360</v>
      </c>
      <c r="AE999" s="132">
        <f t="shared" si="110"/>
        <v>826</v>
      </c>
      <c r="AF999" s="97">
        <v>1</v>
      </c>
      <c r="AH999" s="127" t="str">
        <f t="shared" si="109"/>
        <v>2613ACTIVOX MIEL-LIMON X 16 PASTILLAS</v>
      </c>
      <c r="AI999" s="97" t="s">
        <v>484</v>
      </c>
    </row>
    <row r="1000" spans="1:35" x14ac:dyDescent="0.3">
      <c r="A1000" s="97">
        <v>160</v>
      </c>
      <c r="B1000" s="127" t="str">
        <f t="shared" si="107"/>
        <v>1602</v>
      </c>
      <c r="C1000" s="127" t="str">
        <f t="shared" si="108"/>
        <v>26137</v>
      </c>
      <c r="D1000" s="98" t="s">
        <v>540</v>
      </c>
      <c r="E1000" s="159" t="s">
        <v>621</v>
      </c>
      <c r="F1000" s="133" t="s">
        <v>167</v>
      </c>
      <c r="G1000" s="114">
        <v>173937</v>
      </c>
      <c r="H1000" s="136" t="s">
        <v>837</v>
      </c>
      <c r="I1000" s="132">
        <f t="shared" si="111"/>
        <v>7</v>
      </c>
      <c r="J1000" s="97" t="s">
        <v>537</v>
      </c>
      <c r="K1000" s="97">
        <v>2018</v>
      </c>
      <c r="L1000" s="109">
        <v>43223</v>
      </c>
      <c r="M1000" s="143">
        <v>2612</v>
      </c>
      <c r="N1000" s="97">
        <v>2613</v>
      </c>
      <c r="O1000" s="109">
        <v>43222</v>
      </c>
      <c r="P1000" s="97" t="s">
        <v>134</v>
      </c>
      <c r="Q1000" s="97" t="s">
        <v>483</v>
      </c>
      <c r="R1000" s="132" t="s">
        <v>87</v>
      </c>
      <c r="S1000" s="124">
        <v>0.61805555555555558</v>
      </c>
      <c r="T1000" s="97">
        <v>32</v>
      </c>
      <c r="U1000" s="127" t="s">
        <v>542</v>
      </c>
      <c r="V1000" s="97" t="s">
        <v>543</v>
      </c>
      <c r="W1000" s="97" t="s">
        <v>289</v>
      </c>
      <c r="Y1000" s="127" t="s">
        <v>363</v>
      </c>
      <c r="Z1000" s="127" t="s">
        <v>364</v>
      </c>
      <c r="AA1000" s="127" t="s">
        <v>261</v>
      </c>
      <c r="AB1000" s="127">
        <f t="shared" si="112"/>
        <v>2</v>
      </c>
      <c r="AC1000" s="127">
        <f t="shared" si="113"/>
        <v>1</v>
      </c>
      <c r="AD1000" s="117">
        <v>25</v>
      </c>
      <c r="AE1000" s="132">
        <f t="shared" si="110"/>
        <v>826</v>
      </c>
      <c r="AF1000" s="97">
        <v>1</v>
      </c>
      <c r="AH1000" s="127" t="str">
        <f t="shared" si="109"/>
        <v>2613VAGIVIT CAJS X 6 V.T.</v>
      </c>
      <c r="AI1000" s="97" t="s">
        <v>484</v>
      </c>
    </row>
    <row r="1001" spans="1:35" x14ac:dyDescent="0.3">
      <c r="A1001" s="97">
        <v>161</v>
      </c>
      <c r="B1001" s="127" t="str">
        <f t="shared" si="107"/>
        <v>1611</v>
      </c>
      <c r="C1001" s="127" t="str">
        <f t="shared" si="108"/>
        <v>26141</v>
      </c>
      <c r="D1001" s="98" t="s">
        <v>541</v>
      </c>
      <c r="E1001" s="159" t="s">
        <v>630</v>
      </c>
      <c r="F1001" s="133" t="s">
        <v>142</v>
      </c>
      <c r="G1001" s="114" t="s">
        <v>194</v>
      </c>
      <c r="H1001" s="136">
        <v>43738</v>
      </c>
      <c r="I1001" s="132">
        <f t="shared" si="111"/>
        <v>1</v>
      </c>
      <c r="J1001" s="97" t="s">
        <v>537</v>
      </c>
      <c r="K1001" s="97">
        <v>2018</v>
      </c>
      <c r="L1001" s="109">
        <v>43224</v>
      </c>
      <c r="M1001" s="143">
        <v>2613</v>
      </c>
      <c r="N1001" s="97">
        <v>2614</v>
      </c>
      <c r="O1001" s="109">
        <v>43222</v>
      </c>
      <c r="P1001" s="97" t="s">
        <v>134</v>
      </c>
      <c r="Q1001" s="97" t="s">
        <v>95</v>
      </c>
      <c r="R1001" s="132" t="s">
        <v>87</v>
      </c>
      <c r="S1001" s="124">
        <v>0.41666666666666669</v>
      </c>
      <c r="T1001" s="97">
        <v>193</v>
      </c>
      <c r="U1001" s="97" t="s">
        <v>264</v>
      </c>
      <c r="V1001" s="97" t="s">
        <v>518</v>
      </c>
      <c r="W1001" s="97" t="s">
        <v>289</v>
      </c>
      <c r="Y1001" s="127" t="s">
        <v>363</v>
      </c>
      <c r="Z1001" s="127" t="s">
        <v>364</v>
      </c>
      <c r="AA1001" s="127" t="s">
        <v>261</v>
      </c>
      <c r="AB1001" s="127">
        <f t="shared" si="112"/>
        <v>1</v>
      </c>
      <c r="AC1001" s="127">
        <f t="shared" si="113"/>
        <v>1</v>
      </c>
      <c r="AD1001" s="117">
        <v>2280</v>
      </c>
      <c r="AE1001" s="132">
        <f t="shared" si="110"/>
        <v>827</v>
      </c>
      <c r="AF1001" s="97">
        <v>4</v>
      </c>
      <c r="AH1001" s="127" t="str">
        <f t="shared" si="109"/>
        <v>2614ACTIVOX MENTA-EUCALIPTO X 16 PASTILLAS</v>
      </c>
      <c r="AI1001" s="97" t="s">
        <v>476</v>
      </c>
    </row>
    <row r="1002" spans="1:35" x14ac:dyDescent="0.3">
      <c r="A1002" s="97">
        <v>161</v>
      </c>
      <c r="B1002" s="127" t="str">
        <f t="shared" si="107"/>
        <v>1611</v>
      </c>
      <c r="C1002" s="127" t="str">
        <f t="shared" si="108"/>
        <v>26142</v>
      </c>
      <c r="D1002" s="98" t="s">
        <v>541</v>
      </c>
      <c r="E1002" s="159" t="s">
        <v>631</v>
      </c>
      <c r="F1002" s="133" t="s">
        <v>159</v>
      </c>
      <c r="G1002" s="114" t="s">
        <v>183</v>
      </c>
      <c r="H1002" s="136">
        <v>43738</v>
      </c>
      <c r="I1002" s="132">
        <f t="shared" si="111"/>
        <v>2</v>
      </c>
      <c r="J1002" s="97" t="s">
        <v>537</v>
      </c>
      <c r="K1002" s="97">
        <v>2018</v>
      </c>
      <c r="L1002" s="109">
        <v>43224</v>
      </c>
      <c r="M1002" s="143">
        <v>2613</v>
      </c>
      <c r="N1002" s="97">
        <v>2614</v>
      </c>
      <c r="O1002" s="109">
        <v>43222</v>
      </c>
      <c r="P1002" s="97" t="s">
        <v>134</v>
      </c>
      <c r="Q1002" s="97" t="s">
        <v>95</v>
      </c>
      <c r="R1002" s="132" t="s">
        <v>87</v>
      </c>
      <c r="S1002" s="124">
        <v>0.41666666666666669</v>
      </c>
      <c r="T1002" s="97">
        <v>193</v>
      </c>
      <c r="U1002" s="97" t="s">
        <v>264</v>
      </c>
      <c r="V1002" s="97" t="s">
        <v>518</v>
      </c>
      <c r="W1002" s="97" t="s">
        <v>289</v>
      </c>
      <c r="Y1002" s="127" t="s">
        <v>363</v>
      </c>
      <c r="Z1002" s="127" t="s">
        <v>364</v>
      </c>
      <c r="AA1002" s="127" t="s">
        <v>261</v>
      </c>
      <c r="AB1002" s="127">
        <f t="shared" si="112"/>
        <v>1</v>
      </c>
      <c r="AC1002" s="127">
        <f t="shared" si="113"/>
        <v>1</v>
      </c>
      <c r="AD1002" s="117">
        <v>960</v>
      </c>
      <c r="AE1002" s="132">
        <f t="shared" si="110"/>
        <v>827</v>
      </c>
      <c r="AF1002" s="97">
        <v>4</v>
      </c>
      <c r="AH1002" s="127" t="str">
        <f t="shared" si="109"/>
        <v>2614ACTIVOX MIEL-LIMON X 16 PASTILLAS</v>
      </c>
      <c r="AI1002" s="97" t="s">
        <v>476</v>
      </c>
    </row>
    <row r="1003" spans="1:35" x14ac:dyDescent="0.3">
      <c r="A1003" s="97">
        <v>161</v>
      </c>
      <c r="B1003" s="127" t="str">
        <f t="shared" si="107"/>
        <v>1611</v>
      </c>
      <c r="C1003" s="127" t="str">
        <f t="shared" si="108"/>
        <v>26143</v>
      </c>
      <c r="D1003" s="98" t="s">
        <v>541</v>
      </c>
      <c r="E1003" s="159" t="s">
        <v>618</v>
      </c>
      <c r="F1003" s="133" t="s">
        <v>161</v>
      </c>
      <c r="G1003" s="114" t="s">
        <v>162</v>
      </c>
      <c r="H1003" s="136">
        <v>43738</v>
      </c>
      <c r="I1003" s="132">
        <f t="shared" si="111"/>
        <v>3</v>
      </c>
      <c r="J1003" s="97" t="s">
        <v>537</v>
      </c>
      <c r="K1003" s="97">
        <v>2018</v>
      </c>
      <c r="L1003" s="109">
        <v>43224</v>
      </c>
      <c r="M1003" s="143">
        <v>2613</v>
      </c>
      <c r="N1003" s="97">
        <v>2614</v>
      </c>
      <c r="O1003" s="109">
        <v>43222</v>
      </c>
      <c r="P1003" s="97" t="s">
        <v>134</v>
      </c>
      <c r="Q1003" s="97" t="s">
        <v>95</v>
      </c>
      <c r="R1003" s="132" t="s">
        <v>87</v>
      </c>
      <c r="S1003" s="124">
        <v>0.41666666666666669</v>
      </c>
      <c r="T1003" s="97">
        <v>193</v>
      </c>
      <c r="U1003" s="97" t="s">
        <v>264</v>
      </c>
      <c r="V1003" s="97" t="s">
        <v>518</v>
      </c>
      <c r="W1003" s="97" t="s">
        <v>289</v>
      </c>
      <c r="Y1003" s="127" t="s">
        <v>363</v>
      </c>
      <c r="Z1003" s="127" t="s">
        <v>364</v>
      </c>
      <c r="AA1003" s="127" t="s">
        <v>261</v>
      </c>
      <c r="AB1003" s="127">
        <f t="shared" si="112"/>
        <v>1</v>
      </c>
      <c r="AC1003" s="127">
        <f t="shared" si="113"/>
        <v>1</v>
      </c>
      <c r="AD1003" s="117">
        <v>60</v>
      </c>
      <c r="AE1003" s="132">
        <f t="shared" si="110"/>
        <v>827</v>
      </c>
      <c r="AF1003" s="97">
        <v>4</v>
      </c>
      <c r="AH1003" s="127" t="str">
        <f t="shared" si="109"/>
        <v>2614ARKOCAPIL advance X 60 CAPS.</v>
      </c>
      <c r="AI1003" s="97" t="s">
        <v>476</v>
      </c>
    </row>
    <row r="1004" spans="1:35" x14ac:dyDescent="0.3">
      <c r="A1004" s="97">
        <v>161</v>
      </c>
      <c r="B1004" s="127" t="str">
        <f t="shared" si="107"/>
        <v>1611</v>
      </c>
      <c r="C1004" s="127" t="str">
        <f t="shared" si="108"/>
        <v>26144</v>
      </c>
      <c r="D1004" s="98" t="s">
        <v>541</v>
      </c>
      <c r="E1004" s="159" t="s">
        <v>613</v>
      </c>
      <c r="F1004" s="133" t="s">
        <v>185</v>
      </c>
      <c r="G1004" s="114" t="s">
        <v>520</v>
      </c>
      <c r="H1004" s="136">
        <v>44104</v>
      </c>
      <c r="I1004" s="132">
        <f t="shared" si="111"/>
        <v>4</v>
      </c>
      <c r="J1004" s="97" t="s">
        <v>537</v>
      </c>
      <c r="K1004" s="97">
        <v>2018</v>
      </c>
      <c r="L1004" s="109">
        <v>43224</v>
      </c>
      <c r="M1004" s="143">
        <v>2613</v>
      </c>
      <c r="N1004" s="97">
        <v>2614</v>
      </c>
      <c r="O1004" s="109">
        <v>43222</v>
      </c>
      <c r="P1004" s="97" t="s">
        <v>134</v>
      </c>
      <c r="Q1004" s="97" t="s">
        <v>95</v>
      </c>
      <c r="R1004" s="132" t="s">
        <v>87</v>
      </c>
      <c r="S1004" s="124">
        <v>0.41666666666666669</v>
      </c>
      <c r="T1004" s="97">
        <v>193</v>
      </c>
      <c r="U1004" s="97" t="s">
        <v>264</v>
      </c>
      <c r="V1004" s="97" t="s">
        <v>518</v>
      </c>
      <c r="W1004" s="97" t="s">
        <v>289</v>
      </c>
      <c r="Y1004" s="127" t="s">
        <v>363</v>
      </c>
      <c r="Z1004" s="127" t="s">
        <v>364</v>
      </c>
      <c r="AA1004" s="127" t="s">
        <v>261</v>
      </c>
      <c r="AB1004" s="127">
        <f t="shared" si="112"/>
        <v>1</v>
      </c>
      <c r="AC1004" s="127">
        <f t="shared" si="113"/>
        <v>1</v>
      </c>
      <c r="AD1004" s="117">
        <v>360</v>
      </c>
      <c r="AE1004" s="132">
        <f t="shared" si="110"/>
        <v>827</v>
      </c>
      <c r="AF1004" s="97">
        <v>4</v>
      </c>
      <c r="AH1004" s="127" t="str">
        <f t="shared" si="109"/>
        <v>2614ARKOLAGEN PLUS X 14 SACHETS</v>
      </c>
      <c r="AI1004" s="97" t="s">
        <v>476</v>
      </c>
    </row>
    <row r="1005" spans="1:35" x14ac:dyDescent="0.3">
      <c r="A1005" s="97">
        <v>161</v>
      </c>
      <c r="B1005" s="127" t="str">
        <f t="shared" si="107"/>
        <v>1611</v>
      </c>
      <c r="C1005" s="127" t="str">
        <f t="shared" si="108"/>
        <v>26145</v>
      </c>
      <c r="D1005" s="98" t="s">
        <v>541</v>
      </c>
      <c r="E1005" s="159" t="s">
        <v>615</v>
      </c>
      <c r="F1005" s="133" t="s">
        <v>146</v>
      </c>
      <c r="G1005" s="114" t="s">
        <v>400</v>
      </c>
      <c r="H1005" s="136">
        <v>43707</v>
      </c>
      <c r="I1005" s="132">
        <f t="shared" si="111"/>
        <v>5</v>
      </c>
      <c r="J1005" s="97" t="s">
        <v>537</v>
      </c>
      <c r="K1005" s="97">
        <v>2018</v>
      </c>
      <c r="L1005" s="109">
        <v>43224</v>
      </c>
      <c r="M1005" s="143">
        <v>2613</v>
      </c>
      <c r="N1005" s="97">
        <v>2614</v>
      </c>
      <c r="O1005" s="109">
        <v>43222</v>
      </c>
      <c r="P1005" s="97" t="s">
        <v>134</v>
      </c>
      <c r="Q1005" s="97" t="s">
        <v>95</v>
      </c>
      <c r="R1005" s="132" t="s">
        <v>87</v>
      </c>
      <c r="S1005" s="124">
        <v>0.41666666666666669</v>
      </c>
      <c r="T1005" s="97">
        <v>193</v>
      </c>
      <c r="U1005" s="97" t="s">
        <v>264</v>
      </c>
      <c r="V1005" s="97" t="s">
        <v>518</v>
      </c>
      <c r="W1005" s="97" t="s">
        <v>289</v>
      </c>
      <c r="Y1005" s="127" t="s">
        <v>363</v>
      </c>
      <c r="Z1005" s="127" t="s">
        <v>364</v>
      </c>
      <c r="AA1005" s="127" t="s">
        <v>261</v>
      </c>
      <c r="AB1005" s="127">
        <f t="shared" si="112"/>
        <v>1</v>
      </c>
      <c r="AC1005" s="127">
        <f t="shared" si="113"/>
        <v>1</v>
      </c>
      <c r="AD1005" s="117">
        <v>1680</v>
      </c>
      <c r="AE1005" s="132">
        <f t="shared" si="110"/>
        <v>827</v>
      </c>
      <c r="AF1005" s="97">
        <v>4</v>
      </c>
      <c r="AH1005" s="127" t="str">
        <f t="shared" si="109"/>
        <v>2614ARKOVOX PROPOLIS JARABE X 150 ML.</v>
      </c>
      <c r="AI1005" s="97" t="s">
        <v>476</v>
      </c>
    </row>
    <row r="1006" spans="1:35" x14ac:dyDescent="0.3">
      <c r="A1006" s="97">
        <v>161</v>
      </c>
      <c r="B1006" s="127" t="str">
        <f t="shared" si="107"/>
        <v>1611</v>
      </c>
      <c r="C1006" s="127" t="str">
        <f t="shared" si="108"/>
        <v>26146</v>
      </c>
      <c r="D1006" s="98" t="s">
        <v>541</v>
      </c>
      <c r="E1006" s="159" t="s">
        <v>614</v>
      </c>
      <c r="F1006" s="133" t="s">
        <v>149</v>
      </c>
      <c r="G1006" s="114" t="s">
        <v>150</v>
      </c>
      <c r="H1006" s="136">
        <v>43951</v>
      </c>
      <c r="I1006" s="132">
        <f t="shared" si="111"/>
        <v>6</v>
      </c>
      <c r="J1006" s="97" t="s">
        <v>537</v>
      </c>
      <c r="K1006" s="97">
        <v>2018</v>
      </c>
      <c r="L1006" s="109">
        <v>43224</v>
      </c>
      <c r="M1006" s="143">
        <v>2613</v>
      </c>
      <c r="N1006" s="97">
        <v>2614</v>
      </c>
      <c r="O1006" s="109">
        <v>43222</v>
      </c>
      <c r="P1006" s="97" t="s">
        <v>134</v>
      </c>
      <c r="Q1006" s="97" t="s">
        <v>95</v>
      </c>
      <c r="R1006" s="132" t="s">
        <v>87</v>
      </c>
      <c r="S1006" s="124">
        <v>0.41666666666666669</v>
      </c>
      <c r="T1006" s="97">
        <v>193</v>
      </c>
      <c r="U1006" s="97" t="s">
        <v>264</v>
      </c>
      <c r="V1006" s="97" t="s">
        <v>518</v>
      </c>
      <c r="W1006" s="97" t="s">
        <v>289</v>
      </c>
      <c r="Y1006" s="127" t="s">
        <v>363</v>
      </c>
      <c r="Z1006" s="127" t="s">
        <v>364</v>
      </c>
      <c r="AA1006" s="127" t="s">
        <v>261</v>
      </c>
      <c r="AB1006" s="127">
        <f t="shared" si="112"/>
        <v>1</v>
      </c>
      <c r="AC1006" s="127">
        <f t="shared" si="113"/>
        <v>1</v>
      </c>
      <c r="AD1006" s="117">
        <v>40</v>
      </c>
      <c r="AE1006" s="132">
        <f t="shared" si="110"/>
        <v>827</v>
      </c>
      <c r="AF1006" s="97">
        <v>4</v>
      </c>
      <c r="AH1006" s="127" t="str">
        <f t="shared" si="109"/>
        <v>2614CHONDRO AID FORTE X 60 CAPS.</v>
      </c>
      <c r="AI1006" s="97" t="s">
        <v>476</v>
      </c>
    </row>
    <row r="1007" spans="1:35" x14ac:dyDescent="0.3">
      <c r="A1007" s="97">
        <v>161</v>
      </c>
      <c r="B1007" s="127" t="str">
        <f t="shared" si="107"/>
        <v>1611</v>
      </c>
      <c r="C1007" s="127" t="str">
        <f t="shared" si="108"/>
        <v>26147</v>
      </c>
      <c r="D1007" s="98" t="s">
        <v>541</v>
      </c>
      <c r="E1007" s="159" t="s">
        <v>619</v>
      </c>
      <c r="F1007" s="133" t="s">
        <v>151</v>
      </c>
      <c r="G1007" s="114" t="s">
        <v>224</v>
      </c>
      <c r="H1007" s="136">
        <v>43738</v>
      </c>
      <c r="I1007" s="132">
        <f t="shared" si="111"/>
        <v>7</v>
      </c>
      <c r="J1007" s="97" t="s">
        <v>537</v>
      </c>
      <c r="K1007" s="97">
        <v>2018</v>
      </c>
      <c r="L1007" s="109">
        <v>43224</v>
      </c>
      <c r="M1007" s="143">
        <v>2613</v>
      </c>
      <c r="N1007" s="97">
        <v>2614</v>
      </c>
      <c r="O1007" s="109">
        <v>43222</v>
      </c>
      <c r="P1007" s="97" t="s">
        <v>134</v>
      </c>
      <c r="Q1007" s="97" t="s">
        <v>95</v>
      </c>
      <c r="R1007" s="132" t="s">
        <v>87</v>
      </c>
      <c r="S1007" s="124">
        <v>0.41666666666666669</v>
      </c>
      <c r="T1007" s="97">
        <v>193</v>
      </c>
      <c r="U1007" s="97" t="s">
        <v>264</v>
      </c>
      <c r="V1007" s="97" t="s">
        <v>518</v>
      </c>
      <c r="W1007" s="97" t="s">
        <v>289</v>
      </c>
      <c r="Y1007" s="127" t="s">
        <v>363</v>
      </c>
      <c r="Z1007" s="127" t="s">
        <v>364</v>
      </c>
      <c r="AA1007" s="127" t="s">
        <v>261</v>
      </c>
      <c r="AB1007" s="127">
        <f t="shared" si="112"/>
        <v>1</v>
      </c>
      <c r="AC1007" s="127">
        <f t="shared" si="113"/>
        <v>1</v>
      </c>
      <c r="AD1007" s="117">
        <v>40</v>
      </c>
      <c r="AE1007" s="132">
        <f t="shared" si="110"/>
        <v>827</v>
      </c>
      <c r="AF1007" s="97">
        <v>4</v>
      </c>
      <c r="AH1007" s="127" t="str">
        <f t="shared" si="109"/>
        <v>2614CYS-CONTROL SACHETS X 14</v>
      </c>
      <c r="AI1007" s="97" t="s">
        <v>476</v>
      </c>
    </row>
    <row r="1008" spans="1:35" x14ac:dyDescent="0.3">
      <c r="A1008" s="97">
        <v>161</v>
      </c>
      <c r="B1008" s="127" t="str">
        <f t="shared" si="107"/>
        <v>1611</v>
      </c>
      <c r="C1008" s="127" t="str">
        <f t="shared" si="108"/>
        <v>26148</v>
      </c>
      <c r="D1008" s="98" t="s">
        <v>541</v>
      </c>
      <c r="E1008" s="159" t="s">
        <v>627</v>
      </c>
      <c r="F1008" s="133" t="s">
        <v>153</v>
      </c>
      <c r="G1008" s="114" t="s">
        <v>154</v>
      </c>
      <c r="H1008" s="136">
        <v>43910</v>
      </c>
      <c r="I1008" s="132">
        <f t="shared" si="111"/>
        <v>8</v>
      </c>
      <c r="J1008" s="97" t="s">
        <v>537</v>
      </c>
      <c r="K1008" s="97">
        <v>2018</v>
      </c>
      <c r="L1008" s="109">
        <v>43224</v>
      </c>
      <c r="M1008" s="143">
        <v>2613</v>
      </c>
      <c r="N1008" s="97">
        <v>2614</v>
      </c>
      <c r="O1008" s="109">
        <v>43222</v>
      </c>
      <c r="P1008" s="97" t="s">
        <v>134</v>
      </c>
      <c r="Q1008" s="97" t="s">
        <v>95</v>
      </c>
      <c r="R1008" s="132" t="s">
        <v>87</v>
      </c>
      <c r="S1008" s="124">
        <v>0.41666666666666669</v>
      </c>
      <c r="T1008" s="97">
        <v>193</v>
      </c>
      <c r="U1008" s="97" t="s">
        <v>264</v>
      </c>
      <c r="V1008" s="97" t="s">
        <v>518</v>
      </c>
      <c r="W1008" s="97" t="s">
        <v>289</v>
      </c>
      <c r="Y1008" s="127" t="s">
        <v>363</v>
      </c>
      <c r="Z1008" s="127" t="s">
        <v>364</v>
      </c>
      <c r="AA1008" s="127" t="s">
        <v>261</v>
      </c>
      <c r="AB1008" s="127">
        <f t="shared" si="112"/>
        <v>1</v>
      </c>
      <c r="AC1008" s="127">
        <f t="shared" si="113"/>
        <v>1</v>
      </c>
      <c r="AD1008" s="117">
        <v>144</v>
      </c>
      <c r="AE1008" s="132">
        <f t="shared" si="110"/>
        <v>827</v>
      </c>
      <c r="AF1008" s="97">
        <v>4</v>
      </c>
      <c r="AH1008" s="127" t="str">
        <f t="shared" si="109"/>
        <v>2614ECHINALIS X 30 CAPSULAS</v>
      </c>
      <c r="AI1008" s="97" t="s">
        <v>476</v>
      </c>
    </row>
    <row r="1009" spans="1:35" x14ac:dyDescent="0.3">
      <c r="A1009" s="97">
        <v>161</v>
      </c>
      <c r="B1009" s="127" t="str">
        <f t="shared" si="107"/>
        <v>1611</v>
      </c>
      <c r="C1009" s="127" t="str">
        <f t="shared" si="108"/>
        <v>26149</v>
      </c>
      <c r="D1009" s="98" t="s">
        <v>541</v>
      </c>
      <c r="E1009" s="159" t="s">
        <v>617</v>
      </c>
      <c r="F1009" s="133" t="s">
        <v>155</v>
      </c>
      <c r="G1009" s="114" t="s">
        <v>355</v>
      </c>
      <c r="H1009" s="136">
        <v>44073</v>
      </c>
      <c r="I1009" s="132">
        <f t="shared" si="111"/>
        <v>9</v>
      </c>
      <c r="J1009" s="97" t="s">
        <v>537</v>
      </c>
      <c r="K1009" s="97">
        <v>2018</v>
      </c>
      <c r="L1009" s="109">
        <v>43224</v>
      </c>
      <c r="M1009" s="143">
        <v>2613</v>
      </c>
      <c r="N1009" s="97">
        <v>2614</v>
      </c>
      <c r="O1009" s="109">
        <v>43222</v>
      </c>
      <c r="P1009" s="97" t="s">
        <v>134</v>
      </c>
      <c r="Q1009" s="97" t="s">
        <v>95</v>
      </c>
      <c r="R1009" s="132" t="s">
        <v>87</v>
      </c>
      <c r="S1009" s="124">
        <v>0.41666666666666669</v>
      </c>
      <c r="T1009" s="97">
        <v>193</v>
      </c>
      <c r="U1009" s="97" t="s">
        <v>264</v>
      </c>
      <c r="V1009" s="97" t="s">
        <v>518</v>
      </c>
      <c r="W1009" s="97" t="s">
        <v>289</v>
      </c>
      <c r="Y1009" s="127" t="s">
        <v>363</v>
      </c>
      <c r="Z1009" s="127" t="s">
        <v>364</v>
      </c>
      <c r="AA1009" s="127" t="s">
        <v>261</v>
      </c>
      <c r="AB1009" s="127">
        <f t="shared" si="112"/>
        <v>1</v>
      </c>
      <c r="AC1009" s="127">
        <f t="shared" si="113"/>
        <v>1</v>
      </c>
      <c r="AD1009" s="117">
        <v>48</v>
      </c>
      <c r="AE1009" s="132">
        <f t="shared" si="110"/>
        <v>827</v>
      </c>
      <c r="AF1009" s="97">
        <v>4</v>
      </c>
      <c r="AH1009" s="127" t="str">
        <f t="shared" si="109"/>
        <v>2614PHYTO SOYA CAPS. X 60</v>
      </c>
      <c r="AI1009" s="97" t="s">
        <v>476</v>
      </c>
    </row>
    <row r="1010" spans="1:35" x14ac:dyDescent="0.3">
      <c r="A1010" s="97">
        <v>162</v>
      </c>
      <c r="B1010" s="127" t="str">
        <f t="shared" si="107"/>
        <v>1621</v>
      </c>
      <c r="C1010" s="127" t="str">
        <f t="shared" si="108"/>
        <v>26151</v>
      </c>
      <c r="E1010" s="159" t="s">
        <v>631</v>
      </c>
      <c r="F1010" s="133" t="s">
        <v>159</v>
      </c>
      <c r="G1010" s="114" t="s">
        <v>183</v>
      </c>
      <c r="H1010" s="136">
        <v>43738</v>
      </c>
      <c r="I1010" s="132">
        <f t="shared" si="111"/>
        <v>1</v>
      </c>
      <c r="J1010" s="97" t="s">
        <v>537</v>
      </c>
      <c r="K1010" s="97">
        <v>2018</v>
      </c>
      <c r="L1010" s="109">
        <v>43223</v>
      </c>
      <c r="M1010" s="97">
        <v>2614</v>
      </c>
      <c r="N1010" s="97">
        <v>2615</v>
      </c>
      <c r="O1010" s="109">
        <v>43223</v>
      </c>
      <c r="P1010" s="97" t="s">
        <v>134</v>
      </c>
      <c r="Q1010" s="97" t="s">
        <v>96</v>
      </c>
      <c r="R1010" s="132" t="s">
        <v>92</v>
      </c>
      <c r="S1010" s="124">
        <v>0.71180555555555547</v>
      </c>
      <c r="T1010" s="97">
        <v>41</v>
      </c>
      <c r="U1010" s="127" t="s">
        <v>508</v>
      </c>
      <c r="V1010" s="97" t="s">
        <v>509</v>
      </c>
      <c r="W1010" s="97" t="s">
        <v>289</v>
      </c>
      <c r="Y1010" s="127" t="s">
        <v>363</v>
      </c>
      <c r="Z1010" s="127" t="s">
        <v>364</v>
      </c>
      <c r="AA1010" s="127" t="s">
        <v>261</v>
      </c>
      <c r="AB1010" s="127">
        <f t="shared" si="112"/>
        <v>1</v>
      </c>
      <c r="AC1010" s="127">
        <f t="shared" si="113"/>
        <v>1</v>
      </c>
      <c r="AD1010" s="117">
        <v>310</v>
      </c>
      <c r="AE1010" s="132">
        <f t="shared" si="110"/>
        <v>828</v>
      </c>
      <c r="AF1010" s="97">
        <v>2</v>
      </c>
      <c r="AH1010" s="127" t="str">
        <f t="shared" si="109"/>
        <v>2615ACTIVOX MIEL-LIMON X 16 PASTILLAS</v>
      </c>
      <c r="AI1010" s="97" t="s">
        <v>512</v>
      </c>
    </row>
    <row r="1011" spans="1:35" x14ac:dyDescent="0.3">
      <c r="A1011" s="97">
        <v>162</v>
      </c>
      <c r="B1011" s="127" t="str">
        <f t="shared" si="107"/>
        <v>1621</v>
      </c>
      <c r="C1011" s="127" t="str">
        <f t="shared" si="108"/>
        <v>26152</v>
      </c>
      <c r="E1011" s="159" t="s">
        <v>630</v>
      </c>
      <c r="F1011" s="133" t="s">
        <v>142</v>
      </c>
      <c r="G1011" s="114" t="s">
        <v>194</v>
      </c>
      <c r="H1011" s="136">
        <v>43738</v>
      </c>
      <c r="I1011" s="132">
        <f t="shared" si="111"/>
        <v>2</v>
      </c>
      <c r="J1011" s="97" t="s">
        <v>537</v>
      </c>
      <c r="K1011" s="97">
        <v>2018</v>
      </c>
      <c r="L1011" s="109">
        <v>43223</v>
      </c>
      <c r="M1011" s="97">
        <v>2614</v>
      </c>
      <c r="N1011" s="97">
        <v>2615</v>
      </c>
      <c r="O1011" s="109">
        <v>43223</v>
      </c>
      <c r="P1011" s="97" t="s">
        <v>134</v>
      </c>
      <c r="Q1011" s="97" t="s">
        <v>96</v>
      </c>
      <c r="R1011" s="132" t="s">
        <v>92</v>
      </c>
      <c r="S1011" s="124">
        <v>0.71180555555555547</v>
      </c>
      <c r="T1011" s="97">
        <v>41</v>
      </c>
      <c r="U1011" s="127" t="s">
        <v>508</v>
      </c>
      <c r="V1011" s="97" t="s">
        <v>509</v>
      </c>
      <c r="W1011" s="97" t="s">
        <v>289</v>
      </c>
      <c r="Y1011" s="127" t="s">
        <v>363</v>
      </c>
      <c r="Z1011" s="127" t="s">
        <v>364</v>
      </c>
      <c r="AA1011" s="127" t="s">
        <v>261</v>
      </c>
      <c r="AB1011" s="127">
        <f t="shared" si="112"/>
        <v>1</v>
      </c>
      <c r="AC1011" s="127">
        <f t="shared" si="113"/>
        <v>1</v>
      </c>
      <c r="AD1011" s="117">
        <v>1325</v>
      </c>
      <c r="AE1011" s="132">
        <f t="shared" si="110"/>
        <v>828</v>
      </c>
      <c r="AF1011" s="97">
        <v>2</v>
      </c>
      <c r="AH1011" s="127" t="str">
        <f t="shared" si="109"/>
        <v>2615ACTIVOX MENTA-EUCALIPTO X 16 PASTILLAS</v>
      </c>
      <c r="AI1011" s="97" t="s">
        <v>512</v>
      </c>
    </row>
    <row r="1012" spans="1:35" x14ac:dyDescent="0.3">
      <c r="A1012" s="97">
        <v>162</v>
      </c>
      <c r="B1012" s="127" t="str">
        <f t="shared" si="107"/>
        <v>1621</v>
      </c>
      <c r="C1012" s="127" t="str">
        <f t="shared" si="108"/>
        <v>26153</v>
      </c>
      <c r="E1012" s="159" t="s">
        <v>617</v>
      </c>
      <c r="F1012" s="133" t="s">
        <v>155</v>
      </c>
      <c r="G1012" s="114" t="s">
        <v>355</v>
      </c>
      <c r="H1012" s="136">
        <v>44073</v>
      </c>
      <c r="I1012" s="132">
        <f t="shared" si="111"/>
        <v>3</v>
      </c>
      <c r="J1012" s="97" t="s">
        <v>537</v>
      </c>
      <c r="K1012" s="97">
        <v>2018</v>
      </c>
      <c r="L1012" s="109">
        <v>43223</v>
      </c>
      <c r="M1012" s="97">
        <v>2614</v>
      </c>
      <c r="N1012" s="97">
        <v>2615</v>
      </c>
      <c r="O1012" s="109">
        <v>43223</v>
      </c>
      <c r="P1012" s="97" t="s">
        <v>134</v>
      </c>
      <c r="Q1012" s="97" t="s">
        <v>96</v>
      </c>
      <c r="R1012" s="132" t="s">
        <v>92</v>
      </c>
      <c r="S1012" s="124">
        <v>0.71180555555555547</v>
      </c>
      <c r="T1012" s="97">
        <v>41</v>
      </c>
      <c r="U1012" s="127" t="s">
        <v>508</v>
      </c>
      <c r="V1012" s="97" t="s">
        <v>509</v>
      </c>
      <c r="W1012" s="97" t="s">
        <v>289</v>
      </c>
      <c r="Y1012" s="127" t="s">
        <v>363</v>
      </c>
      <c r="Z1012" s="127" t="s">
        <v>364</v>
      </c>
      <c r="AA1012" s="127" t="s">
        <v>261</v>
      </c>
      <c r="AB1012" s="127">
        <f t="shared" si="112"/>
        <v>1</v>
      </c>
      <c r="AC1012" s="127">
        <f t="shared" si="113"/>
        <v>1</v>
      </c>
      <c r="AD1012" s="117">
        <v>120</v>
      </c>
      <c r="AE1012" s="132">
        <f t="shared" si="110"/>
        <v>828</v>
      </c>
      <c r="AF1012" s="97">
        <v>2</v>
      </c>
      <c r="AH1012" s="127" t="str">
        <f t="shared" si="109"/>
        <v>2615PHYTO SOYA CAPS. X 60</v>
      </c>
      <c r="AI1012" s="97" t="s">
        <v>512</v>
      </c>
    </row>
    <row r="1013" spans="1:35" x14ac:dyDescent="0.3">
      <c r="A1013" s="97">
        <v>162</v>
      </c>
      <c r="B1013" s="127" t="str">
        <f t="shared" si="107"/>
        <v>1621</v>
      </c>
      <c r="C1013" s="127" t="str">
        <f t="shared" si="108"/>
        <v>26154</v>
      </c>
      <c r="E1013" s="159" t="s">
        <v>634</v>
      </c>
      <c r="F1013" s="133" t="s">
        <v>157</v>
      </c>
      <c r="G1013" s="114" t="s">
        <v>326</v>
      </c>
      <c r="H1013" s="136">
        <v>44134</v>
      </c>
      <c r="I1013" s="132">
        <f t="shared" si="111"/>
        <v>4</v>
      </c>
      <c r="J1013" s="97" t="s">
        <v>537</v>
      </c>
      <c r="K1013" s="97">
        <v>2018</v>
      </c>
      <c r="L1013" s="109">
        <v>43223</v>
      </c>
      <c r="M1013" s="97">
        <v>2614</v>
      </c>
      <c r="N1013" s="97">
        <v>2615</v>
      </c>
      <c r="O1013" s="109">
        <v>43223</v>
      </c>
      <c r="P1013" s="97" t="s">
        <v>134</v>
      </c>
      <c r="Q1013" s="97" t="s">
        <v>96</v>
      </c>
      <c r="R1013" s="132" t="s">
        <v>92</v>
      </c>
      <c r="S1013" s="124">
        <v>0.71180555555555547</v>
      </c>
      <c r="T1013" s="97">
        <v>41</v>
      </c>
      <c r="U1013" s="127" t="s">
        <v>508</v>
      </c>
      <c r="V1013" s="97" t="s">
        <v>509</v>
      </c>
      <c r="W1013" s="97" t="s">
        <v>289</v>
      </c>
      <c r="Y1013" s="127" t="s">
        <v>363</v>
      </c>
      <c r="Z1013" s="127" t="s">
        <v>364</v>
      </c>
      <c r="AA1013" s="127" t="s">
        <v>261</v>
      </c>
      <c r="AB1013" s="127">
        <f t="shared" si="112"/>
        <v>1</v>
      </c>
      <c r="AC1013" s="127">
        <f t="shared" si="113"/>
        <v>1</v>
      </c>
      <c r="AD1013" s="117">
        <v>120</v>
      </c>
      <c r="AE1013" s="132">
        <f t="shared" si="110"/>
        <v>828</v>
      </c>
      <c r="AF1013" s="97">
        <v>2</v>
      </c>
      <c r="AH1013" s="127" t="str">
        <f t="shared" si="109"/>
        <v>2615PHYTO SOYA GEL VAGINAL X 8 APLICADORES</v>
      </c>
      <c r="AI1013" s="97" t="s">
        <v>512</v>
      </c>
    </row>
    <row r="1014" spans="1:35" x14ac:dyDescent="0.3">
      <c r="A1014" s="97">
        <v>162</v>
      </c>
      <c r="B1014" s="127" t="str">
        <f t="shared" si="107"/>
        <v>1621</v>
      </c>
      <c r="C1014" s="127" t="str">
        <f t="shared" si="108"/>
        <v>26155</v>
      </c>
      <c r="E1014" s="159" t="s">
        <v>615</v>
      </c>
      <c r="F1014" s="133" t="s">
        <v>146</v>
      </c>
      <c r="G1014" s="114" t="s">
        <v>400</v>
      </c>
      <c r="H1014" s="136">
        <v>43707</v>
      </c>
      <c r="I1014" s="132">
        <f t="shared" si="111"/>
        <v>5</v>
      </c>
      <c r="J1014" s="97" t="s">
        <v>537</v>
      </c>
      <c r="K1014" s="97">
        <v>2018</v>
      </c>
      <c r="L1014" s="109">
        <v>43223</v>
      </c>
      <c r="M1014" s="97">
        <v>2614</v>
      </c>
      <c r="N1014" s="97">
        <v>2615</v>
      </c>
      <c r="O1014" s="109">
        <v>43223</v>
      </c>
      <c r="P1014" s="97" t="s">
        <v>134</v>
      </c>
      <c r="Q1014" s="97" t="s">
        <v>96</v>
      </c>
      <c r="R1014" s="132" t="s">
        <v>92</v>
      </c>
      <c r="S1014" s="124">
        <v>0.71180555555555547</v>
      </c>
      <c r="T1014" s="97">
        <v>41</v>
      </c>
      <c r="U1014" s="127" t="s">
        <v>508</v>
      </c>
      <c r="V1014" s="97" t="s">
        <v>509</v>
      </c>
      <c r="W1014" s="97" t="s">
        <v>289</v>
      </c>
      <c r="Y1014" s="127" t="s">
        <v>363</v>
      </c>
      <c r="Z1014" s="127" t="s">
        <v>364</v>
      </c>
      <c r="AA1014" s="127" t="s">
        <v>261</v>
      </c>
      <c r="AB1014" s="127">
        <f t="shared" si="112"/>
        <v>1</v>
      </c>
      <c r="AC1014" s="127">
        <f t="shared" si="113"/>
        <v>1</v>
      </c>
      <c r="AD1014" s="117">
        <v>36</v>
      </c>
      <c r="AE1014" s="132">
        <f t="shared" si="110"/>
        <v>828</v>
      </c>
      <c r="AF1014" s="97">
        <v>2</v>
      </c>
      <c r="AH1014" s="127" t="str">
        <f t="shared" si="109"/>
        <v>2615ARKOVOX PROPOLIS JARABE X 150 ML.</v>
      </c>
      <c r="AI1014" s="97" t="s">
        <v>512</v>
      </c>
    </row>
    <row r="1015" spans="1:35" x14ac:dyDescent="0.3">
      <c r="A1015" s="97">
        <v>162</v>
      </c>
      <c r="B1015" s="127" t="str">
        <f t="shared" si="107"/>
        <v>1621</v>
      </c>
      <c r="C1015" s="127" t="str">
        <f t="shared" si="108"/>
        <v>26156</v>
      </c>
      <c r="E1015" s="159" t="s">
        <v>620</v>
      </c>
      <c r="F1015" s="133" t="s">
        <v>165</v>
      </c>
      <c r="G1015" s="114" t="s">
        <v>184</v>
      </c>
      <c r="H1015" s="136">
        <v>44042</v>
      </c>
      <c r="I1015" s="132">
        <f t="shared" si="111"/>
        <v>6</v>
      </c>
      <c r="J1015" s="97" t="s">
        <v>537</v>
      </c>
      <c r="K1015" s="97">
        <v>2018</v>
      </c>
      <c r="L1015" s="109">
        <v>43223</v>
      </c>
      <c r="M1015" s="97">
        <v>2614</v>
      </c>
      <c r="N1015" s="97">
        <v>2615</v>
      </c>
      <c r="O1015" s="109">
        <v>43223</v>
      </c>
      <c r="P1015" s="97" t="s">
        <v>134</v>
      </c>
      <c r="Q1015" s="97" t="s">
        <v>96</v>
      </c>
      <c r="R1015" s="132" t="s">
        <v>92</v>
      </c>
      <c r="S1015" s="124">
        <v>0.71180555555555547</v>
      </c>
      <c r="T1015" s="97">
        <v>41</v>
      </c>
      <c r="U1015" s="127" t="s">
        <v>508</v>
      </c>
      <c r="V1015" s="97" t="s">
        <v>509</v>
      </c>
      <c r="W1015" s="97" t="s">
        <v>289</v>
      </c>
      <c r="Y1015" s="127" t="s">
        <v>363</v>
      </c>
      <c r="Z1015" s="127" t="s">
        <v>364</v>
      </c>
      <c r="AA1015" s="127" t="s">
        <v>261</v>
      </c>
      <c r="AB1015" s="127">
        <f t="shared" si="112"/>
        <v>1</v>
      </c>
      <c r="AC1015" s="127">
        <f t="shared" si="113"/>
        <v>1</v>
      </c>
      <c r="AD1015" s="117">
        <v>66</v>
      </c>
      <c r="AE1015" s="132">
        <f t="shared" si="110"/>
        <v>828</v>
      </c>
      <c r="AF1015" s="97">
        <v>2</v>
      </c>
      <c r="AH1015" s="127" t="str">
        <f t="shared" si="109"/>
        <v>2615PHYTO SOYA FORTE X 60 CAPS</v>
      </c>
      <c r="AI1015" s="97" t="s">
        <v>512</v>
      </c>
    </row>
    <row r="1016" spans="1:35" x14ac:dyDescent="0.3">
      <c r="A1016" s="97">
        <v>162</v>
      </c>
      <c r="B1016" s="127" t="str">
        <f t="shared" si="107"/>
        <v>1621</v>
      </c>
      <c r="C1016" s="127" t="str">
        <f t="shared" si="108"/>
        <v>26157</v>
      </c>
      <c r="E1016" s="159" t="s">
        <v>618</v>
      </c>
      <c r="F1016" s="133" t="s">
        <v>161</v>
      </c>
      <c r="G1016" s="114" t="s">
        <v>162</v>
      </c>
      <c r="H1016" s="136">
        <v>43738</v>
      </c>
      <c r="I1016" s="132">
        <f t="shared" si="111"/>
        <v>7</v>
      </c>
      <c r="J1016" s="97" t="s">
        <v>537</v>
      </c>
      <c r="K1016" s="97">
        <v>2018</v>
      </c>
      <c r="L1016" s="109">
        <v>43223</v>
      </c>
      <c r="M1016" s="97">
        <v>2614</v>
      </c>
      <c r="N1016" s="97">
        <v>2615</v>
      </c>
      <c r="O1016" s="109">
        <v>43223</v>
      </c>
      <c r="P1016" s="97" t="s">
        <v>134</v>
      </c>
      <c r="Q1016" s="97" t="s">
        <v>96</v>
      </c>
      <c r="R1016" s="132" t="s">
        <v>92</v>
      </c>
      <c r="S1016" s="124">
        <v>0.71180555555555547</v>
      </c>
      <c r="T1016" s="97">
        <v>41</v>
      </c>
      <c r="U1016" s="127" t="s">
        <v>508</v>
      </c>
      <c r="V1016" s="97" t="s">
        <v>509</v>
      </c>
      <c r="W1016" s="97" t="s">
        <v>289</v>
      </c>
      <c r="Y1016" s="127" t="s">
        <v>363</v>
      </c>
      <c r="Z1016" s="127" t="s">
        <v>364</v>
      </c>
      <c r="AA1016" s="127" t="s">
        <v>261</v>
      </c>
      <c r="AB1016" s="127">
        <f t="shared" si="112"/>
        <v>1</v>
      </c>
      <c r="AC1016" s="127">
        <f t="shared" si="113"/>
        <v>1</v>
      </c>
      <c r="AD1016" s="117">
        <v>48</v>
      </c>
      <c r="AE1016" s="132">
        <f t="shared" si="110"/>
        <v>828</v>
      </c>
      <c r="AF1016" s="97">
        <v>2</v>
      </c>
      <c r="AH1016" s="127" t="str">
        <f t="shared" si="109"/>
        <v>2615ARKOCAPIL advance X 60 CAPS.</v>
      </c>
      <c r="AI1016" s="97" t="s">
        <v>512</v>
      </c>
    </row>
    <row r="1017" spans="1:35" x14ac:dyDescent="0.3">
      <c r="A1017" s="97">
        <v>162</v>
      </c>
      <c r="B1017" s="127" t="str">
        <f t="shared" si="107"/>
        <v>1621</v>
      </c>
      <c r="C1017" s="127" t="str">
        <f t="shared" si="108"/>
        <v>26158</v>
      </c>
      <c r="E1017" s="159" t="s">
        <v>629</v>
      </c>
      <c r="F1017" s="133" t="s">
        <v>170</v>
      </c>
      <c r="G1017" s="114" t="s">
        <v>376</v>
      </c>
      <c r="H1017" s="136">
        <v>43889</v>
      </c>
      <c r="I1017" s="132">
        <f t="shared" si="111"/>
        <v>8</v>
      </c>
      <c r="J1017" s="97" t="s">
        <v>537</v>
      </c>
      <c r="K1017" s="97">
        <v>2018</v>
      </c>
      <c r="L1017" s="109">
        <v>43223</v>
      </c>
      <c r="M1017" s="97">
        <v>2614</v>
      </c>
      <c r="N1017" s="97">
        <v>2615</v>
      </c>
      <c r="O1017" s="109">
        <v>43223</v>
      </c>
      <c r="P1017" s="97" t="s">
        <v>134</v>
      </c>
      <c r="Q1017" s="97" t="s">
        <v>96</v>
      </c>
      <c r="R1017" s="132" t="s">
        <v>92</v>
      </c>
      <c r="S1017" s="124">
        <v>0.71180555555555547</v>
      </c>
      <c r="T1017" s="97">
        <v>41</v>
      </c>
      <c r="U1017" s="127" t="s">
        <v>508</v>
      </c>
      <c r="V1017" s="97" t="s">
        <v>509</v>
      </c>
      <c r="W1017" s="97" t="s">
        <v>289</v>
      </c>
      <c r="Y1017" s="127" t="s">
        <v>363</v>
      </c>
      <c r="Z1017" s="127" t="s">
        <v>364</v>
      </c>
      <c r="AA1017" s="127" t="s">
        <v>261</v>
      </c>
      <c r="AB1017" s="127">
        <f t="shared" si="112"/>
        <v>1</v>
      </c>
      <c r="AC1017" s="127">
        <f t="shared" si="113"/>
        <v>1</v>
      </c>
      <c r="AD1017" s="117">
        <v>66</v>
      </c>
      <c r="AE1017" s="132">
        <f t="shared" si="110"/>
        <v>828</v>
      </c>
      <c r="AF1017" s="97">
        <v>2</v>
      </c>
      <c r="AH1017" s="127" t="str">
        <f t="shared" si="109"/>
        <v>2615PHYTO SOYA DIA Y NOCHE X 60 CAP.</v>
      </c>
      <c r="AI1017" s="97" t="s">
        <v>512</v>
      </c>
    </row>
    <row r="1018" spans="1:35" x14ac:dyDescent="0.3">
      <c r="A1018" s="97">
        <v>162</v>
      </c>
      <c r="B1018" s="127" t="str">
        <f t="shared" si="107"/>
        <v>1621</v>
      </c>
      <c r="C1018" s="127" t="str">
        <f t="shared" si="108"/>
        <v>26159</v>
      </c>
      <c r="E1018" s="159" t="s">
        <v>621</v>
      </c>
      <c r="F1018" s="133" t="s">
        <v>167</v>
      </c>
      <c r="G1018" s="114">
        <v>173937</v>
      </c>
      <c r="H1018" s="136" t="s">
        <v>837</v>
      </c>
      <c r="I1018" s="132">
        <f t="shared" si="111"/>
        <v>9</v>
      </c>
      <c r="J1018" s="97" t="s">
        <v>537</v>
      </c>
      <c r="K1018" s="97">
        <v>2018</v>
      </c>
      <c r="L1018" s="109">
        <v>43223</v>
      </c>
      <c r="M1018" s="97">
        <v>2614</v>
      </c>
      <c r="N1018" s="97">
        <v>2615</v>
      </c>
      <c r="O1018" s="109">
        <v>43223</v>
      </c>
      <c r="P1018" s="97" t="s">
        <v>134</v>
      </c>
      <c r="Q1018" s="97" t="s">
        <v>96</v>
      </c>
      <c r="R1018" s="132" t="s">
        <v>92</v>
      </c>
      <c r="S1018" s="124">
        <v>0.71180555555555547</v>
      </c>
      <c r="T1018" s="97">
        <v>41</v>
      </c>
      <c r="U1018" s="127" t="s">
        <v>508</v>
      </c>
      <c r="V1018" s="97" t="s">
        <v>509</v>
      </c>
      <c r="W1018" s="97" t="s">
        <v>289</v>
      </c>
      <c r="Y1018" s="127" t="s">
        <v>363</v>
      </c>
      <c r="Z1018" s="127" t="s">
        <v>364</v>
      </c>
      <c r="AA1018" s="127" t="s">
        <v>261</v>
      </c>
      <c r="AB1018" s="127">
        <f t="shared" si="112"/>
        <v>1</v>
      </c>
      <c r="AC1018" s="127">
        <f t="shared" si="113"/>
        <v>1</v>
      </c>
      <c r="AD1018" s="117">
        <v>24</v>
      </c>
      <c r="AE1018" s="132">
        <f t="shared" si="110"/>
        <v>828</v>
      </c>
      <c r="AF1018" s="97">
        <v>2</v>
      </c>
      <c r="AH1018" s="127" t="str">
        <f t="shared" si="109"/>
        <v>2615VAGIVIT CAJS X 6 V.T.</v>
      </c>
      <c r="AI1018" s="97" t="s">
        <v>512</v>
      </c>
    </row>
    <row r="1019" spans="1:35" x14ac:dyDescent="0.3">
      <c r="A1019" s="97">
        <v>162</v>
      </c>
      <c r="B1019" s="127" t="str">
        <f t="shared" si="107"/>
        <v>1621</v>
      </c>
      <c r="C1019" s="127" t="str">
        <f t="shared" si="108"/>
        <v>261510</v>
      </c>
      <c r="E1019" s="159" t="s">
        <v>627</v>
      </c>
      <c r="F1019" s="133" t="s">
        <v>153</v>
      </c>
      <c r="G1019" s="114" t="s">
        <v>154</v>
      </c>
      <c r="H1019" s="136">
        <v>43910</v>
      </c>
      <c r="I1019" s="132">
        <f t="shared" si="111"/>
        <v>10</v>
      </c>
      <c r="J1019" s="97" t="s">
        <v>537</v>
      </c>
      <c r="K1019" s="97">
        <v>2018</v>
      </c>
      <c r="L1019" s="109">
        <v>43223</v>
      </c>
      <c r="M1019" s="97">
        <v>2614</v>
      </c>
      <c r="N1019" s="97">
        <v>2615</v>
      </c>
      <c r="O1019" s="109">
        <v>43223</v>
      </c>
      <c r="P1019" s="97" t="s">
        <v>134</v>
      </c>
      <c r="Q1019" s="97" t="s">
        <v>96</v>
      </c>
      <c r="R1019" s="132" t="s">
        <v>92</v>
      </c>
      <c r="S1019" s="124">
        <v>0.71180555555555547</v>
      </c>
      <c r="T1019" s="97">
        <v>41</v>
      </c>
      <c r="U1019" s="127" t="s">
        <v>508</v>
      </c>
      <c r="V1019" s="97" t="s">
        <v>509</v>
      </c>
      <c r="W1019" s="97" t="s">
        <v>289</v>
      </c>
      <c r="Y1019" s="127" t="s">
        <v>363</v>
      </c>
      <c r="Z1019" s="127" t="s">
        <v>364</v>
      </c>
      <c r="AA1019" s="127" t="s">
        <v>261</v>
      </c>
      <c r="AB1019" s="127">
        <f t="shared" si="112"/>
        <v>1</v>
      </c>
      <c r="AC1019" s="127">
        <f t="shared" si="113"/>
        <v>1</v>
      </c>
      <c r="AD1019" s="117">
        <v>6</v>
      </c>
      <c r="AE1019" s="132">
        <f t="shared" si="110"/>
        <v>828</v>
      </c>
      <c r="AF1019" s="97">
        <v>2</v>
      </c>
      <c r="AH1019" s="127" t="str">
        <f t="shared" si="109"/>
        <v>2615ECHINALIS X 30 CAPSULAS</v>
      </c>
      <c r="AI1019" s="97" t="s">
        <v>512</v>
      </c>
    </row>
    <row r="1020" spans="1:35" x14ac:dyDescent="0.3">
      <c r="A1020" s="97">
        <v>162</v>
      </c>
      <c r="B1020" s="127" t="str">
        <f t="shared" si="107"/>
        <v>1621</v>
      </c>
      <c r="C1020" s="127" t="str">
        <f t="shared" si="108"/>
        <v>261511</v>
      </c>
      <c r="E1020" s="159" t="s">
        <v>633</v>
      </c>
      <c r="F1020" s="133" t="s">
        <v>172</v>
      </c>
      <c r="G1020" s="114" t="s">
        <v>173</v>
      </c>
      <c r="H1020" s="136">
        <v>43497</v>
      </c>
      <c r="I1020" s="132">
        <f t="shared" si="111"/>
        <v>11</v>
      </c>
      <c r="J1020" s="97" t="s">
        <v>537</v>
      </c>
      <c r="K1020" s="97">
        <v>2018</v>
      </c>
      <c r="L1020" s="109">
        <v>43223</v>
      </c>
      <c r="M1020" s="97">
        <v>2614</v>
      </c>
      <c r="N1020" s="97">
        <v>2615</v>
      </c>
      <c r="O1020" s="109">
        <v>43223</v>
      </c>
      <c r="P1020" s="97" t="s">
        <v>134</v>
      </c>
      <c r="Q1020" s="97" t="s">
        <v>96</v>
      </c>
      <c r="R1020" s="132" t="s">
        <v>92</v>
      </c>
      <c r="S1020" s="124">
        <v>0.71180555555555547</v>
      </c>
      <c r="T1020" s="97">
        <v>41</v>
      </c>
      <c r="U1020" s="127" t="s">
        <v>508</v>
      </c>
      <c r="V1020" s="97" t="s">
        <v>509</v>
      </c>
      <c r="W1020" s="97" t="s">
        <v>289</v>
      </c>
      <c r="Y1020" s="127" t="s">
        <v>363</v>
      </c>
      <c r="Z1020" s="127" t="s">
        <v>364</v>
      </c>
      <c r="AA1020" s="127" t="s">
        <v>261</v>
      </c>
      <c r="AB1020" s="127">
        <f t="shared" si="112"/>
        <v>1</v>
      </c>
      <c r="AC1020" s="127">
        <f t="shared" si="113"/>
        <v>1</v>
      </c>
      <c r="AD1020" s="117">
        <v>18</v>
      </c>
      <c r="AE1020" s="132">
        <f t="shared" si="110"/>
        <v>828</v>
      </c>
      <c r="AF1020" s="97">
        <v>2</v>
      </c>
      <c r="AH1020" s="127" t="str">
        <f t="shared" si="109"/>
        <v>2615VITIVEN X 30 CAPSULAS</v>
      </c>
      <c r="AI1020" s="97" t="s">
        <v>512</v>
      </c>
    </row>
    <row r="1021" spans="1:35" x14ac:dyDescent="0.3">
      <c r="A1021" s="97">
        <v>162</v>
      </c>
      <c r="B1021" s="127" t="str">
        <f t="shared" si="107"/>
        <v>1621</v>
      </c>
      <c r="C1021" s="127" t="str">
        <f t="shared" si="108"/>
        <v>261512</v>
      </c>
      <c r="E1021" s="159" t="s">
        <v>619</v>
      </c>
      <c r="F1021" s="133" t="s">
        <v>151</v>
      </c>
      <c r="G1021" s="114" t="s">
        <v>224</v>
      </c>
      <c r="H1021" s="136">
        <v>43738</v>
      </c>
      <c r="I1021" s="132">
        <f t="shared" si="111"/>
        <v>12</v>
      </c>
      <c r="J1021" s="97" t="s">
        <v>537</v>
      </c>
      <c r="K1021" s="97">
        <v>2018</v>
      </c>
      <c r="L1021" s="109">
        <v>43223</v>
      </c>
      <c r="M1021" s="97">
        <v>2614</v>
      </c>
      <c r="N1021" s="97">
        <v>2615</v>
      </c>
      <c r="O1021" s="109">
        <v>43223</v>
      </c>
      <c r="P1021" s="97" t="s">
        <v>134</v>
      </c>
      <c r="Q1021" s="97" t="s">
        <v>96</v>
      </c>
      <c r="R1021" s="132" t="s">
        <v>92</v>
      </c>
      <c r="S1021" s="124">
        <v>0.71180555555555547</v>
      </c>
      <c r="T1021" s="97">
        <v>41</v>
      </c>
      <c r="U1021" s="127" t="s">
        <v>508</v>
      </c>
      <c r="V1021" s="97" t="s">
        <v>509</v>
      </c>
      <c r="W1021" s="97" t="s">
        <v>289</v>
      </c>
      <c r="Y1021" s="127" t="s">
        <v>363</v>
      </c>
      <c r="Z1021" s="127" t="s">
        <v>364</v>
      </c>
      <c r="AA1021" s="127" t="s">
        <v>261</v>
      </c>
      <c r="AB1021" s="127">
        <f t="shared" si="112"/>
        <v>1</v>
      </c>
      <c r="AC1021" s="127">
        <f t="shared" si="113"/>
        <v>1</v>
      </c>
      <c r="AD1021" s="117">
        <v>120</v>
      </c>
      <c r="AE1021" s="132">
        <f t="shared" si="110"/>
        <v>828</v>
      </c>
      <c r="AF1021" s="97">
        <v>2</v>
      </c>
      <c r="AH1021" s="127" t="str">
        <f t="shared" si="109"/>
        <v>2615CYS-CONTROL SACHETS X 14</v>
      </c>
      <c r="AI1021" s="97" t="s">
        <v>512</v>
      </c>
    </row>
    <row r="1022" spans="1:35" x14ac:dyDescent="0.3">
      <c r="A1022" s="97">
        <v>162</v>
      </c>
      <c r="B1022" s="127" t="str">
        <f t="shared" si="107"/>
        <v>1621</v>
      </c>
      <c r="C1022" s="127" t="str">
        <f t="shared" si="108"/>
        <v>261513</v>
      </c>
      <c r="E1022" s="159" t="s">
        <v>613</v>
      </c>
      <c r="F1022" s="133" t="s">
        <v>185</v>
      </c>
      <c r="G1022" s="114" t="s">
        <v>520</v>
      </c>
      <c r="H1022" s="136">
        <v>44104</v>
      </c>
      <c r="I1022" s="132">
        <f t="shared" si="111"/>
        <v>13</v>
      </c>
      <c r="J1022" s="97" t="s">
        <v>537</v>
      </c>
      <c r="K1022" s="97">
        <v>2018</v>
      </c>
      <c r="L1022" s="109">
        <v>43223</v>
      </c>
      <c r="M1022" s="97">
        <v>2614</v>
      </c>
      <c r="N1022" s="97">
        <v>2615</v>
      </c>
      <c r="O1022" s="109">
        <v>43223</v>
      </c>
      <c r="P1022" s="97" t="s">
        <v>134</v>
      </c>
      <c r="Q1022" s="97" t="s">
        <v>96</v>
      </c>
      <c r="R1022" s="132" t="s">
        <v>92</v>
      </c>
      <c r="S1022" s="124">
        <v>0.71180555555555547</v>
      </c>
      <c r="T1022" s="97">
        <v>41</v>
      </c>
      <c r="U1022" s="127" t="s">
        <v>508</v>
      </c>
      <c r="V1022" s="97" t="s">
        <v>509</v>
      </c>
      <c r="W1022" s="97" t="s">
        <v>289</v>
      </c>
      <c r="Y1022" s="127" t="s">
        <v>363</v>
      </c>
      <c r="Z1022" s="127" t="s">
        <v>364</v>
      </c>
      <c r="AA1022" s="127" t="s">
        <v>261</v>
      </c>
      <c r="AB1022" s="127">
        <f t="shared" si="112"/>
        <v>1</v>
      </c>
      <c r="AC1022" s="127">
        <f t="shared" si="113"/>
        <v>1</v>
      </c>
      <c r="AD1022" s="117">
        <v>240</v>
      </c>
      <c r="AE1022" s="132">
        <f t="shared" si="110"/>
        <v>828</v>
      </c>
      <c r="AF1022" s="97">
        <v>2</v>
      </c>
      <c r="AH1022" s="127" t="str">
        <f t="shared" si="109"/>
        <v>2615ARKOLAGEN PLUS X 14 SACHETS</v>
      </c>
      <c r="AI1022" s="97" t="s">
        <v>512</v>
      </c>
    </row>
    <row r="1023" spans="1:35" x14ac:dyDescent="0.3">
      <c r="A1023" s="97">
        <v>162</v>
      </c>
      <c r="B1023" s="127" t="str">
        <f t="shared" ref="B1023:B1086" si="114">CONCATENATE(A1023,AB1023)</f>
        <v>1622</v>
      </c>
      <c r="C1023" s="127" t="str">
        <f t="shared" ref="C1023:C1086" si="115">CONCATENATE(N1023,I1023)</f>
        <v>26171</v>
      </c>
      <c r="E1023" s="159" t="s">
        <v>630</v>
      </c>
      <c r="F1023" s="133" t="s">
        <v>142</v>
      </c>
      <c r="G1023" s="114" t="s">
        <v>194</v>
      </c>
      <c r="H1023" s="136">
        <v>43738</v>
      </c>
      <c r="I1023" s="132">
        <f t="shared" si="111"/>
        <v>1</v>
      </c>
      <c r="J1023" s="97" t="s">
        <v>537</v>
      </c>
      <c r="K1023" s="97">
        <v>2018</v>
      </c>
      <c r="L1023" s="109">
        <v>43223</v>
      </c>
      <c r="M1023" s="97">
        <v>2616</v>
      </c>
      <c r="N1023" s="97">
        <v>2617</v>
      </c>
      <c r="O1023" s="109">
        <v>43223</v>
      </c>
      <c r="P1023" s="97" t="s">
        <v>134</v>
      </c>
      <c r="Q1023" s="97" t="s">
        <v>93</v>
      </c>
      <c r="R1023" s="132" t="s">
        <v>92</v>
      </c>
      <c r="S1023" s="124">
        <v>0.71180555555555547</v>
      </c>
      <c r="T1023" s="97">
        <v>2</v>
      </c>
      <c r="U1023" s="127" t="s">
        <v>508</v>
      </c>
      <c r="V1023" s="97" t="s">
        <v>509</v>
      </c>
      <c r="W1023" s="97" t="s">
        <v>289</v>
      </c>
      <c r="Y1023" s="127" t="s">
        <v>363</v>
      </c>
      <c r="Z1023" s="127" t="s">
        <v>364</v>
      </c>
      <c r="AA1023" s="127" t="s">
        <v>261</v>
      </c>
      <c r="AB1023" s="127">
        <f t="shared" si="112"/>
        <v>2</v>
      </c>
      <c r="AC1023" s="127">
        <f t="shared" si="113"/>
        <v>1</v>
      </c>
      <c r="AD1023" s="117">
        <v>144</v>
      </c>
      <c r="AE1023" s="132">
        <f t="shared" si="110"/>
        <v>829</v>
      </c>
      <c r="AF1023" s="97">
        <v>1</v>
      </c>
      <c r="AH1023" s="127" t="str">
        <f t="shared" ref="AH1023:AH1086" si="116">CONCATENATE(N1023,F1023)</f>
        <v>2617ACTIVOX MENTA-EUCALIPTO X 16 PASTILLAS</v>
      </c>
      <c r="AI1023" s="97" t="s">
        <v>378</v>
      </c>
    </row>
    <row r="1024" spans="1:35" x14ac:dyDescent="0.3">
      <c r="A1024" s="97">
        <v>162</v>
      </c>
      <c r="B1024" s="127" t="str">
        <f t="shared" si="114"/>
        <v>1622</v>
      </c>
      <c r="C1024" s="127" t="str">
        <f t="shared" si="115"/>
        <v>26172</v>
      </c>
      <c r="D1024" s="98" t="s">
        <v>544</v>
      </c>
      <c r="E1024" s="159" t="s">
        <v>631</v>
      </c>
      <c r="F1024" s="133" t="s">
        <v>159</v>
      </c>
      <c r="G1024" s="114" t="s">
        <v>183</v>
      </c>
      <c r="H1024" s="136">
        <v>43738</v>
      </c>
      <c r="I1024" s="132">
        <f t="shared" si="111"/>
        <v>2</v>
      </c>
      <c r="J1024" s="97" t="s">
        <v>537</v>
      </c>
      <c r="K1024" s="97">
        <v>2018</v>
      </c>
      <c r="L1024" s="109">
        <v>43223</v>
      </c>
      <c r="M1024" s="97">
        <v>2616</v>
      </c>
      <c r="N1024" s="97">
        <v>2617</v>
      </c>
      <c r="O1024" s="109">
        <v>43223</v>
      </c>
      <c r="P1024" s="97" t="s">
        <v>134</v>
      </c>
      <c r="Q1024" s="97" t="s">
        <v>93</v>
      </c>
      <c r="R1024" s="132" t="s">
        <v>92</v>
      </c>
      <c r="S1024" s="124">
        <v>0.71180555555555547</v>
      </c>
      <c r="T1024" s="97">
        <v>2</v>
      </c>
      <c r="U1024" s="127" t="s">
        <v>508</v>
      </c>
      <c r="V1024" s="97" t="s">
        <v>509</v>
      </c>
      <c r="W1024" s="97" t="s">
        <v>289</v>
      </c>
      <c r="Y1024" s="127" t="s">
        <v>363</v>
      </c>
      <c r="Z1024" s="127" t="s">
        <v>364</v>
      </c>
      <c r="AA1024" s="127" t="s">
        <v>261</v>
      </c>
      <c r="AB1024" s="127">
        <f t="shared" si="112"/>
        <v>2</v>
      </c>
      <c r="AC1024" s="127">
        <f t="shared" si="113"/>
        <v>1</v>
      </c>
      <c r="AD1024" s="117">
        <v>12</v>
      </c>
      <c r="AE1024" s="132">
        <f t="shared" si="110"/>
        <v>829</v>
      </c>
      <c r="AF1024" s="97">
        <v>1</v>
      </c>
      <c r="AH1024" s="127" t="str">
        <f t="shared" si="116"/>
        <v>2617ACTIVOX MIEL-LIMON X 16 PASTILLAS</v>
      </c>
      <c r="AI1024" s="97" t="s">
        <v>378</v>
      </c>
    </row>
    <row r="1025" spans="1:35" x14ac:dyDescent="0.3">
      <c r="A1025" s="97">
        <v>162</v>
      </c>
      <c r="B1025" s="127" t="str">
        <f t="shared" si="114"/>
        <v>1622</v>
      </c>
      <c r="C1025" s="127" t="str">
        <f t="shared" si="115"/>
        <v>26173</v>
      </c>
      <c r="D1025" s="98" t="s">
        <v>544</v>
      </c>
      <c r="E1025" s="159" t="s">
        <v>615</v>
      </c>
      <c r="F1025" s="133" t="s">
        <v>146</v>
      </c>
      <c r="G1025" s="114" t="s">
        <v>400</v>
      </c>
      <c r="H1025" s="136">
        <v>43707</v>
      </c>
      <c r="I1025" s="132">
        <f t="shared" si="111"/>
        <v>3</v>
      </c>
      <c r="J1025" s="97" t="s">
        <v>537</v>
      </c>
      <c r="K1025" s="97">
        <v>2018</v>
      </c>
      <c r="L1025" s="109">
        <v>43223</v>
      </c>
      <c r="M1025" s="97">
        <v>2616</v>
      </c>
      <c r="N1025" s="97">
        <v>2617</v>
      </c>
      <c r="O1025" s="109">
        <v>43223</v>
      </c>
      <c r="P1025" s="97" t="s">
        <v>134</v>
      </c>
      <c r="Q1025" s="97" t="s">
        <v>93</v>
      </c>
      <c r="R1025" s="132" t="s">
        <v>92</v>
      </c>
      <c r="S1025" s="124">
        <v>0.71180555555555547</v>
      </c>
      <c r="T1025" s="97">
        <v>2</v>
      </c>
      <c r="U1025" s="127" t="s">
        <v>508</v>
      </c>
      <c r="V1025" s="97" t="s">
        <v>509</v>
      </c>
      <c r="W1025" s="97" t="s">
        <v>289</v>
      </c>
      <c r="Y1025" s="127" t="s">
        <v>363</v>
      </c>
      <c r="Z1025" s="127" t="s">
        <v>364</v>
      </c>
      <c r="AA1025" s="127" t="s">
        <v>261</v>
      </c>
      <c r="AB1025" s="127">
        <f t="shared" si="112"/>
        <v>2</v>
      </c>
      <c r="AC1025" s="127">
        <f t="shared" si="113"/>
        <v>1</v>
      </c>
      <c r="AD1025" s="117">
        <v>24</v>
      </c>
      <c r="AE1025" s="132">
        <f t="shared" si="110"/>
        <v>829</v>
      </c>
      <c r="AF1025" s="97">
        <v>1</v>
      </c>
      <c r="AH1025" s="127" t="str">
        <f t="shared" si="116"/>
        <v>2617ARKOVOX PROPOLIS JARABE X 150 ML.</v>
      </c>
      <c r="AI1025" s="97" t="s">
        <v>378</v>
      </c>
    </row>
    <row r="1026" spans="1:35" x14ac:dyDescent="0.3">
      <c r="A1026" s="97">
        <v>162</v>
      </c>
      <c r="B1026" s="127" t="str">
        <f t="shared" si="114"/>
        <v>1622</v>
      </c>
      <c r="C1026" s="127" t="str">
        <f t="shared" si="115"/>
        <v>26174</v>
      </c>
      <c r="D1026" s="98" t="s">
        <v>544</v>
      </c>
      <c r="E1026" s="159" t="s">
        <v>621</v>
      </c>
      <c r="F1026" s="133" t="s">
        <v>167</v>
      </c>
      <c r="G1026" s="114">
        <v>173937</v>
      </c>
      <c r="H1026" s="136" t="s">
        <v>837</v>
      </c>
      <c r="I1026" s="132">
        <f t="shared" si="111"/>
        <v>4</v>
      </c>
      <c r="J1026" s="97" t="s">
        <v>537</v>
      </c>
      <c r="K1026" s="97">
        <v>2018</v>
      </c>
      <c r="L1026" s="109">
        <v>43223</v>
      </c>
      <c r="M1026" s="97">
        <v>2616</v>
      </c>
      <c r="N1026" s="97">
        <v>2617</v>
      </c>
      <c r="O1026" s="109">
        <v>43223</v>
      </c>
      <c r="P1026" s="97" t="s">
        <v>134</v>
      </c>
      <c r="Q1026" s="97" t="s">
        <v>93</v>
      </c>
      <c r="R1026" s="132" t="s">
        <v>92</v>
      </c>
      <c r="S1026" s="124">
        <v>0.71180555555555547</v>
      </c>
      <c r="T1026" s="97">
        <v>2</v>
      </c>
      <c r="U1026" s="127" t="s">
        <v>508</v>
      </c>
      <c r="V1026" s="97" t="s">
        <v>509</v>
      </c>
      <c r="W1026" s="97" t="s">
        <v>289</v>
      </c>
      <c r="Y1026" s="127" t="s">
        <v>363</v>
      </c>
      <c r="Z1026" s="127" t="s">
        <v>364</v>
      </c>
      <c r="AA1026" s="127" t="s">
        <v>261</v>
      </c>
      <c r="AB1026" s="127">
        <f t="shared" si="112"/>
        <v>2</v>
      </c>
      <c r="AC1026" s="127">
        <f t="shared" si="113"/>
        <v>1</v>
      </c>
      <c r="AD1026" s="117">
        <v>12</v>
      </c>
      <c r="AE1026" s="132">
        <f t="shared" ref="AE1026:AE1089" si="117">IF(N1026&lt;&gt;"",IF(N1026=N1025,AE1025,AE1025+1),"")</f>
        <v>829</v>
      </c>
      <c r="AF1026" s="97">
        <v>1</v>
      </c>
      <c r="AH1026" s="127" t="str">
        <f t="shared" si="116"/>
        <v>2617VAGIVIT CAJS X 6 V.T.</v>
      </c>
      <c r="AI1026" s="97" t="s">
        <v>378</v>
      </c>
    </row>
    <row r="1027" spans="1:35" x14ac:dyDescent="0.3">
      <c r="A1027" s="97">
        <v>162</v>
      </c>
      <c r="B1027" s="127" t="str">
        <f t="shared" si="114"/>
        <v>1622</v>
      </c>
      <c r="C1027" s="127" t="str">
        <f t="shared" si="115"/>
        <v>26175</v>
      </c>
      <c r="D1027" s="98" t="s">
        <v>544</v>
      </c>
      <c r="E1027" s="159" t="s">
        <v>634</v>
      </c>
      <c r="F1027" s="133" t="s">
        <v>157</v>
      </c>
      <c r="G1027" s="114" t="s">
        <v>326</v>
      </c>
      <c r="H1027" s="136">
        <v>44134</v>
      </c>
      <c r="I1027" s="132">
        <f t="shared" si="111"/>
        <v>5</v>
      </c>
      <c r="J1027" s="97" t="s">
        <v>537</v>
      </c>
      <c r="K1027" s="97">
        <v>2018</v>
      </c>
      <c r="L1027" s="109">
        <v>43223</v>
      </c>
      <c r="M1027" s="97">
        <v>2616</v>
      </c>
      <c r="N1027" s="97">
        <v>2617</v>
      </c>
      <c r="O1027" s="109">
        <v>43223</v>
      </c>
      <c r="P1027" s="97" t="s">
        <v>134</v>
      </c>
      <c r="Q1027" s="97" t="s">
        <v>93</v>
      </c>
      <c r="R1027" s="132" t="s">
        <v>92</v>
      </c>
      <c r="S1027" s="124">
        <v>0.71180555555555547</v>
      </c>
      <c r="T1027" s="97">
        <v>2</v>
      </c>
      <c r="U1027" s="127" t="s">
        <v>508</v>
      </c>
      <c r="V1027" s="97" t="s">
        <v>509</v>
      </c>
      <c r="W1027" s="97" t="s">
        <v>289</v>
      </c>
      <c r="Y1027" s="127" t="s">
        <v>363</v>
      </c>
      <c r="Z1027" s="127" t="s">
        <v>364</v>
      </c>
      <c r="AA1027" s="127" t="s">
        <v>261</v>
      </c>
      <c r="AB1027" s="127">
        <f t="shared" si="112"/>
        <v>2</v>
      </c>
      <c r="AC1027" s="127">
        <f t="shared" si="113"/>
        <v>1</v>
      </c>
      <c r="AD1027" s="117">
        <v>12</v>
      </c>
      <c r="AE1027" s="132">
        <f t="shared" si="117"/>
        <v>829</v>
      </c>
      <c r="AF1027" s="97">
        <v>1</v>
      </c>
      <c r="AH1027" s="127" t="str">
        <f t="shared" si="116"/>
        <v>2617PHYTO SOYA GEL VAGINAL X 8 APLICADORES</v>
      </c>
      <c r="AI1027" s="97" t="s">
        <v>378</v>
      </c>
    </row>
    <row r="1028" spans="1:35" x14ac:dyDescent="0.3">
      <c r="A1028" s="97">
        <v>163</v>
      </c>
      <c r="B1028" s="127" t="str">
        <f t="shared" si="114"/>
        <v>1631</v>
      </c>
      <c r="C1028" s="127" t="str">
        <f t="shared" si="115"/>
        <v>26181</v>
      </c>
      <c r="D1028" s="98" t="s">
        <v>545</v>
      </c>
      <c r="E1028" s="159" t="s">
        <v>630</v>
      </c>
      <c r="F1028" s="133" t="s">
        <v>142</v>
      </c>
      <c r="G1028" s="114" t="s">
        <v>194</v>
      </c>
      <c r="H1028" s="136">
        <v>43738</v>
      </c>
      <c r="I1028" s="132">
        <f t="shared" si="111"/>
        <v>1</v>
      </c>
      <c r="J1028" s="97" t="s">
        <v>537</v>
      </c>
      <c r="K1028" s="97">
        <v>2018</v>
      </c>
      <c r="L1028" s="109">
        <v>43224</v>
      </c>
      <c r="M1028" s="143">
        <v>2617</v>
      </c>
      <c r="N1028" s="97">
        <v>2618</v>
      </c>
      <c r="O1028" s="109">
        <v>43224</v>
      </c>
      <c r="P1028" s="97" t="s">
        <v>134</v>
      </c>
      <c r="Q1028" s="97" t="s">
        <v>95</v>
      </c>
      <c r="R1028" s="132" t="s">
        <v>87</v>
      </c>
      <c r="S1028" s="124">
        <v>0.5</v>
      </c>
      <c r="T1028" s="97">
        <v>79</v>
      </c>
      <c r="U1028" s="127" t="s">
        <v>264</v>
      </c>
      <c r="V1028" s="97" t="s">
        <v>518</v>
      </c>
      <c r="W1028" s="97" t="s">
        <v>289</v>
      </c>
      <c r="Y1028" s="127" t="s">
        <v>363</v>
      </c>
      <c r="Z1028" s="127" t="s">
        <v>364</v>
      </c>
      <c r="AA1028" s="127" t="s">
        <v>261</v>
      </c>
      <c r="AB1028" s="127">
        <f t="shared" si="112"/>
        <v>1</v>
      </c>
      <c r="AC1028" s="127">
        <f t="shared" si="113"/>
        <v>1</v>
      </c>
      <c r="AD1028" s="117">
        <v>1200</v>
      </c>
      <c r="AE1028" s="132">
        <f t="shared" si="117"/>
        <v>830</v>
      </c>
      <c r="AF1028" s="97">
        <v>2</v>
      </c>
      <c r="AH1028" s="127" t="str">
        <f t="shared" si="116"/>
        <v>2618ACTIVOX MENTA-EUCALIPTO X 16 PASTILLAS</v>
      </c>
      <c r="AI1028" s="97" t="s">
        <v>476</v>
      </c>
    </row>
    <row r="1029" spans="1:35" x14ac:dyDescent="0.3">
      <c r="A1029" s="97">
        <v>163</v>
      </c>
      <c r="B1029" s="127" t="str">
        <f t="shared" si="114"/>
        <v>1631</v>
      </c>
      <c r="C1029" s="127" t="str">
        <f t="shared" si="115"/>
        <v>26182</v>
      </c>
      <c r="D1029" s="98" t="s">
        <v>545</v>
      </c>
      <c r="E1029" s="159" t="s">
        <v>631</v>
      </c>
      <c r="F1029" s="133" t="s">
        <v>159</v>
      </c>
      <c r="G1029" s="114" t="s">
        <v>183</v>
      </c>
      <c r="H1029" s="136">
        <v>43738</v>
      </c>
      <c r="I1029" s="132">
        <f t="shared" ref="I1029:I1092" si="118">IF(N1029&lt;&gt;N1028,1,IF(E1029=E1028,I1028,I1028+1))</f>
        <v>2</v>
      </c>
      <c r="J1029" s="97" t="s">
        <v>537</v>
      </c>
      <c r="K1029" s="97">
        <v>2018</v>
      </c>
      <c r="L1029" s="109">
        <v>43224</v>
      </c>
      <c r="M1029" s="143">
        <v>2617</v>
      </c>
      <c r="N1029" s="97">
        <v>2618</v>
      </c>
      <c r="O1029" s="109">
        <v>43224</v>
      </c>
      <c r="P1029" s="97" t="s">
        <v>134</v>
      </c>
      <c r="Q1029" s="97" t="s">
        <v>95</v>
      </c>
      <c r="R1029" s="132" t="s">
        <v>87</v>
      </c>
      <c r="S1029" s="124">
        <v>0.5</v>
      </c>
      <c r="T1029" s="97">
        <v>79</v>
      </c>
      <c r="U1029" s="127" t="s">
        <v>264</v>
      </c>
      <c r="V1029" s="97" t="s">
        <v>518</v>
      </c>
      <c r="W1029" s="97" t="s">
        <v>289</v>
      </c>
      <c r="Y1029" s="127" t="s">
        <v>363</v>
      </c>
      <c r="Z1029" s="127" t="s">
        <v>364</v>
      </c>
      <c r="AA1029" s="127" t="s">
        <v>261</v>
      </c>
      <c r="AB1029" s="127">
        <f t="shared" ref="AB1029:AB1092" si="119">IF(N1029&lt;&gt;"",IF(A1029&lt;&gt;A1028,1,IF(N1029=N1028,AB1028,AB1028+1)),"")</f>
        <v>1</v>
      </c>
      <c r="AC1029" s="127">
        <f t="shared" si="113"/>
        <v>1</v>
      </c>
      <c r="AD1029" s="117">
        <v>600</v>
      </c>
      <c r="AE1029" s="132">
        <f t="shared" si="117"/>
        <v>830</v>
      </c>
      <c r="AF1029" s="97">
        <v>2</v>
      </c>
      <c r="AH1029" s="127" t="str">
        <f t="shared" si="116"/>
        <v>2618ACTIVOX MIEL-LIMON X 16 PASTILLAS</v>
      </c>
      <c r="AI1029" s="97" t="s">
        <v>476</v>
      </c>
    </row>
    <row r="1030" spans="1:35" x14ac:dyDescent="0.3">
      <c r="A1030" s="97">
        <v>163</v>
      </c>
      <c r="B1030" s="127" t="str">
        <f t="shared" si="114"/>
        <v>1631</v>
      </c>
      <c r="C1030" s="127" t="str">
        <f t="shared" si="115"/>
        <v>26183</v>
      </c>
      <c r="D1030" s="98" t="s">
        <v>545</v>
      </c>
      <c r="E1030" s="159" t="s">
        <v>613</v>
      </c>
      <c r="F1030" s="133" t="s">
        <v>185</v>
      </c>
      <c r="G1030" s="114" t="s">
        <v>520</v>
      </c>
      <c r="H1030" s="136">
        <v>44104</v>
      </c>
      <c r="I1030" s="132">
        <f t="shared" si="118"/>
        <v>3</v>
      </c>
      <c r="J1030" s="97" t="s">
        <v>537</v>
      </c>
      <c r="K1030" s="97">
        <v>2018</v>
      </c>
      <c r="L1030" s="109">
        <v>43224</v>
      </c>
      <c r="M1030" s="143">
        <v>2617</v>
      </c>
      <c r="N1030" s="97">
        <v>2618</v>
      </c>
      <c r="O1030" s="109">
        <v>43224</v>
      </c>
      <c r="P1030" s="97" t="s">
        <v>134</v>
      </c>
      <c r="Q1030" s="97" t="s">
        <v>95</v>
      </c>
      <c r="R1030" s="132" t="s">
        <v>87</v>
      </c>
      <c r="S1030" s="124">
        <v>0.5</v>
      </c>
      <c r="T1030" s="97">
        <v>79</v>
      </c>
      <c r="U1030" s="127" t="s">
        <v>264</v>
      </c>
      <c r="V1030" s="97" t="s">
        <v>518</v>
      </c>
      <c r="W1030" s="97" t="s">
        <v>289</v>
      </c>
      <c r="Y1030" s="127" t="s">
        <v>363</v>
      </c>
      <c r="Z1030" s="127" t="s">
        <v>364</v>
      </c>
      <c r="AA1030" s="127" t="s">
        <v>261</v>
      </c>
      <c r="AB1030" s="127">
        <f t="shared" si="119"/>
        <v>1</v>
      </c>
      <c r="AC1030" s="127">
        <f t="shared" ref="AC1030:AC1093" si="120">IF(N1030&lt;&gt;"",1,"")</f>
        <v>1</v>
      </c>
      <c r="AD1030" s="117">
        <v>216</v>
      </c>
      <c r="AE1030" s="132">
        <f t="shared" si="117"/>
        <v>830</v>
      </c>
      <c r="AF1030" s="97">
        <v>2</v>
      </c>
      <c r="AH1030" s="127" t="str">
        <f t="shared" si="116"/>
        <v>2618ARKOLAGEN PLUS X 14 SACHETS</v>
      </c>
      <c r="AI1030" s="97" t="s">
        <v>476</v>
      </c>
    </row>
    <row r="1031" spans="1:35" x14ac:dyDescent="0.3">
      <c r="A1031" s="97">
        <v>163</v>
      </c>
      <c r="B1031" s="127" t="str">
        <f t="shared" si="114"/>
        <v>1631</v>
      </c>
      <c r="C1031" s="127" t="str">
        <f t="shared" si="115"/>
        <v>26184</v>
      </c>
      <c r="D1031" s="98" t="s">
        <v>545</v>
      </c>
      <c r="E1031" s="159" t="s">
        <v>615</v>
      </c>
      <c r="F1031" s="133" t="s">
        <v>146</v>
      </c>
      <c r="G1031" s="114" t="s">
        <v>400</v>
      </c>
      <c r="H1031" s="136">
        <v>43707</v>
      </c>
      <c r="I1031" s="132">
        <f t="shared" si="118"/>
        <v>4</v>
      </c>
      <c r="J1031" s="97" t="s">
        <v>537</v>
      </c>
      <c r="K1031" s="97">
        <v>2018</v>
      </c>
      <c r="L1031" s="109">
        <v>43224</v>
      </c>
      <c r="M1031" s="143">
        <v>2617</v>
      </c>
      <c r="N1031" s="97">
        <v>2618</v>
      </c>
      <c r="O1031" s="109">
        <v>43224</v>
      </c>
      <c r="P1031" s="97" t="s">
        <v>134</v>
      </c>
      <c r="Q1031" s="97" t="s">
        <v>95</v>
      </c>
      <c r="R1031" s="132" t="s">
        <v>87</v>
      </c>
      <c r="S1031" s="124">
        <v>0.5</v>
      </c>
      <c r="T1031" s="97">
        <v>79</v>
      </c>
      <c r="U1031" s="127" t="s">
        <v>264</v>
      </c>
      <c r="V1031" s="97" t="s">
        <v>518</v>
      </c>
      <c r="W1031" s="97" t="s">
        <v>289</v>
      </c>
      <c r="Y1031" s="127" t="s">
        <v>363</v>
      </c>
      <c r="Z1031" s="127" t="s">
        <v>364</v>
      </c>
      <c r="AA1031" s="127" t="s">
        <v>261</v>
      </c>
      <c r="AB1031" s="127">
        <f t="shared" si="119"/>
        <v>1</v>
      </c>
      <c r="AC1031" s="127">
        <f t="shared" si="120"/>
        <v>1</v>
      </c>
      <c r="AD1031" s="117">
        <v>600</v>
      </c>
      <c r="AE1031" s="132">
        <f t="shared" si="117"/>
        <v>830</v>
      </c>
      <c r="AF1031" s="97">
        <v>2</v>
      </c>
      <c r="AH1031" s="127" t="str">
        <f t="shared" si="116"/>
        <v>2618ARKOVOX PROPOLIS JARABE X 150 ML.</v>
      </c>
      <c r="AI1031" s="97" t="s">
        <v>476</v>
      </c>
    </row>
    <row r="1032" spans="1:35" x14ac:dyDescent="0.3">
      <c r="A1032" s="97">
        <v>163</v>
      </c>
      <c r="B1032" s="127" t="str">
        <f t="shared" si="114"/>
        <v>1631</v>
      </c>
      <c r="C1032" s="127" t="str">
        <f t="shared" si="115"/>
        <v>26185</v>
      </c>
      <c r="D1032" s="98" t="s">
        <v>545</v>
      </c>
      <c r="E1032" s="159" t="s">
        <v>619</v>
      </c>
      <c r="F1032" s="133" t="s">
        <v>151</v>
      </c>
      <c r="G1032" s="114" t="s">
        <v>224</v>
      </c>
      <c r="H1032" s="136">
        <v>43738</v>
      </c>
      <c r="I1032" s="132">
        <f t="shared" si="118"/>
        <v>5</v>
      </c>
      <c r="J1032" s="97" t="s">
        <v>537</v>
      </c>
      <c r="K1032" s="97">
        <v>2018</v>
      </c>
      <c r="L1032" s="109">
        <v>43224</v>
      </c>
      <c r="M1032" s="143">
        <v>2617</v>
      </c>
      <c r="N1032" s="97">
        <v>2618</v>
      </c>
      <c r="O1032" s="109">
        <v>43224</v>
      </c>
      <c r="P1032" s="97" t="s">
        <v>134</v>
      </c>
      <c r="Q1032" s="97" t="s">
        <v>95</v>
      </c>
      <c r="R1032" s="132" t="s">
        <v>87</v>
      </c>
      <c r="S1032" s="124">
        <v>0.5</v>
      </c>
      <c r="T1032" s="97">
        <v>79</v>
      </c>
      <c r="U1032" s="127" t="s">
        <v>264</v>
      </c>
      <c r="V1032" s="97" t="s">
        <v>518</v>
      </c>
      <c r="W1032" s="97" t="s">
        <v>289</v>
      </c>
      <c r="Y1032" s="127" t="s">
        <v>363</v>
      </c>
      <c r="Z1032" s="127" t="s">
        <v>364</v>
      </c>
      <c r="AA1032" s="127" t="s">
        <v>261</v>
      </c>
      <c r="AB1032" s="127">
        <f t="shared" si="119"/>
        <v>1</v>
      </c>
      <c r="AC1032" s="127">
        <f t="shared" si="120"/>
        <v>1</v>
      </c>
      <c r="AD1032" s="117">
        <v>40</v>
      </c>
      <c r="AE1032" s="132">
        <f t="shared" si="117"/>
        <v>830</v>
      </c>
      <c r="AF1032" s="97">
        <v>2</v>
      </c>
      <c r="AH1032" s="127" t="str">
        <f t="shared" si="116"/>
        <v>2618CYS-CONTROL SACHETS X 14</v>
      </c>
      <c r="AI1032" s="97" t="s">
        <v>476</v>
      </c>
    </row>
    <row r="1033" spans="1:35" x14ac:dyDescent="0.3">
      <c r="A1033" s="97">
        <v>163</v>
      </c>
      <c r="B1033" s="127" t="str">
        <f t="shared" si="114"/>
        <v>1631</v>
      </c>
      <c r="C1033" s="127" t="str">
        <f t="shared" si="115"/>
        <v>26186</v>
      </c>
      <c r="D1033" s="98" t="s">
        <v>545</v>
      </c>
      <c r="E1033" s="159" t="s">
        <v>617</v>
      </c>
      <c r="F1033" s="133" t="s">
        <v>155</v>
      </c>
      <c r="G1033" s="114" t="s">
        <v>355</v>
      </c>
      <c r="H1033" s="136">
        <v>44073</v>
      </c>
      <c r="I1033" s="132">
        <f t="shared" si="118"/>
        <v>6</v>
      </c>
      <c r="J1033" s="97" t="s">
        <v>537</v>
      </c>
      <c r="K1033" s="97">
        <v>2018</v>
      </c>
      <c r="L1033" s="109">
        <v>43224</v>
      </c>
      <c r="M1033" s="143">
        <v>2617</v>
      </c>
      <c r="N1033" s="97">
        <v>2618</v>
      </c>
      <c r="O1033" s="109">
        <v>43224</v>
      </c>
      <c r="P1033" s="97" t="s">
        <v>134</v>
      </c>
      <c r="Q1033" s="97" t="s">
        <v>95</v>
      </c>
      <c r="R1033" s="132" t="s">
        <v>87</v>
      </c>
      <c r="S1033" s="124">
        <v>0.5</v>
      </c>
      <c r="T1033" s="97">
        <v>79</v>
      </c>
      <c r="U1033" s="127" t="s">
        <v>264</v>
      </c>
      <c r="V1033" s="97" t="s">
        <v>518</v>
      </c>
      <c r="W1033" s="97" t="s">
        <v>289</v>
      </c>
      <c r="Y1033" s="127" t="s">
        <v>363</v>
      </c>
      <c r="Z1033" s="127" t="s">
        <v>364</v>
      </c>
      <c r="AA1033" s="127" t="s">
        <v>261</v>
      </c>
      <c r="AB1033" s="127">
        <f t="shared" si="119"/>
        <v>1</v>
      </c>
      <c r="AC1033" s="127">
        <f t="shared" si="120"/>
        <v>1</v>
      </c>
      <c r="AD1033" s="117">
        <v>48</v>
      </c>
      <c r="AE1033" s="132">
        <f t="shared" si="117"/>
        <v>830</v>
      </c>
      <c r="AF1033" s="97">
        <v>2</v>
      </c>
      <c r="AH1033" s="127" t="str">
        <f t="shared" si="116"/>
        <v>2618PHYTO SOYA CAPS. X 60</v>
      </c>
      <c r="AI1033" s="97" t="s">
        <v>476</v>
      </c>
    </row>
    <row r="1034" spans="1:35" x14ac:dyDescent="0.3">
      <c r="A1034" s="97">
        <v>164</v>
      </c>
      <c r="B1034" s="127" t="str">
        <f t="shared" si="114"/>
        <v>1641</v>
      </c>
      <c r="C1034" s="127" t="str">
        <f t="shared" si="115"/>
        <v>26201</v>
      </c>
      <c r="E1034" s="159" t="s">
        <v>613</v>
      </c>
      <c r="F1034" s="133" t="s">
        <v>185</v>
      </c>
      <c r="G1034" s="114" t="s">
        <v>520</v>
      </c>
      <c r="H1034" s="136">
        <v>44104</v>
      </c>
      <c r="I1034" s="132">
        <f t="shared" si="118"/>
        <v>1</v>
      </c>
      <c r="J1034" s="97" t="s">
        <v>537</v>
      </c>
      <c r="K1034" s="97">
        <v>2018</v>
      </c>
      <c r="L1034" s="109">
        <v>43227</v>
      </c>
      <c r="M1034" s="97">
        <v>2619</v>
      </c>
      <c r="N1034" s="97">
        <v>2620</v>
      </c>
      <c r="O1034" s="109">
        <v>43227</v>
      </c>
      <c r="P1034" s="97" t="s">
        <v>134</v>
      </c>
      <c r="Q1034" s="97" t="s">
        <v>90</v>
      </c>
      <c r="R1034" s="132" t="str">
        <f>IFERROR(VLOOKUP(Q1034,PROVEEDORES!$A$2:$B$100,2,0),"")</f>
        <v>CUENCA</v>
      </c>
      <c r="S1034" s="124">
        <v>0.71597222222222223</v>
      </c>
      <c r="T1034" s="97">
        <v>2</v>
      </c>
      <c r="U1034" s="127" t="s">
        <v>373</v>
      </c>
      <c r="V1034" s="97" t="s">
        <v>374</v>
      </c>
      <c r="W1034" s="97" t="s">
        <v>289</v>
      </c>
      <c r="Y1034" s="127" t="s">
        <v>363</v>
      </c>
      <c r="Z1034" s="127" t="s">
        <v>364</v>
      </c>
      <c r="AA1034" s="127" t="s">
        <v>261</v>
      </c>
      <c r="AB1034" s="127">
        <f t="shared" si="119"/>
        <v>1</v>
      </c>
      <c r="AC1034" s="127">
        <f t="shared" si="120"/>
        <v>1</v>
      </c>
      <c r="AD1034" s="117">
        <v>25</v>
      </c>
      <c r="AE1034" s="132">
        <f t="shared" si="117"/>
        <v>831</v>
      </c>
      <c r="AF1034" s="97">
        <v>1</v>
      </c>
      <c r="AH1034" s="127" t="str">
        <f t="shared" si="116"/>
        <v>2620ARKOLAGEN PLUS X 14 SACHETS</v>
      </c>
      <c r="AI1034" s="97" t="s">
        <v>372</v>
      </c>
    </row>
    <row r="1035" spans="1:35" x14ac:dyDescent="0.3">
      <c r="A1035" s="97">
        <v>164</v>
      </c>
      <c r="B1035" s="127" t="str">
        <f t="shared" si="114"/>
        <v>1641</v>
      </c>
      <c r="C1035" s="127" t="str">
        <f t="shared" si="115"/>
        <v>26202</v>
      </c>
      <c r="E1035" s="159" t="s">
        <v>615</v>
      </c>
      <c r="F1035" s="133" t="s">
        <v>146</v>
      </c>
      <c r="G1035" s="114" t="s">
        <v>400</v>
      </c>
      <c r="H1035" s="136">
        <v>43707</v>
      </c>
      <c r="I1035" s="132">
        <f t="shared" si="118"/>
        <v>2</v>
      </c>
      <c r="J1035" s="97" t="s">
        <v>537</v>
      </c>
      <c r="K1035" s="97">
        <v>2018</v>
      </c>
      <c r="L1035" s="109">
        <v>43227</v>
      </c>
      <c r="M1035" s="97">
        <v>2619</v>
      </c>
      <c r="N1035" s="97">
        <v>2620</v>
      </c>
      <c r="O1035" s="109">
        <v>43227</v>
      </c>
      <c r="P1035" s="97" t="s">
        <v>134</v>
      </c>
      <c r="Q1035" s="97" t="s">
        <v>90</v>
      </c>
      <c r="R1035" s="132" t="str">
        <f>IFERROR(VLOOKUP(Q1035,PROVEEDORES!$A$2:$B$100,2,0),"")</f>
        <v>CUENCA</v>
      </c>
      <c r="S1035" s="124">
        <v>0.71597222222222223</v>
      </c>
      <c r="T1035" s="97">
        <v>2</v>
      </c>
      <c r="U1035" s="127" t="s">
        <v>373</v>
      </c>
      <c r="V1035" s="97" t="s">
        <v>374</v>
      </c>
      <c r="W1035" s="97" t="s">
        <v>289</v>
      </c>
      <c r="Y1035" s="127" t="s">
        <v>363</v>
      </c>
      <c r="Z1035" s="127" t="s">
        <v>364</v>
      </c>
      <c r="AA1035" s="127" t="s">
        <v>261</v>
      </c>
      <c r="AB1035" s="127">
        <f t="shared" si="119"/>
        <v>1</v>
      </c>
      <c r="AC1035" s="127">
        <f t="shared" si="120"/>
        <v>1</v>
      </c>
      <c r="AD1035" s="117">
        <v>10</v>
      </c>
      <c r="AE1035" s="132">
        <f t="shared" si="117"/>
        <v>831</v>
      </c>
      <c r="AF1035" s="97">
        <v>1</v>
      </c>
      <c r="AH1035" s="127" t="str">
        <f t="shared" si="116"/>
        <v>2620ARKOVOX PROPOLIS JARABE X 150 ML.</v>
      </c>
      <c r="AI1035" s="97" t="s">
        <v>372</v>
      </c>
    </row>
    <row r="1036" spans="1:35" x14ac:dyDescent="0.3">
      <c r="A1036" s="97">
        <v>164</v>
      </c>
      <c r="B1036" s="127" t="str">
        <f t="shared" si="114"/>
        <v>1641</v>
      </c>
      <c r="C1036" s="127" t="str">
        <f t="shared" si="115"/>
        <v>26203</v>
      </c>
      <c r="E1036" s="159" t="s">
        <v>617</v>
      </c>
      <c r="F1036" s="133" t="s">
        <v>155</v>
      </c>
      <c r="G1036" s="114" t="s">
        <v>355</v>
      </c>
      <c r="H1036" s="136">
        <v>44073</v>
      </c>
      <c r="I1036" s="132">
        <f t="shared" si="118"/>
        <v>3</v>
      </c>
      <c r="J1036" s="97" t="s">
        <v>537</v>
      </c>
      <c r="K1036" s="97">
        <v>2018</v>
      </c>
      <c r="L1036" s="109">
        <v>43227</v>
      </c>
      <c r="M1036" s="97">
        <v>2619</v>
      </c>
      <c r="N1036" s="97">
        <v>2620</v>
      </c>
      <c r="O1036" s="109">
        <v>43227</v>
      </c>
      <c r="P1036" s="97" t="s">
        <v>134</v>
      </c>
      <c r="Q1036" s="97" t="s">
        <v>90</v>
      </c>
      <c r="R1036" s="132" t="str">
        <f>IFERROR(VLOOKUP(Q1036,PROVEEDORES!$A$2:$B$100,2,0),"")</f>
        <v>CUENCA</v>
      </c>
      <c r="S1036" s="124">
        <v>0.71597222222222223</v>
      </c>
      <c r="T1036" s="97">
        <v>2</v>
      </c>
      <c r="U1036" s="127" t="s">
        <v>373</v>
      </c>
      <c r="V1036" s="97" t="s">
        <v>374</v>
      </c>
      <c r="W1036" s="97" t="s">
        <v>289</v>
      </c>
      <c r="Y1036" s="127" t="s">
        <v>363</v>
      </c>
      <c r="Z1036" s="127" t="s">
        <v>364</v>
      </c>
      <c r="AA1036" s="127" t="s">
        <v>261</v>
      </c>
      <c r="AB1036" s="127">
        <f t="shared" si="119"/>
        <v>1</v>
      </c>
      <c r="AC1036" s="127">
        <f t="shared" si="120"/>
        <v>1</v>
      </c>
      <c r="AD1036" s="117">
        <v>10</v>
      </c>
      <c r="AE1036" s="132">
        <f t="shared" si="117"/>
        <v>831</v>
      </c>
      <c r="AF1036" s="97">
        <v>1</v>
      </c>
      <c r="AH1036" s="127" t="str">
        <f t="shared" si="116"/>
        <v>2620PHYTO SOYA CAPS. X 60</v>
      </c>
      <c r="AI1036" s="97" t="s">
        <v>372</v>
      </c>
    </row>
    <row r="1037" spans="1:35" x14ac:dyDescent="0.3">
      <c r="A1037" s="97">
        <v>165</v>
      </c>
      <c r="B1037" s="127" t="str">
        <f t="shared" si="114"/>
        <v>1651</v>
      </c>
      <c r="C1037" s="127" t="str">
        <f t="shared" si="115"/>
        <v>26221</v>
      </c>
      <c r="D1037" s="98" t="s">
        <v>560</v>
      </c>
      <c r="E1037" s="159" t="s">
        <v>634</v>
      </c>
      <c r="F1037" s="133" t="s">
        <v>157</v>
      </c>
      <c r="G1037" s="114" t="s">
        <v>326</v>
      </c>
      <c r="H1037" s="136">
        <v>44134</v>
      </c>
      <c r="I1037" s="132">
        <f t="shared" si="118"/>
        <v>1</v>
      </c>
      <c r="J1037" s="97" t="s">
        <v>537</v>
      </c>
      <c r="K1037" s="97">
        <v>2018</v>
      </c>
      <c r="L1037" s="109">
        <v>43228</v>
      </c>
      <c r="M1037" s="97">
        <v>2621</v>
      </c>
      <c r="N1037" s="97">
        <v>2622</v>
      </c>
      <c r="O1037" s="109">
        <v>43228</v>
      </c>
      <c r="P1037" s="97" t="s">
        <v>134</v>
      </c>
      <c r="Q1037" s="97" t="s">
        <v>176</v>
      </c>
      <c r="R1037" s="132" t="str">
        <f>IFERROR(VLOOKUP(Q1037,PROVEEDORES!$A$2:$B$100,2,0),"")</f>
        <v>GUAYAQUIL</v>
      </c>
      <c r="S1037" s="124">
        <v>0.625</v>
      </c>
      <c r="T1037" s="97">
        <v>1</v>
      </c>
      <c r="U1037" s="127" t="s">
        <v>373</v>
      </c>
      <c r="V1037" s="97" t="s">
        <v>374</v>
      </c>
      <c r="W1037" s="97" t="s">
        <v>289</v>
      </c>
      <c r="Y1037" s="127" t="s">
        <v>363</v>
      </c>
      <c r="Z1037" s="127" t="s">
        <v>364</v>
      </c>
      <c r="AA1037" s="127" t="s">
        <v>261</v>
      </c>
      <c r="AB1037" s="127">
        <f t="shared" si="119"/>
        <v>1</v>
      </c>
      <c r="AC1037" s="127">
        <f t="shared" si="120"/>
        <v>1</v>
      </c>
      <c r="AD1037" s="97">
        <v>10</v>
      </c>
      <c r="AE1037" s="132">
        <f t="shared" si="117"/>
        <v>832</v>
      </c>
      <c r="AF1037" s="97">
        <v>1</v>
      </c>
      <c r="AH1037" s="127" t="str">
        <f t="shared" si="116"/>
        <v>2622PHYTO SOYA GEL VAGINAL X 8 APLICADORES</v>
      </c>
      <c r="AI1037" s="97" t="s">
        <v>559</v>
      </c>
    </row>
    <row r="1038" spans="1:35" x14ac:dyDescent="0.3">
      <c r="A1038" s="97">
        <v>165</v>
      </c>
      <c r="B1038" s="127" t="str">
        <f t="shared" si="114"/>
        <v>1651</v>
      </c>
      <c r="C1038" s="127" t="str">
        <f t="shared" si="115"/>
        <v>26222</v>
      </c>
      <c r="D1038" s="98" t="s">
        <v>560</v>
      </c>
      <c r="E1038" s="159" t="s">
        <v>619</v>
      </c>
      <c r="F1038" s="133" t="s">
        <v>151</v>
      </c>
      <c r="G1038" s="160" t="s">
        <v>224</v>
      </c>
      <c r="H1038" s="136">
        <v>43738</v>
      </c>
      <c r="I1038" s="132">
        <f t="shared" si="118"/>
        <v>2</v>
      </c>
      <c r="J1038" s="97" t="s">
        <v>537</v>
      </c>
      <c r="K1038" s="97">
        <v>2018</v>
      </c>
      <c r="L1038" s="109">
        <v>43228</v>
      </c>
      <c r="M1038" s="97">
        <v>2621</v>
      </c>
      <c r="N1038" s="97">
        <v>2622</v>
      </c>
      <c r="O1038" s="109">
        <v>43228</v>
      </c>
      <c r="P1038" s="97" t="s">
        <v>134</v>
      </c>
      <c r="Q1038" s="97" t="s">
        <v>176</v>
      </c>
      <c r="R1038" s="132" t="str">
        <f>IFERROR(VLOOKUP(Q1038,PROVEEDORES!$A$2:$B$100,2,0),"")</f>
        <v>GUAYAQUIL</v>
      </c>
      <c r="S1038" s="124">
        <v>0.625</v>
      </c>
      <c r="T1038" s="97">
        <v>1</v>
      </c>
      <c r="U1038" s="127" t="s">
        <v>373</v>
      </c>
      <c r="V1038" s="97" t="s">
        <v>374</v>
      </c>
      <c r="W1038" s="97" t="s">
        <v>289</v>
      </c>
      <c r="Y1038" s="127" t="s">
        <v>363</v>
      </c>
      <c r="Z1038" s="127" t="s">
        <v>364</v>
      </c>
      <c r="AA1038" s="127" t="s">
        <v>261</v>
      </c>
      <c r="AB1038" s="127">
        <f t="shared" si="119"/>
        <v>1</v>
      </c>
      <c r="AC1038" s="127">
        <f t="shared" si="120"/>
        <v>1</v>
      </c>
      <c r="AD1038" s="97">
        <v>20</v>
      </c>
      <c r="AE1038" s="132">
        <f t="shared" si="117"/>
        <v>832</v>
      </c>
      <c r="AF1038" s="97">
        <v>1</v>
      </c>
      <c r="AH1038" s="127" t="str">
        <f t="shared" si="116"/>
        <v>2622CYS-CONTROL SACHETS X 14</v>
      </c>
      <c r="AI1038" s="97" t="s">
        <v>559</v>
      </c>
    </row>
    <row r="1039" spans="1:35" x14ac:dyDescent="0.3">
      <c r="A1039" s="97">
        <v>165</v>
      </c>
      <c r="B1039" s="127" t="str">
        <f t="shared" si="114"/>
        <v>1652</v>
      </c>
      <c r="C1039" s="127" t="str">
        <f t="shared" si="115"/>
        <v>26231</v>
      </c>
      <c r="D1039" s="98" t="s">
        <v>561</v>
      </c>
      <c r="E1039" s="159" t="s">
        <v>619</v>
      </c>
      <c r="F1039" s="133" t="s">
        <v>151</v>
      </c>
      <c r="G1039" s="160" t="s">
        <v>224</v>
      </c>
      <c r="H1039" s="136">
        <v>43738</v>
      </c>
      <c r="I1039" s="132">
        <f t="shared" si="118"/>
        <v>1</v>
      </c>
      <c r="J1039" s="97" t="s">
        <v>537</v>
      </c>
      <c r="K1039" s="97">
        <v>2018</v>
      </c>
      <c r="L1039" s="109">
        <v>43228</v>
      </c>
      <c r="M1039" s="97">
        <v>2622</v>
      </c>
      <c r="N1039" s="97">
        <v>2623</v>
      </c>
      <c r="O1039" s="109">
        <v>43228</v>
      </c>
      <c r="P1039" s="97" t="s">
        <v>134</v>
      </c>
      <c r="Q1039" s="97" t="s">
        <v>179</v>
      </c>
      <c r="R1039" s="132" t="str">
        <f>IFERROR(VLOOKUP(Q1039,PROVEEDORES!$A$2:$B$100,2,0),"")</f>
        <v>GUAYAQUIL</v>
      </c>
      <c r="S1039" s="124">
        <v>0.625</v>
      </c>
      <c r="T1039" s="97">
        <v>1</v>
      </c>
      <c r="U1039" s="127" t="s">
        <v>373</v>
      </c>
      <c r="V1039" s="97" t="s">
        <v>374</v>
      </c>
      <c r="W1039" s="97" t="s">
        <v>289</v>
      </c>
      <c r="Y1039" s="127" t="s">
        <v>363</v>
      </c>
      <c r="Z1039" s="127" t="s">
        <v>364</v>
      </c>
      <c r="AA1039" s="127" t="s">
        <v>261</v>
      </c>
      <c r="AB1039" s="127">
        <f t="shared" si="119"/>
        <v>2</v>
      </c>
      <c r="AC1039" s="127">
        <f t="shared" si="120"/>
        <v>1</v>
      </c>
      <c r="AD1039" s="97">
        <v>5</v>
      </c>
      <c r="AE1039" s="132">
        <f t="shared" si="117"/>
        <v>833</v>
      </c>
      <c r="AF1039" s="97">
        <v>1</v>
      </c>
      <c r="AH1039" s="127" t="str">
        <f t="shared" si="116"/>
        <v>2623CYS-CONTROL SACHETS X 14</v>
      </c>
      <c r="AI1039" s="97" t="s">
        <v>562</v>
      </c>
    </row>
    <row r="1040" spans="1:35" x14ac:dyDescent="0.3">
      <c r="A1040" s="97">
        <v>165</v>
      </c>
      <c r="B1040" s="127" t="str">
        <f t="shared" si="114"/>
        <v>1653</v>
      </c>
      <c r="C1040" s="127" t="str">
        <f t="shared" si="115"/>
        <v>26211</v>
      </c>
      <c r="E1040" s="159" t="s">
        <v>629</v>
      </c>
      <c r="F1040" s="133" t="s">
        <v>170</v>
      </c>
      <c r="G1040" s="160" t="s">
        <v>376</v>
      </c>
      <c r="H1040" s="136">
        <v>43889</v>
      </c>
      <c r="I1040" s="132">
        <f t="shared" si="118"/>
        <v>1</v>
      </c>
      <c r="J1040" s="97" t="s">
        <v>537</v>
      </c>
      <c r="K1040" s="97">
        <v>2018</v>
      </c>
      <c r="L1040" s="109">
        <v>43228</v>
      </c>
      <c r="M1040" s="97">
        <v>2620</v>
      </c>
      <c r="N1040" s="97">
        <v>2621</v>
      </c>
      <c r="O1040" s="109">
        <v>43227</v>
      </c>
      <c r="P1040" s="97" t="s">
        <v>134</v>
      </c>
      <c r="Q1040" s="97" t="s">
        <v>563</v>
      </c>
      <c r="R1040" s="132" t="str">
        <f>IFERROR(VLOOKUP(Q1040,PROVEEDORES!$A$2:$B$100,2,0),"")</f>
        <v>GUAYAQUIL</v>
      </c>
      <c r="S1040" s="124">
        <v>0.625</v>
      </c>
      <c r="T1040" s="97">
        <v>1</v>
      </c>
      <c r="U1040" s="127" t="s">
        <v>373</v>
      </c>
      <c r="V1040" s="97" t="s">
        <v>374</v>
      </c>
      <c r="W1040" s="97" t="s">
        <v>289</v>
      </c>
      <c r="Y1040" s="127" t="s">
        <v>363</v>
      </c>
      <c r="Z1040" s="127" t="s">
        <v>364</v>
      </c>
      <c r="AA1040" s="127" t="s">
        <v>261</v>
      </c>
      <c r="AB1040" s="127">
        <f t="shared" si="119"/>
        <v>3</v>
      </c>
      <c r="AC1040" s="127">
        <f t="shared" si="120"/>
        <v>1</v>
      </c>
      <c r="AD1040" s="97">
        <v>1</v>
      </c>
      <c r="AE1040" s="132">
        <f t="shared" si="117"/>
        <v>834</v>
      </c>
      <c r="AF1040" s="97">
        <v>1</v>
      </c>
      <c r="AH1040" s="127" t="str">
        <f t="shared" si="116"/>
        <v>2621PHYTO SOYA DIA Y NOCHE X 60 CAP.</v>
      </c>
      <c r="AI1040" s="97" t="s">
        <v>564</v>
      </c>
    </row>
    <row r="1041" spans="1:35" x14ac:dyDescent="0.3">
      <c r="A1041" s="97">
        <v>166</v>
      </c>
      <c r="B1041" s="127" t="str">
        <f t="shared" si="114"/>
        <v>1661</v>
      </c>
      <c r="C1041" s="127" t="str">
        <f t="shared" si="115"/>
        <v>26241</v>
      </c>
      <c r="D1041" s="98" t="s">
        <v>565</v>
      </c>
      <c r="E1041" s="159" t="s">
        <v>631</v>
      </c>
      <c r="F1041" s="133" t="s">
        <v>159</v>
      </c>
      <c r="G1041" s="160" t="s">
        <v>183</v>
      </c>
      <c r="H1041" s="136">
        <v>43738</v>
      </c>
      <c r="I1041" s="132">
        <f t="shared" si="118"/>
        <v>1</v>
      </c>
      <c r="J1041" s="97" t="s">
        <v>537</v>
      </c>
      <c r="K1041" s="97">
        <v>2018</v>
      </c>
      <c r="L1041" s="109">
        <v>43230</v>
      </c>
      <c r="M1041" s="97">
        <v>2623</v>
      </c>
      <c r="N1041" s="97">
        <v>2624</v>
      </c>
      <c r="O1041" s="109">
        <v>43230</v>
      </c>
      <c r="P1041" s="97" t="s">
        <v>134</v>
      </c>
      <c r="Q1041" s="97" t="s">
        <v>566</v>
      </c>
      <c r="R1041" s="132" t="str">
        <f>IFERROR(VLOOKUP(Q1041,PROVEEDORES!$A$2:$B$100,2,0),"")</f>
        <v>QUITO</v>
      </c>
      <c r="S1041" s="124">
        <v>0.72083333333333333</v>
      </c>
      <c r="T1041" s="97">
        <v>24</v>
      </c>
      <c r="U1041" s="127" t="s">
        <v>503</v>
      </c>
      <c r="V1041" s="97" t="s">
        <v>504</v>
      </c>
      <c r="W1041" s="97" t="s">
        <v>289</v>
      </c>
      <c r="Y1041" s="127" t="s">
        <v>363</v>
      </c>
      <c r="Z1041" s="127" t="s">
        <v>364</v>
      </c>
      <c r="AA1041" s="127" t="s">
        <v>261</v>
      </c>
      <c r="AB1041" s="127">
        <f t="shared" si="119"/>
        <v>1</v>
      </c>
      <c r="AC1041" s="127">
        <f t="shared" si="120"/>
        <v>1</v>
      </c>
      <c r="AD1041" s="97">
        <v>470</v>
      </c>
      <c r="AE1041" s="132">
        <f t="shared" si="117"/>
        <v>835</v>
      </c>
      <c r="AF1041" s="97">
        <v>1</v>
      </c>
      <c r="AH1041" s="127" t="str">
        <f t="shared" si="116"/>
        <v>2624ACTIVOX MIEL-LIMON X 16 PASTILLAS</v>
      </c>
      <c r="AI1041" s="97" t="s">
        <v>512</v>
      </c>
    </row>
    <row r="1042" spans="1:35" x14ac:dyDescent="0.3">
      <c r="A1042" s="97">
        <v>166</v>
      </c>
      <c r="B1042" s="127" t="str">
        <f t="shared" si="114"/>
        <v>1661</v>
      </c>
      <c r="C1042" s="127" t="str">
        <f t="shared" si="115"/>
        <v>26242</v>
      </c>
      <c r="D1042" s="98" t="s">
        <v>565</v>
      </c>
      <c r="E1042" s="159" t="s">
        <v>630</v>
      </c>
      <c r="F1042" s="133" t="s">
        <v>142</v>
      </c>
      <c r="G1042" s="160" t="s">
        <v>194</v>
      </c>
      <c r="H1042" s="136">
        <v>43738</v>
      </c>
      <c r="I1042" s="132">
        <f t="shared" si="118"/>
        <v>2</v>
      </c>
      <c r="J1042" s="97" t="s">
        <v>537</v>
      </c>
      <c r="K1042" s="97">
        <v>2018</v>
      </c>
      <c r="L1042" s="109">
        <v>43230</v>
      </c>
      <c r="M1042" s="97">
        <v>2623</v>
      </c>
      <c r="N1042" s="97">
        <v>2624</v>
      </c>
      <c r="O1042" s="109">
        <v>43230</v>
      </c>
      <c r="P1042" s="97" t="s">
        <v>134</v>
      </c>
      <c r="Q1042" s="97" t="s">
        <v>566</v>
      </c>
      <c r="R1042" s="132" t="str">
        <f>IFERROR(VLOOKUP(Q1042,PROVEEDORES!$A$2:$B$100,2,0),"")</f>
        <v>QUITO</v>
      </c>
      <c r="S1042" s="124">
        <v>0.72083333333333333</v>
      </c>
      <c r="T1042" s="97">
        <v>24</v>
      </c>
      <c r="U1042" s="127" t="s">
        <v>503</v>
      </c>
      <c r="V1042" s="97" t="s">
        <v>504</v>
      </c>
      <c r="W1042" s="97" t="s">
        <v>289</v>
      </c>
      <c r="Y1042" s="127" t="s">
        <v>363</v>
      </c>
      <c r="Z1042" s="127" t="s">
        <v>364</v>
      </c>
      <c r="AA1042" s="127" t="s">
        <v>261</v>
      </c>
      <c r="AB1042" s="127">
        <f t="shared" si="119"/>
        <v>1</v>
      </c>
      <c r="AC1042" s="127">
        <f t="shared" si="120"/>
        <v>1</v>
      </c>
      <c r="AD1042" s="97">
        <v>750</v>
      </c>
      <c r="AE1042" s="132">
        <f t="shared" si="117"/>
        <v>835</v>
      </c>
      <c r="AF1042" s="97">
        <v>1</v>
      </c>
      <c r="AH1042" s="127" t="str">
        <f t="shared" si="116"/>
        <v>2624ACTIVOX MENTA-EUCALIPTO X 16 PASTILLAS</v>
      </c>
      <c r="AI1042" s="97" t="s">
        <v>512</v>
      </c>
    </row>
    <row r="1043" spans="1:35" x14ac:dyDescent="0.3">
      <c r="A1043" s="97">
        <v>166</v>
      </c>
      <c r="B1043" s="127" t="str">
        <f t="shared" si="114"/>
        <v>1661</v>
      </c>
      <c r="C1043" s="127" t="str">
        <f t="shared" si="115"/>
        <v>26243</v>
      </c>
      <c r="D1043" s="98" t="s">
        <v>565</v>
      </c>
      <c r="E1043" s="159" t="s">
        <v>617</v>
      </c>
      <c r="F1043" s="133" t="s">
        <v>155</v>
      </c>
      <c r="G1043" s="160" t="s">
        <v>355</v>
      </c>
      <c r="H1043" s="136">
        <v>44073</v>
      </c>
      <c r="I1043" s="132">
        <f t="shared" si="118"/>
        <v>3</v>
      </c>
      <c r="J1043" s="97" t="s">
        <v>537</v>
      </c>
      <c r="K1043" s="97">
        <v>2018</v>
      </c>
      <c r="L1043" s="109">
        <v>43230</v>
      </c>
      <c r="M1043" s="97">
        <v>2623</v>
      </c>
      <c r="N1043" s="97">
        <v>2624</v>
      </c>
      <c r="O1043" s="109">
        <v>43230</v>
      </c>
      <c r="P1043" s="97" t="s">
        <v>134</v>
      </c>
      <c r="Q1043" s="97" t="s">
        <v>566</v>
      </c>
      <c r="R1043" s="132" t="str">
        <f>IFERROR(VLOOKUP(Q1043,PROVEEDORES!$A$2:$B$100,2,0),"")</f>
        <v>QUITO</v>
      </c>
      <c r="S1043" s="124">
        <v>0.72083333333333333</v>
      </c>
      <c r="T1043" s="97">
        <v>24</v>
      </c>
      <c r="U1043" s="127" t="s">
        <v>503</v>
      </c>
      <c r="V1043" s="97" t="s">
        <v>504</v>
      </c>
      <c r="W1043" s="97" t="s">
        <v>289</v>
      </c>
      <c r="Y1043" s="127" t="s">
        <v>363</v>
      </c>
      <c r="Z1043" s="127" t="s">
        <v>364</v>
      </c>
      <c r="AA1043" s="127" t="s">
        <v>261</v>
      </c>
      <c r="AB1043" s="127">
        <f t="shared" si="119"/>
        <v>1</v>
      </c>
      <c r="AC1043" s="127">
        <f t="shared" si="120"/>
        <v>1</v>
      </c>
      <c r="AD1043" s="97">
        <v>60</v>
      </c>
      <c r="AE1043" s="132">
        <f t="shared" si="117"/>
        <v>835</v>
      </c>
      <c r="AF1043" s="97">
        <v>1</v>
      </c>
      <c r="AH1043" s="127" t="str">
        <f t="shared" si="116"/>
        <v>2624PHYTO SOYA CAPS. X 60</v>
      </c>
      <c r="AI1043" s="97" t="s">
        <v>512</v>
      </c>
    </row>
    <row r="1044" spans="1:35" x14ac:dyDescent="0.3">
      <c r="A1044" s="97">
        <v>166</v>
      </c>
      <c r="B1044" s="127" t="str">
        <f t="shared" si="114"/>
        <v>1661</v>
      </c>
      <c r="C1044" s="127" t="str">
        <f t="shared" si="115"/>
        <v>26244</v>
      </c>
      <c r="D1044" s="98" t="s">
        <v>565</v>
      </c>
      <c r="E1044" s="159" t="s">
        <v>634</v>
      </c>
      <c r="F1044" s="133" t="s">
        <v>157</v>
      </c>
      <c r="G1044" s="160" t="s">
        <v>326</v>
      </c>
      <c r="H1044" s="136">
        <v>44134</v>
      </c>
      <c r="I1044" s="132">
        <f t="shared" si="118"/>
        <v>4</v>
      </c>
      <c r="J1044" s="97" t="s">
        <v>537</v>
      </c>
      <c r="K1044" s="97">
        <v>2018</v>
      </c>
      <c r="L1044" s="109">
        <v>43230</v>
      </c>
      <c r="M1044" s="97">
        <v>2623</v>
      </c>
      <c r="N1044" s="97">
        <v>2624</v>
      </c>
      <c r="O1044" s="109">
        <v>43230</v>
      </c>
      <c r="P1044" s="97" t="s">
        <v>134</v>
      </c>
      <c r="Q1044" s="97" t="s">
        <v>566</v>
      </c>
      <c r="R1044" s="132" t="str">
        <f>IFERROR(VLOOKUP(Q1044,PROVEEDORES!$A$2:$B$100,2,0),"")</f>
        <v>QUITO</v>
      </c>
      <c r="S1044" s="124">
        <v>0.72083333333333333</v>
      </c>
      <c r="T1044" s="97">
        <v>24</v>
      </c>
      <c r="U1044" s="127" t="s">
        <v>503</v>
      </c>
      <c r="V1044" s="97" t="s">
        <v>504</v>
      </c>
      <c r="W1044" s="97" t="s">
        <v>289</v>
      </c>
      <c r="Y1044" s="127" t="s">
        <v>363</v>
      </c>
      <c r="Z1044" s="127" t="s">
        <v>364</v>
      </c>
      <c r="AA1044" s="127" t="s">
        <v>261</v>
      </c>
      <c r="AB1044" s="127">
        <f t="shared" si="119"/>
        <v>1</v>
      </c>
      <c r="AC1044" s="127">
        <f t="shared" si="120"/>
        <v>1</v>
      </c>
      <c r="AD1044" s="97">
        <v>72</v>
      </c>
      <c r="AE1044" s="132">
        <f t="shared" si="117"/>
        <v>835</v>
      </c>
      <c r="AF1044" s="97">
        <v>1</v>
      </c>
      <c r="AH1044" s="127" t="str">
        <f t="shared" si="116"/>
        <v>2624PHYTO SOYA GEL VAGINAL X 8 APLICADORES</v>
      </c>
      <c r="AI1044" s="97" t="s">
        <v>512</v>
      </c>
    </row>
    <row r="1045" spans="1:35" x14ac:dyDescent="0.3">
      <c r="A1045" s="97">
        <v>166</v>
      </c>
      <c r="B1045" s="127" t="str">
        <f t="shared" si="114"/>
        <v>1661</v>
      </c>
      <c r="C1045" s="127" t="str">
        <f t="shared" si="115"/>
        <v>26245</v>
      </c>
      <c r="D1045" s="98" t="s">
        <v>565</v>
      </c>
      <c r="E1045" s="159" t="s">
        <v>615</v>
      </c>
      <c r="F1045" s="133" t="s">
        <v>146</v>
      </c>
      <c r="G1045" s="160" t="s">
        <v>400</v>
      </c>
      <c r="H1045" s="136">
        <v>43707</v>
      </c>
      <c r="I1045" s="132">
        <f t="shared" si="118"/>
        <v>5</v>
      </c>
      <c r="J1045" s="97" t="s">
        <v>537</v>
      </c>
      <c r="K1045" s="97">
        <v>2018</v>
      </c>
      <c r="L1045" s="109">
        <v>43230</v>
      </c>
      <c r="M1045" s="97">
        <v>2623</v>
      </c>
      <c r="N1045" s="97">
        <v>2624</v>
      </c>
      <c r="O1045" s="109">
        <v>43230</v>
      </c>
      <c r="P1045" s="97" t="s">
        <v>134</v>
      </c>
      <c r="Q1045" s="97" t="s">
        <v>566</v>
      </c>
      <c r="R1045" s="132" t="str">
        <f>IFERROR(VLOOKUP(Q1045,PROVEEDORES!$A$2:$B$100,2,0),"")</f>
        <v>QUITO</v>
      </c>
      <c r="S1045" s="124">
        <v>0.72083333333333333</v>
      </c>
      <c r="T1045" s="97">
        <v>24</v>
      </c>
      <c r="U1045" s="127" t="s">
        <v>503</v>
      </c>
      <c r="V1045" s="97" t="s">
        <v>504</v>
      </c>
      <c r="W1045" s="97" t="s">
        <v>289</v>
      </c>
      <c r="Y1045" s="127" t="s">
        <v>363</v>
      </c>
      <c r="Z1045" s="127" t="s">
        <v>364</v>
      </c>
      <c r="AA1045" s="127" t="s">
        <v>261</v>
      </c>
      <c r="AB1045" s="127">
        <f t="shared" si="119"/>
        <v>1</v>
      </c>
      <c r="AC1045" s="127">
        <f t="shared" si="120"/>
        <v>1</v>
      </c>
      <c r="AD1045" s="97">
        <v>138</v>
      </c>
      <c r="AE1045" s="132">
        <f t="shared" si="117"/>
        <v>835</v>
      </c>
      <c r="AF1045" s="97">
        <v>1</v>
      </c>
      <c r="AH1045" s="127" t="str">
        <f t="shared" si="116"/>
        <v>2624ARKOVOX PROPOLIS JARABE X 150 ML.</v>
      </c>
      <c r="AI1045" s="97" t="s">
        <v>512</v>
      </c>
    </row>
    <row r="1046" spans="1:35" x14ac:dyDescent="0.3">
      <c r="A1046" s="97">
        <v>166</v>
      </c>
      <c r="B1046" s="127" t="str">
        <f t="shared" si="114"/>
        <v>1661</v>
      </c>
      <c r="C1046" s="127" t="str">
        <f t="shared" si="115"/>
        <v>26246</v>
      </c>
      <c r="D1046" s="98" t="s">
        <v>565</v>
      </c>
      <c r="E1046" s="159" t="s">
        <v>620</v>
      </c>
      <c r="F1046" s="133" t="s">
        <v>165</v>
      </c>
      <c r="G1046" s="160" t="s">
        <v>184</v>
      </c>
      <c r="H1046" s="136">
        <v>44042</v>
      </c>
      <c r="I1046" s="132">
        <f t="shared" si="118"/>
        <v>6</v>
      </c>
      <c r="J1046" s="97" t="s">
        <v>537</v>
      </c>
      <c r="K1046" s="97">
        <v>2018</v>
      </c>
      <c r="L1046" s="109">
        <v>43230</v>
      </c>
      <c r="M1046" s="97">
        <v>2623</v>
      </c>
      <c r="N1046" s="97">
        <v>2624</v>
      </c>
      <c r="O1046" s="109">
        <v>43230</v>
      </c>
      <c r="P1046" s="97" t="s">
        <v>134</v>
      </c>
      <c r="Q1046" s="97" t="s">
        <v>566</v>
      </c>
      <c r="R1046" s="132" t="str">
        <f>IFERROR(VLOOKUP(Q1046,PROVEEDORES!$A$2:$B$100,2,0),"")</f>
        <v>QUITO</v>
      </c>
      <c r="S1046" s="124">
        <v>0.72083333333333333</v>
      </c>
      <c r="T1046" s="97">
        <v>24</v>
      </c>
      <c r="U1046" s="127" t="s">
        <v>503</v>
      </c>
      <c r="V1046" s="97" t="s">
        <v>504</v>
      </c>
      <c r="W1046" s="97" t="s">
        <v>289</v>
      </c>
      <c r="Y1046" s="127" t="s">
        <v>363</v>
      </c>
      <c r="Z1046" s="127" t="s">
        <v>364</v>
      </c>
      <c r="AA1046" s="127" t="s">
        <v>261</v>
      </c>
      <c r="AB1046" s="127">
        <f t="shared" si="119"/>
        <v>1</v>
      </c>
      <c r="AC1046" s="127">
        <f t="shared" si="120"/>
        <v>1</v>
      </c>
      <c r="AD1046" s="97">
        <v>48</v>
      </c>
      <c r="AE1046" s="132">
        <f t="shared" si="117"/>
        <v>835</v>
      </c>
      <c r="AF1046" s="97">
        <v>1</v>
      </c>
      <c r="AH1046" s="127" t="str">
        <f t="shared" si="116"/>
        <v>2624PHYTO SOYA FORTE X 60 CAPS</v>
      </c>
      <c r="AI1046" s="97" t="s">
        <v>512</v>
      </c>
    </row>
    <row r="1047" spans="1:35" x14ac:dyDescent="0.3">
      <c r="A1047" s="97">
        <v>166</v>
      </c>
      <c r="B1047" s="127" t="str">
        <f t="shared" si="114"/>
        <v>1661</v>
      </c>
      <c r="C1047" s="127" t="str">
        <f t="shared" si="115"/>
        <v>26247</v>
      </c>
      <c r="D1047" s="98" t="s">
        <v>565</v>
      </c>
      <c r="E1047" s="159" t="s">
        <v>614</v>
      </c>
      <c r="F1047" s="133" t="s">
        <v>149</v>
      </c>
      <c r="G1047" s="160" t="s">
        <v>150</v>
      </c>
      <c r="H1047" s="136">
        <v>43951</v>
      </c>
      <c r="I1047" s="132">
        <f t="shared" si="118"/>
        <v>7</v>
      </c>
      <c r="J1047" s="97" t="s">
        <v>537</v>
      </c>
      <c r="K1047" s="97">
        <v>2018</v>
      </c>
      <c r="L1047" s="109">
        <v>43230</v>
      </c>
      <c r="M1047" s="97">
        <v>2623</v>
      </c>
      <c r="N1047" s="97">
        <v>2624</v>
      </c>
      <c r="O1047" s="109">
        <v>43230</v>
      </c>
      <c r="P1047" s="97" t="s">
        <v>134</v>
      </c>
      <c r="Q1047" s="97" t="s">
        <v>566</v>
      </c>
      <c r="R1047" s="132" t="str">
        <f>IFERROR(VLOOKUP(Q1047,PROVEEDORES!$A$2:$B$100,2,0),"")</f>
        <v>QUITO</v>
      </c>
      <c r="S1047" s="124">
        <v>0.72083333333333333</v>
      </c>
      <c r="T1047" s="97">
        <v>24</v>
      </c>
      <c r="U1047" s="127" t="s">
        <v>503</v>
      </c>
      <c r="V1047" s="97" t="s">
        <v>504</v>
      </c>
      <c r="W1047" s="97" t="s">
        <v>289</v>
      </c>
      <c r="Y1047" s="127" t="s">
        <v>363</v>
      </c>
      <c r="Z1047" s="127" t="s">
        <v>364</v>
      </c>
      <c r="AA1047" s="127" t="s">
        <v>261</v>
      </c>
      <c r="AB1047" s="127">
        <f t="shared" si="119"/>
        <v>1</v>
      </c>
      <c r="AC1047" s="127">
        <f t="shared" si="120"/>
        <v>1</v>
      </c>
      <c r="AD1047" s="97">
        <v>12</v>
      </c>
      <c r="AE1047" s="132">
        <f t="shared" si="117"/>
        <v>835</v>
      </c>
      <c r="AF1047" s="97">
        <v>1</v>
      </c>
      <c r="AH1047" s="127" t="str">
        <f t="shared" si="116"/>
        <v>2624CHONDRO AID FORTE X 60 CAPS.</v>
      </c>
      <c r="AI1047" s="97" t="s">
        <v>512</v>
      </c>
    </row>
    <row r="1048" spans="1:35" x14ac:dyDescent="0.3">
      <c r="A1048" s="97">
        <v>166</v>
      </c>
      <c r="B1048" s="127" t="str">
        <f t="shared" si="114"/>
        <v>1661</v>
      </c>
      <c r="C1048" s="127" t="str">
        <f t="shared" si="115"/>
        <v>26248</v>
      </c>
      <c r="D1048" s="98" t="s">
        <v>565</v>
      </c>
      <c r="E1048" s="159" t="s">
        <v>616</v>
      </c>
      <c r="F1048" s="133" t="s">
        <v>163</v>
      </c>
      <c r="G1048" s="160" t="s">
        <v>164</v>
      </c>
      <c r="H1048" s="136">
        <v>43951</v>
      </c>
      <c r="I1048" s="132">
        <f t="shared" si="118"/>
        <v>8</v>
      </c>
      <c r="J1048" s="97" t="s">
        <v>537</v>
      </c>
      <c r="K1048" s="97">
        <v>2018</v>
      </c>
      <c r="L1048" s="109">
        <v>43230</v>
      </c>
      <c r="M1048" s="97">
        <v>2623</v>
      </c>
      <c r="N1048" s="97">
        <v>2624</v>
      </c>
      <c r="O1048" s="109">
        <v>43230</v>
      </c>
      <c r="P1048" s="97" t="s">
        <v>134</v>
      </c>
      <c r="Q1048" s="97" t="s">
        <v>566</v>
      </c>
      <c r="R1048" s="132" t="str">
        <f>IFERROR(VLOOKUP(Q1048,PROVEEDORES!$A$2:$B$100,2,0),"")</f>
        <v>QUITO</v>
      </c>
      <c r="S1048" s="124">
        <v>0.72083333333333333</v>
      </c>
      <c r="T1048" s="97">
        <v>24</v>
      </c>
      <c r="U1048" s="127" t="s">
        <v>503</v>
      </c>
      <c r="V1048" s="97" t="s">
        <v>504</v>
      </c>
      <c r="W1048" s="97" t="s">
        <v>289</v>
      </c>
      <c r="Y1048" s="127" t="s">
        <v>363</v>
      </c>
      <c r="Z1048" s="127" t="s">
        <v>364</v>
      </c>
      <c r="AA1048" s="127" t="s">
        <v>261</v>
      </c>
      <c r="AB1048" s="127">
        <f t="shared" si="119"/>
        <v>1</v>
      </c>
      <c r="AC1048" s="127">
        <f t="shared" si="120"/>
        <v>1</v>
      </c>
      <c r="AD1048" s="97">
        <v>12</v>
      </c>
      <c r="AE1048" s="132">
        <f t="shared" si="117"/>
        <v>835</v>
      </c>
      <c r="AF1048" s="97">
        <v>1</v>
      </c>
      <c r="AH1048" s="127" t="str">
        <f t="shared" si="116"/>
        <v>2624PERLAS DE PIEL advance X 200 CAPS.</v>
      </c>
      <c r="AI1048" s="97" t="s">
        <v>512</v>
      </c>
    </row>
    <row r="1049" spans="1:35" x14ac:dyDescent="0.3">
      <c r="A1049" s="97">
        <v>166</v>
      </c>
      <c r="B1049" s="127" t="str">
        <f t="shared" si="114"/>
        <v>1661</v>
      </c>
      <c r="C1049" s="127" t="str">
        <f t="shared" si="115"/>
        <v>26249</v>
      </c>
      <c r="D1049" s="98" t="s">
        <v>565</v>
      </c>
      <c r="E1049" s="159" t="s">
        <v>618</v>
      </c>
      <c r="F1049" s="133" t="s">
        <v>161</v>
      </c>
      <c r="G1049" s="160" t="s">
        <v>162</v>
      </c>
      <c r="H1049" s="136">
        <v>43738</v>
      </c>
      <c r="I1049" s="132">
        <f t="shared" si="118"/>
        <v>9</v>
      </c>
      <c r="J1049" s="97" t="s">
        <v>537</v>
      </c>
      <c r="K1049" s="97">
        <v>2018</v>
      </c>
      <c r="L1049" s="109">
        <v>43230</v>
      </c>
      <c r="M1049" s="97">
        <v>2623</v>
      </c>
      <c r="N1049" s="97">
        <v>2624</v>
      </c>
      <c r="O1049" s="109">
        <v>43230</v>
      </c>
      <c r="P1049" s="97" t="s">
        <v>134</v>
      </c>
      <c r="Q1049" s="97" t="s">
        <v>566</v>
      </c>
      <c r="R1049" s="132" t="str">
        <f>IFERROR(VLOOKUP(Q1049,PROVEEDORES!$A$2:$B$100,2,0),"")</f>
        <v>QUITO</v>
      </c>
      <c r="S1049" s="124">
        <v>0.72083333333333333</v>
      </c>
      <c r="T1049" s="97">
        <v>24</v>
      </c>
      <c r="U1049" s="127" t="s">
        <v>503</v>
      </c>
      <c r="V1049" s="97" t="s">
        <v>504</v>
      </c>
      <c r="W1049" s="97" t="s">
        <v>289</v>
      </c>
      <c r="Y1049" s="127" t="s">
        <v>363</v>
      </c>
      <c r="Z1049" s="127" t="s">
        <v>364</v>
      </c>
      <c r="AA1049" s="127" t="s">
        <v>261</v>
      </c>
      <c r="AB1049" s="127">
        <f t="shared" si="119"/>
        <v>1</v>
      </c>
      <c r="AC1049" s="127">
        <f t="shared" si="120"/>
        <v>1</v>
      </c>
      <c r="AD1049" s="97">
        <v>24</v>
      </c>
      <c r="AE1049" s="132">
        <f t="shared" si="117"/>
        <v>835</v>
      </c>
      <c r="AF1049" s="97">
        <v>1</v>
      </c>
      <c r="AH1049" s="127" t="str">
        <f t="shared" si="116"/>
        <v>2624ARKOCAPIL advance X 60 CAPS.</v>
      </c>
      <c r="AI1049" s="97" t="s">
        <v>512</v>
      </c>
    </row>
    <row r="1050" spans="1:35" x14ac:dyDescent="0.3">
      <c r="A1050" s="97">
        <v>166</v>
      </c>
      <c r="B1050" s="127" t="str">
        <f t="shared" si="114"/>
        <v>1661</v>
      </c>
      <c r="C1050" s="127" t="str">
        <f t="shared" si="115"/>
        <v>262410</v>
      </c>
      <c r="D1050" s="98" t="s">
        <v>565</v>
      </c>
      <c r="E1050" s="159" t="s">
        <v>629</v>
      </c>
      <c r="F1050" s="133" t="s">
        <v>170</v>
      </c>
      <c r="G1050" s="160" t="s">
        <v>376</v>
      </c>
      <c r="H1050" s="136">
        <v>43889</v>
      </c>
      <c r="I1050" s="132">
        <f t="shared" si="118"/>
        <v>10</v>
      </c>
      <c r="J1050" s="97" t="s">
        <v>537</v>
      </c>
      <c r="K1050" s="97">
        <v>2018</v>
      </c>
      <c r="L1050" s="109">
        <v>43230</v>
      </c>
      <c r="M1050" s="97">
        <v>2623</v>
      </c>
      <c r="N1050" s="97">
        <v>2624</v>
      </c>
      <c r="O1050" s="109">
        <v>43230</v>
      </c>
      <c r="P1050" s="97" t="s">
        <v>134</v>
      </c>
      <c r="Q1050" s="97" t="s">
        <v>566</v>
      </c>
      <c r="R1050" s="132" t="str">
        <f>IFERROR(VLOOKUP(Q1050,PROVEEDORES!$A$2:$B$100,2,0),"")</f>
        <v>QUITO</v>
      </c>
      <c r="S1050" s="124">
        <v>0.72083333333333333</v>
      </c>
      <c r="T1050" s="97">
        <v>24</v>
      </c>
      <c r="U1050" s="127" t="s">
        <v>503</v>
      </c>
      <c r="V1050" s="97" t="s">
        <v>504</v>
      </c>
      <c r="W1050" s="97" t="s">
        <v>289</v>
      </c>
      <c r="Y1050" s="127" t="s">
        <v>363</v>
      </c>
      <c r="Z1050" s="127" t="s">
        <v>364</v>
      </c>
      <c r="AA1050" s="127" t="s">
        <v>261</v>
      </c>
      <c r="AB1050" s="127">
        <f t="shared" si="119"/>
        <v>1</v>
      </c>
      <c r="AC1050" s="127">
        <f t="shared" si="120"/>
        <v>1</v>
      </c>
      <c r="AD1050" s="97">
        <v>18</v>
      </c>
      <c r="AE1050" s="132">
        <f t="shared" si="117"/>
        <v>835</v>
      </c>
      <c r="AF1050" s="97">
        <v>1</v>
      </c>
      <c r="AH1050" s="127" t="str">
        <f t="shared" si="116"/>
        <v>2624PHYTO SOYA DIA Y NOCHE X 60 CAP.</v>
      </c>
      <c r="AI1050" s="97" t="s">
        <v>512</v>
      </c>
    </row>
    <row r="1051" spans="1:35" x14ac:dyDescent="0.3">
      <c r="A1051" s="97">
        <v>166</v>
      </c>
      <c r="B1051" s="127" t="str">
        <f t="shared" si="114"/>
        <v>1661</v>
      </c>
      <c r="C1051" s="127" t="str">
        <f t="shared" si="115"/>
        <v>262411</v>
      </c>
      <c r="D1051" s="98" t="s">
        <v>565</v>
      </c>
      <c r="E1051" s="159" t="s">
        <v>621</v>
      </c>
      <c r="F1051" s="133" t="s">
        <v>837</v>
      </c>
      <c r="G1051" s="162">
        <v>173937</v>
      </c>
      <c r="H1051" s="136" t="s">
        <v>837</v>
      </c>
      <c r="I1051" s="132">
        <f t="shared" si="118"/>
        <v>11</v>
      </c>
      <c r="J1051" s="97" t="s">
        <v>537</v>
      </c>
      <c r="K1051" s="97">
        <v>2018</v>
      </c>
      <c r="L1051" s="109">
        <v>43230</v>
      </c>
      <c r="M1051" s="97">
        <v>2623</v>
      </c>
      <c r="N1051" s="97">
        <v>2624</v>
      </c>
      <c r="O1051" s="109">
        <v>43230</v>
      </c>
      <c r="P1051" s="97" t="s">
        <v>134</v>
      </c>
      <c r="Q1051" s="97" t="s">
        <v>566</v>
      </c>
      <c r="R1051" s="132" t="str">
        <f>IFERROR(VLOOKUP(Q1051,PROVEEDORES!$A$2:$B$100,2,0),"")</f>
        <v>QUITO</v>
      </c>
      <c r="S1051" s="124">
        <v>0.72083333333333333</v>
      </c>
      <c r="T1051" s="97">
        <v>24</v>
      </c>
      <c r="U1051" s="127" t="s">
        <v>503</v>
      </c>
      <c r="V1051" s="97" t="s">
        <v>504</v>
      </c>
      <c r="W1051" s="97" t="s">
        <v>289</v>
      </c>
      <c r="Y1051" s="127" t="s">
        <v>363</v>
      </c>
      <c r="Z1051" s="127" t="s">
        <v>364</v>
      </c>
      <c r="AA1051" s="127" t="s">
        <v>261</v>
      </c>
      <c r="AB1051" s="127">
        <f t="shared" si="119"/>
        <v>1</v>
      </c>
      <c r="AC1051" s="127">
        <f t="shared" si="120"/>
        <v>1</v>
      </c>
      <c r="AD1051" s="97">
        <v>30</v>
      </c>
      <c r="AE1051" s="132">
        <f t="shared" si="117"/>
        <v>835</v>
      </c>
      <c r="AF1051" s="97">
        <v>1</v>
      </c>
      <c r="AH1051" s="127" t="str">
        <f t="shared" si="116"/>
        <v>2624</v>
      </c>
      <c r="AI1051" s="97" t="s">
        <v>512</v>
      </c>
    </row>
    <row r="1052" spans="1:35" x14ac:dyDescent="0.3">
      <c r="A1052" s="97">
        <v>166</v>
      </c>
      <c r="B1052" s="127" t="str">
        <f t="shared" si="114"/>
        <v>1661</v>
      </c>
      <c r="C1052" s="127" t="str">
        <f t="shared" si="115"/>
        <v>262412</v>
      </c>
      <c r="D1052" s="98" t="s">
        <v>565</v>
      </c>
      <c r="E1052" s="159" t="s">
        <v>627</v>
      </c>
      <c r="F1052" s="133" t="s">
        <v>153</v>
      </c>
      <c r="G1052" s="160" t="s">
        <v>154</v>
      </c>
      <c r="H1052" s="136">
        <v>43910</v>
      </c>
      <c r="I1052" s="132">
        <f t="shared" si="118"/>
        <v>12</v>
      </c>
      <c r="J1052" s="97" t="s">
        <v>537</v>
      </c>
      <c r="K1052" s="97">
        <v>2018</v>
      </c>
      <c r="L1052" s="109">
        <v>43230</v>
      </c>
      <c r="M1052" s="97">
        <v>2623</v>
      </c>
      <c r="N1052" s="97">
        <v>2624</v>
      </c>
      <c r="O1052" s="109">
        <v>43230</v>
      </c>
      <c r="P1052" s="97" t="s">
        <v>134</v>
      </c>
      <c r="Q1052" s="97" t="s">
        <v>566</v>
      </c>
      <c r="R1052" s="132" t="str">
        <f>IFERROR(VLOOKUP(Q1052,PROVEEDORES!$A$2:$B$100,2,0),"")</f>
        <v>QUITO</v>
      </c>
      <c r="S1052" s="124">
        <v>0.72083333333333333</v>
      </c>
      <c r="T1052" s="97">
        <v>24</v>
      </c>
      <c r="U1052" s="127" t="s">
        <v>503</v>
      </c>
      <c r="V1052" s="97" t="s">
        <v>504</v>
      </c>
      <c r="W1052" s="97" t="s">
        <v>289</v>
      </c>
      <c r="Y1052" s="127" t="s">
        <v>363</v>
      </c>
      <c r="Z1052" s="127" t="s">
        <v>364</v>
      </c>
      <c r="AA1052" s="127" t="s">
        <v>261</v>
      </c>
      <c r="AB1052" s="127">
        <f t="shared" si="119"/>
        <v>1</v>
      </c>
      <c r="AC1052" s="127">
        <f t="shared" si="120"/>
        <v>1</v>
      </c>
      <c r="AD1052" s="97">
        <v>6</v>
      </c>
      <c r="AE1052" s="132">
        <f t="shared" si="117"/>
        <v>835</v>
      </c>
      <c r="AF1052" s="97">
        <v>1</v>
      </c>
      <c r="AH1052" s="127" t="str">
        <f t="shared" si="116"/>
        <v>2624ECHINALIS X 30 CAPSULAS</v>
      </c>
      <c r="AI1052" s="97" t="s">
        <v>512</v>
      </c>
    </row>
    <row r="1053" spans="1:35" x14ac:dyDescent="0.3">
      <c r="A1053" s="97">
        <v>166</v>
      </c>
      <c r="B1053" s="127" t="str">
        <f t="shared" si="114"/>
        <v>1661</v>
      </c>
      <c r="C1053" s="127" t="str">
        <f t="shared" si="115"/>
        <v>262413</v>
      </c>
      <c r="D1053" s="98" t="s">
        <v>565</v>
      </c>
      <c r="E1053" s="159" t="s">
        <v>633</v>
      </c>
      <c r="F1053" s="133" t="s">
        <v>172</v>
      </c>
      <c r="G1053" s="160" t="s">
        <v>173</v>
      </c>
      <c r="H1053" s="136">
        <v>43497</v>
      </c>
      <c r="I1053" s="132">
        <f t="shared" si="118"/>
        <v>13</v>
      </c>
      <c r="J1053" s="97" t="s">
        <v>537</v>
      </c>
      <c r="K1053" s="97">
        <v>2018</v>
      </c>
      <c r="L1053" s="109">
        <v>43230</v>
      </c>
      <c r="M1053" s="97">
        <v>2623</v>
      </c>
      <c r="N1053" s="97">
        <v>2624</v>
      </c>
      <c r="O1053" s="109">
        <v>43230</v>
      </c>
      <c r="P1053" s="97" t="s">
        <v>134</v>
      </c>
      <c r="Q1053" s="97" t="s">
        <v>566</v>
      </c>
      <c r="R1053" s="132" t="str">
        <f>IFERROR(VLOOKUP(Q1053,PROVEEDORES!$A$2:$B$100,2,0),"")</f>
        <v>QUITO</v>
      </c>
      <c r="S1053" s="124">
        <v>0.72083333333333333</v>
      </c>
      <c r="T1053" s="97">
        <v>24</v>
      </c>
      <c r="U1053" s="127" t="s">
        <v>503</v>
      </c>
      <c r="V1053" s="97" t="s">
        <v>504</v>
      </c>
      <c r="W1053" s="97" t="s">
        <v>289</v>
      </c>
      <c r="Y1053" s="127" t="s">
        <v>363</v>
      </c>
      <c r="Z1053" s="127" t="s">
        <v>364</v>
      </c>
      <c r="AA1053" s="127" t="s">
        <v>261</v>
      </c>
      <c r="AB1053" s="127">
        <f t="shared" si="119"/>
        <v>1</v>
      </c>
      <c r="AC1053" s="127">
        <f t="shared" si="120"/>
        <v>1</v>
      </c>
      <c r="AD1053" s="97">
        <v>6</v>
      </c>
      <c r="AE1053" s="132">
        <f t="shared" si="117"/>
        <v>835</v>
      </c>
      <c r="AF1053" s="97">
        <v>1</v>
      </c>
      <c r="AH1053" s="127" t="str">
        <f t="shared" si="116"/>
        <v>2624VITIVEN X 30 CAPSULAS</v>
      </c>
      <c r="AI1053" s="97" t="s">
        <v>512</v>
      </c>
    </row>
    <row r="1054" spans="1:35" x14ac:dyDescent="0.3">
      <c r="A1054" s="97">
        <v>166</v>
      </c>
      <c r="B1054" s="127" t="str">
        <f t="shared" si="114"/>
        <v>1661</v>
      </c>
      <c r="C1054" s="127" t="str">
        <f t="shared" si="115"/>
        <v>262414</v>
      </c>
      <c r="D1054" s="98" t="s">
        <v>565</v>
      </c>
      <c r="E1054" s="159" t="s">
        <v>619</v>
      </c>
      <c r="F1054" s="133" t="s">
        <v>151</v>
      </c>
      <c r="G1054" s="160" t="s">
        <v>224</v>
      </c>
      <c r="H1054" s="136">
        <v>43738</v>
      </c>
      <c r="I1054" s="132">
        <f t="shared" si="118"/>
        <v>14</v>
      </c>
      <c r="J1054" s="97" t="s">
        <v>537</v>
      </c>
      <c r="K1054" s="97">
        <v>2018</v>
      </c>
      <c r="L1054" s="109">
        <v>43230</v>
      </c>
      <c r="M1054" s="97">
        <v>2623</v>
      </c>
      <c r="N1054" s="97">
        <v>2624</v>
      </c>
      <c r="O1054" s="109">
        <v>43230</v>
      </c>
      <c r="P1054" s="97" t="s">
        <v>134</v>
      </c>
      <c r="Q1054" s="97" t="s">
        <v>566</v>
      </c>
      <c r="R1054" s="132" t="str">
        <f>IFERROR(VLOOKUP(Q1054,PROVEEDORES!$A$2:$B$100,2,0),"")</f>
        <v>QUITO</v>
      </c>
      <c r="S1054" s="124">
        <v>0.72083333333333333</v>
      </c>
      <c r="T1054" s="97">
        <v>24</v>
      </c>
      <c r="U1054" s="127" t="s">
        <v>503</v>
      </c>
      <c r="V1054" s="97" t="s">
        <v>504</v>
      </c>
      <c r="W1054" s="97" t="s">
        <v>289</v>
      </c>
      <c r="Y1054" s="127" t="s">
        <v>363</v>
      </c>
      <c r="Z1054" s="127" t="s">
        <v>364</v>
      </c>
      <c r="AA1054" s="127" t="s">
        <v>261</v>
      </c>
      <c r="AB1054" s="127">
        <f t="shared" si="119"/>
        <v>1</v>
      </c>
      <c r="AC1054" s="127">
        <f t="shared" si="120"/>
        <v>1</v>
      </c>
      <c r="AD1054" s="97">
        <v>66</v>
      </c>
      <c r="AE1054" s="132">
        <f t="shared" si="117"/>
        <v>835</v>
      </c>
      <c r="AF1054" s="97">
        <v>1</v>
      </c>
      <c r="AH1054" s="127" t="str">
        <f t="shared" si="116"/>
        <v>2624CYS-CONTROL SACHETS X 14</v>
      </c>
      <c r="AI1054" s="97" t="s">
        <v>512</v>
      </c>
    </row>
    <row r="1055" spans="1:35" x14ac:dyDescent="0.3">
      <c r="A1055" s="97">
        <v>166</v>
      </c>
      <c r="B1055" s="127" t="str">
        <f t="shared" si="114"/>
        <v>1661</v>
      </c>
      <c r="C1055" s="127" t="str">
        <f t="shared" si="115"/>
        <v>262415</v>
      </c>
      <c r="D1055" s="98" t="s">
        <v>565</v>
      </c>
      <c r="E1055" s="159" t="s">
        <v>613</v>
      </c>
      <c r="F1055" s="133" t="s">
        <v>185</v>
      </c>
      <c r="G1055" s="160" t="s">
        <v>520</v>
      </c>
      <c r="H1055" s="136">
        <v>44104</v>
      </c>
      <c r="I1055" s="132">
        <f t="shared" si="118"/>
        <v>15</v>
      </c>
      <c r="J1055" s="97" t="s">
        <v>537</v>
      </c>
      <c r="K1055" s="97">
        <v>2018</v>
      </c>
      <c r="L1055" s="109">
        <v>43230</v>
      </c>
      <c r="M1055" s="97">
        <v>2623</v>
      </c>
      <c r="N1055" s="97">
        <v>2624</v>
      </c>
      <c r="O1055" s="109">
        <v>43230</v>
      </c>
      <c r="P1055" s="97" t="s">
        <v>134</v>
      </c>
      <c r="Q1055" s="97" t="s">
        <v>566</v>
      </c>
      <c r="R1055" s="132" t="str">
        <f>IFERROR(VLOOKUP(Q1055,PROVEEDORES!$A$2:$B$100,2,0),"")</f>
        <v>QUITO</v>
      </c>
      <c r="S1055" s="124">
        <v>0.72083333333333333</v>
      </c>
      <c r="T1055" s="97">
        <v>24</v>
      </c>
      <c r="U1055" s="127" t="s">
        <v>503</v>
      </c>
      <c r="V1055" s="97" t="s">
        <v>504</v>
      </c>
      <c r="W1055" s="97" t="s">
        <v>289</v>
      </c>
      <c r="Y1055" s="127" t="s">
        <v>363</v>
      </c>
      <c r="Z1055" s="127" t="s">
        <v>364</v>
      </c>
      <c r="AA1055" s="127" t="s">
        <v>261</v>
      </c>
      <c r="AB1055" s="127">
        <f t="shared" si="119"/>
        <v>1</v>
      </c>
      <c r="AC1055" s="127">
        <f t="shared" si="120"/>
        <v>1</v>
      </c>
      <c r="AD1055" s="97">
        <v>60</v>
      </c>
      <c r="AE1055" s="132">
        <f t="shared" si="117"/>
        <v>835</v>
      </c>
      <c r="AF1055" s="97">
        <v>1</v>
      </c>
      <c r="AH1055" s="127" t="str">
        <f t="shared" si="116"/>
        <v>2624ARKOLAGEN PLUS X 14 SACHETS</v>
      </c>
      <c r="AI1055" s="97" t="s">
        <v>512</v>
      </c>
    </row>
    <row r="1056" spans="1:35" x14ac:dyDescent="0.3">
      <c r="A1056" s="97">
        <v>166</v>
      </c>
      <c r="B1056" s="127" t="str">
        <f t="shared" si="114"/>
        <v>1662</v>
      </c>
      <c r="C1056" s="127" t="str">
        <f t="shared" si="115"/>
        <v>26251</v>
      </c>
      <c r="D1056" s="98" t="s">
        <v>567</v>
      </c>
      <c r="E1056" s="159" t="s">
        <v>631</v>
      </c>
      <c r="F1056" s="133" t="s">
        <v>159</v>
      </c>
      <c r="G1056" s="160" t="s">
        <v>183</v>
      </c>
      <c r="H1056" s="136">
        <v>43738</v>
      </c>
      <c r="I1056" s="132">
        <f t="shared" si="118"/>
        <v>1</v>
      </c>
      <c r="J1056" s="97" t="s">
        <v>537</v>
      </c>
      <c r="K1056" s="97">
        <v>2018</v>
      </c>
      <c r="L1056" s="109">
        <v>43230</v>
      </c>
      <c r="M1056" s="97">
        <v>2624</v>
      </c>
      <c r="N1056" s="97">
        <v>2625</v>
      </c>
      <c r="O1056" s="109">
        <v>43230</v>
      </c>
      <c r="P1056" s="97" t="s">
        <v>134</v>
      </c>
      <c r="Q1056" s="97" t="s">
        <v>96</v>
      </c>
      <c r="R1056" s="132" t="str">
        <f>IFERROR(VLOOKUP(Q1056,PROVEEDORES!$A$2:$B$100,2,0),"")</f>
        <v>GUAYAQUIL</v>
      </c>
      <c r="S1056" s="124">
        <v>0.72083333333333333</v>
      </c>
      <c r="T1056" s="97">
        <v>64</v>
      </c>
      <c r="U1056" s="127" t="s">
        <v>503</v>
      </c>
      <c r="V1056" s="97" t="s">
        <v>504</v>
      </c>
      <c r="W1056" s="97" t="s">
        <v>289</v>
      </c>
      <c r="Y1056" s="127" t="s">
        <v>363</v>
      </c>
      <c r="Z1056" s="127" t="s">
        <v>364</v>
      </c>
      <c r="AA1056" s="127" t="s">
        <v>261</v>
      </c>
      <c r="AB1056" s="127">
        <f t="shared" si="119"/>
        <v>2</v>
      </c>
      <c r="AC1056" s="127">
        <f t="shared" si="120"/>
        <v>1</v>
      </c>
      <c r="AD1056" s="97">
        <v>1250</v>
      </c>
      <c r="AE1056" s="132">
        <f t="shared" si="117"/>
        <v>836</v>
      </c>
      <c r="AF1056" s="97">
        <v>3</v>
      </c>
      <c r="AH1056" s="127" t="str">
        <f t="shared" si="116"/>
        <v>2625ACTIVOX MIEL-LIMON X 16 PASTILLAS</v>
      </c>
      <c r="AI1056" s="97" t="s">
        <v>380</v>
      </c>
    </row>
    <row r="1057" spans="1:35" x14ac:dyDescent="0.3">
      <c r="A1057" s="97">
        <v>166</v>
      </c>
      <c r="B1057" s="127" t="str">
        <f t="shared" si="114"/>
        <v>1662</v>
      </c>
      <c r="C1057" s="127" t="str">
        <f t="shared" si="115"/>
        <v>26252</v>
      </c>
      <c r="D1057" s="98" t="s">
        <v>567</v>
      </c>
      <c r="E1057" s="159" t="s">
        <v>630</v>
      </c>
      <c r="F1057" s="133" t="s">
        <v>142</v>
      </c>
      <c r="G1057" s="160" t="s">
        <v>194</v>
      </c>
      <c r="H1057" s="136">
        <v>43738</v>
      </c>
      <c r="I1057" s="132">
        <f t="shared" si="118"/>
        <v>2</v>
      </c>
      <c r="J1057" s="97" t="s">
        <v>537</v>
      </c>
      <c r="K1057" s="97">
        <v>2018</v>
      </c>
      <c r="L1057" s="109">
        <v>43230</v>
      </c>
      <c r="M1057" s="97">
        <v>2624</v>
      </c>
      <c r="N1057" s="97">
        <v>2625</v>
      </c>
      <c r="O1057" s="109">
        <v>43230</v>
      </c>
      <c r="P1057" s="97" t="s">
        <v>134</v>
      </c>
      <c r="Q1057" s="97" t="s">
        <v>96</v>
      </c>
      <c r="R1057" s="132" t="str">
        <f>IFERROR(VLOOKUP(Q1057,PROVEEDORES!$A$2:$B$100,2,0),"")</f>
        <v>GUAYAQUIL</v>
      </c>
      <c r="S1057" s="124">
        <v>0.72083333333333333</v>
      </c>
      <c r="T1057" s="97">
        <v>64</v>
      </c>
      <c r="U1057" s="127" t="s">
        <v>503</v>
      </c>
      <c r="V1057" s="97" t="s">
        <v>504</v>
      </c>
      <c r="W1057" s="97" t="s">
        <v>289</v>
      </c>
      <c r="Y1057" s="127" t="s">
        <v>363</v>
      </c>
      <c r="Z1057" s="127" t="s">
        <v>364</v>
      </c>
      <c r="AA1057" s="127" t="s">
        <v>261</v>
      </c>
      <c r="AB1057" s="127">
        <f t="shared" si="119"/>
        <v>2</v>
      </c>
      <c r="AC1057" s="127">
        <f t="shared" si="120"/>
        <v>1</v>
      </c>
      <c r="AD1057" s="97">
        <v>3125</v>
      </c>
      <c r="AE1057" s="132">
        <f t="shared" si="117"/>
        <v>836</v>
      </c>
      <c r="AF1057" s="97">
        <v>3</v>
      </c>
      <c r="AH1057" s="127" t="str">
        <f t="shared" si="116"/>
        <v>2625ACTIVOX MENTA-EUCALIPTO X 16 PASTILLAS</v>
      </c>
      <c r="AI1057" s="97" t="s">
        <v>380</v>
      </c>
    </row>
    <row r="1058" spans="1:35" x14ac:dyDescent="0.3">
      <c r="A1058" s="97">
        <v>166</v>
      </c>
      <c r="B1058" s="127" t="str">
        <f t="shared" si="114"/>
        <v>1662</v>
      </c>
      <c r="C1058" s="127" t="str">
        <f t="shared" si="115"/>
        <v>26253</v>
      </c>
      <c r="D1058" s="98" t="s">
        <v>567</v>
      </c>
      <c r="E1058" s="159" t="s">
        <v>617</v>
      </c>
      <c r="F1058" s="133" t="s">
        <v>155</v>
      </c>
      <c r="G1058" s="160" t="s">
        <v>355</v>
      </c>
      <c r="H1058" s="136">
        <v>44073</v>
      </c>
      <c r="I1058" s="132">
        <f t="shared" si="118"/>
        <v>3</v>
      </c>
      <c r="J1058" s="97" t="s">
        <v>537</v>
      </c>
      <c r="K1058" s="97">
        <v>2018</v>
      </c>
      <c r="L1058" s="109">
        <v>43230</v>
      </c>
      <c r="M1058" s="97">
        <v>2624</v>
      </c>
      <c r="N1058" s="97">
        <v>2625</v>
      </c>
      <c r="O1058" s="109">
        <v>43230</v>
      </c>
      <c r="P1058" s="97" t="s">
        <v>134</v>
      </c>
      <c r="Q1058" s="97" t="s">
        <v>96</v>
      </c>
      <c r="R1058" s="132" t="str">
        <f>IFERROR(VLOOKUP(Q1058,PROVEEDORES!$A$2:$B$100,2,0),"")</f>
        <v>GUAYAQUIL</v>
      </c>
      <c r="S1058" s="124">
        <v>0.72083333333333333</v>
      </c>
      <c r="T1058" s="97">
        <v>64</v>
      </c>
      <c r="U1058" s="127" t="s">
        <v>503</v>
      </c>
      <c r="V1058" s="97" t="s">
        <v>504</v>
      </c>
      <c r="W1058" s="97" t="s">
        <v>289</v>
      </c>
      <c r="Y1058" s="127" t="s">
        <v>363</v>
      </c>
      <c r="Z1058" s="127" t="s">
        <v>364</v>
      </c>
      <c r="AA1058" s="127" t="s">
        <v>261</v>
      </c>
      <c r="AB1058" s="127">
        <f t="shared" si="119"/>
        <v>2</v>
      </c>
      <c r="AC1058" s="127">
        <f t="shared" si="120"/>
        <v>1</v>
      </c>
      <c r="AD1058" s="97">
        <v>180</v>
      </c>
      <c r="AE1058" s="132">
        <f t="shared" si="117"/>
        <v>836</v>
      </c>
      <c r="AF1058" s="97">
        <v>3</v>
      </c>
      <c r="AH1058" s="127" t="str">
        <f t="shared" si="116"/>
        <v>2625PHYTO SOYA CAPS. X 60</v>
      </c>
      <c r="AI1058" s="97" t="s">
        <v>380</v>
      </c>
    </row>
    <row r="1059" spans="1:35" x14ac:dyDescent="0.3">
      <c r="A1059" s="97">
        <v>166</v>
      </c>
      <c r="B1059" s="127" t="str">
        <f t="shared" si="114"/>
        <v>1662</v>
      </c>
      <c r="C1059" s="127" t="str">
        <f t="shared" si="115"/>
        <v>26254</v>
      </c>
      <c r="D1059" s="98" t="s">
        <v>567</v>
      </c>
      <c r="E1059" s="159" t="s">
        <v>634</v>
      </c>
      <c r="F1059" s="133" t="s">
        <v>157</v>
      </c>
      <c r="G1059" s="160" t="s">
        <v>326</v>
      </c>
      <c r="H1059" s="136">
        <v>44134</v>
      </c>
      <c r="I1059" s="132">
        <f t="shared" si="118"/>
        <v>4</v>
      </c>
      <c r="J1059" s="97" t="s">
        <v>537</v>
      </c>
      <c r="K1059" s="97">
        <v>2018</v>
      </c>
      <c r="L1059" s="109">
        <v>43230</v>
      </c>
      <c r="M1059" s="97">
        <v>2624</v>
      </c>
      <c r="N1059" s="97">
        <v>2625</v>
      </c>
      <c r="O1059" s="109">
        <v>43230</v>
      </c>
      <c r="P1059" s="97" t="s">
        <v>134</v>
      </c>
      <c r="Q1059" s="97" t="s">
        <v>96</v>
      </c>
      <c r="R1059" s="132" t="str">
        <f>IFERROR(VLOOKUP(Q1059,PROVEEDORES!$A$2:$B$100,2,0),"")</f>
        <v>GUAYAQUIL</v>
      </c>
      <c r="S1059" s="124">
        <v>0.72083333333333333</v>
      </c>
      <c r="T1059" s="97">
        <v>64</v>
      </c>
      <c r="U1059" s="127" t="s">
        <v>503</v>
      </c>
      <c r="V1059" s="97" t="s">
        <v>504</v>
      </c>
      <c r="W1059" s="97" t="s">
        <v>289</v>
      </c>
      <c r="Y1059" s="127" t="s">
        <v>363</v>
      </c>
      <c r="Z1059" s="127" t="s">
        <v>364</v>
      </c>
      <c r="AA1059" s="127" t="s">
        <v>261</v>
      </c>
      <c r="AB1059" s="127">
        <f t="shared" si="119"/>
        <v>2</v>
      </c>
      <c r="AC1059" s="127">
        <f t="shared" si="120"/>
        <v>1</v>
      </c>
      <c r="AD1059" s="97">
        <v>144</v>
      </c>
      <c r="AE1059" s="132">
        <f t="shared" si="117"/>
        <v>836</v>
      </c>
      <c r="AF1059" s="97">
        <v>3</v>
      </c>
      <c r="AH1059" s="127" t="str">
        <f t="shared" si="116"/>
        <v>2625PHYTO SOYA GEL VAGINAL X 8 APLICADORES</v>
      </c>
      <c r="AI1059" s="97" t="s">
        <v>380</v>
      </c>
    </row>
    <row r="1060" spans="1:35" x14ac:dyDescent="0.3">
      <c r="A1060" s="97">
        <v>166</v>
      </c>
      <c r="B1060" s="127" t="str">
        <f t="shared" si="114"/>
        <v>1662</v>
      </c>
      <c r="C1060" s="127" t="str">
        <f t="shared" si="115"/>
        <v>26255</v>
      </c>
      <c r="D1060" s="98" t="s">
        <v>567</v>
      </c>
      <c r="E1060" s="159" t="s">
        <v>615</v>
      </c>
      <c r="F1060" s="133" t="s">
        <v>146</v>
      </c>
      <c r="G1060" s="160" t="s">
        <v>400</v>
      </c>
      <c r="H1060" s="136">
        <v>43707</v>
      </c>
      <c r="I1060" s="132">
        <f t="shared" si="118"/>
        <v>5</v>
      </c>
      <c r="J1060" s="97" t="s">
        <v>537</v>
      </c>
      <c r="K1060" s="97">
        <v>2018</v>
      </c>
      <c r="L1060" s="109">
        <v>43230</v>
      </c>
      <c r="M1060" s="97">
        <v>2624</v>
      </c>
      <c r="N1060" s="97">
        <v>2625</v>
      </c>
      <c r="O1060" s="109">
        <v>43230</v>
      </c>
      <c r="P1060" s="97" t="s">
        <v>134</v>
      </c>
      <c r="Q1060" s="97" t="s">
        <v>96</v>
      </c>
      <c r="R1060" s="132" t="str">
        <f>IFERROR(VLOOKUP(Q1060,PROVEEDORES!$A$2:$B$100,2,0),"")</f>
        <v>GUAYAQUIL</v>
      </c>
      <c r="S1060" s="124">
        <v>0.72083333333333333</v>
      </c>
      <c r="T1060" s="97">
        <v>64</v>
      </c>
      <c r="U1060" s="127" t="s">
        <v>503</v>
      </c>
      <c r="V1060" s="97" t="s">
        <v>504</v>
      </c>
      <c r="W1060" s="97" t="s">
        <v>289</v>
      </c>
      <c r="Y1060" s="127" t="s">
        <v>363</v>
      </c>
      <c r="Z1060" s="127" t="s">
        <v>364</v>
      </c>
      <c r="AA1060" s="127" t="s">
        <v>261</v>
      </c>
      <c r="AB1060" s="127">
        <f t="shared" si="119"/>
        <v>2</v>
      </c>
      <c r="AC1060" s="127">
        <f t="shared" si="120"/>
        <v>1</v>
      </c>
      <c r="AD1060" s="97">
        <v>204</v>
      </c>
      <c r="AE1060" s="132">
        <f t="shared" si="117"/>
        <v>836</v>
      </c>
      <c r="AF1060" s="97">
        <v>3</v>
      </c>
      <c r="AH1060" s="127" t="str">
        <f t="shared" si="116"/>
        <v>2625ARKOVOX PROPOLIS JARABE X 150 ML.</v>
      </c>
      <c r="AI1060" s="97" t="s">
        <v>380</v>
      </c>
    </row>
    <row r="1061" spans="1:35" x14ac:dyDescent="0.3">
      <c r="A1061" s="97">
        <v>166</v>
      </c>
      <c r="B1061" s="127" t="str">
        <f t="shared" si="114"/>
        <v>1662</v>
      </c>
      <c r="C1061" s="127" t="str">
        <f t="shared" si="115"/>
        <v>26256</v>
      </c>
      <c r="D1061" s="98" t="s">
        <v>567</v>
      </c>
      <c r="E1061" s="159" t="s">
        <v>620</v>
      </c>
      <c r="F1061" s="133" t="s">
        <v>165</v>
      </c>
      <c r="G1061" s="160" t="s">
        <v>184</v>
      </c>
      <c r="H1061" s="136">
        <v>44042</v>
      </c>
      <c r="I1061" s="132">
        <f t="shared" si="118"/>
        <v>6</v>
      </c>
      <c r="J1061" s="97" t="s">
        <v>537</v>
      </c>
      <c r="K1061" s="97">
        <v>2018</v>
      </c>
      <c r="L1061" s="109">
        <v>43230</v>
      </c>
      <c r="M1061" s="97">
        <v>2624</v>
      </c>
      <c r="N1061" s="97">
        <v>2625</v>
      </c>
      <c r="O1061" s="109">
        <v>43230</v>
      </c>
      <c r="P1061" s="97" t="s">
        <v>134</v>
      </c>
      <c r="Q1061" s="97" t="s">
        <v>96</v>
      </c>
      <c r="R1061" s="132" t="str">
        <f>IFERROR(VLOOKUP(Q1061,PROVEEDORES!$A$2:$B$100,2,0),"")</f>
        <v>GUAYAQUIL</v>
      </c>
      <c r="S1061" s="124">
        <v>0.72083333333333333</v>
      </c>
      <c r="T1061" s="97">
        <v>64</v>
      </c>
      <c r="U1061" s="127" t="s">
        <v>503</v>
      </c>
      <c r="V1061" s="97" t="s">
        <v>504</v>
      </c>
      <c r="W1061" s="97" t="s">
        <v>289</v>
      </c>
      <c r="Y1061" s="127" t="s">
        <v>363</v>
      </c>
      <c r="Z1061" s="127" t="s">
        <v>364</v>
      </c>
      <c r="AA1061" s="127" t="s">
        <v>261</v>
      </c>
      <c r="AB1061" s="127">
        <f t="shared" si="119"/>
        <v>2</v>
      </c>
      <c r="AC1061" s="127">
        <f t="shared" si="120"/>
        <v>1</v>
      </c>
      <c r="AD1061" s="97">
        <v>114</v>
      </c>
      <c r="AE1061" s="132">
        <f t="shared" si="117"/>
        <v>836</v>
      </c>
      <c r="AF1061" s="97">
        <v>3</v>
      </c>
      <c r="AH1061" s="127" t="str">
        <f t="shared" si="116"/>
        <v>2625PHYTO SOYA FORTE X 60 CAPS</v>
      </c>
      <c r="AI1061" s="97" t="s">
        <v>380</v>
      </c>
    </row>
    <row r="1062" spans="1:35" x14ac:dyDescent="0.3">
      <c r="A1062" s="97">
        <v>166</v>
      </c>
      <c r="B1062" s="127" t="str">
        <f t="shared" si="114"/>
        <v>1662</v>
      </c>
      <c r="C1062" s="127" t="str">
        <f t="shared" si="115"/>
        <v>26257</v>
      </c>
      <c r="D1062" s="98" t="s">
        <v>567</v>
      </c>
      <c r="E1062" s="159" t="s">
        <v>614</v>
      </c>
      <c r="F1062" s="133" t="s">
        <v>149</v>
      </c>
      <c r="G1062" s="160" t="s">
        <v>150</v>
      </c>
      <c r="H1062" s="136">
        <v>43951</v>
      </c>
      <c r="I1062" s="132">
        <f t="shared" si="118"/>
        <v>7</v>
      </c>
      <c r="J1062" s="97" t="s">
        <v>537</v>
      </c>
      <c r="K1062" s="97">
        <v>2018</v>
      </c>
      <c r="L1062" s="109">
        <v>43230</v>
      </c>
      <c r="M1062" s="97">
        <v>2624</v>
      </c>
      <c r="N1062" s="97">
        <v>2625</v>
      </c>
      <c r="O1062" s="109">
        <v>43230</v>
      </c>
      <c r="P1062" s="97" t="s">
        <v>134</v>
      </c>
      <c r="Q1062" s="97" t="s">
        <v>96</v>
      </c>
      <c r="R1062" s="132" t="str">
        <f>IFERROR(VLOOKUP(Q1062,PROVEEDORES!$A$2:$B$100,2,0),"")</f>
        <v>GUAYAQUIL</v>
      </c>
      <c r="S1062" s="124">
        <v>0.72083333333333333</v>
      </c>
      <c r="T1062" s="97">
        <v>64</v>
      </c>
      <c r="U1062" s="127" t="s">
        <v>503</v>
      </c>
      <c r="V1062" s="97" t="s">
        <v>504</v>
      </c>
      <c r="W1062" s="97" t="s">
        <v>289</v>
      </c>
      <c r="Y1062" s="127" t="s">
        <v>363</v>
      </c>
      <c r="Z1062" s="127" t="s">
        <v>364</v>
      </c>
      <c r="AA1062" s="127" t="s">
        <v>261</v>
      </c>
      <c r="AB1062" s="127">
        <f t="shared" si="119"/>
        <v>2</v>
      </c>
      <c r="AC1062" s="127">
        <f t="shared" si="120"/>
        <v>1</v>
      </c>
      <c r="AD1062" s="97">
        <v>48</v>
      </c>
      <c r="AE1062" s="132">
        <f t="shared" si="117"/>
        <v>836</v>
      </c>
      <c r="AF1062" s="97">
        <v>3</v>
      </c>
      <c r="AH1062" s="127" t="str">
        <f t="shared" si="116"/>
        <v>2625CHONDRO AID FORTE X 60 CAPS.</v>
      </c>
      <c r="AI1062" s="97" t="s">
        <v>380</v>
      </c>
    </row>
    <row r="1063" spans="1:35" x14ac:dyDescent="0.3">
      <c r="A1063" s="97">
        <v>166</v>
      </c>
      <c r="B1063" s="127" t="str">
        <f t="shared" si="114"/>
        <v>1662</v>
      </c>
      <c r="C1063" s="127" t="str">
        <f t="shared" si="115"/>
        <v>26258</v>
      </c>
      <c r="D1063" s="98" t="s">
        <v>567</v>
      </c>
      <c r="E1063" s="159" t="s">
        <v>616</v>
      </c>
      <c r="F1063" s="133" t="s">
        <v>163</v>
      </c>
      <c r="G1063" s="160" t="s">
        <v>164</v>
      </c>
      <c r="H1063" s="136">
        <v>43951</v>
      </c>
      <c r="I1063" s="132">
        <f t="shared" si="118"/>
        <v>8</v>
      </c>
      <c r="J1063" s="97" t="s">
        <v>537</v>
      </c>
      <c r="K1063" s="97">
        <v>2018</v>
      </c>
      <c r="L1063" s="109">
        <v>43230</v>
      </c>
      <c r="M1063" s="97">
        <v>2624</v>
      </c>
      <c r="N1063" s="97">
        <v>2625</v>
      </c>
      <c r="O1063" s="109">
        <v>43230</v>
      </c>
      <c r="P1063" s="97" t="s">
        <v>134</v>
      </c>
      <c r="Q1063" s="97" t="s">
        <v>96</v>
      </c>
      <c r="R1063" s="132" t="str">
        <f>IFERROR(VLOOKUP(Q1063,PROVEEDORES!$A$2:$B$100,2,0),"")</f>
        <v>GUAYAQUIL</v>
      </c>
      <c r="S1063" s="124">
        <v>0.72083333333333333</v>
      </c>
      <c r="T1063" s="97">
        <v>64</v>
      </c>
      <c r="U1063" s="127" t="s">
        <v>503</v>
      </c>
      <c r="V1063" s="97" t="s">
        <v>504</v>
      </c>
      <c r="W1063" s="97" t="s">
        <v>289</v>
      </c>
      <c r="Y1063" s="127" t="s">
        <v>363</v>
      </c>
      <c r="Z1063" s="127" t="s">
        <v>364</v>
      </c>
      <c r="AA1063" s="127" t="s">
        <v>261</v>
      </c>
      <c r="AB1063" s="127">
        <f t="shared" si="119"/>
        <v>2</v>
      </c>
      <c r="AC1063" s="127">
        <f t="shared" si="120"/>
        <v>1</v>
      </c>
      <c r="AD1063" s="97">
        <v>54</v>
      </c>
      <c r="AE1063" s="132">
        <f t="shared" si="117"/>
        <v>836</v>
      </c>
      <c r="AF1063" s="97">
        <v>3</v>
      </c>
      <c r="AH1063" s="127" t="str">
        <f t="shared" si="116"/>
        <v>2625PERLAS DE PIEL advance X 200 CAPS.</v>
      </c>
      <c r="AI1063" s="97" t="s">
        <v>380</v>
      </c>
    </row>
    <row r="1064" spans="1:35" x14ac:dyDescent="0.3">
      <c r="A1064" s="97">
        <v>166</v>
      </c>
      <c r="B1064" s="127" t="str">
        <f t="shared" si="114"/>
        <v>1662</v>
      </c>
      <c r="C1064" s="127" t="str">
        <f t="shared" si="115"/>
        <v>26259</v>
      </c>
      <c r="D1064" s="98" t="s">
        <v>567</v>
      </c>
      <c r="E1064" s="159" t="s">
        <v>618</v>
      </c>
      <c r="F1064" s="133" t="s">
        <v>161</v>
      </c>
      <c r="G1064" s="160" t="s">
        <v>162</v>
      </c>
      <c r="H1064" s="136">
        <v>43738</v>
      </c>
      <c r="I1064" s="132">
        <f t="shared" si="118"/>
        <v>9</v>
      </c>
      <c r="J1064" s="97" t="s">
        <v>537</v>
      </c>
      <c r="K1064" s="97">
        <v>2018</v>
      </c>
      <c r="L1064" s="109">
        <v>43230</v>
      </c>
      <c r="M1064" s="97">
        <v>2624</v>
      </c>
      <c r="N1064" s="97">
        <v>2625</v>
      </c>
      <c r="O1064" s="109">
        <v>43230</v>
      </c>
      <c r="P1064" s="97" t="s">
        <v>134</v>
      </c>
      <c r="Q1064" s="97" t="s">
        <v>96</v>
      </c>
      <c r="R1064" s="132" t="str">
        <f>IFERROR(VLOOKUP(Q1064,PROVEEDORES!$A$2:$B$100,2,0),"")</f>
        <v>GUAYAQUIL</v>
      </c>
      <c r="S1064" s="124">
        <v>0.72083333333333333</v>
      </c>
      <c r="T1064" s="97">
        <v>64</v>
      </c>
      <c r="U1064" s="127" t="s">
        <v>503</v>
      </c>
      <c r="V1064" s="97" t="s">
        <v>504</v>
      </c>
      <c r="W1064" s="97" t="s">
        <v>289</v>
      </c>
      <c r="Y1064" s="127" t="s">
        <v>363</v>
      </c>
      <c r="Z1064" s="127" t="s">
        <v>364</v>
      </c>
      <c r="AA1064" s="127" t="s">
        <v>261</v>
      </c>
      <c r="AB1064" s="127">
        <f t="shared" si="119"/>
        <v>2</v>
      </c>
      <c r="AC1064" s="127">
        <f t="shared" si="120"/>
        <v>1</v>
      </c>
      <c r="AD1064" s="97">
        <v>60</v>
      </c>
      <c r="AE1064" s="132">
        <f t="shared" si="117"/>
        <v>836</v>
      </c>
      <c r="AF1064" s="97">
        <v>3</v>
      </c>
      <c r="AH1064" s="127" t="str">
        <f t="shared" si="116"/>
        <v>2625ARKOCAPIL advance X 60 CAPS.</v>
      </c>
      <c r="AI1064" s="97" t="s">
        <v>380</v>
      </c>
    </row>
    <row r="1065" spans="1:35" x14ac:dyDescent="0.3">
      <c r="A1065" s="97">
        <v>166</v>
      </c>
      <c r="B1065" s="127" t="str">
        <f t="shared" si="114"/>
        <v>1662</v>
      </c>
      <c r="C1065" s="127" t="str">
        <f t="shared" si="115"/>
        <v>262510</v>
      </c>
      <c r="D1065" s="98" t="s">
        <v>567</v>
      </c>
      <c r="E1065" s="159" t="s">
        <v>629</v>
      </c>
      <c r="F1065" s="133" t="s">
        <v>170</v>
      </c>
      <c r="G1065" s="160" t="s">
        <v>376</v>
      </c>
      <c r="H1065" s="136">
        <v>43889</v>
      </c>
      <c r="I1065" s="132">
        <f t="shared" si="118"/>
        <v>10</v>
      </c>
      <c r="J1065" s="97" t="s">
        <v>537</v>
      </c>
      <c r="K1065" s="97">
        <v>2018</v>
      </c>
      <c r="L1065" s="109">
        <v>43230</v>
      </c>
      <c r="M1065" s="97">
        <v>2624</v>
      </c>
      <c r="N1065" s="97">
        <v>2625</v>
      </c>
      <c r="O1065" s="109">
        <v>43230</v>
      </c>
      <c r="P1065" s="97" t="s">
        <v>134</v>
      </c>
      <c r="Q1065" s="97" t="s">
        <v>96</v>
      </c>
      <c r="R1065" s="132" t="str">
        <f>IFERROR(VLOOKUP(Q1065,PROVEEDORES!$A$2:$B$100,2,0),"")</f>
        <v>GUAYAQUIL</v>
      </c>
      <c r="S1065" s="124">
        <v>0.72083333333333333</v>
      </c>
      <c r="T1065" s="97">
        <v>64</v>
      </c>
      <c r="U1065" s="127" t="s">
        <v>503</v>
      </c>
      <c r="V1065" s="97" t="s">
        <v>504</v>
      </c>
      <c r="W1065" s="97" t="s">
        <v>289</v>
      </c>
      <c r="Y1065" s="127" t="s">
        <v>363</v>
      </c>
      <c r="Z1065" s="127" t="s">
        <v>364</v>
      </c>
      <c r="AA1065" s="127" t="s">
        <v>261</v>
      </c>
      <c r="AB1065" s="127">
        <f t="shared" si="119"/>
        <v>2</v>
      </c>
      <c r="AC1065" s="127">
        <f t="shared" si="120"/>
        <v>1</v>
      </c>
      <c r="AD1065" s="97">
        <v>84</v>
      </c>
      <c r="AE1065" s="132">
        <f t="shared" si="117"/>
        <v>836</v>
      </c>
      <c r="AF1065" s="97">
        <v>3</v>
      </c>
      <c r="AH1065" s="127" t="str">
        <f t="shared" si="116"/>
        <v>2625PHYTO SOYA DIA Y NOCHE X 60 CAP.</v>
      </c>
      <c r="AI1065" s="97" t="s">
        <v>380</v>
      </c>
    </row>
    <row r="1066" spans="1:35" x14ac:dyDescent="0.3">
      <c r="A1066" s="97">
        <v>166</v>
      </c>
      <c r="B1066" s="127" t="str">
        <f t="shared" si="114"/>
        <v>1662</v>
      </c>
      <c r="C1066" s="127" t="str">
        <f t="shared" si="115"/>
        <v>262511</v>
      </c>
      <c r="D1066" s="98" t="s">
        <v>567</v>
      </c>
      <c r="E1066" s="159" t="s">
        <v>621</v>
      </c>
      <c r="F1066" s="133" t="s">
        <v>837</v>
      </c>
      <c r="G1066" s="162">
        <v>173937</v>
      </c>
      <c r="H1066" s="136" t="s">
        <v>837</v>
      </c>
      <c r="I1066" s="132">
        <f t="shared" si="118"/>
        <v>11</v>
      </c>
      <c r="J1066" s="97" t="s">
        <v>537</v>
      </c>
      <c r="K1066" s="97">
        <v>2018</v>
      </c>
      <c r="L1066" s="109">
        <v>43230</v>
      </c>
      <c r="M1066" s="97">
        <v>2624</v>
      </c>
      <c r="N1066" s="97">
        <v>2625</v>
      </c>
      <c r="O1066" s="109">
        <v>43230</v>
      </c>
      <c r="P1066" s="97" t="s">
        <v>134</v>
      </c>
      <c r="Q1066" s="97" t="s">
        <v>96</v>
      </c>
      <c r="R1066" s="132" t="str">
        <f>IFERROR(VLOOKUP(Q1066,PROVEEDORES!$A$2:$B$100,2,0),"")</f>
        <v>GUAYAQUIL</v>
      </c>
      <c r="S1066" s="124">
        <v>0.72083333333333333</v>
      </c>
      <c r="T1066" s="97">
        <v>64</v>
      </c>
      <c r="U1066" s="127" t="s">
        <v>503</v>
      </c>
      <c r="V1066" s="97" t="s">
        <v>504</v>
      </c>
      <c r="W1066" s="97" t="s">
        <v>289</v>
      </c>
      <c r="Y1066" s="127" t="s">
        <v>363</v>
      </c>
      <c r="Z1066" s="127" t="s">
        <v>364</v>
      </c>
      <c r="AA1066" s="127" t="s">
        <v>261</v>
      </c>
      <c r="AB1066" s="127">
        <f t="shared" si="119"/>
        <v>2</v>
      </c>
      <c r="AC1066" s="127">
        <f t="shared" si="120"/>
        <v>1</v>
      </c>
      <c r="AD1066" s="97">
        <v>36</v>
      </c>
      <c r="AE1066" s="132">
        <f t="shared" si="117"/>
        <v>836</v>
      </c>
      <c r="AF1066" s="97">
        <v>3</v>
      </c>
      <c r="AH1066" s="127" t="str">
        <f t="shared" si="116"/>
        <v>2625</v>
      </c>
      <c r="AI1066" s="97" t="s">
        <v>380</v>
      </c>
    </row>
    <row r="1067" spans="1:35" x14ac:dyDescent="0.3">
      <c r="A1067" s="97">
        <v>166</v>
      </c>
      <c r="B1067" s="127" t="str">
        <f t="shared" si="114"/>
        <v>1662</v>
      </c>
      <c r="C1067" s="127" t="str">
        <f t="shared" si="115"/>
        <v>262512</v>
      </c>
      <c r="D1067" s="98" t="s">
        <v>567</v>
      </c>
      <c r="E1067" s="159" t="s">
        <v>627</v>
      </c>
      <c r="F1067" s="133" t="s">
        <v>153</v>
      </c>
      <c r="G1067" s="160" t="s">
        <v>154</v>
      </c>
      <c r="H1067" s="136">
        <v>43910</v>
      </c>
      <c r="I1067" s="132">
        <f t="shared" si="118"/>
        <v>12</v>
      </c>
      <c r="J1067" s="97" t="s">
        <v>537</v>
      </c>
      <c r="K1067" s="97">
        <v>2018</v>
      </c>
      <c r="L1067" s="109">
        <v>43230</v>
      </c>
      <c r="M1067" s="97">
        <v>2624</v>
      </c>
      <c r="N1067" s="97">
        <v>2625</v>
      </c>
      <c r="O1067" s="109">
        <v>43230</v>
      </c>
      <c r="P1067" s="97" t="s">
        <v>134</v>
      </c>
      <c r="Q1067" s="97" t="s">
        <v>96</v>
      </c>
      <c r="R1067" s="132" t="str">
        <f>IFERROR(VLOOKUP(Q1067,PROVEEDORES!$A$2:$B$100,2,0),"")</f>
        <v>GUAYAQUIL</v>
      </c>
      <c r="S1067" s="124">
        <v>0.72083333333333333</v>
      </c>
      <c r="T1067" s="97">
        <v>64</v>
      </c>
      <c r="U1067" s="127" t="s">
        <v>503</v>
      </c>
      <c r="V1067" s="97" t="s">
        <v>504</v>
      </c>
      <c r="W1067" s="97" t="s">
        <v>289</v>
      </c>
      <c r="Y1067" s="127" t="s">
        <v>363</v>
      </c>
      <c r="Z1067" s="127" t="s">
        <v>364</v>
      </c>
      <c r="AA1067" s="127" t="s">
        <v>261</v>
      </c>
      <c r="AB1067" s="127">
        <f t="shared" si="119"/>
        <v>2</v>
      </c>
      <c r="AC1067" s="127">
        <f t="shared" si="120"/>
        <v>1</v>
      </c>
      <c r="AD1067" s="97">
        <v>12</v>
      </c>
      <c r="AE1067" s="132">
        <f t="shared" si="117"/>
        <v>836</v>
      </c>
      <c r="AF1067" s="97">
        <v>3</v>
      </c>
      <c r="AH1067" s="127" t="str">
        <f t="shared" si="116"/>
        <v>2625ECHINALIS X 30 CAPSULAS</v>
      </c>
      <c r="AI1067" s="97" t="s">
        <v>380</v>
      </c>
    </row>
    <row r="1068" spans="1:35" x14ac:dyDescent="0.3">
      <c r="A1068" s="97">
        <v>166</v>
      </c>
      <c r="B1068" s="127" t="str">
        <f t="shared" si="114"/>
        <v>1662</v>
      </c>
      <c r="C1068" s="127" t="str">
        <f t="shared" si="115"/>
        <v>262513</v>
      </c>
      <c r="D1068" s="98" t="s">
        <v>567</v>
      </c>
      <c r="E1068" s="159" t="s">
        <v>633</v>
      </c>
      <c r="F1068" s="133" t="s">
        <v>172</v>
      </c>
      <c r="G1068" s="160" t="s">
        <v>173</v>
      </c>
      <c r="H1068" s="136">
        <v>43497</v>
      </c>
      <c r="I1068" s="132">
        <f t="shared" si="118"/>
        <v>13</v>
      </c>
      <c r="J1068" s="97" t="s">
        <v>537</v>
      </c>
      <c r="K1068" s="97">
        <v>2018</v>
      </c>
      <c r="L1068" s="109">
        <v>43230</v>
      </c>
      <c r="M1068" s="97">
        <v>2624</v>
      </c>
      <c r="N1068" s="97">
        <v>2625</v>
      </c>
      <c r="O1068" s="109">
        <v>43230</v>
      </c>
      <c r="P1068" s="97" t="s">
        <v>134</v>
      </c>
      <c r="Q1068" s="97" t="s">
        <v>96</v>
      </c>
      <c r="R1068" s="132" t="str">
        <f>IFERROR(VLOOKUP(Q1068,PROVEEDORES!$A$2:$B$100,2,0),"")</f>
        <v>GUAYAQUIL</v>
      </c>
      <c r="S1068" s="124">
        <v>0.72083333333333333</v>
      </c>
      <c r="T1068" s="97">
        <v>64</v>
      </c>
      <c r="U1068" s="127" t="s">
        <v>503</v>
      </c>
      <c r="V1068" s="97" t="s">
        <v>504</v>
      </c>
      <c r="W1068" s="97" t="s">
        <v>289</v>
      </c>
      <c r="Y1068" s="127" t="s">
        <v>363</v>
      </c>
      <c r="Z1068" s="127" t="s">
        <v>364</v>
      </c>
      <c r="AA1068" s="127" t="s">
        <v>261</v>
      </c>
      <c r="AB1068" s="127">
        <f t="shared" si="119"/>
        <v>2</v>
      </c>
      <c r="AC1068" s="127">
        <f t="shared" si="120"/>
        <v>1</v>
      </c>
      <c r="AD1068" s="97">
        <v>30</v>
      </c>
      <c r="AE1068" s="132">
        <f t="shared" si="117"/>
        <v>836</v>
      </c>
      <c r="AF1068" s="97">
        <v>3</v>
      </c>
      <c r="AH1068" s="127" t="str">
        <f t="shared" si="116"/>
        <v>2625VITIVEN X 30 CAPSULAS</v>
      </c>
      <c r="AI1068" s="97" t="s">
        <v>380</v>
      </c>
    </row>
    <row r="1069" spans="1:35" x14ac:dyDescent="0.3">
      <c r="A1069" s="97">
        <v>166</v>
      </c>
      <c r="B1069" s="127" t="str">
        <f t="shared" si="114"/>
        <v>1662</v>
      </c>
      <c r="C1069" s="127" t="str">
        <f t="shared" si="115"/>
        <v>262514</v>
      </c>
      <c r="D1069" s="98" t="s">
        <v>567</v>
      </c>
      <c r="E1069" s="159" t="s">
        <v>619</v>
      </c>
      <c r="F1069" s="133" t="s">
        <v>151</v>
      </c>
      <c r="G1069" s="160" t="s">
        <v>224</v>
      </c>
      <c r="H1069" s="136">
        <v>43738</v>
      </c>
      <c r="I1069" s="132">
        <f t="shared" si="118"/>
        <v>14</v>
      </c>
      <c r="J1069" s="97" t="s">
        <v>537</v>
      </c>
      <c r="K1069" s="97">
        <v>2018</v>
      </c>
      <c r="L1069" s="109">
        <v>43230</v>
      </c>
      <c r="M1069" s="97">
        <v>2624</v>
      </c>
      <c r="N1069" s="97">
        <v>2625</v>
      </c>
      <c r="O1069" s="109">
        <v>43230</v>
      </c>
      <c r="P1069" s="97" t="s">
        <v>134</v>
      </c>
      <c r="Q1069" s="97" t="s">
        <v>96</v>
      </c>
      <c r="R1069" s="132" t="str">
        <f>IFERROR(VLOOKUP(Q1069,PROVEEDORES!$A$2:$B$100,2,0),"")</f>
        <v>GUAYAQUIL</v>
      </c>
      <c r="S1069" s="124">
        <v>0.72083333333333333</v>
      </c>
      <c r="T1069" s="97">
        <v>64</v>
      </c>
      <c r="U1069" s="127" t="s">
        <v>503</v>
      </c>
      <c r="V1069" s="97" t="s">
        <v>504</v>
      </c>
      <c r="W1069" s="97" t="s">
        <v>289</v>
      </c>
      <c r="Y1069" s="127" t="s">
        <v>363</v>
      </c>
      <c r="Z1069" s="127" t="s">
        <v>364</v>
      </c>
      <c r="AA1069" s="127" t="s">
        <v>261</v>
      </c>
      <c r="AB1069" s="127">
        <f t="shared" si="119"/>
        <v>2</v>
      </c>
      <c r="AC1069" s="127">
        <f t="shared" si="120"/>
        <v>1</v>
      </c>
      <c r="AD1069" s="97">
        <v>174</v>
      </c>
      <c r="AE1069" s="132">
        <f t="shared" si="117"/>
        <v>836</v>
      </c>
      <c r="AF1069" s="97">
        <v>3</v>
      </c>
      <c r="AH1069" s="127" t="str">
        <f t="shared" si="116"/>
        <v>2625CYS-CONTROL SACHETS X 14</v>
      </c>
      <c r="AI1069" s="97" t="s">
        <v>380</v>
      </c>
    </row>
    <row r="1070" spans="1:35" x14ac:dyDescent="0.3">
      <c r="A1070" s="97">
        <v>166</v>
      </c>
      <c r="B1070" s="127" t="str">
        <f t="shared" si="114"/>
        <v>1662</v>
      </c>
      <c r="C1070" s="127" t="str">
        <f t="shared" si="115"/>
        <v>262515</v>
      </c>
      <c r="D1070" s="98" t="s">
        <v>567</v>
      </c>
      <c r="E1070" s="159" t="s">
        <v>613</v>
      </c>
      <c r="F1070" s="133" t="s">
        <v>185</v>
      </c>
      <c r="G1070" s="160" t="s">
        <v>520</v>
      </c>
      <c r="H1070" s="136">
        <v>44104</v>
      </c>
      <c r="I1070" s="132">
        <f t="shared" si="118"/>
        <v>15</v>
      </c>
      <c r="J1070" s="97" t="s">
        <v>537</v>
      </c>
      <c r="K1070" s="97">
        <v>2018</v>
      </c>
      <c r="L1070" s="109">
        <v>43230</v>
      </c>
      <c r="M1070" s="97">
        <v>2624</v>
      </c>
      <c r="N1070" s="97">
        <v>2625</v>
      </c>
      <c r="O1070" s="109">
        <v>43230</v>
      </c>
      <c r="P1070" s="97" t="s">
        <v>134</v>
      </c>
      <c r="Q1070" s="97" t="s">
        <v>96</v>
      </c>
      <c r="R1070" s="132" t="str">
        <f>IFERROR(VLOOKUP(Q1070,PROVEEDORES!$A$2:$B$100,2,0),"")</f>
        <v>GUAYAQUIL</v>
      </c>
      <c r="S1070" s="124">
        <v>0.72083333333333333</v>
      </c>
      <c r="T1070" s="97">
        <v>64</v>
      </c>
      <c r="U1070" s="127" t="s">
        <v>503</v>
      </c>
      <c r="V1070" s="97" t="s">
        <v>504</v>
      </c>
      <c r="W1070" s="97" t="s">
        <v>289</v>
      </c>
      <c r="Y1070" s="127" t="s">
        <v>363</v>
      </c>
      <c r="Z1070" s="127" t="s">
        <v>364</v>
      </c>
      <c r="AA1070" s="127" t="s">
        <v>261</v>
      </c>
      <c r="AB1070" s="127">
        <f t="shared" si="119"/>
        <v>2</v>
      </c>
      <c r="AC1070" s="127">
        <f t="shared" si="120"/>
        <v>1</v>
      </c>
      <c r="AD1070" s="97">
        <v>60</v>
      </c>
      <c r="AE1070" s="132">
        <f t="shared" si="117"/>
        <v>836</v>
      </c>
      <c r="AF1070" s="97">
        <v>3</v>
      </c>
      <c r="AH1070" s="127" t="str">
        <f t="shared" si="116"/>
        <v>2625ARKOLAGEN PLUS X 14 SACHETS</v>
      </c>
      <c r="AI1070" s="97" t="s">
        <v>380</v>
      </c>
    </row>
    <row r="1071" spans="1:35" x14ac:dyDescent="0.3">
      <c r="A1071" s="97">
        <v>166</v>
      </c>
      <c r="B1071" s="127" t="str">
        <f t="shared" si="114"/>
        <v>1663</v>
      </c>
      <c r="C1071" s="127" t="str">
        <f t="shared" si="115"/>
        <v>26261</v>
      </c>
      <c r="D1071" s="98" t="s">
        <v>568</v>
      </c>
      <c r="E1071" s="159" t="s">
        <v>634</v>
      </c>
      <c r="F1071" s="133" t="s">
        <v>157</v>
      </c>
      <c r="G1071" s="160" t="s">
        <v>326</v>
      </c>
      <c r="H1071" s="136">
        <v>44134</v>
      </c>
      <c r="I1071" s="132">
        <f t="shared" si="118"/>
        <v>1</v>
      </c>
      <c r="J1071" s="97" t="s">
        <v>537</v>
      </c>
      <c r="K1071" s="97">
        <v>2018</v>
      </c>
      <c r="L1071" s="109">
        <v>43230</v>
      </c>
      <c r="M1071" s="97">
        <v>2625</v>
      </c>
      <c r="N1071" s="97">
        <v>2626</v>
      </c>
      <c r="O1071" s="109">
        <v>43230</v>
      </c>
      <c r="P1071" s="97" t="s">
        <v>134</v>
      </c>
      <c r="Q1071" s="97" t="s">
        <v>176</v>
      </c>
      <c r="R1071" s="132" t="str">
        <f>IFERROR(VLOOKUP(Q1071,PROVEEDORES!$A$2:$B$100,2,0),"")</f>
        <v>GUAYAQUIL</v>
      </c>
      <c r="S1071" s="124">
        <v>0.72083333333333333</v>
      </c>
      <c r="T1071" s="97">
        <v>1</v>
      </c>
      <c r="U1071" s="127" t="s">
        <v>503</v>
      </c>
      <c r="V1071" s="97" t="s">
        <v>504</v>
      </c>
      <c r="W1071" s="97" t="s">
        <v>289</v>
      </c>
      <c r="Y1071" s="127" t="s">
        <v>363</v>
      </c>
      <c r="Z1071" s="127" t="s">
        <v>364</v>
      </c>
      <c r="AA1071" s="127" t="s">
        <v>261</v>
      </c>
      <c r="AB1071" s="127">
        <f t="shared" si="119"/>
        <v>3</v>
      </c>
      <c r="AC1071" s="127">
        <f t="shared" si="120"/>
        <v>1</v>
      </c>
      <c r="AD1071" s="97">
        <v>15</v>
      </c>
      <c r="AE1071" s="132">
        <f t="shared" si="117"/>
        <v>837</v>
      </c>
      <c r="AF1071" s="97">
        <v>1</v>
      </c>
      <c r="AH1071" s="127" t="str">
        <f t="shared" si="116"/>
        <v>2626PHYTO SOYA GEL VAGINAL X 8 APLICADORES</v>
      </c>
      <c r="AI1071" s="97" t="s">
        <v>569</v>
      </c>
    </row>
    <row r="1072" spans="1:35" x14ac:dyDescent="0.3">
      <c r="A1072" s="97">
        <v>166</v>
      </c>
      <c r="B1072" s="127" t="str">
        <f t="shared" si="114"/>
        <v>1663</v>
      </c>
      <c r="C1072" s="127" t="str">
        <f t="shared" si="115"/>
        <v>26262</v>
      </c>
      <c r="D1072" s="98" t="s">
        <v>568</v>
      </c>
      <c r="E1072" s="159" t="s">
        <v>620</v>
      </c>
      <c r="F1072" s="133" t="s">
        <v>165</v>
      </c>
      <c r="G1072" s="160" t="s">
        <v>184</v>
      </c>
      <c r="H1072" s="136">
        <v>44042</v>
      </c>
      <c r="I1072" s="132">
        <f t="shared" si="118"/>
        <v>2</v>
      </c>
      <c r="J1072" s="97" t="s">
        <v>537</v>
      </c>
      <c r="K1072" s="97">
        <v>2018</v>
      </c>
      <c r="L1072" s="109">
        <v>43230</v>
      </c>
      <c r="M1072" s="97">
        <v>2625</v>
      </c>
      <c r="N1072" s="97">
        <v>2626</v>
      </c>
      <c r="O1072" s="109">
        <v>43230</v>
      </c>
      <c r="P1072" s="97" t="s">
        <v>134</v>
      </c>
      <c r="Q1072" s="97" t="s">
        <v>176</v>
      </c>
      <c r="R1072" s="132" t="str">
        <f>IFERROR(VLOOKUP(Q1072,PROVEEDORES!$A$2:$B$100,2,0),"")</f>
        <v>GUAYAQUIL</v>
      </c>
      <c r="S1072" s="124">
        <v>0.72083333333333333</v>
      </c>
      <c r="T1072" s="97">
        <v>1</v>
      </c>
      <c r="U1072" s="127" t="s">
        <v>503</v>
      </c>
      <c r="V1072" s="97" t="s">
        <v>504</v>
      </c>
      <c r="W1072" s="97" t="s">
        <v>289</v>
      </c>
      <c r="Y1072" s="127" t="s">
        <v>363</v>
      </c>
      <c r="Z1072" s="127" t="s">
        <v>364</v>
      </c>
      <c r="AA1072" s="127" t="s">
        <v>261</v>
      </c>
      <c r="AB1072" s="127">
        <f t="shared" si="119"/>
        <v>3</v>
      </c>
      <c r="AC1072" s="127">
        <f t="shared" si="120"/>
        <v>1</v>
      </c>
      <c r="AD1072" s="97">
        <v>6</v>
      </c>
      <c r="AE1072" s="132">
        <f t="shared" si="117"/>
        <v>837</v>
      </c>
      <c r="AF1072" s="97">
        <v>1</v>
      </c>
      <c r="AH1072" s="127" t="str">
        <f t="shared" si="116"/>
        <v>2626PHYTO SOYA FORTE X 60 CAPS</v>
      </c>
      <c r="AI1072" s="97" t="s">
        <v>569</v>
      </c>
    </row>
    <row r="1073" spans="1:35" x14ac:dyDescent="0.3">
      <c r="A1073" s="97">
        <v>166</v>
      </c>
      <c r="B1073" s="127" t="str">
        <f t="shared" si="114"/>
        <v>1663</v>
      </c>
      <c r="C1073" s="127" t="str">
        <f t="shared" si="115"/>
        <v>26263</v>
      </c>
      <c r="D1073" s="98" t="s">
        <v>568</v>
      </c>
      <c r="E1073" s="159" t="s">
        <v>621</v>
      </c>
      <c r="F1073" s="133" t="s">
        <v>837</v>
      </c>
      <c r="G1073" s="162">
        <v>173937</v>
      </c>
      <c r="H1073" s="136" t="s">
        <v>837</v>
      </c>
      <c r="I1073" s="132">
        <f t="shared" si="118"/>
        <v>3</v>
      </c>
      <c r="J1073" s="97" t="s">
        <v>537</v>
      </c>
      <c r="K1073" s="97">
        <v>2018</v>
      </c>
      <c r="L1073" s="109">
        <v>43230</v>
      </c>
      <c r="M1073" s="97">
        <v>2625</v>
      </c>
      <c r="N1073" s="97">
        <v>2626</v>
      </c>
      <c r="O1073" s="109">
        <v>43230</v>
      </c>
      <c r="P1073" s="97" t="s">
        <v>134</v>
      </c>
      <c r="Q1073" s="97" t="s">
        <v>176</v>
      </c>
      <c r="R1073" s="132" t="str">
        <f>IFERROR(VLOOKUP(Q1073,PROVEEDORES!$A$2:$B$100,2,0),"")</f>
        <v>GUAYAQUIL</v>
      </c>
      <c r="S1073" s="124">
        <v>0.72083333333333333</v>
      </c>
      <c r="T1073" s="97">
        <v>1</v>
      </c>
      <c r="U1073" s="127" t="s">
        <v>503</v>
      </c>
      <c r="V1073" s="97" t="s">
        <v>504</v>
      </c>
      <c r="W1073" s="97" t="s">
        <v>289</v>
      </c>
      <c r="Y1073" s="127" t="s">
        <v>363</v>
      </c>
      <c r="Z1073" s="127" t="s">
        <v>364</v>
      </c>
      <c r="AA1073" s="127" t="s">
        <v>261</v>
      </c>
      <c r="AB1073" s="127">
        <f t="shared" si="119"/>
        <v>3</v>
      </c>
      <c r="AC1073" s="127">
        <f t="shared" si="120"/>
        <v>1</v>
      </c>
      <c r="AD1073" s="97">
        <v>10</v>
      </c>
      <c r="AE1073" s="132">
        <f t="shared" si="117"/>
        <v>837</v>
      </c>
      <c r="AF1073" s="97">
        <v>1</v>
      </c>
      <c r="AH1073" s="127" t="str">
        <f t="shared" si="116"/>
        <v>2626</v>
      </c>
      <c r="AI1073" s="97" t="s">
        <v>569</v>
      </c>
    </row>
    <row r="1074" spans="1:35" x14ac:dyDescent="0.3">
      <c r="A1074" s="97">
        <v>166</v>
      </c>
      <c r="B1074" s="127" t="str">
        <f t="shared" si="114"/>
        <v>1663</v>
      </c>
      <c r="C1074" s="127" t="str">
        <f t="shared" si="115"/>
        <v>26264</v>
      </c>
      <c r="D1074" s="98" t="s">
        <v>568</v>
      </c>
      <c r="E1074" s="159" t="s">
        <v>615</v>
      </c>
      <c r="F1074" s="133" t="s">
        <v>146</v>
      </c>
      <c r="G1074" s="160" t="s">
        <v>400</v>
      </c>
      <c r="H1074" s="136">
        <v>43707</v>
      </c>
      <c r="I1074" s="132">
        <f t="shared" si="118"/>
        <v>4</v>
      </c>
      <c r="J1074" s="97" t="s">
        <v>537</v>
      </c>
      <c r="K1074" s="97">
        <v>2018</v>
      </c>
      <c r="L1074" s="109">
        <v>43230</v>
      </c>
      <c r="M1074" s="97">
        <v>2625</v>
      </c>
      <c r="N1074" s="97">
        <v>2626</v>
      </c>
      <c r="O1074" s="109">
        <v>43230</v>
      </c>
      <c r="P1074" s="97" t="s">
        <v>134</v>
      </c>
      <c r="Q1074" s="97" t="s">
        <v>176</v>
      </c>
      <c r="R1074" s="132" t="str">
        <f>IFERROR(VLOOKUP(Q1074,PROVEEDORES!$A$2:$B$100,2,0),"")</f>
        <v>GUAYAQUIL</v>
      </c>
      <c r="S1074" s="124">
        <v>0.72083333333333333</v>
      </c>
      <c r="T1074" s="97">
        <v>1</v>
      </c>
      <c r="U1074" s="127" t="s">
        <v>503</v>
      </c>
      <c r="V1074" s="97" t="s">
        <v>504</v>
      </c>
      <c r="W1074" s="97" t="s">
        <v>289</v>
      </c>
      <c r="Y1074" s="127" t="s">
        <v>363</v>
      </c>
      <c r="Z1074" s="127" t="s">
        <v>364</v>
      </c>
      <c r="AA1074" s="127" t="s">
        <v>261</v>
      </c>
      <c r="AB1074" s="127">
        <f t="shared" si="119"/>
        <v>3</v>
      </c>
      <c r="AC1074" s="127">
        <f t="shared" si="120"/>
        <v>1</v>
      </c>
      <c r="AD1074" s="97">
        <v>10</v>
      </c>
      <c r="AE1074" s="132">
        <f t="shared" si="117"/>
        <v>837</v>
      </c>
      <c r="AF1074" s="97">
        <v>1</v>
      </c>
      <c r="AH1074" s="127" t="str">
        <f t="shared" si="116"/>
        <v>2626ARKOVOX PROPOLIS JARABE X 150 ML.</v>
      </c>
      <c r="AI1074" s="97" t="s">
        <v>569</v>
      </c>
    </row>
    <row r="1075" spans="1:35" x14ac:dyDescent="0.3">
      <c r="A1075" s="97">
        <v>166</v>
      </c>
      <c r="B1075" s="127" t="str">
        <f t="shared" si="114"/>
        <v>1663</v>
      </c>
      <c r="C1075" s="127" t="str">
        <f t="shared" si="115"/>
        <v>26265</v>
      </c>
      <c r="D1075" s="98" t="s">
        <v>568</v>
      </c>
      <c r="E1075" s="159" t="s">
        <v>619</v>
      </c>
      <c r="F1075" s="133" t="s">
        <v>151</v>
      </c>
      <c r="G1075" s="160" t="s">
        <v>224</v>
      </c>
      <c r="H1075" s="136">
        <v>43738</v>
      </c>
      <c r="I1075" s="132">
        <f t="shared" si="118"/>
        <v>5</v>
      </c>
      <c r="J1075" s="97" t="s">
        <v>537</v>
      </c>
      <c r="K1075" s="97">
        <v>2018</v>
      </c>
      <c r="L1075" s="109">
        <v>43230</v>
      </c>
      <c r="M1075" s="97">
        <v>2625</v>
      </c>
      <c r="N1075" s="97">
        <v>2626</v>
      </c>
      <c r="O1075" s="109">
        <v>43230</v>
      </c>
      <c r="P1075" s="97" t="s">
        <v>134</v>
      </c>
      <c r="Q1075" s="97" t="s">
        <v>176</v>
      </c>
      <c r="R1075" s="132" t="str">
        <f>IFERROR(VLOOKUP(Q1075,PROVEEDORES!$A$2:$B$100,2,0),"")</f>
        <v>GUAYAQUIL</v>
      </c>
      <c r="S1075" s="124">
        <v>0.72083333333333333</v>
      </c>
      <c r="T1075" s="97">
        <v>1</v>
      </c>
      <c r="U1075" s="127" t="s">
        <v>503</v>
      </c>
      <c r="V1075" s="97" t="s">
        <v>504</v>
      </c>
      <c r="W1075" s="97" t="s">
        <v>289</v>
      </c>
      <c r="Y1075" s="127" t="s">
        <v>363</v>
      </c>
      <c r="Z1075" s="127" t="s">
        <v>364</v>
      </c>
      <c r="AA1075" s="127" t="s">
        <v>261</v>
      </c>
      <c r="AB1075" s="127">
        <f t="shared" si="119"/>
        <v>3</v>
      </c>
      <c r="AC1075" s="127">
        <f t="shared" si="120"/>
        <v>1</v>
      </c>
      <c r="AD1075" s="97">
        <v>10</v>
      </c>
      <c r="AE1075" s="132">
        <f t="shared" si="117"/>
        <v>837</v>
      </c>
      <c r="AF1075" s="97">
        <v>1</v>
      </c>
      <c r="AH1075" s="127" t="str">
        <f t="shared" si="116"/>
        <v>2626CYS-CONTROL SACHETS X 14</v>
      </c>
      <c r="AI1075" s="97" t="s">
        <v>569</v>
      </c>
    </row>
    <row r="1076" spans="1:35" x14ac:dyDescent="0.3">
      <c r="A1076" s="97">
        <v>166</v>
      </c>
      <c r="B1076" s="127" t="str">
        <f t="shared" si="114"/>
        <v>1664</v>
      </c>
      <c r="C1076" s="127" t="str">
        <f t="shared" si="115"/>
        <v>26271</v>
      </c>
      <c r="E1076" s="159" t="s">
        <v>619</v>
      </c>
      <c r="F1076" s="133" t="s">
        <v>151</v>
      </c>
      <c r="G1076" s="160" t="s">
        <v>224</v>
      </c>
      <c r="H1076" s="136">
        <v>43738</v>
      </c>
      <c r="I1076" s="132">
        <f t="shared" si="118"/>
        <v>1</v>
      </c>
      <c r="J1076" s="97" t="s">
        <v>537</v>
      </c>
      <c r="K1076" s="97">
        <v>2018</v>
      </c>
      <c r="L1076" s="109">
        <v>43230</v>
      </c>
      <c r="M1076" s="97">
        <v>2626</v>
      </c>
      <c r="N1076" s="97">
        <v>2627</v>
      </c>
      <c r="O1076" s="109">
        <v>43230</v>
      </c>
      <c r="P1076" s="97" t="s">
        <v>134</v>
      </c>
      <c r="Q1076" s="97" t="s">
        <v>209</v>
      </c>
      <c r="R1076" s="132" t="str">
        <f>IFERROR(VLOOKUP(Q1076,PROVEEDORES!$A$2:$B$100,2,0),"")</f>
        <v>GUAYAQUIL</v>
      </c>
      <c r="S1076" s="124">
        <v>0.72083333333333333</v>
      </c>
      <c r="T1076" s="97">
        <v>1</v>
      </c>
      <c r="U1076" s="127" t="s">
        <v>503</v>
      </c>
      <c r="V1076" s="97" t="s">
        <v>504</v>
      </c>
      <c r="W1076" s="97" t="s">
        <v>289</v>
      </c>
      <c r="Y1076" s="127" t="s">
        <v>363</v>
      </c>
      <c r="Z1076" s="127" t="s">
        <v>364</v>
      </c>
      <c r="AA1076" s="127" t="s">
        <v>261</v>
      </c>
      <c r="AB1076" s="127">
        <f t="shared" si="119"/>
        <v>4</v>
      </c>
      <c r="AC1076" s="127">
        <f t="shared" si="120"/>
        <v>1</v>
      </c>
      <c r="AD1076" s="97">
        <v>20</v>
      </c>
      <c r="AE1076" s="132">
        <f t="shared" si="117"/>
        <v>838</v>
      </c>
      <c r="AF1076" s="97">
        <v>1</v>
      </c>
      <c r="AH1076" s="127" t="str">
        <f t="shared" si="116"/>
        <v>2627CYS-CONTROL SACHETS X 14</v>
      </c>
      <c r="AI1076" s="97" t="s">
        <v>570</v>
      </c>
    </row>
    <row r="1077" spans="1:35" x14ac:dyDescent="0.3">
      <c r="A1077" s="97">
        <v>166</v>
      </c>
      <c r="B1077" s="127" t="str">
        <f t="shared" si="114"/>
        <v>1664</v>
      </c>
      <c r="C1077" s="127" t="str">
        <f t="shared" si="115"/>
        <v>26272</v>
      </c>
      <c r="E1077" s="159" t="s">
        <v>617</v>
      </c>
      <c r="F1077" s="133" t="s">
        <v>155</v>
      </c>
      <c r="G1077" s="160" t="s">
        <v>355</v>
      </c>
      <c r="H1077" s="136">
        <v>44073</v>
      </c>
      <c r="I1077" s="132">
        <f t="shared" si="118"/>
        <v>2</v>
      </c>
      <c r="J1077" s="97" t="s">
        <v>537</v>
      </c>
      <c r="K1077" s="97">
        <v>2018</v>
      </c>
      <c r="L1077" s="109">
        <v>43230</v>
      </c>
      <c r="M1077" s="97">
        <v>2626</v>
      </c>
      <c r="N1077" s="97">
        <v>2627</v>
      </c>
      <c r="O1077" s="109">
        <v>43230</v>
      </c>
      <c r="P1077" s="97" t="s">
        <v>134</v>
      </c>
      <c r="Q1077" s="97" t="s">
        <v>209</v>
      </c>
      <c r="R1077" s="132" t="str">
        <f>IFERROR(VLOOKUP(Q1077,PROVEEDORES!$A$2:$B$100,2,0),"")</f>
        <v>GUAYAQUIL</v>
      </c>
      <c r="S1077" s="124">
        <v>0.72083333333333333</v>
      </c>
      <c r="T1077" s="97">
        <v>1</v>
      </c>
      <c r="U1077" s="127" t="s">
        <v>503</v>
      </c>
      <c r="V1077" s="97" t="s">
        <v>504</v>
      </c>
      <c r="W1077" s="97" t="s">
        <v>289</v>
      </c>
      <c r="Y1077" s="127" t="s">
        <v>363</v>
      </c>
      <c r="Z1077" s="127" t="s">
        <v>364</v>
      </c>
      <c r="AA1077" s="127" t="s">
        <v>261</v>
      </c>
      <c r="AB1077" s="127">
        <f t="shared" si="119"/>
        <v>4</v>
      </c>
      <c r="AC1077" s="127">
        <f t="shared" si="120"/>
        <v>1</v>
      </c>
      <c r="AD1077" s="97">
        <v>5</v>
      </c>
      <c r="AE1077" s="132">
        <f t="shared" si="117"/>
        <v>838</v>
      </c>
      <c r="AF1077" s="97">
        <v>1</v>
      </c>
      <c r="AH1077" s="127" t="str">
        <f t="shared" si="116"/>
        <v>2627PHYTO SOYA CAPS. X 60</v>
      </c>
      <c r="AI1077" s="97" t="s">
        <v>570</v>
      </c>
    </row>
    <row r="1078" spans="1:35" x14ac:dyDescent="0.3">
      <c r="A1078" s="97">
        <v>166</v>
      </c>
      <c r="B1078" s="127" t="str">
        <f t="shared" si="114"/>
        <v>1664</v>
      </c>
      <c r="C1078" s="127" t="str">
        <f t="shared" si="115"/>
        <v>26273</v>
      </c>
      <c r="E1078" s="159" t="s">
        <v>620</v>
      </c>
      <c r="F1078" s="133" t="s">
        <v>165</v>
      </c>
      <c r="G1078" s="160" t="s">
        <v>184</v>
      </c>
      <c r="H1078" s="136">
        <v>44042</v>
      </c>
      <c r="I1078" s="132">
        <f t="shared" si="118"/>
        <v>3</v>
      </c>
      <c r="J1078" s="97" t="s">
        <v>537</v>
      </c>
      <c r="K1078" s="97">
        <v>2018</v>
      </c>
      <c r="L1078" s="109">
        <v>43230</v>
      </c>
      <c r="M1078" s="97">
        <v>2626</v>
      </c>
      <c r="N1078" s="97">
        <v>2627</v>
      </c>
      <c r="O1078" s="109">
        <v>43230</v>
      </c>
      <c r="P1078" s="97" t="s">
        <v>134</v>
      </c>
      <c r="Q1078" s="97" t="s">
        <v>209</v>
      </c>
      <c r="R1078" s="132" t="str">
        <f>IFERROR(VLOOKUP(Q1078,PROVEEDORES!$A$2:$B$100,2,0),"")</f>
        <v>GUAYAQUIL</v>
      </c>
      <c r="S1078" s="124">
        <v>0.72083333333333333</v>
      </c>
      <c r="T1078" s="97">
        <v>1</v>
      </c>
      <c r="U1078" s="127" t="s">
        <v>503</v>
      </c>
      <c r="V1078" s="97" t="s">
        <v>504</v>
      </c>
      <c r="W1078" s="97" t="s">
        <v>289</v>
      </c>
      <c r="Y1078" s="127" t="s">
        <v>363</v>
      </c>
      <c r="Z1078" s="127" t="s">
        <v>364</v>
      </c>
      <c r="AA1078" s="127" t="s">
        <v>261</v>
      </c>
      <c r="AB1078" s="127">
        <f t="shared" si="119"/>
        <v>4</v>
      </c>
      <c r="AC1078" s="127">
        <f t="shared" si="120"/>
        <v>1</v>
      </c>
      <c r="AD1078" s="97">
        <v>2</v>
      </c>
      <c r="AE1078" s="132">
        <f t="shared" si="117"/>
        <v>838</v>
      </c>
      <c r="AF1078" s="97">
        <v>1</v>
      </c>
      <c r="AH1078" s="127" t="str">
        <f t="shared" si="116"/>
        <v>2627PHYTO SOYA FORTE X 60 CAPS</v>
      </c>
      <c r="AI1078" s="97" t="s">
        <v>570</v>
      </c>
    </row>
    <row r="1079" spans="1:35" x14ac:dyDescent="0.3">
      <c r="A1079" s="97">
        <v>166</v>
      </c>
      <c r="B1079" s="127" t="str">
        <f t="shared" si="114"/>
        <v>1664</v>
      </c>
      <c r="C1079" s="127" t="str">
        <f t="shared" si="115"/>
        <v>26274</v>
      </c>
      <c r="E1079" s="159" t="s">
        <v>634</v>
      </c>
      <c r="F1079" s="133" t="s">
        <v>157</v>
      </c>
      <c r="G1079" s="160" t="s">
        <v>326</v>
      </c>
      <c r="H1079" s="136">
        <v>44134</v>
      </c>
      <c r="I1079" s="132">
        <f t="shared" si="118"/>
        <v>4</v>
      </c>
      <c r="J1079" s="97" t="s">
        <v>537</v>
      </c>
      <c r="K1079" s="97">
        <v>2018</v>
      </c>
      <c r="L1079" s="109">
        <v>43230</v>
      </c>
      <c r="M1079" s="97">
        <v>2626</v>
      </c>
      <c r="N1079" s="97">
        <v>2627</v>
      </c>
      <c r="O1079" s="109">
        <v>43230</v>
      </c>
      <c r="P1079" s="97" t="s">
        <v>134</v>
      </c>
      <c r="Q1079" s="97" t="s">
        <v>209</v>
      </c>
      <c r="R1079" s="132" t="str">
        <f>IFERROR(VLOOKUP(Q1079,PROVEEDORES!$A$2:$B$100,2,0),"")</f>
        <v>GUAYAQUIL</v>
      </c>
      <c r="S1079" s="124">
        <v>0.72083333333333333</v>
      </c>
      <c r="T1079" s="97">
        <v>1</v>
      </c>
      <c r="U1079" s="127" t="s">
        <v>503</v>
      </c>
      <c r="V1079" s="97" t="s">
        <v>504</v>
      </c>
      <c r="W1079" s="97" t="s">
        <v>289</v>
      </c>
      <c r="Y1079" s="127" t="s">
        <v>363</v>
      </c>
      <c r="Z1079" s="127" t="s">
        <v>364</v>
      </c>
      <c r="AA1079" s="127" t="s">
        <v>261</v>
      </c>
      <c r="AB1079" s="127">
        <f t="shared" si="119"/>
        <v>4</v>
      </c>
      <c r="AC1079" s="127">
        <f t="shared" si="120"/>
        <v>1</v>
      </c>
      <c r="AD1079" s="97">
        <v>5</v>
      </c>
      <c r="AE1079" s="132">
        <f t="shared" si="117"/>
        <v>838</v>
      </c>
      <c r="AF1079" s="97">
        <v>1</v>
      </c>
      <c r="AH1079" s="127" t="str">
        <f t="shared" si="116"/>
        <v>2627PHYTO SOYA GEL VAGINAL X 8 APLICADORES</v>
      </c>
      <c r="AI1079" s="97" t="s">
        <v>570</v>
      </c>
    </row>
    <row r="1080" spans="1:35" x14ac:dyDescent="0.3">
      <c r="A1080" s="97">
        <v>166</v>
      </c>
      <c r="B1080" s="127" t="str">
        <f t="shared" si="114"/>
        <v>1665</v>
      </c>
      <c r="C1080" s="127" t="str">
        <f t="shared" si="115"/>
        <v>26281</v>
      </c>
      <c r="E1080" s="159" t="s">
        <v>630</v>
      </c>
      <c r="F1080" s="133" t="s">
        <v>142</v>
      </c>
      <c r="G1080" s="160" t="s">
        <v>194</v>
      </c>
      <c r="H1080" s="136">
        <v>43738</v>
      </c>
      <c r="I1080" s="132">
        <f t="shared" si="118"/>
        <v>1</v>
      </c>
      <c r="J1080" s="97" t="s">
        <v>537</v>
      </c>
      <c r="K1080" s="97">
        <v>2018</v>
      </c>
      <c r="L1080" s="109">
        <v>43230</v>
      </c>
      <c r="M1080" s="97">
        <v>2627</v>
      </c>
      <c r="N1080" s="97">
        <v>2628</v>
      </c>
      <c r="O1080" s="109">
        <v>43230</v>
      </c>
      <c r="P1080" s="97" t="s">
        <v>134</v>
      </c>
      <c r="Q1080" s="97" t="s">
        <v>103</v>
      </c>
      <c r="R1080" s="132" t="str">
        <f>IFERROR(VLOOKUP(Q1080,PROVEEDORES!$A$2:$B$100,2,0),"")</f>
        <v>GUAYAQUIL</v>
      </c>
      <c r="S1080" s="124">
        <v>0.72083333333333333</v>
      </c>
      <c r="T1080" s="97">
        <v>3</v>
      </c>
      <c r="U1080" s="127" t="s">
        <v>503</v>
      </c>
      <c r="V1080" s="97" t="s">
        <v>504</v>
      </c>
      <c r="W1080" s="97" t="s">
        <v>289</v>
      </c>
      <c r="Y1080" s="127" t="s">
        <v>363</v>
      </c>
      <c r="Z1080" s="127" t="s">
        <v>364</v>
      </c>
      <c r="AA1080" s="127" t="s">
        <v>261</v>
      </c>
      <c r="AB1080" s="127">
        <f t="shared" si="119"/>
        <v>5</v>
      </c>
      <c r="AC1080" s="127">
        <f t="shared" si="120"/>
        <v>1</v>
      </c>
      <c r="AD1080" s="97">
        <v>48</v>
      </c>
      <c r="AE1080" s="132">
        <f t="shared" si="117"/>
        <v>839</v>
      </c>
      <c r="AF1080" s="97">
        <v>1</v>
      </c>
      <c r="AH1080" s="127" t="str">
        <f t="shared" si="116"/>
        <v>2628ACTIVOX MENTA-EUCALIPTO X 16 PASTILLAS</v>
      </c>
      <c r="AI1080" s="97" t="s">
        <v>571</v>
      </c>
    </row>
    <row r="1081" spans="1:35" x14ac:dyDescent="0.3">
      <c r="A1081" s="97">
        <v>166</v>
      </c>
      <c r="B1081" s="127" t="str">
        <f t="shared" si="114"/>
        <v>1665</v>
      </c>
      <c r="C1081" s="127" t="str">
        <f t="shared" si="115"/>
        <v>26282</v>
      </c>
      <c r="E1081" s="159" t="s">
        <v>631</v>
      </c>
      <c r="F1081" s="133" t="s">
        <v>159</v>
      </c>
      <c r="G1081" s="160" t="s">
        <v>183</v>
      </c>
      <c r="H1081" s="136">
        <v>43738</v>
      </c>
      <c r="I1081" s="132">
        <f t="shared" si="118"/>
        <v>2</v>
      </c>
      <c r="J1081" s="97" t="s">
        <v>537</v>
      </c>
      <c r="K1081" s="97">
        <v>2018</v>
      </c>
      <c r="L1081" s="109">
        <v>43230</v>
      </c>
      <c r="M1081" s="97">
        <v>2627</v>
      </c>
      <c r="N1081" s="97">
        <v>2628</v>
      </c>
      <c r="O1081" s="109">
        <v>43230</v>
      </c>
      <c r="P1081" s="97" t="s">
        <v>134</v>
      </c>
      <c r="Q1081" s="97" t="s">
        <v>103</v>
      </c>
      <c r="R1081" s="132" t="str">
        <f>IFERROR(VLOOKUP(Q1081,PROVEEDORES!$A$2:$B$100,2,0),"")</f>
        <v>GUAYAQUIL</v>
      </c>
      <c r="S1081" s="124">
        <v>0.72083333333333333</v>
      </c>
      <c r="T1081" s="97">
        <v>3</v>
      </c>
      <c r="U1081" s="127" t="s">
        <v>503</v>
      </c>
      <c r="V1081" s="97" t="s">
        <v>504</v>
      </c>
      <c r="W1081" s="97" t="s">
        <v>289</v>
      </c>
      <c r="Y1081" s="127" t="s">
        <v>363</v>
      </c>
      <c r="Z1081" s="127" t="s">
        <v>364</v>
      </c>
      <c r="AA1081" s="127" t="s">
        <v>261</v>
      </c>
      <c r="AB1081" s="127">
        <f t="shared" si="119"/>
        <v>5</v>
      </c>
      <c r="AC1081" s="127">
        <f t="shared" si="120"/>
        <v>1</v>
      </c>
      <c r="AD1081" s="97">
        <v>36</v>
      </c>
      <c r="AE1081" s="132">
        <f t="shared" si="117"/>
        <v>839</v>
      </c>
      <c r="AF1081" s="97">
        <v>1</v>
      </c>
      <c r="AH1081" s="127" t="str">
        <f t="shared" si="116"/>
        <v>2628ACTIVOX MIEL-LIMON X 16 PASTILLAS</v>
      </c>
      <c r="AI1081" s="97" t="s">
        <v>571</v>
      </c>
    </row>
    <row r="1082" spans="1:35" x14ac:dyDescent="0.3">
      <c r="A1082" s="97">
        <v>166</v>
      </c>
      <c r="B1082" s="127" t="str">
        <f t="shared" si="114"/>
        <v>1665</v>
      </c>
      <c r="C1082" s="127" t="str">
        <f t="shared" si="115"/>
        <v>26283</v>
      </c>
      <c r="E1082" s="159" t="s">
        <v>615</v>
      </c>
      <c r="F1082" s="133" t="s">
        <v>146</v>
      </c>
      <c r="G1082" s="160" t="s">
        <v>400</v>
      </c>
      <c r="H1082" s="136">
        <v>43707</v>
      </c>
      <c r="I1082" s="132">
        <f t="shared" si="118"/>
        <v>3</v>
      </c>
      <c r="J1082" s="97" t="s">
        <v>537</v>
      </c>
      <c r="K1082" s="97">
        <v>2018</v>
      </c>
      <c r="L1082" s="109">
        <v>43230</v>
      </c>
      <c r="M1082" s="97">
        <v>2627</v>
      </c>
      <c r="N1082" s="97">
        <v>2628</v>
      </c>
      <c r="O1082" s="109">
        <v>43230</v>
      </c>
      <c r="P1082" s="97" t="s">
        <v>134</v>
      </c>
      <c r="Q1082" s="97" t="s">
        <v>103</v>
      </c>
      <c r="R1082" s="132" t="str">
        <f>IFERROR(VLOOKUP(Q1082,PROVEEDORES!$A$2:$B$100,2,0),"")</f>
        <v>GUAYAQUIL</v>
      </c>
      <c r="S1082" s="124">
        <v>0.72083333333333333</v>
      </c>
      <c r="T1082" s="97">
        <v>3</v>
      </c>
      <c r="U1082" s="127" t="s">
        <v>503</v>
      </c>
      <c r="V1082" s="97" t="s">
        <v>504</v>
      </c>
      <c r="W1082" s="97" t="s">
        <v>289</v>
      </c>
      <c r="Y1082" s="127" t="s">
        <v>363</v>
      </c>
      <c r="Z1082" s="127" t="s">
        <v>364</v>
      </c>
      <c r="AA1082" s="127" t="s">
        <v>261</v>
      </c>
      <c r="AB1082" s="127">
        <f t="shared" si="119"/>
        <v>5</v>
      </c>
      <c r="AC1082" s="127">
        <f t="shared" si="120"/>
        <v>1</v>
      </c>
      <c r="AD1082" s="97">
        <v>24</v>
      </c>
      <c r="AE1082" s="132">
        <f t="shared" si="117"/>
        <v>839</v>
      </c>
      <c r="AF1082" s="97">
        <v>1</v>
      </c>
      <c r="AH1082" s="127" t="str">
        <f t="shared" si="116"/>
        <v>2628ARKOVOX PROPOLIS JARABE X 150 ML.</v>
      </c>
      <c r="AI1082" s="97" t="s">
        <v>571</v>
      </c>
    </row>
    <row r="1083" spans="1:35" x14ac:dyDescent="0.3">
      <c r="A1083" s="97">
        <v>166</v>
      </c>
      <c r="B1083" s="127" t="str">
        <f t="shared" si="114"/>
        <v>1665</v>
      </c>
      <c r="C1083" s="127" t="str">
        <f t="shared" si="115"/>
        <v>26284</v>
      </c>
      <c r="E1083" s="159" t="s">
        <v>619</v>
      </c>
      <c r="F1083" s="133" t="s">
        <v>151</v>
      </c>
      <c r="G1083" s="160" t="s">
        <v>224</v>
      </c>
      <c r="H1083" s="136">
        <v>43738</v>
      </c>
      <c r="I1083" s="132">
        <f t="shared" si="118"/>
        <v>4</v>
      </c>
      <c r="J1083" s="97" t="s">
        <v>537</v>
      </c>
      <c r="K1083" s="97">
        <v>2018</v>
      </c>
      <c r="L1083" s="109">
        <v>43230</v>
      </c>
      <c r="M1083" s="97">
        <v>2627</v>
      </c>
      <c r="N1083" s="97">
        <v>2628</v>
      </c>
      <c r="O1083" s="109">
        <v>43230</v>
      </c>
      <c r="P1083" s="97" t="s">
        <v>134</v>
      </c>
      <c r="Q1083" s="97" t="s">
        <v>103</v>
      </c>
      <c r="R1083" s="132" t="str">
        <f>IFERROR(VLOOKUP(Q1083,PROVEEDORES!$A$2:$B$100,2,0),"")</f>
        <v>GUAYAQUIL</v>
      </c>
      <c r="S1083" s="124">
        <v>0.72083333333333333</v>
      </c>
      <c r="T1083" s="97">
        <v>3</v>
      </c>
      <c r="U1083" s="127" t="s">
        <v>503</v>
      </c>
      <c r="V1083" s="97" t="s">
        <v>504</v>
      </c>
      <c r="W1083" s="97" t="s">
        <v>289</v>
      </c>
      <c r="Y1083" s="127" t="s">
        <v>363</v>
      </c>
      <c r="Z1083" s="127" t="s">
        <v>364</v>
      </c>
      <c r="AA1083" s="127" t="s">
        <v>261</v>
      </c>
      <c r="AB1083" s="127">
        <f t="shared" si="119"/>
        <v>5</v>
      </c>
      <c r="AC1083" s="127">
        <f t="shared" si="120"/>
        <v>1</v>
      </c>
      <c r="AD1083" s="97">
        <v>18</v>
      </c>
      <c r="AE1083" s="132">
        <f t="shared" si="117"/>
        <v>839</v>
      </c>
      <c r="AF1083" s="97">
        <v>1</v>
      </c>
      <c r="AH1083" s="127" t="str">
        <f t="shared" si="116"/>
        <v>2628CYS-CONTROL SACHETS X 14</v>
      </c>
      <c r="AI1083" s="97" t="s">
        <v>571</v>
      </c>
    </row>
    <row r="1084" spans="1:35" x14ac:dyDescent="0.3">
      <c r="A1084" s="97">
        <v>166</v>
      </c>
      <c r="B1084" s="127" t="str">
        <f t="shared" si="114"/>
        <v>1665</v>
      </c>
      <c r="C1084" s="127" t="str">
        <f t="shared" si="115"/>
        <v>26285</v>
      </c>
      <c r="E1084" s="159" t="s">
        <v>617</v>
      </c>
      <c r="F1084" s="133" t="s">
        <v>155</v>
      </c>
      <c r="G1084" s="160" t="s">
        <v>355</v>
      </c>
      <c r="H1084" s="136">
        <v>44073</v>
      </c>
      <c r="I1084" s="132">
        <f t="shared" si="118"/>
        <v>5</v>
      </c>
      <c r="J1084" s="97" t="s">
        <v>537</v>
      </c>
      <c r="K1084" s="97">
        <v>2018</v>
      </c>
      <c r="L1084" s="109">
        <v>43230</v>
      </c>
      <c r="M1084" s="97">
        <v>2627</v>
      </c>
      <c r="N1084" s="97">
        <v>2628</v>
      </c>
      <c r="O1084" s="109">
        <v>43230</v>
      </c>
      <c r="P1084" s="97" t="s">
        <v>134</v>
      </c>
      <c r="Q1084" s="97" t="s">
        <v>103</v>
      </c>
      <c r="R1084" s="132" t="str">
        <f>IFERROR(VLOOKUP(Q1084,PROVEEDORES!$A$2:$B$100,2,0),"")</f>
        <v>GUAYAQUIL</v>
      </c>
      <c r="S1084" s="124">
        <v>0.72083333333333333</v>
      </c>
      <c r="T1084" s="97">
        <v>3</v>
      </c>
      <c r="U1084" s="127" t="s">
        <v>503</v>
      </c>
      <c r="V1084" s="97" t="s">
        <v>504</v>
      </c>
      <c r="W1084" s="97" t="s">
        <v>289</v>
      </c>
      <c r="Y1084" s="127" t="s">
        <v>363</v>
      </c>
      <c r="Z1084" s="127" t="s">
        <v>364</v>
      </c>
      <c r="AA1084" s="127" t="s">
        <v>261</v>
      </c>
      <c r="AB1084" s="127">
        <f t="shared" si="119"/>
        <v>5</v>
      </c>
      <c r="AC1084" s="127">
        <f t="shared" si="120"/>
        <v>1</v>
      </c>
      <c r="AD1084" s="97">
        <v>12</v>
      </c>
      <c r="AE1084" s="132">
        <f t="shared" si="117"/>
        <v>839</v>
      </c>
      <c r="AF1084" s="97">
        <v>1</v>
      </c>
      <c r="AH1084" s="127" t="str">
        <f t="shared" si="116"/>
        <v>2628PHYTO SOYA CAPS. X 60</v>
      </c>
      <c r="AI1084" s="97" t="s">
        <v>571</v>
      </c>
    </row>
    <row r="1085" spans="1:35" x14ac:dyDescent="0.3">
      <c r="A1085" s="97">
        <v>166</v>
      </c>
      <c r="B1085" s="127" t="str">
        <f t="shared" si="114"/>
        <v>1665</v>
      </c>
      <c r="C1085" s="127" t="str">
        <f t="shared" si="115"/>
        <v>26286</v>
      </c>
      <c r="E1085" s="159" t="s">
        <v>620</v>
      </c>
      <c r="F1085" s="133" t="s">
        <v>165</v>
      </c>
      <c r="G1085" s="160" t="s">
        <v>184</v>
      </c>
      <c r="H1085" s="136">
        <v>44042</v>
      </c>
      <c r="I1085" s="132">
        <f t="shared" si="118"/>
        <v>6</v>
      </c>
      <c r="J1085" s="97" t="s">
        <v>537</v>
      </c>
      <c r="K1085" s="97">
        <v>2018</v>
      </c>
      <c r="L1085" s="109">
        <v>43230</v>
      </c>
      <c r="M1085" s="97">
        <v>2627</v>
      </c>
      <c r="N1085" s="97">
        <v>2628</v>
      </c>
      <c r="O1085" s="109">
        <v>43230</v>
      </c>
      <c r="P1085" s="97" t="s">
        <v>134</v>
      </c>
      <c r="Q1085" s="97" t="s">
        <v>103</v>
      </c>
      <c r="R1085" s="132" t="str">
        <f>IFERROR(VLOOKUP(Q1085,PROVEEDORES!$A$2:$B$100,2,0),"")</f>
        <v>GUAYAQUIL</v>
      </c>
      <c r="S1085" s="124">
        <v>0.72083333333333333</v>
      </c>
      <c r="T1085" s="97">
        <v>3</v>
      </c>
      <c r="U1085" s="127" t="s">
        <v>503</v>
      </c>
      <c r="V1085" s="97" t="s">
        <v>504</v>
      </c>
      <c r="W1085" s="97" t="s">
        <v>289</v>
      </c>
      <c r="Y1085" s="127" t="s">
        <v>363</v>
      </c>
      <c r="Z1085" s="127" t="s">
        <v>364</v>
      </c>
      <c r="AA1085" s="127" t="s">
        <v>261</v>
      </c>
      <c r="AB1085" s="127">
        <f t="shared" si="119"/>
        <v>5</v>
      </c>
      <c r="AC1085" s="127">
        <f t="shared" si="120"/>
        <v>1</v>
      </c>
      <c r="AD1085" s="97">
        <v>12</v>
      </c>
      <c r="AE1085" s="132">
        <f t="shared" si="117"/>
        <v>839</v>
      </c>
      <c r="AF1085" s="97">
        <v>1</v>
      </c>
      <c r="AH1085" s="127" t="str">
        <f t="shared" si="116"/>
        <v>2628PHYTO SOYA FORTE X 60 CAPS</v>
      </c>
      <c r="AI1085" s="97" t="s">
        <v>571</v>
      </c>
    </row>
    <row r="1086" spans="1:35" x14ac:dyDescent="0.3">
      <c r="A1086" s="97">
        <v>167</v>
      </c>
      <c r="B1086" s="127" t="str">
        <f t="shared" si="114"/>
        <v>1671</v>
      </c>
      <c r="C1086" s="127" t="str">
        <f t="shared" si="115"/>
        <v>26291</v>
      </c>
      <c r="D1086" s="98" t="s">
        <v>572</v>
      </c>
      <c r="E1086" s="159" t="s">
        <v>630</v>
      </c>
      <c r="F1086" s="133" t="s">
        <v>142</v>
      </c>
      <c r="G1086" s="160" t="s">
        <v>194</v>
      </c>
      <c r="H1086" s="136">
        <v>43738</v>
      </c>
      <c r="I1086" s="132">
        <f t="shared" si="118"/>
        <v>1</v>
      </c>
      <c r="J1086" s="97" t="s">
        <v>537</v>
      </c>
      <c r="K1086" s="97">
        <v>2018</v>
      </c>
      <c r="L1086" s="109">
        <v>43234</v>
      </c>
      <c r="M1086" s="97">
        <v>2628</v>
      </c>
      <c r="N1086" s="97">
        <v>2629</v>
      </c>
      <c r="O1086" s="109">
        <v>43230</v>
      </c>
      <c r="P1086" s="97" t="s">
        <v>134</v>
      </c>
      <c r="Q1086" s="97" t="s">
        <v>95</v>
      </c>
      <c r="R1086" s="132" t="str">
        <f>IFERROR(VLOOKUP(Q1086,PROVEEDORES!$A$2:$B$100,2,0),"")</f>
        <v>QUITO</v>
      </c>
      <c r="S1086" s="124">
        <v>0.3611111111111111</v>
      </c>
      <c r="T1086" s="97">
        <v>154</v>
      </c>
      <c r="U1086" s="127" t="s">
        <v>503</v>
      </c>
      <c r="V1086" s="97" t="s">
        <v>504</v>
      </c>
      <c r="W1086" s="97" t="s">
        <v>289</v>
      </c>
      <c r="Y1086" s="127" t="s">
        <v>363</v>
      </c>
      <c r="Z1086" s="127" t="s">
        <v>364</v>
      </c>
      <c r="AA1086" s="127" t="s">
        <v>261</v>
      </c>
      <c r="AB1086" s="127">
        <f t="shared" si="119"/>
        <v>1</v>
      </c>
      <c r="AC1086" s="127">
        <f t="shared" si="120"/>
        <v>1</v>
      </c>
      <c r="AD1086" s="97">
        <v>720</v>
      </c>
      <c r="AE1086" s="132">
        <f t="shared" si="117"/>
        <v>840</v>
      </c>
      <c r="AF1086" s="97">
        <v>3</v>
      </c>
      <c r="AH1086" s="127" t="str">
        <f t="shared" si="116"/>
        <v>2629ACTIVOX MENTA-EUCALIPTO X 16 PASTILLAS</v>
      </c>
      <c r="AI1086" s="97" t="s">
        <v>476</v>
      </c>
    </row>
    <row r="1087" spans="1:35" x14ac:dyDescent="0.3">
      <c r="A1087" s="97">
        <v>167</v>
      </c>
      <c r="B1087" s="127" t="str">
        <f t="shared" ref="B1087:B1150" si="121">CONCATENATE(A1087,AB1087)</f>
        <v>1671</v>
      </c>
      <c r="C1087" s="127" t="str">
        <f t="shared" ref="C1087:C1150" si="122">CONCATENATE(N1087,I1087)</f>
        <v>26292</v>
      </c>
      <c r="D1087" s="98" t="s">
        <v>572</v>
      </c>
      <c r="E1087" s="159" t="s">
        <v>613</v>
      </c>
      <c r="F1087" s="133" t="s">
        <v>185</v>
      </c>
      <c r="G1087" s="160" t="s">
        <v>520</v>
      </c>
      <c r="H1087" s="136">
        <v>44104</v>
      </c>
      <c r="I1087" s="132">
        <f t="shared" si="118"/>
        <v>2</v>
      </c>
      <c r="J1087" s="97" t="s">
        <v>537</v>
      </c>
      <c r="K1087" s="97">
        <v>2018</v>
      </c>
      <c r="L1087" s="109">
        <v>43234</v>
      </c>
      <c r="M1087" s="97">
        <v>2628</v>
      </c>
      <c r="N1087" s="97">
        <v>2629</v>
      </c>
      <c r="O1087" s="109">
        <v>43230</v>
      </c>
      <c r="P1087" s="97" t="s">
        <v>134</v>
      </c>
      <c r="Q1087" s="97" t="s">
        <v>95</v>
      </c>
      <c r="R1087" s="132" t="str">
        <f>IFERROR(VLOOKUP(Q1087,PROVEEDORES!$A$2:$B$100,2,0),"")</f>
        <v>QUITO</v>
      </c>
      <c r="S1087" s="124">
        <v>0.3611111111111111</v>
      </c>
      <c r="T1087" s="97">
        <v>154</v>
      </c>
      <c r="U1087" s="127" t="s">
        <v>503</v>
      </c>
      <c r="V1087" s="97" t="s">
        <v>504</v>
      </c>
      <c r="W1087" s="97" t="s">
        <v>289</v>
      </c>
      <c r="Y1087" s="127" t="s">
        <v>363</v>
      </c>
      <c r="Z1087" s="127" t="s">
        <v>364</v>
      </c>
      <c r="AA1087" s="127" t="s">
        <v>261</v>
      </c>
      <c r="AB1087" s="127">
        <f t="shared" si="119"/>
        <v>1</v>
      </c>
      <c r="AC1087" s="127">
        <f t="shared" si="120"/>
        <v>1</v>
      </c>
      <c r="AD1087" s="97">
        <v>432</v>
      </c>
      <c r="AE1087" s="132">
        <f t="shared" si="117"/>
        <v>840</v>
      </c>
      <c r="AF1087" s="97">
        <v>3</v>
      </c>
      <c r="AH1087" s="127" t="str">
        <f t="shared" ref="AH1087:AH1150" si="123">CONCATENATE(N1087,F1087)</f>
        <v>2629ARKOLAGEN PLUS X 14 SACHETS</v>
      </c>
      <c r="AI1087" s="97" t="s">
        <v>476</v>
      </c>
    </row>
    <row r="1088" spans="1:35" x14ac:dyDescent="0.3">
      <c r="A1088" s="97">
        <v>167</v>
      </c>
      <c r="B1088" s="127" t="str">
        <f t="shared" si="121"/>
        <v>1671</v>
      </c>
      <c r="C1088" s="127" t="str">
        <f t="shared" si="122"/>
        <v>26293</v>
      </c>
      <c r="D1088" s="98" t="s">
        <v>572</v>
      </c>
      <c r="E1088" s="159" t="s">
        <v>615</v>
      </c>
      <c r="F1088" s="133" t="s">
        <v>146</v>
      </c>
      <c r="G1088" s="160" t="s">
        <v>400</v>
      </c>
      <c r="H1088" s="136">
        <v>43707</v>
      </c>
      <c r="I1088" s="132">
        <f t="shared" si="118"/>
        <v>3</v>
      </c>
      <c r="J1088" s="97" t="s">
        <v>537</v>
      </c>
      <c r="K1088" s="97">
        <v>2018</v>
      </c>
      <c r="L1088" s="109">
        <v>43234</v>
      </c>
      <c r="M1088" s="97">
        <v>2628</v>
      </c>
      <c r="N1088" s="97">
        <v>2629</v>
      </c>
      <c r="O1088" s="109">
        <v>43230</v>
      </c>
      <c r="P1088" s="97" t="s">
        <v>134</v>
      </c>
      <c r="Q1088" s="97" t="s">
        <v>95</v>
      </c>
      <c r="R1088" s="132" t="str">
        <f>IFERROR(VLOOKUP(Q1088,PROVEEDORES!$A$2:$B$100,2,0),"")</f>
        <v>QUITO</v>
      </c>
      <c r="S1088" s="124">
        <v>0.3611111111111111</v>
      </c>
      <c r="T1088" s="97">
        <v>154</v>
      </c>
      <c r="U1088" s="127" t="s">
        <v>503</v>
      </c>
      <c r="V1088" s="97" t="s">
        <v>504</v>
      </c>
      <c r="W1088" s="97" t="s">
        <v>289</v>
      </c>
      <c r="Y1088" s="127" t="s">
        <v>363</v>
      </c>
      <c r="Z1088" s="127" t="s">
        <v>364</v>
      </c>
      <c r="AA1088" s="127" t="s">
        <v>261</v>
      </c>
      <c r="AB1088" s="127">
        <f t="shared" si="119"/>
        <v>1</v>
      </c>
      <c r="AC1088" s="127">
        <f t="shared" si="120"/>
        <v>1</v>
      </c>
      <c r="AD1088" s="97">
        <v>1440</v>
      </c>
      <c r="AE1088" s="132">
        <f t="shared" si="117"/>
        <v>840</v>
      </c>
      <c r="AF1088" s="97">
        <v>3</v>
      </c>
      <c r="AH1088" s="127" t="str">
        <f t="shared" si="123"/>
        <v>2629ARKOVOX PROPOLIS JARABE X 150 ML.</v>
      </c>
      <c r="AI1088" s="97" t="s">
        <v>476</v>
      </c>
    </row>
    <row r="1089" spans="1:35" x14ac:dyDescent="0.3">
      <c r="A1089" s="97">
        <v>167</v>
      </c>
      <c r="B1089" s="127" t="str">
        <f t="shared" si="121"/>
        <v>1671</v>
      </c>
      <c r="C1089" s="127" t="str">
        <f t="shared" si="122"/>
        <v>26294</v>
      </c>
      <c r="D1089" s="98" t="s">
        <v>572</v>
      </c>
      <c r="E1089" s="159" t="s">
        <v>619</v>
      </c>
      <c r="F1089" s="133" t="s">
        <v>151</v>
      </c>
      <c r="G1089" s="160" t="s">
        <v>224</v>
      </c>
      <c r="H1089" s="136">
        <v>43738</v>
      </c>
      <c r="I1089" s="132">
        <f t="shared" si="118"/>
        <v>4</v>
      </c>
      <c r="J1089" s="97" t="s">
        <v>537</v>
      </c>
      <c r="K1089" s="97">
        <v>2018</v>
      </c>
      <c r="L1089" s="109">
        <v>43234</v>
      </c>
      <c r="M1089" s="97">
        <v>2628</v>
      </c>
      <c r="N1089" s="97">
        <v>2629</v>
      </c>
      <c r="O1089" s="109">
        <v>43230</v>
      </c>
      <c r="P1089" s="97" t="s">
        <v>134</v>
      </c>
      <c r="Q1089" s="97" t="s">
        <v>95</v>
      </c>
      <c r="R1089" s="132" t="str">
        <f>IFERROR(VLOOKUP(Q1089,PROVEEDORES!$A$2:$B$100,2,0),"")</f>
        <v>QUITO</v>
      </c>
      <c r="S1089" s="124">
        <v>0.3611111111111111</v>
      </c>
      <c r="T1089" s="97">
        <v>154</v>
      </c>
      <c r="U1089" s="127" t="s">
        <v>503</v>
      </c>
      <c r="V1089" s="97" t="s">
        <v>504</v>
      </c>
      <c r="W1089" s="97" t="s">
        <v>289</v>
      </c>
      <c r="Y1089" s="127" t="s">
        <v>363</v>
      </c>
      <c r="Z1089" s="127" t="s">
        <v>364</v>
      </c>
      <c r="AA1089" s="127" t="s">
        <v>261</v>
      </c>
      <c r="AB1089" s="127">
        <f t="shared" si="119"/>
        <v>1</v>
      </c>
      <c r="AC1089" s="127">
        <f t="shared" si="120"/>
        <v>1</v>
      </c>
      <c r="AD1089" s="97">
        <v>80</v>
      </c>
      <c r="AE1089" s="132">
        <f t="shared" si="117"/>
        <v>840</v>
      </c>
      <c r="AF1089" s="97">
        <v>3</v>
      </c>
      <c r="AH1089" s="127" t="str">
        <f t="shared" si="123"/>
        <v>2629CYS-CONTROL SACHETS X 14</v>
      </c>
      <c r="AI1089" s="97" t="s">
        <v>476</v>
      </c>
    </row>
    <row r="1090" spans="1:35" x14ac:dyDescent="0.3">
      <c r="A1090" s="97">
        <v>167</v>
      </c>
      <c r="B1090" s="127" t="str">
        <f t="shared" si="121"/>
        <v>1671</v>
      </c>
      <c r="C1090" s="127" t="str">
        <f t="shared" si="122"/>
        <v>26295</v>
      </c>
      <c r="D1090" s="98" t="s">
        <v>572</v>
      </c>
      <c r="E1090" s="159" t="s">
        <v>616</v>
      </c>
      <c r="F1090" s="133" t="s">
        <v>163</v>
      </c>
      <c r="G1090" s="160" t="s">
        <v>164</v>
      </c>
      <c r="H1090" s="136">
        <v>43951</v>
      </c>
      <c r="I1090" s="132">
        <f t="shared" si="118"/>
        <v>5</v>
      </c>
      <c r="J1090" s="97" t="s">
        <v>537</v>
      </c>
      <c r="K1090" s="97">
        <v>2018</v>
      </c>
      <c r="L1090" s="109">
        <v>43234</v>
      </c>
      <c r="M1090" s="97">
        <v>2628</v>
      </c>
      <c r="N1090" s="97">
        <v>2629</v>
      </c>
      <c r="O1090" s="109">
        <v>43230</v>
      </c>
      <c r="P1090" s="97" t="s">
        <v>134</v>
      </c>
      <c r="Q1090" s="97" t="s">
        <v>95</v>
      </c>
      <c r="R1090" s="132" t="str">
        <f>IFERROR(VLOOKUP(Q1090,PROVEEDORES!$A$2:$B$100,2,0),"")</f>
        <v>QUITO</v>
      </c>
      <c r="S1090" s="124">
        <v>0.3611111111111111</v>
      </c>
      <c r="T1090" s="97">
        <v>154</v>
      </c>
      <c r="U1090" s="127" t="s">
        <v>503</v>
      </c>
      <c r="V1090" s="97" t="s">
        <v>504</v>
      </c>
      <c r="W1090" s="97" t="s">
        <v>289</v>
      </c>
      <c r="Y1090" s="127" t="s">
        <v>363</v>
      </c>
      <c r="Z1090" s="127" t="s">
        <v>364</v>
      </c>
      <c r="AA1090" s="127" t="s">
        <v>261</v>
      </c>
      <c r="AB1090" s="127">
        <f t="shared" si="119"/>
        <v>1</v>
      </c>
      <c r="AC1090" s="127">
        <f t="shared" si="120"/>
        <v>1</v>
      </c>
      <c r="AD1090" s="97">
        <v>5</v>
      </c>
      <c r="AE1090" s="132">
        <f t="shared" ref="AE1090:AE1153" si="124">IF(N1090&lt;&gt;"",IF(N1090=N1089,AE1089,AE1089+1),"")</f>
        <v>840</v>
      </c>
      <c r="AF1090" s="97">
        <v>3</v>
      </c>
      <c r="AH1090" s="127" t="str">
        <f t="shared" si="123"/>
        <v>2629PERLAS DE PIEL advance X 200 CAPS.</v>
      </c>
      <c r="AI1090" s="97" t="s">
        <v>476</v>
      </c>
    </row>
    <row r="1091" spans="1:35" x14ac:dyDescent="0.3">
      <c r="A1091" s="97">
        <v>167</v>
      </c>
      <c r="B1091" s="127" t="str">
        <f t="shared" si="121"/>
        <v>1671</v>
      </c>
      <c r="C1091" s="127" t="str">
        <f t="shared" si="122"/>
        <v>26296</v>
      </c>
      <c r="D1091" s="98" t="s">
        <v>572</v>
      </c>
      <c r="E1091" s="159" t="s">
        <v>634</v>
      </c>
      <c r="F1091" s="133" t="s">
        <v>157</v>
      </c>
      <c r="G1091" s="160" t="s">
        <v>326</v>
      </c>
      <c r="H1091" s="136">
        <v>44134</v>
      </c>
      <c r="I1091" s="132">
        <f t="shared" si="118"/>
        <v>6</v>
      </c>
      <c r="J1091" s="97" t="s">
        <v>537</v>
      </c>
      <c r="K1091" s="97">
        <v>2018</v>
      </c>
      <c r="L1091" s="109">
        <v>43234</v>
      </c>
      <c r="M1091" s="97">
        <v>2628</v>
      </c>
      <c r="N1091" s="97">
        <v>2629</v>
      </c>
      <c r="O1091" s="109">
        <v>43230</v>
      </c>
      <c r="P1091" s="97" t="s">
        <v>134</v>
      </c>
      <c r="Q1091" s="97" t="s">
        <v>95</v>
      </c>
      <c r="R1091" s="132" t="str">
        <f>IFERROR(VLOOKUP(Q1091,PROVEEDORES!$A$2:$B$100,2,0),"")</f>
        <v>QUITO</v>
      </c>
      <c r="S1091" s="124">
        <v>0.3611111111111111</v>
      </c>
      <c r="T1091" s="97">
        <v>154</v>
      </c>
      <c r="U1091" s="127" t="s">
        <v>503</v>
      </c>
      <c r="V1091" s="97" t="s">
        <v>504</v>
      </c>
      <c r="W1091" s="97" t="s">
        <v>289</v>
      </c>
      <c r="Y1091" s="127" t="s">
        <v>363</v>
      </c>
      <c r="Z1091" s="127" t="s">
        <v>364</v>
      </c>
      <c r="AA1091" s="127" t="s">
        <v>261</v>
      </c>
      <c r="AB1091" s="127">
        <f t="shared" si="119"/>
        <v>1</v>
      </c>
      <c r="AC1091" s="127">
        <f t="shared" si="120"/>
        <v>1</v>
      </c>
      <c r="AD1091" s="97">
        <v>22</v>
      </c>
      <c r="AE1091" s="132">
        <f t="shared" si="124"/>
        <v>840</v>
      </c>
      <c r="AF1091" s="97">
        <v>3</v>
      </c>
      <c r="AH1091" s="127" t="str">
        <f t="shared" si="123"/>
        <v>2629PHYTO SOYA GEL VAGINAL X 8 APLICADORES</v>
      </c>
      <c r="AI1091" s="97" t="s">
        <v>476</v>
      </c>
    </row>
    <row r="1092" spans="1:35" x14ac:dyDescent="0.3">
      <c r="A1092" s="97">
        <v>168</v>
      </c>
      <c r="B1092" s="127" t="str">
        <f t="shared" si="121"/>
        <v>1681</v>
      </c>
      <c r="C1092" s="127" t="str">
        <f t="shared" si="122"/>
        <v>26331</v>
      </c>
      <c r="E1092" s="159" t="s">
        <v>630</v>
      </c>
      <c r="F1092" s="133" t="s">
        <v>142</v>
      </c>
      <c r="G1092" s="160" t="s">
        <v>194</v>
      </c>
      <c r="H1092" s="136">
        <v>43738</v>
      </c>
      <c r="I1092" s="132">
        <f t="shared" si="118"/>
        <v>1</v>
      </c>
      <c r="J1092" s="97" t="s">
        <v>537</v>
      </c>
      <c r="K1092" s="97">
        <v>2018</v>
      </c>
      <c r="L1092" s="109">
        <v>43234</v>
      </c>
      <c r="M1092" s="97">
        <v>2632</v>
      </c>
      <c r="N1092" s="97">
        <v>2633</v>
      </c>
      <c r="O1092" s="109">
        <v>43234</v>
      </c>
      <c r="P1092" s="97" t="s">
        <v>134</v>
      </c>
      <c r="Q1092" s="97" t="s">
        <v>90</v>
      </c>
      <c r="R1092" s="132" t="str">
        <f>IFERROR(VLOOKUP(Q1092,PROVEEDORES!$A$2:$B$100,2,0),"")</f>
        <v>CUENCA</v>
      </c>
      <c r="S1092" s="124">
        <v>0.71388888888888891</v>
      </c>
      <c r="T1092" s="97">
        <v>4</v>
      </c>
      <c r="U1092" s="127" t="s">
        <v>660</v>
      </c>
      <c r="V1092" s="97" t="s">
        <v>659</v>
      </c>
      <c r="W1092" s="97" t="s">
        <v>289</v>
      </c>
      <c r="Y1092" s="127" t="s">
        <v>363</v>
      </c>
      <c r="Z1092" s="127" t="s">
        <v>364</v>
      </c>
      <c r="AA1092" s="127" t="s">
        <v>261</v>
      </c>
      <c r="AB1092" s="127">
        <f t="shared" si="119"/>
        <v>1</v>
      </c>
      <c r="AC1092" s="127">
        <f t="shared" si="120"/>
        <v>1</v>
      </c>
      <c r="AD1092" s="97">
        <v>100</v>
      </c>
      <c r="AE1092" s="132">
        <f t="shared" si="124"/>
        <v>841</v>
      </c>
      <c r="AF1092" s="97">
        <v>1</v>
      </c>
      <c r="AH1092" s="127" t="str">
        <f t="shared" si="123"/>
        <v>2633ACTIVOX MENTA-EUCALIPTO X 16 PASTILLAS</v>
      </c>
      <c r="AI1092" s="97" t="s">
        <v>372</v>
      </c>
    </row>
    <row r="1093" spans="1:35" x14ac:dyDescent="0.3">
      <c r="A1093" s="97">
        <v>168</v>
      </c>
      <c r="B1093" s="127" t="str">
        <f t="shared" si="121"/>
        <v>1681</v>
      </c>
      <c r="C1093" s="127" t="str">
        <f t="shared" si="122"/>
        <v>26332</v>
      </c>
      <c r="E1093" s="159" t="s">
        <v>631</v>
      </c>
      <c r="F1093" s="133" t="s">
        <v>159</v>
      </c>
      <c r="G1093" s="160" t="s">
        <v>183</v>
      </c>
      <c r="H1093" s="136">
        <v>43738</v>
      </c>
      <c r="I1093" s="132">
        <f t="shared" ref="I1093:I1156" si="125">IF(N1093&lt;&gt;N1092,1,IF(E1093=E1092,I1092,I1092+1))</f>
        <v>2</v>
      </c>
      <c r="J1093" s="97" t="s">
        <v>537</v>
      </c>
      <c r="K1093" s="97">
        <v>2018</v>
      </c>
      <c r="L1093" s="109">
        <v>43234</v>
      </c>
      <c r="M1093" s="97">
        <v>2632</v>
      </c>
      <c r="N1093" s="97">
        <v>2633</v>
      </c>
      <c r="O1093" s="109">
        <v>43234</v>
      </c>
      <c r="P1093" s="97" t="s">
        <v>134</v>
      </c>
      <c r="Q1093" s="97" t="s">
        <v>90</v>
      </c>
      <c r="R1093" s="132" t="str">
        <f>IFERROR(VLOOKUP(Q1093,PROVEEDORES!$A$2:$B$100,2,0),"")</f>
        <v>CUENCA</v>
      </c>
      <c r="S1093" s="124">
        <v>0.71388888888888891</v>
      </c>
      <c r="T1093" s="97">
        <v>4</v>
      </c>
      <c r="U1093" s="127" t="s">
        <v>660</v>
      </c>
      <c r="V1093" s="97" t="s">
        <v>659</v>
      </c>
      <c r="W1093" s="97" t="s">
        <v>289</v>
      </c>
      <c r="Y1093" s="127" t="s">
        <v>363</v>
      </c>
      <c r="Z1093" s="127" t="s">
        <v>364</v>
      </c>
      <c r="AA1093" s="127" t="s">
        <v>261</v>
      </c>
      <c r="AB1093" s="127">
        <f t="shared" ref="AB1093:AB1156" si="126">IF(N1093&lt;&gt;"",IF(A1093&lt;&gt;A1092,1,IF(N1093=N1092,AB1092,AB1092+1)),"")</f>
        <v>1</v>
      </c>
      <c r="AC1093" s="127">
        <f t="shared" si="120"/>
        <v>1</v>
      </c>
      <c r="AD1093" s="97">
        <v>100</v>
      </c>
      <c r="AE1093" s="132">
        <f t="shared" si="124"/>
        <v>841</v>
      </c>
      <c r="AF1093" s="97">
        <v>1</v>
      </c>
      <c r="AH1093" s="127" t="str">
        <f t="shared" si="123"/>
        <v>2633ACTIVOX MIEL-LIMON X 16 PASTILLAS</v>
      </c>
      <c r="AI1093" s="97" t="s">
        <v>372</v>
      </c>
    </row>
    <row r="1094" spans="1:35" x14ac:dyDescent="0.3">
      <c r="A1094" s="97">
        <v>168</v>
      </c>
      <c r="B1094" s="127" t="str">
        <f t="shared" si="121"/>
        <v>1681</v>
      </c>
      <c r="C1094" s="127" t="str">
        <f t="shared" si="122"/>
        <v>26333</v>
      </c>
      <c r="E1094" s="159" t="s">
        <v>613</v>
      </c>
      <c r="F1094" s="133" t="s">
        <v>185</v>
      </c>
      <c r="G1094" s="160" t="s">
        <v>520</v>
      </c>
      <c r="H1094" s="136">
        <v>44104</v>
      </c>
      <c r="I1094" s="132">
        <f t="shared" si="125"/>
        <v>3</v>
      </c>
      <c r="J1094" s="97" t="s">
        <v>537</v>
      </c>
      <c r="K1094" s="97">
        <v>2018</v>
      </c>
      <c r="L1094" s="109">
        <v>43234</v>
      </c>
      <c r="M1094" s="97">
        <v>2632</v>
      </c>
      <c r="N1094" s="97">
        <v>2633</v>
      </c>
      <c r="O1094" s="109">
        <v>43234</v>
      </c>
      <c r="P1094" s="97" t="s">
        <v>134</v>
      </c>
      <c r="Q1094" s="97" t="s">
        <v>90</v>
      </c>
      <c r="R1094" s="132" t="str">
        <f>IFERROR(VLOOKUP(Q1094,PROVEEDORES!$A$2:$B$100,2,0),"")</f>
        <v>CUENCA</v>
      </c>
      <c r="S1094" s="124">
        <v>0.71388888888888891</v>
      </c>
      <c r="T1094" s="97">
        <v>4</v>
      </c>
      <c r="U1094" s="127" t="s">
        <v>660</v>
      </c>
      <c r="V1094" s="97" t="s">
        <v>659</v>
      </c>
      <c r="W1094" s="97" t="s">
        <v>289</v>
      </c>
      <c r="Y1094" s="127" t="s">
        <v>363</v>
      </c>
      <c r="Z1094" s="127" t="s">
        <v>364</v>
      </c>
      <c r="AA1094" s="127" t="s">
        <v>261</v>
      </c>
      <c r="AB1094" s="127">
        <f t="shared" si="126"/>
        <v>1</v>
      </c>
      <c r="AC1094" s="127">
        <f t="shared" ref="AC1094:AC1157" si="127">IF(N1094&lt;&gt;"",1,"")</f>
        <v>1</v>
      </c>
      <c r="AD1094" s="97">
        <v>15</v>
      </c>
      <c r="AE1094" s="132">
        <f t="shared" si="124"/>
        <v>841</v>
      </c>
      <c r="AF1094" s="97">
        <v>1</v>
      </c>
      <c r="AH1094" s="127" t="str">
        <f t="shared" si="123"/>
        <v>2633ARKOLAGEN PLUS X 14 SACHETS</v>
      </c>
      <c r="AI1094" s="97" t="s">
        <v>372</v>
      </c>
    </row>
    <row r="1095" spans="1:35" x14ac:dyDescent="0.3">
      <c r="A1095" s="97">
        <v>168</v>
      </c>
      <c r="B1095" s="127" t="str">
        <f t="shared" si="121"/>
        <v>1681</v>
      </c>
      <c r="C1095" s="127" t="str">
        <f t="shared" si="122"/>
        <v>26334</v>
      </c>
      <c r="E1095" s="159" t="s">
        <v>615</v>
      </c>
      <c r="F1095" s="133" t="s">
        <v>146</v>
      </c>
      <c r="G1095" s="160" t="s">
        <v>400</v>
      </c>
      <c r="H1095" s="136">
        <v>43707</v>
      </c>
      <c r="I1095" s="132">
        <f t="shared" si="125"/>
        <v>4</v>
      </c>
      <c r="J1095" s="97" t="s">
        <v>537</v>
      </c>
      <c r="K1095" s="97">
        <v>2018</v>
      </c>
      <c r="L1095" s="109">
        <v>43234</v>
      </c>
      <c r="M1095" s="97">
        <v>2632</v>
      </c>
      <c r="N1095" s="97">
        <v>2633</v>
      </c>
      <c r="O1095" s="109">
        <v>43234</v>
      </c>
      <c r="P1095" s="97" t="s">
        <v>134</v>
      </c>
      <c r="Q1095" s="97" t="s">
        <v>90</v>
      </c>
      <c r="R1095" s="132" t="str">
        <f>IFERROR(VLOOKUP(Q1095,PROVEEDORES!$A$2:$B$100,2,0),"")</f>
        <v>CUENCA</v>
      </c>
      <c r="S1095" s="124">
        <v>0.71388888888888891</v>
      </c>
      <c r="T1095" s="97">
        <v>4</v>
      </c>
      <c r="U1095" s="127" t="s">
        <v>660</v>
      </c>
      <c r="V1095" s="97" t="s">
        <v>659</v>
      </c>
      <c r="W1095" s="97" t="s">
        <v>289</v>
      </c>
      <c r="Y1095" s="127" t="s">
        <v>363</v>
      </c>
      <c r="Z1095" s="127" t="s">
        <v>364</v>
      </c>
      <c r="AA1095" s="127" t="s">
        <v>261</v>
      </c>
      <c r="AB1095" s="127">
        <f t="shared" si="126"/>
        <v>1</v>
      </c>
      <c r="AC1095" s="127">
        <f t="shared" si="127"/>
        <v>1</v>
      </c>
      <c r="AD1095" s="97">
        <v>15</v>
      </c>
      <c r="AE1095" s="132">
        <f t="shared" si="124"/>
        <v>841</v>
      </c>
      <c r="AF1095" s="97">
        <v>1</v>
      </c>
      <c r="AH1095" s="127" t="str">
        <f t="shared" si="123"/>
        <v>2633ARKOVOX PROPOLIS JARABE X 150 ML.</v>
      </c>
      <c r="AI1095" s="97" t="s">
        <v>372</v>
      </c>
    </row>
    <row r="1096" spans="1:35" x14ac:dyDescent="0.3">
      <c r="A1096" s="97">
        <v>168</v>
      </c>
      <c r="B1096" s="127" t="str">
        <f t="shared" si="121"/>
        <v>1681</v>
      </c>
      <c r="C1096" s="127" t="str">
        <f t="shared" si="122"/>
        <v>26335</v>
      </c>
      <c r="E1096" s="159" t="s">
        <v>619</v>
      </c>
      <c r="F1096" s="133" t="s">
        <v>151</v>
      </c>
      <c r="G1096" s="160" t="s">
        <v>407</v>
      </c>
      <c r="H1096" s="136">
        <v>44134</v>
      </c>
      <c r="I1096" s="132">
        <f t="shared" si="125"/>
        <v>5</v>
      </c>
      <c r="J1096" s="97" t="s">
        <v>537</v>
      </c>
      <c r="K1096" s="97">
        <v>2018</v>
      </c>
      <c r="L1096" s="109">
        <v>43234</v>
      </c>
      <c r="M1096" s="97">
        <v>2632</v>
      </c>
      <c r="N1096" s="97">
        <v>2633</v>
      </c>
      <c r="O1096" s="109">
        <v>43234</v>
      </c>
      <c r="P1096" s="97" t="s">
        <v>134</v>
      </c>
      <c r="Q1096" s="97" t="s">
        <v>90</v>
      </c>
      <c r="R1096" s="132" t="str">
        <f>IFERROR(VLOOKUP(Q1096,PROVEEDORES!$A$2:$B$100,2,0),"")</f>
        <v>CUENCA</v>
      </c>
      <c r="S1096" s="124">
        <v>0.71388888888888891</v>
      </c>
      <c r="T1096" s="97">
        <v>4</v>
      </c>
      <c r="U1096" s="127" t="s">
        <v>660</v>
      </c>
      <c r="V1096" s="97" t="s">
        <v>659</v>
      </c>
      <c r="W1096" s="97" t="s">
        <v>289</v>
      </c>
      <c r="Y1096" s="127" t="s">
        <v>363</v>
      </c>
      <c r="Z1096" s="127" t="s">
        <v>364</v>
      </c>
      <c r="AA1096" s="127" t="s">
        <v>261</v>
      </c>
      <c r="AB1096" s="127">
        <f t="shared" si="126"/>
        <v>1</v>
      </c>
      <c r="AC1096" s="127">
        <f t="shared" si="127"/>
        <v>1</v>
      </c>
      <c r="AD1096" s="97">
        <v>15</v>
      </c>
      <c r="AE1096" s="132">
        <f t="shared" si="124"/>
        <v>841</v>
      </c>
      <c r="AF1096" s="97">
        <v>1</v>
      </c>
      <c r="AH1096" s="127" t="str">
        <f t="shared" si="123"/>
        <v>2633CYS-CONTROL SACHETS X 14</v>
      </c>
      <c r="AI1096" s="97" t="s">
        <v>372</v>
      </c>
    </row>
    <row r="1097" spans="1:35" x14ac:dyDescent="0.3">
      <c r="A1097" s="97">
        <v>168</v>
      </c>
      <c r="B1097" s="127" t="str">
        <f t="shared" si="121"/>
        <v>1681</v>
      </c>
      <c r="C1097" s="127" t="str">
        <f t="shared" si="122"/>
        <v>26336</v>
      </c>
      <c r="E1097" s="159" t="s">
        <v>627</v>
      </c>
      <c r="F1097" s="133" t="s">
        <v>153</v>
      </c>
      <c r="G1097" s="160" t="s">
        <v>154</v>
      </c>
      <c r="H1097" s="136">
        <v>43910</v>
      </c>
      <c r="I1097" s="132">
        <f t="shared" si="125"/>
        <v>6</v>
      </c>
      <c r="J1097" s="97" t="s">
        <v>537</v>
      </c>
      <c r="K1097" s="97">
        <v>2018</v>
      </c>
      <c r="L1097" s="109">
        <v>43234</v>
      </c>
      <c r="M1097" s="97">
        <v>2632</v>
      </c>
      <c r="N1097" s="97">
        <v>2633</v>
      </c>
      <c r="O1097" s="109">
        <v>43234</v>
      </c>
      <c r="P1097" s="97" t="s">
        <v>134</v>
      </c>
      <c r="Q1097" s="97" t="s">
        <v>90</v>
      </c>
      <c r="R1097" s="132" t="str">
        <f>IFERROR(VLOOKUP(Q1097,PROVEEDORES!$A$2:$B$100,2,0),"")</f>
        <v>CUENCA</v>
      </c>
      <c r="S1097" s="124">
        <v>0.71388888888888891</v>
      </c>
      <c r="T1097" s="97">
        <v>4</v>
      </c>
      <c r="U1097" s="127" t="s">
        <v>660</v>
      </c>
      <c r="V1097" s="97" t="s">
        <v>659</v>
      </c>
      <c r="W1097" s="97" t="s">
        <v>289</v>
      </c>
      <c r="Y1097" s="127" t="s">
        <v>363</v>
      </c>
      <c r="Z1097" s="127" t="s">
        <v>364</v>
      </c>
      <c r="AA1097" s="127" t="s">
        <v>261</v>
      </c>
      <c r="AB1097" s="127">
        <f t="shared" si="126"/>
        <v>1</v>
      </c>
      <c r="AC1097" s="127">
        <f t="shared" si="127"/>
        <v>1</v>
      </c>
      <c r="AD1097" s="97">
        <v>15</v>
      </c>
      <c r="AE1097" s="132">
        <f t="shared" si="124"/>
        <v>841</v>
      </c>
      <c r="AF1097" s="97">
        <v>1</v>
      </c>
      <c r="AH1097" s="127" t="str">
        <f t="shared" si="123"/>
        <v>2633ECHINALIS X 30 CAPSULAS</v>
      </c>
      <c r="AI1097" s="97" t="s">
        <v>372</v>
      </c>
    </row>
    <row r="1098" spans="1:35" x14ac:dyDescent="0.3">
      <c r="A1098" s="97">
        <v>168</v>
      </c>
      <c r="B1098" s="127" t="str">
        <f t="shared" si="121"/>
        <v>1681</v>
      </c>
      <c r="C1098" s="127" t="str">
        <f t="shared" si="122"/>
        <v>26337</v>
      </c>
      <c r="E1098" s="159" t="s">
        <v>617</v>
      </c>
      <c r="F1098" s="133" t="s">
        <v>155</v>
      </c>
      <c r="G1098" s="160" t="s">
        <v>355</v>
      </c>
      <c r="H1098" s="136">
        <v>44073</v>
      </c>
      <c r="I1098" s="132">
        <f t="shared" si="125"/>
        <v>7</v>
      </c>
      <c r="J1098" s="97" t="s">
        <v>537</v>
      </c>
      <c r="K1098" s="97">
        <v>2018</v>
      </c>
      <c r="L1098" s="109">
        <v>43234</v>
      </c>
      <c r="M1098" s="97">
        <v>2632</v>
      </c>
      <c r="N1098" s="97">
        <v>2633</v>
      </c>
      <c r="O1098" s="109">
        <v>43234</v>
      </c>
      <c r="P1098" s="97" t="s">
        <v>134</v>
      </c>
      <c r="Q1098" s="97" t="s">
        <v>90</v>
      </c>
      <c r="R1098" s="132" t="str">
        <f>IFERROR(VLOOKUP(Q1098,PROVEEDORES!$A$2:$B$100,2,0),"")</f>
        <v>CUENCA</v>
      </c>
      <c r="S1098" s="124">
        <v>0.71388888888888891</v>
      </c>
      <c r="T1098" s="97">
        <v>4</v>
      </c>
      <c r="U1098" s="127" t="s">
        <v>660</v>
      </c>
      <c r="V1098" s="97" t="s">
        <v>659</v>
      </c>
      <c r="W1098" s="97" t="s">
        <v>289</v>
      </c>
      <c r="Y1098" s="127" t="s">
        <v>363</v>
      </c>
      <c r="Z1098" s="127" t="s">
        <v>364</v>
      </c>
      <c r="AA1098" s="127" t="s">
        <v>261</v>
      </c>
      <c r="AB1098" s="127">
        <f t="shared" si="126"/>
        <v>1</v>
      </c>
      <c r="AC1098" s="127">
        <f t="shared" si="127"/>
        <v>1</v>
      </c>
      <c r="AD1098" s="97">
        <v>10</v>
      </c>
      <c r="AE1098" s="132">
        <f t="shared" si="124"/>
        <v>841</v>
      </c>
      <c r="AF1098" s="97">
        <v>1</v>
      </c>
      <c r="AH1098" s="127" t="str">
        <f t="shared" si="123"/>
        <v>2633PHYTO SOYA CAPS. X 60</v>
      </c>
      <c r="AI1098" s="97" t="s">
        <v>372</v>
      </c>
    </row>
    <row r="1099" spans="1:35" x14ac:dyDescent="0.3">
      <c r="A1099" s="97">
        <v>169</v>
      </c>
      <c r="B1099" s="127" t="str">
        <f t="shared" si="121"/>
        <v>1691</v>
      </c>
      <c r="C1099" s="127" t="str">
        <f t="shared" si="122"/>
        <v>26341</v>
      </c>
      <c r="E1099" s="159" t="s">
        <v>615</v>
      </c>
      <c r="F1099" s="133" t="s">
        <v>146</v>
      </c>
      <c r="G1099" s="160" t="s">
        <v>400</v>
      </c>
      <c r="H1099" s="136">
        <v>43707</v>
      </c>
      <c r="I1099" s="132">
        <f t="shared" si="125"/>
        <v>1</v>
      </c>
      <c r="J1099" s="97" t="s">
        <v>537</v>
      </c>
      <c r="K1099" s="97">
        <v>2018</v>
      </c>
      <c r="L1099" s="109">
        <v>43235</v>
      </c>
      <c r="M1099" s="97">
        <v>2633</v>
      </c>
      <c r="N1099" s="97">
        <v>2634</v>
      </c>
      <c r="O1099" s="109">
        <v>43235</v>
      </c>
      <c r="P1099" s="97" t="s">
        <v>134</v>
      </c>
      <c r="Q1099" s="97" t="s">
        <v>180</v>
      </c>
      <c r="R1099" s="132" t="str">
        <f>IFERROR(VLOOKUP(Q1099,PROVEEDORES!$A$2:$B$100,2,0),"")</f>
        <v>GUAYAQUIL</v>
      </c>
      <c r="S1099" s="124">
        <v>0.70833333333333337</v>
      </c>
      <c r="T1099" s="97">
        <v>1</v>
      </c>
      <c r="U1099" s="127" t="s">
        <v>373</v>
      </c>
      <c r="V1099" s="97" t="s">
        <v>374</v>
      </c>
      <c r="W1099" s="97" t="s">
        <v>289</v>
      </c>
      <c r="Y1099" s="127" t="s">
        <v>363</v>
      </c>
      <c r="Z1099" s="127" t="s">
        <v>364</v>
      </c>
      <c r="AA1099" s="127" t="s">
        <v>261</v>
      </c>
      <c r="AB1099" s="127">
        <f t="shared" si="126"/>
        <v>1</v>
      </c>
      <c r="AC1099" s="127">
        <f t="shared" si="127"/>
        <v>1</v>
      </c>
      <c r="AD1099" s="97">
        <v>10</v>
      </c>
      <c r="AE1099" s="132">
        <f t="shared" si="124"/>
        <v>842</v>
      </c>
      <c r="AF1099" s="97">
        <v>1</v>
      </c>
      <c r="AH1099" s="127" t="str">
        <f t="shared" si="123"/>
        <v>2634ARKOVOX PROPOLIS JARABE X 150 ML.</v>
      </c>
      <c r="AI1099" s="97" t="s">
        <v>573</v>
      </c>
    </row>
    <row r="1100" spans="1:35" x14ac:dyDescent="0.3">
      <c r="A1100" s="97">
        <v>169</v>
      </c>
      <c r="B1100" s="127" t="str">
        <f t="shared" si="121"/>
        <v>1691</v>
      </c>
      <c r="C1100" s="127" t="str">
        <f t="shared" si="122"/>
        <v>26342</v>
      </c>
      <c r="E1100" s="159" t="s">
        <v>634</v>
      </c>
      <c r="F1100" s="133" t="s">
        <v>157</v>
      </c>
      <c r="G1100" s="160" t="s">
        <v>326</v>
      </c>
      <c r="H1100" s="136">
        <v>44134</v>
      </c>
      <c r="I1100" s="132">
        <f t="shared" si="125"/>
        <v>2</v>
      </c>
      <c r="J1100" s="97" t="s">
        <v>537</v>
      </c>
      <c r="K1100" s="97">
        <v>2018</v>
      </c>
      <c r="L1100" s="109">
        <v>43235</v>
      </c>
      <c r="M1100" s="97">
        <v>2633</v>
      </c>
      <c r="N1100" s="97">
        <v>2634</v>
      </c>
      <c r="O1100" s="109">
        <v>43235</v>
      </c>
      <c r="P1100" s="97" t="s">
        <v>134</v>
      </c>
      <c r="Q1100" s="97" t="s">
        <v>180</v>
      </c>
      <c r="R1100" s="132" t="str">
        <f>IFERROR(VLOOKUP(Q1100,PROVEEDORES!$A$2:$B$100,2,0),"")</f>
        <v>GUAYAQUIL</v>
      </c>
      <c r="S1100" s="124">
        <v>0.70833333333333337</v>
      </c>
      <c r="T1100" s="97">
        <v>1</v>
      </c>
      <c r="U1100" s="127" t="s">
        <v>373</v>
      </c>
      <c r="V1100" s="97" t="s">
        <v>374</v>
      </c>
      <c r="W1100" s="97" t="s">
        <v>289</v>
      </c>
      <c r="Y1100" s="127" t="s">
        <v>363</v>
      </c>
      <c r="Z1100" s="127" t="s">
        <v>364</v>
      </c>
      <c r="AA1100" s="127" t="s">
        <v>261</v>
      </c>
      <c r="AB1100" s="127">
        <f t="shared" si="126"/>
        <v>1</v>
      </c>
      <c r="AC1100" s="127">
        <f t="shared" si="127"/>
        <v>1</v>
      </c>
      <c r="AD1100" s="97">
        <v>5</v>
      </c>
      <c r="AE1100" s="132">
        <f t="shared" si="124"/>
        <v>842</v>
      </c>
      <c r="AF1100" s="97">
        <v>1</v>
      </c>
      <c r="AH1100" s="127" t="str">
        <f t="shared" si="123"/>
        <v>2634PHYTO SOYA GEL VAGINAL X 8 APLICADORES</v>
      </c>
      <c r="AI1100" s="97" t="s">
        <v>573</v>
      </c>
    </row>
    <row r="1101" spans="1:35" x14ac:dyDescent="0.3">
      <c r="A1101" s="97">
        <v>170</v>
      </c>
      <c r="B1101" s="127" t="str">
        <f t="shared" si="121"/>
        <v>1701</v>
      </c>
      <c r="C1101" s="127" t="str">
        <f t="shared" si="122"/>
        <v>26351</v>
      </c>
      <c r="D1101" s="98" t="s">
        <v>574</v>
      </c>
      <c r="E1101" s="159" t="s">
        <v>615</v>
      </c>
      <c r="F1101" s="133" t="s">
        <v>146</v>
      </c>
      <c r="G1101" s="160" t="s">
        <v>400</v>
      </c>
      <c r="H1101" s="136">
        <v>43707</v>
      </c>
      <c r="I1101" s="132">
        <f t="shared" si="125"/>
        <v>1</v>
      </c>
      <c r="J1101" s="97" t="s">
        <v>537</v>
      </c>
      <c r="K1101" s="97">
        <v>2018</v>
      </c>
      <c r="L1101" s="109">
        <v>43236</v>
      </c>
      <c r="M1101" s="97">
        <v>2634</v>
      </c>
      <c r="N1101" s="97">
        <v>2635</v>
      </c>
      <c r="O1101" s="109">
        <v>43235</v>
      </c>
      <c r="P1101" s="97" t="s">
        <v>134</v>
      </c>
      <c r="Q1101" s="97" t="s">
        <v>177</v>
      </c>
      <c r="R1101" s="132" t="str">
        <f>IFERROR(VLOOKUP(Q1101,PROVEEDORES!$A$2:$B$100,2,0),"")</f>
        <v>QUITO</v>
      </c>
      <c r="S1101" s="124">
        <v>0.41666666666666669</v>
      </c>
      <c r="T1101" s="97">
        <v>32</v>
      </c>
      <c r="U1101" s="127" t="s">
        <v>264</v>
      </c>
      <c r="V1101" s="97" t="s">
        <v>518</v>
      </c>
      <c r="W1101" s="97" t="s">
        <v>289</v>
      </c>
      <c r="Y1101" s="127" t="s">
        <v>363</v>
      </c>
      <c r="Z1101" s="127" t="s">
        <v>364</v>
      </c>
      <c r="AA1101" s="127" t="s">
        <v>261</v>
      </c>
      <c r="AB1101" s="127">
        <f t="shared" si="126"/>
        <v>1</v>
      </c>
      <c r="AC1101" s="127">
        <f t="shared" si="127"/>
        <v>1</v>
      </c>
      <c r="AD1101" s="97">
        <v>156</v>
      </c>
      <c r="AE1101" s="132">
        <f t="shared" si="124"/>
        <v>843</v>
      </c>
      <c r="AF1101" s="97">
        <v>1</v>
      </c>
      <c r="AH1101" s="127" t="str">
        <f t="shared" si="123"/>
        <v>2635ARKOVOX PROPOLIS JARABE X 150 ML.</v>
      </c>
      <c r="AI1101" s="97" t="s">
        <v>484</v>
      </c>
    </row>
    <row r="1102" spans="1:35" x14ac:dyDescent="0.3">
      <c r="A1102" s="97">
        <v>170</v>
      </c>
      <c r="B1102" s="127" t="str">
        <f t="shared" si="121"/>
        <v>1701</v>
      </c>
      <c r="C1102" s="127" t="str">
        <f t="shared" si="122"/>
        <v>26352</v>
      </c>
      <c r="D1102" s="98" t="s">
        <v>574</v>
      </c>
      <c r="E1102" s="159" t="s">
        <v>613</v>
      </c>
      <c r="F1102" s="133" t="s">
        <v>185</v>
      </c>
      <c r="G1102" s="160" t="s">
        <v>520</v>
      </c>
      <c r="H1102" s="136">
        <v>44104</v>
      </c>
      <c r="I1102" s="132">
        <f t="shared" si="125"/>
        <v>2</v>
      </c>
      <c r="J1102" s="97" t="s">
        <v>537</v>
      </c>
      <c r="K1102" s="97">
        <v>2018</v>
      </c>
      <c r="L1102" s="109">
        <v>43236</v>
      </c>
      <c r="M1102" s="97">
        <v>2634</v>
      </c>
      <c r="N1102" s="97">
        <v>2635</v>
      </c>
      <c r="O1102" s="109">
        <v>43235</v>
      </c>
      <c r="P1102" s="97" t="s">
        <v>134</v>
      </c>
      <c r="Q1102" s="97" t="s">
        <v>177</v>
      </c>
      <c r="R1102" s="132" t="str">
        <f>IFERROR(VLOOKUP(Q1102,PROVEEDORES!$A$2:$B$100,2,0),"")</f>
        <v>QUITO</v>
      </c>
      <c r="S1102" s="124">
        <v>0.41666666666666669</v>
      </c>
      <c r="T1102" s="97">
        <v>32</v>
      </c>
      <c r="U1102" s="127" t="s">
        <v>264</v>
      </c>
      <c r="V1102" s="97" t="s">
        <v>518</v>
      </c>
      <c r="W1102" s="97" t="s">
        <v>289</v>
      </c>
      <c r="Y1102" s="127" t="s">
        <v>363</v>
      </c>
      <c r="Z1102" s="127" t="s">
        <v>364</v>
      </c>
      <c r="AA1102" s="127" t="s">
        <v>261</v>
      </c>
      <c r="AB1102" s="127">
        <f t="shared" si="126"/>
        <v>1</v>
      </c>
      <c r="AC1102" s="127">
        <f t="shared" si="127"/>
        <v>1</v>
      </c>
      <c r="AD1102" s="97">
        <v>36</v>
      </c>
      <c r="AE1102" s="132">
        <f t="shared" si="124"/>
        <v>843</v>
      </c>
      <c r="AF1102" s="97">
        <v>1</v>
      </c>
      <c r="AH1102" s="127" t="str">
        <f t="shared" si="123"/>
        <v>2635ARKOLAGEN PLUS X 14 SACHETS</v>
      </c>
      <c r="AI1102" s="97" t="s">
        <v>484</v>
      </c>
    </row>
    <row r="1103" spans="1:35" x14ac:dyDescent="0.3">
      <c r="A1103" s="97">
        <v>170</v>
      </c>
      <c r="B1103" s="127" t="str">
        <f t="shared" si="121"/>
        <v>1701</v>
      </c>
      <c r="C1103" s="127" t="str">
        <f t="shared" si="122"/>
        <v>26353</v>
      </c>
      <c r="D1103" s="98" t="s">
        <v>574</v>
      </c>
      <c r="E1103" s="159" t="s">
        <v>634</v>
      </c>
      <c r="F1103" s="133" t="s">
        <v>157</v>
      </c>
      <c r="G1103" s="160" t="s">
        <v>326</v>
      </c>
      <c r="H1103" s="136">
        <v>44134</v>
      </c>
      <c r="I1103" s="132">
        <f t="shared" si="125"/>
        <v>3</v>
      </c>
      <c r="J1103" s="97" t="s">
        <v>537</v>
      </c>
      <c r="K1103" s="97">
        <v>2018</v>
      </c>
      <c r="L1103" s="109">
        <v>43236</v>
      </c>
      <c r="M1103" s="97">
        <v>2634</v>
      </c>
      <c r="N1103" s="97">
        <v>2635</v>
      </c>
      <c r="O1103" s="109">
        <v>43235</v>
      </c>
      <c r="P1103" s="97" t="s">
        <v>134</v>
      </c>
      <c r="Q1103" s="97" t="s">
        <v>177</v>
      </c>
      <c r="R1103" s="132" t="str">
        <f>IFERROR(VLOOKUP(Q1103,PROVEEDORES!$A$2:$B$100,2,0),"")</f>
        <v>QUITO</v>
      </c>
      <c r="S1103" s="124">
        <v>0.41666666666666669</v>
      </c>
      <c r="T1103" s="97">
        <v>32</v>
      </c>
      <c r="U1103" s="127" t="s">
        <v>264</v>
      </c>
      <c r="V1103" s="97" t="s">
        <v>518</v>
      </c>
      <c r="W1103" s="97" t="s">
        <v>289</v>
      </c>
      <c r="Y1103" s="127" t="s">
        <v>363</v>
      </c>
      <c r="Z1103" s="127" t="s">
        <v>364</v>
      </c>
      <c r="AA1103" s="127" t="s">
        <v>261</v>
      </c>
      <c r="AB1103" s="127">
        <f t="shared" si="126"/>
        <v>1</v>
      </c>
      <c r="AC1103" s="127">
        <f t="shared" si="127"/>
        <v>1</v>
      </c>
      <c r="AD1103" s="97">
        <v>22</v>
      </c>
      <c r="AE1103" s="132">
        <f t="shared" si="124"/>
        <v>843</v>
      </c>
      <c r="AF1103" s="97">
        <v>1</v>
      </c>
      <c r="AH1103" s="127" t="str">
        <f t="shared" si="123"/>
        <v>2635PHYTO SOYA GEL VAGINAL X 8 APLICADORES</v>
      </c>
      <c r="AI1103" s="97" t="s">
        <v>484</v>
      </c>
    </row>
    <row r="1104" spans="1:35" x14ac:dyDescent="0.3">
      <c r="A1104" s="97">
        <v>170</v>
      </c>
      <c r="B1104" s="127" t="str">
        <f t="shared" si="121"/>
        <v>1701</v>
      </c>
      <c r="C1104" s="127" t="str">
        <f t="shared" si="122"/>
        <v>26354</v>
      </c>
      <c r="D1104" s="98" t="s">
        <v>574</v>
      </c>
      <c r="E1104" s="159" t="s">
        <v>617</v>
      </c>
      <c r="F1104" s="133" t="s">
        <v>155</v>
      </c>
      <c r="G1104" s="160" t="s">
        <v>355</v>
      </c>
      <c r="H1104" s="136">
        <v>44073</v>
      </c>
      <c r="I1104" s="132">
        <f t="shared" si="125"/>
        <v>4</v>
      </c>
      <c r="J1104" s="97" t="s">
        <v>537</v>
      </c>
      <c r="K1104" s="97">
        <v>2018</v>
      </c>
      <c r="L1104" s="109">
        <v>43236</v>
      </c>
      <c r="M1104" s="97">
        <v>2634</v>
      </c>
      <c r="N1104" s="97">
        <v>2635</v>
      </c>
      <c r="O1104" s="109">
        <v>43235</v>
      </c>
      <c r="P1104" s="97" t="s">
        <v>134</v>
      </c>
      <c r="Q1104" s="97" t="s">
        <v>177</v>
      </c>
      <c r="R1104" s="132" t="str">
        <f>IFERROR(VLOOKUP(Q1104,PROVEEDORES!$A$2:$B$100,2,0),"")</f>
        <v>QUITO</v>
      </c>
      <c r="S1104" s="124">
        <v>0.41666666666666669</v>
      </c>
      <c r="T1104" s="97">
        <v>32</v>
      </c>
      <c r="U1104" s="127" t="s">
        <v>264</v>
      </c>
      <c r="V1104" s="97" t="s">
        <v>518</v>
      </c>
      <c r="W1104" s="97" t="s">
        <v>289</v>
      </c>
      <c r="Y1104" s="127" t="s">
        <v>363</v>
      </c>
      <c r="Z1104" s="127" t="s">
        <v>364</v>
      </c>
      <c r="AA1104" s="127" t="s">
        <v>261</v>
      </c>
      <c r="AB1104" s="127">
        <f t="shared" si="126"/>
        <v>1</v>
      </c>
      <c r="AC1104" s="127">
        <f t="shared" si="127"/>
        <v>1</v>
      </c>
      <c r="AD1104" s="97">
        <v>48</v>
      </c>
      <c r="AE1104" s="132">
        <f t="shared" si="124"/>
        <v>843</v>
      </c>
      <c r="AF1104" s="97">
        <v>1</v>
      </c>
      <c r="AH1104" s="127" t="str">
        <f t="shared" si="123"/>
        <v>2635PHYTO SOYA CAPS. X 60</v>
      </c>
      <c r="AI1104" s="97" t="s">
        <v>484</v>
      </c>
    </row>
    <row r="1105" spans="1:35" x14ac:dyDescent="0.3">
      <c r="A1105" s="97">
        <v>170</v>
      </c>
      <c r="B1105" s="127" t="str">
        <f t="shared" si="121"/>
        <v>1701</v>
      </c>
      <c r="C1105" s="127" t="str">
        <f t="shared" si="122"/>
        <v>26355</v>
      </c>
      <c r="D1105" s="98" t="s">
        <v>574</v>
      </c>
      <c r="E1105" s="159" t="s">
        <v>630</v>
      </c>
      <c r="F1105" s="133" t="s">
        <v>142</v>
      </c>
      <c r="G1105" s="160" t="s">
        <v>194</v>
      </c>
      <c r="H1105" s="136">
        <v>43738</v>
      </c>
      <c r="I1105" s="132">
        <f t="shared" si="125"/>
        <v>5</v>
      </c>
      <c r="J1105" s="97" t="s">
        <v>537</v>
      </c>
      <c r="K1105" s="97">
        <v>2018</v>
      </c>
      <c r="L1105" s="109">
        <v>43236</v>
      </c>
      <c r="M1105" s="97">
        <v>2634</v>
      </c>
      <c r="N1105" s="97">
        <v>2635</v>
      </c>
      <c r="O1105" s="109">
        <v>43235</v>
      </c>
      <c r="P1105" s="97" t="s">
        <v>134</v>
      </c>
      <c r="Q1105" s="97" t="s">
        <v>177</v>
      </c>
      <c r="R1105" s="132" t="str">
        <f>IFERROR(VLOOKUP(Q1105,PROVEEDORES!$A$2:$B$100,2,0),"")</f>
        <v>QUITO</v>
      </c>
      <c r="S1105" s="124">
        <v>0.41666666666666669</v>
      </c>
      <c r="T1105" s="97">
        <v>32</v>
      </c>
      <c r="U1105" s="127" t="s">
        <v>264</v>
      </c>
      <c r="V1105" s="97" t="s">
        <v>518</v>
      </c>
      <c r="W1105" s="97" t="s">
        <v>289</v>
      </c>
      <c r="Y1105" s="127" t="s">
        <v>363</v>
      </c>
      <c r="Z1105" s="127" t="s">
        <v>364</v>
      </c>
      <c r="AA1105" s="127" t="s">
        <v>261</v>
      </c>
      <c r="AB1105" s="127">
        <f t="shared" si="126"/>
        <v>1</v>
      </c>
      <c r="AC1105" s="127">
        <f t="shared" si="127"/>
        <v>1</v>
      </c>
      <c r="AD1105" s="97">
        <v>1440</v>
      </c>
      <c r="AE1105" s="132">
        <f t="shared" si="124"/>
        <v>843</v>
      </c>
      <c r="AF1105" s="97">
        <v>1</v>
      </c>
      <c r="AH1105" s="127" t="str">
        <f t="shared" si="123"/>
        <v>2635ACTIVOX MENTA-EUCALIPTO X 16 PASTILLAS</v>
      </c>
      <c r="AI1105" s="97" t="s">
        <v>484</v>
      </c>
    </row>
    <row r="1106" spans="1:35" x14ac:dyDescent="0.3">
      <c r="A1106" s="97">
        <v>170</v>
      </c>
      <c r="B1106" s="127" t="str">
        <f t="shared" si="121"/>
        <v>1701</v>
      </c>
      <c r="C1106" s="127" t="str">
        <f t="shared" si="122"/>
        <v>26356</v>
      </c>
      <c r="D1106" s="98" t="s">
        <v>574</v>
      </c>
      <c r="E1106" s="159" t="s">
        <v>631</v>
      </c>
      <c r="F1106" s="133" t="s">
        <v>159</v>
      </c>
      <c r="G1106" s="160" t="s">
        <v>183</v>
      </c>
      <c r="H1106" s="136">
        <v>43738</v>
      </c>
      <c r="I1106" s="132">
        <f t="shared" si="125"/>
        <v>6</v>
      </c>
      <c r="J1106" s="97" t="s">
        <v>537</v>
      </c>
      <c r="K1106" s="97">
        <v>2018</v>
      </c>
      <c r="L1106" s="109">
        <v>43236</v>
      </c>
      <c r="M1106" s="97">
        <v>2634</v>
      </c>
      <c r="N1106" s="97">
        <v>2635</v>
      </c>
      <c r="O1106" s="109">
        <v>43235</v>
      </c>
      <c r="P1106" s="97" t="s">
        <v>134</v>
      </c>
      <c r="Q1106" s="97" t="s">
        <v>177</v>
      </c>
      <c r="R1106" s="132" t="str">
        <f>IFERROR(VLOOKUP(Q1106,PROVEEDORES!$A$2:$B$100,2,0),"")</f>
        <v>QUITO</v>
      </c>
      <c r="S1106" s="124">
        <v>0.41666666666666669</v>
      </c>
      <c r="T1106" s="97">
        <v>32</v>
      </c>
      <c r="U1106" s="127" t="s">
        <v>264</v>
      </c>
      <c r="V1106" s="97" t="s">
        <v>518</v>
      </c>
      <c r="W1106" s="97" t="s">
        <v>289</v>
      </c>
      <c r="Y1106" s="127" t="s">
        <v>363</v>
      </c>
      <c r="Z1106" s="127" t="s">
        <v>364</v>
      </c>
      <c r="AA1106" s="127" t="s">
        <v>261</v>
      </c>
      <c r="AB1106" s="127">
        <f t="shared" si="126"/>
        <v>1</v>
      </c>
      <c r="AC1106" s="127">
        <f t="shared" si="127"/>
        <v>1</v>
      </c>
      <c r="AD1106" s="97">
        <v>360</v>
      </c>
      <c r="AE1106" s="132">
        <f t="shared" si="124"/>
        <v>843</v>
      </c>
      <c r="AF1106" s="97">
        <v>1</v>
      </c>
      <c r="AH1106" s="127" t="str">
        <f t="shared" si="123"/>
        <v>2635ACTIVOX MIEL-LIMON X 16 PASTILLAS</v>
      </c>
      <c r="AI1106" s="97" t="s">
        <v>484</v>
      </c>
    </row>
    <row r="1107" spans="1:35" x14ac:dyDescent="0.3">
      <c r="A1107" s="97">
        <v>170</v>
      </c>
      <c r="B1107" s="127" t="str">
        <f t="shared" si="121"/>
        <v>1702</v>
      </c>
      <c r="C1107" s="127" t="str">
        <f t="shared" si="122"/>
        <v>26361</v>
      </c>
      <c r="D1107" s="98" t="s">
        <v>575</v>
      </c>
      <c r="E1107" s="159" t="s">
        <v>615</v>
      </c>
      <c r="F1107" s="133" t="s">
        <v>146</v>
      </c>
      <c r="G1107" s="160" t="s">
        <v>400</v>
      </c>
      <c r="H1107" s="136">
        <v>43707</v>
      </c>
      <c r="I1107" s="132">
        <f t="shared" si="125"/>
        <v>1</v>
      </c>
      <c r="J1107" s="97" t="s">
        <v>537</v>
      </c>
      <c r="K1107" s="97">
        <v>2018</v>
      </c>
      <c r="L1107" s="109">
        <v>43236</v>
      </c>
      <c r="M1107" s="97">
        <v>2635</v>
      </c>
      <c r="N1107" s="97">
        <v>2636</v>
      </c>
      <c r="O1107" s="109">
        <v>43235</v>
      </c>
      <c r="P1107" s="97" t="s">
        <v>134</v>
      </c>
      <c r="Q1107" s="97" t="s">
        <v>178</v>
      </c>
      <c r="R1107" s="132" t="str">
        <f>IFERROR(VLOOKUP(Q1107,PROVEEDORES!$A$2:$B$100,2,0),"")</f>
        <v>QUITO</v>
      </c>
      <c r="S1107" s="124">
        <v>0.41666666666666669</v>
      </c>
      <c r="T1107" s="97">
        <v>80</v>
      </c>
      <c r="U1107" s="127" t="s">
        <v>264</v>
      </c>
      <c r="V1107" s="97" t="s">
        <v>518</v>
      </c>
      <c r="W1107" s="97" t="s">
        <v>289</v>
      </c>
      <c r="Y1107" s="127" t="s">
        <v>363</v>
      </c>
      <c r="Z1107" s="127" t="s">
        <v>364</v>
      </c>
      <c r="AA1107" s="127" t="s">
        <v>261</v>
      </c>
      <c r="AB1107" s="127">
        <f t="shared" si="126"/>
        <v>2</v>
      </c>
      <c r="AC1107" s="127">
        <f t="shared" si="127"/>
        <v>1</v>
      </c>
      <c r="AD1107" s="97">
        <v>444</v>
      </c>
      <c r="AE1107" s="132">
        <f t="shared" si="124"/>
        <v>844</v>
      </c>
      <c r="AF1107" s="97">
        <v>2</v>
      </c>
      <c r="AH1107" s="127" t="str">
        <f t="shared" si="123"/>
        <v>2636ARKOVOX PROPOLIS JARABE X 150 ML.</v>
      </c>
      <c r="AI1107" s="97" t="s">
        <v>481</v>
      </c>
    </row>
    <row r="1108" spans="1:35" x14ac:dyDescent="0.3">
      <c r="A1108" s="97">
        <v>170</v>
      </c>
      <c r="B1108" s="127" t="str">
        <f t="shared" si="121"/>
        <v>1702</v>
      </c>
      <c r="C1108" s="127" t="str">
        <f t="shared" si="122"/>
        <v>26362</v>
      </c>
      <c r="D1108" s="98" t="s">
        <v>575</v>
      </c>
      <c r="E1108" s="159" t="s">
        <v>620</v>
      </c>
      <c r="F1108" s="133" t="s">
        <v>165</v>
      </c>
      <c r="G1108" s="160" t="s">
        <v>184</v>
      </c>
      <c r="H1108" s="136">
        <v>44042</v>
      </c>
      <c r="I1108" s="132">
        <f t="shared" si="125"/>
        <v>2</v>
      </c>
      <c r="J1108" s="97" t="s">
        <v>537</v>
      </c>
      <c r="K1108" s="97">
        <v>2018</v>
      </c>
      <c r="L1108" s="109">
        <v>43236</v>
      </c>
      <c r="M1108" s="97">
        <v>2635</v>
      </c>
      <c r="N1108" s="97">
        <v>2636</v>
      </c>
      <c r="O1108" s="109">
        <v>43235</v>
      </c>
      <c r="P1108" s="97" t="s">
        <v>134</v>
      </c>
      <c r="Q1108" s="97" t="s">
        <v>178</v>
      </c>
      <c r="R1108" s="132" t="str">
        <f>IFERROR(VLOOKUP(Q1108,PROVEEDORES!$A$2:$B$100,2,0),"")</f>
        <v>QUITO</v>
      </c>
      <c r="S1108" s="124">
        <v>0.41666666666666669</v>
      </c>
      <c r="T1108" s="97">
        <v>80</v>
      </c>
      <c r="U1108" s="127" t="s">
        <v>264</v>
      </c>
      <c r="V1108" s="97" t="s">
        <v>518</v>
      </c>
      <c r="W1108" s="97" t="s">
        <v>289</v>
      </c>
      <c r="Y1108" s="127" t="s">
        <v>363</v>
      </c>
      <c r="Z1108" s="127" t="s">
        <v>364</v>
      </c>
      <c r="AA1108" s="127" t="s">
        <v>261</v>
      </c>
      <c r="AB1108" s="127">
        <f t="shared" si="126"/>
        <v>2</v>
      </c>
      <c r="AC1108" s="127">
        <f t="shared" si="127"/>
        <v>1</v>
      </c>
      <c r="AD1108" s="97">
        <v>48</v>
      </c>
      <c r="AE1108" s="132">
        <f t="shared" si="124"/>
        <v>844</v>
      </c>
      <c r="AF1108" s="97">
        <v>2</v>
      </c>
      <c r="AH1108" s="127" t="str">
        <f t="shared" si="123"/>
        <v>2636PHYTO SOYA FORTE X 60 CAPS</v>
      </c>
      <c r="AI1108" s="97" t="s">
        <v>481</v>
      </c>
    </row>
    <row r="1109" spans="1:35" x14ac:dyDescent="0.3">
      <c r="A1109" s="97">
        <v>170</v>
      </c>
      <c r="B1109" s="127" t="str">
        <f t="shared" si="121"/>
        <v>1702</v>
      </c>
      <c r="C1109" s="127" t="str">
        <f t="shared" si="122"/>
        <v>26363</v>
      </c>
      <c r="D1109" s="98" t="s">
        <v>575</v>
      </c>
      <c r="E1109" s="159" t="s">
        <v>629</v>
      </c>
      <c r="F1109" s="133" t="s">
        <v>170</v>
      </c>
      <c r="G1109" s="160" t="s">
        <v>376</v>
      </c>
      <c r="H1109" s="136">
        <v>43889</v>
      </c>
      <c r="I1109" s="132">
        <f t="shared" si="125"/>
        <v>3</v>
      </c>
      <c r="J1109" s="97" t="s">
        <v>537</v>
      </c>
      <c r="K1109" s="97">
        <v>2018</v>
      </c>
      <c r="L1109" s="109">
        <v>43236</v>
      </c>
      <c r="M1109" s="97">
        <v>2635</v>
      </c>
      <c r="N1109" s="97">
        <v>2636</v>
      </c>
      <c r="O1109" s="109">
        <v>43235</v>
      </c>
      <c r="P1109" s="97" t="s">
        <v>134</v>
      </c>
      <c r="Q1109" s="97" t="s">
        <v>178</v>
      </c>
      <c r="R1109" s="132" t="str">
        <f>IFERROR(VLOOKUP(Q1109,PROVEEDORES!$A$2:$B$100,2,0),"")</f>
        <v>QUITO</v>
      </c>
      <c r="S1109" s="124">
        <v>0.41666666666666669</v>
      </c>
      <c r="T1109" s="97">
        <v>80</v>
      </c>
      <c r="U1109" s="127" t="s">
        <v>264</v>
      </c>
      <c r="V1109" s="97" t="s">
        <v>518</v>
      </c>
      <c r="W1109" s="97" t="s">
        <v>289</v>
      </c>
      <c r="Y1109" s="127" t="s">
        <v>363</v>
      </c>
      <c r="Z1109" s="127" t="s">
        <v>364</v>
      </c>
      <c r="AA1109" s="127" t="s">
        <v>261</v>
      </c>
      <c r="AB1109" s="127">
        <f t="shared" si="126"/>
        <v>2</v>
      </c>
      <c r="AC1109" s="127">
        <f t="shared" si="127"/>
        <v>1</v>
      </c>
      <c r="AD1109" s="97">
        <v>40</v>
      </c>
      <c r="AE1109" s="132">
        <f t="shared" si="124"/>
        <v>844</v>
      </c>
      <c r="AF1109" s="97">
        <v>2</v>
      </c>
      <c r="AH1109" s="127" t="str">
        <f t="shared" si="123"/>
        <v>2636PHYTO SOYA DIA Y NOCHE X 60 CAP.</v>
      </c>
      <c r="AI1109" s="97" t="s">
        <v>481</v>
      </c>
    </row>
    <row r="1110" spans="1:35" x14ac:dyDescent="0.3">
      <c r="A1110" s="97">
        <v>170</v>
      </c>
      <c r="B1110" s="127" t="str">
        <f t="shared" si="121"/>
        <v>1702</v>
      </c>
      <c r="C1110" s="127" t="str">
        <f t="shared" si="122"/>
        <v>26364</v>
      </c>
      <c r="D1110" s="98" t="s">
        <v>575</v>
      </c>
      <c r="E1110" s="159" t="s">
        <v>619</v>
      </c>
      <c r="F1110" s="133" t="s">
        <v>151</v>
      </c>
      <c r="G1110" s="160" t="s">
        <v>407</v>
      </c>
      <c r="H1110" s="136">
        <v>44134</v>
      </c>
      <c r="I1110" s="132">
        <f t="shared" si="125"/>
        <v>4</v>
      </c>
      <c r="J1110" s="97" t="s">
        <v>537</v>
      </c>
      <c r="K1110" s="97">
        <v>2018</v>
      </c>
      <c r="L1110" s="109">
        <v>43236</v>
      </c>
      <c r="M1110" s="97">
        <v>2635</v>
      </c>
      <c r="N1110" s="97">
        <v>2636</v>
      </c>
      <c r="O1110" s="109">
        <v>43235</v>
      </c>
      <c r="P1110" s="97" t="s">
        <v>134</v>
      </c>
      <c r="Q1110" s="97" t="s">
        <v>178</v>
      </c>
      <c r="R1110" s="132" t="str">
        <f>IFERROR(VLOOKUP(Q1110,PROVEEDORES!$A$2:$B$100,2,0),"")</f>
        <v>QUITO</v>
      </c>
      <c r="S1110" s="124">
        <v>0.41666666666666669</v>
      </c>
      <c r="T1110" s="97">
        <v>80</v>
      </c>
      <c r="U1110" s="127" t="s">
        <v>264</v>
      </c>
      <c r="V1110" s="97" t="s">
        <v>518</v>
      </c>
      <c r="W1110" s="97" t="s">
        <v>289</v>
      </c>
      <c r="Y1110" s="127" t="s">
        <v>363</v>
      </c>
      <c r="Z1110" s="127" t="s">
        <v>364</v>
      </c>
      <c r="AA1110" s="127" t="s">
        <v>261</v>
      </c>
      <c r="AB1110" s="127">
        <f t="shared" si="126"/>
        <v>2</v>
      </c>
      <c r="AC1110" s="127">
        <f t="shared" si="127"/>
        <v>1</v>
      </c>
      <c r="AD1110" s="97">
        <v>80</v>
      </c>
      <c r="AE1110" s="132">
        <f t="shared" si="124"/>
        <v>844</v>
      </c>
      <c r="AF1110" s="97">
        <v>2</v>
      </c>
      <c r="AH1110" s="127" t="str">
        <f t="shared" si="123"/>
        <v>2636CYS-CONTROL SACHETS X 14</v>
      </c>
      <c r="AI1110" s="97" t="s">
        <v>481</v>
      </c>
    </row>
    <row r="1111" spans="1:35" x14ac:dyDescent="0.3">
      <c r="A1111" s="97">
        <v>170</v>
      </c>
      <c r="B1111" s="127" t="str">
        <f t="shared" si="121"/>
        <v>1702</v>
      </c>
      <c r="C1111" s="127" t="str">
        <f t="shared" si="122"/>
        <v>26365</v>
      </c>
      <c r="D1111" s="98" t="s">
        <v>575</v>
      </c>
      <c r="E1111" s="159" t="s">
        <v>613</v>
      </c>
      <c r="F1111" s="133" t="s">
        <v>185</v>
      </c>
      <c r="G1111" s="160" t="s">
        <v>520</v>
      </c>
      <c r="H1111" s="136">
        <v>44104</v>
      </c>
      <c r="I1111" s="132">
        <f t="shared" si="125"/>
        <v>5</v>
      </c>
      <c r="J1111" s="97" t="s">
        <v>537</v>
      </c>
      <c r="K1111" s="97">
        <v>2018</v>
      </c>
      <c r="L1111" s="109">
        <v>43236</v>
      </c>
      <c r="M1111" s="97">
        <v>2635</v>
      </c>
      <c r="N1111" s="97">
        <v>2636</v>
      </c>
      <c r="O1111" s="109">
        <v>43235</v>
      </c>
      <c r="P1111" s="97" t="s">
        <v>134</v>
      </c>
      <c r="Q1111" s="97" t="s">
        <v>178</v>
      </c>
      <c r="R1111" s="132" t="str">
        <f>IFERROR(VLOOKUP(Q1111,PROVEEDORES!$A$2:$B$100,2,0),"")</f>
        <v>QUITO</v>
      </c>
      <c r="S1111" s="124">
        <v>0.41666666666666669</v>
      </c>
      <c r="T1111" s="97">
        <v>80</v>
      </c>
      <c r="U1111" s="127" t="s">
        <v>264</v>
      </c>
      <c r="V1111" s="97" t="s">
        <v>518</v>
      </c>
      <c r="W1111" s="97" t="s">
        <v>289</v>
      </c>
      <c r="Y1111" s="127" t="s">
        <v>363</v>
      </c>
      <c r="Z1111" s="127" t="s">
        <v>364</v>
      </c>
      <c r="AA1111" s="127" t="s">
        <v>261</v>
      </c>
      <c r="AB1111" s="127">
        <f t="shared" si="126"/>
        <v>2</v>
      </c>
      <c r="AC1111" s="127">
        <f t="shared" si="127"/>
        <v>1</v>
      </c>
      <c r="AD1111" s="97">
        <v>249</v>
      </c>
      <c r="AE1111" s="132">
        <f t="shared" si="124"/>
        <v>844</v>
      </c>
      <c r="AF1111" s="97">
        <v>2</v>
      </c>
      <c r="AH1111" s="127" t="str">
        <f t="shared" si="123"/>
        <v>2636ARKOLAGEN PLUS X 14 SACHETS</v>
      </c>
      <c r="AI1111" s="97" t="s">
        <v>481</v>
      </c>
    </row>
    <row r="1112" spans="1:35" x14ac:dyDescent="0.3">
      <c r="A1112" s="97">
        <v>170</v>
      </c>
      <c r="B1112" s="127" t="str">
        <f t="shared" si="121"/>
        <v>1702</v>
      </c>
      <c r="C1112" s="127" t="str">
        <f t="shared" si="122"/>
        <v>26365</v>
      </c>
      <c r="D1112" s="98" t="s">
        <v>575</v>
      </c>
      <c r="E1112" s="159" t="s">
        <v>613</v>
      </c>
      <c r="F1112" s="133" t="s">
        <v>185</v>
      </c>
      <c r="G1112" s="160" t="s">
        <v>547</v>
      </c>
      <c r="H1112" s="136">
        <v>44134</v>
      </c>
      <c r="I1112" s="132">
        <f t="shared" si="125"/>
        <v>5</v>
      </c>
      <c r="J1112" s="97" t="s">
        <v>537</v>
      </c>
      <c r="K1112" s="97">
        <v>2018</v>
      </c>
      <c r="L1112" s="109">
        <v>43236</v>
      </c>
      <c r="M1112" s="97">
        <v>2635</v>
      </c>
      <c r="N1112" s="97">
        <v>2636</v>
      </c>
      <c r="O1112" s="109">
        <v>43235</v>
      </c>
      <c r="P1112" s="97" t="s">
        <v>134</v>
      </c>
      <c r="Q1112" s="97" t="s">
        <v>178</v>
      </c>
      <c r="R1112" s="132" t="str">
        <f>IFERROR(VLOOKUP(Q1112,PROVEEDORES!$A$2:$B$100,2,0),"")</f>
        <v>QUITO</v>
      </c>
      <c r="S1112" s="124">
        <v>0.41666666666666669</v>
      </c>
      <c r="T1112" s="97">
        <v>80</v>
      </c>
      <c r="U1112" s="127" t="s">
        <v>264</v>
      </c>
      <c r="V1112" s="97" t="s">
        <v>518</v>
      </c>
      <c r="W1112" s="97" t="s">
        <v>289</v>
      </c>
      <c r="Y1112" s="127" t="s">
        <v>363</v>
      </c>
      <c r="Z1112" s="127" t="s">
        <v>364</v>
      </c>
      <c r="AA1112" s="127" t="s">
        <v>261</v>
      </c>
      <c r="AB1112" s="127">
        <f t="shared" si="126"/>
        <v>2</v>
      </c>
      <c r="AC1112" s="127">
        <f t="shared" si="127"/>
        <v>1</v>
      </c>
      <c r="AD1112" s="97">
        <v>93</v>
      </c>
      <c r="AE1112" s="132">
        <f t="shared" si="124"/>
        <v>844</v>
      </c>
      <c r="AF1112" s="97">
        <v>2</v>
      </c>
      <c r="AH1112" s="127" t="str">
        <f t="shared" si="123"/>
        <v>2636ARKOLAGEN PLUS X 14 SACHETS</v>
      </c>
      <c r="AI1112" s="97" t="s">
        <v>481</v>
      </c>
    </row>
    <row r="1113" spans="1:35" x14ac:dyDescent="0.3">
      <c r="A1113" s="97">
        <v>170</v>
      </c>
      <c r="B1113" s="127" t="str">
        <f t="shared" si="121"/>
        <v>1702</v>
      </c>
      <c r="C1113" s="127" t="str">
        <f t="shared" si="122"/>
        <v>26366</v>
      </c>
      <c r="D1113" s="98" t="s">
        <v>575</v>
      </c>
      <c r="E1113" s="159" t="s">
        <v>634</v>
      </c>
      <c r="F1113" s="133" t="s">
        <v>157</v>
      </c>
      <c r="G1113" s="160" t="s">
        <v>326</v>
      </c>
      <c r="H1113" s="136">
        <v>44134</v>
      </c>
      <c r="I1113" s="132">
        <f t="shared" si="125"/>
        <v>6</v>
      </c>
      <c r="J1113" s="97" t="s">
        <v>537</v>
      </c>
      <c r="K1113" s="97">
        <v>2018</v>
      </c>
      <c r="L1113" s="109">
        <v>43236</v>
      </c>
      <c r="M1113" s="97">
        <v>2635</v>
      </c>
      <c r="N1113" s="97">
        <v>2636</v>
      </c>
      <c r="O1113" s="109">
        <v>43235</v>
      </c>
      <c r="P1113" s="97" t="s">
        <v>134</v>
      </c>
      <c r="Q1113" s="97" t="s">
        <v>178</v>
      </c>
      <c r="R1113" s="132" t="str">
        <f>IFERROR(VLOOKUP(Q1113,PROVEEDORES!$A$2:$B$100,2,0),"")</f>
        <v>QUITO</v>
      </c>
      <c r="S1113" s="124">
        <v>0.41666666666666669</v>
      </c>
      <c r="T1113" s="97">
        <v>80</v>
      </c>
      <c r="U1113" s="127" t="s">
        <v>264</v>
      </c>
      <c r="V1113" s="97" t="s">
        <v>518</v>
      </c>
      <c r="W1113" s="97" t="s">
        <v>289</v>
      </c>
      <c r="Y1113" s="127" t="s">
        <v>363</v>
      </c>
      <c r="Z1113" s="127" t="s">
        <v>364</v>
      </c>
      <c r="AA1113" s="127" t="s">
        <v>261</v>
      </c>
      <c r="AB1113" s="127">
        <f t="shared" si="126"/>
        <v>2</v>
      </c>
      <c r="AC1113" s="127">
        <f t="shared" si="127"/>
        <v>1</v>
      </c>
      <c r="AD1113" s="97">
        <v>66</v>
      </c>
      <c r="AE1113" s="132">
        <f t="shared" si="124"/>
        <v>844</v>
      </c>
      <c r="AF1113" s="97">
        <v>2</v>
      </c>
      <c r="AH1113" s="127" t="str">
        <f t="shared" si="123"/>
        <v>2636PHYTO SOYA GEL VAGINAL X 8 APLICADORES</v>
      </c>
      <c r="AI1113" s="97" t="s">
        <v>481</v>
      </c>
    </row>
    <row r="1114" spans="1:35" x14ac:dyDescent="0.3">
      <c r="A1114" s="97">
        <v>170</v>
      </c>
      <c r="B1114" s="127" t="str">
        <f t="shared" si="121"/>
        <v>1702</v>
      </c>
      <c r="C1114" s="127" t="str">
        <f t="shared" si="122"/>
        <v>26367</v>
      </c>
      <c r="D1114" s="98" t="s">
        <v>575</v>
      </c>
      <c r="E1114" s="159" t="s">
        <v>617</v>
      </c>
      <c r="F1114" s="133" t="s">
        <v>155</v>
      </c>
      <c r="G1114" s="160" t="s">
        <v>355</v>
      </c>
      <c r="H1114" s="136">
        <v>44073</v>
      </c>
      <c r="I1114" s="132">
        <f t="shared" si="125"/>
        <v>7</v>
      </c>
      <c r="J1114" s="97" t="s">
        <v>537</v>
      </c>
      <c r="K1114" s="97">
        <v>2018</v>
      </c>
      <c r="L1114" s="109">
        <v>43236</v>
      </c>
      <c r="M1114" s="97">
        <v>2635</v>
      </c>
      <c r="N1114" s="97">
        <v>2636</v>
      </c>
      <c r="O1114" s="109">
        <v>43235</v>
      </c>
      <c r="P1114" s="97" t="s">
        <v>134</v>
      </c>
      <c r="Q1114" s="97" t="s">
        <v>178</v>
      </c>
      <c r="R1114" s="132" t="str">
        <f>IFERROR(VLOOKUP(Q1114,PROVEEDORES!$A$2:$B$100,2,0),"")</f>
        <v>QUITO</v>
      </c>
      <c r="S1114" s="124">
        <v>0.41666666666666669</v>
      </c>
      <c r="T1114" s="97">
        <v>80</v>
      </c>
      <c r="U1114" s="127" t="s">
        <v>264</v>
      </c>
      <c r="V1114" s="97" t="s">
        <v>518</v>
      </c>
      <c r="W1114" s="97" t="s">
        <v>289</v>
      </c>
      <c r="Y1114" s="127" t="s">
        <v>363</v>
      </c>
      <c r="Z1114" s="127" t="s">
        <v>364</v>
      </c>
      <c r="AA1114" s="127" t="s">
        <v>261</v>
      </c>
      <c r="AB1114" s="127">
        <f t="shared" si="126"/>
        <v>2</v>
      </c>
      <c r="AC1114" s="127">
        <f t="shared" si="127"/>
        <v>1</v>
      </c>
      <c r="AD1114" s="97">
        <v>48</v>
      </c>
      <c r="AE1114" s="132">
        <f t="shared" si="124"/>
        <v>844</v>
      </c>
      <c r="AF1114" s="97">
        <v>2</v>
      </c>
      <c r="AH1114" s="127" t="str">
        <f t="shared" si="123"/>
        <v>2636PHYTO SOYA CAPS. X 60</v>
      </c>
      <c r="AI1114" s="97" t="s">
        <v>481</v>
      </c>
    </row>
    <row r="1115" spans="1:35" x14ac:dyDescent="0.3">
      <c r="A1115" s="97">
        <v>170</v>
      </c>
      <c r="B1115" s="127" t="str">
        <f t="shared" si="121"/>
        <v>1702</v>
      </c>
      <c r="C1115" s="127" t="str">
        <f t="shared" si="122"/>
        <v>26368</v>
      </c>
      <c r="D1115" s="98" t="s">
        <v>575</v>
      </c>
      <c r="E1115" s="159" t="s">
        <v>618</v>
      </c>
      <c r="F1115" s="133" t="s">
        <v>161</v>
      </c>
      <c r="G1115" s="160" t="s">
        <v>162</v>
      </c>
      <c r="H1115" s="136">
        <v>43738</v>
      </c>
      <c r="I1115" s="132">
        <f t="shared" si="125"/>
        <v>8</v>
      </c>
      <c r="J1115" s="97" t="s">
        <v>537</v>
      </c>
      <c r="K1115" s="97">
        <v>2018</v>
      </c>
      <c r="L1115" s="109">
        <v>43236</v>
      </c>
      <c r="M1115" s="97">
        <v>2635</v>
      </c>
      <c r="N1115" s="97">
        <v>2636</v>
      </c>
      <c r="O1115" s="109">
        <v>43235</v>
      </c>
      <c r="P1115" s="97" t="s">
        <v>134</v>
      </c>
      <c r="Q1115" s="97" t="s">
        <v>178</v>
      </c>
      <c r="R1115" s="132" t="str">
        <f>IFERROR(VLOOKUP(Q1115,PROVEEDORES!$A$2:$B$100,2,0),"")</f>
        <v>QUITO</v>
      </c>
      <c r="S1115" s="124">
        <v>0.41666666666666669</v>
      </c>
      <c r="T1115" s="97">
        <v>80</v>
      </c>
      <c r="U1115" s="127" t="s">
        <v>264</v>
      </c>
      <c r="V1115" s="97" t="s">
        <v>518</v>
      </c>
      <c r="W1115" s="97" t="s">
        <v>289</v>
      </c>
      <c r="Y1115" s="127" t="s">
        <v>363</v>
      </c>
      <c r="Z1115" s="127" t="s">
        <v>364</v>
      </c>
      <c r="AA1115" s="127" t="s">
        <v>261</v>
      </c>
      <c r="AB1115" s="127">
        <f t="shared" si="126"/>
        <v>2</v>
      </c>
      <c r="AC1115" s="127">
        <f t="shared" si="127"/>
        <v>1</v>
      </c>
      <c r="AD1115" s="97">
        <v>168</v>
      </c>
      <c r="AE1115" s="132">
        <f t="shared" si="124"/>
        <v>844</v>
      </c>
      <c r="AF1115" s="97">
        <v>2</v>
      </c>
      <c r="AH1115" s="127" t="str">
        <f t="shared" si="123"/>
        <v>2636ARKOCAPIL advance X 60 CAPS.</v>
      </c>
      <c r="AI1115" s="97" t="s">
        <v>481</v>
      </c>
    </row>
    <row r="1116" spans="1:35" x14ac:dyDescent="0.3">
      <c r="A1116" s="97">
        <v>170</v>
      </c>
      <c r="B1116" s="127" t="str">
        <f t="shared" si="121"/>
        <v>1702</v>
      </c>
      <c r="C1116" s="127" t="str">
        <f t="shared" si="122"/>
        <v>26369</v>
      </c>
      <c r="D1116" s="98" t="s">
        <v>575</v>
      </c>
      <c r="E1116" s="159" t="s">
        <v>627</v>
      </c>
      <c r="F1116" s="133" t="s">
        <v>153</v>
      </c>
      <c r="G1116" s="160" t="s">
        <v>154</v>
      </c>
      <c r="H1116" s="136">
        <v>43910</v>
      </c>
      <c r="I1116" s="132">
        <f t="shared" si="125"/>
        <v>9</v>
      </c>
      <c r="J1116" s="97" t="s">
        <v>537</v>
      </c>
      <c r="K1116" s="97">
        <v>2018</v>
      </c>
      <c r="L1116" s="109">
        <v>43236</v>
      </c>
      <c r="M1116" s="97">
        <v>2635</v>
      </c>
      <c r="N1116" s="97">
        <v>2636</v>
      </c>
      <c r="O1116" s="109">
        <v>43235</v>
      </c>
      <c r="P1116" s="97" t="s">
        <v>134</v>
      </c>
      <c r="Q1116" s="97" t="s">
        <v>178</v>
      </c>
      <c r="R1116" s="132" t="str">
        <f>IFERROR(VLOOKUP(Q1116,PROVEEDORES!$A$2:$B$100,2,0),"")</f>
        <v>QUITO</v>
      </c>
      <c r="S1116" s="124">
        <v>0.41666666666666669</v>
      </c>
      <c r="T1116" s="97">
        <v>80</v>
      </c>
      <c r="U1116" s="127" t="s">
        <v>264</v>
      </c>
      <c r="V1116" s="97" t="s">
        <v>518</v>
      </c>
      <c r="W1116" s="97" t="s">
        <v>289</v>
      </c>
      <c r="Y1116" s="127" t="s">
        <v>363</v>
      </c>
      <c r="Z1116" s="127" t="s">
        <v>364</v>
      </c>
      <c r="AA1116" s="127" t="s">
        <v>261</v>
      </c>
      <c r="AB1116" s="127">
        <f t="shared" si="126"/>
        <v>2</v>
      </c>
      <c r="AC1116" s="127">
        <f t="shared" si="127"/>
        <v>1</v>
      </c>
      <c r="AD1116" s="97">
        <v>125</v>
      </c>
      <c r="AE1116" s="132">
        <f t="shared" si="124"/>
        <v>844</v>
      </c>
      <c r="AF1116" s="97">
        <v>2</v>
      </c>
      <c r="AH1116" s="127" t="str">
        <f t="shared" si="123"/>
        <v>2636ECHINALIS X 30 CAPSULAS</v>
      </c>
      <c r="AI1116" s="97" t="s">
        <v>481</v>
      </c>
    </row>
    <row r="1117" spans="1:35" x14ac:dyDescent="0.3">
      <c r="A1117" s="97">
        <v>170</v>
      </c>
      <c r="B1117" s="127" t="str">
        <f t="shared" si="121"/>
        <v>1702</v>
      </c>
      <c r="C1117" s="127" t="str">
        <f t="shared" si="122"/>
        <v>263610</v>
      </c>
      <c r="D1117" s="98" t="s">
        <v>575</v>
      </c>
      <c r="E1117" s="159" t="s">
        <v>630</v>
      </c>
      <c r="F1117" s="133" t="s">
        <v>142</v>
      </c>
      <c r="G1117" s="160" t="s">
        <v>194</v>
      </c>
      <c r="H1117" s="136">
        <v>43738</v>
      </c>
      <c r="I1117" s="132">
        <f t="shared" si="125"/>
        <v>10</v>
      </c>
      <c r="J1117" s="97" t="s">
        <v>537</v>
      </c>
      <c r="K1117" s="97">
        <v>2018</v>
      </c>
      <c r="L1117" s="109">
        <v>43236</v>
      </c>
      <c r="M1117" s="97">
        <v>2635</v>
      </c>
      <c r="N1117" s="97">
        <v>2636</v>
      </c>
      <c r="O1117" s="109">
        <v>43235</v>
      </c>
      <c r="P1117" s="97" t="s">
        <v>134</v>
      </c>
      <c r="Q1117" s="97" t="s">
        <v>178</v>
      </c>
      <c r="R1117" s="132" t="str">
        <f>IFERROR(VLOOKUP(Q1117,PROVEEDORES!$A$2:$B$100,2,0),"")</f>
        <v>QUITO</v>
      </c>
      <c r="S1117" s="124">
        <v>0.41666666666666669</v>
      </c>
      <c r="T1117" s="97">
        <v>80</v>
      </c>
      <c r="U1117" s="127" t="s">
        <v>264</v>
      </c>
      <c r="V1117" s="97" t="s">
        <v>518</v>
      </c>
      <c r="W1117" s="97" t="s">
        <v>289</v>
      </c>
      <c r="Y1117" s="127" t="s">
        <v>363</v>
      </c>
      <c r="Z1117" s="127" t="s">
        <v>364</v>
      </c>
      <c r="AA1117" s="127" t="s">
        <v>261</v>
      </c>
      <c r="AB1117" s="127">
        <f t="shared" si="126"/>
        <v>2</v>
      </c>
      <c r="AC1117" s="127">
        <f t="shared" si="127"/>
        <v>1</v>
      </c>
      <c r="AD1117" s="97">
        <v>720</v>
      </c>
      <c r="AE1117" s="132">
        <f t="shared" si="124"/>
        <v>844</v>
      </c>
      <c r="AF1117" s="97">
        <v>2</v>
      </c>
      <c r="AH1117" s="127" t="str">
        <f t="shared" si="123"/>
        <v>2636ACTIVOX MENTA-EUCALIPTO X 16 PASTILLAS</v>
      </c>
      <c r="AI1117" s="97" t="s">
        <v>481</v>
      </c>
    </row>
    <row r="1118" spans="1:35" x14ac:dyDescent="0.3">
      <c r="A1118" s="97">
        <v>170</v>
      </c>
      <c r="B1118" s="127" t="str">
        <f t="shared" si="121"/>
        <v>1702</v>
      </c>
      <c r="C1118" s="127" t="str">
        <f t="shared" si="122"/>
        <v>263611</v>
      </c>
      <c r="D1118" s="98" t="s">
        <v>575</v>
      </c>
      <c r="E1118" s="159" t="s">
        <v>631</v>
      </c>
      <c r="F1118" s="133" t="s">
        <v>159</v>
      </c>
      <c r="G1118" s="160" t="s">
        <v>183</v>
      </c>
      <c r="H1118" s="136">
        <v>43738</v>
      </c>
      <c r="I1118" s="132">
        <f t="shared" si="125"/>
        <v>11</v>
      </c>
      <c r="J1118" s="97" t="s">
        <v>537</v>
      </c>
      <c r="K1118" s="97">
        <v>2018</v>
      </c>
      <c r="L1118" s="109">
        <v>43236</v>
      </c>
      <c r="M1118" s="97">
        <v>2635</v>
      </c>
      <c r="N1118" s="97">
        <v>2636</v>
      </c>
      <c r="O1118" s="109">
        <v>43235</v>
      </c>
      <c r="P1118" s="97" t="s">
        <v>134</v>
      </c>
      <c r="Q1118" s="97" t="s">
        <v>178</v>
      </c>
      <c r="R1118" s="132" t="str">
        <f>IFERROR(VLOOKUP(Q1118,PROVEEDORES!$A$2:$B$100,2,0),"")</f>
        <v>QUITO</v>
      </c>
      <c r="S1118" s="124">
        <v>0.41666666666666669</v>
      </c>
      <c r="T1118" s="97">
        <v>80</v>
      </c>
      <c r="U1118" s="127" t="s">
        <v>264</v>
      </c>
      <c r="V1118" s="97" t="s">
        <v>518</v>
      </c>
      <c r="W1118" s="97" t="s">
        <v>289</v>
      </c>
      <c r="Y1118" s="127" t="s">
        <v>363</v>
      </c>
      <c r="Z1118" s="127" t="s">
        <v>364</v>
      </c>
      <c r="AA1118" s="127" t="s">
        <v>261</v>
      </c>
      <c r="AB1118" s="127">
        <f t="shared" si="126"/>
        <v>2</v>
      </c>
      <c r="AC1118" s="127">
        <f t="shared" si="127"/>
        <v>1</v>
      </c>
      <c r="AD1118" s="97">
        <v>600</v>
      </c>
      <c r="AE1118" s="132">
        <f t="shared" si="124"/>
        <v>844</v>
      </c>
      <c r="AF1118" s="97">
        <v>2</v>
      </c>
      <c r="AH1118" s="127" t="str">
        <f t="shared" si="123"/>
        <v>2636ACTIVOX MIEL-LIMON X 16 PASTILLAS</v>
      </c>
      <c r="AI1118" s="97" t="s">
        <v>481</v>
      </c>
    </row>
    <row r="1119" spans="1:35" x14ac:dyDescent="0.3">
      <c r="A1119" s="97">
        <v>170</v>
      </c>
      <c r="B1119" s="127" t="str">
        <f t="shared" si="121"/>
        <v>1702</v>
      </c>
      <c r="C1119" s="127" t="str">
        <f t="shared" si="122"/>
        <v>263612</v>
      </c>
      <c r="D1119" s="98" t="s">
        <v>575</v>
      </c>
      <c r="E1119" s="159" t="s">
        <v>621</v>
      </c>
      <c r="F1119" s="133" t="s">
        <v>837</v>
      </c>
      <c r="G1119" s="163">
        <v>173937</v>
      </c>
      <c r="H1119" s="136" t="s">
        <v>837</v>
      </c>
      <c r="I1119" s="132">
        <f t="shared" si="125"/>
        <v>12</v>
      </c>
      <c r="J1119" s="97" t="s">
        <v>537</v>
      </c>
      <c r="K1119" s="97">
        <v>2018</v>
      </c>
      <c r="L1119" s="109">
        <v>43236</v>
      </c>
      <c r="M1119" s="97">
        <v>2635</v>
      </c>
      <c r="N1119" s="97">
        <v>2636</v>
      </c>
      <c r="O1119" s="109">
        <v>43235</v>
      </c>
      <c r="P1119" s="97" t="s">
        <v>134</v>
      </c>
      <c r="Q1119" s="97" t="s">
        <v>178</v>
      </c>
      <c r="R1119" s="132" t="str">
        <f>IFERROR(VLOOKUP(Q1119,PROVEEDORES!$A$2:$B$100,2,0),"")</f>
        <v>QUITO</v>
      </c>
      <c r="S1119" s="124">
        <v>0.41666666666666669</v>
      </c>
      <c r="T1119" s="97">
        <v>80</v>
      </c>
      <c r="U1119" s="127" t="s">
        <v>264</v>
      </c>
      <c r="V1119" s="97" t="s">
        <v>518</v>
      </c>
      <c r="W1119" s="97" t="s">
        <v>289</v>
      </c>
      <c r="Y1119" s="127" t="s">
        <v>363</v>
      </c>
      <c r="Z1119" s="127" t="s">
        <v>364</v>
      </c>
      <c r="AA1119" s="127" t="s">
        <v>261</v>
      </c>
      <c r="AB1119" s="127">
        <f t="shared" si="126"/>
        <v>2</v>
      </c>
      <c r="AC1119" s="127">
        <f t="shared" si="127"/>
        <v>1</v>
      </c>
      <c r="AD1119" s="97">
        <v>75</v>
      </c>
      <c r="AE1119" s="132">
        <f t="shared" si="124"/>
        <v>844</v>
      </c>
      <c r="AF1119" s="97">
        <v>2</v>
      </c>
      <c r="AH1119" s="127" t="str">
        <f t="shared" si="123"/>
        <v>2636</v>
      </c>
      <c r="AI1119" s="97" t="s">
        <v>481</v>
      </c>
    </row>
    <row r="1120" spans="1:35" x14ac:dyDescent="0.3">
      <c r="A1120" s="97">
        <v>169</v>
      </c>
      <c r="B1120" s="127" t="str">
        <f t="shared" si="121"/>
        <v>1691</v>
      </c>
      <c r="C1120" s="127" t="str">
        <f t="shared" si="122"/>
        <v>320341</v>
      </c>
      <c r="E1120" s="159" t="s">
        <v>837</v>
      </c>
      <c r="F1120" s="133" t="s">
        <v>837</v>
      </c>
      <c r="H1120" s="136" t="s">
        <v>837</v>
      </c>
      <c r="I1120" s="132">
        <f t="shared" si="125"/>
        <v>1</v>
      </c>
      <c r="J1120" s="97" t="s">
        <v>537</v>
      </c>
      <c r="K1120" s="97">
        <v>2018</v>
      </c>
      <c r="L1120" s="109">
        <v>43235</v>
      </c>
      <c r="M1120" s="97">
        <v>32034</v>
      </c>
      <c r="N1120" s="97">
        <v>32034</v>
      </c>
      <c r="O1120" s="109">
        <v>43235</v>
      </c>
      <c r="P1120" s="97" t="s">
        <v>134</v>
      </c>
      <c r="Q1120" s="97" t="s">
        <v>563</v>
      </c>
      <c r="R1120" s="132" t="str">
        <f>IFERROR(VLOOKUP(Q1120,PROVEEDORES!$A$2:$B$100,2,0),"")</f>
        <v>GUAYAQUIL</v>
      </c>
      <c r="S1120" s="124">
        <v>0.70833333333333337</v>
      </c>
      <c r="T1120" s="97">
        <v>23</v>
      </c>
      <c r="U1120" s="127" t="s">
        <v>373</v>
      </c>
      <c r="V1120" s="97" t="s">
        <v>374</v>
      </c>
      <c r="W1120" s="97" t="s">
        <v>289</v>
      </c>
      <c r="X1120" s="97" t="s">
        <v>576</v>
      </c>
      <c r="Y1120" s="127" t="s">
        <v>363</v>
      </c>
      <c r="Z1120" s="127" t="s">
        <v>364</v>
      </c>
      <c r="AA1120" s="127" t="s">
        <v>261</v>
      </c>
      <c r="AB1120" s="127">
        <f t="shared" si="126"/>
        <v>1</v>
      </c>
      <c r="AC1120" s="127">
        <v>1</v>
      </c>
      <c r="AE1120" s="132">
        <f t="shared" si="124"/>
        <v>845</v>
      </c>
      <c r="AF1120" s="97">
        <v>1</v>
      </c>
      <c r="AH1120" s="127" t="str">
        <f t="shared" si="123"/>
        <v>32034</v>
      </c>
      <c r="AI1120" s="97" t="s">
        <v>564</v>
      </c>
    </row>
    <row r="1121" spans="1:35" x14ac:dyDescent="0.3">
      <c r="A1121" s="97">
        <v>171</v>
      </c>
      <c r="B1121" s="127" t="str">
        <f t="shared" si="121"/>
        <v>1711</v>
      </c>
      <c r="C1121" s="127" t="str">
        <f t="shared" si="122"/>
        <v>26381</v>
      </c>
      <c r="E1121" s="159" t="s">
        <v>618</v>
      </c>
      <c r="F1121" s="133" t="s">
        <v>161</v>
      </c>
      <c r="G1121" s="160" t="s">
        <v>162</v>
      </c>
      <c r="H1121" s="136">
        <v>43738</v>
      </c>
      <c r="I1121" s="132">
        <f t="shared" si="125"/>
        <v>1</v>
      </c>
      <c r="J1121" s="97" t="s">
        <v>537</v>
      </c>
      <c r="K1121" s="97">
        <v>2018</v>
      </c>
      <c r="L1121" s="109">
        <v>43236</v>
      </c>
      <c r="M1121" s="97">
        <v>2637</v>
      </c>
      <c r="N1121" s="97">
        <v>2638</v>
      </c>
      <c r="O1121" s="109">
        <v>43236</v>
      </c>
      <c r="P1121" s="97" t="s">
        <v>134</v>
      </c>
      <c r="Q1121" s="97" t="s">
        <v>90</v>
      </c>
      <c r="R1121" s="132" t="str">
        <f>IFERROR(VLOOKUP(Q1121,PROVEEDORES!$A$2:$B$100,2,0),"")</f>
        <v>CUENCA</v>
      </c>
      <c r="S1121" s="124">
        <v>0.70833333333333337</v>
      </c>
      <c r="T1121" s="97">
        <v>3</v>
      </c>
      <c r="U1121" s="127" t="s">
        <v>373</v>
      </c>
      <c r="V1121" s="97" t="s">
        <v>374</v>
      </c>
      <c r="W1121" s="97" t="s">
        <v>289</v>
      </c>
      <c r="Y1121" s="127" t="s">
        <v>363</v>
      </c>
      <c r="Z1121" s="127" t="s">
        <v>364</v>
      </c>
      <c r="AA1121" s="127" t="s">
        <v>261</v>
      </c>
      <c r="AB1121" s="127">
        <f t="shared" si="126"/>
        <v>1</v>
      </c>
      <c r="AC1121" s="127">
        <f t="shared" si="127"/>
        <v>1</v>
      </c>
      <c r="AD1121" s="97">
        <v>10</v>
      </c>
      <c r="AE1121" s="132">
        <f>IF(N1121&lt;&gt;"",IF(N1121=N1120,AE1119,AE1119+1),"")</f>
        <v>845</v>
      </c>
      <c r="AF1121" s="97">
        <v>1</v>
      </c>
      <c r="AH1121" s="127" t="str">
        <f t="shared" si="123"/>
        <v>2638ARKOCAPIL advance X 60 CAPS.</v>
      </c>
      <c r="AI1121" s="97" t="s">
        <v>372</v>
      </c>
    </row>
    <row r="1122" spans="1:35" x14ac:dyDescent="0.3">
      <c r="A1122" s="97">
        <v>171</v>
      </c>
      <c r="B1122" s="127" t="str">
        <f t="shared" si="121"/>
        <v>1711</v>
      </c>
      <c r="C1122" s="127" t="str">
        <f t="shared" si="122"/>
        <v>26382</v>
      </c>
      <c r="E1122" s="159" t="s">
        <v>613</v>
      </c>
      <c r="F1122" s="133" t="s">
        <v>185</v>
      </c>
      <c r="G1122" s="160" t="s">
        <v>547</v>
      </c>
      <c r="H1122" s="136">
        <v>44134</v>
      </c>
      <c r="I1122" s="132">
        <f t="shared" si="125"/>
        <v>2</v>
      </c>
      <c r="J1122" s="97" t="s">
        <v>537</v>
      </c>
      <c r="K1122" s="97">
        <v>2018</v>
      </c>
      <c r="L1122" s="109">
        <v>43236</v>
      </c>
      <c r="M1122" s="97">
        <v>2637</v>
      </c>
      <c r="N1122" s="97">
        <v>2638</v>
      </c>
      <c r="O1122" s="109">
        <v>43236</v>
      </c>
      <c r="P1122" s="97" t="s">
        <v>134</v>
      </c>
      <c r="Q1122" s="97" t="s">
        <v>90</v>
      </c>
      <c r="R1122" s="132" t="str">
        <f>IFERROR(VLOOKUP(Q1122,PROVEEDORES!$A$2:$B$100,2,0),"")</f>
        <v>CUENCA</v>
      </c>
      <c r="S1122" s="124">
        <v>0.70833333333333337</v>
      </c>
      <c r="T1122" s="97">
        <v>3</v>
      </c>
      <c r="U1122" s="127" t="s">
        <v>373</v>
      </c>
      <c r="V1122" s="97" t="s">
        <v>374</v>
      </c>
      <c r="W1122" s="97" t="s">
        <v>289</v>
      </c>
      <c r="Y1122" s="127" t="s">
        <v>363</v>
      </c>
      <c r="Z1122" s="127" t="s">
        <v>364</v>
      </c>
      <c r="AA1122" s="127" t="s">
        <v>261</v>
      </c>
      <c r="AB1122" s="127">
        <f t="shared" si="126"/>
        <v>1</v>
      </c>
      <c r="AC1122" s="127">
        <f t="shared" si="127"/>
        <v>1</v>
      </c>
      <c r="AD1122" s="97">
        <v>25</v>
      </c>
      <c r="AE1122" s="132">
        <f t="shared" si="124"/>
        <v>845</v>
      </c>
      <c r="AF1122" s="97">
        <v>1</v>
      </c>
      <c r="AH1122" s="127" t="str">
        <f t="shared" si="123"/>
        <v>2638ARKOLAGEN PLUS X 14 SACHETS</v>
      </c>
      <c r="AI1122" s="97" t="s">
        <v>372</v>
      </c>
    </row>
    <row r="1123" spans="1:35" x14ac:dyDescent="0.3">
      <c r="A1123" s="97">
        <v>171</v>
      </c>
      <c r="B1123" s="127" t="str">
        <f t="shared" si="121"/>
        <v>1711</v>
      </c>
      <c r="C1123" s="127" t="str">
        <f t="shared" si="122"/>
        <v>26383</v>
      </c>
      <c r="E1123" s="159" t="s">
        <v>615</v>
      </c>
      <c r="F1123" s="133" t="s">
        <v>146</v>
      </c>
      <c r="G1123" s="160" t="s">
        <v>400</v>
      </c>
      <c r="H1123" s="136">
        <v>43707</v>
      </c>
      <c r="I1123" s="132">
        <f t="shared" si="125"/>
        <v>3</v>
      </c>
      <c r="J1123" s="97" t="s">
        <v>537</v>
      </c>
      <c r="K1123" s="97">
        <v>2018</v>
      </c>
      <c r="L1123" s="109">
        <v>43236</v>
      </c>
      <c r="M1123" s="97">
        <v>2637</v>
      </c>
      <c r="N1123" s="97">
        <v>2638</v>
      </c>
      <c r="O1123" s="109">
        <v>43236</v>
      </c>
      <c r="P1123" s="97" t="s">
        <v>134</v>
      </c>
      <c r="Q1123" s="97" t="s">
        <v>90</v>
      </c>
      <c r="R1123" s="132" t="str">
        <f>IFERROR(VLOOKUP(Q1123,PROVEEDORES!$A$2:$B$100,2,0),"")</f>
        <v>CUENCA</v>
      </c>
      <c r="S1123" s="124">
        <v>0.70833333333333337</v>
      </c>
      <c r="T1123" s="97">
        <v>3</v>
      </c>
      <c r="U1123" s="127" t="s">
        <v>373</v>
      </c>
      <c r="V1123" s="97" t="s">
        <v>374</v>
      </c>
      <c r="W1123" s="97" t="s">
        <v>289</v>
      </c>
      <c r="Y1123" s="127" t="s">
        <v>363</v>
      </c>
      <c r="Z1123" s="127" t="s">
        <v>364</v>
      </c>
      <c r="AA1123" s="127" t="s">
        <v>261</v>
      </c>
      <c r="AB1123" s="127">
        <f t="shared" si="126"/>
        <v>1</v>
      </c>
      <c r="AC1123" s="127">
        <f t="shared" si="127"/>
        <v>1</v>
      </c>
      <c r="AD1123" s="97">
        <v>20</v>
      </c>
      <c r="AE1123" s="132">
        <f t="shared" si="124"/>
        <v>845</v>
      </c>
      <c r="AF1123" s="97">
        <v>1</v>
      </c>
      <c r="AH1123" s="127" t="str">
        <f t="shared" si="123"/>
        <v>2638ARKOVOX PROPOLIS JARABE X 150 ML.</v>
      </c>
      <c r="AI1123" s="97" t="s">
        <v>372</v>
      </c>
    </row>
    <row r="1124" spans="1:35" x14ac:dyDescent="0.3">
      <c r="A1124" s="97">
        <v>171</v>
      </c>
      <c r="B1124" s="127" t="str">
        <f t="shared" si="121"/>
        <v>1711</v>
      </c>
      <c r="C1124" s="127" t="str">
        <f t="shared" si="122"/>
        <v>26384</v>
      </c>
      <c r="E1124" s="159" t="s">
        <v>614</v>
      </c>
      <c r="F1124" s="133" t="s">
        <v>149</v>
      </c>
      <c r="G1124" s="160" t="s">
        <v>150</v>
      </c>
      <c r="H1124" s="136">
        <v>43951</v>
      </c>
      <c r="I1124" s="132">
        <f t="shared" si="125"/>
        <v>4</v>
      </c>
      <c r="J1124" s="97" t="s">
        <v>537</v>
      </c>
      <c r="K1124" s="97">
        <v>2018</v>
      </c>
      <c r="L1124" s="109">
        <v>43236</v>
      </c>
      <c r="M1124" s="97">
        <v>2637</v>
      </c>
      <c r="N1124" s="97">
        <v>2638</v>
      </c>
      <c r="O1124" s="109">
        <v>43236</v>
      </c>
      <c r="P1124" s="97" t="s">
        <v>134</v>
      </c>
      <c r="Q1124" s="97" t="s">
        <v>90</v>
      </c>
      <c r="R1124" s="132" t="str">
        <f>IFERROR(VLOOKUP(Q1124,PROVEEDORES!$A$2:$B$100,2,0),"")</f>
        <v>CUENCA</v>
      </c>
      <c r="S1124" s="124">
        <v>0.70833333333333337</v>
      </c>
      <c r="T1124" s="97">
        <v>3</v>
      </c>
      <c r="U1124" s="127" t="s">
        <v>373</v>
      </c>
      <c r="V1124" s="97" t="s">
        <v>374</v>
      </c>
      <c r="W1124" s="97" t="s">
        <v>289</v>
      </c>
      <c r="Y1124" s="127" t="s">
        <v>363</v>
      </c>
      <c r="Z1124" s="127" t="s">
        <v>364</v>
      </c>
      <c r="AA1124" s="127" t="s">
        <v>261</v>
      </c>
      <c r="AB1124" s="127">
        <f t="shared" si="126"/>
        <v>1</v>
      </c>
      <c r="AC1124" s="127">
        <f t="shared" si="127"/>
        <v>1</v>
      </c>
      <c r="AD1124" s="97">
        <v>5</v>
      </c>
      <c r="AE1124" s="132">
        <f t="shared" si="124"/>
        <v>845</v>
      </c>
      <c r="AF1124" s="97">
        <v>1</v>
      </c>
      <c r="AH1124" s="127" t="str">
        <f t="shared" si="123"/>
        <v>2638CHONDRO AID FORTE X 60 CAPS.</v>
      </c>
      <c r="AI1124" s="97" t="s">
        <v>372</v>
      </c>
    </row>
    <row r="1125" spans="1:35" x14ac:dyDescent="0.3">
      <c r="A1125" s="97">
        <v>171</v>
      </c>
      <c r="B1125" s="127" t="str">
        <f t="shared" si="121"/>
        <v>1711</v>
      </c>
      <c r="C1125" s="127" t="str">
        <f t="shared" si="122"/>
        <v>26385</v>
      </c>
      <c r="E1125" s="159" t="s">
        <v>619</v>
      </c>
      <c r="F1125" s="133" t="s">
        <v>151</v>
      </c>
      <c r="G1125" s="160" t="s">
        <v>407</v>
      </c>
      <c r="H1125" s="136">
        <v>44134</v>
      </c>
      <c r="I1125" s="132">
        <f t="shared" si="125"/>
        <v>5</v>
      </c>
      <c r="J1125" s="97" t="s">
        <v>537</v>
      </c>
      <c r="K1125" s="97">
        <v>2018</v>
      </c>
      <c r="L1125" s="109">
        <v>43236</v>
      </c>
      <c r="M1125" s="97">
        <v>2637</v>
      </c>
      <c r="N1125" s="97">
        <v>2638</v>
      </c>
      <c r="O1125" s="109">
        <v>43236</v>
      </c>
      <c r="P1125" s="97" t="s">
        <v>134</v>
      </c>
      <c r="Q1125" s="97" t="s">
        <v>90</v>
      </c>
      <c r="R1125" s="132" t="str">
        <f>IFERROR(VLOOKUP(Q1125,PROVEEDORES!$A$2:$B$100,2,0),"")</f>
        <v>CUENCA</v>
      </c>
      <c r="S1125" s="124">
        <v>0.70833333333333337</v>
      </c>
      <c r="T1125" s="97">
        <v>3</v>
      </c>
      <c r="U1125" s="127" t="s">
        <v>373</v>
      </c>
      <c r="V1125" s="97" t="s">
        <v>374</v>
      </c>
      <c r="W1125" s="97" t="s">
        <v>289</v>
      </c>
      <c r="Y1125" s="127" t="s">
        <v>363</v>
      </c>
      <c r="Z1125" s="127" t="s">
        <v>364</v>
      </c>
      <c r="AA1125" s="127" t="s">
        <v>261</v>
      </c>
      <c r="AB1125" s="127">
        <f t="shared" si="126"/>
        <v>1</v>
      </c>
      <c r="AC1125" s="127">
        <f t="shared" si="127"/>
        <v>1</v>
      </c>
      <c r="AD1125" s="97">
        <v>5</v>
      </c>
      <c r="AE1125" s="132">
        <f t="shared" si="124"/>
        <v>845</v>
      </c>
      <c r="AF1125" s="97">
        <v>1</v>
      </c>
      <c r="AH1125" s="127" t="str">
        <f t="shared" si="123"/>
        <v>2638CYS-CONTROL SACHETS X 14</v>
      </c>
      <c r="AI1125" s="97" t="s">
        <v>372</v>
      </c>
    </row>
    <row r="1126" spans="1:35" x14ac:dyDescent="0.3">
      <c r="A1126" s="97">
        <v>171</v>
      </c>
      <c r="B1126" s="127" t="str">
        <f t="shared" si="121"/>
        <v>1711</v>
      </c>
      <c r="C1126" s="127" t="str">
        <f t="shared" si="122"/>
        <v>26386</v>
      </c>
      <c r="E1126" s="159" t="s">
        <v>617</v>
      </c>
      <c r="F1126" s="133" t="s">
        <v>155</v>
      </c>
      <c r="G1126" s="160" t="s">
        <v>355</v>
      </c>
      <c r="H1126" s="136">
        <v>44073</v>
      </c>
      <c r="I1126" s="132">
        <f t="shared" si="125"/>
        <v>6</v>
      </c>
      <c r="J1126" s="97" t="s">
        <v>537</v>
      </c>
      <c r="K1126" s="97">
        <v>2018</v>
      </c>
      <c r="L1126" s="109">
        <v>43236</v>
      </c>
      <c r="M1126" s="97">
        <v>2637</v>
      </c>
      <c r="N1126" s="97">
        <v>2638</v>
      </c>
      <c r="O1126" s="109">
        <v>43236</v>
      </c>
      <c r="P1126" s="97" t="s">
        <v>134</v>
      </c>
      <c r="Q1126" s="97" t="s">
        <v>90</v>
      </c>
      <c r="R1126" s="132" t="str">
        <f>IFERROR(VLOOKUP(Q1126,PROVEEDORES!$A$2:$B$100,2,0),"")</f>
        <v>CUENCA</v>
      </c>
      <c r="S1126" s="124">
        <v>0.70833333333333337</v>
      </c>
      <c r="T1126" s="97">
        <v>3</v>
      </c>
      <c r="U1126" s="127" t="s">
        <v>373</v>
      </c>
      <c r="V1126" s="97" t="s">
        <v>374</v>
      </c>
      <c r="W1126" s="97" t="s">
        <v>289</v>
      </c>
      <c r="Y1126" s="127" t="s">
        <v>363</v>
      </c>
      <c r="Z1126" s="127" t="s">
        <v>364</v>
      </c>
      <c r="AA1126" s="127" t="s">
        <v>261</v>
      </c>
      <c r="AB1126" s="127">
        <f t="shared" si="126"/>
        <v>1</v>
      </c>
      <c r="AC1126" s="127">
        <f t="shared" si="127"/>
        <v>1</v>
      </c>
      <c r="AD1126" s="97">
        <v>5</v>
      </c>
      <c r="AE1126" s="132">
        <f t="shared" si="124"/>
        <v>845</v>
      </c>
      <c r="AF1126" s="97">
        <v>1</v>
      </c>
      <c r="AH1126" s="127" t="str">
        <f t="shared" si="123"/>
        <v>2638PHYTO SOYA CAPS. X 60</v>
      </c>
      <c r="AI1126" s="97" t="s">
        <v>372</v>
      </c>
    </row>
    <row r="1127" spans="1:35" x14ac:dyDescent="0.3">
      <c r="A1127" s="97">
        <v>171</v>
      </c>
      <c r="B1127" s="127" t="str">
        <f t="shared" si="121"/>
        <v>1711</v>
      </c>
      <c r="C1127" s="127" t="str">
        <f t="shared" si="122"/>
        <v>26387</v>
      </c>
      <c r="E1127" s="159" t="s">
        <v>620</v>
      </c>
      <c r="F1127" s="133" t="s">
        <v>165</v>
      </c>
      <c r="G1127" s="160" t="s">
        <v>184</v>
      </c>
      <c r="H1127" s="136">
        <v>44042</v>
      </c>
      <c r="I1127" s="132">
        <f t="shared" si="125"/>
        <v>7</v>
      </c>
      <c r="J1127" s="97" t="s">
        <v>537</v>
      </c>
      <c r="K1127" s="97">
        <v>2018</v>
      </c>
      <c r="L1127" s="109">
        <v>43236</v>
      </c>
      <c r="M1127" s="97">
        <v>2637</v>
      </c>
      <c r="N1127" s="97">
        <v>2638</v>
      </c>
      <c r="O1127" s="109">
        <v>43236</v>
      </c>
      <c r="P1127" s="97" t="s">
        <v>134</v>
      </c>
      <c r="Q1127" s="97" t="s">
        <v>90</v>
      </c>
      <c r="R1127" s="132" t="str">
        <f>IFERROR(VLOOKUP(Q1127,PROVEEDORES!$A$2:$B$100,2,0),"")</f>
        <v>CUENCA</v>
      </c>
      <c r="S1127" s="124">
        <v>0.70833333333333337</v>
      </c>
      <c r="T1127" s="97">
        <v>3</v>
      </c>
      <c r="U1127" s="127" t="s">
        <v>373</v>
      </c>
      <c r="V1127" s="97" t="s">
        <v>374</v>
      </c>
      <c r="W1127" s="97" t="s">
        <v>289</v>
      </c>
      <c r="Y1127" s="127" t="s">
        <v>363</v>
      </c>
      <c r="Z1127" s="127" t="s">
        <v>364</v>
      </c>
      <c r="AA1127" s="127" t="s">
        <v>261</v>
      </c>
      <c r="AB1127" s="127">
        <f t="shared" si="126"/>
        <v>1</v>
      </c>
      <c r="AC1127" s="127">
        <f t="shared" si="127"/>
        <v>1</v>
      </c>
      <c r="AD1127" s="97">
        <v>10</v>
      </c>
      <c r="AE1127" s="132">
        <f t="shared" si="124"/>
        <v>845</v>
      </c>
      <c r="AF1127" s="97">
        <v>1</v>
      </c>
      <c r="AH1127" s="127" t="str">
        <f t="shared" si="123"/>
        <v>2638PHYTO SOYA FORTE X 60 CAPS</v>
      </c>
      <c r="AI1127" s="97" t="s">
        <v>372</v>
      </c>
    </row>
    <row r="1128" spans="1:35" x14ac:dyDescent="0.3">
      <c r="A1128" s="97">
        <v>171</v>
      </c>
      <c r="B1128" s="127" t="str">
        <f t="shared" si="121"/>
        <v>1711</v>
      </c>
      <c r="C1128" s="127" t="str">
        <f t="shared" si="122"/>
        <v>26388</v>
      </c>
      <c r="E1128" s="159" t="s">
        <v>634</v>
      </c>
      <c r="F1128" s="133" t="s">
        <v>157</v>
      </c>
      <c r="G1128" s="160" t="s">
        <v>326</v>
      </c>
      <c r="H1128" s="136">
        <v>44134</v>
      </c>
      <c r="I1128" s="132">
        <f t="shared" si="125"/>
        <v>8</v>
      </c>
      <c r="J1128" s="97" t="s">
        <v>537</v>
      </c>
      <c r="K1128" s="97">
        <v>2018</v>
      </c>
      <c r="L1128" s="109">
        <v>43236</v>
      </c>
      <c r="M1128" s="97">
        <v>2637</v>
      </c>
      <c r="N1128" s="97">
        <v>2638</v>
      </c>
      <c r="O1128" s="109">
        <v>43236</v>
      </c>
      <c r="P1128" s="97" t="s">
        <v>134</v>
      </c>
      <c r="Q1128" s="97" t="s">
        <v>90</v>
      </c>
      <c r="R1128" s="132" t="str">
        <f>IFERROR(VLOOKUP(Q1128,PROVEEDORES!$A$2:$B$100,2,0),"")</f>
        <v>CUENCA</v>
      </c>
      <c r="S1128" s="124">
        <v>0.70833333333333337</v>
      </c>
      <c r="T1128" s="97">
        <v>3</v>
      </c>
      <c r="U1128" s="127" t="s">
        <v>373</v>
      </c>
      <c r="V1128" s="97" t="s">
        <v>374</v>
      </c>
      <c r="W1128" s="97" t="s">
        <v>289</v>
      </c>
      <c r="Y1128" s="127" t="s">
        <v>363</v>
      </c>
      <c r="Z1128" s="127" t="s">
        <v>364</v>
      </c>
      <c r="AA1128" s="127" t="s">
        <v>261</v>
      </c>
      <c r="AB1128" s="127">
        <f t="shared" si="126"/>
        <v>1</v>
      </c>
      <c r="AC1128" s="127">
        <f t="shared" si="127"/>
        <v>1</v>
      </c>
      <c r="AD1128" s="97">
        <v>10</v>
      </c>
      <c r="AE1128" s="132">
        <f t="shared" si="124"/>
        <v>845</v>
      </c>
      <c r="AF1128" s="97">
        <v>1</v>
      </c>
      <c r="AH1128" s="127" t="str">
        <f t="shared" si="123"/>
        <v>2638PHYTO SOYA GEL VAGINAL X 8 APLICADORES</v>
      </c>
      <c r="AI1128" s="97" t="s">
        <v>372</v>
      </c>
    </row>
    <row r="1129" spans="1:35" x14ac:dyDescent="0.3">
      <c r="A1129" s="97">
        <v>172</v>
      </c>
      <c r="B1129" s="127" t="str">
        <f t="shared" si="121"/>
        <v>1721</v>
      </c>
      <c r="C1129" s="127" t="str">
        <f t="shared" si="122"/>
        <v>26391</v>
      </c>
      <c r="D1129" s="98" t="s">
        <v>578</v>
      </c>
      <c r="E1129" s="159" t="s">
        <v>634</v>
      </c>
      <c r="F1129" s="133" t="s">
        <v>157</v>
      </c>
      <c r="G1129" s="160" t="s">
        <v>326</v>
      </c>
      <c r="H1129" s="136">
        <v>44134</v>
      </c>
      <c r="I1129" s="132">
        <f t="shared" si="125"/>
        <v>1</v>
      </c>
      <c r="J1129" s="97" t="s">
        <v>537</v>
      </c>
      <c r="K1129" s="97">
        <v>2018</v>
      </c>
      <c r="L1129" s="109">
        <v>43237</v>
      </c>
      <c r="M1129" s="97">
        <v>2638</v>
      </c>
      <c r="N1129" s="97">
        <v>2639</v>
      </c>
      <c r="O1129" s="109">
        <v>43236</v>
      </c>
      <c r="P1129" s="97" t="s">
        <v>134</v>
      </c>
      <c r="Q1129" s="97" t="s">
        <v>96</v>
      </c>
      <c r="R1129" s="132" t="str">
        <f>IFERROR(VLOOKUP(Q1129,PROVEEDORES!$A$2:$B$100,2,0),"")</f>
        <v>GUAYAQUIL</v>
      </c>
      <c r="S1129" s="124">
        <v>0.6875</v>
      </c>
      <c r="T1129" s="97">
        <v>6</v>
      </c>
      <c r="U1129" s="127" t="s">
        <v>373</v>
      </c>
      <c r="V1129" s="97" t="s">
        <v>374</v>
      </c>
      <c r="W1129" s="97" t="s">
        <v>289</v>
      </c>
      <c r="Y1129" s="127" t="s">
        <v>363</v>
      </c>
      <c r="Z1129" s="127" t="s">
        <v>364</v>
      </c>
      <c r="AA1129" s="127" t="s">
        <v>261</v>
      </c>
      <c r="AB1129" s="127">
        <f t="shared" si="126"/>
        <v>1</v>
      </c>
      <c r="AC1129" s="127">
        <f t="shared" si="127"/>
        <v>1</v>
      </c>
      <c r="AD1129" s="97">
        <v>18</v>
      </c>
      <c r="AE1129" s="132">
        <f t="shared" si="124"/>
        <v>846</v>
      </c>
      <c r="AF1129" s="97">
        <v>1</v>
      </c>
      <c r="AH1129" s="127" t="str">
        <f t="shared" si="123"/>
        <v>2639PHYTO SOYA GEL VAGINAL X 8 APLICADORES</v>
      </c>
      <c r="AI1129" s="97" t="s">
        <v>380</v>
      </c>
    </row>
    <row r="1130" spans="1:35" x14ac:dyDescent="0.3">
      <c r="A1130" s="97">
        <v>172</v>
      </c>
      <c r="B1130" s="127" t="str">
        <f t="shared" si="121"/>
        <v>1721</v>
      </c>
      <c r="C1130" s="127" t="str">
        <f t="shared" si="122"/>
        <v>26392</v>
      </c>
      <c r="D1130" s="98" t="s">
        <v>578</v>
      </c>
      <c r="E1130" s="159" t="s">
        <v>614</v>
      </c>
      <c r="F1130" s="133" t="s">
        <v>149</v>
      </c>
      <c r="G1130" s="160" t="s">
        <v>150</v>
      </c>
      <c r="H1130" s="136">
        <v>43951</v>
      </c>
      <c r="I1130" s="132">
        <f t="shared" si="125"/>
        <v>2</v>
      </c>
      <c r="J1130" s="97" t="s">
        <v>537</v>
      </c>
      <c r="K1130" s="97">
        <v>2018</v>
      </c>
      <c r="L1130" s="109">
        <v>43237</v>
      </c>
      <c r="M1130" s="97">
        <v>2638</v>
      </c>
      <c r="N1130" s="97">
        <v>2639</v>
      </c>
      <c r="O1130" s="109">
        <v>43236</v>
      </c>
      <c r="P1130" s="97" t="s">
        <v>134</v>
      </c>
      <c r="Q1130" s="97" t="s">
        <v>96</v>
      </c>
      <c r="R1130" s="132" t="str">
        <f>IFERROR(VLOOKUP(Q1130,PROVEEDORES!$A$2:$B$100,2,0),"")</f>
        <v>GUAYAQUIL</v>
      </c>
      <c r="S1130" s="124">
        <v>0.6875</v>
      </c>
      <c r="T1130" s="97">
        <v>6</v>
      </c>
      <c r="U1130" s="127" t="s">
        <v>373</v>
      </c>
      <c r="V1130" s="97" t="s">
        <v>374</v>
      </c>
      <c r="W1130" s="97" t="s">
        <v>289</v>
      </c>
      <c r="Y1130" s="127" t="s">
        <v>363</v>
      </c>
      <c r="Z1130" s="127" t="s">
        <v>364</v>
      </c>
      <c r="AA1130" s="127" t="s">
        <v>261</v>
      </c>
      <c r="AB1130" s="127">
        <f t="shared" si="126"/>
        <v>1</v>
      </c>
      <c r="AC1130" s="127">
        <f t="shared" si="127"/>
        <v>1</v>
      </c>
      <c r="AD1130" s="97">
        <v>72</v>
      </c>
      <c r="AE1130" s="132">
        <f t="shared" si="124"/>
        <v>846</v>
      </c>
      <c r="AF1130" s="97">
        <v>1</v>
      </c>
      <c r="AH1130" s="127" t="str">
        <f t="shared" si="123"/>
        <v>2639CHONDRO AID FORTE X 60 CAPS.</v>
      </c>
      <c r="AI1130" s="97" t="s">
        <v>380</v>
      </c>
    </row>
    <row r="1131" spans="1:35" x14ac:dyDescent="0.3">
      <c r="A1131" s="97">
        <v>172</v>
      </c>
      <c r="B1131" s="127" t="str">
        <f t="shared" si="121"/>
        <v>1721</v>
      </c>
      <c r="C1131" s="127" t="str">
        <f t="shared" si="122"/>
        <v>26393</v>
      </c>
      <c r="D1131" s="98" t="s">
        <v>578</v>
      </c>
      <c r="E1131" s="159" t="s">
        <v>616</v>
      </c>
      <c r="F1131" s="133" t="s">
        <v>163</v>
      </c>
      <c r="G1131" s="160" t="s">
        <v>164</v>
      </c>
      <c r="H1131" s="136">
        <v>43951</v>
      </c>
      <c r="I1131" s="132">
        <f t="shared" si="125"/>
        <v>3</v>
      </c>
      <c r="J1131" s="97" t="s">
        <v>537</v>
      </c>
      <c r="K1131" s="97">
        <v>2018</v>
      </c>
      <c r="L1131" s="109">
        <v>43237</v>
      </c>
      <c r="M1131" s="97">
        <v>2638</v>
      </c>
      <c r="N1131" s="97">
        <v>2639</v>
      </c>
      <c r="O1131" s="109">
        <v>43236</v>
      </c>
      <c r="P1131" s="97" t="s">
        <v>134</v>
      </c>
      <c r="Q1131" s="97" t="s">
        <v>96</v>
      </c>
      <c r="R1131" s="132" t="str">
        <f>IFERROR(VLOOKUP(Q1131,PROVEEDORES!$A$2:$B$100,2,0),"")</f>
        <v>GUAYAQUIL</v>
      </c>
      <c r="S1131" s="124">
        <v>0.6875</v>
      </c>
      <c r="T1131" s="97">
        <v>6</v>
      </c>
      <c r="U1131" s="127" t="s">
        <v>373</v>
      </c>
      <c r="V1131" s="97" t="s">
        <v>374</v>
      </c>
      <c r="W1131" s="97" t="s">
        <v>289</v>
      </c>
      <c r="Y1131" s="127" t="s">
        <v>363</v>
      </c>
      <c r="Z1131" s="127" t="s">
        <v>364</v>
      </c>
      <c r="AA1131" s="127" t="s">
        <v>261</v>
      </c>
      <c r="AB1131" s="127">
        <f t="shared" si="126"/>
        <v>1</v>
      </c>
      <c r="AC1131" s="127">
        <f t="shared" si="127"/>
        <v>1</v>
      </c>
      <c r="AD1131" s="97">
        <v>48</v>
      </c>
      <c r="AE1131" s="132">
        <f t="shared" si="124"/>
        <v>846</v>
      </c>
      <c r="AF1131" s="97">
        <v>1</v>
      </c>
      <c r="AH1131" s="127" t="str">
        <f t="shared" si="123"/>
        <v>2639PERLAS DE PIEL advance X 200 CAPS.</v>
      </c>
      <c r="AI1131" s="97" t="s">
        <v>380</v>
      </c>
    </row>
    <row r="1132" spans="1:35" x14ac:dyDescent="0.3">
      <c r="A1132" s="97">
        <v>172</v>
      </c>
      <c r="B1132" s="127" t="str">
        <f t="shared" si="121"/>
        <v>1721</v>
      </c>
      <c r="C1132" s="127" t="str">
        <f t="shared" si="122"/>
        <v>26394</v>
      </c>
      <c r="D1132" s="98" t="s">
        <v>578</v>
      </c>
      <c r="E1132" s="159" t="s">
        <v>621</v>
      </c>
      <c r="F1132" s="133" t="s">
        <v>837</v>
      </c>
      <c r="G1132" s="163">
        <v>173937</v>
      </c>
      <c r="H1132" s="136" t="s">
        <v>837</v>
      </c>
      <c r="I1132" s="132">
        <f t="shared" si="125"/>
        <v>4</v>
      </c>
      <c r="J1132" s="97" t="s">
        <v>537</v>
      </c>
      <c r="K1132" s="97">
        <v>2018</v>
      </c>
      <c r="L1132" s="109">
        <v>43237</v>
      </c>
      <c r="M1132" s="97">
        <v>2638</v>
      </c>
      <c r="N1132" s="97">
        <v>2639</v>
      </c>
      <c r="O1132" s="109">
        <v>43236</v>
      </c>
      <c r="P1132" s="97" t="s">
        <v>134</v>
      </c>
      <c r="Q1132" s="97" t="s">
        <v>96</v>
      </c>
      <c r="R1132" s="132" t="str">
        <f>IFERROR(VLOOKUP(Q1132,PROVEEDORES!$A$2:$B$100,2,0),"")</f>
        <v>GUAYAQUIL</v>
      </c>
      <c r="S1132" s="124">
        <v>0.6875</v>
      </c>
      <c r="T1132" s="97">
        <v>6</v>
      </c>
      <c r="U1132" s="127" t="s">
        <v>373</v>
      </c>
      <c r="V1132" s="97" t="s">
        <v>374</v>
      </c>
      <c r="W1132" s="97" t="s">
        <v>289</v>
      </c>
      <c r="Y1132" s="127" t="s">
        <v>363</v>
      </c>
      <c r="Z1132" s="127" t="s">
        <v>364</v>
      </c>
      <c r="AA1132" s="127" t="s">
        <v>261</v>
      </c>
      <c r="AB1132" s="127">
        <f t="shared" si="126"/>
        <v>1</v>
      </c>
      <c r="AC1132" s="127">
        <f t="shared" si="127"/>
        <v>1</v>
      </c>
      <c r="AD1132" s="97">
        <v>6</v>
      </c>
      <c r="AE1132" s="132">
        <f t="shared" si="124"/>
        <v>846</v>
      </c>
      <c r="AF1132" s="97">
        <v>1</v>
      </c>
      <c r="AH1132" s="127" t="str">
        <f t="shared" si="123"/>
        <v>2639</v>
      </c>
      <c r="AI1132" s="97" t="s">
        <v>380</v>
      </c>
    </row>
    <row r="1133" spans="1:35" x14ac:dyDescent="0.3">
      <c r="A1133" s="97">
        <v>172</v>
      </c>
      <c r="B1133" s="127" t="str">
        <f t="shared" si="121"/>
        <v>1721</v>
      </c>
      <c r="C1133" s="127" t="str">
        <f t="shared" si="122"/>
        <v>26395</v>
      </c>
      <c r="D1133" s="98" t="s">
        <v>578</v>
      </c>
      <c r="E1133" s="159" t="s">
        <v>627</v>
      </c>
      <c r="F1133" s="133" t="s">
        <v>153</v>
      </c>
      <c r="G1133" s="160" t="s">
        <v>154</v>
      </c>
      <c r="H1133" s="136">
        <v>43910</v>
      </c>
      <c r="I1133" s="132">
        <f t="shared" si="125"/>
        <v>5</v>
      </c>
      <c r="J1133" s="97" t="s">
        <v>537</v>
      </c>
      <c r="K1133" s="97">
        <v>2018</v>
      </c>
      <c r="L1133" s="109">
        <v>43237</v>
      </c>
      <c r="M1133" s="97">
        <v>2638</v>
      </c>
      <c r="N1133" s="97">
        <v>2639</v>
      </c>
      <c r="O1133" s="109">
        <v>43236</v>
      </c>
      <c r="P1133" s="97" t="s">
        <v>134</v>
      </c>
      <c r="Q1133" s="97" t="s">
        <v>96</v>
      </c>
      <c r="R1133" s="132" t="str">
        <f>IFERROR(VLOOKUP(Q1133,PROVEEDORES!$A$2:$B$100,2,0),"")</f>
        <v>GUAYAQUIL</v>
      </c>
      <c r="S1133" s="124">
        <v>0.6875</v>
      </c>
      <c r="T1133" s="97">
        <v>6</v>
      </c>
      <c r="U1133" s="127" t="s">
        <v>373</v>
      </c>
      <c r="V1133" s="97" t="s">
        <v>374</v>
      </c>
      <c r="W1133" s="97" t="s">
        <v>289</v>
      </c>
      <c r="Y1133" s="127" t="s">
        <v>363</v>
      </c>
      <c r="Z1133" s="127" t="s">
        <v>364</v>
      </c>
      <c r="AA1133" s="127" t="s">
        <v>261</v>
      </c>
      <c r="AB1133" s="127">
        <f t="shared" si="126"/>
        <v>1</v>
      </c>
      <c r="AC1133" s="127">
        <f t="shared" si="127"/>
        <v>1</v>
      </c>
      <c r="AD1133" s="97">
        <v>240</v>
      </c>
      <c r="AE1133" s="132">
        <f t="shared" si="124"/>
        <v>846</v>
      </c>
      <c r="AF1133" s="97">
        <v>1</v>
      </c>
      <c r="AH1133" s="127" t="str">
        <f t="shared" si="123"/>
        <v>2639ECHINALIS X 30 CAPSULAS</v>
      </c>
      <c r="AI1133" s="97" t="s">
        <v>380</v>
      </c>
    </row>
    <row r="1134" spans="1:35" x14ac:dyDescent="0.3">
      <c r="A1134" s="97">
        <v>172</v>
      </c>
      <c r="B1134" s="127" t="str">
        <f t="shared" si="121"/>
        <v>1721</v>
      </c>
      <c r="C1134" s="127" t="str">
        <f t="shared" si="122"/>
        <v>26396</v>
      </c>
      <c r="D1134" s="98" t="s">
        <v>578</v>
      </c>
      <c r="E1134" s="159" t="s">
        <v>633</v>
      </c>
      <c r="F1134" s="133" t="s">
        <v>172</v>
      </c>
      <c r="G1134" s="160" t="s">
        <v>173</v>
      </c>
      <c r="H1134" s="136">
        <v>43497</v>
      </c>
      <c r="I1134" s="132">
        <f t="shared" si="125"/>
        <v>6</v>
      </c>
      <c r="J1134" s="97" t="s">
        <v>537</v>
      </c>
      <c r="K1134" s="97">
        <v>2018</v>
      </c>
      <c r="L1134" s="109">
        <v>43237</v>
      </c>
      <c r="M1134" s="97">
        <v>2638</v>
      </c>
      <c r="N1134" s="97">
        <v>2639</v>
      </c>
      <c r="O1134" s="109">
        <v>43236</v>
      </c>
      <c r="P1134" s="97" t="s">
        <v>134</v>
      </c>
      <c r="Q1134" s="97" t="s">
        <v>96</v>
      </c>
      <c r="R1134" s="132" t="str">
        <f>IFERROR(VLOOKUP(Q1134,PROVEEDORES!$A$2:$B$100,2,0),"")</f>
        <v>GUAYAQUIL</v>
      </c>
      <c r="S1134" s="124">
        <v>0.6875</v>
      </c>
      <c r="T1134" s="97">
        <v>6</v>
      </c>
      <c r="U1134" s="127" t="s">
        <v>373</v>
      </c>
      <c r="V1134" s="97" t="s">
        <v>374</v>
      </c>
      <c r="W1134" s="97" t="s">
        <v>289</v>
      </c>
      <c r="Y1134" s="127" t="s">
        <v>363</v>
      </c>
      <c r="Z1134" s="127" t="s">
        <v>364</v>
      </c>
      <c r="AA1134" s="127" t="s">
        <v>261</v>
      </c>
      <c r="AB1134" s="127">
        <f t="shared" si="126"/>
        <v>1</v>
      </c>
      <c r="AC1134" s="127">
        <f t="shared" si="127"/>
        <v>1</v>
      </c>
      <c r="AD1134" s="97">
        <v>36</v>
      </c>
      <c r="AE1134" s="132">
        <f t="shared" si="124"/>
        <v>846</v>
      </c>
      <c r="AF1134" s="97">
        <v>1</v>
      </c>
      <c r="AH1134" s="127" t="str">
        <f t="shared" si="123"/>
        <v>2639VITIVEN X 30 CAPSULAS</v>
      </c>
      <c r="AI1134" s="97" t="s">
        <v>380</v>
      </c>
    </row>
    <row r="1135" spans="1:35" x14ac:dyDescent="0.3">
      <c r="A1135" s="97">
        <v>172</v>
      </c>
      <c r="B1135" s="127" t="str">
        <f t="shared" si="121"/>
        <v>1722</v>
      </c>
      <c r="C1135" s="127" t="str">
        <f t="shared" si="122"/>
        <v>26401</v>
      </c>
      <c r="D1135" s="98" t="s">
        <v>579</v>
      </c>
      <c r="E1135" s="159" t="s">
        <v>614</v>
      </c>
      <c r="F1135" s="133" t="s">
        <v>149</v>
      </c>
      <c r="G1135" s="160" t="s">
        <v>150</v>
      </c>
      <c r="H1135" s="136">
        <v>43951</v>
      </c>
      <c r="I1135" s="132">
        <f t="shared" si="125"/>
        <v>1</v>
      </c>
      <c r="J1135" s="97" t="s">
        <v>537</v>
      </c>
      <c r="K1135" s="97">
        <v>2018</v>
      </c>
      <c r="L1135" s="109">
        <v>43237</v>
      </c>
      <c r="M1135" s="97">
        <v>2639</v>
      </c>
      <c r="N1135" s="97">
        <v>2640</v>
      </c>
      <c r="O1135" s="109">
        <v>43236</v>
      </c>
      <c r="P1135" s="97" t="s">
        <v>134</v>
      </c>
      <c r="Q1135" s="97" t="s">
        <v>566</v>
      </c>
      <c r="R1135" s="132" t="str">
        <f>IFERROR(VLOOKUP(Q1135,PROVEEDORES!$A$2:$B$100,2,0),"")</f>
        <v>QUITO</v>
      </c>
      <c r="S1135" s="124">
        <v>0.6875</v>
      </c>
      <c r="T1135" s="97">
        <v>2</v>
      </c>
      <c r="U1135" s="127" t="s">
        <v>373</v>
      </c>
      <c r="V1135" s="97" t="s">
        <v>374</v>
      </c>
      <c r="W1135" s="97" t="s">
        <v>289</v>
      </c>
      <c r="Y1135" s="127" t="s">
        <v>363</v>
      </c>
      <c r="Z1135" s="127" t="s">
        <v>364</v>
      </c>
      <c r="AA1135" s="127" t="s">
        <v>261</v>
      </c>
      <c r="AB1135" s="127">
        <f t="shared" si="126"/>
        <v>2</v>
      </c>
      <c r="AC1135" s="127">
        <f t="shared" si="127"/>
        <v>1</v>
      </c>
      <c r="AD1135" s="97">
        <v>6</v>
      </c>
      <c r="AE1135" s="132">
        <f t="shared" si="124"/>
        <v>847</v>
      </c>
      <c r="AF1135" s="97">
        <v>1</v>
      </c>
      <c r="AH1135" s="127" t="str">
        <f t="shared" si="123"/>
        <v>2640CHONDRO AID FORTE X 60 CAPS.</v>
      </c>
      <c r="AI1135" s="97" t="s">
        <v>512</v>
      </c>
    </row>
    <row r="1136" spans="1:35" x14ac:dyDescent="0.3">
      <c r="A1136" s="97">
        <v>172</v>
      </c>
      <c r="B1136" s="127" t="str">
        <f t="shared" si="121"/>
        <v>1722</v>
      </c>
      <c r="C1136" s="127" t="str">
        <f t="shared" si="122"/>
        <v>26402</v>
      </c>
      <c r="D1136" s="98" t="s">
        <v>579</v>
      </c>
      <c r="E1136" s="159" t="s">
        <v>616</v>
      </c>
      <c r="F1136" s="133" t="s">
        <v>163</v>
      </c>
      <c r="G1136" s="160" t="s">
        <v>164</v>
      </c>
      <c r="H1136" s="136">
        <v>43951</v>
      </c>
      <c r="I1136" s="132">
        <f t="shared" si="125"/>
        <v>2</v>
      </c>
      <c r="J1136" s="97" t="s">
        <v>537</v>
      </c>
      <c r="K1136" s="97">
        <v>2018</v>
      </c>
      <c r="L1136" s="109">
        <v>43237</v>
      </c>
      <c r="M1136" s="97">
        <v>2639</v>
      </c>
      <c r="N1136" s="97">
        <v>2640</v>
      </c>
      <c r="O1136" s="109">
        <v>43236</v>
      </c>
      <c r="P1136" s="97" t="s">
        <v>134</v>
      </c>
      <c r="Q1136" s="97" t="s">
        <v>566</v>
      </c>
      <c r="R1136" s="132" t="str">
        <f>IFERROR(VLOOKUP(Q1136,PROVEEDORES!$A$2:$B$100,2,0),"")</f>
        <v>QUITO</v>
      </c>
      <c r="S1136" s="124">
        <v>0.6875</v>
      </c>
      <c r="T1136" s="97">
        <v>2</v>
      </c>
      <c r="U1136" s="127" t="s">
        <v>373</v>
      </c>
      <c r="V1136" s="97" t="s">
        <v>374</v>
      </c>
      <c r="W1136" s="97" t="s">
        <v>289</v>
      </c>
      <c r="Y1136" s="127" t="s">
        <v>363</v>
      </c>
      <c r="Z1136" s="127" t="s">
        <v>364</v>
      </c>
      <c r="AA1136" s="127" t="s">
        <v>261</v>
      </c>
      <c r="AB1136" s="127">
        <f t="shared" si="126"/>
        <v>2</v>
      </c>
      <c r="AC1136" s="127">
        <f t="shared" si="127"/>
        <v>1</v>
      </c>
      <c r="AD1136" s="97">
        <v>6</v>
      </c>
      <c r="AE1136" s="132">
        <f t="shared" si="124"/>
        <v>847</v>
      </c>
      <c r="AF1136" s="97">
        <v>1</v>
      </c>
      <c r="AH1136" s="127" t="str">
        <f t="shared" si="123"/>
        <v>2640PERLAS DE PIEL advance X 200 CAPS.</v>
      </c>
      <c r="AI1136" s="97" t="s">
        <v>512</v>
      </c>
    </row>
    <row r="1137" spans="1:35" x14ac:dyDescent="0.3">
      <c r="A1137" s="97">
        <v>172</v>
      </c>
      <c r="B1137" s="127" t="str">
        <f t="shared" si="121"/>
        <v>1722</v>
      </c>
      <c r="C1137" s="127" t="str">
        <f t="shared" si="122"/>
        <v>26403</v>
      </c>
      <c r="D1137" s="98" t="s">
        <v>579</v>
      </c>
      <c r="E1137" s="159" t="s">
        <v>627</v>
      </c>
      <c r="F1137" s="133" t="s">
        <v>153</v>
      </c>
      <c r="G1137" s="160" t="s">
        <v>154</v>
      </c>
      <c r="H1137" s="136">
        <v>43910</v>
      </c>
      <c r="I1137" s="132">
        <f t="shared" si="125"/>
        <v>3</v>
      </c>
      <c r="J1137" s="97" t="s">
        <v>537</v>
      </c>
      <c r="K1137" s="97">
        <v>2018</v>
      </c>
      <c r="L1137" s="109">
        <v>43237</v>
      </c>
      <c r="M1137" s="97">
        <v>2639</v>
      </c>
      <c r="N1137" s="97">
        <v>2640</v>
      </c>
      <c r="O1137" s="109">
        <v>43236</v>
      </c>
      <c r="P1137" s="97" t="s">
        <v>134</v>
      </c>
      <c r="Q1137" s="97" t="s">
        <v>566</v>
      </c>
      <c r="R1137" s="132" t="str">
        <f>IFERROR(VLOOKUP(Q1137,PROVEEDORES!$A$2:$B$100,2,0),"")</f>
        <v>QUITO</v>
      </c>
      <c r="S1137" s="124">
        <v>0.6875</v>
      </c>
      <c r="T1137" s="97">
        <v>2</v>
      </c>
      <c r="U1137" s="127" t="s">
        <v>373</v>
      </c>
      <c r="V1137" s="97" t="s">
        <v>374</v>
      </c>
      <c r="W1137" s="97" t="s">
        <v>289</v>
      </c>
      <c r="Y1137" s="127" t="s">
        <v>363</v>
      </c>
      <c r="Z1137" s="127" t="s">
        <v>364</v>
      </c>
      <c r="AA1137" s="127" t="s">
        <v>261</v>
      </c>
      <c r="AB1137" s="127">
        <f t="shared" si="126"/>
        <v>2</v>
      </c>
      <c r="AC1137" s="127">
        <f t="shared" si="127"/>
        <v>1</v>
      </c>
      <c r="AD1137" s="97">
        <v>102</v>
      </c>
      <c r="AE1137" s="132">
        <f t="shared" si="124"/>
        <v>847</v>
      </c>
      <c r="AF1137" s="97">
        <v>1</v>
      </c>
      <c r="AH1137" s="127" t="str">
        <f t="shared" si="123"/>
        <v>2640ECHINALIS X 30 CAPSULAS</v>
      </c>
      <c r="AI1137" s="97" t="s">
        <v>512</v>
      </c>
    </row>
    <row r="1138" spans="1:35" x14ac:dyDescent="0.3">
      <c r="A1138" s="97">
        <v>172</v>
      </c>
      <c r="B1138" s="127" t="str">
        <f t="shared" si="121"/>
        <v>1722</v>
      </c>
      <c r="C1138" s="127" t="str">
        <f t="shared" si="122"/>
        <v>26404</v>
      </c>
      <c r="D1138" s="98" t="s">
        <v>579</v>
      </c>
      <c r="E1138" s="159" t="s">
        <v>633</v>
      </c>
      <c r="F1138" s="133" t="s">
        <v>172</v>
      </c>
      <c r="G1138" s="160" t="s">
        <v>173</v>
      </c>
      <c r="H1138" s="136">
        <v>43497</v>
      </c>
      <c r="I1138" s="132">
        <f t="shared" si="125"/>
        <v>4</v>
      </c>
      <c r="J1138" s="97" t="s">
        <v>537</v>
      </c>
      <c r="K1138" s="97">
        <v>2018</v>
      </c>
      <c r="L1138" s="109">
        <v>43237</v>
      </c>
      <c r="M1138" s="97">
        <v>2639</v>
      </c>
      <c r="N1138" s="97">
        <v>2640</v>
      </c>
      <c r="O1138" s="109">
        <v>43236</v>
      </c>
      <c r="P1138" s="97" t="s">
        <v>134</v>
      </c>
      <c r="Q1138" s="97" t="s">
        <v>566</v>
      </c>
      <c r="R1138" s="132" t="str">
        <f>IFERROR(VLOOKUP(Q1138,PROVEEDORES!$A$2:$B$100,2,0),"")</f>
        <v>QUITO</v>
      </c>
      <c r="S1138" s="124">
        <v>0.6875</v>
      </c>
      <c r="T1138" s="97">
        <v>2</v>
      </c>
      <c r="U1138" s="127" t="s">
        <v>373</v>
      </c>
      <c r="V1138" s="97" t="s">
        <v>374</v>
      </c>
      <c r="W1138" s="97" t="s">
        <v>289</v>
      </c>
      <c r="Y1138" s="127" t="s">
        <v>363</v>
      </c>
      <c r="Z1138" s="127" t="s">
        <v>364</v>
      </c>
      <c r="AA1138" s="127" t="s">
        <v>261</v>
      </c>
      <c r="AB1138" s="127">
        <f t="shared" si="126"/>
        <v>2</v>
      </c>
      <c r="AC1138" s="127">
        <f t="shared" si="127"/>
        <v>1</v>
      </c>
      <c r="AD1138" s="97">
        <v>6</v>
      </c>
      <c r="AE1138" s="132">
        <f t="shared" si="124"/>
        <v>847</v>
      </c>
      <c r="AF1138" s="97">
        <v>1</v>
      </c>
      <c r="AH1138" s="127" t="str">
        <f t="shared" si="123"/>
        <v>2640VITIVEN X 30 CAPSULAS</v>
      </c>
      <c r="AI1138" s="97" t="s">
        <v>512</v>
      </c>
    </row>
    <row r="1139" spans="1:35" x14ac:dyDescent="0.3">
      <c r="A1139" s="97">
        <v>172</v>
      </c>
      <c r="B1139" s="127" t="str">
        <f t="shared" si="121"/>
        <v>1723</v>
      </c>
      <c r="C1139" s="127" t="str">
        <f t="shared" si="122"/>
        <v>26411</v>
      </c>
      <c r="D1139" s="98" t="s">
        <v>580</v>
      </c>
      <c r="E1139" s="159" t="s">
        <v>631</v>
      </c>
      <c r="F1139" s="133" t="s">
        <v>159</v>
      </c>
      <c r="G1139" s="160" t="s">
        <v>183</v>
      </c>
      <c r="H1139" s="136">
        <v>43738</v>
      </c>
      <c r="I1139" s="132">
        <f t="shared" si="125"/>
        <v>1</v>
      </c>
      <c r="J1139" s="97" t="s">
        <v>537</v>
      </c>
      <c r="K1139" s="97">
        <v>2018</v>
      </c>
      <c r="L1139" s="109">
        <v>43237</v>
      </c>
      <c r="M1139" s="97">
        <v>2640</v>
      </c>
      <c r="N1139" s="97">
        <v>2641</v>
      </c>
      <c r="O1139" s="109">
        <v>43236</v>
      </c>
      <c r="P1139" s="97" t="s">
        <v>134</v>
      </c>
      <c r="Q1139" s="97" t="s">
        <v>566</v>
      </c>
      <c r="R1139" s="132" t="str">
        <f>IFERROR(VLOOKUP(Q1139,PROVEEDORES!$A$2:$B$100,2,0),"")</f>
        <v>QUITO</v>
      </c>
      <c r="S1139" s="124">
        <v>0.6875</v>
      </c>
      <c r="T1139" s="97">
        <v>15</v>
      </c>
      <c r="U1139" s="127" t="s">
        <v>373</v>
      </c>
      <c r="V1139" s="97" t="s">
        <v>374</v>
      </c>
      <c r="W1139" s="97" t="s">
        <v>289</v>
      </c>
      <c r="Y1139" s="127" t="s">
        <v>363</v>
      </c>
      <c r="Z1139" s="127" t="s">
        <v>364</v>
      </c>
      <c r="AA1139" s="127" t="s">
        <v>261</v>
      </c>
      <c r="AB1139" s="127">
        <f t="shared" si="126"/>
        <v>3</v>
      </c>
      <c r="AC1139" s="127">
        <f t="shared" si="127"/>
        <v>1</v>
      </c>
      <c r="AD1139" s="97">
        <v>360</v>
      </c>
      <c r="AE1139" s="132">
        <f t="shared" si="124"/>
        <v>848</v>
      </c>
      <c r="AF1139" s="97">
        <v>1</v>
      </c>
      <c r="AH1139" s="127" t="str">
        <f t="shared" si="123"/>
        <v>2641ACTIVOX MIEL-LIMON X 16 PASTILLAS</v>
      </c>
      <c r="AI1139" s="97" t="s">
        <v>512</v>
      </c>
    </row>
    <row r="1140" spans="1:35" x14ac:dyDescent="0.3">
      <c r="A1140" s="97">
        <v>172</v>
      </c>
      <c r="B1140" s="127" t="str">
        <f t="shared" si="121"/>
        <v>1723</v>
      </c>
      <c r="C1140" s="127" t="str">
        <f t="shared" si="122"/>
        <v>26412</v>
      </c>
      <c r="D1140" s="98" t="s">
        <v>580</v>
      </c>
      <c r="E1140" s="159" t="s">
        <v>630</v>
      </c>
      <c r="F1140" s="133" t="s">
        <v>142</v>
      </c>
      <c r="G1140" s="160" t="s">
        <v>194</v>
      </c>
      <c r="H1140" s="136">
        <v>43738</v>
      </c>
      <c r="I1140" s="132">
        <f t="shared" si="125"/>
        <v>2</v>
      </c>
      <c r="J1140" s="97" t="s">
        <v>537</v>
      </c>
      <c r="K1140" s="97">
        <v>2018</v>
      </c>
      <c r="L1140" s="109">
        <v>43237</v>
      </c>
      <c r="M1140" s="97">
        <v>2640</v>
      </c>
      <c r="N1140" s="97">
        <v>2641</v>
      </c>
      <c r="O1140" s="109">
        <v>43236</v>
      </c>
      <c r="P1140" s="97" t="s">
        <v>134</v>
      </c>
      <c r="Q1140" s="97" t="s">
        <v>566</v>
      </c>
      <c r="R1140" s="132" t="str">
        <f>IFERROR(VLOOKUP(Q1140,PROVEEDORES!$A$2:$B$100,2,0),"")</f>
        <v>QUITO</v>
      </c>
      <c r="S1140" s="124">
        <v>0.6875</v>
      </c>
      <c r="T1140" s="97">
        <v>15</v>
      </c>
      <c r="U1140" s="127" t="s">
        <v>373</v>
      </c>
      <c r="V1140" s="97" t="s">
        <v>374</v>
      </c>
      <c r="W1140" s="97" t="s">
        <v>289</v>
      </c>
      <c r="Y1140" s="127" t="s">
        <v>363</v>
      </c>
      <c r="Z1140" s="127" t="s">
        <v>364</v>
      </c>
      <c r="AA1140" s="127" t="s">
        <v>261</v>
      </c>
      <c r="AB1140" s="127">
        <f t="shared" si="126"/>
        <v>3</v>
      </c>
      <c r="AC1140" s="127">
        <f t="shared" si="127"/>
        <v>1</v>
      </c>
      <c r="AD1140" s="97">
        <v>540</v>
      </c>
      <c r="AE1140" s="132">
        <f t="shared" si="124"/>
        <v>848</v>
      </c>
      <c r="AF1140" s="97">
        <v>1</v>
      </c>
      <c r="AH1140" s="127" t="str">
        <f t="shared" si="123"/>
        <v>2641ACTIVOX MENTA-EUCALIPTO X 16 PASTILLAS</v>
      </c>
      <c r="AI1140" s="97" t="s">
        <v>512</v>
      </c>
    </row>
    <row r="1141" spans="1:35" x14ac:dyDescent="0.3">
      <c r="A1141" s="97">
        <v>172</v>
      </c>
      <c r="B1141" s="127" t="str">
        <f t="shared" si="121"/>
        <v>1723</v>
      </c>
      <c r="C1141" s="127" t="str">
        <f t="shared" si="122"/>
        <v>26413</v>
      </c>
      <c r="D1141" s="98" t="s">
        <v>580</v>
      </c>
      <c r="E1141" s="159" t="s">
        <v>617</v>
      </c>
      <c r="F1141" s="133" t="s">
        <v>155</v>
      </c>
      <c r="G1141" s="160" t="s">
        <v>355</v>
      </c>
      <c r="H1141" s="136">
        <v>44073</v>
      </c>
      <c r="I1141" s="132">
        <f t="shared" si="125"/>
        <v>3</v>
      </c>
      <c r="J1141" s="97" t="s">
        <v>537</v>
      </c>
      <c r="K1141" s="97">
        <v>2018</v>
      </c>
      <c r="L1141" s="109">
        <v>43237</v>
      </c>
      <c r="M1141" s="97">
        <v>2640</v>
      </c>
      <c r="N1141" s="97">
        <v>2641</v>
      </c>
      <c r="O1141" s="109">
        <v>43236</v>
      </c>
      <c r="P1141" s="97" t="s">
        <v>134</v>
      </c>
      <c r="Q1141" s="97" t="s">
        <v>566</v>
      </c>
      <c r="R1141" s="132" t="str">
        <f>IFERROR(VLOOKUP(Q1141,PROVEEDORES!$A$2:$B$100,2,0),"")</f>
        <v>QUITO</v>
      </c>
      <c r="S1141" s="124">
        <v>0.6875</v>
      </c>
      <c r="T1141" s="97">
        <v>15</v>
      </c>
      <c r="U1141" s="127" t="s">
        <v>373</v>
      </c>
      <c r="V1141" s="97" t="s">
        <v>374</v>
      </c>
      <c r="W1141" s="97" t="s">
        <v>289</v>
      </c>
      <c r="Y1141" s="127" t="s">
        <v>363</v>
      </c>
      <c r="Z1141" s="127" t="s">
        <v>364</v>
      </c>
      <c r="AA1141" s="127" t="s">
        <v>261</v>
      </c>
      <c r="AB1141" s="127">
        <f t="shared" si="126"/>
        <v>3</v>
      </c>
      <c r="AC1141" s="127">
        <f t="shared" si="127"/>
        <v>1</v>
      </c>
      <c r="AD1141" s="97">
        <v>24</v>
      </c>
      <c r="AE1141" s="132">
        <f t="shared" si="124"/>
        <v>848</v>
      </c>
      <c r="AF1141" s="97">
        <v>1</v>
      </c>
      <c r="AH1141" s="127" t="str">
        <f t="shared" si="123"/>
        <v>2641PHYTO SOYA CAPS. X 60</v>
      </c>
      <c r="AI1141" s="97" t="s">
        <v>512</v>
      </c>
    </row>
    <row r="1142" spans="1:35" x14ac:dyDescent="0.3">
      <c r="A1142" s="97">
        <v>172</v>
      </c>
      <c r="B1142" s="127" t="str">
        <f t="shared" si="121"/>
        <v>1723</v>
      </c>
      <c r="C1142" s="127" t="str">
        <f t="shared" si="122"/>
        <v>26414</v>
      </c>
      <c r="D1142" s="98" t="s">
        <v>580</v>
      </c>
      <c r="E1142" s="159" t="s">
        <v>634</v>
      </c>
      <c r="F1142" s="133" t="s">
        <v>157</v>
      </c>
      <c r="G1142" s="160" t="s">
        <v>326</v>
      </c>
      <c r="H1142" s="136">
        <v>44134</v>
      </c>
      <c r="I1142" s="132">
        <f t="shared" si="125"/>
        <v>4</v>
      </c>
      <c r="J1142" s="97" t="s">
        <v>537</v>
      </c>
      <c r="K1142" s="97">
        <v>2018</v>
      </c>
      <c r="L1142" s="109">
        <v>43237</v>
      </c>
      <c r="M1142" s="97">
        <v>2640</v>
      </c>
      <c r="N1142" s="97">
        <v>2641</v>
      </c>
      <c r="O1142" s="109">
        <v>43236</v>
      </c>
      <c r="P1142" s="97" t="s">
        <v>134</v>
      </c>
      <c r="Q1142" s="97" t="s">
        <v>566</v>
      </c>
      <c r="R1142" s="132" t="str">
        <f>IFERROR(VLOOKUP(Q1142,PROVEEDORES!$A$2:$B$100,2,0),"")</f>
        <v>QUITO</v>
      </c>
      <c r="S1142" s="124">
        <v>0.6875</v>
      </c>
      <c r="T1142" s="97">
        <v>15</v>
      </c>
      <c r="U1142" s="127" t="s">
        <v>373</v>
      </c>
      <c r="V1142" s="97" t="s">
        <v>374</v>
      </c>
      <c r="W1142" s="97" t="s">
        <v>289</v>
      </c>
      <c r="Y1142" s="127" t="s">
        <v>363</v>
      </c>
      <c r="Z1142" s="127" t="s">
        <v>364</v>
      </c>
      <c r="AA1142" s="127" t="s">
        <v>261</v>
      </c>
      <c r="AB1142" s="127">
        <f t="shared" si="126"/>
        <v>3</v>
      </c>
      <c r="AC1142" s="127">
        <f t="shared" si="127"/>
        <v>1</v>
      </c>
      <c r="AD1142" s="97">
        <v>18</v>
      </c>
      <c r="AE1142" s="132">
        <f t="shared" si="124"/>
        <v>848</v>
      </c>
      <c r="AF1142" s="97">
        <v>1</v>
      </c>
      <c r="AH1142" s="127" t="str">
        <f t="shared" si="123"/>
        <v>2641PHYTO SOYA GEL VAGINAL X 8 APLICADORES</v>
      </c>
      <c r="AI1142" s="97" t="s">
        <v>512</v>
      </c>
    </row>
    <row r="1143" spans="1:35" x14ac:dyDescent="0.3">
      <c r="A1143" s="97">
        <v>172</v>
      </c>
      <c r="B1143" s="127" t="str">
        <f t="shared" si="121"/>
        <v>1723</v>
      </c>
      <c r="C1143" s="127" t="str">
        <f t="shared" si="122"/>
        <v>26415</v>
      </c>
      <c r="D1143" s="98" t="s">
        <v>580</v>
      </c>
      <c r="E1143" s="159" t="s">
        <v>615</v>
      </c>
      <c r="F1143" s="133" t="s">
        <v>146</v>
      </c>
      <c r="G1143" s="160" t="s">
        <v>400</v>
      </c>
      <c r="H1143" s="136">
        <v>43707</v>
      </c>
      <c r="I1143" s="132">
        <f t="shared" si="125"/>
        <v>5</v>
      </c>
      <c r="J1143" s="97" t="s">
        <v>537</v>
      </c>
      <c r="K1143" s="97">
        <v>2018</v>
      </c>
      <c r="L1143" s="109">
        <v>43237</v>
      </c>
      <c r="M1143" s="97">
        <v>2640</v>
      </c>
      <c r="N1143" s="97">
        <v>2641</v>
      </c>
      <c r="O1143" s="109">
        <v>43236</v>
      </c>
      <c r="P1143" s="97" t="s">
        <v>134</v>
      </c>
      <c r="Q1143" s="97" t="s">
        <v>566</v>
      </c>
      <c r="R1143" s="132" t="str">
        <f>IFERROR(VLOOKUP(Q1143,PROVEEDORES!$A$2:$B$100,2,0),"")</f>
        <v>QUITO</v>
      </c>
      <c r="S1143" s="124">
        <v>0.6875</v>
      </c>
      <c r="T1143" s="97">
        <v>15</v>
      </c>
      <c r="U1143" s="127" t="s">
        <v>373</v>
      </c>
      <c r="V1143" s="97" t="s">
        <v>374</v>
      </c>
      <c r="W1143" s="97" t="s">
        <v>289</v>
      </c>
      <c r="Y1143" s="127" t="s">
        <v>363</v>
      </c>
      <c r="Z1143" s="127" t="s">
        <v>364</v>
      </c>
      <c r="AA1143" s="127" t="s">
        <v>261</v>
      </c>
      <c r="AB1143" s="127">
        <f t="shared" si="126"/>
        <v>3</v>
      </c>
      <c r="AC1143" s="127">
        <f t="shared" si="127"/>
        <v>1</v>
      </c>
      <c r="AD1143" s="97">
        <v>84</v>
      </c>
      <c r="AE1143" s="132">
        <f t="shared" si="124"/>
        <v>848</v>
      </c>
      <c r="AF1143" s="97">
        <v>1</v>
      </c>
      <c r="AH1143" s="127" t="str">
        <f t="shared" si="123"/>
        <v>2641ARKOVOX PROPOLIS JARABE X 150 ML.</v>
      </c>
      <c r="AI1143" s="97" t="s">
        <v>512</v>
      </c>
    </row>
    <row r="1144" spans="1:35" x14ac:dyDescent="0.3">
      <c r="A1144" s="97">
        <v>172</v>
      </c>
      <c r="B1144" s="127" t="str">
        <f t="shared" si="121"/>
        <v>1723</v>
      </c>
      <c r="C1144" s="127" t="str">
        <f t="shared" si="122"/>
        <v>26416</v>
      </c>
      <c r="D1144" s="98" t="s">
        <v>580</v>
      </c>
      <c r="E1144" s="159" t="s">
        <v>620</v>
      </c>
      <c r="F1144" s="133" t="s">
        <v>165</v>
      </c>
      <c r="G1144" s="160" t="s">
        <v>184</v>
      </c>
      <c r="H1144" s="136">
        <v>44042</v>
      </c>
      <c r="I1144" s="132">
        <f t="shared" si="125"/>
        <v>6</v>
      </c>
      <c r="J1144" s="97" t="s">
        <v>537</v>
      </c>
      <c r="K1144" s="97">
        <v>2018</v>
      </c>
      <c r="L1144" s="109">
        <v>43237</v>
      </c>
      <c r="M1144" s="97">
        <v>2640</v>
      </c>
      <c r="N1144" s="97">
        <v>2641</v>
      </c>
      <c r="O1144" s="109">
        <v>43236</v>
      </c>
      <c r="P1144" s="97" t="s">
        <v>134</v>
      </c>
      <c r="Q1144" s="97" t="s">
        <v>566</v>
      </c>
      <c r="R1144" s="132" t="str">
        <f>IFERROR(VLOOKUP(Q1144,PROVEEDORES!$A$2:$B$100,2,0),"")</f>
        <v>QUITO</v>
      </c>
      <c r="S1144" s="124">
        <v>0.6875</v>
      </c>
      <c r="T1144" s="97">
        <v>15</v>
      </c>
      <c r="U1144" s="127" t="s">
        <v>373</v>
      </c>
      <c r="V1144" s="97" t="s">
        <v>374</v>
      </c>
      <c r="W1144" s="97" t="s">
        <v>289</v>
      </c>
      <c r="Y1144" s="127" t="s">
        <v>363</v>
      </c>
      <c r="Z1144" s="127" t="s">
        <v>364</v>
      </c>
      <c r="AA1144" s="127" t="s">
        <v>261</v>
      </c>
      <c r="AB1144" s="127">
        <f t="shared" si="126"/>
        <v>3</v>
      </c>
      <c r="AC1144" s="127">
        <f t="shared" si="127"/>
        <v>1</v>
      </c>
      <c r="AD1144" s="97">
        <v>6</v>
      </c>
      <c r="AE1144" s="132">
        <f t="shared" si="124"/>
        <v>848</v>
      </c>
      <c r="AF1144" s="97">
        <v>1</v>
      </c>
      <c r="AH1144" s="127" t="str">
        <f t="shared" si="123"/>
        <v>2641PHYTO SOYA FORTE X 60 CAPS</v>
      </c>
      <c r="AI1144" s="97" t="s">
        <v>512</v>
      </c>
    </row>
    <row r="1145" spans="1:35" x14ac:dyDescent="0.3">
      <c r="A1145" s="97">
        <v>172</v>
      </c>
      <c r="B1145" s="127" t="str">
        <f t="shared" si="121"/>
        <v>1723</v>
      </c>
      <c r="C1145" s="127" t="str">
        <f t="shared" si="122"/>
        <v>26417</v>
      </c>
      <c r="D1145" s="98" t="s">
        <v>580</v>
      </c>
      <c r="E1145" s="159" t="s">
        <v>614</v>
      </c>
      <c r="F1145" s="133" t="s">
        <v>149</v>
      </c>
      <c r="G1145" s="160" t="s">
        <v>150</v>
      </c>
      <c r="H1145" s="136">
        <v>43951</v>
      </c>
      <c r="I1145" s="132">
        <f t="shared" si="125"/>
        <v>7</v>
      </c>
      <c r="J1145" s="97" t="s">
        <v>537</v>
      </c>
      <c r="K1145" s="97">
        <v>2018</v>
      </c>
      <c r="L1145" s="109">
        <v>43237</v>
      </c>
      <c r="M1145" s="97">
        <v>2640</v>
      </c>
      <c r="N1145" s="97">
        <v>2641</v>
      </c>
      <c r="O1145" s="109">
        <v>43236</v>
      </c>
      <c r="P1145" s="97" t="s">
        <v>134</v>
      </c>
      <c r="Q1145" s="97" t="s">
        <v>566</v>
      </c>
      <c r="R1145" s="132" t="str">
        <f>IFERROR(VLOOKUP(Q1145,PROVEEDORES!$A$2:$B$100,2,0),"")</f>
        <v>QUITO</v>
      </c>
      <c r="S1145" s="124">
        <v>0.6875</v>
      </c>
      <c r="T1145" s="97">
        <v>15</v>
      </c>
      <c r="U1145" s="127" t="s">
        <v>373</v>
      </c>
      <c r="V1145" s="97" t="s">
        <v>374</v>
      </c>
      <c r="W1145" s="97" t="s">
        <v>289</v>
      </c>
      <c r="Y1145" s="127" t="s">
        <v>363</v>
      </c>
      <c r="Z1145" s="127" t="s">
        <v>364</v>
      </c>
      <c r="AA1145" s="127" t="s">
        <v>261</v>
      </c>
      <c r="AB1145" s="127">
        <f t="shared" si="126"/>
        <v>3</v>
      </c>
      <c r="AC1145" s="127">
        <f t="shared" si="127"/>
        <v>1</v>
      </c>
      <c r="AD1145" s="97">
        <v>12</v>
      </c>
      <c r="AE1145" s="132">
        <f t="shared" si="124"/>
        <v>848</v>
      </c>
      <c r="AF1145" s="97">
        <v>1</v>
      </c>
      <c r="AH1145" s="127" t="str">
        <f t="shared" si="123"/>
        <v>2641CHONDRO AID FORTE X 60 CAPS.</v>
      </c>
      <c r="AI1145" s="97" t="s">
        <v>512</v>
      </c>
    </row>
    <row r="1146" spans="1:35" x14ac:dyDescent="0.3">
      <c r="A1146" s="97">
        <v>172</v>
      </c>
      <c r="B1146" s="127" t="str">
        <f t="shared" si="121"/>
        <v>1723</v>
      </c>
      <c r="C1146" s="127" t="str">
        <f t="shared" si="122"/>
        <v>26418</v>
      </c>
      <c r="D1146" s="98" t="s">
        <v>580</v>
      </c>
      <c r="E1146" s="159" t="s">
        <v>616</v>
      </c>
      <c r="F1146" s="133" t="s">
        <v>163</v>
      </c>
      <c r="G1146" s="160" t="s">
        <v>408</v>
      </c>
      <c r="H1146" s="136">
        <v>44165</v>
      </c>
      <c r="I1146" s="132">
        <f t="shared" si="125"/>
        <v>8</v>
      </c>
      <c r="J1146" s="97" t="s">
        <v>537</v>
      </c>
      <c r="K1146" s="97">
        <v>2018</v>
      </c>
      <c r="L1146" s="109">
        <v>43237</v>
      </c>
      <c r="M1146" s="97">
        <v>2640</v>
      </c>
      <c r="N1146" s="97">
        <v>2641</v>
      </c>
      <c r="O1146" s="109">
        <v>43236</v>
      </c>
      <c r="P1146" s="97" t="s">
        <v>134</v>
      </c>
      <c r="Q1146" s="97" t="s">
        <v>566</v>
      </c>
      <c r="R1146" s="132" t="str">
        <f>IFERROR(VLOOKUP(Q1146,PROVEEDORES!$A$2:$B$100,2,0),"")</f>
        <v>QUITO</v>
      </c>
      <c r="S1146" s="124">
        <v>0.6875</v>
      </c>
      <c r="T1146" s="97">
        <v>15</v>
      </c>
      <c r="U1146" s="127" t="s">
        <v>373</v>
      </c>
      <c r="V1146" s="97" t="s">
        <v>374</v>
      </c>
      <c r="W1146" s="97" t="s">
        <v>289</v>
      </c>
      <c r="Y1146" s="127" t="s">
        <v>363</v>
      </c>
      <c r="Z1146" s="127" t="s">
        <v>364</v>
      </c>
      <c r="AA1146" s="127" t="s">
        <v>261</v>
      </c>
      <c r="AB1146" s="127">
        <f t="shared" si="126"/>
        <v>3</v>
      </c>
      <c r="AC1146" s="127">
        <f t="shared" si="127"/>
        <v>1</v>
      </c>
      <c r="AD1146" s="97">
        <v>12</v>
      </c>
      <c r="AE1146" s="132">
        <f t="shared" si="124"/>
        <v>848</v>
      </c>
      <c r="AF1146" s="97">
        <v>1</v>
      </c>
      <c r="AH1146" s="127" t="str">
        <f t="shared" si="123"/>
        <v>2641PERLAS DE PIEL advance X 200 CAPS.</v>
      </c>
      <c r="AI1146" s="97" t="s">
        <v>512</v>
      </c>
    </row>
    <row r="1147" spans="1:35" x14ac:dyDescent="0.3">
      <c r="A1147" s="97">
        <v>172</v>
      </c>
      <c r="B1147" s="127" t="str">
        <f t="shared" si="121"/>
        <v>1723</v>
      </c>
      <c r="C1147" s="127" t="str">
        <f t="shared" si="122"/>
        <v>26419</v>
      </c>
      <c r="D1147" s="98" t="s">
        <v>580</v>
      </c>
      <c r="E1147" s="159" t="s">
        <v>618</v>
      </c>
      <c r="F1147" s="133" t="s">
        <v>161</v>
      </c>
      <c r="G1147" s="160" t="s">
        <v>162</v>
      </c>
      <c r="H1147" s="136">
        <v>43738</v>
      </c>
      <c r="I1147" s="132">
        <f t="shared" si="125"/>
        <v>9</v>
      </c>
      <c r="J1147" s="97" t="s">
        <v>537</v>
      </c>
      <c r="K1147" s="97">
        <v>2018</v>
      </c>
      <c r="L1147" s="109">
        <v>43237</v>
      </c>
      <c r="M1147" s="97">
        <v>2640</v>
      </c>
      <c r="N1147" s="97">
        <v>2641</v>
      </c>
      <c r="O1147" s="109">
        <v>43236</v>
      </c>
      <c r="P1147" s="97" t="s">
        <v>134</v>
      </c>
      <c r="Q1147" s="97" t="s">
        <v>566</v>
      </c>
      <c r="R1147" s="132" t="str">
        <f>IFERROR(VLOOKUP(Q1147,PROVEEDORES!$A$2:$B$100,2,0),"")</f>
        <v>QUITO</v>
      </c>
      <c r="S1147" s="124">
        <v>0.6875</v>
      </c>
      <c r="T1147" s="97">
        <v>15</v>
      </c>
      <c r="U1147" s="127" t="s">
        <v>373</v>
      </c>
      <c r="V1147" s="97" t="s">
        <v>374</v>
      </c>
      <c r="W1147" s="97" t="s">
        <v>289</v>
      </c>
      <c r="Y1147" s="127" t="s">
        <v>363</v>
      </c>
      <c r="Z1147" s="127" t="s">
        <v>364</v>
      </c>
      <c r="AA1147" s="127" t="s">
        <v>261</v>
      </c>
      <c r="AB1147" s="127">
        <f t="shared" si="126"/>
        <v>3</v>
      </c>
      <c r="AC1147" s="127">
        <f t="shared" si="127"/>
        <v>1</v>
      </c>
      <c r="AD1147" s="97">
        <v>24</v>
      </c>
      <c r="AE1147" s="132">
        <f t="shared" si="124"/>
        <v>848</v>
      </c>
      <c r="AF1147" s="97">
        <v>1</v>
      </c>
      <c r="AH1147" s="127" t="str">
        <f t="shared" si="123"/>
        <v>2641ARKOCAPIL advance X 60 CAPS.</v>
      </c>
      <c r="AI1147" s="97" t="s">
        <v>512</v>
      </c>
    </row>
    <row r="1148" spans="1:35" x14ac:dyDescent="0.3">
      <c r="A1148" s="97">
        <v>172</v>
      </c>
      <c r="B1148" s="127" t="str">
        <f t="shared" si="121"/>
        <v>1723</v>
      </c>
      <c r="C1148" s="127" t="str">
        <f t="shared" si="122"/>
        <v>264110</v>
      </c>
      <c r="D1148" s="98" t="s">
        <v>580</v>
      </c>
      <c r="E1148" s="159" t="s">
        <v>629</v>
      </c>
      <c r="F1148" s="133" t="s">
        <v>170</v>
      </c>
      <c r="G1148" s="160" t="s">
        <v>376</v>
      </c>
      <c r="H1148" s="136">
        <v>43889</v>
      </c>
      <c r="I1148" s="132">
        <f t="shared" si="125"/>
        <v>10</v>
      </c>
      <c r="J1148" s="97" t="s">
        <v>537</v>
      </c>
      <c r="K1148" s="97">
        <v>2018</v>
      </c>
      <c r="L1148" s="109">
        <v>43237</v>
      </c>
      <c r="M1148" s="97">
        <v>2640</v>
      </c>
      <c r="N1148" s="97">
        <v>2641</v>
      </c>
      <c r="O1148" s="109">
        <v>43236</v>
      </c>
      <c r="P1148" s="97" t="s">
        <v>134</v>
      </c>
      <c r="Q1148" s="97" t="s">
        <v>566</v>
      </c>
      <c r="R1148" s="132" t="str">
        <f>IFERROR(VLOOKUP(Q1148,PROVEEDORES!$A$2:$B$100,2,0),"")</f>
        <v>QUITO</v>
      </c>
      <c r="S1148" s="124">
        <v>0.6875</v>
      </c>
      <c r="T1148" s="97">
        <v>15</v>
      </c>
      <c r="U1148" s="127" t="s">
        <v>373</v>
      </c>
      <c r="V1148" s="97" t="s">
        <v>374</v>
      </c>
      <c r="W1148" s="97" t="s">
        <v>289</v>
      </c>
      <c r="Y1148" s="127" t="s">
        <v>363</v>
      </c>
      <c r="Z1148" s="127" t="s">
        <v>364</v>
      </c>
      <c r="AA1148" s="127" t="s">
        <v>261</v>
      </c>
      <c r="AB1148" s="127">
        <f t="shared" si="126"/>
        <v>3</v>
      </c>
      <c r="AC1148" s="127">
        <f t="shared" si="127"/>
        <v>1</v>
      </c>
      <c r="AD1148" s="97">
        <v>18</v>
      </c>
      <c r="AE1148" s="132">
        <f t="shared" si="124"/>
        <v>848</v>
      </c>
      <c r="AF1148" s="97">
        <v>1</v>
      </c>
      <c r="AH1148" s="127" t="str">
        <f t="shared" si="123"/>
        <v>2641PHYTO SOYA DIA Y NOCHE X 60 CAP.</v>
      </c>
      <c r="AI1148" s="97" t="s">
        <v>512</v>
      </c>
    </row>
    <row r="1149" spans="1:35" x14ac:dyDescent="0.3">
      <c r="A1149" s="97">
        <v>172</v>
      </c>
      <c r="B1149" s="127" t="str">
        <f t="shared" si="121"/>
        <v>1723</v>
      </c>
      <c r="C1149" s="127" t="str">
        <f t="shared" si="122"/>
        <v>264111</v>
      </c>
      <c r="D1149" s="98" t="s">
        <v>580</v>
      </c>
      <c r="E1149" s="159" t="s">
        <v>621</v>
      </c>
      <c r="F1149" s="133" t="s">
        <v>837</v>
      </c>
      <c r="G1149" s="163">
        <v>173937</v>
      </c>
      <c r="H1149" s="136" t="s">
        <v>837</v>
      </c>
      <c r="I1149" s="132">
        <f t="shared" si="125"/>
        <v>11</v>
      </c>
      <c r="J1149" s="97" t="s">
        <v>537</v>
      </c>
      <c r="K1149" s="97">
        <v>2018</v>
      </c>
      <c r="L1149" s="109">
        <v>43237</v>
      </c>
      <c r="M1149" s="97">
        <v>2640</v>
      </c>
      <c r="N1149" s="97">
        <v>2641</v>
      </c>
      <c r="O1149" s="109">
        <v>43236</v>
      </c>
      <c r="P1149" s="97" t="s">
        <v>134</v>
      </c>
      <c r="Q1149" s="97" t="s">
        <v>566</v>
      </c>
      <c r="R1149" s="132" t="str">
        <f>IFERROR(VLOOKUP(Q1149,PROVEEDORES!$A$2:$B$100,2,0),"")</f>
        <v>QUITO</v>
      </c>
      <c r="S1149" s="124">
        <v>0.6875</v>
      </c>
      <c r="T1149" s="97">
        <v>15</v>
      </c>
      <c r="U1149" s="127" t="s">
        <v>373</v>
      </c>
      <c r="V1149" s="97" t="s">
        <v>374</v>
      </c>
      <c r="W1149" s="97" t="s">
        <v>289</v>
      </c>
      <c r="Y1149" s="127" t="s">
        <v>363</v>
      </c>
      <c r="Z1149" s="127" t="s">
        <v>364</v>
      </c>
      <c r="AA1149" s="127" t="s">
        <v>261</v>
      </c>
      <c r="AB1149" s="127">
        <f t="shared" si="126"/>
        <v>3</v>
      </c>
      <c r="AC1149" s="127">
        <f t="shared" si="127"/>
        <v>1</v>
      </c>
      <c r="AD1149" s="97">
        <v>18</v>
      </c>
      <c r="AE1149" s="132">
        <f t="shared" si="124"/>
        <v>848</v>
      </c>
      <c r="AF1149" s="97">
        <v>1</v>
      </c>
      <c r="AH1149" s="127" t="str">
        <f t="shared" si="123"/>
        <v>2641</v>
      </c>
      <c r="AI1149" s="97" t="s">
        <v>512</v>
      </c>
    </row>
    <row r="1150" spans="1:35" x14ac:dyDescent="0.3">
      <c r="A1150" s="97">
        <v>172</v>
      </c>
      <c r="B1150" s="127" t="str">
        <f t="shared" si="121"/>
        <v>1723</v>
      </c>
      <c r="C1150" s="127" t="str">
        <f t="shared" si="122"/>
        <v>264112</v>
      </c>
      <c r="D1150" s="98" t="s">
        <v>580</v>
      </c>
      <c r="E1150" s="159" t="s">
        <v>627</v>
      </c>
      <c r="F1150" s="133" t="s">
        <v>153</v>
      </c>
      <c r="G1150" s="160" t="s">
        <v>154</v>
      </c>
      <c r="H1150" s="136">
        <v>43910</v>
      </c>
      <c r="I1150" s="132">
        <f t="shared" si="125"/>
        <v>12</v>
      </c>
      <c r="J1150" s="97" t="s">
        <v>537</v>
      </c>
      <c r="K1150" s="97">
        <v>2018</v>
      </c>
      <c r="L1150" s="109">
        <v>43237</v>
      </c>
      <c r="M1150" s="97">
        <v>2640</v>
      </c>
      <c r="N1150" s="97">
        <v>2641</v>
      </c>
      <c r="O1150" s="109">
        <v>43236</v>
      </c>
      <c r="P1150" s="97" t="s">
        <v>134</v>
      </c>
      <c r="Q1150" s="97" t="s">
        <v>566</v>
      </c>
      <c r="R1150" s="132" t="str">
        <f>IFERROR(VLOOKUP(Q1150,PROVEEDORES!$A$2:$B$100,2,0),"")</f>
        <v>QUITO</v>
      </c>
      <c r="S1150" s="124">
        <v>0.6875</v>
      </c>
      <c r="T1150" s="97">
        <v>15</v>
      </c>
      <c r="U1150" s="127" t="s">
        <v>373</v>
      </c>
      <c r="V1150" s="97" t="s">
        <v>374</v>
      </c>
      <c r="W1150" s="97" t="s">
        <v>289</v>
      </c>
      <c r="Y1150" s="127" t="s">
        <v>363</v>
      </c>
      <c r="Z1150" s="127" t="s">
        <v>364</v>
      </c>
      <c r="AA1150" s="127" t="s">
        <v>261</v>
      </c>
      <c r="AB1150" s="127">
        <f t="shared" si="126"/>
        <v>3</v>
      </c>
      <c r="AC1150" s="127">
        <f t="shared" si="127"/>
        <v>1</v>
      </c>
      <c r="AD1150" s="97">
        <v>6</v>
      </c>
      <c r="AE1150" s="132">
        <f t="shared" si="124"/>
        <v>848</v>
      </c>
      <c r="AF1150" s="97">
        <v>1</v>
      </c>
      <c r="AH1150" s="127" t="str">
        <f t="shared" si="123"/>
        <v>2641ECHINALIS X 30 CAPSULAS</v>
      </c>
      <c r="AI1150" s="97" t="s">
        <v>512</v>
      </c>
    </row>
    <row r="1151" spans="1:35" x14ac:dyDescent="0.3">
      <c r="A1151" s="97">
        <v>172</v>
      </c>
      <c r="B1151" s="127" t="str">
        <f t="shared" ref="B1151:B1214" si="128">CONCATENATE(A1151,AB1151)</f>
        <v>1723</v>
      </c>
      <c r="C1151" s="127" t="str">
        <f t="shared" ref="C1151:C1214" si="129">CONCATENATE(N1151,I1151)</f>
        <v>264113</v>
      </c>
      <c r="D1151" s="98" t="s">
        <v>580</v>
      </c>
      <c r="E1151" s="159" t="s">
        <v>633</v>
      </c>
      <c r="F1151" s="133" t="s">
        <v>172</v>
      </c>
      <c r="G1151" s="160" t="s">
        <v>173</v>
      </c>
      <c r="H1151" s="136">
        <v>43497</v>
      </c>
      <c r="I1151" s="132">
        <f t="shared" si="125"/>
        <v>13</v>
      </c>
      <c r="J1151" s="97" t="s">
        <v>537</v>
      </c>
      <c r="K1151" s="97">
        <v>2018</v>
      </c>
      <c r="L1151" s="109">
        <v>43237</v>
      </c>
      <c r="M1151" s="97">
        <v>2640</v>
      </c>
      <c r="N1151" s="97">
        <v>2641</v>
      </c>
      <c r="O1151" s="109">
        <v>43236</v>
      </c>
      <c r="P1151" s="97" t="s">
        <v>134</v>
      </c>
      <c r="Q1151" s="97" t="s">
        <v>566</v>
      </c>
      <c r="R1151" s="132" t="str">
        <f>IFERROR(VLOOKUP(Q1151,PROVEEDORES!$A$2:$B$100,2,0),"")</f>
        <v>QUITO</v>
      </c>
      <c r="S1151" s="124">
        <v>0.6875</v>
      </c>
      <c r="T1151" s="97">
        <v>15</v>
      </c>
      <c r="U1151" s="127" t="s">
        <v>373</v>
      </c>
      <c r="V1151" s="97" t="s">
        <v>374</v>
      </c>
      <c r="W1151" s="97" t="s">
        <v>289</v>
      </c>
      <c r="Y1151" s="127" t="s">
        <v>363</v>
      </c>
      <c r="Z1151" s="127" t="s">
        <v>364</v>
      </c>
      <c r="AA1151" s="127" t="s">
        <v>261</v>
      </c>
      <c r="AB1151" s="127">
        <f t="shared" si="126"/>
        <v>3</v>
      </c>
      <c r="AC1151" s="127">
        <f t="shared" si="127"/>
        <v>1</v>
      </c>
      <c r="AD1151" s="97">
        <v>6</v>
      </c>
      <c r="AE1151" s="132">
        <f t="shared" si="124"/>
        <v>848</v>
      </c>
      <c r="AF1151" s="97">
        <v>1</v>
      </c>
      <c r="AH1151" s="127" t="str">
        <f t="shared" ref="AH1151:AH1214" si="130">CONCATENATE(N1151,F1151)</f>
        <v>2641VITIVEN X 30 CAPSULAS</v>
      </c>
      <c r="AI1151" s="97" t="s">
        <v>512</v>
      </c>
    </row>
    <row r="1152" spans="1:35" x14ac:dyDescent="0.3">
      <c r="A1152" s="97">
        <v>172</v>
      </c>
      <c r="B1152" s="127" t="str">
        <f t="shared" si="128"/>
        <v>1723</v>
      </c>
      <c r="C1152" s="127" t="str">
        <f t="shared" si="129"/>
        <v>264114</v>
      </c>
      <c r="D1152" s="98" t="s">
        <v>580</v>
      </c>
      <c r="E1152" s="159" t="s">
        <v>619</v>
      </c>
      <c r="F1152" s="133" t="s">
        <v>151</v>
      </c>
      <c r="G1152" s="160" t="s">
        <v>407</v>
      </c>
      <c r="H1152" s="136">
        <v>44134</v>
      </c>
      <c r="I1152" s="132">
        <f t="shared" si="125"/>
        <v>14</v>
      </c>
      <c r="J1152" s="97" t="s">
        <v>537</v>
      </c>
      <c r="K1152" s="97">
        <v>2018</v>
      </c>
      <c r="L1152" s="109">
        <v>43237</v>
      </c>
      <c r="M1152" s="97">
        <v>2640</v>
      </c>
      <c r="N1152" s="97">
        <v>2641</v>
      </c>
      <c r="O1152" s="109">
        <v>43236</v>
      </c>
      <c r="P1152" s="97" t="s">
        <v>134</v>
      </c>
      <c r="Q1152" s="97" t="s">
        <v>566</v>
      </c>
      <c r="R1152" s="132" t="str">
        <f>IFERROR(VLOOKUP(Q1152,PROVEEDORES!$A$2:$B$100,2,0),"")</f>
        <v>QUITO</v>
      </c>
      <c r="S1152" s="124">
        <v>0.6875</v>
      </c>
      <c r="T1152" s="97">
        <v>15</v>
      </c>
      <c r="U1152" s="127" t="s">
        <v>373</v>
      </c>
      <c r="V1152" s="97" t="s">
        <v>374</v>
      </c>
      <c r="W1152" s="97" t="s">
        <v>289</v>
      </c>
      <c r="Y1152" s="127" t="s">
        <v>363</v>
      </c>
      <c r="Z1152" s="127" t="s">
        <v>364</v>
      </c>
      <c r="AA1152" s="127" t="s">
        <v>261</v>
      </c>
      <c r="AB1152" s="127">
        <f t="shared" si="126"/>
        <v>3</v>
      </c>
      <c r="AC1152" s="127">
        <f t="shared" si="127"/>
        <v>1</v>
      </c>
      <c r="AD1152" s="97">
        <v>18</v>
      </c>
      <c r="AE1152" s="132">
        <f t="shared" si="124"/>
        <v>848</v>
      </c>
      <c r="AF1152" s="97">
        <v>1</v>
      </c>
      <c r="AH1152" s="127" t="str">
        <f t="shared" si="130"/>
        <v>2641CYS-CONTROL SACHETS X 14</v>
      </c>
      <c r="AI1152" s="97" t="s">
        <v>512</v>
      </c>
    </row>
    <row r="1153" spans="1:35" x14ac:dyDescent="0.3">
      <c r="A1153" s="97">
        <v>172</v>
      </c>
      <c r="B1153" s="127" t="str">
        <f t="shared" si="128"/>
        <v>1723</v>
      </c>
      <c r="C1153" s="127" t="str">
        <f t="shared" si="129"/>
        <v>264115</v>
      </c>
      <c r="D1153" s="98" t="s">
        <v>580</v>
      </c>
      <c r="E1153" s="159" t="s">
        <v>613</v>
      </c>
      <c r="F1153" s="133" t="s">
        <v>185</v>
      </c>
      <c r="G1153" s="160" t="s">
        <v>547</v>
      </c>
      <c r="H1153" s="136">
        <v>44134</v>
      </c>
      <c r="I1153" s="132">
        <f t="shared" si="125"/>
        <v>15</v>
      </c>
      <c r="J1153" s="97" t="s">
        <v>537</v>
      </c>
      <c r="K1153" s="97">
        <v>2018</v>
      </c>
      <c r="L1153" s="109">
        <v>43237</v>
      </c>
      <c r="M1153" s="97">
        <v>2640</v>
      </c>
      <c r="N1153" s="97">
        <v>2641</v>
      </c>
      <c r="O1153" s="109">
        <v>43236</v>
      </c>
      <c r="P1153" s="97" t="s">
        <v>134</v>
      </c>
      <c r="Q1153" s="97" t="s">
        <v>566</v>
      </c>
      <c r="R1153" s="132" t="str">
        <f>IFERROR(VLOOKUP(Q1153,PROVEEDORES!$A$2:$B$100,2,0),"")</f>
        <v>QUITO</v>
      </c>
      <c r="S1153" s="124">
        <v>0.6875</v>
      </c>
      <c r="T1153" s="97">
        <v>15</v>
      </c>
      <c r="U1153" s="127" t="s">
        <v>373</v>
      </c>
      <c r="V1153" s="97" t="s">
        <v>374</v>
      </c>
      <c r="W1153" s="97" t="s">
        <v>289</v>
      </c>
      <c r="Y1153" s="127" t="s">
        <v>363</v>
      </c>
      <c r="Z1153" s="127" t="s">
        <v>364</v>
      </c>
      <c r="AA1153" s="127" t="s">
        <v>261</v>
      </c>
      <c r="AB1153" s="127">
        <f t="shared" si="126"/>
        <v>3</v>
      </c>
      <c r="AC1153" s="127">
        <f t="shared" si="127"/>
        <v>1</v>
      </c>
      <c r="AD1153" s="97">
        <v>24</v>
      </c>
      <c r="AE1153" s="132">
        <f t="shared" si="124"/>
        <v>848</v>
      </c>
      <c r="AF1153" s="97">
        <v>1</v>
      </c>
      <c r="AH1153" s="127" t="str">
        <f t="shared" si="130"/>
        <v>2641ARKOLAGEN PLUS X 14 SACHETS</v>
      </c>
      <c r="AI1153" s="97" t="s">
        <v>512</v>
      </c>
    </row>
    <row r="1154" spans="1:35" x14ac:dyDescent="0.3">
      <c r="A1154" s="97">
        <v>172</v>
      </c>
      <c r="B1154" s="127" t="str">
        <f t="shared" si="128"/>
        <v>1724</v>
      </c>
      <c r="C1154" s="127" t="str">
        <f t="shared" si="129"/>
        <v>26441</v>
      </c>
      <c r="D1154" s="98" t="s">
        <v>581</v>
      </c>
      <c r="E1154" s="159" t="s">
        <v>615</v>
      </c>
      <c r="F1154" s="133" t="s">
        <v>146</v>
      </c>
      <c r="G1154" s="160" t="s">
        <v>400</v>
      </c>
      <c r="H1154" s="136">
        <v>43707</v>
      </c>
      <c r="I1154" s="132">
        <f t="shared" si="125"/>
        <v>1</v>
      </c>
      <c r="J1154" s="97" t="s">
        <v>537</v>
      </c>
      <c r="K1154" s="97">
        <v>2018</v>
      </c>
      <c r="L1154" s="109">
        <v>43237</v>
      </c>
      <c r="M1154" s="97">
        <v>2643</v>
      </c>
      <c r="N1154" s="97">
        <v>2644</v>
      </c>
      <c r="O1154" s="109">
        <v>43236</v>
      </c>
      <c r="P1154" s="97" t="s">
        <v>134</v>
      </c>
      <c r="Q1154" s="97" t="s">
        <v>97</v>
      </c>
      <c r="R1154" s="132" t="str">
        <f>IFERROR(VLOOKUP(Q1154,PROVEEDORES!$A$2:$B$100,2,0),"")</f>
        <v>GUAYAQUIL</v>
      </c>
      <c r="S1154" s="124">
        <v>0.6875</v>
      </c>
      <c r="T1154" s="97">
        <v>1</v>
      </c>
      <c r="U1154" s="127" t="s">
        <v>373</v>
      </c>
      <c r="V1154" s="97" t="s">
        <v>374</v>
      </c>
      <c r="W1154" s="97" t="s">
        <v>289</v>
      </c>
      <c r="Y1154" s="127" t="s">
        <v>363</v>
      </c>
      <c r="Z1154" s="127" t="s">
        <v>364</v>
      </c>
      <c r="AA1154" s="127" t="s">
        <v>261</v>
      </c>
      <c r="AB1154" s="127">
        <f t="shared" si="126"/>
        <v>4</v>
      </c>
      <c r="AC1154" s="127">
        <f t="shared" si="127"/>
        <v>1</v>
      </c>
      <c r="AD1154" s="97">
        <v>5</v>
      </c>
      <c r="AE1154" s="132">
        <f t="shared" ref="AE1154:AE1217" si="131">IF(N1154&lt;&gt;"",IF(N1154=N1153,AE1153,AE1153+1),"")</f>
        <v>849</v>
      </c>
      <c r="AF1154" s="97">
        <v>1</v>
      </c>
      <c r="AH1154" s="127" t="str">
        <f t="shared" si="130"/>
        <v>2644ARKOVOX PROPOLIS JARABE X 150 ML.</v>
      </c>
      <c r="AI1154" s="97" t="s">
        <v>582</v>
      </c>
    </row>
    <row r="1155" spans="1:35" x14ac:dyDescent="0.3">
      <c r="A1155" s="97">
        <v>172</v>
      </c>
      <c r="B1155" s="127" t="str">
        <f t="shared" si="128"/>
        <v>1724</v>
      </c>
      <c r="C1155" s="127" t="str">
        <f t="shared" si="129"/>
        <v>26442</v>
      </c>
      <c r="D1155" s="98" t="s">
        <v>581</v>
      </c>
      <c r="E1155" s="159" t="s">
        <v>617</v>
      </c>
      <c r="F1155" s="133" t="s">
        <v>155</v>
      </c>
      <c r="G1155" s="160" t="s">
        <v>355</v>
      </c>
      <c r="H1155" s="136">
        <v>44073</v>
      </c>
      <c r="I1155" s="132">
        <f t="shared" si="125"/>
        <v>2</v>
      </c>
      <c r="J1155" s="97" t="s">
        <v>537</v>
      </c>
      <c r="K1155" s="97">
        <v>2018</v>
      </c>
      <c r="L1155" s="109">
        <v>43237</v>
      </c>
      <c r="M1155" s="97">
        <v>2643</v>
      </c>
      <c r="N1155" s="97">
        <v>2644</v>
      </c>
      <c r="O1155" s="109">
        <v>43236</v>
      </c>
      <c r="P1155" s="97" t="s">
        <v>134</v>
      </c>
      <c r="Q1155" s="97" t="s">
        <v>97</v>
      </c>
      <c r="R1155" s="132" t="str">
        <f>IFERROR(VLOOKUP(Q1155,PROVEEDORES!$A$2:$B$100,2,0),"")</f>
        <v>GUAYAQUIL</v>
      </c>
      <c r="S1155" s="124">
        <v>0.6875</v>
      </c>
      <c r="T1155" s="97">
        <v>1</v>
      </c>
      <c r="U1155" s="127" t="s">
        <v>373</v>
      </c>
      <c r="V1155" s="97" t="s">
        <v>374</v>
      </c>
      <c r="W1155" s="97" t="s">
        <v>289</v>
      </c>
      <c r="Y1155" s="127" t="s">
        <v>363</v>
      </c>
      <c r="Z1155" s="127" t="s">
        <v>364</v>
      </c>
      <c r="AA1155" s="127" t="s">
        <v>261</v>
      </c>
      <c r="AB1155" s="127">
        <f t="shared" si="126"/>
        <v>4</v>
      </c>
      <c r="AC1155" s="127">
        <f t="shared" si="127"/>
        <v>1</v>
      </c>
      <c r="AD1155" s="97">
        <v>6</v>
      </c>
      <c r="AE1155" s="132">
        <f t="shared" si="131"/>
        <v>849</v>
      </c>
      <c r="AF1155" s="97">
        <v>1</v>
      </c>
      <c r="AH1155" s="127" t="str">
        <f t="shared" si="130"/>
        <v>2644PHYTO SOYA CAPS. X 60</v>
      </c>
      <c r="AI1155" s="97" t="s">
        <v>582</v>
      </c>
    </row>
    <row r="1156" spans="1:35" x14ac:dyDescent="0.3">
      <c r="A1156" s="97">
        <v>172</v>
      </c>
      <c r="B1156" s="127" t="str">
        <f t="shared" si="128"/>
        <v>1724</v>
      </c>
      <c r="C1156" s="127" t="str">
        <f t="shared" si="129"/>
        <v>26443</v>
      </c>
      <c r="D1156" s="98" t="s">
        <v>581</v>
      </c>
      <c r="E1156" s="159" t="s">
        <v>634</v>
      </c>
      <c r="F1156" s="133" t="s">
        <v>157</v>
      </c>
      <c r="G1156" s="160" t="s">
        <v>326</v>
      </c>
      <c r="H1156" s="136">
        <v>44134</v>
      </c>
      <c r="I1156" s="132">
        <f t="shared" si="125"/>
        <v>3</v>
      </c>
      <c r="J1156" s="97" t="s">
        <v>537</v>
      </c>
      <c r="K1156" s="97">
        <v>2018</v>
      </c>
      <c r="L1156" s="109">
        <v>43237</v>
      </c>
      <c r="M1156" s="97">
        <v>2643</v>
      </c>
      <c r="N1156" s="97">
        <v>2644</v>
      </c>
      <c r="O1156" s="109">
        <v>43236</v>
      </c>
      <c r="P1156" s="97" t="s">
        <v>134</v>
      </c>
      <c r="Q1156" s="97" t="s">
        <v>97</v>
      </c>
      <c r="R1156" s="132" t="str">
        <f>IFERROR(VLOOKUP(Q1156,PROVEEDORES!$A$2:$B$100,2,0),"")</f>
        <v>GUAYAQUIL</v>
      </c>
      <c r="S1156" s="124">
        <v>0.6875</v>
      </c>
      <c r="T1156" s="97">
        <v>1</v>
      </c>
      <c r="U1156" s="127" t="s">
        <v>373</v>
      </c>
      <c r="V1156" s="97" t="s">
        <v>374</v>
      </c>
      <c r="W1156" s="97" t="s">
        <v>289</v>
      </c>
      <c r="Y1156" s="127" t="s">
        <v>363</v>
      </c>
      <c r="Z1156" s="127" t="s">
        <v>364</v>
      </c>
      <c r="AA1156" s="127" t="s">
        <v>261</v>
      </c>
      <c r="AB1156" s="127">
        <f t="shared" si="126"/>
        <v>4</v>
      </c>
      <c r="AC1156" s="127">
        <f t="shared" si="127"/>
        <v>1</v>
      </c>
      <c r="AD1156" s="97">
        <v>5</v>
      </c>
      <c r="AE1156" s="132">
        <f t="shared" si="131"/>
        <v>849</v>
      </c>
      <c r="AF1156" s="97">
        <v>1</v>
      </c>
      <c r="AH1156" s="127" t="str">
        <f t="shared" si="130"/>
        <v>2644PHYTO SOYA GEL VAGINAL X 8 APLICADORES</v>
      </c>
      <c r="AI1156" s="97" t="s">
        <v>582</v>
      </c>
    </row>
    <row r="1157" spans="1:35" x14ac:dyDescent="0.3">
      <c r="A1157" s="97">
        <v>173</v>
      </c>
      <c r="B1157" s="127" t="str">
        <f t="shared" si="128"/>
        <v>1731</v>
      </c>
      <c r="C1157" s="127" t="str">
        <f t="shared" si="129"/>
        <v>26451</v>
      </c>
      <c r="D1157" s="98" t="s">
        <v>583</v>
      </c>
      <c r="E1157" s="159" t="s">
        <v>631</v>
      </c>
      <c r="F1157" s="133" t="s">
        <v>159</v>
      </c>
      <c r="G1157" s="160" t="s">
        <v>183</v>
      </c>
      <c r="H1157" s="136">
        <v>43738</v>
      </c>
      <c r="I1157" s="132">
        <f t="shared" ref="I1157:I1220" si="132">IF(N1157&lt;&gt;N1156,1,IF(E1157=E1156,I1156,I1156+1))</f>
        <v>1</v>
      </c>
      <c r="J1157" s="97" t="s">
        <v>537</v>
      </c>
      <c r="K1157" s="97">
        <v>2018</v>
      </c>
      <c r="L1157" s="109">
        <v>43241</v>
      </c>
      <c r="M1157" s="97">
        <v>2644</v>
      </c>
      <c r="N1157" s="97">
        <v>2645</v>
      </c>
      <c r="O1157" s="109">
        <v>43241</v>
      </c>
      <c r="P1157" s="97" t="s">
        <v>134</v>
      </c>
      <c r="Q1157" s="97" t="s">
        <v>95</v>
      </c>
      <c r="R1157" s="132" t="str">
        <f>IFERROR(VLOOKUP(Q1157,PROVEEDORES!$A$2:$B$100,2,0),"")</f>
        <v>QUITO</v>
      </c>
      <c r="S1157" s="124">
        <v>0.5</v>
      </c>
      <c r="T1157" s="97">
        <v>170</v>
      </c>
      <c r="U1157" s="127" t="s">
        <v>585</v>
      </c>
      <c r="V1157" s="97" t="s">
        <v>584</v>
      </c>
      <c r="W1157" s="97" t="s">
        <v>289</v>
      </c>
      <c r="Y1157" s="127" t="s">
        <v>363</v>
      </c>
      <c r="Z1157" s="127" t="s">
        <v>364</v>
      </c>
      <c r="AA1157" s="127" t="s">
        <v>261</v>
      </c>
      <c r="AB1157" s="127">
        <f t="shared" ref="AB1157:AB1220" si="133">IF(N1157&lt;&gt;"",IF(A1157&lt;&gt;A1156,1,IF(N1157=N1156,AB1156,AB1156+1)),"")</f>
        <v>1</v>
      </c>
      <c r="AC1157" s="127">
        <f t="shared" si="127"/>
        <v>1</v>
      </c>
      <c r="AD1157" s="97">
        <v>360</v>
      </c>
      <c r="AE1157" s="132">
        <f t="shared" si="131"/>
        <v>850</v>
      </c>
      <c r="AF1157" s="97">
        <v>3</v>
      </c>
      <c r="AH1157" s="127" t="str">
        <f t="shared" si="130"/>
        <v>2645ACTIVOX MIEL-LIMON X 16 PASTILLAS</v>
      </c>
      <c r="AI1157" s="97" t="s">
        <v>476</v>
      </c>
    </row>
    <row r="1158" spans="1:35" x14ac:dyDescent="0.3">
      <c r="A1158" s="97">
        <v>173</v>
      </c>
      <c r="B1158" s="127" t="str">
        <f t="shared" si="128"/>
        <v>1731</v>
      </c>
      <c r="C1158" s="127" t="str">
        <f t="shared" si="129"/>
        <v>26452</v>
      </c>
      <c r="D1158" s="98" t="s">
        <v>583</v>
      </c>
      <c r="E1158" s="159" t="s">
        <v>618</v>
      </c>
      <c r="F1158" s="133" t="s">
        <v>161</v>
      </c>
      <c r="G1158" s="160" t="s">
        <v>162</v>
      </c>
      <c r="H1158" s="136">
        <v>43738</v>
      </c>
      <c r="I1158" s="132">
        <f t="shared" si="132"/>
        <v>2</v>
      </c>
      <c r="J1158" s="97" t="s">
        <v>537</v>
      </c>
      <c r="K1158" s="97">
        <v>2018</v>
      </c>
      <c r="L1158" s="109">
        <v>43241</v>
      </c>
      <c r="M1158" s="97">
        <v>2644</v>
      </c>
      <c r="N1158" s="97">
        <v>2645</v>
      </c>
      <c r="O1158" s="109">
        <v>43241</v>
      </c>
      <c r="P1158" s="97" t="s">
        <v>134</v>
      </c>
      <c r="Q1158" s="97" t="s">
        <v>95</v>
      </c>
      <c r="R1158" s="132" t="str">
        <f>IFERROR(VLOOKUP(Q1158,PROVEEDORES!$A$2:$B$100,2,0),"")</f>
        <v>QUITO</v>
      </c>
      <c r="S1158" s="124">
        <v>0.5</v>
      </c>
      <c r="T1158" s="97">
        <v>170</v>
      </c>
      <c r="U1158" s="127" t="s">
        <v>585</v>
      </c>
      <c r="V1158" s="97" t="s">
        <v>584</v>
      </c>
      <c r="W1158" s="97" t="s">
        <v>289</v>
      </c>
      <c r="Y1158" s="127" t="s">
        <v>363</v>
      </c>
      <c r="Z1158" s="127" t="s">
        <v>364</v>
      </c>
      <c r="AA1158" s="127" t="s">
        <v>261</v>
      </c>
      <c r="AB1158" s="127">
        <f t="shared" si="133"/>
        <v>1</v>
      </c>
      <c r="AC1158" s="127">
        <f t="shared" ref="AC1158:AC1221" si="134">IF(N1158&lt;&gt;"",1,"")</f>
        <v>1</v>
      </c>
      <c r="AD1158" s="97">
        <v>30</v>
      </c>
      <c r="AE1158" s="132">
        <f t="shared" si="131"/>
        <v>850</v>
      </c>
      <c r="AF1158" s="97">
        <v>3</v>
      </c>
      <c r="AH1158" s="127" t="str">
        <f t="shared" si="130"/>
        <v>2645ARKOCAPIL advance X 60 CAPS.</v>
      </c>
      <c r="AI1158" s="97" t="s">
        <v>476</v>
      </c>
    </row>
    <row r="1159" spans="1:35" x14ac:dyDescent="0.3">
      <c r="A1159" s="97">
        <v>173</v>
      </c>
      <c r="B1159" s="127" t="str">
        <f t="shared" si="128"/>
        <v>1731</v>
      </c>
      <c r="C1159" s="127" t="str">
        <f t="shared" si="129"/>
        <v>26453</v>
      </c>
      <c r="D1159" s="98" t="s">
        <v>583</v>
      </c>
      <c r="E1159" s="159" t="s">
        <v>613</v>
      </c>
      <c r="F1159" s="133" t="s">
        <v>185</v>
      </c>
      <c r="G1159" s="160" t="s">
        <v>547</v>
      </c>
      <c r="H1159" s="136">
        <v>44134</v>
      </c>
      <c r="I1159" s="132">
        <f t="shared" si="132"/>
        <v>3</v>
      </c>
      <c r="J1159" s="97" t="s">
        <v>537</v>
      </c>
      <c r="K1159" s="97">
        <v>2018</v>
      </c>
      <c r="L1159" s="109">
        <v>43241</v>
      </c>
      <c r="M1159" s="97">
        <v>2644</v>
      </c>
      <c r="N1159" s="97">
        <v>2645</v>
      </c>
      <c r="O1159" s="109">
        <v>43241</v>
      </c>
      <c r="P1159" s="97" t="s">
        <v>134</v>
      </c>
      <c r="Q1159" s="97" t="s">
        <v>95</v>
      </c>
      <c r="R1159" s="132" t="str">
        <f>IFERROR(VLOOKUP(Q1159,PROVEEDORES!$A$2:$B$100,2,0),"")</f>
        <v>QUITO</v>
      </c>
      <c r="S1159" s="124">
        <v>0.5</v>
      </c>
      <c r="T1159" s="97">
        <v>170</v>
      </c>
      <c r="U1159" s="127" t="s">
        <v>585</v>
      </c>
      <c r="V1159" s="97" t="s">
        <v>584</v>
      </c>
      <c r="W1159" s="97" t="s">
        <v>289</v>
      </c>
      <c r="Y1159" s="127" t="s">
        <v>363</v>
      </c>
      <c r="Z1159" s="127" t="s">
        <v>364</v>
      </c>
      <c r="AA1159" s="127" t="s">
        <v>261</v>
      </c>
      <c r="AB1159" s="127">
        <f t="shared" si="133"/>
        <v>1</v>
      </c>
      <c r="AC1159" s="127">
        <f t="shared" si="134"/>
        <v>1</v>
      </c>
      <c r="AD1159" s="97">
        <v>432</v>
      </c>
      <c r="AE1159" s="132">
        <f t="shared" si="131"/>
        <v>850</v>
      </c>
      <c r="AF1159" s="97">
        <v>3</v>
      </c>
      <c r="AH1159" s="127" t="str">
        <f t="shared" si="130"/>
        <v>2645ARKOLAGEN PLUS X 14 SACHETS</v>
      </c>
      <c r="AI1159" s="97" t="s">
        <v>476</v>
      </c>
    </row>
    <row r="1160" spans="1:35" x14ac:dyDescent="0.3">
      <c r="A1160" s="97">
        <v>173</v>
      </c>
      <c r="B1160" s="127" t="str">
        <f t="shared" si="128"/>
        <v>1731</v>
      </c>
      <c r="C1160" s="127" t="str">
        <f t="shared" si="129"/>
        <v>26454</v>
      </c>
      <c r="D1160" s="98" t="s">
        <v>583</v>
      </c>
      <c r="E1160" s="159" t="s">
        <v>615</v>
      </c>
      <c r="F1160" s="133" t="s">
        <v>146</v>
      </c>
      <c r="G1160" s="160" t="s">
        <v>400</v>
      </c>
      <c r="H1160" s="136">
        <v>43707</v>
      </c>
      <c r="I1160" s="132">
        <f t="shared" si="132"/>
        <v>4</v>
      </c>
      <c r="J1160" s="97" t="s">
        <v>537</v>
      </c>
      <c r="K1160" s="97">
        <v>2018</v>
      </c>
      <c r="L1160" s="109">
        <v>43241</v>
      </c>
      <c r="M1160" s="97">
        <v>2644</v>
      </c>
      <c r="N1160" s="97">
        <v>2645</v>
      </c>
      <c r="O1160" s="109">
        <v>43241</v>
      </c>
      <c r="P1160" s="97" t="s">
        <v>134</v>
      </c>
      <c r="Q1160" s="97" t="s">
        <v>95</v>
      </c>
      <c r="R1160" s="132" t="str">
        <f>IFERROR(VLOOKUP(Q1160,PROVEEDORES!$A$2:$B$100,2,0),"")</f>
        <v>QUITO</v>
      </c>
      <c r="S1160" s="124">
        <v>0.5</v>
      </c>
      <c r="T1160" s="97">
        <v>170</v>
      </c>
      <c r="U1160" s="127" t="s">
        <v>585</v>
      </c>
      <c r="V1160" s="97" t="s">
        <v>584</v>
      </c>
      <c r="W1160" s="97" t="s">
        <v>289</v>
      </c>
      <c r="Y1160" s="127" t="s">
        <v>363</v>
      </c>
      <c r="Z1160" s="127" t="s">
        <v>364</v>
      </c>
      <c r="AA1160" s="127" t="s">
        <v>261</v>
      </c>
      <c r="AB1160" s="127">
        <f t="shared" si="133"/>
        <v>1</v>
      </c>
      <c r="AC1160" s="127">
        <f t="shared" si="134"/>
        <v>1</v>
      </c>
      <c r="AD1160" s="97">
        <v>295</v>
      </c>
      <c r="AE1160" s="132">
        <f t="shared" si="131"/>
        <v>850</v>
      </c>
      <c r="AF1160" s="97">
        <v>3</v>
      </c>
      <c r="AH1160" s="127" t="str">
        <f t="shared" si="130"/>
        <v>2645ARKOVOX PROPOLIS JARABE X 150 ML.</v>
      </c>
      <c r="AI1160" s="97" t="s">
        <v>476</v>
      </c>
    </row>
    <row r="1161" spans="1:35" x14ac:dyDescent="0.3">
      <c r="A1161" s="97">
        <v>173</v>
      </c>
      <c r="B1161" s="127" t="str">
        <f t="shared" si="128"/>
        <v>1731</v>
      </c>
      <c r="C1161" s="127" t="str">
        <f t="shared" si="129"/>
        <v>26454</v>
      </c>
      <c r="D1161" s="98" t="s">
        <v>583</v>
      </c>
      <c r="E1161" s="159" t="s">
        <v>615</v>
      </c>
      <c r="F1161" s="133" t="s">
        <v>146</v>
      </c>
      <c r="G1161" s="160" t="s">
        <v>401</v>
      </c>
      <c r="H1161" s="136">
        <v>43707</v>
      </c>
      <c r="I1161" s="132">
        <f t="shared" si="132"/>
        <v>4</v>
      </c>
      <c r="J1161" s="97" t="s">
        <v>537</v>
      </c>
      <c r="K1161" s="97">
        <v>2018</v>
      </c>
      <c r="L1161" s="109">
        <v>43241</v>
      </c>
      <c r="M1161" s="97">
        <v>2644</v>
      </c>
      <c r="N1161" s="97">
        <v>2645</v>
      </c>
      <c r="O1161" s="109">
        <v>43241</v>
      </c>
      <c r="P1161" s="97" t="s">
        <v>134</v>
      </c>
      <c r="Q1161" s="97" t="s">
        <v>95</v>
      </c>
      <c r="R1161" s="132" t="str">
        <f>IFERROR(VLOOKUP(Q1161,PROVEEDORES!$A$2:$B$100,2,0),"")</f>
        <v>QUITO</v>
      </c>
      <c r="S1161" s="124">
        <v>0.5</v>
      </c>
      <c r="T1161" s="97">
        <v>170</v>
      </c>
      <c r="U1161" s="127" t="s">
        <v>585</v>
      </c>
      <c r="V1161" s="97" t="s">
        <v>584</v>
      </c>
      <c r="W1161" s="97" t="s">
        <v>289</v>
      </c>
      <c r="Y1161" s="127" t="s">
        <v>363</v>
      </c>
      <c r="Z1161" s="127" t="s">
        <v>364</v>
      </c>
      <c r="AA1161" s="127" t="s">
        <v>261</v>
      </c>
      <c r="AB1161" s="127">
        <f t="shared" si="133"/>
        <v>1</v>
      </c>
      <c r="AC1161" s="127">
        <f t="shared" si="134"/>
        <v>1</v>
      </c>
      <c r="AD1161" s="97">
        <v>1145</v>
      </c>
      <c r="AE1161" s="132">
        <f t="shared" si="131"/>
        <v>850</v>
      </c>
      <c r="AF1161" s="97">
        <v>3</v>
      </c>
      <c r="AH1161" s="127" t="str">
        <f t="shared" si="130"/>
        <v>2645ARKOVOX PROPOLIS JARABE X 150 ML.</v>
      </c>
      <c r="AI1161" s="97" t="s">
        <v>476</v>
      </c>
    </row>
    <row r="1162" spans="1:35" x14ac:dyDescent="0.3">
      <c r="A1162" s="97">
        <v>173</v>
      </c>
      <c r="B1162" s="127" t="str">
        <f t="shared" si="128"/>
        <v>1731</v>
      </c>
      <c r="C1162" s="127" t="str">
        <f t="shared" si="129"/>
        <v>26455</v>
      </c>
      <c r="D1162" s="98" t="s">
        <v>583</v>
      </c>
      <c r="E1162" s="159" t="s">
        <v>614</v>
      </c>
      <c r="F1162" s="133" t="s">
        <v>149</v>
      </c>
      <c r="G1162" s="160" t="s">
        <v>150</v>
      </c>
      <c r="H1162" s="136">
        <v>43951</v>
      </c>
      <c r="I1162" s="132">
        <f t="shared" si="132"/>
        <v>5</v>
      </c>
      <c r="J1162" s="97" t="s">
        <v>537</v>
      </c>
      <c r="K1162" s="97">
        <v>2018</v>
      </c>
      <c r="L1162" s="109">
        <v>43241</v>
      </c>
      <c r="M1162" s="97">
        <v>2644</v>
      </c>
      <c r="N1162" s="97">
        <v>2645</v>
      </c>
      <c r="O1162" s="109">
        <v>43241</v>
      </c>
      <c r="P1162" s="97" t="s">
        <v>134</v>
      </c>
      <c r="Q1162" s="97" t="s">
        <v>95</v>
      </c>
      <c r="R1162" s="132" t="str">
        <f>IFERROR(VLOOKUP(Q1162,PROVEEDORES!$A$2:$B$100,2,0),"")</f>
        <v>QUITO</v>
      </c>
      <c r="S1162" s="124">
        <v>0.5</v>
      </c>
      <c r="T1162" s="97">
        <v>170</v>
      </c>
      <c r="U1162" s="127" t="s">
        <v>585</v>
      </c>
      <c r="V1162" s="97" t="s">
        <v>584</v>
      </c>
      <c r="W1162" s="97" t="s">
        <v>289</v>
      </c>
      <c r="Y1162" s="127" t="s">
        <v>363</v>
      </c>
      <c r="Z1162" s="127" t="s">
        <v>364</v>
      </c>
      <c r="AA1162" s="127" t="s">
        <v>261</v>
      </c>
      <c r="AB1162" s="127">
        <f t="shared" si="133"/>
        <v>1</v>
      </c>
      <c r="AC1162" s="127">
        <f t="shared" si="134"/>
        <v>1</v>
      </c>
      <c r="AD1162" s="97">
        <v>20</v>
      </c>
      <c r="AE1162" s="132">
        <f t="shared" si="131"/>
        <v>850</v>
      </c>
      <c r="AF1162" s="97">
        <v>3</v>
      </c>
      <c r="AH1162" s="127" t="str">
        <f t="shared" si="130"/>
        <v>2645CHONDRO AID FORTE X 60 CAPS.</v>
      </c>
      <c r="AI1162" s="97" t="s">
        <v>476</v>
      </c>
    </row>
    <row r="1163" spans="1:35" x14ac:dyDescent="0.3">
      <c r="A1163" s="97">
        <v>173</v>
      </c>
      <c r="B1163" s="127" t="str">
        <f t="shared" si="128"/>
        <v>1731</v>
      </c>
      <c r="C1163" s="127" t="str">
        <f t="shared" si="129"/>
        <v>26456</v>
      </c>
      <c r="D1163" s="98" t="s">
        <v>583</v>
      </c>
      <c r="E1163" s="159" t="s">
        <v>619</v>
      </c>
      <c r="F1163" s="133" t="s">
        <v>151</v>
      </c>
      <c r="G1163" s="160" t="s">
        <v>407</v>
      </c>
      <c r="H1163" s="136">
        <v>44134</v>
      </c>
      <c r="I1163" s="132">
        <f t="shared" si="132"/>
        <v>6</v>
      </c>
      <c r="J1163" s="97" t="s">
        <v>537</v>
      </c>
      <c r="K1163" s="97">
        <v>2018</v>
      </c>
      <c r="L1163" s="109">
        <v>43241</v>
      </c>
      <c r="M1163" s="97">
        <v>2644</v>
      </c>
      <c r="N1163" s="97">
        <v>2645</v>
      </c>
      <c r="O1163" s="109">
        <v>43241</v>
      </c>
      <c r="P1163" s="97" t="s">
        <v>134</v>
      </c>
      <c r="Q1163" s="97" t="s">
        <v>95</v>
      </c>
      <c r="R1163" s="132" t="str">
        <f>IFERROR(VLOOKUP(Q1163,PROVEEDORES!$A$2:$B$100,2,0),"")</f>
        <v>QUITO</v>
      </c>
      <c r="S1163" s="124">
        <v>0.5</v>
      </c>
      <c r="T1163" s="97">
        <v>170</v>
      </c>
      <c r="U1163" s="127" t="s">
        <v>585</v>
      </c>
      <c r="V1163" s="97" t="s">
        <v>584</v>
      </c>
      <c r="W1163" s="97" t="s">
        <v>289</v>
      </c>
      <c r="Y1163" s="127" t="s">
        <v>363</v>
      </c>
      <c r="Z1163" s="127" t="s">
        <v>364</v>
      </c>
      <c r="AA1163" s="127" t="s">
        <v>261</v>
      </c>
      <c r="AB1163" s="127">
        <f t="shared" si="133"/>
        <v>1</v>
      </c>
      <c r="AC1163" s="127">
        <f t="shared" si="134"/>
        <v>1</v>
      </c>
      <c r="AD1163" s="97">
        <v>80</v>
      </c>
      <c r="AE1163" s="132">
        <f t="shared" si="131"/>
        <v>850</v>
      </c>
      <c r="AF1163" s="97">
        <v>3</v>
      </c>
      <c r="AH1163" s="127" t="str">
        <f t="shared" si="130"/>
        <v>2645CYS-CONTROL SACHETS X 14</v>
      </c>
      <c r="AI1163" s="97" t="s">
        <v>476</v>
      </c>
    </row>
    <row r="1164" spans="1:35" x14ac:dyDescent="0.3">
      <c r="A1164" s="97">
        <v>173</v>
      </c>
      <c r="B1164" s="127" t="str">
        <f t="shared" si="128"/>
        <v>1731</v>
      </c>
      <c r="C1164" s="127" t="str">
        <f t="shared" si="129"/>
        <v>26457</v>
      </c>
      <c r="D1164" s="98" t="s">
        <v>583</v>
      </c>
      <c r="E1164" s="159" t="s">
        <v>629</v>
      </c>
      <c r="F1164" s="133" t="s">
        <v>170</v>
      </c>
      <c r="G1164" s="160" t="s">
        <v>376</v>
      </c>
      <c r="H1164" s="136">
        <v>43889</v>
      </c>
      <c r="I1164" s="132">
        <f t="shared" si="132"/>
        <v>7</v>
      </c>
      <c r="J1164" s="97" t="s">
        <v>537</v>
      </c>
      <c r="K1164" s="97">
        <v>2018</v>
      </c>
      <c r="L1164" s="109">
        <v>43241</v>
      </c>
      <c r="M1164" s="97">
        <v>2644</v>
      </c>
      <c r="N1164" s="97">
        <v>2645</v>
      </c>
      <c r="O1164" s="109">
        <v>43241</v>
      </c>
      <c r="P1164" s="97" t="s">
        <v>134</v>
      </c>
      <c r="Q1164" s="97" t="s">
        <v>95</v>
      </c>
      <c r="R1164" s="132" t="str">
        <f>IFERROR(VLOOKUP(Q1164,PROVEEDORES!$A$2:$B$100,2,0),"")</f>
        <v>QUITO</v>
      </c>
      <c r="S1164" s="124">
        <v>0.5</v>
      </c>
      <c r="T1164" s="97">
        <v>170</v>
      </c>
      <c r="U1164" s="127" t="s">
        <v>585</v>
      </c>
      <c r="V1164" s="97" t="s">
        <v>584</v>
      </c>
      <c r="W1164" s="97" t="s">
        <v>289</v>
      </c>
      <c r="Y1164" s="127" t="s">
        <v>363</v>
      </c>
      <c r="Z1164" s="127" t="s">
        <v>364</v>
      </c>
      <c r="AA1164" s="127" t="s">
        <v>261</v>
      </c>
      <c r="AB1164" s="127">
        <f t="shared" si="133"/>
        <v>1</v>
      </c>
      <c r="AC1164" s="127">
        <f t="shared" si="134"/>
        <v>1</v>
      </c>
      <c r="AD1164" s="97">
        <v>10</v>
      </c>
      <c r="AE1164" s="132">
        <f t="shared" si="131"/>
        <v>850</v>
      </c>
      <c r="AF1164" s="97">
        <v>3</v>
      </c>
      <c r="AH1164" s="127" t="str">
        <f t="shared" si="130"/>
        <v>2645PHYTO SOYA DIA Y NOCHE X 60 CAP.</v>
      </c>
      <c r="AI1164" s="97" t="s">
        <v>476</v>
      </c>
    </row>
    <row r="1165" spans="1:35" x14ac:dyDescent="0.3">
      <c r="A1165" s="97">
        <v>173</v>
      </c>
      <c r="B1165" s="127" t="str">
        <f t="shared" si="128"/>
        <v>1731</v>
      </c>
      <c r="C1165" s="127" t="str">
        <f t="shared" si="129"/>
        <v>26458</v>
      </c>
      <c r="D1165" s="98" t="s">
        <v>583</v>
      </c>
      <c r="E1165" s="159" t="s">
        <v>634</v>
      </c>
      <c r="F1165" s="133" t="s">
        <v>157</v>
      </c>
      <c r="G1165" s="160" t="s">
        <v>326</v>
      </c>
      <c r="H1165" s="136">
        <v>44134</v>
      </c>
      <c r="I1165" s="132">
        <f t="shared" si="132"/>
        <v>8</v>
      </c>
      <c r="J1165" s="97" t="s">
        <v>537</v>
      </c>
      <c r="K1165" s="97">
        <v>2018</v>
      </c>
      <c r="L1165" s="109">
        <v>43241</v>
      </c>
      <c r="M1165" s="97">
        <v>2644</v>
      </c>
      <c r="N1165" s="97">
        <v>2645</v>
      </c>
      <c r="O1165" s="109">
        <v>43241</v>
      </c>
      <c r="P1165" s="97" t="s">
        <v>134</v>
      </c>
      <c r="Q1165" s="97" t="s">
        <v>95</v>
      </c>
      <c r="R1165" s="132" t="str">
        <f>IFERROR(VLOOKUP(Q1165,PROVEEDORES!$A$2:$B$100,2,0),"")</f>
        <v>QUITO</v>
      </c>
      <c r="S1165" s="124">
        <v>0.5</v>
      </c>
      <c r="T1165" s="97">
        <v>170</v>
      </c>
      <c r="U1165" s="127" t="s">
        <v>585</v>
      </c>
      <c r="V1165" s="97" t="s">
        <v>584</v>
      </c>
      <c r="W1165" s="97" t="s">
        <v>289</v>
      </c>
      <c r="Y1165" s="127" t="s">
        <v>363</v>
      </c>
      <c r="Z1165" s="127" t="s">
        <v>364</v>
      </c>
      <c r="AA1165" s="127" t="s">
        <v>261</v>
      </c>
      <c r="AB1165" s="127">
        <f t="shared" si="133"/>
        <v>1</v>
      </c>
      <c r="AC1165" s="127">
        <f t="shared" si="134"/>
        <v>1</v>
      </c>
      <c r="AD1165" s="97">
        <v>66</v>
      </c>
      <c r="AE1165" s="132">
        <f t="shared" si="131"/>
        <v>850</v>
      </c>
      <c r="AF1165" s="97">
        <v>3</v>
      </c>
      <c r="AH1165" s="127" t="str">
        <f t="shared" si="130"/>
        <v>2645PHYTO SOYA GEL VAGINAL X 8 APLICADORES</v>
      </c>
      <c r="AI1165" s="97" t="s">
        <v>476</v>
      </c>
    </row>
    <row r="1166" spans="1:35" x14ac:dyDescent="0.3">
      <c r="A1166" s="97">
        <v>173</v>
      </c>
      <c r="B1166" s="127" t="str">
        <f t="shared" si="128"/>
        <v>1731</v>
      </c>
      <c r="C1166" s="127" t="str">
        <f t="shared" si="129"/>
        <v>26459</v>
      </c>
      <c r="D1166" s="98" t="s">
        <v>583</v>
      </c>
      <c r="E1166" s="159" t="s">
        <v>630</v>
      </c>
      <c r="F1166" s="133" t="s">
        <v>142</v>
      </c>
      <c r="G1166" s="160" t="s">
        <v>194</v>
      </c>
      <c r="H1166" s="136">
        <v>43738</v>
      </c>
      <c r="I1166" s="132">
        <f t="shared" si="132"/>
        <v>9</v>
      </c>
      <c r="J1166" s="97" t="s">
        <v>537</v>
      </c>
      <c r="K1166" s="97">
        <v>2018</v>
      </c>
      <c r="L1166" s="109">
        <v>43241</v>
      </c>
      <c r="M1166" s="97">
        <v>2644</v>
      </c>
      <c r="N1166" s="97">
        <v>2645</v>
      </c>
      <c r="O1166" s="109">
        <v>43241</v>
      </c>
      <c r="P1166" s="97" t="s">
        <v>134</v>
      </c>
      <c r="Q1166" s="97" t="s">
        <v>95</v>
      </c>
      <c r="R1166" s="132" t="str">
        <f>IFERROR(VLOOKUP(Q1166,PROVEEDORES!$A$2:$B$100,2,0),"")</f>
        <v>QUITO</v>
      </c>
      <c r="S1166" s="124">
        <v>0.5</v>
      </c>
      <c r="T1166" s="97">
        <v>170</v>
      </c>
      <c r="U1166" s="127" t="s">
        <v>585</v>
      </c>
      <c r="V1166" s="97" t="s">
        <v>584</v>
      </c>
      <c r="W1166" s="97" t="s">
        <v>289</v>
      </c>
      <c r="Y1166" s="127" t="s">
        <v>363</v>
      </c>
      <c r="Z1166" s="127" t="s">
        <v>364</v>
      </c>
      <c r="AA1166" s="127" t="s">
        <v>261</v>
      </c>
      <c r="AB1166" s="127">
        <f t="shared" si="133"/>
        <v>1</v>
      </c>
      <c r="AC1166" s="127">
        <f t="shared" si="134"/>
        <v>1</v>
      </c>
      <c r="AD1166" s="97">
        <v>1398</v>
      </c>
      <c r="AE1166" s="132">
        <f t="shared" si="131"/>
        <v>850</v>
      </c>
      <c r="AF1166" s="97">
        <v>3</v>
      </c>
      <c r="AH1166" s="127" t="str">
        <f t="shared" si="130"/>
        <v>2645ACTIVOX MENTA-EUCALIPTO X 16 PASTILLAS</v>
      </c>
      <c r="AI1166" s="97" t="s">
        <v>476</v>
      </c>
    </row>
    <row r="1167" spans="1:35" x14ac:dyDescent="0.3">
      <c r="A1167" s="97">
        <v>173</v>
      </c>
      <c r="B1167" s="127" t="str">
        <f t="shared" si="128"/>
        <v>1731</v>
      </c>
      <c r="C1167" s="127" t="str">
        <f t="shared" si="129"/>
        <v>26459</v>
      </c>
      <c r="D1167" s="98" t="s">
        <v>583</v>
      </c>
      <c r="E1167" s="159" t="s">
        <v>630</v>
      </c>
      <c r="F1167" s="133" t="s">
        <v>142</v>
      </c>
      <c r="G1167" s="160" t="s">
        <v>397</v>
      </c>
      <c r="H1167" s="136">
        <v>43738</v>
      </c>
      <c r="I1167" s="132">
        <f t="shared" si="132"/>
        <v>9</v>
      </c>
      <c r="J1167" s="97" t="s">
        <v>537</v>
      </c>
      <c r="K1167" s="97">
        <v>2018</v>
      </c>
      <c r="L1167" s="109">
        <v>43241</v>
      </c>
      <c r="M1167" s="97">
        <v>2644</v>
      </c>
      <c r="N1167" s="97">
        <v>2645</v>
      </c>
      <c r="O1167" s="109">
        <v>43241</v>
      </c>
      <c r="P1167" s="97" t="s">
        <v>134</v>
      </c>
      <c r="Q1167" s="97" t="s">
        <v>95</v>
      </c>
      <c r="R1167" s="132" t="str">
        <f>IFERROR(VLOOKUP(Q1167,PROVEEDORES!$A$2:$B$100,2,0),"")</f>
        <v>QUITO</v>
      </c>
      <c r="S1167" s="124">
        <v>0.5</v>
      </c>
      <c r="T1167" s="97">
        <v>170</v>
      </c>
      <c r="U1167" s="127" t="s">
        <v>585</v>
      </c>
      <c r="V1167" s="97" t="s">
        <v>584</v>
      </c>
      <c r="W1167" s="97" t="s">
        <v>289</v>
      </c>
      <c r="Y1167" s="127" t="s">
        <v>363</v>
      </c>
      <c r="Z1167" s="127" t="s">
        <v>364</v>
      </c>
      <c r="AA1167" s="127" t="s">
        <v>261</v>
      </c>
      <c r="AB1167" s="127">
        <f t="shared" si="133"/>
        <v>1</v>
      </c>
      <c r="AC1167" s="127">
        <f t="shared" si="134"/>
        <v>1</v>
      </c>
      <c r="AD1167" s="97">
        <v>402</v>
      </c>
      <c r="AE1167" s="132">
        <f t="shared" si="131"/>
        <v>850</v>
      </c>
      <c r="AF1167" s="97">
        <v>3</v>
      </c>
      <c r="AH1167" s="127" t="str">
        <f t="shared" si="130"/>
        <v>2645ACTIVOX MENTA-EUCALIPTO X 16 PASTILLAS</v>
      </c>
      <c r="AI1167" s="97" t="s">
        <v>476</v>
      </c>
    </row>
    <row r="1168" spans="1:35" x14ac:dyDescent="0.3">
      <c r="A1168" s="97">
        <v>174</v>
      </c>
      <c r="B1168" s="127" t="str">
        <f t="shared" si="128"/>
        <v>1741</v>
      </c>
      <c r="C1168" s="127" t="str">
        <f t="shared" si="129"/>
        <v>26461</v>
      </c>
      <c r="E1168" s="159" t="s">
        <v>630</v>
      </c>
      <c r="F1168" s="133" t="s">
        <v>142</v>
      </c>
      <c r="G1168" s="160" t="s">
        <v>397</v>
      </c>
      <c r="H1168" s="136">
        <v>43738</v>
      </c>
      <c r="I1168" s="132">
        <f t="shared" si="132"/>
        <v>1</v>
      </c>
      <c r="J1168" s="97" t="s">
        <v>537</v>
      </c>
      <c r="K1168" s="97">
        <v>2018</v>
      </c>
      <c r="L1168" s="109">
        <v>43241</v>
      </c>
      <c r="M1168" s="97">
        <v>2645</v>
      </c>
      <c r="N1168" s="97">
        <v>2646</v>
      </c>
      <c r="O1168" s="109">
        <v>43241</v>
      </c>
      <c r="P1168" s="97" t="s">
        <v>134</v>
      </c>
      <c r="Q1168" s="97" t="s">
        <v>90</v>
      </c>
      <c r="R1168" s="132" t="str">
        <f>IFERROR(VLOOKUP(Q1168,PROVEEDORES!$A$2:$B$100,2,0),"")</f>
        <v>CUENCA</v>
      </c>
      <c r="S1168" s="124">
        <v>0.69791666666666663</v>
      </c>
      <c r="T1168" s="97">
        <v>3</v>
      </c>
      <c r="U1168" s="127" t="s">
        <v>373</v>
      </c>
      <c r="V1168" s="97" t="s">
        <v>374</v>
      </c>
      <c r="W1168" s="97" t="s">
        <v>289</v>
      </c>
      <c r="Y1168" s="127" t="s">
        <v>363</v>
      </c>
      <c r="Z1168" s="127" t="s">
        <v>364</v>
      </c>
      <c r="AA1168" s="127" t="s">
        <v>261</v>
      </c>
      <c r="AB1168" s="127">
        <f t="shared" si="133"/>
        <v>1</v>
      </c>
      <c r="AC1168" s="127">
        <f t="shared" si="134"/>
        <v>1</v>
      </c>
      <c r="AD1168" s="97">
        <v>75</v>
      </c>
      <c r="AE1168" s="132">
        <f t="shared" si="131"/>
        <v>851</v>
      </c>
      <c r="AF1168" s="97">
        <v>1</v>
      </c>
      <c r="AH1168" s="127" t="str">
        <f t="shared" si="130"/>
        <v>2646ACTIVOX MENTA-EUCALIPTO X 16 PASTILLAS</v>
      </c>
      <c r="AI1168" s="97" t="s">
        <v>372</v>
      </c>
    </row>
    <row r="1169" spans="1:35" x14ac:dyDescent="0.3">
      <c r="A1169" s="97">
        <v>174</v>
      </c>
      <c r="B1169" s="127" t="str">
        <f t="shared" si="128"/>
        <v>1741</v>
      </c>
      <c r="C1169" s="127" t="str">
        <f t="shared" si="129"/>
        <v>26462</v>
      </c>
      <c r="E1169" s="159" t="s">
        <v>618</v>
      </c>
      <c r="F1169" s="133" t="s">
        <v>161</v>
      </c>
      <c r="G1169" s="160" t="s">
        <v>162</v>
      </c>
      <c r="H1169" s="136">
        <v>43738</v>
      </c>
      <c r="I1169" s="132">
        <f t="shared" si="132"/>
        <v>2</v>
      </c>
      <c r="J1169" s="97" t="s">
        <v>537</v>
      </c>
      <c r="K1169" s="97">
        <v>2018</v>
      </c>
      <c r="L1169" s="109">
        <v>43241</v>
      </c>
      <c r="M1169" s="97">
        <v>2645</v>
      </c>
      <c r="N1169" s="97">
        <v>2646</v>
      </c>
      <c r="O1169" s="109">
        <v>43241</v>
      </c>
      <c r="P1169" s="97" t="s">
        <v>134</v>
      </c>
      <c r="Q1169" s="97" t="s">
        <v>90</v>
      </c>
      <c r="R1169" s="132" t="str">
        <f>IFERROR(VLOOKUP(Q1169,PROVEEDORES!$A$2:$B$100,2,0),"")</f>
        <v>CUENCA</v>
      </c>
      <c r="S1169" s="124">
        <v>0.69791666666666663</v>
      </c>
      <c r="T1169" s="97">
        <v>3</v>
      </c>
      <c r="U1169" s="127" t="s">
        <v>373</v>
      </c>
      <c r="V1169" s="97" t="s">
        <v>374</v>
      </c>
      <c r="W1169" s="97" t="s">
        <v>289</v>
      </c>
      <c r="Y1169" s="127" t="s">
        <v>363</v>
      </c>
      <c r="Z1169" s="127" t="s">
        <v>364</v>
      </c>
      <c r="AA1169" s="127" t="s">
        <v>261</v>
      </c>
      <c r="AB1169" s="127">
        <f t="shared" si="133"/>
        <v>1</v>
      </c>
      <c r="AC1169" s="127">
        <f t="shared" si="134"/>
        <v>1</v>
      </c>
      <c r="AD1169" s="97">
        <v>10</v>
      </c>
      <c r="AE1169" s="132">
        <f t="shared" si="131"/>
        <v>851</v>
      </c>
      <c r="AF1169" s="97">
        <v>1</v>
      </c>
      <c r="AH1169" s="127" t="str">
        <f t="shared" si="130"/>
        <v>2646ARKOCAPIL advance X 60 CAPS.</v>
      </c>
      <c r="AI1169" s="97" t="s">
        <v>372</v>
      </c>
    </row>
    <row r="1170" spans="1:35" x14ac:dyDescent="0.3">
      <c r="A1170" s="97">
        <v>174</v>
      </c>
      <c r="B1170" s="127" t="str">
        <f t="shared" si="128"/>
        <v>1741</v>
      </c>
      <c r="C1170" s="127" t="str">
        <f t="shared" si="129"/>
        <v>26463</v>
      </c>
      <c r="E1170" s="159" t="s">
        <v>615</v>
      </c>
      <c r="F1170" s="133" t="s">
        <v>146</v>
      </c>
      <c r="G1170" s="160" t="s">
        <v>401</v>
      </c>
      <c r="H1170" s="136">
        <v>43707</v>
      </c>
      <c r="I1170" s="132">
        <f t="shared" si="132"/>
        <v>3</v>
      </c>
      <c r="J1170" s="97" t="s">
        <v>537</v>
      </c>
      <c r="K1170" s="97">
        <v>2018</v>
      </c>
      <c r="L1170" s="109">
        <v>43241</v>
      </c>
      <c r="M1170" s="97">
        <v>2645</v>
      </c>
      <c r="N1170" s="97">
        <v>2646</v>
      </c>
      <c r="O1170" s="109">
        <v>43241</v>
      </c>
      <c r="P1170" s="97" t="s">
        <v>134</v>
      </c>
      <c r="Q1170" s="97" t="s">
        <v>90</v>
      </c>
      <c r="R1170" s="132" t="str">
        <f>IFERROR(VLOOKUP(Q1170,PROVEEDORES!$A$2:$B$100,2,0),"")</f>
        <v>CUENCA</v>
      </c>
      <c r="S1170" s="124">
        <v>0.69791666666666663</v>
      </c>
      <c r="T1170" s="97">
        <v>3</v>
      </c>
      <c r="U1170" s="127" t="s">
        <v>373</v>
      </c>
      <c r="V1170" s="97" t="s">
        <v>374</v>
      </c>
      <c r="W1170" s="97" t="s">
        <v>289</v>
      </c>
      <c r="Y1170" s="127" t="s">
        <v>363</v>
      </c>
      <c r="Z1170" s="127" t="s">
        <v>364</v>
      </c>
      <c r="AA1170" s="127" t="s">
        <v>261</v>
      </c>
      <c r="AB1170" s="127">
        <f t="shared" si="133"/>
        <v>1</v>
      </c>
      <c r="AC1170" s="127">
        <f t="shared" si="134"/>
        <v>1</v>
      </c>
      <c r="AD1170" s="97">
        <v>40</v>
      </c>
      <c r="AE1170" s="132">
        <f t="shared" si="131"/>
        <v>851</v>
      </c>
      <c r="AF1170" s="97">
        <v>1</v>
      </c>
      <c r="AH1170" s="127" t="str">
        <f t="shared" si="130"/>
        <v>2646ARKOVOX PROPOLIS JARABE X 150 ML.</v>
      </c>
      <c r="AI1170" s="97" t="s">
        <v>372</v>
      </c>
    </row>
    <row r="1171" spans="1:35" x14ac:dyDescent="0.3">
      <c r="A1171" s="97">
        <v>174</v>
      </c>
      <c r="B1171" s="127" t="str">
        <f t="shared" si="128"/>
        <v>1741</v>
      </c>
      <c r="C1171" s="127" t="str">
        <f t="shared" si="129"/>
        <v>26464</v>
      </c>
      <c r="E1171" s="159" t="s">
        <v>619</v>
      </c>
      <c r="F1171" s="133" t="s">
        <v>151</v>
      </c>
      <c r="G1171" s="160" t="s">
        <v>407</v>
      </c>
      <c r="H1171" s="136">
        <v>44134</v>
      </c>
      <c r="I1171" s="132">
        <f t="shared" si="132"/>
        <v>4</v>
      </c>
      <c r="J1171" s="97" t="s">
        <v>537</v>
      </c>
      <c r="K1171" s="97">
        <v>2018</v>
      </c>
      <c r="L1171" s="109">
        <v>43241</v>
      </c>
      <c r="M1171" s="97">
        <v>2645</v>
      </c>
      <c r="N1171" s="97">
        <v>2646</v>
      </c>
      <c r="O1171" s="109">
        <v>43241</v>
      </c>
      <c r="P1171" s="97" t="s">
        <v>134</v>
      </c>
      <c r="Q1171" s="97" t="s">
        <v>90</v>
      </c>
      <c r="R1171" s="132" t="str">
        <f>IFERROR(VLOOKUP(Q1171,PROVEEDORES!$A$2:$B$100,2,0),"")</f>
        <v>CUENCA</v>
      </c>
      <c r="S1171" s="124">
        <v>0.69791666666666663</v>
      </c>
      <c r="T1171" s="97">
        <v>3</v>
      </c>
      <c r="U1171" s="127" t="s">
        <v>373</v>
      </c>
      <c r="V1171" s="97" t="s">
        <v>374</v>
      </c>
      <c r="W1171" s="97" t="s">
        <v>289</v>
      </c>
      <c r="Y1171" s="127" t="s">
        <v>363</v>
      </c>
      <c r="Z1171" s="127" t="s">
        <v>364</v>
      </c>
      <c r="AA1171" s="127" t="s">
        <v>261</v>
      </c>
      <c r="AB1171" s="127">
        <f t="shared" si="133"/>
        <v>1</v>
      </c>
      <c r="AC1171" s="127">
        <f t="shared" si="134"/>
        <v>1</v>
      </c>
      <c r="AD1171" s="97">
        <v>10</v>
      </c>
      <c r="AE1171" s="132">
        <f t="shared" si="131"/>
        <v>851</v>
      </c>
      <c r="AF1171" s="97">
        <v>1</v>
      </c>
      <c r="AH1171" s="127" t="str">
        <f t="shared" si="130"/>
        <v>2646CYS-CONTROL SACHETS X 14</v>
      </c>
      <c r="AI1171" s="97" t="s">
        <v>372</v>
      </c>
    </row>
    <row r="1172" spans="1:35" x14ac:dyDescent="0.3">
      <c r="A1172" s="97">
        <v>174</v>
      </c>
      <c r="B1172" s="127" t="str">
        <f t="shared" si="128"/>
        <v>1741</v>
      </c>
      <c r="C1172" s="127" t="str">
        <f t="shared" si="129"/>
        <v>26465</v>
      </c>
      <c r="E1172" s="159" t="s">
        <v>627</v>
      </c>
      <c r="F1172" s="133" t="s">
        <v>153</v>
      </c>
      <c r="G1172" s="160" t="s">
        <v>154</v>
      </c>
      <c r="H1172" s="136">
        <v>43910</v>
      </c>
      <c r="I1172" s="132">
        <f t="shared" si="132"/>
        <v>5</v>
      </c>
      <c r="J1172" s="97" t="s">
        <v>537</v>
      </c>
      <c r="K1172" s="97">
        <v>2018</v>
      </c>
      <c r="L1172" s="109">
        <v>43241</v>
      </c>
      <c r="M1172" s="97">
        <v>2645</v>
      </c>
      <c r="N1172" s="97">
        <v>2646</v>
      </c>
      <c r="O1172" s="109">
        <v>43241</v>
      </c>
      <c r="P1172" s="97" t="s">
        <v>134</v>
      </c>
      <c r="Q1172" s="97" t="s">
        <v>90</v>
      </c>
      <c r="R1172" s="132" t="str">
        <f>IFERROR(VLOOKUP(Q1172,PROVEEDORES!$A$2:$B$100,2,0),"")</f>
        <v>CUENCA</v>
      </c>
      <c r="S1172" s="124">
        <v>0.69791666666666663</v>
      </c>
      <c r="T1172" s="97">
        <v>3</v>
      </c>
      <c r="U1172" s="127" t="s">
        <v>373</v>
      </c>
      <c r="V1172" s="97" t="s">
        <v>374</v>
      </c>
      <c r="W1172" s="97" t="s">
        <v>289</v>
      </c>
      <c r="Y1172" s="127" t="s">
        <v>363</v>
      </c>
      <c r="Z1172" s="127" t="s">
        <v>364</v>
      </c>
      <c r="AA1172" s="127" t="s">
        <v>261</v>
      </c>
      <c r="AB1172" s="127">
        <f t="shared" si="133"/>
        <v>1</v>
      </c>
      <c r="AC1172" s="127">
        <f t="shared" si="134"/>
        <v>1</v>
      </c>
      <c r="AD1172" s="97">
        <v>30</v>
      </c>
      <c r="AE1172" s="132">
        <f t="shared" si="131"/>
        <v>851</v>
      </c>
      <c r="AF1172" s="97">
        <v>1</v>
      </c>
      <c r="AH1172" s="127" t="str">
        <f t="shared" si="130"/>
        <v>2646ECHINALIS X 30 CAPSULAS</v>
      </c>
      <c r="AI1172" s="97" t="s">
        <v>372</v>
      </c>
    </row>
    <row r="1173" spans="1:35" x14ac:dyDescent="0.3">
      <c r="A1173" s="97">
        <v>174</v>
      </c>
      <c r="B1173" s="127" t="str">
        <f t="shared" si="128"/>
        <v>1741</v>
      </c>
      <c r="C1173" s="127" t="str">
        <f t="shared" si="129"/>
        <v>26466</v>
      </c>
      <c r="E1173" s="159" t="s">
        <v>616</v>
      </c>
      <c r="F1173" s="133" t="s">
        <v>163</v>
      </c>
      <c r="G1173" s="160" t="s">
        <v>408</v>
      </c>
      <c r="H1173" s="136">
        <v>44165</v>
      </c>
      <c r="I1173" s="132">
        <f t="shared" si="132"/>
        <v>6</v>
      </c>
      <c r="J1173" s="97" t="s">
        <v>537</v>
      </c>
      <c r="K1173" s="97">
        <v>2018</v>
      </c>
      <c r="L1173" s="109">
        <v>43241</v>
      </c>
      <c r="M1173" s="97">
        <v>2645</v>
      </c>
      <c r="N1173" s="97">
        <v>2646</v>
      </c>
      <c r="O1173" s="109">
        <v>43241</v>
      </c>
      <c r="P1173" s="97" t="s">
        <v>134</v>
      </c>
      <c r="Q1173" s="97" t="s">
        <v>90</v>
      </c>
      <c r="R1173" s="132" t="str">
        <f>IFERROR(VLOOKUP(Q1173,PROVEEDORES!$A$2:$B$100,2,0),"")</f>
        <v>CUENCA</v>
      </c>
      <c r="S1173" s="124">
        <v>0.69791666666666663</v>
      </c>
      <c r="T1173" s="97">
        <v>3</v>
      </c>
      <c r="U1173" s="127" t="s">
        <v>373</v>
      </c>
      <c r="V1173" s="97" t="s">
        <v>374</v>
      </c>
      <c r="W1173" s="97" t="s">
        <v>289</v>
      </c>
      <c r="Y1173" s="127" t="s">
        <v>363</v>
      </c>
      <c r="Z1173" s="127" t="s">
        <v>364</v>
      </c>
      <c r="AA1173" s="127" t="s">
        <v>261</v>
      </c>
      <c r="AB1173" s="127">
        <f t="shared" si="133"/>
        <v>1</v>
      </c>
      <c r="AC1173" s="127">
        <f t="shared" si="134"/>
        <v>1</v>
      </c>
      <c r="AD1173" s="97">
        <v>5</v>
      </c>
      <c r="AE1173" s="132">
        <f t="shared" si="131"/>
        <v>851</v>
      </c>
      <c r="AF1173" s="97">
        <v>1</v>
      </c>
      <c r="AH1173" s="127" t="str">
        <f t="shared" si="130"/>
        <v>2646PERLAS DE PIEL advance X 200 CAPS.</v>
      </c>
      <c r="AI1173" s="97" t="s">
        <v>372</v>
      </c>
    </row>
    <row r="1174" spans="1:35" x14ac:dyDescent="0.3">
      <c r="A1174" s="97">
        <v>174</v>
      </c>
      <c r="B1174" s="127" t="str">
        <f t="shared" si="128"/>
        <v>1741</v>
      </c>
      <c r="C1174" s="127" t="str">
        <f t="shared" si="129"/>
        <v>26467</v>
      </c>
      <c r="E1174" s="159" t="s">
        <v>617</v>
      </c>
      <c r="F1174" s="133" t="s">
        <v>155</v>
      </c>
      <c r="G1174" s="160" t="s">
        <v>355</v>
      </c>
      <c r="H1174" s="136">
        <v>44073</v>
      </c>
      <c r="I1174" s="132">
        <f t="shared" si="132"/>
        <v>7</v>
      </c>
      <c r="J1174" s="97" t="s">
        <v>537</v>
      </c>
      <c r="K1174" s="97">
        <v>2018</v>
      </c>
      <c r="L1174" s="109">
        <v>43241</v>
      </c>
      <c r="M1174" s="97">
        <v>2645</v>
      </c>
      <c r="N1174" s="97">
        <v>2646</v>
      </c>
      <c r="O1174" s="109">
        <v>43241</v>
      </c>
      <c r="P1174" s="97" t="s">
        <v>134</v>
      </c>
      <c r="Q1174" s="97" t="s">
        <v>90</v>
      </c>
      <c r="R1174" s="132" t="str">
        <f>IFERROR(VLOOKUP(Q1174,PROVEEDORES!$A$2:$B$100,2,0),"")</f>
        <v>CUENCA</v>
      </c>
      <c r="S1174" s="124">
        <v>0.69791666666666663</v>
      </c>
      <c r="T1174" s="97">
        <v>3</v>
      </c>
      <c r="U1174" s="127" t="s">
        <v>373</v>
      </c>
      <c r="V1174" s="97" t="s">
        <v>374</v>
      </c>
      <c r="W1174" s="97" t="s">
        <v>289</v>
      </c>
      <c r="Y1174" s="127" t="s">
        <v>363</v>
      </c>
      <c r="Z1174" s="127" t="s">
        <v>364</v>
      </c>
      <c r="AA1174" s="127" t="s">
        <v>261</v>
      </c>
      <c r="AB1174" s="127">
        <f t="shared" si="133"/>
        <v>1</v>
      </c>
      <c r="AC1174" s="127">
        <f t="shared" si="134"/>
        <v>1</v>
      </c>
      <c r="AD1174" s="97">
        <v>5</v>
      </c>
      <c r="AE1174" s="132">
        <f t="shared" si="131"/>
        <v>851</v>
      </c>
      <c r="AF1174" s="97">
        <v>1</v>
      </c>
      <c r="AH1174" s="127" t="str">
        <f t="shared" si="130"/>
        <v>2646PHYTO SOYA CAPS. X 60</v>
      </c>
      <c r="AI1174" s="97" t="s">
        <v>372</v>
      </c>
    </row>
    <row r="1175" spans="1:35" x14ac:dyDescent="0.3">
      <c r="A1175" s="97">
        <v>174</v>
      </c>
      <c r="B1175" s="127" t="str">
        <f t="shared" si="128"/>
        <v>1741</v>
      </c>
      <c r="C1175" s="127" t="str">
        <f t="shared" si="129"/>
        <v>26468</v>
      </c>
      <c r="E1175" s="159" t="s">
        <v>620</v>
      </c>
      <c r="F1175" s="133" t="s">
        <v>165</v>
      </c>
      <c r="G1175" s="160" t="s">
        <v>184</v>
      </c>
      <c r="H1175" s="136">
        <v>44042</v>
      </c>
      <c r="I1175" s="132">
        <f t="shared" si="132"/>
        <v>8</v>
      </c>
      <c r="J1175" s="97" t="s">
        <v>537</v>
      </c>
      <c r="K1175" s="97">
        <v>2018</v>
      </c>
      <c r="L1175" s="109">
        <v>43241</v>
      </c>
      <c r="M1175" s="97">
        <v>2645</v>
      </c>
      <c r="N1175" s="97">
        <v>2646</v>
      </c>
      <c r="O1175" s="109">
        <v>43241</v>
      </c>
      <c r="P1175" s="97" t="s">
        <v>134</v>
      </c>
      <c r="Q1175" s="97" t="s">
        <v>90</v>
      </c>
      <c r="R1175" s="132" t="str">
        <f>IFERROR(VLOOKUP(Q1175,PROVEEDORES!$A$2:$B$100,2,0),"")</f>
        <v>CUENCA</v>
      </c>
      <c r="S1175" s="124">
        <v>0.69791666666666663</v>
      </c>
      <c r="T1175" s="97">
        <v>3</v>
      </c>
      <c r="U1175" s="127" t="s">
        <v>373</v>
      </c>
      <c r="V1175" s="97" t="s">
        <v>374</v>
      </c>
      <c r="W1175" s="97" t="s">
        <v>289</v>
      </c>
      <c r="Y1175" s="127" t="s">
        <v>363</v>
      </c>
      <c r="Z1175" s="127" t="s">
        <v>364</v>
      </c>
      <c r="AA1175" s="127" t="s">
        <v>261</v>
      </c>
      <c r="AB1175" s="127">
        <f t="shared" si="133"/>
        <v>1</v>
      </c>
      <c r="AC1175" s="127">
        <f t="shared" si="134"/>
        <v>1</v>
      </c>
      <c r="AD1175" s="97">
        <v>5</v>
      </c>
      <c r="AE1175" s="132">
        <f t="shared" si="131"/>
        <v>851</v>
      </c>
      <c r="AF1175" s="97">
        <v>1</v>
      </c>
      <c r="AH1175" s="127" t="str">
        <f t="shared" si="130"/>
        <v>2646PHYTO SOYA FORTE X 60 CAPS</v>
      </c>
      <c r="AI1175" s="97" t="s">
        <v>372</v>
      </c>
    </row>
    <row r="1176" spans="1:35" x14ac:dyDescent="0.3">
      <c r="A1176" s="97">
        <v>174</v>
      </c>
      <c r="B1176" s="127" t="str">
        <f t="shared" si="128"/>
        <v>1742</v>
      </c>
      <c r="C1176" s="127" t="str">
        <f t="shared" si="129"/>
        <v>26471</v>
      </c>
      <c r="E1176" s="159" t="s">
        <v>630</v>
      </c>
      <c r="F1176" s="133" t="s">
        <v>142</v>
      </c>
      <c r="G1176" s="160" t="s">
        <v>397</v>
      </c>
      <c r="H1176" s="136">
        <v>43738</v>
      </c>
      <c r="I1176" s="132">
        <f t="shared" si="132"/>
        <v>1</v>
      </c>
      <c r="J1176" s="97" t="s">
        <v>537</v>
      </c>
      <c r="K1176" s="97">
        <v>2018</v>
      </c>
      <c r="L1176" s="109">
        <v>43241</v>
      </c>
      <c r="M1176" s="97">
        <v>2646</v>
      </c>
      <c r="N1176" s="97">
        <v>2647</v>
      </c>
      <c r="O1176" s="109">
        <v>43241</v>
      </c>
      <c r="P1176" s="97" t="s">
        <v>134</v>
      </c>
      <c r="Q1176" s="97" t="s">
        <v>90</v>
      </c>
      <c r="R1176" s="132" t="str">
        <f>IFERROR(VLOOKUP(Q1176,PROVEEDORES!$A$2:$B$100,2,0),"")</f>
        <v>CUENCA</v>
      </c>
      <c r="S1176" s="124">
        <v>0.69791666666666663</v>
      </c>
      <c r="T1176" s="97">
        <v>1</v>
      </c>
      <c r="U1176" s="127" t="s">
        <v>373</v>
      </c>
      <c r="V1176" s="97" t="s">
        <v>374</v>
      </c>
      <c r="W1176" s="97" t="s">
        <v>289</v>
      </c>
      <c r="Y1176" s="127" t="s">
        <v>363</v>
      </c>
      <c r="Z1176" s="127" t="s">
        <v>364</v>
      </c>
      <c r="AA1176" s="127" t="s">
        <v>261</v>
      </c>
      <c r="AB1176" s="127">
        <f t="shared" si="133"/>
        <v>2</v>
      </c>
      <c r="AC1176" s="127">
        <f t="shared" si="134"/>
        <v>1</v>
      </c>
      <c r="AD1176" s="97">
        <v>50</v>
      </c>
      <c r="AE1176" s="132">
        <f t="shared" si="131"/>
        <v>852</v>
      </c>
      <c r="AF1176" s="97">
        <v>1</v>
      </c>
      <c r="AH1176" s="127" t="str">
        <f t="shared" si="130"/>
        <v>2647ACTIVOX MENTA-EUCALIPTO X 16 PASTILLAS</v>
      </c>
      <c r="AI1176" s="97" t="s">
        <v>372</v>
      </c>
    </row>
    <row r="1177" spans="1:35" x14ac:dyDescent="0.3">
      <c r="A1177" s="97">
        <v>174</v>
      </c>
      <c r="B1177" s="127" t="str">
        <f t="shared" si="128"/>
        <v>1742</v>
      </c>
      <c r="C1177" s="127" t="str">
        <f t="shared" si="129"/>
        <v>26472</v>
      </c>
      <c r="E1177" s="159" t="s">
        <v>631</v>
      </c>
      <c r="F1177" s="133" t="s">
        <v>159</v>
      </c>
      <c r="G1177" s="160" t="s">
        <v>183</v>
      </c>
      <c r="H1177" s="136">
        <v>43738</v>
      </c>
      <c r="I1177" s="132">
        <f t="shared" si="132"/>
        <v>2</v>
      </c>
      <c r="J1177" s="97" t="s">
        <v>537</v>
      </c>
      <c r="K1177" s="97">
        <v>2018</v>
      </c>
      <c r="L1177" s="109">
        <v>43241</v>
      </c>
      <c r="M1177" s="97">
        <v>2646</v>
      </c>
      <c r="N1177" s="97">
        <v>2647</v>
      </c>
      <c r="O1177" s="109">
        <v>43241</v>
      </c>
      <c r="P1177" s="97" t="s">
        <v>134</v>
      </c>
      <c r="Q1177" s="97" t="s">
        <v>90</v>
      </c>
      <c r="R1177" s="132" t="str">
        <f>IFERROR(VLOOKUP(Q1177,PROVEEDORES!$A$2:$B$100,2,0),"")</f>
        <v>CUENCA</v>
      </c>
      <c r="S1177" s="124">
        <v>0.69791666666666663</v>
      </c>
      <c r="T1177" s="97">
        <v>1</v>
      </c>
      <c r="U1177" s="127" t="s">
        <v>373</v>
      </c>
      <c r="V1177" s="97" t="s">
        <v>374</v>
      </c>
      <c r="W1177" s="97" t="s">
        <v>289</v>
      </c>
      <c r="Y1177" s="127" t="s">
        <v>363</v>
      </c>
      <c r="Z1177" s="127" t="s">
        <v>364</v>
      </c>
      <c r="AA1177" s="127" t="s">
        <v>261</v>
      </c>
      <c r="AB1177" s="127">
        <f t="shared" si="133"/>
        <v>2</v>
      </c>
      <c r="AC1177" s="127">
        <f t="shared" si="134"/>
        <v>1</v>
      </c>
      <c r="AD1177" s="97">
        <v>50</v>
      </c>
      <c r="AE1177" s="132">
        <f t="shared" si="131"/>
        <v>852</v>
      </c>
      <c r="AF1177" s="97">
        <v>1</v>
      </c>
      <c r="AH1177" s="127" t="str">
        <f t="shared" si="130"/>
        <v>2647ACTIVOX MIEL-LIMON X 16 PASTILLAS</v>
      </c>
      <c r="AI1177" s="97" t="s">
        <v>372</v>
      </c>
    </row>
    <row r="1178" spans="1:35" x14ac:dyDescent="0.3">
      <c r="A1178" s="97">
        <v>175</v>
      </c>
      <c r="B1178" s="127" t="str">
        <f t="shared" si="128"/>
        <v>1751</v>
      </c>
      <c r="C1178" s="127" t="str">
        <f t="shared" si="129"/>
        <v>26481</v>
      </c>
      <c r="E1178" s="159" t="s">
        <v>630</v>
      </c>
      <c r="F1178" s="133" t="s">
        <v>142</v>
      </c>
      <c r="G1178" s="160" t="s">
        <v>397</v>
      </c>
      <c r="H1178" s="136">
        <v>43738</v>
      </c>
      <c r="I1178" s="132">
        <f t="shared" si="132"/>
        <v>1</v>
      </c>
      <c r="J1178" s="97" t="s">
        <v>537</v>
      </c>
      <c r="K1178" s="97">
        <v>2018</v>
      </c>
      <c r="L1178" s="109">
        <v>43242</v>
      </c>
      <c r="M1178" s="97">
        <v>2647</v>
      </c>
      <c r="N1178" s="97">
        <v>2648</v>
      </c>
      <c r="O1178" s="109">
        <v>43241</v>
      </c>
      <c r="P1178" s="97" t="s">
        <v>134</v>
      </c>
      <c r="Q1178" s="97" t="s">
        <v>99</v>
      </c>
      <c r="R1178" s="132" t="str">
        <f>IFERROR(VLOOKUP(Q1178,PROVEEDORES!$A$2:$B$100,2,0),"")</f>
        <v>GUAYAQUIL</v>
      </c>
      <c r="S1178" s="124">
        <v>0.66666666666666663</v>
      </c>
      <c r="T1178" s="97">
        <v>14</v>
      </c>
      <c r="U1178" s="127" t="s">
        <v>477</v>
      </c>
      <c r="V1178" s="97" t="s">
        <v>478</v>
      </c>
      <c r="W1178" s="97" t="s">
        <v>289</v>
      </c>
      <c r="Y1178" s="127" t="s">
        <v>363</v>
      </c>
      <c r="Z1178" s="127" t="s">
        <v>480</v>
      </c>
      <c r="AA1178" s="127" t="s">
        <v>261</v>
      </c>
      <c r="AB1178" s="127">
        <f t="shared" si="133"/>
        <v>1</v>
      </c>
      <c r="AC1178" s="127">
        <f t="shared" si="134"/>
        <v>1</v>
      </c>
      <c r="AD1178" s="97">
        <v>340</v>
      </c>
      <c r="AE1178" s="132">
        <f t="shared" si="131"/>
        <v>853</v>
      </c>
      <c r="AF1178" s="97">
        <v>1</v>
      </c>
      <c r="AH1178" s="127" t="str">
        <f t="shared" si="130"/>
        <v>2648ACTIVOX MENTA-EUCALIPTO X 16 PASTILLAS</v>
      </c>
      <c r="AI1178" s="97" t="s">
        <v>635</v>
      </c>
    </row>
    <row r="1179" spans="1:35" x14ac:dyDescent="0.3">
      <c r="A1179" s="97">
        <v>175</v>
      </c>
      <c r="B1179" s="127" t="str">
        <f t="shared" si="128"/>
        <v>1751</v>
      </c>
      <c r="C1179" s="127" t="str">
        <f t="shared" si="129"/>
        <v>26482</v>
      </c>
      <c r="E1179" s="159" t="s">
        <v>631</v>
      </c>
      <c r="F1179" s="133" t="s">
        <v>159</v>
      </c>
      <c r="G1179" s="160" t="s">
        <v>183</v>
      </c>
      <c r="H1179" s="136">
        <v>43738</v>
      </c>
      <c r="I1179" s="132">
        <f t="shared" si="132"/>
        <v>2</v>
      </c>
      <c r="J1179" s="97" t="s">
        <v>537</v>
      </c>
      <c r="K1179" s="97">
        <v>2018</v>
      </c>
      <c r="L1179" s="109">
        <v>43242</v>
      </c>
      <c r="M1179" s="97">
        <v>2647</v>
      </c>
      <c r="N1179" s="97">
        <v>2648</v>
      </c>
      <c r="O1179" s="109">
        <v>43241</v>
      </c>
      <c r="P1179" s="97" t="s">
        <v>134</v>
      </c>
      <c r="Q1179" s="97" t="s">
        <v>99</v>
      </c>
      <c r="R1179" s="132" t="str">
        <f>IFERROR(VLOOKUP(Q1179,PROVEEDORES!$A$2:$B$100,2,0),"")</f>
        <v>GUAYAQUIL</v>
      </c>
      <c r="S1179" s="124">
        <v>0.66666666666666663</v>
      </c>
      <c r="T1179" s="97">
        <v>14</v>
      </c>
      <c r="U1179" s="127" t="s">
        <v>477</v>
      </c>
      <c r="V1179" s="97" t="s">
        <v>478</v>
      </c>
      <c r="W1179" s="97" t="s">
        <v>289</v>
      </c>
      <c r="Y1179" s="127" t="s">
        <v>363</v>
      </c>
      <c r="Z1179" s="127" t="s">
        <v>480</v>
      </c>
      <c r="AA1179" s="127" t="s">
        <v>261</v>
      </c>
      <c r="AB1179" s="127">
        <f t="shared" si="133"/>
        <v>1</v>
      </c>
      <c r="AC1179" s="127">
        <f t="shared" si="134"/>
        <v>1</v>
      </c>
      <c r="AD1179" s="97">
        <v>200</v>
      </c>
      <c r="AE1179" s="132">
        <f t="shared" si="131"/>
        <v>853</v>
      </c>
      <c r="AF1179" s="97">
        <v>1</v>
      </c>
      <c r="AH1179" s="127" t="str">
        <f t="shared" si="130"/>
        <v>2648ACTIVOX MIEL-LIMON X 16 PASTILLAS</v>
      </c>
      <c r="AI1179" s="97" t="s">
        <v>635</v>
      </c>
    </row>
    <row r="1180" spans="1:35" x14ac:dyDescent="0.3">
      <c r="A1180" s="97">
        <v>175</v>
      </c>
      <c r="B1180" s="127" t="str">
        <f t="shared" si="128"/>
        <v>1751</v>
      </c>
      <c r="C1180" s="127" t="str">
        <f t="shared" si="129"/>
        <v>26483</v>
      </c>
      <c r="E1180" s="159" t="s">
        <v>618</v>
      </c>
      <c r="F1180" s="133" t="s">
        <v>161</v>
      </c>
      <c r="G1180" s="160" t="s">
        <v>162</v>
      </c>
      <c r="H1180" s="136">
        <v>43738</v>
      </c>
      <c r="I1180" s="132">
        <f t="shared" si="132"/>
        <v>3</v>
      </c>
      <c r="J1180" s="97" t="s">
        <v>537</v>
      </c>
      <c r="K1180" s="97">
        <v>2018</v>
      </c>
      <c r="L1180" s="109">
        <v>43242</v>
      </c>
      <c r="M1180" s="97">
        <v>2647</v>
      </c>
      <c r="N1180" s="97">
        <v>2648</v>
      </c>
      <c r="O1180" s="109">
        <v>43241</v>
      </c>
      <c r="P1180" s="97" t="s">
        <v>134</v>
      </c>
      <c r="Q1180" s="97" t="s">
        <v>99</v>
      </c>
      <c r="R1180" s="132" t="str">
        <f>IFERROR(VLOOKUP(Q1180,PROVEEDORES!$A$2:$B$100,2,0),"")</f>
        <v>GUAYAQUIL</v>
      </c>
      <c r="S1180" s="124">
        <v>0.66666666666666663</v>
      </c>
      <c r="T1180" s="97">
        <v>14</v>
      </c>
      <c r="U1180" s="127" t="s">
        <v>477</v>
      </c>
      <c r="V1180" s="97" t="s">
        <v>478</v>
      </c>
      <c r="W1180" s="97" t="s">
        <v>289</v>
      </c>
      <c r="Y1180" s="127" t="s">
        <v>363</v>
      </c>
      <c r="Z1180" s="127" t="s">
        <v>480</v>
      </c>
      <c r="AA1180" s="127" t="s">
        <v>261</v>
      </c>
      <c r="AB1180" s="127">
        <f t="shared" si="133"/>
        <v>1</v>
      </c>
      <c r="AC1180" s="127">
        <f t="shared" si="134"/>
        <v>1</v>
      </c>
      <c r="AD1180" s="97">
        <v>30</v>
      </c>
      <c r="AE1180" s="132">
        <f t="shared" si="131"/>
        <v>853</v>
      </c>
      <c r="AF1180" s="97">
        <v>1</v>
      </c>
      <c r="AH1180" s="127" t="str">
        <f t="shared" si="130"/>
        <v>2648ARKOCAPIL advance X 60 CAPS.</v>
      </c>
      <c r="AI1180" s="97" t="s">
        <v>635</v>
      </c>
    </row>
    <row r="1181" spans="1:35" x14ac:dyDescent="0.3">
      <c r="A1181" s="97">
        <v>175</v>
      </c>
      <c r="B1181" s="127" t="str">
        <f t="shared" si="128"/>
        <v>1751</v>
      </c>
      <c r="C1181" s="127" t="str">
        <f t="shared" si="129"/>
        <v>26484</v>
      </c>
      <c r="E1181" s="159" t="s">
        <v>613</v>
      </c>
      <c r="F1181" s="133" t="s">
        <v>185</v>
      </c>
      <c r="G1181" s="160" t="s">
        <v>547</v>
      </c>
      <c r="H1181" s="136">
        <v>44134</v>
      </c>
      <c r="I1181" s="132">
        <f t="shared" si="132"/>
        <v>4</v>
      </c>
      <c r="J1181" s="97" t="s">
        <v>537</v>
      </c>
      <c r="K1181" s="97">
        <v>2018</v>
      </c>
      <c r="L1181" s="109">
        <v>43242</v>
      </c>
      <c r="M1181" s="97">
        <v>2647</v>
      </c>
      <c r="N1181" s="97">
        <v>2648</v>
      </c>
      <c r="O1181" s="109">
        <v>43241</v>
      </c>
      <c r="P1181" s="97" t="s">
        <v>134</v>
      </c>
      <c r="Q1181" s="97" t="s">
        <v>99</v>
      </c>
      <c r="R1181" s="132" t="str">
        <f>IFERROR(VLOOKUP(Q1181,PROVEEDORES!$A$2:$B$100,2,0),"")</f>
        <v>GUAYAQUIL</v>
      </c>
      <c r="S1181" s="124">
        <v>0.66666666666666663</v>
      </c>
      <c r="T1181" s="97">
        <v>14</v>
      </c>
      <c r="U1181" s="127" t="s">
        <v>477</v>
      </c>
      <c r="V1181" s="97" t="s">
        <v>478</v>
      </c>
      <c r="W1181" s="97" t="s">
        <v>289</v>
      </c>
      <c r="Y1181" s="127" t="s">
        <v>363</v>
      </c>
      <c r="Z1181" s="127" t="s">
        <v>480</v>
      </c>
      <c r="AA1181" s="127" t="s">
        <v>261</v>
      </c>
      <c r="AB1181" s="127">
        <f t="shared" si="133"/>
        <v>1</v>
      </c>
      <c r="AC1181" s="127">
        <f t="shared" si="134"/>
        <v>1</v>
      </c>
      <c r="AD1181" s="97">
        <v>30</v>
      </c>
      <c r="AE1181" s="132">
        <f t="shared" si="131"/>
        <v>853</v>
      </c>
      <c r="AF1181" s="97">
        <v>1</v>
      </c>
      <c r="AH1181" s="127" t="str">
        <f t="shared" si="130"/>
        <v>2648ARKOLAGEN PLUS X 14 SACHETS</v>
      </c>
      <c r="AI1181" s="97" t="s">
        <v>635</v>
      </c>
    </row>
    <row r="1182" spans="1:35" x14ac:dyDescent="0.3">
      <c r="A1182" s="97">
        <v>175</v>
      </c>
      <c r="B1182" s="127" t="str">
        <f t="shared" si="128"/>
        <v>1751</v>
      </c>
      <c r="C1182" s="127" t="str">
        <f t="shared" si="129"/>
        <v>26485</v>
      </c>
      <c r="E1182" s="159" t="s">
        <v>615</v>
      </c>
      <c r="F1182" s="133" t="s">
        <v>146</v>
      </c>
      <c r="G1182" s="160" t="s">
        <v>401</v>
      </c>
      <c r="H1182" s="136">
        <v>43707</v>
      </c>
      <c r="I1182" s="132">
        <f t="shared" si="132"/>
        <v>5</v>
      </c>
      <c r="J1182" s="97" t="s">
        <v>537</v>
      </c>
      <c r="K1182" s="97">
        <v>2018</v>
      </c>
      <c r="L1182" s="109">
        <v>43242</v>
      </c>
      <c r="M1182" s="97">
        <v>2647</v>
      </c>
      <c r="N1182" s="97">
        <v>2648</v>
      </c>
      <c r="O1182" s="109">
        <v>43241</v>
      </c>
      <c r="P1182" s="97" t="s">
        <v>134</v>
      </c>
      <c r="Q1182" s="97" t="s">
        <v>99</v>
      </c>
      <c r="R1182" s="132" t="str">
        <f>IFERROR(VLOOKUP(Q1182,PROVEEDORES!$A$2:$B$100,2,0),"")</f>
        <v>GUAYAQUIL</v>
      </c>
      <c r="S1182" s="124">
        <v>0.66666666666666663</v>
      </c>
      <c r="T1182" s="97">
        <v>14</v>
      </c>
      <c r="U1182" s="127" t="s">
        <v>477</v>
      </c>
      <c r="V1182" s="97" t="s">
        <v>478</v>
      </c>
      <c r="W1182" s="97" t="s">
        <v>289</v>
      </c>
      <c r="Y1182" s="127" t="s">
        <v>363</v>
      </c>
      <c r="Z1182" s="127" t="s">
        <v>480</v>
      </c>
      <c r="AA1182" s="127" t="s">
        <v>261</v>
      </c>
      <c r="AB1182" s="127">
        <f t="shared" si="133"/>
        <v>1</v>
      </c>
      <c r="AC1182" s="127">
        <f t="shared" si="134"/>
        <v>1</v>
      </c>
      <c r="AD1182" s="97">
        <v>40</v>
      </c>
      <c r="AE1182" s="132">
        <f t="shared" si="131"/>
        <v>853</v>
      </c>
      <c r="AF1182" s="97">
        <v>1</v>
      </c>
      <c r="AH1182" s="127" t="str">
        <f t="shared" si="130"/>
        <v>2648ARKOVOX PROPOLIS JARABE X 150 ML.</v>
      </c>
      <c r="AI1182" s="97" t="s">
        <v>635</v>
      </c>
    </row>
    <row r="1183" spans="1:35" x14ac:dyDescent="0.3">
      <c r="A1183" s="97">
        <v>175</v>
      </c>
      <c r="B1183" s="127" t="str">
        <f t="shared" si="128"/>
        <v>1751</v>
      </c>
      <c r="C1183" s="127" t="str">
        <f t="shared" si="129"/>
        <v>26486</v>
      </c>
      <c r="E1183" s="159" t="s">
        <v>614</v>
      </c>
      <c r="F1183" s="133" t="s">
        <v>149</v>
      </c>
      <c r="G1183" s="160" t="s">
        <v>150</v>
      </c>
      <c r="H1183" s="136">
        <v>43951</v>
      </c>
      <c r="I1183" s="132">
        <f t="shared" si="132"/>
        <v>6</v>
      </c>
      <c r="J1183" s="97" t="s">
        <v>537</v>
      </c>
      <c r="K1183" s="97">
        <v>2018</v>
      </c>
      <c r="L1183" s="109">
        <v>43242</v>
      </c>
      <c r="M1183" s="97">
        <v>2647</v>
      </c>
      <c r="N1183" s="97">
        <v>2648</v>
      </c>
      <c r="O1183" s="109">
        <v>43241</v>
      </c>
      <c r="P1183" s="97" t="s">
        <v>134</v>
      </c>
      <c r="Q1183" s="97" t="s">
        <v>99</v>
      </c>
      <c r="R1183" s="132" t="str">
        <f>IFERROR(VLOOKUP(Q1183,PROVEEDORES!$A$2:$B$100,2,0),"")</f>
        <v>GUAYAQUIL</v>
      </c>
      <c r="S1183" s="124">
        <v>0.66666666666666663</v>
      </c>
      <c r="T1183" s="97">
        <v>14</v>
      </c>
      <c r="U1183" s="127" t="s">
        <v>477</v>
      </c>
      <c r="V1183" s="97" t="s">
        <v>478</v>
      </c>
      <c r="W1183" s="97" t="s">
        <v>289</v>
      </c>
      <c r="Y1183" s="127" t="s">
        <v>363</v>
      </c>
      <c r="Z1183" s="127" t="s">
        <v>480</v>
      </c>
      <c r="AA1183" s="127" t="s">
        <v>261</v>
      </c>
      <c r="AB1183" s="127">
        <f t="shared" si="133"/>
        <v>1</v>
      </c>
      <c r="AC1183" s="127">
        <f t="shared" si="134"/>
        <v>1</v>
      </c>
      <c r="AD1183" s="97">
        <v>10</v>
      </c>
      <c r="AE1183" s="132">
        <f t="shared" si="131"/>
        <v>853</v>
      </c>
      <c r="AF1183" s="97">
        <v>1</v>
      </c>
      <c r="AH1183" s="127" t="str">
        <f t="shared" si="130"/>
        <v>2648CHONDRO AID FORTE X 60 CAPS.</v>
      </c>
      <c r="AI1183" s="97" t="s">
        <v>635</v>
      </c>
    </row>
    <row r="1184" spans="1:35" x14ac:dyDescent="0.3">
      <c r="A1184" s="97">
        <v>175</v>
      </c>
      <c r="B1184" s="127" t="str">
        <f t="shared" si="128"/>
        <v>1751</v>
      </c>
      <c r="C1184" s="127" t="str">
        <f t="shared" si="129"/>
        <v>26487</v>
      </c>
      <c r="E1184" s="159" t="s">
        <v>619</v>
      </c>
      <c r="F1184" s="133" t="s">
        <v>151</v>
      </c>
      <c r="G1184" s="160" t="s">
        <v>407</v>
      </c>
      <c r="H1184" s="136">
        <v>44134</v>
      </c>
      <c r="I1184" s="132">
        <f t="shared" si="132"/>
        <v>7</v>
      </c>
      <c r="J1184" s="97" t="s">
        <v>537</v>
      </c>
      <c r="K1184" s="97">
        <v>2018</v>
      </c>
      <c r="L1184" s="109">
        <v>43242</v>
      </c>
      <c r="M1184" s="97">
        <v>2647</v>
      </c>
      <c r="N1184" s="97">
        <v>2648</v>
      </c>
      <c r="O1184" s="109">
        <v>43241</v>
      </c>
      <c r="P1184" s="97" t="s">
        <v>134</v>
      </c>
      <c r="Q1184" s="97" t="s">
        <v>99</v>
      </c>
      <c r="R1184" s="132" t="str">
        <f>IFERROR(VLOOKUP(Q1184,PROVEEDORES!$A$2:$B$100,2,0),"")</f>
        <v>GUAYAQUIL</v>
      </c>
      <c r="S1184" s="124">
        <v>0.66666666666666663</v>
      </c>
      <c r="T1184" s="97">
        <v>14</v>
      </c>
      <c r="U1184" s="127" t="s">
        <v>477</v>
      </c>
      <c r="V1184" s="97" t="s">
        <v>478</v>
      </c>
      <c r="W1184" s="97" t="s">
        <v>289</v>
      </c>
      <c r="Y1184" s="127" t="s">
        <v>363</v>
      </c>
      <c r="Z1184" s="127" t="s">
        <v>480</v>
      </c>
      <c r="AA1184" s="127" t="s">
        <v>261</v>
      </c>
      <c r="AB1184" s="127">
        <f t="shared" si="133"/>
        <v>1</v>
      </c>
      <c r="AC1184" s="127">
        <f t="shared" si="134"/>
        <v>1</v>
      </c>
      <c r="AD1184" s="97">
        <v>60</v>
      </c>
      <c r="AE1184" s="132">
        <f t="shared" si="131"/>
        <v>853</v>
      </c>
      <c r="AF1184" s="97">
        <v>1</v>
      </c>
      <c r="AH1184" s="127" t="str">
        <f t="shared" si="130"/>
        <v>2648CYS-CONTROL SACHETS X 14</v>
      </c>
      <c r="AI1184" s="97" t="s">
        <v>635</v>
      </c>
    </row>
    <row r="1185" spans="1:35" x14ac:dyDescent="0.3">
      <c r="A1185" s="97">
        <v>175</v>
      </c>
      <c r="B1185" s="127" t="str">
        <f t="shared" si="128"/>
        <v>1751</v>
      </c>
      <c r="C1185" s="127" t="str">
        <f t="shared" si="129"/>
        <v>26488</v>
      </c>
      <c r="E1185" s="159" t="s">
        <v>629</v>
      </c>
      <c r="F1185" s="133" t="s">
        <v>170</v>
      </c>
      <c r="G1185" s="160" t="s">
        <v>376</v>
      </c>
      <c r="H1185" s="136">
        <v>43889</v>
      </c>
      <c r="I1185" s="132">
        <f t="shared" si="132"/>
        <v>8</v>
      </c>
      <c r="J1185" s="97" t="s">
        <v>537</v>
      </c>
      <c r="K1185" s="97">
        <v>2018</v>
      </c>
      <c r="L1185" s="109">
        <v>43242</v>
      </c>
      <c r="M1185" s="97">
        <v>2647</v>
      </c>
      <c r="N1185" s="97">
        <v>2648</v>
      </c>
      <c r="O1185" s="109">
        <v>43241</v>
      </c>
      <c r="P1185" s="97" t="s">
        <v>134</v>
      </c>
      <c r="Q1185" s="97" t="s">
        <v>99</v>
      </c>
      <c r="R1185" s="132" t="str">
        <f>IFERROR(VLOOKUP(Q1185,PROVEEDORES!$A$2:$B$100,2,0),"")</f>
        <v>GUAYAQUIL</v>
      </c>
      <c r="S1185" s="124">
        <v>0.66666666666666663</v>
      </c>
      <c r="T1185" s="97">
        <v>14</v>
      </c>
      <c r="U1185" s="127" t="s">
        <v>477</v>
      </c>
      <c r="V1185" s="97" t="s">
        <v>478</v>
      </c>
      <c r="W1185" s="97" t="s">
        <v>289</v>
      </c>
      <c r="Y1185" s="127" t="s">
        <v>363</v>
      </c>
      <c r="Z1185" s="127" t="s">
        <v>480</v>
      </c>
      <c r="AA1185" s="127" t="s">
        <v>261</v>
      </c>
      <c r="AB1185" s="127">
        <f t="shared" si="133"/>
        <v>1</v>
      </c>
      <c r="AC1185" s="127">
        <f t="shared" si="134"/>
        <v>1</v>
      </c>
      <c r="AD1185" s="97">
        <v>40</v>
      </c>
      <c r="AE1185" s="132">
        <f t="shared" si="131"/>
        <v>853</v>
      </c>
      <c r="AF1185" s="97">
        <v>1</v>
      </c>
      <c r="AH1185" s="127" t="str">
        <f t="shared" si="130"/>
        <v>2648PHYTO SOYA DIA Y NOCHE X 60 CAP.</v>
      </c>
      <c r="AI1185" s="97" t="s">
        <v>635</v>
      </c>
    </row>
    <row r="1186" spans="1:35" x14ac:dyDescent="0.3">
      <c r="A1186" s="97">
        <v>175</v>
      </c>
      <c r="B1186" s="127" t="str">
        <f t="shared" si="128"/>
        <v>1751</v>
      </c>
      <c r="C1186" s="127" t="str">
        <f t="shared" si="129"/>
        <v>26489</v>
      </c>
      <c r="E1186" s="159" t="s">
        <v>620</v>
      </c>
      <c r="F1186" s="133" t="s">
        <v>165</v>
      </c>
      <c r="G1186" s="160" t="s">
        <v>184</v>
      </c>
      <c r="H1186" s="136">
        <v>44042</v>
      </c>
      <c r="I1186" s="132">
        <f t="shared" si="132"/>
        <v>9</v>
      </c>
      <c r="J1186" s="97" t="s">
        <v>537</v>
      </c>
      <c r="K1186" s="97">
        <v>2018</v>
      </c>
      <c r="L1186" s="109">
        <v>43242</v>
      </c>
      <c r="M1186" s="97">
        <v>2647</v>
      </c>
      <c r="N1186" s="97">
        <v>2648</v>
      </c>
      <c r="O1186" s="109">
        <v>43241</v>
      </c>
      <c r="P1186" s="97" t="s">
        <v>134</v>
      </c>
      <c r="Q1186" s="97" t="s">
        <v>99</v>
      </c>
      <c r="R1186" s="132" t="str">
        <f>IFERROR(VLOOKUP(Q1186,PROVEEDORES!$A$2:$B$100,2,0),"")</f>
        <v>GUAYAQUIL</v>
      </c>
      <c r="S1186" s="124">
        <v>0.66666666666666663</v>
      </c>
      <c r="T1186" s="97">
        <v>14</v>
      </c>
      <c r="U1186" s="127" t="s">
        <v>477</v>
      </c>
      <c r="V1186" s="97" t="s">
        <v>478</v>
      </c>
      <c r="W1186" s="97" t="s">
        <v>289</v>
      </c>
      <c r="Y1186" s="127" t="s">
        <v>363</v>
      </c>
      <c r="Z1186" s="127" t="s">
        <v>480</v>
      </c>
      <c r="AA1186" s="127" t="s">
        <v>261</v>
      </c>
      <c r="AB1186" s="127">
        <f t="shared" si="133"/>
        <v>1</v>
      </c>
      <c r="AC1186" s="127">
        <f t="shared" si="134"/>
        <v>1</v>
      </c>
      <c r="AD1186" s="97">
        <v>40</v>
      </c>
      <c r="AE1186" s="132">
        <f t="shared" si="131"/>
        <v>853</v>
      </c>
      <c r="AF1186" s="97">
        <v>1</v>
      </c>
      <c r="AH1186" s="127" t="str">
        <f t="shared" si="130"/>
        <v>2648PHYTO SOYA FORTE X 60 CAPS</v>
      </c>
      <c r="AI1186" s="97" t="s">
        <v>635</v>
      </c>
    </row>
    <row r="1187" spans="1:35" x14ac:dyDescent="0.3">
      <c r="A1187" s="97">
        <v>175</v>
      </c>
      <c r="B1187" s="127" t="str">
        <f t="shared" si="128"/>
        <v>1751</v>
      </c>
      <c r="C1187" s="127" t="str">
        <f t="shared" si="129"/>
        <v>264810</v>
      </c>
      <c r="E1187" s="159" t="s">
        <v>634</v>
      </c>
      <c r="F1187" s="133" t="s">
        <v>157</v>
      </c>
      <c r="G1187" s="160" t="s">
        <v>326</v>
      </c>
      <c r="H1187" s="136">
        <v>44134</v>
      </c>
      <c r="I1187" s="132">
        <f t="shared" si="132"/>
        <v>10</v>
      </c>
      <c r="J1187" s="97" t="s">
        <v>537</v>
      </c>
      <c r="K1187" s="97">
        <v>2018</v>
      </c>
      <c r="L1187" s="109">
        <v>43242</v>
      </c>
      <c r="M1187" s="97">
        <v>2647</v>
      </c>
      <c r="N1187" s="97">
        <v>2648</v>
      </c>
      <c r="O1187" s="109">
        <v>43241</v>
      </c>
      <c r="P1187" s="97" t="s">
        <v>134</v>
      </c>
      <c r="Q1187" s="97" t="s">
        <v>99</v>
      </c>
      <c r="R1187" s="132" t="str">
        <f>IFERROR(VLOOKUP(Q1187,PROVEEDORES!$A$2:$B$100,2,0),"")</f>
        <v>GUAYAQUIL</v>
      </c>
      <c r="S1187" s="124">
        <v>0.66666666666666663</v>
      </c>
      <c r="T1187" s="97">
        <v>14</v>
      </c>
      <c r="U1187" s="127" t="s">
        <v>477</v>
      </c>
      <c r="V1187" s="97" t="s">
        <v>478</v>
      </c>
      <c r="W1187" s="97" t="s">
        <v>289</v>
      </c>
      <c r="Y1187" s="127" t="s">
        <v>363</v>
      </c>
      <c r="Z1187" s="127" t="s">
        <v>480</v>
      </c>
      <c r="AA1187" s="127" t="s">
        <v>261</v>
      </c>
      <c r="AB1187" s="127">
        <f t="shared" si="133"/>
        <v>1</v>
      </c>
      <c r="AC1187" s="127">
        <f t="shared" si="134"/>
        <v>1</v>
      </c>
      <c r="AD1187" s="97">
        <v>100</v>
      </c>
      <c r="AE1187" s="132">
        <f t="shared" si="131"/>
        <v>853</v>
      </c>
      <c r="AF1187" s="97">
        <v>1</v>
      </c>
      <c r="AH1187" s="127" t="str">
        <f t="shared" si="130"/>
        <v>2648PHYTO SOYA GEL VAGINAL X 8 APLICADORES</v>
      </c>
      <c r="AI1187" s="97" t="s">
        <v>635</v>
      </c>
    </row>
    <row r="1188" spans="1:35" x14ac:dyDescent="0.3">
      <c r="A1188" s="97">
        <v>175</v>
      </c>
      <c r="B1188" s="127" t="str">
        <f t="shared" si="128"/>
        <v>1752</v>
      </c>
      <c r="C1188" s="127" t="str">
        <f t="shared" si="129"/>
        <v>26491</v>
      </c>
      <c r="E1188" s="159" t="s">
        <v>630</v>
      </c>
      <c r="F1188" s="133" t="s">
        <v>142</v>
      </c>
      <c r="G1188" s="160" t="s">
        <v>397</v>
      </c>
      <c r="H1188" s="136">
        <v>43738</v>
      </c>
      <c r="I1188" s="132">
        <f t="shared" si="132"/>
        <v>1</v>
      </c>
      <c r="J1188" s="97" t="s">
        <v>537</v>
      </c>
      <c r="K1188" s="97">
        <v>2018</v>
      </c>
      <c r="L1188" s="109">
        <v>43242</v>
      </c>
      <c r="M1188" s="97">
        <v>2648</v>
      </c>
      <c r="N1188" s="97">
        <v>2649</v>
      </c>
      <c r="O1188" s="109">
        <v>43241</v>
      </c>
      <c r="P1188" s="97" t="s">
        <v>134</v>
      </c>
      <c r="Q1188" s="97" t="s">
        <v>99</v>
      </c>
      <c r="R1188" s="132" t="str">
        <f>IFERROR(VLOOKUP(Q1188,PROVEEDORES!$A$2:$B$100,2,0),"")</f>
        <v>GUAYAQUIL</v>
      </c>
      <c r="S1188" s="124">
        <v>0.66666666666666663</v>
      </c>
      <c r="T1188" s="97">
        <v>4</v>
      </c>
      <c r="U1188" s="127" t="s">
        <v>477</v>
      </c>
      <c r="V1188" s="97" t="s">
        <v>478</v>
      </c>
      <c r="W1188" s="97" t="s">
        <v>289</v>
      </c>
      <c r="Y1188" s="127" t="s">
        <v>363</v>
      </c>
      <c r="Z1188" s="127" t="s">
        <v>480</v>
      </c>
      <c r="AA1188" s="127" t="s">
        <v>261</v>
      </c>
      <c r="AB1188" s="127">
        <f t="shared" si="133"/>
        <v>2</v>
      </c>
      <c r="AC1188" s="127">
        <f t="shared" si="134"/>
        <v>1</v>
      </c>
      <c r="AD1188" s="97">
        <v>60</v>
      </c>
      <c r="AE1188" s="132">
        <f t="shared" si="131"/>
        <v>854</v>
      </c>
      <c r="AF1188" s="97">
        <v>1</v>
      </c>
      <c r="AH1188" s="127" t="str">
        <f t="shared" si="130"/>
        <v>2649ACTIVOX MENTA-EUCALIPTO X 16 PASTILLAS</v>
      </c>
      <c r="AI1188" s="97" t="s">
        <v>636</v>
      </c>
    </row>
    <row r="1189" spans="1:35" x14ac:dyDescent="0.3">
      <c r="A1189" s="97">
        <v>175</v>
      </c>
      <c r="B1189" s="127" t="str">
        <f t="shared" si="128"/>
        <v>1752</v>
      </c>
      <c r="C1189" s="127" t="str">
        <f t="shared" si="129"/>
        <v>26492</v>
      </c>
      <c r="E1189" s="159" t="s">
        <v>618</v>
      </c>
      <c r="F1189" s="133" t="s">
        <v>161</v>
      </c>
      <c r="G1189" s="160" t="s">
        <v>162</v>
      </c>
      <c r="H1189" s="136">
        <v>43738</v>
      </c>
      <c r="I1189" s="132">
        <f t="shared" si="132"/>
        <v>2</v>
      </c>
      <c r="J1189" s="97" t="s">
        <v>537</v>
      </c>
      <c r="K1189" s="97">
        <v>2018</v>
      </c>
      <c r="L1189" s="109">
        <v>43242</v>
      </c>
      <c r="M1189" s="97">
        <v>2648</v>
      </c>
      <c r="N1189" s="97">
        <v>2649</v>
      </c>
      <c r="O1189" s="109">
        <v>43241</v>
      </c>
      <c r="P1189" s="97" t="s">
        <v>134</v>
      </c>
      <c r="Q1189" s="97" t="s">
        <v>99</v>
      </c>
      <c r="R1189" s="132" t="str">
        <f>IFERROR(VLOOKUP(Q1189,PROVEEDORES!$A$2:$B$100,2,0),"")</f>
        <v>GUAYAQUIL</v>
      </c>
      <c r="S1189" s="124">
        <v>0.66666666666666663</v>
      </c>
      <c r="T1189" s="97">
        <v>4</v>
      </c>
      <c r="U1189" s="127" t="s">
        <v>477</v>
      </c>
      <c r="V1189" s="97" t="s">
        <v>478</v>
      </c>
      <c r="W1189" s="97" t="s">
        <v>289</v>
      </c>
      <c r="Y1189" s="127" t="s">
        <v>363</v>
      </c>
      <c r="Z1189" s="127" t="s">
        <v>480</v>
      </c>
      <c r="AA1189" s="127" t="s">
        <v>261</v>
      </c>
      <c r="AB1189" s="127">
        <f t="shared" si="133"/>
        <v>2</v>
      </c>
      <c r="AC1189" s="127">
        <f t="shared" si="134"/>
        <v>1</v>
      </c>
      <c r="AD1189" s="97">
        <v>10</v>
      </c>
      <c r="AE1189" s="132">
        <f t="shared" si="131"/>
        <v>854</v>
      </c>
      <c r="AF1189" s="97">
        <v>1</v>
      </c>
      <c r="AH1189" s="127" t="str">
        <f t="shared" si="130"/>
        <v>2649ARKOCAPIL advance X 60 CAPS.</v>
      </c>
      <c r="AI1189" s="97" t="s">
        <v>636</v>
      </c>
    </row>
    <row r="1190" spans="1:35" x14ac:dyDescent="0.3">
      <c r="A1190" s="97">
        <v>175</v>
      </c>
      <c r="B1190" s="127" t="str">
        <f t="shared" si="128"/>
        <v>1752</v>
      </c>
      <c r="C1190" s="127" t="str">
        <f t="shared" si="129"/>
        <v>26493</v>
      </c>
      <c r="E1190" s="159" t="s">
        <v>613</v>
      </c>
      <c r="F1190" s="133" t="s">
        <v>185</v>
      </c>
      <c r="G1190" s="160" t="s">
        <v>547</v>
      </c>
      <c r="H1190" s="136">
        <v>44134</v>
      </c>
      <c r="I1190" s="132">
        <f t="shared" si="132"/>
        <v>3</v>
      </c>
      <c r="J1190" s="97" t="s">
        <v>537</v>
      </c>
      <c r="K1190" s="97">
        <v>2018</v>
      </c>
      <c r="L1190" s="109">
        <v>43242</v>
      </c>
      <c r="M1190" s="97">
        <v>2648</v>
      </c>
      <c r="N1190" s="97">
        <v>2649</v>
      </c>
      <c r="O1190" s="109">
        <v>43241</v>
      </c>
      <c r="P1190" s="97" t="s">
        <v>134</v>
      </c>
      <c r="Q1190" s="97" t="s">
        <v>99</v>
      </c>
      <c r="R1190" s="132" t="str">
        <f>IFERROR(VLOOKUP(Q1190,PROVEEDORES!$A$2:$B$100,2,0),"")</f>
        <v>GUAYAQUIL</v>
      </c>
      <c r="S1190" s="124">
        <v>0.66666666666666663</v>
      </c>
      <c r="T1190" s="97">
        <v>4</v>
      </c>
      <c r="U1190" s="127" t="s">
        <v>477</v>
      </c>
      <c r="V1190" s="97" t="s">
        <v>478</v>
      </c>
      <c r="W1190" s="97" t="s">
        <v>289</v>
      </c>
      <c r="Y1190" s="127" t="s">
        <v>363</v>
      </c>
      <c r="Z1190" s="127" t="s">
        <v>480</v>
      </c>
      <c r="AA1190" s="127" t="s">
        <v>261</v>
      </c>
      <c r="AB1190" s="127">
        <f t="shared" si="133"/>
        <v>2</v>
      </c>
      <c r="AC1190" s="127">
        <f t="shared" si="134"/>
        <v>1</v>
      </c>
      <c r="AD1190" s="97">
        <v>10</v>
      </c>
      <c r="AE1190" s="132">
        <f t="shared" si="131"/>
        <v>854</v>
      </c>
      <c r="AF1190" s="97">
        <v>1</v>
      </c>
      <c r="AH1190" s="127" t="str">
        <f t="shared" si="130"/>
        <v>2649ARKOLAGEN PLUS X 14 SACHETS</v>
      </c>
      <c r="AI1190" s="97" t="s">
        <v>636</v>
      </c>
    </row>
    <row r="1191" spans="1:35" x14ac:dyDescent="0.3">
      <c r="A1191" s="97">
        <v>175</v>
      </c>
      <c r="B1191" s="127" t="str">
        <f t="shared" si="128"/>
        <v>1752</v>
      </c>
      <c r="C1191" s="127" t="str">
        <f t="shared" si="129"/>
        <v>26494</v>
      </c>
      <c r="E1191" s="159" t="s">
        <v>615</v>
      </c>
      <c r="F1191" s="133" t="s">
        <v>146</v>
      </c>
      <c r="G1191" s="160" t="s">
        <v>401</v>
      </c>
      <c r="H1191" s="136">
        <v>43707</v>
      </c>
      <c r="I1191" s="132">
        <f t="shared" si="132"/>
        <v>4</v>
      </c>
      <c r="J1191" s="97" t="s">
        <v>537</v>
      </c>
      <c r="K1191" s="97">
        <v>2018</v>
      </c>
      <c r="L1191" s="109">
        <v>43242</v>
      </c>
      <c r="M1191" s="97">
        <v>2648</v>
      </c>
      <c r="N1191" s="97">
        <v>2649</v>
      </c>
      <c r="O1191" s="109">
        <v>43241</v>
      </c>
      <c r="P1191" s="97" t="s">
        <v>134</v>
      </c>
      <c r="Q1191" s="97" t="s">
        <v>99</v>
      </c>
      <c r="R1191" s="132" t="str">
        <f>IFERROR(VLOOKUP(Q1191,PROVEEDORES!$A$2:$B$100,2,0),"")</f>
        <v>GUAYAQUIL</v>
      </c>
      <c r="S1191" s="124">
        <v>0.66666666666666663</v>
      </c>
      <c r="T1191" s="97">
        <v>4</v>
      </c>
      <c r="U1191" s="127" t="s">
        <v>477</v>
      </c>
      <c r="V1191" s="97" t="s">
        <v>478</v>
      </c>
      <c r="W1191" s="97" t="s">
        <v>289</v>
      </c>
      <c r="Y1191" s="127" t="s">
        <v>363</v>
      </c>
      <c r="Z1191" s="127" t="s">
        <v>480</v>
      </c>
      <c r="AA1191" s="127" t="s">
        <v>261</v>
      </c>
      <c r="AB1191" s="127">
        <f t="shared" si="133"/>
        <v>2</v>
      </c>
      <c r="AC1191" s="127">
        <f t="shared" si="134"/>
        <v>1</v>
      </c>
      <c r="AD1191" s="97">
        <v>20</v>
      </c>
      <c r="AE1191" s="132">
        <f t="shared" si="131"/>
        <v>854</v>
      </c>
      <c r="AF1191" s="97">
        <v>1</v>
      </c>
      <c r="AH1191" s="127" t="str">
        <f t="shared" si="130"/>
        <v>2649ARKOVOX PROPOLIS JARABE X 150 ML.</v>
      </c>
      <c r="AI1191" s="97" t="s">
        <v>636</v>
      </c>
    </row>
    <row r="1192" spans="1:35" x14ac:dyDescent="0.3">
      <c r="A1192" s="97">
        <v>175</v>
      </c>
      <c r="B1192" s="127" t="str">
        <f t="shared" si="128"/>
        <v>1752</v>
      </c>
      <c r="C1192" s="127" t="str">
        <f t="shared" si="129"/>
        <v>26495</v>
      </c>
      <c r="E1192" s="159" t="s">
        <v>619</v>
      </c>
      <c r="F1192" s="133" t="s">
        <v>151</v>
      </c>
      <c r="G1192" s="160" t="s">
        <v>407</v>
      </c>
      <c r="H1192" s="136">
        <v>44134</v>
      </c>
      <c r="I1192" s="132">
        <f t="shared" si="132"/>
        <v>5</v>
      </c>
      <c r="J1192" s="97" t="s">
        <v>537</v>
      </c>
      <c r="K1192" s="97">
        <v>2018</v>
      </c>
      <c r="L1192" s="109">
        <v>43242</v>
      </c>
      <c r="M1192" s="97">
        <v>2648</v>
      </c>
      <c r="N1192" s="97">
        <v>2649</v>
      </c>
      <c r="O1192" s="109">
        <v>43241</v>
      </c>
      <c r="P1192" s="97" t="s">
        <v>134</v>
      </c>
      <c r="Q1192" s="97" t="s">
        <v>99</v>
      </c>
      <c r="R1192" s="132" t="str">
        <f>IFERROR(VLOOKUP(Q1192,PROVEEDORES!$A$2:$B$100,2,0),"")</f>
        <v>GUAYAQUIL</v>
      </c>
      <c r="S1192" s="124">
        <v>0.66666666666666663</v>
      </c>
      <c r="T1192" s="97">
        <v>4</v>
      </c>
      <c r="U1192" s="127" t="s">
        <v>477</v>
      </c>
      <c r="V1192" s="97" t="s">
        <v>478</v>
      </c>
      <c r="W1192" s="97" t="s">
        <v>289</v>
      </c>
      <c r="Y1192" s="127" t="s">
        <v>363</v>
      </c>
      <c r="Z1192" s="127" t="s">
        <v>480</v>
      </c>
      <c r="AA1192" s="127" t="s">
        <v>261</v>
      </c>
      <c r="AB1192" s="127">
        <f t="shared" si="133"/>
        <v>2</v>
      </c>
      <c r="AC1192" s="127">
        <f t="shared" si="134"/>
        <v>1</v>
      </c>
      <c r="AD1192" s="97">
        <v>20</v>
      </c>
      <c r="AE1192" s="132">
        <f t="shared" si="131"/>
        <v>854</v>
      </c>
      <c r="AF1192" s="97">
        <v>1</v>
      </c>
      <c r="AH1192" s="127" t="str">
        <f t="shared" si="130"/>
        <v>2649CYS-CONTROL SACHETS X 14</v>
      </c>
      <c r="AI1192" s="97" t="s">
        <v>636</v>
      </c>
    </row>
    <row r="1193" spans="1:35" x14ac:dyDescent="0.3">
      <c r="A1193" s="97">
        <v>175</v>
      </c>
      <c r="B1193" s="127" t="str">
        <f t="shared" si="128"/>
        <v>1752</v>
      </c>
      <c r="C1193" s="127" t="str">
        <f t="shared" si="129"/>
        <v>26496</v>
      </c>
      <c r="E1193" s="159" t="s">
        <v>617</v>
      </c>
      <c r="F1193" s="133" t="s">
        <v>155</v>
      </c>
      <c r="G1193" s="160" t="s">
        <v>355</v>
      </c>
      <c r="H1193" s="136">
        <v>44073</v>
      </c>
      <c r="I1193" s="132">
        <f t="shared" si="132"/>
        <v>6</v>
      </c>
      <c r="J1193" s="97" t="s">
        <v>537</v>
      </c>
      <c r="K1193" s="97">
        <v>2018</v>
      </c>
      <c r="L1193" s="109">
        <v>43242</v>
      </c>
      <c r="M1193" s="97">
        <v>2648</v>
      </c>
      <c r="N1193" s="97">
        <v>2649</v>
      </c>
      <c r="O1193" s="109">
        <v>43241</v>
      </c>
      <c r="P1193" s="97" t="s">
        <v>134</v>
      </c>
      <c r="Q1193" s="97" t="s">
        <v>99</v>
      </c>
      <c r="R1193" s="132" t="str">
        <f>IFERROR(VLOOKUP(Q1193,PROVEEDORES!$A$2:$B$100,2,0),"")</f>
        <v>GUAYAQUIL</v>
      </c>
      <c r="S1193" s="124">
        <v>0.66666666666666663</v>
      </c>
      <c r="T1193" s="97">
        <v>4</v>
      </c>
      <c r="U1193" s="127" t="s">
        <v>477</v>
      </c>
      <c r="V1193" s="97" t="s">
        <v>478</v>
      </c>
      <c r="W1193" s="97" t="s">
        <v>289</v>
      </c>
      <c r="Y1193" s="127" t="s">
        <v>363</v>
      </c>
      <c r="Z1193" s="127" t="s">
        <v>480</v>
      </c>
      <c r="AA1193" s="127" t="s">
        <v>261</v>
      </c>
      <c r="AB1193" s="127">
        <f t="shared" si="133"/>
        <v>2</v>
      </c>
      <c r="AC1193" s="127">
        <f t="shared" si="134"/>
        <v>1</v>
      </c>
      <c r="AD1193" s="97">
        <v>20</v>
      </c>
      <c r="AE1193" s="132">
        <f t="shared" si="131"/>
        <v>854</v>
      </c>
      <c r="AF1193" s="97">
        <v>1</v>
      </c>
      <c r="AH1193" s="127" t="str">
        <f t="shared" si="130"/>
        <v>2649PHYTO SOYA CAPS. X 60</v>
      </c>
      <c r="AI1193" s="97" t="s">
        <v>636</v>
      </c>
    </row>
    <row r="1194" spans="1:35" x14ac:dyDescent="0.3">
      <c r="A1194" s="97">
        <v>175</v>
      </c>
      <c r="B1194" s="127" t="str">
        <f t="shared" si="128"/>
        <v>1752</v>
      </c>
      <c r="C1194" s="127" t="str">
        <f t="shared" si="129"/>
        <v>26497</v>
      </c>
      <c r="E1194" s="159" t="s">
        <v>629</v>
      </c>
      <c r="F1194" s="133" t="s">
        <v>170</v>
      </c>
      <c r="G1194" s="160" t="s">
        <v>376</v>
      </c>
      <c r="H1194" s="136">
        <v>43889</v>
      </c>
      <c r="I1194" s="132">
        <f t="shared" si="132"/>
        <v>7</v>
      </c>
      <c r="J1194" s="97" t="s">
        <v>537</v>
      </c>
      <c r="K1194" s="97">
        <v>2018</v>
      </c>
      <c r="L1194" s="109">
        <v>43242</v>
      </c>
      <c r="M1194" s="97">
        <v>2648</v>
      </c>
      <c r="N1194" s="97">
        <v>2649</v>
      </c>
      <c r="O1194" s="109">
        <v>43241</v>
      </c>
      <c r="P1194" s="97" t="s">
        <v>134</v>
      </c>
      <c r="Q1194" s="97" t="s">
        <v>99</v>
      </c>
      <c r="R1194" s="132" t="str">
        <f>IFERROR(VLOOKUP(Q1194,PROVEEDORES!$A$2:$B$100,2,0),"")</f>
        <v>GUAYAQUIL</v>
      </c>
      <c r="S1194" s="124">
        <v>0.66666666666666663</v>
      </c>
      <c r="T1194" s="97">
        <v>4</v>
      </c>
      <c r="U1194" s="127" t="s">
        <v>477</v>
      </c>
      <c r="V1194" s="97" t="s">
        <v>478</v>
      </c>
      <c r="W1194" s="97" t="s">
        <v>289</v>
      </c>
      <c r="Y1194" s="127" t="s">
        <v>363</v>
      </c>
      <c r="Z1194" s="127" t="s">
        <v>480</v>
      </c>
      <c r="AA1194" s="127" t="s">
        <v>261</v>
      </c>
      <c r="AB1194" s="127">
        <f t="shared" si="133"/>
        <v>2</v>
      </c>
      <c r="AC1194" s="127">
        <f t="shared" si="134"/>
        <v>1</v>
      </c>
      <c r="AD1194" s="97">
        <v>10</v>
      </c>
      <c r="AE1194" s="132">
        <f t="shared" si="131"/>
        <v>854</v>
      </c>
      <c r="AF1194" s="97">
        <v>1</v>
      </c>
      <c r="AH1194" s="127" t="str">
        <f t="shared" si="130"/>
        <v>2649PHYTO SOYA DIA Y NOCHE X 60 CAP.</v>
      </c>
      <c r="AI1194" s="97" t="s">
        <v>636</v>
      </c>
    </row>
    <row r="1195" spans="1:35" x14ac:dyDescent="0.3">
      <c r="A1195" s="97">
        <v>175</v>
      </c>
      <c r="B1195" s="127" t="str">
        <f t="shared" si="128"/>
        <v>1752</v>
      </c>
      <c r="C1195" s="127" t="str">
        <f t="shared" si="129"/>
        <v>26498</v>
      </c>
      <c r="E1195" s="159" t="s">
        <v>620</v>
      </c>
      <c r="F1195" s="133" t="s">
        <v>165</v>
      </c>
      <c r="G1195" s="160" t="s">
        <v>184</v>
      </c>
      <c r="H1195" s="136">
        <v>44042</v>
      </c>
      <c r="I1195" s="132">
        <f t="shared" si="132"/>
        <v>8</v>
      </c>
      <c r="J1195" s="97" t="s">
        <v>537</v>
      </c>
      <c r="K1195" s="97">
        <v>2018</v>
      </c>
      <c r="L1195" s="109">
        <v>43242</v>
      </c>
      <c r="M1195" s="97">
        <v>2648</v>
      </c>
      <c r="N1195" s="97">
        <v>2649</v>
      </c>
      <c r="O1195" s="109">
        <v>43241</v>
      </c>
      <c r="P1195" s="97" t="s">
        <v>134</v>
      </c>
      <c r="Q1195" s="97" t="s">
        <v>99</v>
      </c>
      <c r="R1195" s="132" t="str">
        <f>IFERROR(VLOOKUP(Q1195,PROVEEDORES!$A$2:$B$100,2,0),"")</f>
        <v>GUAYAQUIL</v>
      </c>
      <c r="S1195" s="124">
        <v>0.66666666666666663</v>
      </c>
      <c r="T1195" s="97">
        <v>4</v>
      </c>
      <c r="U1195" s="127" t="s">
        <v>477</v>
      </c>
      <c r="V1195" s="97" t="s">
        <v>478</v>
      </c>
      <c r="W1195" s="97" t="s">
        <v>289</v>
      </c>
      <c r="Y1195" s="127" t="s">
        <v>363</v>
      </c>
      <c r="Z1195" s="127" t="s">
        <v>480</v>
      </c>
      <c r="AA1195" s="127" t="s">
        <v>261</v>
      </c>
      <c r="AB1195" s="127">
        <f t="shared" si="133"/>
        <v>2</v>
      </c>
      <c r="AC1195" s="127">
        <f t="shared" si="134"/>
        <v>1</v>
      </c>
      <c r="AD1195" s="97">
        <v>20</v>
      </c>
      <c r="AE1195" s="132">
        <f t="shared" si="131"/>
        <v>854</v>
      </c>
      <c r="AF1195" s="97">
        <v>1</v>
      </c>
      <c r="AH1195" s="127" t="str">
        <f t="shared" si="130"/>
        <v>2649PHYTO SOYA FORTE X 60 CAPS</v>
      </c>
      <c r="AI1195" s="97" t="s">
        <v>636</v>
      </c>
    </row>
    <row r="1196" spans="1:35" x14ac:dyDescent="0.3">
      <c r="A1196" s="97">
        <v>175</v>
      </c>
      <c r="B1196" s="127" t="str">
        <f t="shared" si="128"/>
        <v>1752</v>
      </c>
      <c r="C1196" s="127" t="str">
        <f t="shared" si="129"/>
        <v>26499</v>
      </c>
      <c r="E1196" s="159" t="s">
        <v>634</v>
      </c>
      <c r="F1196" s="133" t="s">
        <v>157</v>
      </c>
      <c r="G1196" s="160" t="s">
        <v>326</v>
      </c>
      <c r="H1196" s="136">
        <v>44134</v>
      </c>
      <c r="I1196" s="132">
        <f t="shared" si="132"/>
        <v>9</v>
      </c>
      <c r="J1196" s="97" t="s">
        <v>537</v>
      </c>
      <c r="K1196" s="97">
        <v>2018</v>
      </c>
      <c r="L1196" s="109">
        <v>43242</v>
      </c>
      <c r="M1196" s="97">
        <v>2648</v>
      </c>
      <c r="N1196" s="97">
        <v>2649</v>
      </c>
      <c r="O1196" s="109">
        <v>43241</v>
      </c>
      <c r="P1196" s="97" t="s">
        <v>134</v>
      </c>
      <c r="Q1196" s="97" t="s">
        <v>99</v>
      </c>
      <c r="R1196" s="132" t="str">
        <f>IFERROR(VLOOKUP(Q1196,PROVEEDORES!$A$2:$B$100,2,0),"")</f>
        <v>GUAYAQUIL</v>
      </c>
      <c r="S1196" s="124">
        <v>0.66666666666666663</v>
      </c>
      <c r="T1196" s="97">
        <v>4</v>
      </c>
      <c r="U1196" s="127" t="s">
        <v>477</v>
      </c>
      <c r="V1196" s="97" t="s">
        <v>478</v>
      </c>
      <c r="W1196" s="97" t="s">
        <v>289</v>
      </c>
      <c r="Y1196" s="127" t="s">
        <v>363</v>
      </c>
      <c r="Z1196" s="127" t="s">
        <v>480</v>
      </c>
      <c r="AA1196" s="127" t="s">
        <v>261</v>
      </c>
      <c r="AB1196" s="127">
        <f t="shared" si="133"/>
        <v>2</v>
      </c>
      <c r="AC1196" s="127">
        <f t="shared" si="134"/>
        <v>1</v>
      </c>
      <c r="AD1196" s="97">
        <v>30</v>
      </c>
      <c r="AE1196" s="132">
        <f t="shared" si="131"/>
        <v>854</v>
      </c>
      <c r="AF1196" s="97">
        <v>1</v>
      </c>
      <c r="AH1196" s="127" t="str">
        <f t="shared" si="130"/>
        <v>2649PHYTO SOYA GEL VAGINAL X 8 APLICADORES</v>
      </c>
      <c r="AI1196" s="97" t="s">
        <v>636</v>
      </c>
    </row>
    <row r="1197" spans="1:35" x14ac:dyDescent="0.3">
      <c r="A1197" s="97">
        <v>175</v>
      </c>
      <c r="B1197" s="127" t="str">
        <f t="shared" si="128"/>
        <v>1753</v>
      </c>
      <c r="C1197" s="127" t="str">
        <f t="shared" si="129"/>
        <v>26501</v>
      </c>
      <c r="E1197" s="159" t="s">
        <v>630</v>
      </c>
      <c r="F1197" s="133" t="s">
        <v>142</v>
      </c>
      <c r="G1197" s="163" t="s">
        <v>397</v>
      </c>
      <c r="H1197" s="136">
        <v>43738</v>
      </c>
      <c r="I1197" s="132">
        <f t="shared" si="132"/>
        <v>1</v>
      </c>
      <c r="J1197" s="97" t="s">
        <v>537</v>
      </c>
      <c r="K1197" s="97">
        <v>2018</v>
      </c>
      <c r="L1197" s="109">
        <v>43242</v>
      </c>
      <c r="M1197" s="97">
        <v>2649</v>
      </c>
      <c r="N1197" s="97">
        <v>2650</v>
      </c>
      <c r="O1197" s="109">
        <v>43241</v>
      </c>
      <c r="P1197" s="97" t="s">
        <v>134</v>
      </c>
      <c r="Q1197" s="97" t="s">
        <v>99</v>
      </c>
      <c r="R1197" s="132" t="str">
        <f>IFERROR(VLOOKUP(Q1197,PROVEEDORES!$A$2:$B$100,2,0),"")</f>
        <v>GUAYAQUIL</v>
      </c>
      <c r="S1197" s="124">
        <v>0.66666666666666663</v>
      </c>
      <c r="T1197" s="97">
        <v>4</v>
      </c>
      <c r="U1197" s="127" t="s">
        <v>477</v>
      </c>
      <c r="V1197" s="97" t="s">
        <v>478</v>
      </c>
      <c r="W1197" s="97" t="s">
        <v>289</v>
      </c>
      <c r="Y1197" s="127" t="s">
        <v>363</v>
      </c>
      <c r="Z1197" s="127" t="s">
        <v>480</v>
      </c>
      <c r="AA1197" s="127" t="s">
        <v>261</v>
      </c>
      <c r="AB1197" s="127">
        <f t="shared" si="133"/>
        <v>3</v>
      </c>
      <c r="AC1197" s="127">
        <f t="shared" si="134"/>
        <v>1</v>
      </c>
      <c r="AD1197" s="97">
        <v>60</v>
      </c>
      <c r="AE1197" s="132">
        <f t="shared" si="131"/>
        <v>855</v>
      </c>
      <c r="AF1197" s="97">
        <v>1</v>
      </c>
      <c r="AH1197" s="127" t="str">
        <f t="shared" si="130"/>
        <v>2650ACTIVOX MENTA-EUCALIPTO X 16 PASTILLAS</v>
      </c>
      <c r="AI1197" s="97" t="s">
        <v>637</v>
      </c>
    </row>
    <row r="1198" spans="1:35" x14ac:dyDescent="0.3">
      <c r="A1198" s="97">
        <v>175</v>
      </c>
      <c r="B1198" s="127" t="str">
        <f t="shared" si="128"/>
        <v>1753</v>
      </c>
      <c r="C1198" s="127" t="str">
        <f t="shared" si="129"/>
        <v>26502</v>
      </c>
      <c r="E1198" s="159" t="s">
        <v>613</v>
      </c>
      <c r="F1198" s="133" t="s">
        <v>185</v>
      </c>
      <c r="G1198" s="163" t="s">
        <v>547</v>
      </c>
      <c r="H1198" s="136">
        <v>44134</v>
      </c>
      <c r="I1198" s="132">
        <f t="shared" si="132"/>
        <v>2</v>
      </c>
      <c r="J1198" s="97" t="s">
        <v>537</v>
      </c>
      <c r="K1198" s="97">
        <v>2018</v>
      </c>
      <c r="L1198" s="109">
        <v>43242</v>
      </c>
      <c r="M1198" s="97">
        <v>2649</v>
      </c>
      <c r="N1198" s="97">
        <v>2650</v>
      </c>
      <c r="O1198" s="109">
        <v>43241</v>
      </c>
      <c r="P1198" s="97" t="s">
        <v>134</v>
      </c>
      <c r="Q1198" s="97" t="s">
        <v>99</v>
      </c>
      <c r="R1198" s="132" t="str">
        <f>IFERROR(VLOOKUP(Q1198,PROVEEDORES!$A$2:$B$100,2,0),"")</f>
        <v>GUAYAQUIL</v>
      </c>
      <c r="S1198" s="124">
        <v>0.66666666666666663</v>
      </c>
      <c r="T1198" s="97">
        <v>4</v>
      </c>
      <c r="U1198" s="127" t="s">
        <v>477</v>
      </c>
      <c r="V1198" s="97" t="s">
        <v>478</v>
      </c>
      <c r="W1198" s="97" t="s">
        <v>289</v>
      </c>
      <c r="Y1198" s="127" t="s">
        <v>363</v>
      </c>
      <c r="Z1198" s="127" t="s">
        <v>480</v>
      </c>
      <c r="AA1198" s="127" t="s">
        <v>261</v>
      </c>
      <c r="AB1198" s="127">
        <f t="shared" si="133"/>
        <v>3</v>
      </c>
      <c r="AC1198" s="127">
        <f t="shared" si="134"/>
        <v>1</v>
      </c>
      <c r="AD1198" s="97">
        <v>10</v>
      </c>
      <c r="AE1198" s="132">
        <f t="shared" si="131"/>
        <v>855</v>
      </c>
      <c r="AF1198" s="97">
        <v>1</v>
      </c>
      <c r="AH1198" s="127" t="str">
        <f t="shared" si="130"/>
        <v>2650ARKOLAGEN PLUS X 14 SACHETS</v>
      </c>
      <c r="AI1198" s="97" t="s">
        <v>637</v>
      </c>
    </row>
    <row r="1199" spans="1:35" x14ac:dyDescent="0.3">
      <c r="A1199" s="97">
        <v>175</v>
      </c>
      <c r="B1199" s="127" t="str">
        <f t="shared" si="128"/>
        <v>1753</v>
      </c>
      <c r="C1199" s="127" t="str">
        <f t="shared" si="129"/>
        <v>26503</v>
      </c>
      <c r="E1199" s="159" t="s">
        <v>615</v>
      </c>
      <c r="F1199" s="133" t="s">
        <v>146</v>
      </c>
      <c r="G1199" s="163" t="s">
        <v>401</v>
      </c>
      <c r="H1199" s="136">
        <v>43707</v>
      </c>
      <c r="I1199" s="132">
        <f t="shared" si="132"/>
        <v>3</v>
      </c>
      <c r="J1199" s="97" t="s">
        <v>537</v>
      </c>
      <c r="K1199" s="97">
        <v>2018</v>
      </c>
      <c r="L1199" s="109">
        <v>43242</v>
      </c>
      <c r="M1199" s="97">
        <v>2649</v>
      </c>
      <c r="N1199" s="97">
        <v>2650</v>
      </c>
      <c r="O1199" s="109">
        <v>43241</v>
      </c>
      <c r="P1199" s="97" t="s">
        <v>134</v>
      </c>
      <c r="Q1199" s="97" t="s">
        <v>99</v>
      </c>
      <c r="R1199" s="132" t="str">
        <f>IFERROR(VLOOKUP(Q1199,PROVEEDORES!$A$2:$B$100,2,0),"")</f>
        <v>GUAYAQUIL</v>
      </c>
      <c r="S1199" s="124">
        <v>0.66666666666666663</v>
      </c>
      <c r="T1199" s="97">
        <v>4</v>
      </c>
      <c r="U1199" s="127" t="s">
        <v>477</v>
      </c>
      <c r="V1199" s="97" t="s">
        <v>478</v>
      </c>
      <c r="W1199" s="97" t="s">
        <v>289</v>
      </c>
      <c r="Y1199" s="127" t="s">
        <v>363</v>
      </c>
      <c r="Z1199" s="127" t="s">
        <v>480</v>
      </c>
      <c r="AA1199" s="127" t="s">
        <v>261</v>
      </c>
      <c r="AB1199" s="127">
        <f t="shared" si="133"/>
        <v>3</v>
      </c>
      <c r="AC1199" s="127">
        <f t="shared" si="134"/>
        <v>1</v>
      </c>
      <c r="AD1199" s="97">
        <v>30</v>
      </c>
      <c r="AE1199" s="132">
        <f t="shared" si="131"/>
        <v>855</v>
      </c>
      <c r="AF1199" s="97">
        <v>1</v>
      </c>
      <c r="AH1199" s="127" t="str">
        <f t="shared" si="130"/>
        <v>2650ARKOVOX PROPOLIS JARABE X 150 ML.</v>
      </c>
      <c r="AI1199" s="97" t="s">
        <v>637</v>
      </c>
    </row>
    <row r="1200" spans="1:35" x14ac:dyDescent="0.3">
      <c r="A1200" s="97">
        <v>175</v>
      </c>
      <c r="B1200" s="127" t="str">
        <f t="shared" si="128"/>
        <v>1753</v>
      </c>
      <c r="C1200" s="127" t="str">
        <f t="shared" si="129"/>
        <v>26504</v>
      </c>
      <c r="E1200" s="159" t="s">
        <v>614</v>
      </c>
      <c r="F1200" s="133" t="s">
        <v>149</v>
      </c>
      <c r="G1200" s="163" t="s">
        <v>150</v>
      </c>
      <c r="H1200" s="136">
        <v>43951</v>
      </c>
      <c r="I1200" s="132">
        <f t="shared" si="132"/>
        <v>4</v>
      </c>
      <c r="J1200" s="97" t="s">
        <v>537</v>
      </c>
      <c r="K1200" s="97">
        <v>2018</v>
      </c>
      <c r="L1200" s="109">
        <v>43242</v>
      </c>
      <c r="M1200" s="97">
        <v>2649</v>
      </c>
      <c r="N1200" s="97">
        <v>2650</v>
      </c>
      <c r="O1200" s="109">
        <v>43241</v>
      </c>
      <c r="P1200" s="97" t="s">
        <v>134</v>
      </c>
      <c r="Q1200" s="97" t="s">
        <v>99</v>
      </c>
      <c r="R1200" s="132" t="str">
        <f>IFERROR(VLOOKUP(Q1200,PROVEEDORES!$A$2:$B$100,2,0),"")</f>
        <v>GUAYAQUIL</v>
      </c>
      <c r="S1200" s="124">
        <v>0.66666666666666663</v>
      </c>
      <c r="T1200" s="97">
        <v>4</v>
      </c>
      <c r="U1200" s="127" t="s">
        <v>477</v>
      </c>
      <c r="V1200" s="97" t="s">
        <v>478</v>
      </c>
      <c r="W1200" s="97" t="s">
        <v>289</v>
      </c>
      <c r="Y1200" s="127" t="s">
        <v>363</v>
      </c>
      <c r="Z1200" s="127" t="s">
        <v>480</v>
      </c>
      <c r="AA1200" s="127" t="s">
        <v>261</v>
      </c>
      <c r="AB1200" s="127">
        <f t="shared" si="133"/>
        <v>3</v>
      </c>
      <c r="AC1200" s="127">
        <f t="shared" si="134"/>
        <v>1</v>
      </c>
      <c r="AD1200" s="97">
        <v>10</v>
      </c>
      <c r="AE1200" s="132">
        <f t="shared" si="131"/>
        <v>855</v>
      </c>
      <c r="AF1200" s="97">
        <v>1</v>
      </c>
      <c r="AH1200" s="127" t="str">
        <f t="shared" si="130"/>
        <v>2650CHONDRO AID FORTE X 60 CAPS.</v>
      </c>
      <c r="AI1200" s="97" t="s">
        <v>637</v>
      </c>
    </row>
    <row r="1201" spans="1:35" x14ac:dyDescent="0.3">
      <c r="A1201" s="97">
        <v>175</v>
      </c>
      <c r="B1201" s="127" t="str">
        <f t="shared" si="128"/>
        <v>1753</v>
      </c>
      <c r="C1201" s="127" t="str">
        <f t="shared" si="129"/>
        <v>26505</v>
      </c>
      <c r="E1201" s="159" t="s">
        <v>619</v>
      </c>
      <c r="F1201" s="133" t="s">
        <v>151</v>
      </c>
      <c r="G1201" s="163" t="s">
        <v>407</v>
      </c>
      <c r="H1201" s="136">
        <v>44134</v>
      </c>
      <c r="I1201" s="132">
        <f t="shared" si="132"/>
        <v>5</v>
      </c>
      <c r="J1201" s="97" t="s">
        <v>537</v>
      </c>
      <c r="K1201" s="97">
        <v>2018</v>
      </c>
      <c r="L1201" s="109">
        <v>43242</v>
      </c>
      <c r="M1201" s="97">
        <v>2649</v>
      </c>
      <c r="N1201" s="97">
        <v>2650</v>
      </c>
      <c r="O1201" s="109">
        <v>43241</v>
      </c>
      <c r="P1201" s="97" t="s">
        <v>134</v>
      </c>
      <c r="Q1201" s="97" t="s">
        <v>99</v>
      </c>
      <c r="R1201" s="132" t="str">
        <f>IFERROR(VLOOKUP(Q1201,PROVEEDORES!$A$2:$B$100,2,0),"")</f>
        <v>GUAYAQUIL</v>
      </c>
      <c r="S1201" s="124">
        <v>0.66666666666666663</v>
      </c>
      <c r="T1201" s="97">
        <v>4</v>
      </c>
      <c r="U1201" s="127" t="s">
        <v>477</v>
      </c>
      <c r="V1201" s="97" t="s">
        <v>478</v>
      </c>
      <c r="W1201" s="97" t="s">
        <v>289</v>
      </c>
      <c r="Y1201" s="127" t="s">
        <v>363</v>
      </c>
      <c r="Z1201" s="127" t="s">
        <v>480</v>
      </c>
      <c r="AA1201" s="127" t="s">
        <v>261</v>
      </c>
      <c r="AB1201" s="127">
        <f t="shared" si="133"/>
        <v>3</v>
      </c>
      <c r="AC1201" s="127">
        <f t="shared" si="134"/>
        <v>1</v>
      </c>
      <c r="AD1201" s="97">
        <v>20</v>
      </c>
      <c r="AE1201" s="132">
        <f t="shared" si="131"/>
        <v>855</v>
      </c>
      <c r="AF1201" s="97">
        <v>1</v>
      </c>
      <c r="AH1201" s="127" t="str">
        <f t="shared" si="130"/>
        <v>2650CYS-CONTROL SACHETS X 14</v>
      </c>
      <c r="AI1201" s="97" t="s">
        <v>637</v>
      </c>
    </row>
    <row r="1202" spans="1:35" x14ac:dyDescent="0.3">
      <c r="A1202" s="97">
        <v>175</v>
      </c>
      <c r="B1202" s="127" t="str">
        <f t="shared" si="128"/>
        <v>1753</v>
      </c>
      <c r="C1202" s="127" t="str">
        <f t="shared" si="129"/>
        <v>26506</v>
      </c>
      <c r="E1202" s="159" t="s">
        <v>616</v>
      </c>
      <c r="F1202" s="133" t="s">
        <v>163</v>
      </c>
      <c r="G1202" s="163" t="s">
        <v>408</v>
      </c>
      <c r="H1202" s="136">
        <v>44165</v>
      </c>
      <c r="I1202" s="132">
        <f t="shared" si="132"/>
        <v>6</v>
      </c>
      <c r="J1202" s="97" t="s">
        <v>537</v>
      </c>
      <c r="K1202" s="97">
        <v>2018</v>
      </c>
      <c r="L1202" s="109">
        <v>43242</v>
      </c>
      <c r="M1202" s="97">
        <v>2649</v>
      </c>
      <c r="N1202" s="97">
        <v>2650</v>
      </c>
      <c r="O1202" s="109">
        <v>43241</v>
      </c>
      <c r="P1202" s="97" t="s">
        <v>134</v>
      </c>
      <c r="Q1202" s="97" t="s">
        <v>99</v>
      </c>
      <c r="R1202" s="132" t="str">
        <f>IFERROR(VLOOKUP(Q1202,PROVEEDORES!$A$2:$B$100,2,0),"")</f>
        <v>GUAYAQUIL</v>
      </c>
      <c r="S1202" s="124">
        <v>0.66666666666666663</v>
      </c>
      <c r="T1202" s="97">
        <v>4</v>
      </c>
      <c r="U1202" s="127" t="s">
        <v>477</v>
      </c>
      <c r="V1202" s="97" t="s">
        <v>478</v>
      </c>
      <c r="W1202" s="97" t="s">
        <v>289</v>
      </c>
      <c r="Y1202" s="127" t="s">
        <v>363</v>
      </c>
      <c r="Z1202" s="127" t="s">
        <v>480</v>
      </c>
      <c r="AA1202" s="127" t="s">
        <v>261</v>
      </c>
      <c r="AB1202" s="127">
        <f t="shared" si="133"/>
        <v>3</v>
      </c>
      <c r="AC1202" s="127">
        <f t="shared" si="134"/>
        <v>1</v>
      </c>
      <c r="AD1202" s="97">
        <v>5</v>
      </c>
      <c r="AE1202" s="132">
        <f t="shared" si="131"/>
        <v>855</v>
      </c>
      <c r="AF1202" s="97">
        <v>1</v>
      </c>
      <c r="AH1202" s="127" t="str">
        <f t="shared" si="130"/>
        <v>2650PERLAS DE PIEL advance X 200 CAPS.</v>
      </c>
      <c r="AI1202" s="97" t="s">
        <v>637</v>
      </c>
    </row>
    <row r="1203" spans="1:35" x14ac:dyDescent="0.3">
      <c r="A1203" s="97">
        <v>175</v>
      </c>
      <c r="B1203" s="127" t="str">
        <f t="shared" si="128"/>
        <v>1753</v>
      </c>
      <c r="C1203" s="127" t="str">
        <f t="shared" si="129"/>
        <v>26507</v>
      </c>
      <c r="E1203" s="159" t="s">
        <v>617</v>
      </c>
      <c r="F1203" s="133" t="s">
        <v>155</v>
      </c>
      <c r="G1203" s="163" t="s">
        <v>355</v>
      </c>
      <c r="H1203" s="136">
        <v>44073</v>
      </c>
      <c r="I1203" s="132">
        <f t="shared" si="132"/>
        <v>7</v>
      </c>
      <c r="J1203" s="97" t="s">
        <v>537</v>
      </c>
      <c r="K1203" s="97">
        <v>2018</v>
      </c>
      <c r="L1203" s="109">
        <v>43242</v>
      </c>
      <c r="M1203" s="97">
        <v>2649</v>
      </c>
      <c r="N1203" s="97">
        <v>2650</v>
      </c>
      <c r="O1203" s="109">
        <v>43241</v>
      </c>
      <c r="P1203" s="97" t="s">
        <v>134</v>
      </c>
      <c r="Q1203" s="97" t="s">
        <v>99</v>
      </c>
      <c r="R1203" s="132" t="str">
        <f>IFERROR(VLOOKUP(Q1203,PROVEEDORES!$A$2:$B$100,2,0),"")</f>
        <v>GUAYAQUIL</v>
      </c>
      <c r="S1203" s="124">
        <v>0.66666666666666663</v>
      </c>
      <c r="T1203" s="97">
        <v>4</v>
      </c>
      <c r="U1203" s="127" t="s">
        <v>477</v>
      </c>
      <c r="V1203" s="97" t="s">
        <v>478</v>
      </c>
      <c r="W1203" s="97" t="s">
        <v>289</v>
      </c>
      <c r="Y1203" s="127" t="s">
        <v>363</v>
      </c>
      <c r="Z1203" s="127" t="s">
        <v>480</v>
      </c>
      <c r="AA1203" s="127" t="s">
        <v>261</v>
      </c>
      <c r="AB1203" s="127">
        <f t="shared" si="133"/>
        <v>3</v>
      </c>
      <c r="AC1203" s="127">
        <f t="shared" si="134"/>
        <v>1</v>
      </c>
      <c r="AD1203" s="97">
        <v>10</v>
      </c>
      <c r="AE1203" s="132">
        <f t="shared" si="131"/>
        <v>855</v>
      </c>
      <c r="AF1203" s="97">
        <v>1</v>
      </c>
      <c r="AH1203" s="127" t="str">
        <f t="shared" si="130"/>
        <v>2650PHYTO SOYA CAPS. X 60</v>
      </c>
      <c r="AI1203" s="97" t="s">
        <v>637</v>
      </c>
    </row>
    <row r="1204" spans="1:35" x14ac:dyDescent="0.3">
      <c r="A1204" s="97">
        <v>175</v>
      </c>
      <c r="B1204" s="127" t="str">
        <f t="shared" si="128"/>
        <v>1753</v>
      </c>
      <c r="C1204" s="127" t="str">
        <f t="shared" si="129"/>
        <v>26508</v>
      </c>
      <c r="E1204" s="159" t="s">
        <v>620</v>
      </c>
      <c r="F1204" s="133" t="s">
        <v>165</v>
      </c>
      <c r="G1204" s="163" t="s">
        <v>184</v>
      </c>
      <c r="H1204" s="136">
        <v>44042</v>
      </c>
      <c r="I1204" s="132">
        <f t="shared" si="132"/>
        <v>8</v>
      </c>
      <c r="J1204" s="97" t="s">
        <v>537</v>
      </c>
      <c r="K1204" s="97">
        <v>2018</v>
      </c>
      <c r="L1204" s="109">
        <v>43242</v>
      </c>
      <c r="M1204" s="97">
        <v>2649</v>
      </c>
      <c r="N1204" s="97">
        <v>2650</v>
      </c>
      <c r="O1204" s="109">
        <v>43241</v>
      </c>
      <c r="P1204" s="97" t="s">
        <v>134</v>
      </c>
      <c r="Q1204" s="97" t="s">
        <v>99</v>
      </c>
      <c r="R1204" s="132" t="str">
        <f>IFERROR(VLOOKUP(Q1204,PROVEEDORES!$A$2:$B$100,2,0),"")</f>
        <v>GUAYAQUIL</v>
      </c>
      <c r="S1204" s="124">
        <v>0.66666666666666663</v>
      </c>
      <c r="T1204" s="97">
        <v>4</v>
      </c>
      <c r="U1204" s="127" t="s">
        <v>477</v>
      </c>
      <c r="V1204" s="97" t="s">
        <v>478</v>
      </c>
      <c r="W1204" s="97" t="s">
        <v>289</v>
      </c>
      <c r="Y1204" s="127" t="s">
        <v>363</v>
      </c>
      <c r="Z1204" s="127" t="s">
        <v>480</v>
      </c>
      <c r="AA1204" s="127" t="s">
        <v>261</v>
      </c>
      <c r="AB1204" s="127">
        <f t="shared" si="133"/>
        <v>3</v>
      </c>
      <c r="AC1204" s="127">
        <f t="shared" si="134"/>
        <v>1</v>
      </c>
      <c r="AD1204" s="97">
        <v>20</v>
      </c>
      <c r="AE1204" s="132">
        <f t="shared" si="131"/>
        <v>855</v>
      </c>
      <c r="AF1204" s="97">
        <v>1</v>
      </c>
      <c r="AH1204" s="127" t="str">
        <f t="shared" si="130"/>
        <v>2650PHYTO SOYA FORTE X 60 CAPS</v>
      </c>
      <c r="AI1204" s="97" t="s">
        <v>637</v>
      </c>
    </row>
    <row r="1205" spans="1:35" x14ac:dyDescent="0.3">
      <c r="A1205" s="97">
        <v>175</v>
      </c>
      <c r="B1205" s="127" t="str">
        <f t="shared" si="128"/>
        <v>1753</v>
      </c>
      <c r="C1205" s="127" t="str">
        <f t="shared" si="129"/>
        <v>26509</v>
      </c>
      <c r="E1205" s="159" t="s">
        <v>634</v>
      </c>
      <c r="F1205" s="133" t="s">
        <v>157</v>
      </c>
      <c r="G1205" s="163" t="s">
        <v>326</v>
      </c>
      <c r="H1205" s="136">
        <v>44134</v>
      </c>
      <c r="I1205" s="132">
        <f t="shared" si="132"/>
        <v>9</v>
      </c>
      <c r="J1205" s="97" t="s">
        <v>537</v>
      </c>
      <c r="K1205" s="97">
        <v>2018</v>
      </c>
      <c r="L1205" s="109">
        <v>43242</v>
      </c>
      <c r="M1205" s="97">
        <v>2649</v>
      </c>
      <c r="N1205" s="97">
        <v>2650</v>
      </c>
      <c r="O1205" s="109">
        <v>43241</v>
      </c>
      <c r="P1205" s="97" t="s">
        <v>134</v>
      </c>
      <c r="Q1205" s="97" t="s">
        <v>99</v>
      </c>
      <c r="R1205" s="132" t="str">
        <f>IFERROR(VLOOKUP(Q1205,PROVEEDORES!$A$2:$B$100,2,0),"")</f>
        <v>GUAYAQUIL</v>
      </c>
      <c r="S1205" s="124">
        <v>0.66666666666666663</v>
      </c>
      <c r="T1205" s="97">
        <v>4</v>
      </c>
      <c r="U1205" s="127" t="s">
        <v>477</v>
      </c>
      <c r="V1205" s="97" t="s">
        <v>478</v>
      </c>
      <c r="W1205" s="97" t="s">
        <v>289</v>
      </c>
      <c r="Y1205" s="127" t="s">
        <v>363</v>
      </c>
      <c r="Z1205" s="127" t="s">
        <v>480</v>
      </c>
      <c r="AA1205" s="127" t="s">
        <v>261</v>
      </c>
      <c r="AB1205" s="127">
        <f t="shared" si="133"/>
        <v>3</v>
      </c>
      <c r="AC1205" s="127">
        <f t="shared" si="134"/>
        <v>1</v>
      </c>
      <c r="AD1205" s="97">
        <v>20</v>
      </c>
      <c r="AE1205" s="132">
        <f t="shared" si="131"/>
        <v>855</v>
      </c>
      <c r="AF1205" s="97">
        <v>1</v>
      </c>
      <c r="AH1205" s="127" t="str">
        <f t="shared" si="130"/>
        <v>2650PHYTO SOYA GEL VAGINAL X 8 APLICADORES</v>
      </c>
      <c r="AI1205" s="97" t="s">
        <v>637</v>
      </c>
    </row>
    <row r="1206" spans="1:35" x14ac:dyDescent="0.3">
      <c r="A1206" s="97">
        <v>175</v>
      </c>
      <c r="B1206" s="127" t="str">
        <f t="shared" si="128"/>
        <v>1753</v>
      </c>
      <c r="C1206" s="127" t="str">
        <f t="shared" si="129"/>
        <v>265010</v>
      </c>
      <c r="E1206" s="159" t="s">
        <v>621</v>
      </c>
      <c r="F1206" s="133" t="s">
        <v>837</v>
      </c>
      <c r="G1206" s="163">
        <v>173937</v>
      </c>
      <c r="H1206" s="136" t="s">
        <v>837</v>
      </c>
      <c r="I1206" s="132">
        <f t="shared" si="132"/>
        <v>10</v>
      </c>
      <c r="J1206" s="97" t="s">
        <v>537</v>
      </c>
      <c r="K1206" s="97">
        <v>2018</v>
      </c>
      <c r="L1206" s="109">
        <v>43242</v>
      </c>
      <c r="M1206" s="97">
        <v>2649</v>
      </c>
      <c r="N1206" s="97">
        <v>2650</v>
      </c>
      <c r="O1206" s="109">
        <v>43241</v>
      </c>
      <c r="P1206" s="97" t="s">
        <v>134</v>
      </c>
      <c r="Q1206" s="97" t="s">
        <v>99</v>
      </c>
      <c r="R1206" s="132" t="str">
        <f>IFERROR(VLOOKUP(Q1206,PROVEEDORES!$A$2:$B$100,2,0),"")</f>
        <v>GUAYAQUIL</v>
      </c>
      <c r="S1206" s="124">
        <v>0.66666666666666663</v>
      </c>
      <c r="T1206" s="97">
        <v>4</v>
      </c>
      <c r="U1206" s="127" t="s">
        <v>477</v>
      </c>
      <c r="V1206" s="97" t="s">
        <v>478</v>
      </c>
      <c r="W1206" s="97" t="s">
        <v>289</v>
      </c>
      <c r="Y1206" s="127" t="s">
        <v>363</v>
      </c>
      <c r="Z1206" s="127" t="s">
        <v>480</v>
      </c>
      <c r="AA1206" s="127" t="s">
        <v>261</v>
      </c>
      <c r="AB1206" s="127">
        <f t="shared" si="133"/>
        <v>3</v>
      </c>
      <c r="AC1206" s="127">
        <f t="shared" si="134"/>
        <v>1</v>
      </c>
      <c r="AD1206" s="97">
        <v>10</v>
      </c>
      <c r="AE1206" s="132">
        <f t="shared" si="131"/>
        <v>855</v>
      </c>
      <c r="AF1206" s="97">
        <v>1</v>
      </c>
      <c r="AH1206" s="127" t="str">
        <f t="shared" si="130"/>
        <v>2650</v>
      </c>
      <c r="AI1206" s="97" t="s">
        <v>637</v>
      </c>
    </row>
    <row r="1207" spans="1:35" x14ac:dyDescent="0.3">
      <c r="A1207" s="97">
        <v>175</v>
      </c>
      <c r="B1207" s="127" t="str">
        <f t="shared" si="128"/>
        <v>1753</v>
      </c>
      <c r="C1207" s="127" t="str">
        <f t="shared" si="129"/>
        <v>265011</v>
      </c>
      <c r="E1207" s="159" t="s">
        <v>633</v>
      </c>
      <c r="F1207" s="133" t="s">
        <v>172</v>
      </c>
      <c r="G1207" s="163" t="s">
        <v>173</v>
      </c>
      <c r="H1207" s="136">
        <v>43497</v>
      </c>
      <c r="I1207" s="132">
        <f t="shared" si="132"/>
        <v>11</v>
      </c>
      <c r="J1207" s="97" t="s">
        <v>537</v>
      </c>
      <c r="K1207" s="97">
        <v>2018</v>
      </c>
      <c r="L1207" s="109">
        <v>43242</v>
      </c>
      <c r="M1207" s="97">
        <v>2649</v>
      </c>
      <c r="N1207" s="97">
        <v>2650</v>
      </c>
      <c r="O1207" s="109">
        <v>43241</v>
      </c>
      <c r="P1207" s="97" t="s">
        <v>134</v>
      </c>
      <c r="Q1207" s="97" t="s">
        <v>99</v>
      </c>
      <c r="R1207" s="132" t="str">
        <f>IFERROR(VLOOKUP(Q1207,PROVEEDORES!$A$2:$B$100,2,0),"")</f>
        <v>GUAYAQUIL</v>
      </c>
      <c r="S1207" s="124">
        <v>0.66666666666666663</v>
      </c>
      <c r="T1207" s="97">
        <v>4</v>
      </c>
      <c r="U1207" s="127" t="s">
        <v>477</v>
      </c>
      <c r="V1207" s="97" t="s">
        <v>478</v>
      </c>
      <c r="W1207" s="97" t="s">
        <v>289</v>
      </c>
      <c r="Y1207" s="127" t="s">
        <v>363</v>
      </c>
      <c r="Z1207" s="127" t="s">
        <v>480</v>
      </c>
      <c r="AA1207" s="127" t="s">
        <v>261</v>
      </c>
      <c r="AB1207" s="127">
        <f t="shared" si="133"/>
        <v>3</v>
      </c>
      <c r="AC1207" s="127">
        <f t="shared" si="134"/>
        <v>1</v>
      </c>
      <c r="AD1207" s="97">
        <v>10</v>
      </c>
      <c r="AE1207" s="132">
        <f t="shared" si="131"/>
        <v>855</v>
      </c>
      <c r="AF1207" s="97">
        <v>1</v>
      </c>
      <c r="AH1207" s="127" t="str">
        <f t="shared" si="130"/>
        <v>2650VITIVEN X 30 CAPSULAS</v>
      </c>
      <c r="AI1207" s="97" t="s">
        <v>637</v>
      </c>
    </row>
    <row r="1208" spans="1:35" x14ac:dyDescent="0.3">
      <c r="A1208" s="97">
        <v>175</v>
      </c>
      <c r="B1208" s="127" t="str">
        <f t="shared" si="128"/>
        <v>1754</v>
      </c>
      <c r="C1208" s="127" t="str">
        <f t="shared" si="129"/>
        <v>26511</v>
      </c>
      <c r="E1208" s="159" t="s">
        <v>630</v>
      </c>
      <c r="F1208" s="133" t="s">
        <v>142</v>
      </c>
      <c r="G1208" s="163" t="s">
        <v>397</v>
      </c>
      <c r="H1208" s="136">
        <v>43738</v>
      </c>
      <c r="I1208" s="132">
        <f t="shared" si="132"/>
        <v>1</v>
      </c>
      <c r="J1208" s="97" t="s">
        <v>537</v>
      </c>
      <c r="K1208" s="97">
        <v>2018</v>
      </c>
      <c r="L1208" s="109">
        <v>43242</v>
      </c>
      <c r="M1208" s="97">
        <v>2650</v>
      </c>
      <c r="N1208" s="97">
        <v>2651</v>
      </c>
      <c r="O1208" s="109">
        <v>43241</v>
      </c>
      <c r="P1208" s="97" t="s">
        <v>134</v>
      </c>
      <c r="Q1208" s="97" t="s">
        <v>99</v>
      </c>
      <c r="R1208" s="132" t="str">
        <f>IFERROR(VLOOKUP(Q1208,PROVEEDORES!$A$2:$B$100,2,0),"")</f>
        <v>GUAYAQUIL</v>
      </c>
      <c r="S1208" s="124">
        <v>0.66666666666666663</v>
      </c>
      <c r="T1208" s="97">
        <v>11</v>
      </c>
      <c r="U1208" s="127" t="s">
        <v>477</v>
      </c>
      <c r="V1208" s="97" t="s">
        <v>478</v>
      </c>
      <c r="W1208" s="97" t="s">
        <v>289</v>
      </c>
      <c r="Y1208" s="127" t="s">
        <v>363</v>
      </c>
      <c r="Z1208" s="127" t="s">
        <v>480</v>
      </c>
      <c r="AA1208" s="127" t="s">
        <v>261</v>
      </c>
      <c r="AB1208" s="127">
        <f t="shared" si="133"/>
        <v>4</v>
      </c>
      <c r="AC1208" s="127">
        <f t="shared" si="134"/>
        <v>1</v>
      </c>
      <c r="AD1208" s="97">
        <v>200</v>
      </c>
      <c r="AE1208" s="132">
        <f t="shared" si="131"/>
        <v>856</v>
      </c>
      <c r="AF1208" s="97">
        <v>1</v>
      </c>
      <c r="AH1208" s="127" t="str">
        <f t="shared" si="130"/>
        <v>2651ACTIVOX MENTA-EUCALIPTO X 16 PASTILLAS</v>
      </c>
      <c r="AI1208" s="97" t="s">
        <v>638</v>
      </c>
    </row>
    <row r="1209" spans="1:35" x14ac:dyDescent="0.3">
      <c r="A1209" s="97">
        <v>175</v>
      </c>
      <c r="B1209" s="127" t="str">
        <f t="shared" si="128"/>
        <v>1754</v>
      </c>
      <c r="C1209" s="127" t="str">
        <f t="shared" si="129"/>
        <v>26512</v>
      </c>
      <c r="E1209" s="159" t="s">
        <v>618</v>
      </c>
      <c r="F1209" s="133" t="s">
        <v>161</v>
      </c>
      <c r="G1209" s="163" t="s">
        <v>162</v>
      </c>
      <c r="H1209" s="136">
        <v>43738</v>
      </c>
      <c r="I1209" s="132">
        <f t="shared" si="132"/>
        <v>2</v>
      </c>
      <c r="J1209" s="97" t="s">
        <v>537</v>
      </c>
      <c r="K1209" s="97">
        <v>2018</v>
      </c>
      <c r="L1209" s="109">
        <v>43242</v>
      </c>
      <c r="M1209" s="97">
        <v>2650</v>
      </c>
      <c r="N1209" s="97">
        <v>2651</v>
      </c>
      <c r="O1209" s="109">
        <v>43241</v>
      </c>
      <c r="P1209" s="97" t="s">
        <v>134</v>
      </c>
      <c r="Q1209" s="97" t="s">
        <v>99</v>
      </c>
      <c r="R1209" s="132" t="str">
        <f>IFERROR(VLOOKUP(Q1209,PROVEEDORES!$A$2:$B$100,2,0),"")</f>
        <v>GUAYAQUIL</v>
      </c>
      <c r="S1209" s="124">
        <v>0.66666666666666663</v>
      </c>
      <c r="T1209" s="97">
        <v>11</v>
      </c>
      <c r="U1209" s="127" t="s">
        <v>477</v>
      </c>
      <c r="V1209" s="97" t="s">
        <v>478</v>
      </c>
      <c r="W1209" s="97" t="s">
        <v>289</v>
      </c>
      <c r="Y1209" s="127" t="s">
        <v>363</v>
      </c>
      <c r="Z1209" s="127" t="s">
        <v>480</v>
      </c>
      <c r="AA1209" s="127" t="s">
        <v>261</v>
      </c>
      <c r="AB1209" s="127">
        <f t="shared" si="133"/>
        <v>4</v>
      </c>
      <c r="AC1209" s="127">
        <f t="shared" si="134"/>
        <v>1</v>
      </c>
      <c r="AD1209" s="97">
        <v>10</v>
      </c>
      <c r="AE1209" s="132">
        <f t="shared" si="131"/>
        <v>856</v>
      </c>
      <c r="AF1209" s="97">
        <v>1</v>
      </c>
      <c r="AH1209" s="127" t="str">
        <f t="shared" si="130"/>
        <v>2651ARKOCAPIL advance X 60 CAPS.</v>
      </c>
      <c r="AI1209" s="97" t="s">
        <v>638</v>
      </c>
    </row>
    <row r="1210" spans="1:35" x14ac:dyDescent="0.3">
      <c r="A1210" s="97">
        <v>175</v>
      </c>
      <c r="B1210" s="127" t="str">
        <f t="shared" si="128"/>
        <v>1754</v>
      </c>
      <c r="C1210" s="127" t="str">
        <f t="shared" si="129"/>
        <v>26513</v>
      </c>
      <c r="E1210" s="159" t="s">
        <v>613</v>
      </c>
      <c r="F1210" s="133" t="s">
        <v>185</v>
      </c>
      <c r="G1210" s="163" t="s">
        <v>547</v>
      </c>
      <c r="H1210" s="136">
        <v>44134</v>
      </c>
      <c r="I1210" s="132">
        <f t="shared" si="132"/>
        <v>3</v>
      </c>
      <c r="J1210" s="97" t="s">
        <v>537</v>
      </c>
      <c r="K1210" s="97">
        <v>2018</v>
      </c>
      <c r="L1210" s="109">
        <v>43242</v>
      </c>
      <c r="M1210" s="97">
        <v>2650</v>
      </c>
      <c r="N1210" s="97">
        <v>2651</v>
      </c>
      <c r="O1210" s="109">
        <v>43241</v>
      </c>
      <c r="P1210" s="97" t="s">
        <v>134</v>
      </c>
      <c r="Q1210" s="97" t="s">
        <v>99</v>
      </c>
      <c r="R1210" s="132" t="str">
        <f>IFERROR(VLOOKUP(Q1210,PROVEEDORES!$A$2:$B$100,2,0),"")</f>
        <v>GUAYAQUIL</v>
      </c>
      <c r="S1210" s="124">
        <v>0.66666666666666663</v>
      </c>
      <c r="T1210" s="97">
        <v>11</v>
      </c>
      <c r="U1210" s="127" t="s">
        <v>477</v>
      </c>
      <c r="V1210" s="97" t="s">
        <v>478</v>
      </c>
      <c r="W1210" s="97" t="s">
        <v>289</v>
      </c>
      <c r="Y1210" s="127" t="s">
        <v>363</v>
      </c>
      <c r="Z1210" s="127" t="s">
        <v>480</v>
      </c>
      <c r="AA1210" s="127" t="s">
        <v>261</v>
      </c>
      <c r="AB1210" s="127">
        <f t="shared" si="133"/>
        <v>4</v>
      </c>
      <c r="AC1210" s="127">
        <f t="shared" si="134"/>
        <v>1</v>
      </c>
      <c r="AD1210" s="97">
        <v>20</v>
      </c>
      <c r="AE1210" s="132">
        <f t="shared" si="131"/>
        <v>856</v>
      </c>
      <c r="AF1210" s="97">
        <v>1</v>
      </c>
      <c r="AH1210" s="127" t="str">
        <f t="shared" si="130"/>
        <v>2651ARKOLAGEN PLUS X 14 SACHETS</v>
      </c>
      <c r="AI1210" s="97" t="s">
        <v>638</v>
      </c>
    </row>
    <row r="1211" spans="1:35" x14ac:dyDescent="0.3">
      <c r="A1211" s="97">
        <v>175</v>
      </c>
      <c r="B1211" s="127" t="str">
        <f t="shared" si="128"/>
        <v>1754</v>
      </c>
      <c r="C1211" s="127" t="str">
        <f t="shared" si="129"/>
        <v>26514</v>
      </c>
      <c r="E1211" s="159" t="s">
        <v>615</v>
      </c>
      <c r="F1211" s="133" t="s">
        <v>146</v>
      </c>
      <c r="G1211" s="163" t="s">
        <v>401</v>
      </c>
      <c r="H1211" s="136">
        <v>43707</v>
      </c>
      <c r="I1211" s="132">
        <f t="shared" si="132"/>
        <v>4</v>
      </c>
      <c r="J1211" s="97" t="s">
        <v>537</v>
      </c>
      <c r="K1211" s="97">
        <v>2018</v>
      </c>
      <c r="L1211" s="109">
        <v>43242</v>
      </c>
      <c r="M1211" s="97">
        <v>2650</v>
      </c>
      <c r="N1211" s="97">
        <v>2651</v>
      </c>
      <c r="O1211" s="109">
        <v>43241</v>
      </c>
      <c r="P1211" s="97" t="s">
        <v>134</v>
      </c>
      <c r="Q1211" s="97" t="s">
        <v>99</v>
      </c>
      <c r="R1211" s="132" t="str">
        <f>IFERROR(VLOOKUP(Q1211,PROVEEDORES!$A$2:$B$100,2,0),"")</f>
        <v>GUAYAQUIL</v>
      </c>
      <c r="S1211" s="124">
        <v>0.66666666666666663</v>
      </c>
      <c r="T1211" s="97">
        <v>11</v>
      </c>
      <c r="U1211" s="127" t="s">
        <v>477</v>
      </c>
      <c r="V1211" s="97" t="s">
        <v>478</v>
      </c>
      <c r="W1211" s="97" t="s">
        <v>289</v>
      </c>
      <c r="Y1211" s="127" t="s">
        <v>363</v>
      </c>
      <c r="Z1211" s="127" t="s">
        <v>480</v>
      </c>
      <c r="AA1211" s="127" t="s">
        <v>261</v>
      </c>
      <c r="AB1211" s="127">
        <f t="shared" si="133"/>
        <v>4</v>
      </c>
      <c r="AC1211" s="127">
        <f t="shared" si="134"/>
        <v>1</v>
      </c>
      <c r="AD1211" s="97">
        <v>60</v>
      </c>
      <c r="AE1211" s="132">
        <f t="shared" si="131"/>
        <v>856</v>
      </c>
      <c r="AF1211" s="97">
        <v>1</v>
      </c>
      <c r="AH1211" s="127" t="str">
        <f t="shared" si="130"/>
        <v>2651ARKOVOX PROPOLIS JARABE X 150 ML.</v>
      </c>
      <c r="AI1211" s="97" t="s">
        <v>638</v>
      </c>
    </row>
    <row r="1212" spans="1:35" x14ac:dyDescent="0.3">
      <c r="A1212" s="97">
        <v>175</v>
      </c>
      <c r="B1212" s="127" t="str">
        <f t="shared" si="128"/>
        <v>1754</v>
      </c>
      <c r="C1212" s="127" t="str">
        <f t="shared" si="129"/>
        <v>26515</v>
      </c>
      <c r="E1212" s="159" t="s">
        <v>619</v>
      </c>
      <c r="F1212" s="133" t="s">
        <v>151</v>
      </c>
      <c r="G1212" s="163" t="s">
        <v>407</v>
      </c>
      <c r="H1212" s="136">
        <v>44134</v>
      </c>
      <c r="I1212" s="132">
        <f t="shared" si="132"/>
        <v>5</v>
      </c>
      <c r="J1212" s="97" t="s">
        <v>537</v>
      </c>
      <c r="K1212" s="97">
        <v>2018</v>
      </c>
      <c r="L1212" s="109">
        <v>43242</v>
      </c>
      <c r="M1212" s="97">
        <v>2650</v>
      </c>
      <c r="N1212" s="97">
        <v>2651</v>
      </c>
      <c r="O1212" s="109">
        <v>43241</v>
      </c>
      <c r="P1212" s="97" t="s">
        <v>134</v>
      </c>
      <c r="Q1212" s="97" t="s">
        <v>99</v>
      </c>
      <c r="R1212" s="132" t="str">
        <f>IFERROR(VLOOKUP(Q1212,PROVEEDORES!$A$2:$B$100,2,0),"")</f>
        <v>GUAYAQUIL</v>
      </c>
      <c r="S1212" s="124">
        <v>0.66666666666666663</v>
      </c>
      <c r="T1212" s="97">
        <v>11</v>
      </c>
      <c r="U1212" s="127" t="s">
        <v>477</v>
      </c>
      <c r="V1212" s="97" t="s">
        <v>478</v>
      </c>
      <c r="W1212" s="97" t="s">
        <v>289</v>
      </c>
      <c r="Y1212" s="127" t="s">
        <v>363</v>
      </c>
      <c r="Z1212" s="127" t="s">
        <v>480</v>
      </c>
      <c r="AA1212" s="127" t="s">
        <v>261</v>
      </c>
      <c r="AB1212" s="127">
        <f t="shared" si="133"/>
        <v>4</v>
      </c>
      <c r="AC1212" s="127">
        <f t="shared" si="134"/>
        <v>1</v>
      </c>
      <c r="AD1212" s="97">
        <v>60</v>
      </c>
      <c r="AE1212" s="132">
        <f t="shared" si="131"/>
        <v>856</v>
      </c>
      <c r="AF1212" s="97">
        <v>1</v>
      </c>
      <c r="AH1212" s="127" t="str">
        <f t="shared" si="130"/>
        <v>2651CYS-CONTROL SACHETS X 14</v>
      </c>
      <c r="AI1212" s="97" t="s">
        <v>638</v>
      </c>
    </row>
    <row r="1213" spans="1:35" x14ac:dyDescent="0.3">
      <c r="A1213" s="97">
        <v>175</v>
      </c>
      <c r="B1213" s="127" t="str">
        <f t="shared" si="128"/>
        <v>1754</v>
      </c>
      <c r="C1213" s="127" t="str">
        <f t="shared" si="129"/>
        <v>26516</v>
      </c>
      <c r="E1213" s="159" t="s">
        <v>616</v>
      </c>
      <c r="F1213" s="133" t="s">
        <v>163</v>
      </c>
      <c r="G1213" s="163" t="s">
        <v>408</v>
      </c>
      <c r="H1213" s="136">
        <v>44165</v>
      </c>
      <c r="I1213" s="132">
        <f t="shared" si="132"/>
        <v>6</v>
      </c>
      <c r="J1213" s="97" t="s">
        <v>537</v>
      </c>
      <c r="K1213" s="97">
        <v>2018</v>
      </c>
      <c r="L1213" s="109">
        <v>43242</v>
      </c>
      <c r="M1213" s="97">
        <v>2650</v>
      </c>
      <c r="N1213" s="97">
        <v>2651</v>
      </c>
      <c r="O1213" s="109">
        <v>43241</v>
      </c>
      <c r="P1213" s="97" t="s">
        <v>134</v>
      </c>
      <c r="Q1213" s="97" t="s">
        <v>99</v>
      </c>
      <c r="R1213" s="132" t="str">
        <f>IFERROR(VLOOKUP(Q1213,PROVEEDORES!$A$2:$B$100,2,0),"")</f>
        <v>GUAYAQUIL</v>
      </c>
      <c r="S1213" s="124">
        <v>0.66666666666666663</v>
      </c>
      <c r="T1213" s="97">
        <v>11</v>
      </c>
      <c r="U1213" s="127" t="s">
        <v>477</v>
      </c>
      <c r="V1213" s="97" t="s">
        <v>478</v>
      </c>
      <c r="W1213" s="97" t="s">
        <v>289</v>
      </c>
      <c r="Y1213" s="127" t="s">
        <v>363</v>
      </c>
      <c r="Z1213" s="127" t="s">
        <v>480</v>
      </c>
      <c r="AA1213" s="127" t="s">
        <v>261</v>
      </c>
      <c r="AB1213" s="127">
        <f t="shared" si="133"/>
        <v>4</v>
      </c>
      <c r="AC1213" s="127">
        <f t="shared" si="134"/>
        <v>1</v>
      </c>
      <c r="AD1213" s="97">
        <v>5</v>
      </c>
      <c r="AE1213" s="132">
        <f t="shared" si="131"/>
        <v>856</v>
      </c>
      <c r="AF1213" s="97">
        <v>1</v>
      </c>
      <c r="AH1213" s="127" t="str">
        <f t="shared" si="130"/>
        <v>2651PERLAS DE PIEL advance X 200 CAPS.</v>
      </c>
      <c r="AI1213" s="97" t="s">
        <v>638</v>
      </c>
    </row>
    <row r="1214" spans="1:35" x14ac:dyDescent="0.3">
      <c r="A1214" s="97">
        <v>175</v>
      </c>
      <c r="B1214" s="127" t="str">
        <f t="shared" si="128"/>
        <v>1754</v>
      </c>
      <c r="C1214" s="127" t="str">
        <f t="shared" si="129"/>
        <v>26517</v>
      </c>
      <c r="E1214" s="159" t="s">
        <v>617</v>
      </c>
      <c r="F1214" s="133" t="s">
        <v>155</v>
      </c>
      <c r="G1214" s="163" t="s">
        <v>355</v>
      </c>
      <c r="H1214" s="136">
        <v>44073</v>
      </c>
      <c r="I1214" s="132">
        <f t="shared" si="132"/>
        <v>7</v>
      </c>
      <c r="J1214" s="97" t="s">
        <v>537</v>
      </c>
      <c r="K1214" s="97">
        <v>2018</v>
      </c>
      <c r="L1214" s="109">
        <v>43242</v>
      </c>
      <c r="M1214" s="97">
        <v>2650</v>
      </c>
      <c r="N1214" s="97">
        <v>2651</v>
      </c>
      <c r="O1214" s="109">
        <v>43241</v>
      </c>
      <c r="P1214" s="97" t="s">
        <v>134</v>
      </c>
      <c r="Q1214" s="97" t="s">
        <v>99</v>
      </c>
      <c r="R1214" s="132" t="str">
        <f>IFERROR(VLOOKUP(Q1214,PROVEEDORES!$A$2:$B$100,2,0),"")</f>
        <v>GUAYAQUIL</v>
      </c>
      <c r="S1214" s="124">
        <v>0.66666666666666663</v>
      </c>
      <c r="T1214" s="97">
        <v>11</v>
      </c>
      <c r="U1214" s="127" t="s">
        <v>477</v>
      </c>
      <c r="V1214" s="97" t="s">
        <v>478</v>
      </c>
      <c r="W1214" s="97" t="s">
        <v>289</v>
      </c>
      <c r="Y1214" s="127" t="s">
        <v>363</v>
      </c>
      <c r="Z1214" s="127" t="s">
        <v>480</v>
      </c>
      <c r="AA1214" s="127" t="s">
        <v>261</v>
      </c>
      <c r="AB1214" s="127">
        <f t="shared" si="133"/>
        <v>4</v>
      </c>
      <c r="AC1214" s="127">
        <f t="shared" si="134"/>
        <v>1</v>
      </c>
      <c r="AD1214" s="97">
        <v>60</v>
      </c>
      <c r="AE1214" s="132">
        <f t="shared" si="131"/>
        <v>856</v>
      </c>
      <c r="AF1214" s="97">
        <v>1</v>
      </c>
      <c r="AH1214" s="127" t="str">
        <f t="shared" si="130"/>
        <v>2651PHYTO SOYA CAPS. X 60</v>
      </c>
      <c r="AI1214" s="97" t="s">
        <v>638</v>
      </c>
    </row>
    <row r="1215" spans="1:35" x14ac:dyDescent="0.3">
      <c r="A1215" s="97">
        <v>175</v>
      </c>
      <c r="B1215" s="127" t="str">
        <f t="shared" ref="B1215:B1278" si="135">CONCATENATE(A1215,AB1215)</f>
        <v>1754</v>
      </c>
      <c r="C1215" s="127" t="str">
        <f t="shared" ref="C1215:C1278" si="136">CONCATENATE(N1215,I1215)</f>
        <v>26518</v>
      </c>
      <c r="E1215" s="159" t="s">
        <v>629</v>
      </c>
      <c r="F1215" s="133" t="s">
        <v>170</v>
      </c>
      <c r="G1215" s="163" t="s">
        <v>376</v>
      </c>
      <c r="H1215" s="136">
        <v>43889</v>
      </c>
      <c r="I1215" s="132">
        <f t="shared" si="132"/>
        <v>8</v>
      </c>
      <c r="J1215" s="97" t="s">
        <v>537</v>
      </c>
      <c r="K1215" s="97">
        <v>2018</v>
      </c>
      <c r="L1215" s="109">
        <v>43242</v>
      </c>
      <c r="M1215" s="97">
        <v>2650</v>
      </c>
      <c r="N1215" s="97">
        <v>2651</v>
      </c>
      <c r="O1215" s="109">
        <v>43241</v>
      </c>
      <c r="P1215" s="97" t="s">
        <v>134</v>
      </c>
      <c r="Q1215" s="97" t="s">
        <v>99</v>
      </c>
      <c r="R1215" s="132" t="str">
        <f>IFERROR(VLOOKUP(Q1215,PROVEEDORES!$A$2:$B$100,2,0),"")</f>
        <v>GUAYAQUIL</v>
      </c>
      <c r="S1215" s="124">
        <v>0.66666666666666663</v>
      </c>
      <c r="T1215" s="97">
        <v>11</v>
      </c>
      <c r="U1215" s="127" t="s">
        <v>477</v>
      </c>
      <c r="V1215" s="97" t="s">
        <v>478</v>
      </c>
      <c r="W1215" s="97" t="s">
        <v>289</v>
      </c>
      <c r="Y1215" s="127" t="s">
        <v>363</v>
      </c>
      <c r="Z1215" s="127" t="s">
        <v>480</v>
      </c>
      <c r="AA1215" s="127" t="s">
        <v>261</v>
      </c>
      <c r="AB1215" s="127">
        <f t="shared" si="133"/>
        <v>4</v>
      </c>
      <c r="AC1215" s="127">
        <f t="shared" si="134"/>
        <v>1</v>
      </c>
      <c r="AD1215" s="97">
        <v>40</v>
      </c>
      <c r="AE1215" s="132">
        <f t="shared" si="131"/>
        <v>856</v>
      </c>
      <c r="AF1215" s="97">
        <v>1</v>
      </c>
      <c r="AH1215" s="127" t="str">
        <f t="shared" ref="AH1215:AH1278" si="137">CONCATENATE(N1215,F1215)</f>
        <v>2651PHYTO SOYA DIA Y NOCHE X 60 CAP.</v>
      </c>
      <c r="AI1215" s="97" t="s">
        <v>638</v>
      </c>
    </row>
    <row r="1216" spans="1:35" x14ac:dyDescent="0.3">
      <c r="A1216" s="97">
        <v>175</v>
      </c>
      <c r="B1216" s="127" t="str">
        <f t="shared" si="135"/>
        <v>1754</v>
      </c>
      <c r="C1216" s="127" t="str">
        <f t="shared" si="136"/>
        <v>26519</v>
      </c>
      <c r="E1216" s="159" t="s">
        <v>620</v>
      </c>
      <c r="F1216" s="133" t="s">
        <v>165</v>
      </c>
      <c r="G1216" s="163" t="s">
        <v>184</v>
      </c>
      <c r="H1216" s="136">
        <v>44042</v>
      </c>
      <c r="I1216" s="132">
        <f t="shared" si="132"/>
        <v>9</v>
      </c>
      <c r="J1216" s="97" t="s">
        <v>537</v>
      </c>
      <c r="K1216" s="97">
        <v>2018</v>
      </c>
      <c r="L1216" s="109">
        <v>43242</v>
      </c>
      <c r="M1216" s="97">
        <v>2650</v>
      </c>
      <c r="N1216" s="97">
        <v>2651</v>
      </c>
      <c r="O1216" s="109">
        <v>43241</v>
      </c>
      <c r="P1216" s="97" t="s">
        <v>134</v>
      </c>
      <c r="Q1216" s="97" t="s">
        <v>99</v>
      </c>
      <c r="R1216" s="132" t="str">
        <f>IFERROR(VLOOKUP(Q1216,PROVEEDORES!$A$2:$B$100,2,0),"")</f>
        <v>GUAYAQUIL</v>
      </c>
      <c r="S1216" s="124">
        <v>0.66666666666666663</v>
      </c>
      <c r="T1216" s="97">
        <v>11</v>
      </c>
      <c r="U1216" s="127" t="s">
        <v>477</v>
      </c>
      <c r="V1216" s="97" t="s">
        <v>478</v>
      </c>
      <c r="W1216" s="97" t="s">
        <v>289</v>
      </c>
      <c r="Y1216" s="127" t="s">
        <v>363</v>
      </c>
      <c r="Z1216" s="127" t="s">
        <v>480</v>
      </c>
      <c r="AA1216" s="127" t="s">
        <v>261</v>
      </c>
      <c r="AB1216" s="127">
        <f t="shared" si="133"/>
        <v>4</v>
      </c>
      <c r="AC1216" s="127">
        <f t="shared" si="134"/>
        <v>1</v>
      </c>
      <c r="AD1216" s="97">
        <v>60</v>
      </c>
      <c r="AE1216" s="132">
        <f t="shared" si="131"/>
        <v>856</v>
      </c>
      <c r="AF1216" s="97">
        <v>1</v>
      </c>
      <c r="AH1216" s="127" t="str">
        <f t="shared" si="137"/>
        <v>2651PHYTO SOYA FORTE X 60 CAPS</v>
      </c>
      <c r="AI1216" s="97" t="s">
        <v>638</v>
      </c>
    </row>
    <row r="1217" spans="1:35" x14ac:dyDescent="0.3">
      <c r="A1217" s="97">
        <v>175</v>
      </c>
      <c r="B1217" s="127" t="str">
        <f t="shared" si="135"/>
        <v>1754</v>
      </c>
      <c r="C1217" s="127" t="str">
        <f t="shared" si="136"/>
        <v>265110</v>
      </c>
      <c r="E1217" s="159" t="s">
        <v>634</v>
      </c>
      <c r="F1217" s="133" t="s">
        <v>157</v>
      </c>
      <c r="G1217" s="163" t="s">
        <v>326</v>
      </c>
      <c r="H1217" s="136">
        <v>44134</v>
      </c>
      <c r="I1217" s="132">
        <f t="shared" si="132"/>
        <v>10</v>
      </c>
      <c r="J1217" s="97" t="s">
        <v>537</v>
      </c>
      <c r="K1217" s="97">
        <v>2018</v>
      </c>
      <c r="L1217" s="109">
        <v>43242</v>
      </c>
      <c r="M1217" s="97">
        <v>2650</v>
      </c>
      <c r="N1217" s="97">
        <v>2651</v>
      </c>
      <c r="O1217" s="109">
        <v>43241</v>
      </c>
      <c r="P1217" s="97" t="s">
        <v>134</v>
      </c>
      <c r="Q1217" s="97" t="s">
        <v>99</v>
      </c>
      <c r="R1217" s="132" t="str">
        <f>IFERROR(VLOOKUP(Q1217,PROVEEDORES!$A$2:$B$100,2,0),"")</f>
        <v>GUAYAQUIL</v>
      </c>
      <c r="S1217" s="124">
        <v>0.66666666666666663</v>
      </c>
      <c r="T1217" s="97">
        <v>11</v>
      </c>
      <c r="U1217" s="127" t="s">
        <v>477</v>
      </c>
      <c r="V1217" s="97" t="s">
        <v>478</v>
      </c>
      <c r="W1217" s="97" t="s">
        <v>289</v>
      </c>
      <c r="Y1217" s="127" t="s">
        <v>363</v>
      </c>
      <c r="Z1217" s="127" t="s">
        <v>480</v>
      </c>
      <c r="AA1217" s="127" t="s">
        <v>261</v>
      </c>
      <c r="AB1217" s="127">
        <f t="shared" si="133"/>
        <v>4</v>
      </c>
      <c r="AC1217" s="127">
        <f t="shared" si="134"/>
        <v>1</v>
      </c>
      <c r="AD1217" s="97">
        <v>60</v>
      </c>
      <c r="AE1217" s="132">
        <f t="shared" si="131"/>
        <v>856</v>
      </c>
      <c r="AF1217" s="97">
        <v>1</v>
      </c>
      <c r="AH1217" s="127" t="str">
        <f t="shared" si="137"/>
        <v>2651PHYTO SOYA GEL VAGINAL X 8 APLICADORES</v>
      </c>
      <c r="AI1217" s="97" t="s">
        <v>638</v>
      </c>
    </row>
    <row r="1218" spans="1:35" x14ac:dyDescent="0.3">
      <c r="A1218" s="97">
        <v>175</v>
      </c>
      <c r="B1218" s="127" t="str">
        <f t="shared" si="135"/>
        <v>1754</v>
      </c>
      <c r="C1218" s="127" t="str">
        <f t="shared" si="136"/>
        <v>265111</v>
      </c>
      <c r="E1218" s="159" t="s">
        <v>621</v>
      </c>
      <c r="F1218" s="133" t="s">
        <v>837</v>
      </c>
      <c r="G1218" s="163">
        <v>173937</v>
      </c>
      <c r="H1218" s="136" t="s">
        <v>837</v>
      </c>
      <c r="I1218" s="132">
        <f t="shared" si="132"/>
        <v>11</v>
      </c>
      <c r="J1218" s="97" t="s">
        <v>537</v>
      </c>
      <c r="K1218" s="97">
        <v>2018</v>
      </c>
      <c r="L1218" s="109">
        <v>43242</v>
      </c>
      <c r="M1218" s="97">
        <v>2650</v>
      </c>
      <c r="N1218" s="97">
        <v>2651</v>
      </c>
      <c r="O1218" s="109">
        <v>43241</v>
      </c>
      <c r="P1218" s="97" t="s">
        <v>134</v>
      </c>
      <c r="Q1218" s="97" t="s">
        <v>99</v>
      </c>
      <c r="R1218" s="132" t="str">
        <f>IFERROR(VLOOKUP(Q1218,PROVEEDORES!$A$2:$B$100,2,0),"")</f>
        <v>GUAYAQUIL</v>
      </c>
      <c r="S1218" s="124">
        <v>0.66666666666666663</v>
      </c>
      <c r="T1218" s="97">
        <v>11</v>
      </c>
      <c r="U1218" s="127" t="s">
        <v>477</v>
      </c>
      <c r="V1218" s="97" t="s">
        <v>478</v>
      </c>
      <c r="W1218" s="97" t="s">
        <v>289</v>
      </c>
      <c r="Y1218" s="127" t="s">
        <v>363</v>
      </c>
      <c r="Z1218" s="127" t="s">
        <v>480</v>
      </c>
      <c r="AA1218" s="127" t="s">
        <v>261</v>
      </c>
      <c r="AB1218" s="127">
        <f t="shared" si="133"/>
        <v>4</v>
      </c>
      <c r="AC1218" s="127">
        <f t="shared" si="134"/>
        <v>1</v>
      </c>
      <c r="AD1218" s="97">
        <v>20</v>
      </c>
      <c r="AE1218" s="132">
        <f t="shared" ref="AE1218:AE1281" si="138">IF(N1218&lt;&gt;"",IF(N1218=N1217,AE1217,AE1217+1),"")</f>
        <v>856</v>
      </c>
      <c r="AF1218" s="97">
        <v>1</v>
      </c>
      <c r="AH1218" s="127" t="str">
        <f t="shared" si="137"/>
        <v>2651</v>
      </c>
      <c r="AI1218" s="97" t="s">
        <v>638</v>
      </c>
    </row>
    <row r="1219" spans="1:35" x14ac:dyDescent="0.3">
      <c r="A1219" s="97">
        <v>175</v>
      </c>
      <c r="B1219" s="127" t="str">
        <f t="shared" si="135"/>
        <v>1754</v>
      </c>
      <c r="C1219" s="127" t="str">
        <f t="shared" si="136"/>
        <v>265112</v>
      </c>
      <c r="E1219" s="159" t="s">
        <v>633</v>
      </c>
      <c r="F1219" s="133" t="s">
        <v>172</v>
      </c>
      <c r="G1219" s="163" t="s">
        <v>173</v>
      </c>
      <c r="H1219" s="136">
        <v>43497</v>
      </c>
      <c r="I1219" s="132">
        <f t="shared" si="132"/>
        <v>12</v>
      </c>
      <c r="J1219" s="97" t="s">
        <v>537</v>
      </c>
      <c r="K1219" s="97">
        <v>2018</v>
      </c>
      <c r="L1219" s="109">
        <v>43242</v>
      </c>
      <c r="M1219" s="97">
        <v>2650</v>
      </c>
      <c r="N1219" s="97">
        <v>2651</v>
      </c>
      <c r="O1219" s="109">
        <v>43241</v>
      </c>
      <c r="P1219" s="97" t="s">
        <v>134</v>
      </c>
      <c r="Q1219" s="97" t="s">
        <v>99</v>
      </c>
      <c r="R1219" s="132" t="str">
        <f>IFERROR(VLOOKUP(Q1219,PROVEEDORES!$A$2:$B$100,2,0),"")</f>
        <v>GUAYAQUIL</v>
      </c>
      <c r="S1219" s="124">
        <v>0.66666666666666663</v>
      </c>
      <c r="T1219" s="97">
        <v>11</v>
      </c>
      <c r="U1219" s="127" t="s">
        <v>477</v>
      </c>
      <c r="V1219" s="97" t="s">
        <v>478</v>
      </c>
      <c r="W1219" s="97" t="s">
        <v>289</v>
      </c>
      <c r="Y1219" s="127" t="s">
        <v>363</v>
      </c>
      <c r="Z1219" s="127" t="s">
        <v>480</v>
      </c>
      <c r="AA1219" s="127" t="s">
        <v>261</v>
      </c>
      <c r="AB1219" s="127">
        <f t="shared" si="133"/>
        <v>4</v>
      </c>
      <c r="AC1219" s="127">
        <f t="shared" si="134"/>
        <v>1</v>
      </c>
      <c r="AD1219" s="97">
        <v>10</v>
      </c>
      <c r="AE1219" s="132">
        <f t="shared" si="138"/>
        <v>856</v>
      </c>
      <c r="AF1219" s="97">
        <v>1</v>
      </c>
      <c r="AH1219" s="127" t="str">
        <f t="shared" si="137"/>
        <v>2651VITIVEN X 30 CAPSULAS</v>
      </c>
      <c r="AI1219" s="97" t="s">
        <v>638</v>
      </c>
    </row>
    <row r="1220" spans="1:35" x14ac:dyDescent="0.3">
      <c r="A1220" s="97">
        <v>175</v>
      </c>
      <c r="B1220" s="127" t="str">
        <f t="shared" si="135"/>
        <v>1755</v>
      </c>
      <c r="C1220" s="127" t="str">
        <f t="shared" si="136"/>
        <v>26521</v>
      </c>
      <c r="E1220" s="159" t="s">
        <v>630</v>
      </c>
      <c r="F1220" s="133" t="s">
        <v>142</v>
      </c>
      <c r="G1220" s="163" t="s">
        <v>397</v>
      </c>
      <c r="H1220" s="136">
        <v>43738</v>
      </c>
      <c r="I1220" s="132">
        <f t="shared" si="132"/>
        <v>1</v>
      </c>
      <c r="J1220" s="97" t="s">
        <v>537</v>
      </c>
      <c r="K1220" s="97">
        <v>2018</v>
      </c>
      <c r="L1220" s="109">
        <v>43242</v>
      </c>
      <c r="M1220" s="97">
        <v>2651</v>
      </c>
      <c r="N1220" s="97">
        <v>2652</v>
      </c>
      <c r="O1220" s="109">
        <v>43241</v>
      </c>
      <c r="P1220" s="97" t="s">
        <v>134</v>
      </c>
      <c r="Q1220" s="97" t="s">
        <v>99</v>
      </c>
      <c r="R1220" s="132" t="str">
        <f>IFERROR(VLOOKUP(Q1220,PROVEEDORES!$A$2:$B$100,2,0),"")</f>
        <v>GUAYAQUIL</v>
      </c>
      <c r="S1220" s="124">
        <v>0.66666666666666663</v>
      </c>
      <c r="T1220" s="97">
        <v>13</v>
      </c>
      <c r="U1220" s="127" t="s">
        <v>477</v>
      </c>
      <c r="V1220" s="97" t="s">
        <v>478</v>
      </c>
      <c r="W1220" s="97" t="s">
        <v>289</v>
      </c>
      <c r="Y1220" s="127" t="s">
        <v>363</v>
      </c>
      <c r="Z1220" s="127" t="s">
        <v>480</v>
      </c>
      <c r="AA1220" s="127" t="s">
        <v>261</v>
      </c>
      <c r="AB1220" s="127">
        <f t="shared" si="133"/>
        <v>5</v>
      </c>
      <c r="AC1220" s="127">
        <f t="shared" si="134"/>
        <v>1</v>
      </c>
      <c r="AD1220" s="97">
        <v>200</v>
      </c>
      <c r="AE1220" s="132">
        <f t="shared" si="138"/>
        <v>857</v>
      </c>
      <c r="AF1220" s="97">
        <v>1</v>
      </c>
      <c r="AH1220" s="127" t="str">
        <f t="shared" si="137"/>
        <v>2652ACTIVOX MENTA-EUCALIPTO X 16 PASTILLAS</v>
      </c>
      <c r="AI1220" s="97" t="s">
        <v>639</v>
      </c>
    </row>
    <row r="1221" spans="1:35" x14ac:dyDescent="0.3">
      <c r="A1221" s="97">
        <v>175</v>
      </c>
      <c r="B1221" s="127" t="str">
        <f t="shared" si="135"/>
        <v>1755</v>
      </c>
      <c r="C1221" s="127" t="str">
        <f t="shared" si="136"/>
        <v>26521</v>
      </c>
      <c r="E1221" s="159" t="s">
        <v>630</v>
      </c>
      <c r="F1221" s="133" t="s">
        <v>142</v>
      </c>
      <c r="G1221" s="163" t="s">
        <v>397</v>
      </c>
      <c r="H1221" s="136">
        <v>43738</v>
      </c>
      <c r="I1221" s="132">
        <f t="shared" ref="I1221:I1284" si="139">IF(N1221&lt;&gt;N1220,1,IF(E1221=E1220,I1220,I1220+1))</f>
        <v>1</v>
      </c>
      <c r="J1221" s="97" t="s">
        <v>537</v>
      </c>
      <c r="K1221" s="97">
        <v>2018</v>
      </c>
      <c r="L1221" s="109">
        <v>43242</v>
      </c>
      <c r="M1221" s="97">
        <v>2651</v>
      </c>
      <c r="N1221" s="97">
        <v>2652</v>
      </c>
      <c r="O1221" s="109">
        <v>43241</v>
      </c>
      <c r="P1221" s="97" t="s">
        <v>134</v>
      </c>
      <c r="Q1221" s="97" t="s">
        <v>99</v>
      </c>
      <c r="R1221" s="132" t="str">
        <f>IFERROR(VLOOKUP(Q1221,PROVEEDORES!$A$2:$B$100,2,0),"")</f>
        <v>GUAYAQUIL</v>
      </c>
      <c r="S1221" s="124">
        <v>0.66666666666666663</v>
      </c>
      <c r="T1221" s="97">
        <v>13</v>
      </c>
      <c r="U1221" s="127" t="s">
        <v>477</v>
      </c>
      <c r="V1221" s="97" t="s">
        <v>478</v>
      </c>
      <c r="W1221" s="97" t="s">
        <v>289</v>
      </c>
      <c r="Y1221" s="127" t="s">
        <v>363</v>
      </c>
      <c r="Z1221" s="127" t="s">
        <v>480</v>
      </c>
      <c r="AA1221" s="127" t="s">
        <v>261</v>
      </c>
      <c r="AB1221" s="127">
        <f t="shared" ref="AB1221:AB1284" si="140">IF(N1221&lt;&gt;"",IF(A1221&lt;&gt;A1220,1,IF(N1221=N1220,AB1220,AB1220+1)),"")</f>
        <v>5</v>
      </c>
      <c r="AC1221" s="127">
        <f t="shared" si="134"/>
        <v>1</v>
      </c>
      <c r="AD1221" s="97">
        <v>100</v>
      </c>
      <c r="AE1221" s="132">
        <f t="shared" si="138"/>
        <v>857</v>
      </c>
      <c r="AF1221" s="97">
        <v>1</v>
      </c>
      <c r="AH1221" s="127" t="str">
        <f t="shared" si="137"/>
        <v>2652ACTIVOX MENTA-EUCALIPTO X 16 PASTILLAS</v>
      </c>
      <c r="AI1221" s="97" t="s">
        <v>639</v>
      </c>
    </row>
    <row r="1222" spans="1:35" x14ac:dyDescent="0.3">
      <c r="A1222" s="97">
        <v>175</v>
      </c>
      <c r="B1222" s="127" t="str">
        <f t="shared" si="135"/>
        <v>1755</v>
      </c>
      <c r="C1222" s="127" t="str">
        <f t="shared" si="136"/>
        <v>26522</v>
      </c>
      <c r="E1222" s="159" t="s">
        <v>618</v>
      </c>
      <c r="F1222" s="133" t="s">
        <v>161</v>
      </c>
      <c r="G1222" s="163" t="s">
        <v>162</v>
      </c>
      <c r="H1222" s="136">
        <v>43738</v>
      </c>
      <c r="I1222" s="132">
        <f t="shared" si="139"/>
        <v>2</v>
      </c>
      <c r="J1222" s="97" t="s">
        <v>537</v>
      </c>
      <c r="K1222" s="97">
        <v>2018</v>
      </c>
      <c r="L1222" s="109">
        <v>43242</v>
      </c>
      <c r="M1222" s="97">
        <v>2651</v>
      </c>
      <c r="N1222" s="97">
        <v>2652</v>
      </c>
      <c r="O1222" s="109">
        <v>43241</v>
      </c>
      <c r="P1222" s="97" t="s">
        <v>134</v>
      </c>
      <c r="Q1222" s="97" t="s">
        <v>99</v>
      </c>
      <c r="R1222" s="132" t="str">
        <f>IFERROR(VLOOKUP(Q1222,PROVEEDORES!$A$2:$B$100,2,0),"")</f>
        <v>GUAYAQUIL</v>
      </c>
      <c r="S1222" s="124">
        <v>0.66666666666666663</v>
      </c>
      <c r="T1222" s="97">
        <v>13</v>
      </c>
      <c r="U1222" s="127" t="s">
        <v>477</v>
      </c>
      <c r="V1222" s="97" t="s">
        <v>478</v>
      </c>
      <c r="W1222" s="97" t="s">
        <v>289</v>
      </c>
      <c r="Y1222" s="127" t="s">
        <v>363</v>
      </c>
      <c r="Z1222" s="127" t="s">
        <v>480</v>
      </c>
      <c r="AA1222" s="127" t="s">
        <v>261</v>
      </c>
      <c r="AB1222" s="127">
        <f t="shared" si="140"/>
        <v>5</v>
      </c>
      <c r="AC1222" s="127">
        <f t="shared" ref="AC1222:AC1285" si="141">IF(N1222&lt;&gt;"",1,"")</f>
        <v>1</v>
      </c>
      <c r="AD1222" s="97">
        <v>10</v>
      </c>
      <c r="AE1222" s="132">
        <f t="shared" si="138"/>
        <v>857</v>
      </c>
      <c r="AF1222" s="97">
        <v>1</v>
      </c>
      <c r="AH1222" s="127" t="str">
        <f t="shared" si="137"/>
        <v>2652ARKOCAPIL advance X 60 CAPS.</v>
      </c>
      <c r="AI1222" s="97" t="s">
        <v>639</v>
      </c>
    </row>
    <row r="1223" spans="1:35" x14ac:dyDescent="0.3">
      <c r="A1223" s="97">
        <v>175</v>
      </c>
      <c r="B1223" s="127" t="str">
        <f t="shared" si="135"/>
        <v>1755</v>
      </c>
      <c r="C1223" s="127" t="str">
        <f t="shared" si="136"/>
        <v>26523</v>
      </c>
      <c r="E1223" s="159" t="s">
        <v>613</v>
      </c>
      <c r="F1223" s="133" t="s">
        <v>185</v>
      </c>
      <c r="G1223" s="163" t="s">
        <v>547</v>
      </c>
      <c r="H1223" s="136">
        <v>44134</v>
      </c>
      <c r="I1223" s="132">
        <f t="shared" si="139"/>
        <v>3</v>
      </c>
      <c r="J1223" s="97" t="s">
        <v>537</v>
      </c>
      <c r="K1223" s="97">
        <v>2018</v>
      </c>
      <c r="L1223" s="109">
        <v>43242</v>
      </c>
      <c r="M1223" s="97">
        <v>2651</v>
      </c>
      <c r="N1223" s="97">
        <v>2652</v>
      </c>
      <c r="O1223" s="109">
        <v>43241</v>
      </c>
      <c r="P1223" s="97" t="s">
        <v>134</v>
      </c>
      <c r="Q1223" s="97" t="s">
        <v>99</v>
      </c>
      <c r="R1223" s="132" t="str">
        <f>IFERROR(VLOOKUP(Q1223,PROVEEDORES!$A$2:$B$100,2,0),"")</f>
        <v>GUAYAQUIL</v>
      </c>
      <c r="S1223" s="124">
        <v>0.66666666666666663</v>
      </c>
      <c r="T1223" s="97">
        <v>13</v>
      </c>
      <c r="U1223" s="127" t="s">
        <v>477</v>
      </c>
      <c r="V1223" s="97" t="s">
        <v>478</v>
      </c>
      <c r="W1223" s="97" t="s">
        <v>289</v>
      </c>
      <c r="Y1223" s="127" t="s">
        <v>363</v>
      </c>
      <c r="Z1223" s="127" t="s">
        <v>480</v>
      </c>
      <c r="AA1223" s="127" t="s">
        <v>261</v>
      </c>
      <c r="AB1223" s="127">
        <f t="shared" si="140"/>
        <v>5</v>
      </c>
      <c r="AC1223" s="127">
        <f t="shared" si="141"/>
        <v>1</v>
      </c>
      <c r="AD1223" s="97">
        <v>30</v>
      </c>
      <c r="AE1223" s="132">
        <f t="shared" si="138"/>
        <v>857</v>
      </c>
      <c r="AF1223" s="97">
        <v>1</v>
      </c>
      <c r="AH1223" s="127" t="str">
        <f t="shared" si="137"/>
        <v>2652ARKOLAGEN PLUS X 14 SACHETS</v>
      </c>
      <c r="AI1223" s="97" t="s">
        <v>639</v>
      </c>
    </row>
    <row r="1224" spans="1:35" x14ac:dyDescent="0.3">
      <c r="A1224" s="97">
        <v>175</v>
      </c>
      <c r="B1224" s="127" t="str">
        <f t="shared" si="135"/>
        <v>1755</v>
      </c>
      <c r="C1224" s="127" t="str">
        <f t="shared" si="136"/>
        <v>26524</v>
      </c>
      <c r="E1224" s="159" t="s">
        <v>615</v>
      </c>
      <c r="F1224" s="133" t="s">
        <v>146</v>
      </c>
      <c r="G1224" s="163" t="s">
        <v>401</v>
      </c>
      <c r="H1224" s="136">
        <v>43707</v>
      </c>
      <c r="I1224" s="132">
        <f t="shared" si="139"/>
        <v>4</v>
      </c>
      <c r="J1224" s="97" t="s">
        <v>537</v>
      </c>
      <c r="K1224" s="97">
        <v>2018</v>
      </c>
      <c r="L1224" s="109">
        <v>43242</v>
      </c>
      <c r="M1224" s="97">
        <v>2651</v>
      </c>
      <c r="N1224" s="97">
        <v>2652</v>
      </c>
      <c r="O1224" s="109">
        <v>43241</v>
      </c>
      <c r="P1224" s="97" t="s">
        <v>134</v>
      </c>
      <c r="Q1224" s="97" t="s">
        <v>99</v>
      </c>
      <c r="R1224" s="132" t="str">
        <f>IFERROR(VLOOKUP(Q1224,PROVEEDORES!$A$2:$B$100,2,0),"")</f>
        <v>GUAYAQUIL</v>
      </c>
      <c r="S1224" s="124">
        <v>0.66666666666666663</v>
      </c>
      <c r="T1224" s="97">
        <v>13</v>
      </c>
      <c r="U1224" s="127" t="s">
        <v>477</v>
      </c>
      <c r="V1224" s="97" t="s">
        <v>478</v>
      </c>
      <c r="W1224" s="97" t="s">
        <v>289</v>
      </c>
      <c r="Y1224" s="127" t="s">
        <v>363</v>
      </c>
      <c r="Z1224" s="127" t="s">
        <v>480</v>
      </c>
      <c r="AA1224" s="127" t="s">
        <v>261</v>
      </c>
      <c r="AB1224" s="127">
        <f t="shared" si="140"/>
        <v>5</v>
      </c>
      <c r="AC1224" s="127">
        <f t="shared" si="141"/>
        <v>1</v>
      </c>
      <c r="AD1224" s="97">
        <v>60</v>
      </c>
      <c r="AE1224" s="132">
        <f t="shared" si="138"/>
        <v>857</v>
      </c>
      <c r="AF1224" s="97">
        <v>1</v>
      </c>
      <c r="AH1224" s="127" t="str">
        <f t="shared" si="137"/>
        <v>2652ARKOVOX PROPOLIS JARABE X 150 ML.</v>
      </c>
      <c r="AI1224" s="97" t="s">
        <v>639</v>
      </c>
    </row>
    <row r="1225" spans="1:35" x14ac:dyDescent="0.3">
      <c r="A1225" s="97">
        <v>175</v>
      </c>
      <c r="B1225" s="127" t="str">
        <f t="shared" si="135"/>
        <v>1755</v>
      </c>
      <c r="C1225" s="127" t="str">
        <f t="shared" si="136"/>
        <v>26525</v>
      </c>
      <c r="E1225" s="159" t="s">
        <v>614</v>
      </c>
      <c r="F1225" s="133" t="s">
        <v>149</v>
      </c>
      <c r="G1225" s="163" t="s">
        <v>150</v>
      </c>
      <c r="H1225" s="136">
        <v>43951</v>
      </c>
      <c r="I1225" s="132">
        <f t="shared" si="139"/>
        <v>5</v>
      </c>
      <c r="J1225" s="97" t="s">
        <v>537</v>
      </c>
      <c r="K1225" s="97">
        <v>2018</v>
      </c>
      <c r="L1225" s="109">
        <v>43242</v>
      </c>
      <c r="M1225" s="97">
        <v>2651</v>
      </c>
      <c r="N1225" s="97">
        <v>2652</v>
      </c>
      <c r="O1225" s="109">
        <v>43241</v>
      </c>
      <c r="P1225" s="97" t="s">
        <v>134</v>
      </c>
      <c r="Q1225" s="97" t="s">
        <v>99</v>
      </c>
      <c r="R1225" s="132" t="str">
        <f>IFERROR(VLOOKUP(Q1225,PROVEEDORES!$A$2:$B$100,2,0),"")</f>
        <v>GUAYAQUIL</v>
      </c>
      <c r="S1225" s="124">
        <v>0.66666666666666663</v>
      </c>
      <c r="T1225" s="97">
        <v>13</v>
      </c>
      <c r="U1225" s="127" t="s">
        <v>477</v>
      </c>
      <c r="V1225" s="97" t="s">
        <v>478</v>
      </c>
      <c r="W1225" s="97" t="s">
        <v>289</v>
      </c>
      <c r="Y1225" s="127" t="s">
        <v>363</v>
      </c>
      <c r="Z1225" s="127" t="s">
        <v>480</v>
      </c>
      <c r="AA1225" s="127" t="s">
        <v>261</v>
      </c>
      <c r="AB1225" s="127">
        <f t="shared" si="140"/>
        <v>5</v>
      </c>
      <c r="AC1225" s="127">
        <f t="shared" si="141"/>
        <v>1</v>
      </c>
      <c r="AD1225" s="97">
        <v>20</v>
      </c>
      <c r="AE1225" s="132">
        <f t="shared" si="138"/>
        <v>857</v>
      </c>
      <c r="AF1225" s="97">
        <v>1</v>
      </c>
      <c r="AH1225" s="127" t="str">
        <f t="shared" si="137"/>
        <v>2652CHONDRO AID FORTE X 60 CAPS.</v>
      </c>
      <c r="AI1225" s="97" t="s">
        <v>639</v>
      </c>
    </row>
    <row r="1226" spans="1:35" x14ac:dyDescent="0.3">
      <c r="A1226" s="97">
        <v>175</v>
      </c>
      <c r="B1226" s="127" t="str">
        <f t="shared" si="135"/>
        <v>1755</v>
      </c>
      <c r="C1226" s="127" t="str">
        <f t="shared" si="136"/>
        <v>26526</v>
      </c>
      <c r="E1226" s="159" t="s">
        <v>619</v>
      </c>
      <c r="F1226" s="133" t="s">
        <v>151</v>
      </c>
      <c r="G1226" s="163" t="s">
        <v>407</v>
      </c>
      <c r="H1226" s="136">
        <v>44134</v>
      </c>
      <c r="I1226" s="132">
        <f t="shared" si="139"/>
        <v>6</v>
      </c>
      <c r="J1226" s="97" t="s">
        <v>537</v>
      </c>
      <c r="K1226" s="97">
        <v>2018</v>
      </c>
      <c r="L1226" s="109">
        <v>43242</v>
      </c>
      <c r="M1226" s="97">
        <v>2651</v>
      </c>
      <c r="N1226" s="97">
        <v>2652</v>
      </c>
      <c r="O1226" s="109">
        <v>43241</v>
      </c>
      <c r="P1226" s="97" t="s">
        <v>134</v>
      </c>
      <c r="Q1226" s="97" t="s">
        <v>99</v>
      </c>
      <c r="R1226" s="132" t="str">
        <f>IFERROR(VLOOKUP(Q1226,PROVEEDORES!$A$2:$B$100,2,0),"")</f>
        <v>GUAYAQUIL</v>
      </c>
      <c r="S1226" s="124">
        <v>0.66666666666666663</v>
      </c>
      <c r="T1226" s="97">
        <v>13</v>
      </c>
      <c r="U1226" s="127" t="s">
        <v>477</v>
      </c>
      <c r="V1226" s="97" t="s">
        <v>478</v>
      </c>
      <c r="W1226" s="97" t="s">
        <v>289</v>
      </c>
      <c r="Y1226" s="127" t="s">
        <v>363</v>
      </c>
      <c r="Z1226" s="127" t="s">
        <v>480</v>
      </c>
      <c r="AA1226" s="127" t="s">
        <v>261</v>
      </c>
      <c r="AB1226" s="127">
        <f t="shared" si="140"/>
        <v>5</v>
      </c>
      <c r="AC1226" s="127">
        <f t="shared" si="141"/>
        <v>1</v>
      </c>
      <c r="AD1226" s="97">
        <v>60</v>
      </c>
      <c r="AE1226" s="132">
        <f t="shared" si="138"/>
        <v>857</v>
      </c>
      <c r="AF1226" s="97">
        <v>1</v>
      </c>
      <c r="AH1226" s="127" t="str">
        <f t="shared" si="137"/>
        <v>2652CYS-CONTROL SACHETS X 14</v>
      </c>
      <c r="AI1226" s="97" t="s">
        <v>639</v>
      </c>
    </row>
    <row r="1227" spans="1:35" x14ac:dyDescent="0.3">
      <c r="A1227" s="97">
        <v>175</v>
      </c>
      <c r="B1227" s="127" t="str">
        <f t="shared" si="135"/>
        <v>1755</v>
      </c>
      <c r="C1227" s="127" t="str">
        <f t="shared" si="136"/>
        <v>26527</v>
      </c>
      <c r="E1227" s="159" t="s">
        <v>616</v>
      </c>
      <c r="F1227" s="133" t="s">
        <v>163</v>
      </c>
      <c r="G1227" s="163" t="s">
        <v>408</v>
      </c>
      <c r="H1227" s="136">
        <v>44165</v>
      </c>
      <c r="I1227" s="132">
        <f t="shared" si="139"/>
        <v>7</v>
      </c>
      <c r="J1227" s="97" t="s">
        <v>537</v>
      </c>
      <c r="K1227" s="97">
        <v>2018</v>
      </c>
      <c r="L1227" s="109">
        <v>43242</v>
      </c>
      <c r="M1227" s="97">
        <v>2651</v>
      </c>
      <c r="N1227" s="97">
        <v>2652</v>
      </c>
      <c r="O1227" s="109">
        <v>43241</v>
      </c>
      <c r="P1227" s="97" t="s">
        <v>134</v>
      </c>
      <c r="Q1227" s="97" t="s">
        <v>99</v>
      </c>
      <c r="R1227" s="132" t="str">
        <f>IFERROR(VLOOKUP(Q1227,PROVEEDORES!$A$2:$B$100,2,0),"")</f>
        <v>GUAYAQUIL</v>
      </c>
      <c r="S1227" s="124">
        <v>0.66666666666666663</v>
      </c>
      <c r="T1227" s="97">
        <v>13</v>
      </c>
      <c r="U1227" s="127" t="s">
        <v>477</v>
      </c>
      <c r="V1227" s="97" t="s">
        <v>478</v>
      </c>
      <c r="W1227" s="97" t="s">
        <v>289</v>
      </c>
      <c r="Y1227" s="127" t="s">
        <v>363</v>
      </c>
      <c r="Z1227" s="127" t="s">
        <v>480</v>
      </c>
      <c r="AA1227" s="127" t="s">
        <v>261</v>
      </c>
      <c r="AB1227" s="127">
        <f t="shared" si="140"/>
        <v>5</v>
      </c>
      <c r="AC1227" s="127">
        <f t="shared" si="141"/>
        <v>1</v>
      </c>
      <c r="AD1227" s="97">
        <v>5</v>
      </c>
      <c r="AE1227" s="132">
        <f t="shared" si="138"/>
        <v>857</v>
      </c>
      <c r="AF1227" s="97">
        <v>1</v>
      </c>
      <c r="AH1227" s="127" t="str">
        <f t="shared" si="137"/>
        <v>2652PERLAS DE PIEL advance X 200 CAPS.</v>
      </c>
      <c r="AI1227" s="97" t="s">
        <v>639</v>
      </c>
    </row>
    <row r="1228" spans="1:35" x14ac:dyDescent="0.3">
      <c r="A1228" s="97">
        <v>175</v>
      </c>
      <c r="B1228" s="127" t="str">
        <f t="shared" si="135"/>
        <v>1755</v>
      </c>
      <c r="C1228" s="127" t="str">
        <f t="shared" si="136"/>
        <v>26528</v>
      </c>
      <c r="E1228" s="159" t="s">
        <v>617</v>
      </c>
      <c r="F1228" s="133" t="s">
        <v>155</v>
      </c>
      <c r="G1228" s="163" t="s">
        <v>355</v>
      </c>
      <c r="H1228" s="136">
        <v>44073</v>
      </c>
      <c r="I1228" s="132">
        <f t="shared" si="139"/>
        <v>8</v>
      </c>
      <c r="J1228" s="97" t="s">
        <v>537</v>
      </c>
      <c r="K1228" s="97">
        <v>2018</v>
      </c>
      <c r="L1228" s="109">
        <v>43242</v>
      </c>
      <c r="M1228" s="97">
        <v>2651</v>
      </c>
      <c r="N1228" s="97">
        <v>2652</v>
      </c>
      <c r="O1228" s="109">
        <v>43241</v>
      </c>
      <c r="P1228" s="97" t="s">
        <v>134</v>
      </c>
      <c r="Q1228" s="97" t="s">
        <v>99</v>
      </c>
      <c r="R1228" s="132" t="str">
        <f>IFERROR(VLOOKUP(Q1228,PROVEEDORES!$A$2:$B$100,2,0),"")</f>
        <v>GUAYAQUIL</v>
      </c>
      <c r="S1228" s="124">
        <v>0.66666666666666663</v>
      </c>
      <c r="T1228" s="97">
        <v>13</v>
      </c>
      <c r="U1228" s="127" t="s">
        <v>477</v>
      </c>
      <c r="V1228" s="97" t="s">
        <v>478</v>
      </c>
      <c r="W1228" s="97" t="s">
        <v>289</v>
      </c>
      <c r="Y1228" s="127" t="s">
        <v>363</v>
      </c>
      <c r="Z1228" s="127" t="s">
        <v>480</v>
      </c>
      <c r="AA1228" s="127" t="s">
        <v>261</v>
      </c>
      <c r="AB1228" s="127">
        <f t="shared" si="140"/>
        <v>5</v>
      </c>
      <c r="AC1228" s="127">
        <f t="shared" si="141"/>
        <v>1</v>
      </c>
      <c r="AD1228" s="97">
        <v>60</v>
      </c>
      <c r="AE1228" s="132">
        <f t="shared" si="138"/>
        <v>857</v>
      </c>
      <c r="AF1228" s="97">
        <v>1</v>
      </c>
      <c r="AH1228" s="127" t="str">
        <f t="shared" si="137"/>
        <v>2652PHYTO SOYA CAPS. X 60</v>
      </c>
      <c r="AI1228" s="97" t="s">
        <v>639</v>
      </c>
    </row>
    <row r="1229" spans="1:35" x14ac:dyDescent="0.3">
      <c r="A1229" s="97">
        <v>175</v>
      </c>
      <c r="B1229" s="127" t="str">
        <f t="shared" si="135"/>
        <v>1755</v>
      </c>
      <c r="C1229" s="127" t="str">
        <f t="shared" si="136"/>
        <v>26529</v>
      </c>
      <c r="E1229" s="159" t="s">
        <v>629</v>
      </c>
      <c r="F1229" s="133" t="s">
        <v>170</v>
      </c>
      <c r="G1229" s="163" t="s">
        <v>376</v>
      </c>
      <c r="H1229" s="136">
        <v>43889</v>
      </c>
      <c r="I1229" s="132">
        <f t="shared" si="139"/>
        <v>9</v>
      </c>
      <c r="J1229" s="97" t="s">
        <v>537</v>
      </c>
      <c r="K1229" s="97">
        <v>2018</v>
      </c>
      <c r="L1229" s="109">
        <v>43242</v>
      </c>
      <c r="M1229" s="97">
        <v>2651</v>
      </c>
      <c r="N1229" s="97">
        <v>2652</v>
      </c>
      <c r="O1229" s="109">
        <v>43241</v>
      </c>
      <c r="P1229" s="97" t="s">
        <v>134</v>
      </c>
      <c r="Q1229" s="97" t="s">
        <v>99</v>
      </c>
      <c r="R1229" s="132" t="str">
        <f>IFERROR(VLOOKUP(Q1229,PROVEEDORES!$A$2:$B$100,2,0),"")</f>
        <v>GUAYAQUIL</v>
      </c>
      <c r="S1229" s="124">
        <v>0.66666666666666663</v>
      </c>
      <c r="T1229" s="97">
        <v>13</v>
      </c>
      <c r="U1229" s="127" t="s">
        <v>477</v>
      </c>
      <c r="V1229" s="97" t="s">
        <v>478</v>
      </c>
      <c r="W1229" s="97" t="s">
        <v>289</v>
      </c>
      <c r="Y1229" s="127" t="s">
        <v>363</v>
      </c>
      <c r="Z1229" s="127" t="s">
        <v>480</v>
      </c>
      <c r="AA1229" s="127" t="s">
        <v>261</v>
      </c>
      <c r="AB1229" s="127">
        <f t="shared" si="140"/>
        <v>5</v>
      </c>
      <c r="AC1229" s="127">
        <f t="shared" si="141"/>
        <v>1</v>
      </c>
      <c r="AD1229" s="97">
        <v>40</v>
      </c>
      <c r="AE1229" s="132">
        <f t="shared" si="138"/>
        <v>857</v>
      </c>
      <c r="AF1229" s="97">
        <v>1</v>
      </c>
      <c r="AH1229" s="127" t="str">
        <f t="shared" si="137"/>
        <v>2652PHYTO SOYA DIA Y NOCHE X 60 CAP.</v>
      </c>
      <c r="AI1229" s="97" t="s">
        <v>639</v>
      </c>
    </row>
    <row r="1230" spans="1:35" x14ac:dyDescent="0.3">
      <c r="A1230" s="97">
        <v>175</v>
      </c>
      <c r="B1230" s="127" t="str">
        <f t="shared" si="135"/>
        <v>1755</v>
      </c>
      <c r="C1230" s="127" t="str">
        <f t="shared" si="136"/>
        <v>265210</v>
      </c>
      <c r="E1230" s="159" t="s">
        <v>620</v>
      </c>
      <c r="F1230" s="133" t="s">
        <v>165</v>
      </c>
      <c r="G1230" s="163" t="s">
        <v>184</v>
      </c>
      <c r="H1230" s="136">
        <v>44042</v>
      </c>
      <c r="I1230" s="132">
        <f t="shared" si="139"/>
        <v>10</v>
      </c>
      <c r="J1230" s="97" t="s">
        <v>537</v>
      </c>
      <c r="K1230" s="97">
        <v>2018</v>
      </c>
      <c r="L1230" s="109">
        <v>43242</v>
      </c>
      <c r="M1230" s="97">
        <v>2651</v>
      </c>
      <c r="N1230" s="97">
        <v>2652</v>
      </c>
      <c r="O1230" s="109">
        <v>43241</v>
      </c>
      <c r="P1230" s="97" t="s">
        <v>134</v>
      </c>
      <c r="Q1230" s="97" t="s">
        <v>99</v>
      </c>
      <c r="R1230" s="132" t="str">
        <f>IFERROR(VLOOKUP(Q1230,PROVEEDORES!$A$2:$B$100,2,0),"")</f>
        <v>GUAYAQUIL</v>
      </c>
      <c r="S1230" s="124">
        <v>0.66666666666666663</v>
      </c>
      <c r="T1230" s="97">
        <v>13</v>
      </c>
      <c r="U1230" s="127" t="s">
        <v>477</v>
      </c>
      <c r="V1230" s="97" t="s">
        <v>478</v>
      </c>
      <c r="W1230" s="97" t="s">
        <v>289</v>
      </c>
      <c r="Y1230" s="127" t="s">
        <v>363</v>
      </c>
      <c r="Z1230" s="127" t="s">
        <v>480</v>
      </c>
      <c r="AA1230" s="127" t="s">
        <v>261</v>
      </c>
      <c r="AB1230" s="127">
        <f t="shared" si="140"/>
        <v>5</v>
      </c>
      <c r="AC1230" s="127">
        <f t="shared" si="141"/>
        <v>1</v>
      </c>
      <c r="AD1230" s="97">
        <v>60</v>
      </c>
      <c r="AE1230" s="132">
        <f t="shared" si="138"/>
        <v>857</v>
      </c>
      <c r="AF1230" s="97">
        <v>1</v>
      </c>
      <c r="AH1230" s="127" t="str">
        <f t="shared" si="137"/>
        <v>2652PHYTO SOYA FORTE X 60 CAPS</v>
      </c>
      <c r="AI1230" s="97" t="s">
        <v>639</v>
      </c>
    </row>
    <row r="1231" spans="1:35" x14ac:dyDescent="0.3">
      <c r="A1231" s="97">
        <v>175</v>
      </c>
      <c r="B1231" s="127" t="str">
        <f t="shared" si="135"/>
        <v>1755</v>
      </c>
      <c r="C1231" s="127" t="str">
        <f t="shared" si="136"/>
        <v>265211</v>
      </c>
      <c r="E1231" s="159" t="s">
        <v>634</v>
      </c>
      <c r="F1231" s="133" t="s">
        <v>157</v>
      </c>
      <c r="G1231" s="163" t="s">
        <v>326</v>
      </c>
      <c r="H1231" s="136">
        <v>44134</v>
      </c>
      <c r="I1231" s="132">
        <f t="shared" si="139"/>
        <v>11</v>
      </c>
      <c r="J1231" s="97" t="s">
        <v>537</v>
      </c>
      <c r="K1231" s="97">
        <v>2018</v>
      </c>
      <c r="L1231" s="109">
        <v>43242</v>
      </c>
      <c r="M1231" s="97">
        <v>2651</v>
      </c>
      <c r="N1231" s="97">
        <v>2652</v>
      </c>
      <c r="O1231" s="109">
        <v>43241</v>
      </c>
      <c r="P1231" s="97" t="s">
        <v>134</v>
      </c>
      <c r="Q1231" s="97" t="s">
        <v>99</v>
      </c>
      <c r="R1231" s="132" t="str">
        <f>IFERROR(VLOOKUP(Q1231,PROVEEDORES!$A$2:$B$100,2,0),"")</f>
        <v>GUAYAQUIL</v>
      </c>
      <c r="S1231" s="124">
        <v>0.66666666666666663</v>
      </c>
      <c r="T1231" s="97">
        <v>13</v>
      </c>
      <c r="U1231" s="127" t="s">
        <v>477</v>
      </c>
      <c r="V1231" s="97" t="s">
        <v>478</v>
      </c>
      <c r="W1231" s="97" t="s">
        <v>289</v>
      </c>
      <c r="Y1231" s="127" t="s">
        <v>363</v>
      </c>
      <c r="Z1231" s="127" t="s">
        <v>480</v>
      </c>
      <c r="AA1231" s="127" t="s">
        <v>261</v>
      </c>
      <c r="AB1231" s="127">
        <f t="shared" si="140"/>
        <v>5</v>
      </c>
      <c r="AC1231" s="127">
        <f t="shared" si="141"/>
        <v>1</v>
      </c>
      <c r="AD1231" s="97">
        <v>60</v>
      </c>
      <c r="AE1231" s="132">
        <f t="shared" si="138"/>
        <v>857</v>
      </c>
      <c r="AF1231" s="97">
        <v>1</v>
      </c>
      <c r="AH1231" s="127" t="str">
        <f t="shared" si="137"/>
        <v>2652PHYTO SOYA GEL VAGINAL X 8 APLICADORES</v>
      </c>
      <c r="AI1231" s="97" t="s">
        <v>639</v>
      </c>
    </row>
    <row r="1232" spans="1:35" x14ac:dyDescent="0.3">
      <c r="A1232" s="97">
        <v>175</v>
      </c>
      <c r="B1232" s="127" t="str">
        <f t="shared" si="135"/>
        <v>1755</v>
      </c>
      <c r="C1232" s="127" t="str">
        <f t="shared" si="136"/>
        <v>265212</v>
      </c>
      <c r="E1232" s="159" t="s">
        <v>621</v>
      </c>
      <c r="F1232" s="133" t="s">
        <v>837</v>
      </c>
      <c r="G1232" s="163">
        <v>173937</v>
      </c>
      <c r="H1232" s="136" t="s">
        <v>837</v>
      </c>
      <c r="I1232" s="132">
        <f t="shared" si="139"/>
        <v>12</v>
      </c>
      <c r="J1232" s="97" t="s">
        <v>537</v>
      </c>
      <c r="K1232" s="97">
        <v>2018</v>
      </c>
      <c r="L1232" s="109">
        <v>43242</v>
      </c>
      <c r="M1232" s="97">
        <v>2651</v>
      </c>
      <c r="N1232" s="97">
        <v>2652</v>
      </c>
      <c r="O1232" s="109">
        <v>43241</v>
      </c>
      <c r="P1232" s="97" t="s">
        <v>134</v>
      </c>
      <c r="Q1232" s="97" t="s">
        <v>99</v>
      </c>
      <c r="R1232" s="132" t="str">
        <f>IFERROR(VLOOKUP(Q1232,PROVEEDORES!$A$2:$B$100,2,0),"")</f>
        <v>GUAYAQUIL</v>
      </c>
      <c r="S1232" s="124">
        <v>0.66666666666666663</v>
      </c>
      <c r="T1232" s="97">
        <v>13</v>
      </c>
      <c r="U1232" s="127" t="s">
        <v>477</v>
      </c>
      <c r="V1232" s="97" t="s">
        <v>478</v>
      </c>
      <c r="W1232" s="97" t="s">
        <v>289</v>
      </c>
      <c r="Y1232" s="127" t="s">
        <v>363</v>
      </c>
      <c r="Z1232" s="127" t="s">
        <v>480</v>
      </c>
      <c r="AA1232" s="127" t="s">
        <v>261</v>
      </c>
      <c r="AB1232" s="127">
        <f t="shared" si="140"/>
        <v>5</v>
      </c>
      <c r="AC1232" s="127">
        <f t="shared" si="141"/>
        <v>1</v>
      </c>
      <c r="AD1232" s="97">
        <v>30</v>
      </c>
      <c r="AE1232" s="132">
        <f t="shared" si="138"/>
        <v>857</v>
      </c>
      <c r="AF1232" s="97">
        <v>1</v>
      </c>
      <c r="AH1232" s="127" t="str">
        <f t="shared" si="137"/>
        <v>2652</v>
      </c>
      <c r="AI1232" s="97" t="s">
        <v>639</v>
      </c>
    </row>
    <row r="1233" spans="1:35" x14ac:dyDescent="0.3">
      <c r="A1233" s="97">
        <v>175</v>
      </c>
      <c r="B1233" s="127" t="str">
        <f t="shared" si="135"/>
        <v>1755</v>
      </c>
      <c r="C1233" s="127" t="str">
        <f t="shared" si="136"/>
        <v>265213</v>
      </c>
      <c r="E1233" s="159" t="s">
        <v>633</v>
      </c>
      <c r="F1233" s="133" t="s">
        <v>172</v>
      </c>
      <c r="G1233" s="163" t="s">
        <v>173</v>
      </c>
      <c r="H1233" s="136">
        <v>43497</v>
      </c>
      <c r="I1233" s="132">
        <f t="shared" si="139"/>
        <v>13</v>
      </c>
      <c r="J1233" s="97" t="s">
        <v>537</v>
      </c>
      <c r="K1233" s="97">
        <v>2018</v>
      </c>
      <c r="L1233" s="109">
        <v>43242</v>
      </c>
      <c r="M1233" s="97">
        <v>2651</v>
      </c>
      <c r="N1233" s="97">
        <v>2652</v>
      </c>
      <c r="O1233" s="109">
        <v>43241</v>
      </c>
      <c r="P1233" s="97" t="s">
        <v>134</v>
      </c>
      <c r="Q1233" s="97" t="s">
        <v>99</v>
      </c>
      <c r="R1233" s="132" t="str">
        <f>IFERROR(VLOOKUP(Q1233,PROVEEDORES!$A$2:$B$100,2,0),"")</f>
        <v>GUAYAQUIL</v>
      </c>
      <c r="S1233" s="124">
        <v>0.66666666666666663</v>
      </c>
      <c r="T1233" s="97">
        <v>13</v>
      </c>
      <c r="U1233" s="127" t="s">
        <v>477</v>
      </c>
      <c r="V1233" s="97" t="s">
        <v>478</v>
      </c>
      <c r="W1233" s="97" t="s">
        <v>289</v>
      </c>
      <c r="Y1233" s="127" t="s">
        <v>363</v>
      </c>
      <c r="Z1233" s="127" t="s">
        <v>480</v>
      </c>
      <c r="AA1233" s="127" t="s">
        <v>261</v>
      </c>
      <c r="AB1233" s="127">
        <f t="shared" si="140"/>
        <v>5</v>
      </c>
      <c r="AC1233" s="127">
        <f t="shared" si="141"/>
        <v>1</v>
      </c>
      <c r="AD1233" s="97">
        <v>10</v>
      </c>
      <c r="AE1233" s="132">
        <f t="shared" si="138"/>
        <v>857</v>
      </c>
      <c r="AF1233" s="97">
        <v>1</v>
      </c>
      <c r="AH1233" s="127" t="str">
        <f t="shared" si="137"/>
        <v>2652VITIVEN X 30 CAPSULAS</v>
      </c>
      <c r="AI1233" s="97" t="s">
        <v>639</v>
      </c>
    </row>
    <row r="1234" spans="1:35" x14ac:dyDescent="0.3">
      <c r="A1234" s="97">
        <v>175</v>
      </c>
      <c r="B1234" s="127" t="str">
        <f t="shared" si="135"/>
        <v>1756</v>
      </c>
      <c r="C1234" s="127" t="str">
        <f t="shared" si="136"/>
        <v>26531</v>
      </c>
      <c r="E1234" s="159" t="s">
        <v>630</v>
      </c>
      <c r="F1234" s="133" t="s">
        <v>142</v>
      </c>
      <c r="G1234" s="163" t="s">
        <v>397</v>
      </c>
      <c r="H1234" s="136">
        <v>43738</v>
      </c>
      <c r="I1234" s="132">
        <f t="shared" si="139"/>
        <v>1</v>
      </c>
      <c r="J1234" s="97" t="s">
        <v>537</v>
      </c>
      <c r="K1234" s="97">
        <v>2018</v>
      </c>
      <c r="L1234" s="109">
        <v>43242</v>
      </c>
      <c r="M1234" s="97">
        <v>2652</v>
      </c>
      <c r="N1234" s="97">
        <v>2653</v>
      </c>
      <c r="O1234" s="109">
        <v>43241</v>
      </c>
      <c r="P1234" s="97" t="s">
        <v>134</v>
      </c>
      <c r="Q1234" s="97" t="s">
        <v>101</v>
      </c>
      <c r="R1234" s="132" t="str">
        <f>IFERROR(VLOOKUP(Q1234,PROVEEDORES!$A$2:$B$100,2,0),"")</f>
        <v>GUAYAQUIL</v>
      </c>
      <c r="S1234" s="124">
        <v>0.66666666666666663</v>
      </c>
      <c r="T1234" s="97">
        <v>4</v>
      </c>
      <c r="U1234" s="127" t="s">
        <v>477</v>
      </c>
      <c r="V1234" s="97" t="s">
        <v>478</v>
      </c>
      <c r="W1234" s="97" t="s">
        <v>289</v>
      </c>
      <c r="Y1234" s="127" t="s">
        <v>363</v>
      </c>
      <c r="Z1234" s="127" t="s">
        <v>480</v>
      </c>
      <c r="AA1234" s="127" t="s">
        <v>261</v>
      </c>
      <c r="AB1234" s="127">
        <f t="shared" si="140"/>
        <v>6</v>
      </c>
      <c r="AC1234" s="127">
        <f t="shared" si="141"/>
        <v>1</v>
      </c>
      <c r="AD1234" s="97">
        <v>30</v>
      </c>
      <c r="AE1234" s="132">
        <f t="shared" si="138"/>
        <v>858</v>
      </c>
      <c r="AF1234" s="97">
        <v>1</v>
      </c>
      <c r="AH1234" s="127" t="str">
        <f t="shared" si="137"/>
        <v>2653ACTIVOX MENTA-EUCALIPTO X 16 PASTILLAS</v>
      </c>
      <c r="AI1234" s="97" t="s">
        <v>640</v>
      </c>
    </row>
    <row r="1235" spans="1:35" x14ac:dyDescent="0.3">
      <c r="A1235" s="97">
        <v>175</v>
      </c>
      <c r="B1235" s="127" t="str">
        <f t="shared" si="135"/>
        <v>1756</v>
      </c>
      <c r="C1235" s="127" t="str">
        <f t="shared" si="136"/>
        <v>26532</v>
      </c>
      <c r="E1235" s="159" t="s">
        <v>613</v>
      </c>
      <c r="F1235" s="133" t="s">
        <v>185</v>
      </c>
      <c r="G1235" s="163" t="s">
        <v>547</v>
      </c>
      <c r="H1235" s="136">
        <v>44134</v>
      </c>
      <c r="I1235" s="132">
        <f t="shared" si="139"/>
        <v>2</v>
      </c>
      <c r="J1235" s="97" t="s">
        <v>537</v>
      </c>
      <c r="K1235" s="97">
        <v>2018</v>
      </c>
      <c r="L1235" s="109">
        <v>43242</v>
      </c>
      <c r="M1235" s="97">
        <v>2652</v>
      </c>
      <c r="N1235" s="97">
        <v>2653</v>
      </c>
      <c r="O1235" s="109">
        <v>43241</v>
      </c>
      <c r="P1235" s="97" t="s">
        <v>134</v>
      </c>
      <c r="Q1235" s="97" t="s">
        <v>101</v>
      </c>
      <c r="R1235" s="132" t="str">
        <f>IFERROR(VLOOKUP(Q1235,PROVEEDORES!$A$2:$B$100,2,0),"")</f>
        <v>GUAYAQUIL</v>
      </c>
      <c r="S1235" s="124">
        <v>0.66666666666666663</v>
      </c>
      <c r="T1235" s="97">
        <v>4</v>
      </c>
      <c r="U1235" s="127" t="s">
        <v>477</v>
      </c>
      <c r="V1235" s="97" t="s">
        <v>478</v>
      </c>
      <c r="W1235" s="97" t="s">
        <v>289</v>
      </c>
      <c r="Y1235" s="127" t="s">
        <v>363</v>
      </c>
      <c r="Z1235" s="127" t="s">
        <v>480</v>
      </c>
      <c r="AA1235" s="127" t="s">
        <v>261</v>
      </c>
      <c r="AB1235" s="127">
        <f t="shared" si="140"/>
        <v>6</v>
      </c>
      <c r="AC1235" s="127">
        <f t="shared" si="141"/>
        <v>1</v>
      </c>
      <c r="AD1235" s="97">
        <v>10</v>
      </c>
      <c r="AE1235" s="132">
        <f t="shared" si="138"/>
        <v>858</v>
      </c>
      <c r="AF1235" s="97">
        <v>1</v>
      </c>
      <c r="AH1235" s="127" t="str">
        <f t="shared" si="137"/>
        <v>2653ARKOLAGEN PLUS X 14 SACHETS</v>
      </c>
      <c r="AI1235" s="97" t="s">
        <v>640</v>
      </c>
    </row>
    <row r="1236" spans="1:35" x14ac:dyDescent="0.3">
      <c r="A1236" s="97">
        <v>175</v>
      </c>
      <c r="B1236" s="127" t="str">
        <f t="shared" si="135"/>
        <v>1756</v>
      </c>
      <c r="C1236" s="127" t="str">
        <f t="shared" si="136"/>
        <v>26533</v>
      </c>
      <c r="E1236" s="159" t="s">
        <v>615</v>
      </c>
      <c r="F1236" s="133" t="s">
        <v>146</v>
      </c>
      <c r="G1236" s="163" t="s">
        <v>401</v>
      </c>
      <c r="H1236" s="136">
        <v>43707</v>
      </c>
      <c r="I1236" s="132">
        <f t="shared" si="139"/>
        <v>3</v>
      </c>
      <c r="J1236" s="97" t="s">
        <v>537</v>
      </c>
      <c r="K1236" s="97">
        <v>2018</v>
      </c>
      <c r="L1236" s="109">
        <v>43242</v>
      </c>
      <c r="M1236" s="97">
        <v>2652</v>
      </c>
      <c r="N1236" s="97">
        <v>2653</v>
      </c>
      <c r="O1236" s="109">
        <v>43241</v>
      </c>
      <c r="P1236" s="97" t="s">
        <v>134</v>
      </c>
      <c r="Q1236" s="97" t="s">
        <v>101</v>
      </c>
      <c r="R1236" s="132" t="str">
        <f>IFERROR(VLOOKUP(Q1236,PROVEEDORES!$A$2:$B$100,2,0),"")</f>
        <v>GUAYAQUIL</v>
      </c>
      <c r="S1236" s="124">
        <v>0.66666666666666663</v>
      </c>
      <c r="T1236" s="97">
        <v>4</v>
      </c>
      <c r="U1236" s="127" t="s">
        <v>477</v>
      </c>
      <c r="V1236" s="97" t="s">
        <v>478</v>
      </c>
      <c r="W1236" s="97" t="s">
        <v>289</v>
      </c>
      <c r="Y1236" s="127" t="s">
        <v>363</v>
      </c>
      <c r="Z1236" s="127" t="s">
        <v>480</v>
      </c>
      <c r="AA1236" s="127" t="s">
        <v>261</v>
      </c>
      <c r="AB1236" s="127">
        <f t="shared" si="140"/>
        <v>6</v>
      </c>
      <c r="AC1236" s="127">
        <f t="shared" si="141"/>
        <v>1</v>
      </c>
      <c r="AD1236" s="97">
        <v>10</v>
      </c>
      <c r="AE1236" s="132">
        <f t="shared" si="138"/>
        <v>858</v>
      </c>
      <c r="AF1236" s="97">
        <v>1</v>
      </c>
      <c r="AH1236" s="127" t="str">
        <f t="shared" si="137"/>
        <v>2653ARKOVOX PROPOLIS JARABE X 150 ML.</v>
      </c>
      <c r="AI1236" s="97" t="s">
        <v>640</v>
      </c>
    </row>
    <row r="1237" spans="1:35" x14ac:dyDescent="0.3">
      <c r="A1237" s="97">
        <v>175</v>
      </c>
      <c r="B1237" s="127" t="str">
        <f t="shared" si="135"/>
        <v>1756</v>
      </c>
      <c r="C1237" s="127" t="str">
        <f t="shared" si="136"/>
        <v>26534</v>
      </c>
      <c r="E1237" s="159" t="s">
        <v>619</v>
      </c>
      <c r="F1237" s="133" t="s">
        <v>151</v>
      </c>
      <c r="G1237" s="163" t="s">
        <v>407</v>
      </c>
      <c r="H1237" s="136">
        <v>44134</v>
      </c>
      <c r="I1237" s="132">
        <f t="shared" si="139"/>
        <v>4</v>
      </c>
      <c r="J1237" s="97" t="s">
        <v>537</v>
      </c>
      <c r="K1237" s="97">
        <v>2018</v>
      </c>
      <c r="L1237" s="109">
        <v>43242</v>
      </c>
      <c r="M1237" s="97">
        <v>2652</v>
      </c>
      <c r="N1237" s="97">
        <v>2653</v>
      </c>
      <c r="O1237" s="109">
        <v>43241</v>
      </c>
      <c r="P1237" s="97" t="s">
        <v>134</v>
      </c>
      <c r="Q1237" s="97" t="s">
        <v>101</v>
      </c>
      <c r="R1237" s="132" t="str">
        <f>IFERROR(VLOOKUP(Q1237,PROVEEDORES!$A$2:$B$100,2,0),"")</f>
        <v>GUAYAQUIL</v>
      </c>
      <c r="S1237" s="124">
        <v>0.66666666666666663</v>
      </c>
      <c r="T1237" s="97">
        <v>4</v>
      </c>
      <c r="U1237" s="127" t="s">
        <v>477</v>
      </c>
      <c r="V1237" s="97" t="s">
        <v>478</v>
      </c>
      <c r="W1237" s="97" t="s">
        <v>289</v>
      </c>
      <c r="Y1237" s="127" t="s">
        <v>363</v>
      </c>
      <c r="Z1237" s="127" t="s">
        <v>480</v>
      </c>
      <c r="AA1237" s="127" t="s">
        <v>261</v>
      </c>
      <c r="AB1237" s="127">
        <f t="shared" si="140"/>
        <v>6</v>
      </c>
      <c r="AC1237" s="127">
        <f t="shared" si="141"/>
        <v>1</v>
      </c>
      <c r="AD1237" s="97">
        <v>20</v>
      </c>
      <c r="AE1237" s="132">
        <f t="shared" si="138"/>
        <v>858</v>
      </c>
      <c r="AF1237" s="97">
        <v>1</v>
      </c>
      <c r="AH1237" s="127" t="str">
        <f t="shared" si="137"/>
        <v>2653CYS-CONTROL SACHETS X 14</v>
      </c>
      <c r="AI1237" s="97" t="s">
        <v>640</v>
      </c>
    </row>
    <row r="1238" spans="1:35" x14ac:dyDescent="0.3">
      <c r="A1238" s="97">
        <v>175</v>
      </c>
      <c r="B1238" s="127" t="str">
        <f t="shared" si="135"/>
        <v>1756</v>
      </c>
      <c r="C1238" s="127" t="str">
        <f t="shared" si="136"/>
        <v>26535</v>
      </c>
      <c r="E1238" s="159" t="s">
        <v>616</v>
      </c>
      <c r="F1238" s="133" t="s">
        <v>163</v>
      </c>
      <c r="G1238" s="163" t="s">
        <v>408</v>
      </c>
      <c r="H1238" s="136">
        <v>44165</v>
      </c>
      <c r="I1238" s="132">
        <f t="shared" si="139"/>
        <v>5</v>
      </c>
      <c r="J1238" s="97" t="s">
        <v>537</v>
      </c>
      <c r="K1238" s="97">
        <v>2018</v>
      </c>
      <c r="L1238" s="109">
        <v>43242</v>
      </c>
      <c r="M1238" s="97">
        <v>2652</v>
      </c>
      <c r="N1238" s="97">
        <v>2653</v>
      </c>
      <c r="O1238" s="109">
        <v>43241</v>
      </c>
      <c r="P1238" s="97" t="s">
        <v>134</v>
      </c>
      <c r="Q1238" s="97" t="s">
        <v>101</v>
      </c>
      <c r="R1238" s="132" t="str">
        <f>IFERROR(VLOOKUP(Q1238,PROVEEDORES!$A$2:$B$100,2,0),"")</f>
        <v>GUAYAQUIL</v>
      </c>
      <c r="S1238" s="124">
        <v>0.66666666666666663</v>
      </c>
      <c r="T1238" s="97">
        <v>4</v>
      </c>
      <c r="U1238" s="127" t="s">
        <v>477</v>
      </c>
      <c r="V1238" s="97" t="s">
        <v>478</v>
      </c>
      <c r="W1238" s="97" t="s">
        <v>289</v>
      </c>
      <c r="Y1238" s="127" t="s">
        <v>363</v>
      </c>
      <c r="Z1238" s="127" t="s">
        <v>480</v>
      </c>
      <c r="AA1238" s="127" t="s">
        <v>261</v>
      </c>
      <c r="AB1238" s="127">
        <f t="shared" si="140"/>
        <v>6</v>
      </c>
      <c r="AC1238" s="127">
        <f t="shared" si="141"/>
        <v>1</v>
      </c>
      <c r="AD1238" s="97">
        <v>5</v>
      </c>
      <c r="AE1238" s="132">
        <f t="shared" si="138"/>
        <v>858</v>
      </c>
      <c r="AF1238" s="97">
        <v>1</v>
      </c>
      <c r="AH1238" s="127" t="str">
        <f t="shared" si="137"/>
        <v>2653PERLAS DE PIEL advance X 200 CAPS.</v>
      </c>
      <c r="AI1238" s="97" t="s">
        <v>640</v>
      </c>
    </row>
    <row r="1239" spans="1:35" x14ac:dyDescent="0.3">
      <c r="A1239" s="97">
        <v>175</v>
      </c>
      <c r="B1239" s="127" t="str">
        <f t="shared" si="135"/>
        <v>1756</v>
      </c>
      <c r="C1239" s="127" t="str">
        <f t="shared" si="136"/>
        <v>26536</v>
      </c>
      <c r="E1239" s="159" t="s">
        <v>617</v>
      </c>
      <c r="F1239" s="133" t="s">
        <v>155</v>
      </c>
      <c r="G1239" s="163" t="s">
        <v>355</v>
      </c>
      <c r="H1239" s="136">
        <v>44073</v>
      </c>
      <c r="I1239" s="132">
        <f t="shared" si="139"/>
        <v>6</v>
      </c>
      <c r="J1239" s="97" t="s">
        <v>537</v>
      </c>
      <c r="K1239" s="97">
        <v>2018</v>
      </c>
      <c r="L1239" s="109">
        <v>43242</v>
      </c>
      <c r="M1239" s="97">
        <v>2652</v>
      </c>
      <c r="N1239" s="97">
        <v>2653</v>
      </c>
      <c r="O1239" s="109">
        <v>43241</v>
      </c>
      <c r="P1239" s="97" t="s">
        <v>134</v>
      </c>
      <c r="Q1239" s="97" t="s">
        <v>101</v>
      </c>
      <c r="R1239" s="132" t="str">
        <f>IFERROR(VLOOKUP(Q1239,PROVEEDORES!$A$2:$B$100,2,0),"")</f>
        <v>GUAYAQUIL</v>
      </c>
      <c r="S1239" s="124">
        <v>0.66666666666666663</v>
      </c>
      <c r="T1239" s="97">
        <v>4</v>
      </c>
      <c r="U1239" s="127" t="s">
        <v>477</v>
      </c>
      <c r="V1239" s="97" t="s">
        <v>478</v>
      </c>
      <c r="W1239" s="97" t="s">
        <v>289</v>
      </c>
      <c r="Y1239" s="127" t="s">
        <v>363</v>
      </c>
      <c r="Z1239" s="127" t="s">
        <v>480</v>
      </c>
      <c r="AA1239" s="127" t="s">
        <v>261</v>
      </c>
      <c r="AB1239" s="127">
        <f t="shared" si="140"/>
        <v>6</v>
      </c>
      <c r="AC1239" s="127">
        <f t="shared" si="141"/>
        <v>1</v>
      </c>
      <c r="AD1239" s="97">
        <v>10</v>
      </c>
      <c r="AE1239" s="132">
        <f t="shared" si="138"/>
        <v>858</v>
      </c>
      <c r="AF1239" s="97">
        <v>1</v>
      </c>
      <c r="AH1239" s="127" t="str">
        <f t="shared" si="137"/>
        <v>2653PHYTO SOYA CAPS. X 60</v>
      </c>
      <c r="AI1239" s="97" t="s">
        <v>640</v>
      </c>
    </row>
    <row r="1240" spans="1:35" x14ac:dyDescent="0.3">
      <c r="A1240" s="97">
        <v>175</v>
      </c>
      <c r="B1240" s="127" t="str">
        <f t="shared" si="135"/>
        <v>1756</v>
      </c>
      <c r="C1240" s="127" t="str">
        <f t="shared" si="136"/>
        <v>26537</v>
      </c>
      <c r="E1240" s="159" t="s">
        <v>629</v>
      </c>
      <c r="F1240" s="133" t="s">
        <v>170</v>
      </c>
      <c r="G1240" s="163" t="s">
        <v>376</v>
      </c>
      <c r="H1240" s="136">
        <v>43889</v>
      </c>
      <c r="I1240" s="132">
        <f t="shared" si="139"/>
        <v>7</v>
      </c>
      <c r="J1240" s="97" t="s">
        <v>537</v>
      </c>
      <c r="K1240" s="97">
        <v>2018</v>
      </c>
      <c r="L1240" s="109">
        <v>43242</v>
      </c>
      <c r="M1240" s="97">
        <v>2652</v>
      </c>
      <c r="N1240" s="97">
        <v>2653</v>
      </c>
      <c r="O1240" s="109">
        <v>43241</v>
      </c>
      <c r="P1240" s="97" t="s">
        <v>134</v>
      </c>
      <c r="Q1240" s="97" t="s">
        <v>101</v>
      </c>
      <c r="R1240" s="132" t="str">
        <f>IFERROR(VLOOKUP(Q1240,PROVEEDORES!$A$2:$B$100,2,0),"")</f>
        <v>GUAYAQUIL</v>
      </c>
      <c r="S1240" s="124">
        <v>0.66666666666666663</v>
      </c>
      <c r="T1240" s="97">
        <v>4</v>
      </c>
      <c r="U1240" s="127" t="s">
        <v>477</v>
      </c>
      <c r="V1240" s="97" t="s">
        <v>478</v>
      </c>
      <c r="W1240" s="97" t="s">
        <v>289</v>
      </c>
      <c r="Y1240" s="127" t="s">
        <v>363</v>
      </c>
      <c r="Z1240" s="127" t="s">
        <v>480</v>
      </c>
      <c r="AA1240" s="127" t="s">
        <v>261</v>
      </c>
      <c r="AB1240" s="127">
        <f t="shared" si="140"/>
        <v>6</v>
      </c>
      <c r="AC1240" s="127">
        <f t="shared" si="141"/>
        <v>1</v>
      </c>
      <c r="AD1240" s="97">
        <v>10</v>
      </c>
      <c r="AE1240" s="132">
        <f t="shared" si="138"/>
        <v>858</v>
      </c>
      <c r="AF1240" s="97">
        <v>1</v>
      </c>
      <c r="AH1240" s="127" t="str">
        <f t="shared" si="137"/>
        <v>2653PHYTO SOYA DIA Y NOCHE X 60 CAP.</v>
      </c>
      <c r="AI1240" s="97" t="s">
        <v>640</v>
      </c>
    </row>
    <row r="1241" spans="1:35" x14ac:dyDescent="0.3">
      <c r="A1241" s="97">
        <v>175</v>
      </c>
      <c r="B1241" s="127" t="str">
        <f t="shared" si="135"/>
        <v>1756</v>
      </c>
      <c r="C1241" s="127" t="str">
        <f t="shared" si="136"/>
        <v>26538</v>
      </c>
      <c r="E1241" s="159" t="s">
        <v>620</v>
      </c>
      <c r="F1241" s="133" t="s">
        <v>165</v>
      </c>
      <c r="G1241" s="163" t="s">
        <v>184</v>
      </c>
      <c r="H1241" s="136">
        <v>44042</v>
      </c>
      <c r="I1241" s="132">
        <f t="shared" si="139"/>
        <v>8</v>
      </c>
      <c r="J1241" s="97" t="s">
        <v>537</v>
      </c>
      <c r="K1241" s="97">
        <v>2018</v>
      </c>
      <c r="L1241" s="109">
        <v>43242</v>
      </c>
      <c r="M1241" s="97">
        <v>2652</v>
      </c>
      <c r="N1241" s="97">
        <v>2653</v>
      </c>
      <c r="O1241" s="109">
        <v>43241</v>
      </c>
      <c r="P1241" s="97" t="s">
        <v>134</v>
      </c>
      <c r="Q1241" s="97" t="s">
        <v>101</v>
      </c>
      <c r="R1241" s="132" t="str">
        <f>IFERROR(VLOOKUP(Q1241,PROVEEDORES!$A$2:$B$100,2,0),"")</f>
        <v>GUAYAQUIL</v>
      </c>
      <c r="S1241" s="124">
        <v>0.66666666666666663</v>
      </c>
      <c r="T1241" s="97">
        <v>4</v>
      </c>
      <c r="U1241" s="127" t="s">
        <v>477</v>
      </c>
      <c r="V1241" s="97" t="s">
        <v>478</v>
      </c>
      <c r="W1241" s="97" t="s">
        <v>289</v>
      </c>
      <c r="Y1241" s="127" t="s">
        <v>363</v>
      </c>
      <c r="Z1241" s="127" t="s">
        <v>480</v>
      </c>
      <c r="AA1241" s="127" t="s">
        <v>261</v>
      </c>
      <c r="AB1241" s="127">
        <f t="shared" si="140"/>
        <v>6</v>
      </c>
      <c r="AC1241" s="127">
        <f t="shared" si="141"/>
        <v>1</v>
      </c>
      <c r="AD1241" s="97">
        <v>10</v>
      </c>
      <c r="AE1241" s="132">
        <f t="shared" si="138"/>
        <v>858</v>
      </c>
      <c r="AF1241" s="97">
        <v>1</v>
      </c>
      <c r="AH1241" s="127" t="str">
        <f t="shared" si="137"/>
        <v>2653PHYTO SOYA FORTE X 60 CAPS</v>
      </c>
      <c r="AI1241" s="97" t="s">
        <v>640</v>
      </c>
    </row>
    <row r="1242" spans="1:35" x14ac:dyDescent="0.3">
      <c r="A1242" s="97">
        <v>175</v>
      </c>
      <c r="B1242" s="127" t="str">
        <f t="shared" si="135"/>
        <v>1756</v>
      </c>
      <c r="C1242" s="127" t="str">
        <f t="shared" si="136"/>
        <v>26539</v>
      </c>
      <c r="E1242" s="159" t="s">
        <v>634</v>
      </c>
      <c r="F1242" s="133" t="s">
        <v>157</v>
      </c>
      <c r="G1242" s="163" t="s">
        <v>326</v>
      </c>
      <c r="H1242" s="136">
        <v>44134</v>
      </c>
      <c r="I1242" s="132">
        <f t="shared" si="139"/>
        <v>9</v>
      </c>
      <c r="J1242" s="97" t="s">
        <v>537</v>
      </c>
      <c r="K1242" s="97">
        <v>2018</v>
      </c>
      <c r="L1242" s="109">
        <v>43242</v>
      </c>
      <c r="M1242" s="97">
        <v>2652</v>
      </c>
      <c r="N1242" s="97">
        <v>2653</v>
      </c>
      <c r="O1242" s="109">
        <v>43241</v>
      </c>
      <c r="P1242" s="97" t="s">
        <v>134</v>
      </c>
      <c r="Q1242" s="97" t="s">
        <v>101</v>
      </c>
      <c r="R1242" s="132" t="str">
        <f>IFERROR(VLOOKUP(Q1242,PROVEEDORES!$A$2:$B$100,2,0),"")</f>
        <v>GUAYAQUIL</v>
      </c>
      <c r="S1242" s="124">
        <v>0.66666666666666663</v>
      </c>
      <c r="T1242" s="97">
        <v>4</v>
      </c>
      <c r="U1242" s="127" t="s">
        <v>477</v>
      </c>
      <c r="V1242" s="97" t="s">
        <v>478</v>
      </c>
      <c r="W1242" s="97" t="s">
        <v>289</v>
      </c>
      <c r="Y1242" s="127" t="s">
        <v>363</v>
      </c>
      <c r="Z1242" s="127" t="s">
        <v>480</v>
      </c>
      <c r="AA1242" s="127" t="s">
        <v>261</v>
      </c>
      <c r="AB1242" s="127">
        <f t="shared" si="140"/>
        <v>6</v>
      </c>
      <c r="AC1242" s="127">
        <f t="shared" si="141"/>
        <v>1</v>
      </c>
      <c r="AD1242" s="97">
        <v>20</v>
      </c>
      <c r="AE1242" s="132">
        <f t="shared" si="138"/>
        <v>858</v>
      </c>
      <c r="AF1242" s="97">
        <v>1</v>
      </c>
      <c r="AH1242" s="127" t="str">
        <f t="shared" si="137"/>
        <v>2653PHYTO SOYA GEL VAGINAL X 8 APLICADORES</v>
      </c>
      <c r="AI1242" s="97" t="s">
        <v>640</v>
      </c>
    </row>
    <row r="1243" spans="1:35" x14ac:dyDescent="0.3">
      <c r="A1243" s="97">
        <v>175</v>
      </c>
      <c r="B1243" s="127" t="str">
        <f t="shared" si="135"/>
        <v>1757</v>
      </c>
      <c r="C1243" s="127" t="str">
        <f t="shared" si="136"/>
        <v>26541</v>
      </c>
      <c r="E1243" s="159" t="s">
        <v>630</v>
      </c>
      <c r="F1243" s="133" t="s">
        <v>142</v>
      </c>
      <c r="G1243" s="163" t="s">
        <v>397</v>
      </c>
      <c r="H1243" s="136">
        <v>43738</v>
      </c>
      <c r="I1243" s="132">
        <f t="shared" si="139"/>
        <v>1</v>
      </c>
      <c r="J1243" s="97" t="s">
        <v>537</v>
      </c>
      <c r="K1243" s="97">
        <v>2018</v>
      </c>
      <c r="L1243" s="109">
        <v>43242</v>
      </c>
      <c r="M1243" s="97">
        <v>2653</v>
      </c>
      <c r="N1243" s="97">
        <v>2654</v>
      </c>
      <c r="O1243" s="109">
        <v>43241</v>
      </c>
      <c r="P1243" s="97" t="s">
        <v>134</v>
      </c>
      <c r="Q1243" s="97" t="s">
        <v>100</v>
      </c>
      <c r="R1243" s="132" t="str">
        <f>IFERROR(VLOOKUP(Q1243,PROVEEDORES!$A$2:$B$100,2,0),"")</f>
        <v>GUAYAQUIL</v>
      </c>
      <c r="S1243" s="124">
        <v>0.66666666666666663</v>
      </c>
      <c r="T1243" s="97">
        <v>3</v>
      </c>
      <c r="U1243" s="127" t="s">
        <v>477</v>
      </c>
      <c r="V1243" s="97" t="s">
        <v>478</v>
      </c>
      <c r="W1243" s="97" t="s">
        <v>289</v>
      </c>
      <c r="Y1243" s="127" t="s">
        <v>363</v>
      </c>
      <c r="Z1243" s="127" t="s">
        <v>480</v>
      </c>
      <c r="AA1243" s="127" t="s">
        <v>261</v>
      </c>
      <c r="AB1243" s="127">
        <f t="shared" si="140"/>
        <v>7</v>
      </c>
      <c r="AC1243" s="127">
        <f t="shared" si="141"/>
        <v>1</v>
      </c>
      <c r="AD1243" s="97">
        <v>30</v>
      </c>
      <c r="AE1243" s="132">
        <f t="shared" si="138"/>
        <v>859</v>
      </c>
      <c r="AF1243" s="97">
        <v>1</v>
      </c>
      <c r="AH1243" s="127" t="str">
        <f t="shared" si="137"/>
        <v>2654ACTIVOX MENTA-EUCALIPTO X 16 PASTILLAS</v>
      </c>
      <c r="AI1243" s="97" t="s">
        <v>641</v>
      </c>
    </row>
    <row r="1244" spans="1:35" x14ac:dyDescent="0.3">
      <c r="A1244" s="97">
        <v>175</v>
      </c>
      <c r="B1244" s="127" t="str">
        <f t="shared" si="135"/>
        <v>1757</v>
      </c>
      <c r="C1244" s="127" t="str">
        <f t="shared" si="136"/>
        <v>26542</v>
      </c>
      <c r="E1244" s="159" t="s">
        <v>613</v>
      </c>
      <c r="F1244" s="133" t="s">
        <v>185</v>
      </c>
      <c r="G1244" s="163" t="s">
        <v>547</v>
      </c>
      <c r="H1244" s="136">
        <v>44134</v>
      </c>
      <c r="I1244" s="132">
        <f t="shared" si="139"/>
        <v>2</v>
      </c>
      <c r="J1244" s="97" t="s">
        <v>537</v>
      </c>
      <c r="K1244" s="97">
        <v>2018</v>
      </c>
      <c r="L1244" s="109">
        <v>43242</v>
      </c>
      <c r="M1244" s="97">
        <v>2653</v>
      </c>
      <c r="N1244" s="97">
        <v>2654</v>
      </c>
      <c r="O1244" s="109">
        <v>43241</v>
      </c>
      <c r="P1244" s="97" t="s">
        <v>134</v>
      </c>
      <c r="Q1244" s="97" t="s">
        <v>100</v>
      </c>
      <c r="R1244" s="132" t="str">
        <f>IFERROR(VLOOKUP(Q1244,PROVEEDORES!$A$2:$B$100,2,0),"")</f>
        <v>GUAYAQUIL</v>
      </c>
      <c r="S1244" s="124">
        <v>0.66666666666666663</v>
      </c>
      <c r="T1244" s="97">
        <v>3</v>
      </c>
      <c r="U1244" s="127" t="s">
        <v>477</v>
      </c>
      <c r="V1244" s="97" t="s">
        <v>478</v>
      </c>
      <c r="W1244" s="97" t="s">
        <v>289</v>
      </c>
      <c r="Y1244" s="127" t="s">
        <v>363</v>
      </c>
      <c r="Z1244" s="127" t="s">
        <v>480</v>
      </c>
      <c r="AA1244" s="127" t="s">
        <v>261</v>
      </c>
      <c r="AB1244" s="127">
        <f t="shared" si="140"/>
        <v>7</v>
      </c>
      <c r="AC1244" s="127">
        <f t="shared" si="141"/>
        <v>1</v>
      </c>
      <c r="AD1244" s="97">
        <v>10</v>
      </c>
      <c r="AE1244" s="132">
        <f t="shared" si="138"/>
        <v>859</v>
      </c>
      <c r="AF1244" s="97">
        <v>1</v>
      </c>
      <c r="AH1244" s="127" t="str">
        <f t="shared" si="137"/>
        <v>2654ARKOLAGEN PLUS X 14 SACHETS</v>
      </c>
      <c r="AI1244" s="97" t="s">
        <v>641</v>
      </c>
    </row>
    <row r="1245" spans="1:35" x14ac:dyDescent="0.3">
      <c r="A1245" s="97">
        <v>175</v>
      </c>
      <c r="B1245" s="127" t="str">
        <f t="shared" si="135"/>
        <v>1757</v>
      </c>
      <c r="C1245" s="127" t="str">
        <f t="shared" si="136"/>
        <v>26543</v>
      </c>
      <c r="E1245" s="159" t="s">
        <v>615</v>
      </c>
      <c r="F1245" s="133" t="s">
        <v>146</v>
      </c>
      <c r="G1245" s="163" t="s">
        <v>401</v>
      </c>
      <c r="H1245" s="136">
        <v>43707</v>
      </c>
      <c r="I1245" s="132">
        <f t="shared" si="139"/>
        <v>3</v>
      </c>
      <c r="J1245" s="97" t="s">
        <v>537</v>
      </c>
      <c r="K1245" s="97">
        <v>2018</v>
      </c>
      <c r="L1245" s="109">
        <v>43242</v>
      </c>
      <c r="M1245" s="97">
        <v>2653</v>
      </c>
      <c r="N1245" s="97">
        <v>2654</v>
      </c>
      <c r="O1245" s="109">
        <v>43241</v>
      </c>
      <c r="P1245" s="97" t="s">
        <v>134</v>
      </c>
      <c r="Q1245" s="97" t="s">
        <v>100</v>
      </c>
      <c r="R1245" s="132" t="str">
        <f>IFERROR(VLOOKUP(Q1245,PROVEEDORES!$A$2:$B$100,2,0),"")</f>
        <v>GUAYAQUIL</v>
      </c>
      <c r="S1245" s="124">
        <v>0.66666666666666663</v>
      </c>
      <c r="T1245" s="97">
        <v>3</v>
      </c>
      <c r="U1245" s="127" t="s">
        <v>477</v>
      </c>
      <c r="V1245" s="97" t="s">
        <v>478</v>
      </c>
      <c r="W1245" s="97" t="s">
        <v>289</v>
      </c>
      <c r="Y1245" s="127" t="s">
        <v>363</v>
      </c>
      <c r="Z1245" s="127" t="s">
        <v>480</v>
      </c>
      <c r="AA1245" s="127" t="s">
        <v>261</v>
      </c>
      <c r="AB1245" s="127">
        <f t="shared" si="140"/>
        <v>7</v>
      </c>
      <c r="AC1245" s="127">
        <f t="shared" si="141"/>
        <v>1</v>
      </c>
      <c r="AD1245" s="97">
        <v>10</v>
      </c>
      <c r="AE1245" s="132">
        <f t="shared" si="138"/>
        <v>859</v>
      </c>
      <c r="AF1245" s="97">
        <v>1</v>
      </c>
      <c r="AH1245" s="127" t="str">
        <f t="shared" si="137"/>
        <v>2654ARKOVOX PROPOLIS JARABE X 150 ML.</v>
      </c>
      <c r="AI1245" s="97" t="s">
        <v>641</v>
      </c>
    </row>
    <row r="1246" spans="1:35" x14ac:dyDescent="0.3">
      <c r="A1246" s="97">
        <v>175</v>
      </c>
      <c r="B1246" s="127" t="str">
        <f t="shared" si="135"/>
        <v>1757</v>
      </c>
      <c r="C1246" s="127" t="str">
        <f t="shared" si="136"/>
        <v>26544</v>
      </c>
      <c r="E1246" s="159" t="s">
        <v>619</v>
      </c>
      <c r="F1246" s="133" t="s">
        <v>151</v>
      </c>
      <c r="G1246" s="163" t="s">
        <v>407</v>
      </c>
      <c r="H1246" s="136">
        <v>44134</v>
      </c>
      <c r="I1246" s="132">
        <f t="shared" si="139"/>
        <v>4</v>
      </c>
      <c r="J1246" s="97" t="s">
        <v>537</v>
      </c>
      <c r="K1246" s="97">
        <v>2018</v>
      </c>
      <c r="L1246" s="109">
        <v>43242</v>
      </c>
      <c r="M1246" s="97">
        <v>2653</v>
      </c>
      <c r="N1246" s="97">
        <v>2654</v>
      </c>
      <c r="O1246" s="109">
        <v>43241</v>
      </c>
      <c r="P1246" s="97" t="s">
        <v>134</v>
      </c>
      <c r="Q1246" s="97" t="s">
        <v>100</v>
      </c>
      <c r="R1246" s="132" t="str">
        <f>IFERROR(VLOOKUP(Q1246,PROVEEDORES!$A$2:$B$100,2,0),"")</f>
        <v>GUAYAQUIL</v>
      </c>
      <c r="S1246" s="124">
        <v>0.66666666666666663</v>
      </c>
      <c r="T1246" s="97">
        <v>3</v>
      </c>
      <c r="U1246" s="127" t="s">
        <v>477</v>
      </c>
      <c r="V1246" s="97" t="s">
        <v>478</v>
      </c>
      <c r="W1246" s="97" t="s">
        <v>289</v>
      </c>
      <c r="Y1246" s="127" t="s">
        <v>363</v>
      </c>
      <c r="Z1246" s="127" t="s">
        <v>480</v>
      </c>
      <c r="AA1246" s="127" t="s">
        <v>261</v>
      </c>
      <c r="AB1246" s="127">
        <f t="shared" si="140"/>
        <v>7</v>
      </c>
      <c r="AC1246" s="127">
        <f t="shared" si="141"/>
        <v>1</v>
      </c>
      <c r="AD1246" s="97">
        <v>20</v>
      </c>
      <c r="AE1246" s="132">
        <f t="shared" si="138"/>
        <v>859</v>
      </c>
      <c r="AF1246" s="97">
        <v>1</v>
      </c>
      <c r="AH1246" s="127" t="str">
        <f t="shared" si="137"/>
        <v>2654CYS-CONTROL SACHETS X 14</v>
      </c>
      <c r="AI1246" s="97" t="s">
        <v>641</v>
      </c>
    </row>
    <row r="1247" spans="1:35" x14ac:dyDescent="0.3">
      <c r="A1247" s="97">
        <v>175</v>
      </c>
      <c r="B1247" s="127" t="str">
        <f t="shared" si="135"/>
        <v>1757</v>
      </c>
      <c r="C1247" s="127" t="str">
        <f t="shared" si="136"/>
        <v>26545</v>
      </c>
      <c r="E1247" s="159" t="s">
        <v>627</v>
      </c>
      <c r="F1247" s="133" t="s">
        <v>153</v>
      </c>
      <c r="G1247" s="163" t="s">
        <v>154</v>
      </c>
      <c r="H1247" s="136">
        <v>43910</v>
      </c>
      <c r="I1247" s="132">
        <f t="shared" si="139"/>
        <v>5</v>
      </c>
      <c r="J1247" s="97" t="s">
        <v>537</v>
      </c>
      <c r="K1247" s="97">
        <v>2018</v>
      </c>
      <c r="L1247" s="109">
        <v>43242</v>
      </c>
      <c r="M1247" s="97">
        <v>2653</v>
      </c>
      <c r="N1247" s="97">
        <v>2654</v>
      </c>
      <c r="O1247" s="109">
        <v>43241</v>
      </c>
      <c r="P1247" s="97" t="s">
        <v>134</v>
      </c>
      <c r="Q1247" s="97" t="s">
        <v>100</v>
      </c>
      <c r="R1247" s="132" t="str">
        <f>IFERROR(VLOOKUP(Q1247,PROVEEDORES!$A$2:$B$100,2,0),"")</f>
        <v>GUAYAQUIL</v>
      </c>
      <c r="S1247" s="124">
        <v>0.66666666666666663</v>
      </c>
      <c r="T1247" s="97">
        <v>3</v>
      </c>
      <c r="U1247" s="127" t="s">
        <v>477</v>
      </c>
      <c r="V1247" s="97" t="s">
        <v>478</v>
      </c>
      <c r="W1247" s="97" t="s">
        <v>289</v>
      </c>
      <c r="Y1247" s="127" t="s">
        <v>363</v>
      </c>
      <c r="Z1247" s="127" t="s">
        <v>480</v>
      </c>
      <c r="AA1247" s="127" t="s">
        <v>261</v>
      </c>
      <c r="AB1247" s="127">
        <f t="shared" si="140"/>
        <v>7</v>
      </c>
      <c r="AC1247" s="127">
        <f t="shared" si="141"/>
        <v>1</v>
      </c>
      <c r="AD1247" s="97">
        <v>5</v>
      </c>
      <c r="AE1247" s="132">
        <f t="shared" si="138"/>
        <v>859</v>
      </c>
      <c r="AF1247" s="97">
        <v>1</v>
      </c>
      <c r="AH1247" s="127" t="str">
        <f t="shared" si="137"/>
        <v>2654ECHINALIS X 30 CAPSULAS</v>
      </c>
      <c r="AI1247" s="97" t="s">
        <v>641</v>
      </c>
    </row>
    <row r="1248" spans="1:35" x14ac:dyDescent="0.3">
      <c r="A1248" s="97">
        <v>175</v>
      </c>
      <c r="B1248" s="127" t="str">
        <f t="shared" si="135"/>
        <v>1757</v>
      </c>
      <c r="C1248" s="127" t="str">
        <f t="shared" si="136"/>
        <v>26546</v>
      </c>
      <c r="E1248" s="159" t="s">
        <v>617</v>
      </c>
      <c r="F1248" s="133" t="s">
        <v>155</v>
      </c>
      <c r="G1248" s="163" t="s">
        <v>355</v>
      </c>
      <c r="H1248" s="136">
        <v>44073</v>
      </c>
      <c r="I1248" s="132">
        <f t="shared" si="139"/>
        <v>6</v>
      </c>
      <c r="J1248" s="97" t="s">
        <v>537</v>
      </c>
      <c r="K1248" s="97">
        <v>2018</v>
      </c>
      <c r="L1248" s="109">
        <v>43242</v>
      </c>
      <c r="M1248" s="97">
        <v>2653</v>
      </c>
      <c r="N1248" s="97">
        <v>2654</v>
      </c>
      <c r="O1248" s="109">
        <v>43241</v>
      </c>
      <c r="P1248" s="97" t="s">
        <v>134</v>
      </c>
      <c r="Q1248" s="97" t="s">
        <v>100</v>
      </c>
      <c r="R1248" s="132" t="str">
        <f>IFERROR(VLOOKUP(Q1248,PROVEEDORES!$A$2:$B$100,2,0),"")</f>
        <v>GUAYAQUIL</v>
      </c>
      <c r="S1248" s="124">
        <v>0.66666666666666663</v>
      </c>
      <c r="T1248" s="97">
        <v>3</v>
      </c>
      <c r="U1248" s="127" t="s">
        <v>477</v>
      </c>
      <c r="V1248" s="97" t="s">
        <v>478</v>
      </c>
      <c r="W1248" s="97" t="s">
        <v>289</v>
      </c>
      <c r="Y1248" s="127" t="s">
        <v>363</v>
      </c>
      <c r="Z1248" s="127" t="s">
        <v>480</v>
      </c>
      <c r="AA1248" s="127" t="s">
        <v>261</v>
      </c>
      <c r="AB1248" s="127">
        <f t="shared" si="140"/>
        <v>7</v>
      </c>
      <c r="AC1248" s="127">
        <f t="shared" si="141"/>
        <v>1</v>
      </c>
      <c r="AD1248" s="97">
        <v>20</v>
      </c>
      <c r="AE1248" s="132">
        <f t="shared" si="138"/>
        <v>859</v>
      </c>
      <c r="AF1248" s="97">
        <v>1</v>
      </c>
      <c r="AH1248" s="127" t="str">
        <f t="shared" si="137"/>
        <v>2654PHYTO SOYA CAPS. X 60</v>
      </c>
      <c r="AI1248" s="97" t="s">
        <v>641</v>
      </c>
    </row>
    <row r="1249" spans="1:35" x14ac:dyDescent="0.3">
      <c r="A1249" s="97">
        <v>175</v>
      </c>
      <c r="B1249" s="127" t="str">
        <f t="shared" si="135"/>
        <v>1757</v>
      </c>
      <c r="C1249" s="127" t="str">
        <f t="shared" si="136"/>
        <v>26547</v>
      </c>
      <c r="E1249" s="159" t="s">
        <v>620</v>
      </c>
      <c r="F1249" s="133" t="s">
        <v>165</v>
      </c>
      <c r="G1249" s="163" t="s">
        <v>184</v>
      </c>
      <c r="H1249" s="136">
        <v>44042</v>
      </c>
      <c r="I1249" s="132">
        <f t="shared" si="139"/>
        <v>7</v>
      </c>
      <c r="J1249" s="97" t="s">
        <v>537</v>
      </c>
      <c r="K1249" s="97">
        <v>2018</v>
      </c>
      <c r="L1249" s="109">
        <v>43242</v>
      </c>
      <c r="M1249" s="97">
        <v>2653</v>
      </c>
      <c r="N1249" s="97">
        <v>2654</v>
      </c>
      <c r="O1249" s="109">
        <v>43241</v>
      </c>
      <c r="P1249" s="97" t="s">
        <v>134</v>
      </c>
      <c r="Q1249" s="97" t="s">
        <v>100</v>
      </c>
      <c r="R1249" s="132" t="str">
        <f>IFERROR(VLOOKUP(Q1249,PROVEEDORES!$A$2:$B$100,2,0),"")</f>
        <v>GUAYAQUIL</v>
      </c>
      <c r="S1249" s="124">
        <v>0.66666666666666663</v>
      </c>
      <c r="T1249" s="97">
        <v>3</v>
      </c>
      <c r="U1249" s="127" t="s">
        <v>477</v>
      </c>
      <c r="V1249" s="97" t="s">
        <v>478</v>
      </c>
      <c r="W1249" s="97" t="s">
        <v>289</v>
      </c>
      <c r="Y1249" s="127" t="s">
        <v>363</v>
      </c>
      <c r="Z1249" s="127" t="s">
        <v>480</v>
      </c>
      <c r="AA1249" s="127" t="s">
        <v>261</v>
      </c>
      <c r="AB1249" s="127">
        <f t="shared" si="140"/>
        <v>7</v>
      </c>
      <c r="AC1249" s="127">
        <f t="shared" si="141"/>
        <v>1</v>
      </c>
      <c r="AD1249" s="97">
        <v>10</v>
      </c>
      <c r="AE1249" s="132">
        <f t="shared" si="138"/>
        <v>859</v>
      </c>
      <c r="AF1249" s="97">
        <v>1</v>
      </c>
      <c r="AH1249" s="127" t="str">
        <f t="shared" si="137"/>
        <v>2654PHYTO SOYA FORTE X 60 CAPS</v>
      </c>
      <c r="AI1249" s="97" t="s">
        <v>641</v>
      </c>
    </row>
    <row r="1250" spans="1:35" x14ac:dyDescent="0.3">
      <c r="A1250" s="97">
        <v>175</v>
      </c>
      <c r="B1250" s="127" t="str">
        <f t="shared" si="135"/>
        <v>1757</v>
      </c>
      <c r="C1250" s="127" t="str">
        <f t="shared" si="136"/>
        <v>26548</v>
      </c>
      <c r="E1250" s="159" t="s">
        <v>634</v>
      </c>
      <c r="F1250" s="133" t="s">
        <v>157</v>
      </c>
      <c r="G1250" s="163" t="s">
        <v>326</v>
      </c>
      <c r="H1250" s="136">
        <v>44134</v>
      </c>
      <c r="I1250" s="132">
        <f t="shared" si="139"/>
        <v>8</v>
      </c>
      <c r="J1250" s="97" t="s">
        <v>537</v>
      </c>
      <c r="K1250" s="97">
        <v>2018</v>
      </c>
      <c r="L1250" s="109">
        <v>43242</v>
      </c>
      <c r="M1250" s="97">
        <v>2653</v>
      </c>
      <c r="N1250" s="97">
        <v>2654</v>
      </c>
      <c r="O1250" s="109">
        <v>43241</v>
      </c>
      <c r="P1250" s="97" t="s">
        <v>134</v>
      </c>
      <c r="Q1250" s="97" t="s">
        <v>100</v>
      </c>
      <c r="R1250" s="132" t="str">
        <f>IFERROR(VLOOKUP(Q1250,PROVEEDORES!$A$2:$B$100,2,0),"")</f>
        <v>GUAYAQUIL</v>
      </c>
      <c r="S1250" s="124">
        <v>0.66666666666666663</v>
      </c>
      <c r="T1250" s="97">
        <v>3</v>
      </c>
      <c r="U1250" s="127" t="s">
        <v>477</v>
      </c>
      <c r="V1250" s="97" t="s">
        <v>478</v>
      </c>
      <c r="W1250" s="97" t="s">
        <v>289</v>
      </c>
      <c r="Y1250" s="127" t="s">
        <v>363</v>
      </c>
      <c r="Z1250" s="127" t="s">
        <v>480</v>
      </c>
      <c r="AA1250" s="127" t="s">
        <v>261</v>
      </c>
      <c r="AB1250" s="127">
        <f t="shared" si="140"/>
        <v>7</v>
      </c>
      <c r="AC1250" s="127">
        <f t="shared" si="141"/>
        <v>1</v>
      </c>
      <c r="AD1250" s="97">
        <v>20</v>
      </c>
      <c r="AE1250" s="132">
        <f t="shared" si="138"/>
        <v>859</v>
      </c>
      <c r="AF1250" s="97">
        <v>1</v>
      </c>
      <c r="AH1250" s="127" t="str">
        <f t="shared" si="137"/>
        <v>2654PHYTO SOYA GEL VAGINAL X 8 APLICADORES</v>
      </c>
      <c r="AI1250" s="97" t="s">
        <v>641</v>
      </c>
    </row>
    <row r="1251" spans="1:35" x14ac:dyDescent="0.3">
      <c r="A1251" s="97">
        <v>175</v>
      </c>
      <c r="B1251" s="127" t="str">
        <f t="shared" si="135"/>
        <v>1758</v>
      </c>
      <c r="C1251" s="127" t="str">
        <f t="shared" si="136"/>
        <v>26551</v>
      </c>
      <c r="E1251" s="159" t="s">
        <v>630</v>
      </c>
      <c r="F1251" s="133" t="s">
        <v>142</v>
      </c>
      <c r="G1251" s="163" t="s">
        <v>397</v>
      </c>
      <c r="H1251" s="136">
        <v>43738</v>
      </c>
      <c r="I1251" s="132">
        <f t="shared" si="139"/>
        <v>1</v>
      </c>
      <c r="J1251" s="97" t="s">
        <v>537</v>
      </c>
      <c r="K1251" s="97">
        <v>2018</v>
      </c>
      <c r="L1251" s="109">
        <v>43242</v>
      </c>
      <c r="M1251" s="97">
        <v>2654</v>
      </c>
      <c r="N1251" s="97">
        <v>2655</v>
      </c>
      <c r="O1251" s="109">
        <v>43241</v>
      </c>
      <c r="P1251" s="97" t="s">
        <v>134</v>
      </c>
      <c r="Q1251" s="97" t="s">
        <v>192</v>
      </c>
      <c r="R1251" s="132" t="str">
        <f>IFERROR(VLOOKUP(Q1251,PROVEEDORES!$A$2:$B$100,2,0),"")</f>
        <v>GUAYAQUIL</v>
      </c>
      <c r="S1251" s="124">
        <v>0.66666666666666663</v>
      </c>
      <c r="T1251" s="97">
        <v>4</v>
      </c>
      <c r="U1251" s="127" t="s">
        <v>477</v>
      </c>
      <c r="V1251" s="97" t="s">
        <v>478</v>
      </c>
      <c r="W1251" s="97" t="s">
        <v>289</v>
      </c>
      <c r="Y1251" s="127" t="s">
        <v>363</v>
      </c>
      <c r="Z1251" s="127" t="s">
        <v>480</v>
      </c>
      <c r="AA1251" s="127" t="s">
        <v>261</v>
      </c>
      <c r="AB1251" s="127">
        <f t="shared" si="140"/>
        <v>8</v>
      </c>
      <c r="AC1251" s="127">
        <f t="shared" si="141"/>
        <v>1</v>
      </c>
      <c r="AD1251" s="97">
        <v>60</v>
      </c>
      <c r="AE1251" s="132">
        <f t="shared" si="138"/>
        <v>860</v>
      </c>
      <c r="AF1251" s="97">
        <v>1</v>
      </c>
      <c r="AH1251" s="127" t="str">
        <f t="shared" si="137"/>
        <v>2655ACTIVOX MENTA-EUCALIPTO X 16 PASTILLAS</v>
      </c>
      <c r="AI1251" s="97" t="s">
        <v>642</v>
      </c>
    </row>
    <row r="1252" spans="1:35" x14ac:dyDescent="0.3">
      <c r="A1252" s="97">
        <v>175</v>
      </c>
      <c r="B1252" s="127" t="str">
        <f t="shared" si="135"/>
        <v>1758</v>
      </c>
      <c r="C1252" s="127" t="str">
        <f t="shared" si="136"/>
        <v>26552</v>
      </c>
      <c r="E1252" s="159" t="s">
        <v>631</v>
      </c>
      <c r="F1252" s="133" t="s">
        <v>159</v>
      </c>
      <c r="G1252" s="163" t="s">
        <v>183</v>
      </c>
      <c r="H1252" s="136">
        <v>43738</v>
      </c>
      <c r="I1252" s="132">
        <f t="shared" si="139"/>
        <v>2</v>
      </c>
      <c r="J1252" s="97" t="s">
        <v>537</v>
      </c>
      <c r="K1252" s="97">
        <v>2018</v>
      </c>
      <c r="L1252" s="109">
        <v>43242</v>
      </c>
      <c r="M1252" s="97">
        <v>2654</v>
      </c>
      <c r="N1252" s="97">
        <v>2655</v>
      </c>
      <c r="O1252" s="109">
        <v>43241</v>
      </c>
      <c r="P1252" s="97" t="s">
        <v>134</v>
      </c>
      <c r="Q1252" s="97" t="s">
        <v>192</v>
      </c>
      <c r="R1252" s="132" t="str">
        <f>IFERROR(VLOOKUP(Q1252,PROVEEDORES!$A$2:$B$100,2,0),"")</f>
        <v>GUAYAQUIL</v>
      </c>
      <c r="S1252" s="124">
        <v>0.66666666666666663</v>
      </c>
      <c r="T1252" s="97">
        <v>4</v>
      </c>
      <c r="U1252" s="127" t="s">
        <v>477</v>
      </c>
      <c r="V1252" s="97" t="s">
        <v>478</v>
      </c>
      <c r="W1252" s="97" t="s">
        <v>289</v>
      </c>
      <c r="Y1252" s="127" t="s">
        <v>363</v>
      </c>
      <c r="Z1252" s="127" t="s">
        <v>480</v>
      </c>
      <c r="AA1252" s="127" t="s">
        <v>261</v>
      </c>
      <c r="AB1252" s="127">
        <f t="shared" si="140"/>
        <v>8</v>
      </c>
      <c r="AC1252" s="127">
        <f t="shared" si="141"/>
        <v>1</v>
      </c>
      <c r="AD1252" s="97">
        <v>20</v>
      </c>
      <c r="AE1252" s="132">
        <f t="shared" si="138"/>
        <v>860</v>
      </c>
      <c r="AF1252" s="97">
        <v>1</v>
      </c>
      <c r="AH1252" s="127" t="str">
        <f t="shared" si="137"/>
        <v>2655ACTIVOX MIEL-LIMON X 16 PASTILLAS</v>
      </c>
      <c r="AI1252" s="97" t="s">
        <v>642</v>
      </c>
    </row>
    <row r="1253" spans="1:35" x14ac:dyDescent="0.3">
      <c r="A1253" s="97">
        <v>175</v>
      </c>
      <c r="B1253" s="127" t="str">
        <f t="shared" si="135"/>
        <v>1758</v>
      </c>
      <c r="C1253" s="127" t="str">
        <f t="shared" si="136"/>
        <v>26553</v>
      </c>
      <c r="E1253" s="159" t="s">
        <v>618</v>
      </c>
      <c r="F1253" s="133" t="s">
        <v>161</v>
      </c>
      <c r="G1253" s="163" t="s">
        <v>162</v>
      </c>
      <c r="H1253" s="136">
        <v>43738</v>
      </c>
      <c r="I1253" s="132">
        <f t="shared" si="139"/>
        <v>3</v>
      </c>
      <c r="J1253" s="97" t="s">
        <v>537</v>
      </c>
      <c r="K1253" s="97">
        <v>2018</v>
      </c>
      <c r="L1253" s="109">
        <v>43242</v>
      </c>
      <c r="M1253" s="97">
        <v>2654</v>
      </c>
      <c r="N1253" s="97">
        <v>2655</v>
      </c>
      <c r="O1253" s="109">
        <v>43241</v>
      </c>
      <c r="P1253" s="97" t="s">
        <v>134</v>
      </c>
      <c r="Q1253" s="97" t="s">
        <v>192</v>
      </c>
      <c r="R1253" s="132" t="str">
        <f>IFERROR(VLOOKUP(Q1253,PROVEEDORES!$A$2:$B$100,2,0),"")</f>
        <v>GUAYAQUIL</v>
      </c>
      <c r="S1253" s="124">
        <v>0.66666666666666663</v>
      </c>
      <c r="T1253" s="97">
        <v>4</v>
      </c>
      <c r="U1253" s="127" t="s">
        <v>477</v>
      </c>
      <c r="V1253" s="97" t="s">
        <v>478</v>
      </c>
      <c r="W1253" s="97" t="s">
        <v>289</v>
      </c>
      <c r="Y1253" s="127" t="s">
        <v>363</v>
      </c>
      <c r="Z1253" s="127" t="s">
        <v>480</v>
      </c>
      <c r="AA1253" s="127" t="s">
        <v>261</v>
      </c>
      <c r="AB1253" s="127">
        <f t="shared" si="140"/>
        <v>8</v>
      </c>
      <c r="AC1253" s="127">
        <f t="shared" si="141"/>
        <v>1</v>
      </c>
      <c r="AD1253" s="97">
        <v>10</v>
      </c>
      <c r="AE1253" s="132">
        <f t="shared" si="138"/>
        <v>860</v>
      </c>
      <c r="AF1253" s="97">
        <v>1</v>
      </c>
      <c r="AH1253" s="127" t="str">
        <f t="shared" si="137"/>
        <v>2655ARKOCAPIL advance X 60 CAPS.</v>
      </c>
      <c r="AI1253" s="97" t="s">
        <v>642</v>
      </c>
    </row>
    <row r="1254" spans="1:35" x14ac:dyDescent="0.3">
      <c r="A1254" s="97">
        <v>175</v>
      </c>
      <c r="B1254" s="127" t="str">
        <f t="shared" si="135"/>
        <v>1758</v>
      </c>
      <c r="C1254" s="127" t="str">
        <f t="shared" si="136"/>
        <v>26554</v>
      </c>
      <c r="E1254" s="159" t="s">
        <v>613</v>
      </c>
      <c r="F1254" s="133" t="s">
        <v>185</v>
      </c>
      <c r="G1254" s="163" t="s">
        <v>547</v>
      </c>
      <c r="H1254" s="136">
        <v>44134</v>
      </c>
      <c r="I1254" s="132">
        <f t="shared" si="139"/>
        <v>4</v>
      </c>
      <c r="J1254" s="97" t="s">
        <v>537</v>
      </c>
      <c r="K1254" s="97">
        <v>2018</v>
      </c>
      <c r="L1254" s="109">
        <v>43242</v>
      </c>
      <c r="M1254" s="97">
        <v>2654</v>
      </c>
      <c r="N1254" s="97">
        <v>2655</v>
      </c>
      <c r="O1254" s="109">
        <v>43241</v>
      </c>
      <c r="P1254" s="97" t="s">
        <v>134</v>
      </c>
      <c r="Q1254" s="97" t="s">
        <v>192</v>
      </c>
      <c r="R1254" s="132" t="str">
        <f>IFERROR(VLOOKUP(Q1254,PROVEEDORES!$A$2:$B$100,2,0),"")</f>
        <v>GUAYAQUIL</v>
      </c>
      <c r="S1254" s="124">
        <v>0.66666666666666663</v>
      </c>
      <c r="T1254" s="97">
        <v>4</v>
      </c>
      <c r="U1254" s="127" t="s">
        <v>477</v>
      </c>
      <c r="V1254" s="97" t="s">
        <v>478</v>
      </c>
      <c r="W1254" s="97" t="s">
        <v>289</v>
      </c>
      <c r="Y1254" s="127" t="s">
        <v>363</v>
      </c>
      <c r="Z1254" s="127" t="s">
        <v>480</v>
      </c>
      <c r="AA1254" s="127" t="s">
        <v>261</v>
      </c>
      <c r="AB1254" s="127">
        <f t="shared" si="140"/>
        <v>8</v>
      </c>
      <c r="AC1254" s="127">
        <f t="shared" si="141"/>
        <v>1</v>
      </c>
      <c r="AD1254" s="97">
        <v>10</v>
      </c>
      <c r="AE1254" s="132">
        <f t="shared" si="138"/>
        <v>860</v>
      </c>
      <c r="AF1254" s="97">
        <v>1</v>
      </c>
      <c r="AH1254" s="127" t="str">
        <f t="shared" si="137"/>
        <v>2655ARKOLAGEN PLUS X 14 SACHETS</v>
      </c>
      <c r="AI1254" s="97" t="s">
        <v>642</v>
      </c>
    </row>
    <row r="1255" spans="1:35" x14ac:dyDescent="0.3">
      <c r="A1255" s="97">
        <v>175</v>
      </c>
      <c r="B1255" s="127" t="str">
        <f t="shared" si="135"/>
        <v>1758</v>
      </c>
      <c r="C1255" s="127" t="str">
        <f t="shared" si="136"/>
        <v>26555</v>
      </c>
      <c r="E1255" s="159" t="s">
        <v>619</v>
      </c>
      <c r="F1255" s="133" t="s">
        <v>151</v>
      </c>
      <c r="G1255" s="163" t="s">
        <v>407</v>
      </c>
      <c r="H1255" s="136">
        <v>44134</v>
      </c>
      <c r="I1255" s="132">
        <f t="shared" si="139"/>
        <v>5</v>
      </c>
      <c r="J1255" s="97" t="s">
        <v>537</v>
      </c>
      <c r="K1255" s="97">
        <v>2018</v>
      </c>
      <c r="L1255" s="109">
        <v>43242</v>
      </c>
      <c r="M1255" s="97">
        <v>2654</v>
      </c>
      <c r="N1255" s="97">
        <v>2655</v>
      </c>
      <c r="O1255" s="109">
        <v>43241</v>
      </c>
      <c r="P1255" s="97" t="s">
        <v>134</v>
      </c>
      <c r="Q1255" s="97" t="s">
        <v>192</v>
      </c>
      <c r="R1255" s="132" t="str">
        <f>IFERROR(VLOOKUP(Q1255,PROVEEDORES!$A$2:$B$100,2,0),"")</f>
        <v>GUAYAQUIL</v>
      </c>
      <c r="S1255" s="124">
        <v>0.66666666666666663</v>
      </c>
      <c r="T1255" s="97">
        <v>4</v>
      </c>
      <c r="U1255" s="127" t="s">
        <v>477</v>
      </c>
      <c r="V1255" s="97" t="s">
        <v>478</v>
      </c>
      <c r="W1255" s="97" t="s">
        <v>289</v>
      </c>
      <c r="Y1255" s="127" t="s">
        <v>363</v>
      </c>
      <c r="Z1255" s="127" t="s">
        <v>480</v>
      </c>
      <c r="AA1255" s="127" t="s">
        <v>261</v>
      </c>
      <c r="AB1255" s="127">
        <f t="shared" si="140"/>
        <v>8</v>
      </c>
      <c r="AC1255" s="127">
        <f t="shared" si="141"/>
        <v>1</v>
      </c>
      <c r="AD1255" s="97">
        <v>20</v>
      </c>
      <c r="AE1255" s="132">
        <f t="shared" si="138"/>
        <v>860</v>
      </c>
      <c r="AF1255" s="97">
        <v>1</v>
      </c>
      <c r="AH1255" s="127" t="str">
        <f t="shared" si="137"/>
        <v>2655CYS-CONTROL SACHETS X 14</v>
      </c>
      <c r="AI1255" s="97" t="s">
        <v>642</v>
      </c>
    </row>
    <row r="1256" spans="1:35" x14ac:dyDescent="0.3">
      <c r="A1256" s="97">
        <v>175</v>
      </c>
      <c r="B1256" s="127" t="str">
        <f t="shared" si="135"/>
        <v>1758</v>
      </c>
      <c r="C1256" s="127" t="str">
        <f t="shared" si="136"/>
        <v>26556</v>
      </c>
      <c r="E1256" s="159" t="s">
        <v>616</v>
      </c>
      <c r="F1256" s="133" t="s">
        <v>163</v>
      </c>
      <c r="G1256" s="163" t="s">
        <v>408</v>
      </c>
      <c r="H1256" s="136">
        <v>44165</v>
      </c>
      <c r="I1256" s="132">
        <f t="shared" si="139"/>
        <v>6</v>
      </c>
      <c r="J1256" s="97" t="s">
        <v>537</v>
      </c>
      <c r="K1256" s="97">
        <v>2018</v>
      </c>
      <c r="L1256" s="109">
        <v>43242</v>
      </c>
      <c r="M1256" s="97">
        <v>2654</v>
      </c>
      <c r="N1256" s="97">
        <v>2655</v>
      </c>
      <c r="O1256" s="109">
        <v>43241</v>
      </c>
      <c r="P1256" s="97" t="s">
        <v>134</v>
      </c>
      <c r="Q1256" s="97" t="s">
        <v>192</v>
      </c>
      <c r="R1256" s="132" t="str">
        <f>IFERROR(VLOOKUP(Q1256,PROVEEDORES!$A$2:$B$100,2,0),"")</f>
        <v>GUAYAQUIL</v>
      </c>
      <c r="S1256" s="124">
        <v>0.66666666666666663</v>
      </c>
      <c r="T1256" s="97">
        <v>4</v>
      </c>
      <c r="U1256" s="127" t="s">
        <v>477</v>
      </c>
      <c r="V1256" s="97" t="s">
        <v>478</v>
      </c>
      <c r="W1256" s="97" t="s">
        <v>289</v>
      </c>
      <c r="Y1256" s="127" t="s">
        <v>363</v>
      </c>
      <c r="Z1256" s="127" t="s">
        <v>480</v>
      </c>
      <c r="AA1256" s="127" t="s">
        <v>261</v>
      </c>
      <c r="AB1256" s="127">
        <f t="shared" si="140"/>
        <v>8</v>
      </c>
      <c r="AC1256" s="127">
        <f t="shared" si="141"/>
        <v>1</v>
      </c>
      <c r="AD1256" s="97">
        <v>5</v>
      </c>
      <c r="AE1256" s="132">
        <f t="shared" si="138"/>
        <v>860</v>
      </c>
      <c r="AF1256" s="97">
        <v>1</v>
      </c>
      <c r="AH1256" s="127" t="str">
        <f t="shared" si="137"/>
        <v>2655PERLAS DE PIEL advance X 200 CAPS.</v>
      </c>
      <c r="AI1256" s="97" t="s">
        <v>642</v>
      </c>
    </row>
    <row r="1257" spans="1:35" x14ac:dyDescent="0.3">
      <c r="A1257" s="97">
        <v>175</v>
      </c>
      <c r="B1257" s="127" t="str">
        <f t="shared" si="135"/>
        <v>1758</v>
      </c>
      <c r="C1257" s="127" t="str">
        <f t="shared" si="136"/>
        <v>26557</v>
      </c>
      <c r="E1257" s="159" t="s">
        <v>617</v>
      </c>
      <c r="F1257" s="133" t="s">
        <v>155</v>
      </c>
      <c r="G1257" s="163" t="s">
        <v>355</v>
      </c>
      <c r="H1257" s="136">
        <v>44073</v>
      </c>
      <c r="I1257" s="132">
        <f t="shared" si="139"/>
        <v>7</v>
      </c>
      <c r="J1257" s="97" t="s">
        <v>537</v>
      </c>
      <c r="K1257" s="97">
        <v>2018</v>
      </c>
      <c r="L1257" s="109">
        <v>43242</v>
      </c>
      <c r="M1257" s="97">
        <v>2654</v>
      </c>
      <c r="N1257" s="97">
        <v>2655</v>
      </c>
      <c r="O1257" s="109">
        <v>43241</v>
      </c>
      <c r="P1257" s="97" t="s">
        <v>134</v>
      </c>
      <c r="Q1257" s="97" t="s">
        <v>192</v>
      </c>
      <c r="R1257" s="132" t="str">
        <f>IFERROR(VLOOKUP(Q1257,PROVEEDORES!$A$2:$B$100,2,0),"")</f>
        <v>GUAYAQUIL</v>
      </c>
      <c r="S1257" s="124">
        <v>0.66666666666666663</v>
      </c>
      <c r="T1257" s="97">
        <v>4</v>
      </c>
      <c r="U1257" s="127" t="s">
        <v>477</v>
      </c>
      <c r="V1257" s="97" t="s">
        <v>478</v>
      </c>
      <c r="W1257" s="97" t="s">
        <v>289</v>
      </c>
      <c r="Y1257" s="127" t="s">
        <v>363</v>
      </c>
      <c r="Z1257" s="127" t="s">
        <v>480</v>
      </c>
      <c r="AA1257" s="127" t="s">
        <v>261</v>
      </c>
      <c r="AB1257" s="127">
        <f t="shared" si="140"/>
        <v>8</v>
      </c>
      <c r="AC1257" s="127">
        <f t="shared" si="141"/>
        <v>1</v>
      </c>
      <c r="AD1257" s="97">
        <v>20</v>
      </c>
      <c r="AE1257" s="132">
        <f t="shared" si="138"/>
        <v>860</v>
      </c>
      <c r="AF1257" s="97">
        <v>1</v>
      </c>
      <c r="AH1257" s="127" t="str">
        <f t="shared" si="137"/>
        <v>2655PHYTO SOYA CAPS. X 60</v>
      </c>
      <c r="AI1257" s="97" t="s">
        <v>642</v>
      </c>
    </row>
    <row r="1258" spans="1:35" x14ac:dyDescent="0.3">
      <c r="A1258" s="97">
        <v>175</v>
      </c>
      <c r="B1258" s="127" t="str">
        <f t="shared" si="135"/>
        <v>1758</v>
      </c>
      <c r="C1258" s="127" t="str">
        <f t="shared" si="136"/>
        <v>26558</v>
      </c>
      <c r="E1258" s="159" t="s">
        <v>620</v>
      </c>
      <c r="F1258" s="133" t="s">
        <v>165</v>
      </c>
      <c r="G1258" s="163" t="s">
        <v>184</v>
      </c>
      <c r="H1258" s="136">
        <v>44042</v>
      </c>
      <c r="I1258" s="132">
        <f t="shared" si="139"/>
        <v>8</v>
      </c>
      <c r="J1258" s="97" t="s">
        <v>537</v>
      </c>
      <c r="K1258" s="97">
        <v>2018</v>
      </c>
      <c r="L1258" s="109">
        <v>43242</v>
      </c>
      <c r="M1258" s="97">
        <v>2654</v>
      </c>
      <c r="N1258" s="97">
        <v>2655</v>
      </c>
      <c r="O1258" s="109">
        <v>43241</v>
      </c>
      <c r="P1258" s="97" t="s">
        <v>134</v>
      </c>
      <c r="Q1258" s="97" t="s">
        <v>192</v>
      </c>
      <c r="R1258" s="132" t="str">
        <f>IFERROR(VLOOKUP(Q1258,PROVEEDORES!$A$2:$B$100,2,0),"")</f>
        <v>GUAYAQUIL</v>
      </c>
      <c r="S1258" s="124">
        <v>0.66666666666666663</v>
      </c>
      <c r="T1258" s="97">
        <v>4</v>
      </c>
      <c r="U1258" s="127" t="s">
        <v>477</v>
      </c>
      <c r="V1258" s="97" t="s">
        <v>478</v>
      </c>
      <c r="W1258" s="97" t="s">
        <v>289</v>
      </c>
      <c r="Y1258" s="127" t="s">
        <v>363</v>
      </c>
      <c r="Z1258" s="127" t="s">
        <v>480</v>
      </c>
      <c r="AA1258" s="127" t="s">
        <v>261</v>
      </c>
      <c r="AB1258" s="127">
        <f t="shared" si="140"/>
        <v>8</v>
      </c>
      <c r="AC1258" s="127">
        <f t="shared" si="141"/>
        <v>1</v>
      </c>
      <c r="AD1258" s="97">
        <v>10</v>
      </c>
      <c r="AE1258" s="132">
        <f t="shared" si="138"/>
        <v>860</v>
      </c>
      <c r="AF1258" s="97">
        <v>1</v>
      </c>
      <c r="AH1258" s="127" t="str">
        <f t="shared" si="137"/>
        <v>2655PHYTO SOYA FORTE X 60 CAPS</v>
      </c>
      <c r="AI1258" s="97" t="s">
        <v>642</v>
      </c>
    </row>
    <row r="1259" spans="1:35" x14ac:dyDescent="0.3">
      <c r="A1259" s="97">
        <v>175</v>
      </c>
      <c r="B1259" s="127" t="str">
        <f t="shared" si="135"/>
        <v>1758</v>
      </c>
      <c r="C1259" s="127" t="str">
        <f t="shared" si="136"/>
        <v>26559</v>
      </c>
      <c r="E1259" s="159" t="s">
        <v>634</v>
      </c>
      <c r="F1259" s="133" t="s">
        <v>157</v>
      </c>
      <c r="G1259" s="163" t="s">
        <v>326</v>
      </c>
      <c r="H1259" s="136">
        <v>44134</v>
      </c>
      <c r="I1259" s="132">
        <f t="shared" si="139"/>
        <v>9</v>
      </c>
      <c r="J1259" s="97" t="s">
        <v>537</v>
      </c>
      <c r="K1259" s="97">
        <v>2018</v>
      </c>
      <c r="L1259" s="109">
        <v>43242</v>
      </c>
      <c r="M1259" s="97">
        <v>2654</v>
      </c>
      <c r="N1259" s="97">
        <v>2655</v>
      </c>
      <c r="O1259" s="109">
        <v>43241</v>
      </c>
      <c r="P1259" s="97" t="s">
        <v>134</v>
      </c>
      <c r="Q1259" s="97" t="s">
        <v>192</v>
      </c>
      <c r="R1259" s="132" t="str">
        <f>IFERROR(VLOOKUP(Q1259,PROVEEDORES!$A$2:$B$100,2,0),"")</f>
        <v>GUAYAQUIL</v>
      </c>
      <c r="S1259" s="124">
        <v>0.66666666666666663</v>
      </c>
      <c r="T1259" s="97">
        <v>4</v>
      </c>
      <c r="U1259" s="127" t="s">
        <v>477</v>
      </c>
      <c r="V1259" s="97" t="s">
        <v>478</v>
      </c>
      <c r="W1259" s="97" t="s">
        <v>289</v>
      </c>
      <c r="Y1259" s="127" t="s">
        <v>363</v>
      </c>
      <c r="Z1259" s="127" t="s">
        <v>480</v>
      </c>
      <c r="AA1259" s="127" t="s">
        <v>261</v>
      </c>
      <c r="AB1259" s="127">
        <f t="shared" si="140"/>
        <v>8</v>
      </c>
      <c r="AC1259" s="127">
        <f t="shared" si="141"/>
        <v>1</v>
      </c>
      <c r="AD1259" s="97">
        <v>10</v>
      </c>
      <c r="AE1259" s="132">
        <f t="shared" si="138"/>
        <v>860</v>
      </c>
      <c r="AF1259" s="97">
        <v>1</v>
      </c>
      <c r="AH1259" s="127" t="str">
        <f t="shared" si="137"/>
        <v>2655PHYTO SOYA GEL VAGINAL X 8 APLICADORES</v>
      </c>
      <c r="AI1259" s="97" t="s">
        <v>642</v>
      </c>
    </row>
    <row r="1260" spans="1:35" x14ac:dyDescent="0.3">
      <c r="A1260" s="97">
        <v>175</v>
      </c>
      <c r="B1260" s="127" t="str">
        <f t="shared" si="135"/>
        <v>1758</v>
      </c>
      <c r="C1260" s="127" t="str">
        <f t="shared" si="136"/>
        <v>265510</v>
      </c>
      <c r="E1260" s="159" t="s">
        <v>633</v>
      </c>
      <c r="F1260" s="133" t="s">
        <v>172</v>
      </c>
      <c r="G1260" s="163" t="s">
        <v>173</v>
      </c>
      <c r="H1260" s="136">
        <v>43497</v>
      </c>
      <c r="I1260" s="132">
        <f t="shared" si="139"/>
        <v>10</v>
      </c>
      <c r="J1260" s="97" t="s">
        <v>537</v>
      </c>
      <c r="K1260" s="97">
        <v>2018</v>
      </c>
      <c r="L1260" s="109">
        <v>43242</v>
      </c>
      <c r="M1260" s="97">
        <v>2654</v>
      </c>
      <c r="N1260" s="97">
        <v>2655</v>
      </c>
      <c r="O1260" s="109">
        <v>43241</v>
      </c>
      <c r="P1260" s="97" t="s">
        <v>134</v>
      </c>
      <c r="Q1260" s="97" t="s">
        <v>192</v>
      </c>
      <c r="R1260" s="132" t="str">
        <f>IFERROR(VLOOKUP(Q1260,PROVEEDORES!$A$2:$B$100,2,0),"")</f>
        <v>GUAYAQUIL</v>
      </c>
      <c r="S1260" s="124">
        <v>0.66666666666666663</v>
      </c>
      <c r="T1260" s="97">
        <v>4</v>
      </c>
      <c r="U1260" s="127" t="s">
        <v>477</v>
      </c>
      <c r="V1260" s="97" t="s">
        <v>478</v>
      </c>
      <c r="W1260" s="97" t="s">
        <v>289</v>
      </c>
      <c r="Y1260" s="127" t="s">
        <v>363</v>
      </c>
      <c r="Z1260" s="127" t="s">
        <v>480</v>
      </c>
      <c r="AA1260" s="127" t="s">
        <v>261</v>
      </c>
      <c r="AB1260" s="127">
        <f t="shared" si="140"/>
        <v>8</v>
      </c>
      <c r="AC1260" s="127">
        <f t="shared" si="141"/>
        <v>1</v>
      </c>
      <c r="AD1260" s="97">
        <v>10</v>
      </c>
      <c r="AE1260" s="132">
        <f t="shared" si="138"/>
        <v>860</v>
      </c>
      <c r="AF1260" s="97">
        <v>1</v>
      </c>
      <c r="AH1260" s="127" t="str">
        <f t="shared" si="137"/>
        <v>2655VITIVEN X 30 CAPSULAS</v>
      </c>
      <c r="AI1260" s="97" t="s">
        <v>642</v>
      </c>
    </row>
    <row r="1261" spans="1:35" x14ac:dyDescent="0.3">
      <c r="A1261" s="97">
        <v>175</v>
      </c>
      <c r="B1261" s="127" t="str">
        <f t="shared" si="135"/>
        <v>1759</v>
      </c>
      <c r="C1261" s="127" t="str">
        <f t="shared" si="136"/>
        <v>26561</v>
      </c>
      <c r="E1261" s="159" t="s">
        <v>630</v>
      </c>
      <c r="F1261" s="133" t="s">
        <v>142</v>
      </c>
      <c r="G1261" s="163" t="s">
        <v>397</v>
      </c>
      <c r="H1261" s="136">
        <v>43738</v>
      </c>
      <c r="I1261" s="132">
        <f t="shared" si="139"/>
        <v>1</v>
      </c>
      <c r="J1261" s="97" t="s">
        <v>537</v>
      </c>
      <c r="K1261" s="97">
        <v>2018</v>
      </c>
      <c r="L1261" s="109">
        <v>43242</v>
      </c>
      <c r="M1261" s="97">
        <v>2655</v>
      </c>
      <c r="N1261" s="97">
        <v>2656</v>
      </c>
      <c r="O1261" s="109">
        <v>43241</v>
      </c>
      <c r="P1261" s="97" t="s">
        <v>134</v>
      </c>
      <c r="Q1261" s="97" t="s">
        <v>192</v>
      </c>
      <c r="R1261" s="132" t="str">
        <f>IFERROR(VLOOKUP(Q1261,PROVEEDORES!$A$2:$B$100,2,0),"")</f>
        <v>GUAYAQUIL</v>
      </c>
      <c r="S1261" s="124">
        <v>0.66666666666666663</v>
      </c>
      <c r="T1261" s="97">
        <v>2</v>
      </c>
      <c r="U1261" s="127" t="s">
        <v>477</v>
      </c>
      <c r="V1261" s="97" t="s">
        <v>478</v>
      </c>
      <c r="W1261" s="97" t="s">
        <v>289</v>
      </c>
      <c r="Y1261" s="127" t="s">
        <v>363</v>
      </c>
      <c r="Z1261" s="127" t="s">
        <v>480</v>
      </c>
      <c r="AA1261" s="127" t="s">
        <v>261</v>
      </c>
      <c r="AB1261" s="127">
        <f t="shared" si="140"/>
        <v>9</v>
      </c>
      <c r="AC1261" s="127">
        <f t="shared" si="141"/>
        <v>1</v>
      </c>
      <c r="AD1261" s="97">
        <v>30</v>
      </c>
      <c r="AE1261" s="132">
        <f t="shared" si="138"/>
        <v>861</v>
      </c>
      <c r="AF1261" s="97">
        <v>1</v>
      </c>
      <c r="AH1261" s="127" t="str">
        <f t="shared" si="137"/>
        <v>2656ACTIVOX MENTA-EUCALIPTO X 16 PASTILLAS</v>
      </c>
      <c r="AI1261" s="97" t="s">
        <v>643</v>
      </c>
    </row>
    <row r="1262" spans="1:35" x14ac:dyDescent="0.3">
      <c r="A1262" s="97">
        <v>175</v>
      </c>
      <c r="B1262" s="127" t="str">
        <f t="shared" si="135"/>
        <v>1759</v>
      </c>
      <c r="C1262" s="127" t="str">
        <f t="shared" si="136"/>
        <v>26562</v>
      </c>
      <c r="E1262" s="159" t="s">
        <v>615</v>
      </c>
      <c r="F1262" s="133" t="s">
        <v>146</v>
      </c>
      <c r="G1262" s="163" t="s">
        <v>401</v>
      </c>
      <c r="H1262" s="136">
        <v>43707</v>
      </c>
      <c r="I1262" s="132">
        <f t="shared" si="139"/>
        <v>2</v>
      </c>
      <c r="J1262" s="97" t="s">
        <v>537</v>
      </c>
      <c r="K1262" s="97">
        <v>2018</v>
      </c>
      <c r="L1262" s="109">
        <v>43242</v>
      </c>
      <c r="M1262" s="97">
        <v>2655</v>
      </c>
      <c r="N1262" s="97">
        <v>2656</v>
      </c>
      <c r="O1262" s="109">
        <v>43241</v>
      </c>
      <c r="P1262" s="97" t="s">
        <v>134</v>
      </c>
      <c r="Q1262" s="97" t="s">
        <v>192</v>
      </c>
      <c r="R1262" s="132" t="str">
        <f>IFERROR(VLOOKUP(Q1262,PROVEEDORES!$A$2:$B$100,2,0),"")</f>
        <v>GUAYAQUIL</v>
      </c>
      <c r="S1262" s="124">
        <v>0.66666666666666663</v>
      </c>
      <c r="T1262" s="97">
        <v>2</v>
      </c>
      <c r="U1262" s="127" t="s">
        <v>477</v>
      </c>
      <c r="V1262" s="97" t="s">
        <v>478</v>
      </c>
      <c r="W1262" s="97" t="s">
        <v>289</v>
      </c>
      <c r="Y1262" s="127" t="s">
        <v>363</v>
      </c>
      <c r="Z1262" s="127" t="s">
        <v>480</v>
      </c>
      <c r="AA1262" s="127" t="s">
        <v>261</v>
      </c>
      <c r="AB1262" s="127">
        <f t="shared" si="140"/>
        <v>9</v>
      </c>
      <c r="AC1262" s="127">
        <f t="shared" si="141"/>
        <v>1</v>
      </c>
      <c r="AD1262" s="97">
        <v>10</v>
      </c>
      <c r="AE1262" s="132">
        <f t="shared" si="138"/>
        <v>861</v>
      </c>
      <c r="AF1262" s="97">
        <v>1</v>
      </c>
      <c r="AH1262" s="127" t="str">
        <f t="shared" si="137"/>
        <v>2656ARKOVOX PROPOLIS JARABE X 150 ML.</v>
      </c>
      <c r="AI1262" s="97" t="s">
        <v>643</v>
      </c>
    </row>
    <row r="1263" spans="1:35" x14ac:dyDescent="0.3">
      <c r="A1263" s="97">
        <v>175</v>
      </c>
      <c r="B1263" s="127" t="str">
        <f t="shared" si="135"/>
        <v>1759</v>
      </c>
      <c r="C1263" s="127" t="str">
        <f t="shared" si="136"/>
        <v>26563</v>
      </c>
      <c r="E1263" s="159" t="s">
        <v>619</v>
      </c>
      <c r="F1263" s="133" t="s">
        <v>151</v>
      </c>
      <c r="G1263" s="163" t="s">
        <v>407</v>
      </c>
      <c r="H1263" s="136">
        <v>44134</v>
      </c>
      <c r="I1263" s="132">
        <f t="shared" si="139"/>
        <v>3</v>
      </c>
      <c r="J1263" s="97" t="s">
        <v>537</v>
      </c>
      <c r="K1263" s="97">
        <v>2018</v>
      </c>
      <c r="L1263" s="109">
        <v>43242</v>
      </c>
      <c r="M1263" s="97">
        <v>2655</v>
      </c>
      <c r="N1263" s="97">
        <v>2656</v>
      </c>
      <c r="O1263" s="109">
        <v>43241</v>
      </c>
      <c r="P1263" s="97" t="s">
        <v>134</v>
      </c>
      <c r="Q1263" s="97" t="s">
        <v>192</v>
      </c>
      <c r="R1263" s="132" t="str">
        <f>IFERROR(VLOOKUP(Q1263,PROVEEDORES!$A$2:$B$100,2,0),"")</f>
        <v>GUAYAQUIL</v>
      </c>
      <c r="S1263" s="124">
        <v>0.66666666666666663</v>
      </c>
      <c r="T1263" s="97">
        <v>2</v>
      </c>
      <c r="U1263" s="127" t="s">
        <v>477</v>
      </c>
      <c r="V1263" s="97" t="s">
        <v>478</v>
      </c>
      <c r="W1263" s="97" t="s">
        <v>289</v>
      </c>
      <c r="Y1263" s="127" t="s">
        <v>363</v>
      </c>
      <c r="Z1263" s="127" t="s">
        <v>480</v>
      </c>
      <c r="AA1263" s="127" t="s">
        <v>261</v>
      </c>
      <c r="AB1263" s="127">
        <f t="shared" si="140"/>
        <v>9</v>
      </c>
      <c r="AC1263" s="127">
        <f t="shared" si="141"/>
        <v>1</v>
      </c>
      <c r="AD1263" s="97">
        <v>10</v>
      </c>
      <c r="AE1263" s="132">
        <f t="shared" si="138"/>
        <v>861</v>
      </c>
      <c r="AF1263" s="97">
        <v>1</v>
      </c>
      <c r="AH1263" s="127" t="str">
        <f t="shared" si="137"/>
        <v>2656CYS-CONTROL SACHETS X 14</v>
      </c>
      <c r="AI1263" s="97" t="s">
        <v>643</v>
      </c>
    </row>
    <row r="1264" spans="1:35" x14ac:dyDescent="0.3">
      <c r="A1264" s="97">
        <v>175</v>
      </c>
      <c r="B1264" s="127" t="str">
        <f t="shared" si="135"/>
        <v>1759</v>
      </c>
      <c r="C1264" s="127" t="str">
        <f t="shared" si="136"/>
        <v>26564</v>
      </c>
      <c r="E1264" s="159" t="s">
        <v>616</v>
      </c>
      <c r="F1264" s="133" t="s">
        <v>163</v>
      </c>
      <c r="G1264" s="163" t="s">
        <v>408</v>
      </c>
      <c r="H1264" s="136">
        <v>44165</v>
      </c>
      <c r="I1264" s="132">
        <f t="shared" si="139"/>
        <v>4</v>
      </c>
      <c r="J1264" s="97" t="s">
        <v>537</v>
      </c>
      <c r="K1264" s="97">
        <v>2018</v>
      </c>
      <c r="L1264" s="109">
        <v>43242</v>
      </c>
      <c r="M1264" s="97">
        <v>2655</v>
      </c>
      <c r="N1264" s="97">
        <v>2656</v>
      </c>
      <c r="O1264" s="109">
        <v>43241</v>
      </c>
      <c r="P1264" s="97" t="s">
        <v>134</v>
      </c>
      <c r="Q1264" s="97" t="s">
        <v>192</v>
      </c>
      <c r="R1264" s="132" t="str">
        <f>IFERROR(VLOOKUP(Q1264,PROVEEDORES!$A$2:$B$100,2,0),"")</f>
        <v>GUAYAQUIL</v>
      </c>
      <c r="S1264" s="124">
        <v>0.66666666666666663</v>
      </c>
      <c r="T1264" s="97">
        <v>2</v>
      </c>
      <c r="U1264" s="127" t="s">
        <v>477</v>
      </c>
      <c r="V1264" s="97" t="s">
        <v>478</v>
      </c>
      <c r="W1264" s="97" t="s">
        <v>289</v>
      </c>
      <c r="Y1264" s="127" t="s">
        <v>363</v>
      </c>
      <c r="Z1264" s="127" t="s">
        <v>480</v>
      </c>
      <c r="AA1264" s="127" t="s">
        <v>261</v>
      </c>
      <c r="AB1264" s="127">
        <f t="shared" si="140"/>
        <v>9</v>
      </c>
      <c r="AC1264" s="127">
        <f t="shared" si="141"/>
        <v>1</v>
      </c>
      <c r="AD1264" s="97">
        <v>5</v>
      </c>
      <c r="AE1264" s="132">
        <f t="shared" si="138"/>
        <v>861</v>
      </c>
      <c r="AF1264" s="97">
        <v>1</v>
      </c>
      <c r="AH1264" s="127" t="str">
        <f t="shared" si="137"/>
        <v>2656PERLAS DE PIEL advance X 200 CAPS.</v>
      </c>
      <c r="AI1264" s="97" t="s">
        <v>643</v>
      </c>
    </row>
    <row r="1265" spans="1:35" x14ac:dyDescent="0.3">
      <c r="A1265" s="97">
        <v>175</v>
      </c>
      <c r="B1265" s="127" t="str">
        <f t="shared" si="135"/>
        <v>1759</v>
      </c>
      <c r="C1265" s="127" t="str">
        <f t="shared" si="136"/>
        <v>26565</v>
      </c>
      <c r="E1265" s="159" t="s">
        <v>617</v>
      </c>
      <c r="F1265" s="133" t="s">
        <v>155</v>
      </c>
      <c r="G1265" s="163" t="s">
        <v>355</v>
      </c>
      <c r="H1265" s="136">
        <v>44073</v>
      </c>
      <c r="I1265" s="132">
        <f t="shared" si="139"/>
        <v>5</v>
      </c>
      <c r="J1265" s="97" t="s">
        <v>537</v>
      </c>
      <c r="K1265" s="97">
        <v>2018</v>
      </c>
      <c r="L1265" s="109">
        <v>43242</v>
      </c>
      <c r="M1265" s="97">
        <v>2655</v>
      </c>
      <c r="N1265" s="97">
        <v>2656</v>
      </c>
      <c r="O1265" s="109">
        <v>43241</v>
      </c>
      <c r="P1265" s="97" t="s">
        <v>134</v>
      </c>
      <c r="Q1265" s="97" t="s">
        <v>192</v>
      </c>
      <c r="R1265" s="132" t="str">
        <f>IFERROR(VLOOKUP(Q1265,PROVEEDORES!$A$2:$B$100,2,0),"")</f>
        <v>GUAYAQUIL</v>
      </c>
      <c r="S1265" s="124">
        <v>0.66666666666666663</v>
      </c>
      <c r="T1265" s="97">
        <v>2</v>
      </c>
      <c r="U1265" s="127" t="s">
        <v>477</v>
      </c>
      <c r="V1265" s="97" t="s">
        <v>478</v>
      </c>
      <c r="W1265" s="97" t="s">
        <v>289</v>
      </c>
      <c r="Y1265" s="127" t="s">
        <v>363</v>
      </c>
      <c r="Z1265" s="127" t="s">
        <v>480</v>
      </c>
      <c r="AA1265" s="127" t="s">
        <v>261</v>
      </c>
      <c r="AB1265" s="127">
        <f t="shared" si="140"/>
        <v>9</v>
      </c>
      <c r="AC1265" s="127">
        <f t="shared" si="141"/>
        <v>1</v>
      </c>
      <c r="AD1265" s="97">
        <v>20</v>
      </c>
      <c r="AE1265" s="132">
        <f t="shared" si="138"/>
        <v>861</v>
      </c>
      <c r="AF1265" s="97">
        <v>1</v>
      </c>
      <c r="AH1265" s="127" t="str">
        <f t="shared" si="137"/>
        <v>2656PHYTO SOYA CAPS. X 60</v>
      </c>
      <c r="AI1265" s="97" t="s">
        <v>643</v>
      </c>
    </row>
    <row r="1266" spans="1:35" x14ac:dyDescent="0.3">
      <c r="A1266" s="97">
        <v>175</v>
      </c>
      <c r="B1266" s="127" t="str">
        <f t="shared" si="135"/>
        <v>1759</v>
      </c>
      <c r="C1266" s="127" t="str">
        <f t="shared" si="136"/>
        <v>26566</v>
      </c>
      <c r="E1266" s="159" t="s">
        <v>620</v>
      </c>
      <c r="F1266" s="133" t="s">
        <v>165</v>
      </c>
      <c r="G1266" s="163" t="s">
        <v>184</v>
      </c>
      <c r="H1266" s="136">
        <v>44042</v>
      </c>
      <c r="I1266" s="132">
        <f t="shared" si="139"/>
        <v>6</v>
      </c>
      <c r="J1266" s="97" t="s">
        <v>537</v>
      </c>
      <c r="K1266" s="97">
        <v>2018</v>
      </c>
      <c r="L1266" s="109">
        <v>43242</v>
      </c>
      <c r="M1266" s="97">
        <v>2655</v>
      </c>
      <c r="N1266" s="97">
        <v>2656</v>
      </c>
      <c r="O1266" s="109">
        <v>43241</v>
      </c>
      <c r="P1266" s="97" t="s">
        <v>134</v>
      </c>
      <c r="Q1266" s="97" t="s">
        <v>192</v>
      </c>
      <c r="R1266" s="132" t="str">
        <f>IFERROR(VLOOKUP(Q1266,PROVEEDORES!$A$2:$B$100,2,0),"")</f>
        <v>GUAYAQUIL</v>
      </c>
      <c r="S1266" s="124">
        <v>0.66666666666666663</v>
      </c>
      <c r="T1266" s="97">
        <v>2</v>
      </c>
      <c r="U1266" s="127" t="s">
        <v>477</v>
      </c>
      <c r="V1266" s="97" t="s">
        <v>478</v>
      </c>
      <c r="W1266" s="97" t="s">
        <v>289</v>
      </c>
      <c r="Y1266" s="127" t="s">
        <v>363</v>
      </c>
      <c r="Z1266" s="127" t="s">
        <v>480</v>
      </c>
      <c r="AA1266" s="127" t="s">
        <v>261</v>
      </c>
      <c r="AB1266" s="127">
        <f t="shared" si="140"/>
        <v>9</v>
      </c>
      <c r="AC1266" s="127">
        <f t="shared" si="141"/>
        <v>1</v>
      </c>
      <c r="AD1266" s="97">
        <v>10</v>
      </c>
      <c r="AE1266" s="132">
        <f t="shared" si="138"/>
        <v>861</v>
      </c>
      <c r="AF1266" s="97">
        <v>1</v>
      </c>
      <c r="AH1266" s="127" t="str">
        <f t="shared" si="137"/>
        <v>2656PHYTO SOYA FORTE X 60 CAPS</v>
      </c>
      <c r="AI1266" s="97" t="s">
        <v>643</v>
      </c>
    </row>
    <row r="1267" spans="1:35" x14ac:dyDescent="0.3">
      <c r="A1267" s="97">
        <v>175</v>
      </c>
      <c r="B1267" s="127" t="str">
        <f t="shared" si="135"/>
        <v>1759</v>
      </c>
      <c r="C1267" s="127" t="str">
        <f t="shared" si="136"/>
        <v>26567</v>
      </c>
      <c r="E1267" s="159" t="s">
        <v>634</v>
      </c>
      <c r="F1267" s="133" t="s">
        <v>157</v>
      </c>
      <c r="G1267" s="163" t="s">
        <v>326</v>
      </c>
      <c r="H1267" s="136">
        <v>44134</v>
      </c>
      <c r="I1267" s="132">
        <f t="shared" si="139"/>
        <v>7</v>
      </c>
      <c r="J1267" s="97" t="s">
        <v>537</v>
      </c>
      <c r="K1267" s="97">
        <v>2018</v>
      </c>
      <c r="L1267" s="109">
        <v>43242</v>
      </c>
      <c r="M1267" s="97">
        <v>2655</v>
      </c>
      <c r="N1267" s="97">
        <v>2656</v>
      </c>
      <c r="O1267" s="109">
        <v>43241</v>
      </c>
      <c r="P1267" s="97" t="s">
        <v>134</v>
      </c>
      <c r="Q1267" s="97" t="s">
        <v>192</v>
      </c>
      <c r="R1267" s="132" t="str">
        <f>IFERROR(VLOOKUP(Q1267,PROVEEDORES!$A$2:$B$100,2,0),"")</f>
        <v>GUAYAQUIL</v>
      </c>
      <c r="S1267" s="124">
        <v>0.66666666666666663</v>
      </c>
      <c r="T1267" s="97">
        <v>2</v>
      </c>
      <c r="U1267" s="127" t="s">
        <v>477</v>
      </c>
      <c r="V1267" s="97" t="s">
        <v>478</v>
      </c>
      <c r="W1267" s="97" t="s">
        <v>289</v>
      </c>
      <c r="Y1267" s="127" t="s">
        <v>363</v>
      </c>
      <c r="Z1267" s="127" t="s">
        <v>480</v>
      </c>
      <c r="AA1267" s="127" t="s">
        <v>261</v>
      </c>
      <c r="AB1267" s="127">
        <f t="shared" si="140"/>
        <v>9</v>
      </c>
      <c r="AC1267" s="127">
        <f t="shared" si="141"/>
        <v>1</v>
      </c>
      <c r="AD1267" s="97">
        <v>10</v>
      </c>
      <c r="AE1267" s="132">
        <f t="shared" si="138"/>
        <v>861</v>
      </c>
      <c r="AF1267" s="97">
        <v>1</v>
      </c>
      <c r="AH1267" s="127" t="str">
        <f t="shared" si="137"/>
        <v>2656PHYTO SOYA GEL VAGINAL X 8 APLICADORES</v>
      </c>
      <c r="AI1267" s="97" t="s">
        <v>643</v>
      </c>
    </row>
    <row r="1268" spans="1:35" x14ac:dyDescent="0.3">
      <c r="A1268" s="97">
        <v>175</v>
      </c>
      <c r="B1268" s="127" t="str">
        <f t="shared" si="135"/>
        <v>17510</v>
      </c>
      <c r="C1268" s="127" t="str">
        <f t="shared" si="136"/>
        <v>26571</v>
      </c>
      <c r="E1268" s="159" t="s">
        <v>630</v>
      </c>
      <c r="F1268" s="133" t="s">
        <v>142</v>
      </c>
      <c r="G1268" s="163" t="s">
        <v>397</v>
      </c>
      <c r="H1268" s="136">
        <v>43738</v>
      </c>
      <c r="I1268" s="132">
        <f t="shared" si="139"/>
        <v>1</v>
      </c>
      <c r="J1268" s="97" t="s">
        <v>537</v>
      </c>
      <c r="K1268" s="97">
        <v>2018</v>
      </c>
      <c r="L1268" s="109">
        <v>43242</v>
      </c>
      <c r="M1268" s="97">
        <v>2656</v>
      </c>
      <c r="N1268" s="97">
        <v>2657</v>
      </c>
      <c r="O1268" s="109">
        <v>43241</v>
      </c>
      <c r="P1268" s="97" t="s">
        <v>134</v>
      </c>
      <c r="Q1268" s="97" t="s">
        <v>102</v>
      </c>
      <c r="R1268" s="132" t="str">
        <f>IFERROR(VLOOKUP(Q1268,PROVEEDORES!$A$2:$B$100,2,0),"")</f>
        <v>GUAYAQUIL</v>
      </c>
      <c r="S1268" s="124">
        <v>0.66666666666666663</v>
      </c>
      <c r="T1268" s="97">
        <v>21</v>
      </c>
      <c r="U1268" s="127" t="s">
        <v>477</v>
      </c>
      <c r="V1268" s="97" t="s">
        <v>478</v>
      </c>
      <c r="W1268" s="97" t="s">
        <v>289</v>
      </c>
      <c r="Y1268" s="127" t="s">
        <v>363</v>
      </c>
      <c r="Z1268" s="127" t="s">
        <v>480</v>
      </c>
      <c r="AA1268" s="127" t="s">
        <v>261</v>
      </c>
      <c r="AB1268" s="127">
        <f t="shared" si="140"/>
        <v>10</v>
      </c>
      <c r="AC1268" s="127">
        <f t="shared" si="141"/>
        <v>1</v>
      </c>
      <c r="AD1268" s="97">
        <v>300</v>
      </c>
      <c r="AE1268" s="132">
        <f t="shared" si="138"/>
        <v>862</v>
      </c>
      <c r="AF1268" s="97">
        <v>1</v>
      </c>
      <c r="AH1268" s="127" t="str">
        <f t="shared" si="137"/>
        <v>2657ACTIVOX MENTA-EUCALIPTO X 16 PASTILLAS</v>
      </c>
      <c r="AI1268" s="97" t="s">
        <v>644</v>
      </c>
    </row>
    <row r="1269" spans="1:35" x14ac:dyDescent="0.3">
      <c r="A1269" s="97">
        <v>175</v>
      </c>
      <c r="B1269" s="127" t="str">
        <f t="shared" si="135"/>
        <v>17510</v>
      </c>
      <c r="C1269" s="127" t="str">
        <f t="shared" si="136"/>
        <v>26572</v>
      </c>
      <c r="E1269" s="159" t="s">
        <v>631</v>
      </c>
      <c r="F1269" s="133" t="s">
        <v>159</v>
      </c>
      <c r="G1269" s="163" t="s">
        <v>183</v>
      </c>
      <c r="H1269" s="136">
        <v>43738</v>
      </c>
      <c r="I1269" s="132">
        <f t="shared" si="139"/>
        <v>2</v>
      </c>
      <c r="J1269" s="97" t="s">
        <v>537</v>
      </c>
      <c r="K1269" s="97">
        <v>2018</v>
      </c>
      <c r="L1269" s="109">
        <v>43242</v>
      </c>
      <c r="M1269" s="97">
        <v>2656</v>
      </c>
      <c r="N1269" s="97">
        <v>2657</v>
      </c>
      <c r="O1269" s="109">
        <v>43241</v>
      </c>
      <c r="P1269" s="97" t="s">
        <v>134</v>
      </c>
      <c r="Q1269" s="97" t="s">
        <v>102</v>
      </c>
      <c r="R1269" s="132" t="str">
        <f>IFERROR(VLOOKUP(Q1269,PROVEEDORES!$A$2:$B$100,2,0),"")</f>
        <v>GUAYAQUIL</v>
      </c>
      <c r="S1269" s="124">
        <v>0.66666666666666663</v>
      </c>
      <c r="T1269" s="97">
        <v>21</v>
      </c>
      <c r="U1269" s="127" t="s">
        <v>477</v>
      </c>
      <c r="V1269" s="97" t="s">
        <v>478</v>
      </c>
      <c r="W1269" s="97" t="s">
        <v>289</v>
      </c>
      <c r="Y1269" s="127" t="s">
        <v>363</v>
      </c>
      <c r="Z1269" s="127" t="s">
        <v>480</v>
      </c>
      <c r="AA1269" s="127" t="s">
        <v>261</v>
      </c>
      <c r="AB1269" s="127">
        <f t="shared" si="140"/>
        <v>10</v>
      </c>
      <c r="AC1269" s="127">
        <f t="shared" si="141"/>
        <v>1</v>
      </c>
      <c r="AD1269" s="97">
        <v>100</v>
      </c>
      <c r="AE1269" s="132">
        <f t="shared" si="138"/>
        <v>862</v>
      </c>
      <c r="AF1269" s="97">
        <v>1</v>
      </c>
      <c r="AH1269" s="127" t="str">
        <f t="shared" si="137"/>
        <v>2657ACTIVOX MIEL-LIMON X 16 PASTILLAS</v>
      </c>
      <c r="AI1269" s="97" t="s">
        <v>644</v>
      </c>
    </row>
    <row r="1270" spans="1:35" x14ac:dyDescent="0.3">
      <c r="A1270" s="97">
        <v>175</v>
      </c>
      <c r="B1270" s="127" t="str">
        <f t="shared" si="135"/>
        <v>17510</v>
      </c>
      <c r="C1270" s="127" t="str">
        <f t="shared" si="136"/>
        <v>26573</v>
      </c>
      <c r="E1270" s="159" t="s">
        <v>618</v>
      </c>
      <c r="F1270" s="133" t="s">
        <v>161</v>
      </c>
      <c r="G1270" s="163" t="s">
        <v>162</v>
      </c>
      <c r="H1270" s="136">
        <v>43738</v>
      </c>
      <c r="I1270" s="132">
        <f t="shared" si="139"/>
        <v>3</v>
      </c>
      <c r="J1270" s="97" t="s">
        <v>537</v>
      </c>
      <c r="K1270" s="97">
        <v>2018</v>
      </c>
      <c r="L1270" s="109">
        <v>43242</v>
      </c>
      <c r="M1270" s="97">
        <v>2656</v>
      </c>
      <c r="N1270" s="97">
        <v>2657</v>
      </c>
      <c r="O1270" s="109">
        <v>43241</v>
      </c>
      <c r="P1270" s="97" t="s">
        <v>134</v>
      </c>
      <c r="Q1270" s="97" t="s">
        <v>102</v>
      </c>
      <c r="R1270" s="132" t="str">
        <f>IFERROR(VLOOKUP(Q1270,PROVEEDORES!$A$2:$B$100,2,0),"")</f>
        <v>GUAYAQUIL</v>
      </c>
      <c r="S1270" s="124">
        <v>0.66666666666666663</v>
      </c>
      <c r="T1270" s="97">
        <v>21</v>
      </c>
      <c r="U1270" s="127" t="s">
        <v>477</v>
      </c>
      <c r="V1270" s="97" t="s">
        <v>478</v>
      </c>
      <c r="W1270" s="97" t="s">
        <v>289</v>
      </c>
      <c r="Y1270" s="127" t="s">
        <v>363</v>
      </c>
      <c r="Z1270" s="127" t="s">
        <v>480</v>
      </c>
      <c r="AA1270" s="127" t="s">
        <v>261</v>
      </c>
      <c r="AB1270" s="127">
        <f t="shared" si="140"/>
        <v>10</v>
      </c>
      <c r="AC1270" s="127">
        <f t="shared" si="141"/>
        <v>1</v>
      </c>
      <c r="AD1270" s="97">
        <v>30</v>
      </c>
      <c r="AE1270" s="132">
        <f t="shared" si="138"/>
        <v>862</v>
      </c>
      <c r="AF1270" s="97">
        <v>1</v>
      </c>
      <c r="AH1270" s="127" t="str">
        <f t="shared" si="137"/>
        <v>2657ARKOCAPIL advance X 60 CAPS.</v>
      </c>
      <c r="AI1270" s="97" t="s">
        <v>644</v>
      </c>
    </row>
    <row r="1271" spans="1:35" x14ac:dyDescent="0.3">
      <c r="A1271" s="97">
        <v>175</v>
      </c>
      <c r="B1271" s="127" t="str">
        <f t="shared" si="135"/>
        <v>17510</v>
      </c>
      <c r="C1271" s="127" t="str">
        <f t="shared" si="136"/>
        <v>26574</v>
      </c>
      <c r="E1271" s="159" t="s">
        <v>613</v>
      </c>
      <c r="F1271" s="133" t="s">
        <v>185</v>
      </c>
      <c r="G1271" s="163" t="s">
        <v>547</v>
      </c>
      <c r="H1271" s="136">
        <v>44134</v>
      </c>
      <c r="I1271" s="132">
        <f t="shared" si="139"/>
        <v>4</v>
      </c>
      <c r="J1271" s="97" t="s">
        <v>537</v>
      </c>
      <c r="K1271" s="97">
        <v>2018</v>
      </c>
      <c r="L1271" s="109">
        <v>43242</v>
      </c>
      <c r="M1271" s="97">
        <v>2656</v>
      </c>
      <c r="N1271" s="97">
        <v>2657</v>
      </c>
      <c r="O1271" s="109">
        <v>43241</v>
      </c>
      <c r="P1271" s="97" t="s">
        <v>134</v>
      </c>
      <c r="Q1271" s="97" t="s">
        <v>102</v>
      </c>
      <c r="R1271" s="132" t="str">
        <f>IFERROR(VLOOKUP(Q1271,PROVEEDORES!$A$2:$B$100,2,0),"")</f>
        <v>GUAYAQUIL</v>
      </c>
      <c r="S1271" s="124">
        <v>0.66666666666666663</v>
      </c>
      <c r="T1271" s="97">
        <v>21</v>
      </c>
      <c r="U1271" s="127" t="s">
        <v>477</v>
      </c>
      <c r="V1271" s="97" t="s">
        <v>478</v>
      </c>
      <c r="W1271" s="97" t="s">
        <v>289</v>
      </c>
      <c r="Y1271" s="127" t="s">
        <v>363</v>
      </c>
      <c r="Z1271" s="127" t="s">
        <v>480</v>
      </c>
      <c r="AA1271" s="127" t="s">
        <v>261</v>
      </c>
      <c r="AB1271" s="127">
        <f t="shared" si="140"/>
        <v>10</v>
      </c>
      <c r="AC1271" s="127">
        <f t="shared" si="141"/>
        <v>1</v>
      </c>
      <c r="AD1271" s="97">
        <v>100</v>
      </c>
      <c r="AE1271" s="132">
        <f t="shared" si="138"/>
        <v>862</v>
      </c>
      <c r="AF1271" s="97">
        <v>1</v>
      </c>
      <c r="AH1271" s="127" t="str">
        <f t="shared" si="137"/>
        <v>2657ARKOLAGEN PLUS X 14 SACHETS</v>
      </c>
      <c r="AI1271" s="97" t="s">
        <v>644</v>
      </c>
    </row>
    <row r="1272" spans="1:35" x14ac:dyDescent="0.3">
      <c r="A1272" s="97">
        <v>175</v>
      </c>
      <c r="B1272" s="127" t="str">
        <f t="shared" si="135"/>
        <v>17510</v>
      </c>
      <c r="C1272" s="127" t="str">
        <f t="shared" si="136"/>
        <v>26575</v>
      </c>
      <c r="E1272" s="159" t="s">
        <v>615</v>
      </c>
      <c r="F1272" s="133" t="s">
        <v>146</v>
      </c>
      <c r="G1272" s="163" t="s">
        <v>401</v>
      </c>
      <c r="H1272" s="136">
        <v>43707</v>
      </c>
      <c r="I1272" s="132">
        <f t="shared" si="139"/>
        <v>5</v>
      </c>
      <c r="J1272" s="97" t="s">
        <v>537</v>
      </c>
      <c r="K1272" s="97">
        <v>2018</v>
      </c>
      <c r="L1272" s="109">
        <v>43242</v>
      </c>
      <c r="M1272" s="97">
        <v>2656</v>
      </c>
      <c r="N1272" s="97">
        <v>2657</v>
      </c>
      <c r="O1272" s="109">
        <v>43241</v>
      </c>
      <c r="P1272" s="97" t="s">
        <v>134</v>
      </c>
      <c r="Q1272" s="97" t="s">
        <v>102</v>
      </c>
      <c r="R1272" s="132" t="str">
        <f>IFERROR(VLOOKUP(Q1272,PROVEEDORES!$A$2:$B$100,2,0),"")</f>
        <v>GUAYAQUIL</v>
      </c>
      <c r="S1272" s="124">
        <v>0.66666666666666663</v>
      </c>
      <c r="T1272" s="97">
        <v>21</v>
      </c>
      <c r="U1272" s="127" t="s">
        <v>477</v>
      </c>
      <c r="V1272" s="97" t="s">
        <v>478</v>
      </c>
      <c r="W1272" s="97" t="s">
        <v>289</v>
      </c>
      <c r="Y1272" s="127" t="s">
        <v>363</v>
      </c>
      <c r="Z1272" s="127" t="s">
        <v>480</v>
      </c>
      <c r="AA1272" s="127" t="s">
        <v>261</v>
      </c>
      <c r="AB1272" s="127">
        <f t="shared" si="140"/>
        <v>10</v>
      </c>
      <c r="AC1272" s="127">
        <f t="shared" si="141"/>
        <v>1</v>
      </c>
      <c r="AD1272" s="97">
        <v>100</v>
      </c>
      <c r="AE1272" s="132">
        <f t="shared" si="138"/>
        <v>862</v>
      </c>
      <c r="AF1272" s="97">
        <v>1</v>
      </c>
      <c r="AH1272" s="127" t="str">
        <f t="shared" si="137"/>
        <v>2657ARKOVOX PROPOLIS JARABE X 150 ML.</v>
      </c>
      <c r="AI1272" s="97" t="s">
        <v>644</v>
      </c>
    </row>
    <row r="1273" spans="1:35" x14ac:dyDescent="0.3">
      <c r="A1273" s="97">
        <v>175</v>
      </c>
      <c r="B1273" s="127" t="str">
        <f t="shared" si="135"/>
        <v>17510</v>
      </c>
      <c r="C1273" s="127" t="str">
        <f t="shared" si="136"/>
        <v>26576</v>
      </c>
      <c r="E1273" s="159" t="s">
        <v>614</v>
      </c>
      <c r="F1273" s="133" t="s">
        <v>149</v>
      </c>
      <c r="G1273" s="163" t="s">
        <v>150</v>
      </c>
      <c r="H1273" s="136">
        <v>43951</v>
      </c>
      <c r="I1273" s="132">
        <f t="shared" si="139"/>
        <v>6</v>
      </c>
      <c r="J1273" s="97" t="s">
        <v>537</v>
      </c>
      <c r="K1273" s="97">
        <v>2018</v>
      </c>
      <c r="L1273" s="109">
        <v>43242</v>
      </c>
      <c r="M1273" s="97">
        <v>2656</v>
      </c>
      <c r="N1273" s="97">
        <v>2657</v>
      </c>
      <c r="O1273" s="109">
        <v>43241</v>
      </c>
      <c r="P1273" s="97" t="s">
        <v>134</v>
      </c>
      <c r="Q1273" s="97" t="s">
        <v>102</v>
      </c>
      <c r="R1273" s="132" t="str">
        <f>IFERROR(VLOOKUP(Q1273,PROVEEDORES!$A$2:$B$100,2,0),"")</f>
        <v>GUAYAQUIL</v>
      </c>
      <c r="S1273" s="124">
        <v>0.66666666666666663</v>
      </c>
      <c r="T1273" s="97">
        <v>21</v>
      </c>
      <c r="U1273" s="127" t="s">
        <v>477</v>
      </c>
      <c r="V1273" s="97" t="s">
        <v>478</v>
      </c>
      <c r="W1273" s="97" t="s">
        <v>289</v>
      </c>
      <c r="Y1273" s="127" t="s">
        <v>363</v>
      </c>
      <c r="Z1273" s="127" t="s">
        <v>480</v>
      </c>
      <c r="AA1273" s="127" t="s">
        <v>261</v>
      </c>
      <c r="AB1273" s="127">
        <f t="shared" si="140"/>
        <v>10</v>
      </c>
      <c r="AC1273" s="127">
        <f t="shared" si="141"/>
        <v>1</v>
      </c>
      <c r="AD1273" s="97">
        <v>30</v>
      </c>
      <c r="AE1273" s="132">
        <f t="shared" si="138"/>
        <v>862</v>
      </c>
      <c r="AF1273" s="97">
        <v>1</v>
      </c>
      <c r="AH1273" s="127" t="str">
        <f t="shared" si="137"/>
        <v>2657CHONDRO AID FORTE X 60 CAPS.</v>
      </c>
      <c r="AI1273" s="97" t="s">
        <v>644</v>
      </c>
    </row>
    <row r="1274" spans="1:35" x14ac:dyDescent="0.3">
      <c r="A1274" s="97">
        <v>175</v>
      </c>
      <c r="B1274" s="127" t="str">
        <f t="shared" si="135"/>
        <v>17510</v>
      </c>
      <c r="C1274" s="127" t="str">
        <f t="shared" si="136"/>
        <v>26577</v>
      </c>
      <c r="E1274" s="159" t="s">
        <v>619</v>
      </c>
      <c r="F1274" s="133" t="s">
        <v>151</v>
      </c>
      <c r="G1274" s="163" t="s">
        <v>407</v>
      </c>
      <c r="H1274" s="136">
        <v>44134</v>
      </c>
      <c r="I1274" s="132">
        <f t="shared" si="139"/>
        <v>7</v>
      </c>
      <c r="J1274" s="97" t="s">
        <v>537</v>
      </c>
      <c r="K1274" s="97">
        <v>2018</v>
      </c>
      <c r="L1274" s="109">
        <v>43242</v>
      </c>
      <c r="M1274" s="97">
        <v>2656</v>
      </c>
      <c r="N1274" s="97">
        <v>2657</v>
      </c>
      <c r="O1274" s="109">
        <v>43241</v>
      </c>
      <c r="P1274" s="97" t="s">
        <v>134</v>
      </c>
      <c r="Q1274" s="97" t="s">
        <v>102</v>
      </c>
      <c r="R1274" s="132" t="str">
        <f>IFERROR(VLOOKUP(Q1274,PROVEEDORES!$A$2:$B$100,2,0),"")</f>
        <v>GUAYAQUIL</v>
      </c>
      <c r="S1274" s="124">
        <v>0.66666666666666663</v>
      </c>
      <c r="T1274" s="97">
        <v>21</v>
      </c>
      <c r="U1274" s="127" t="s">
        <v>477</v>
      </c>
      <c r="V1274" s="97" t="s">
        <v>478</v>
      </c>
      <c r="W1274" s="97" t="s">
        <v>289</v>
      </c>
      <c r="Y1274" s="127" t="s">
        <v>363</v>
      </c>
      <c r="Z1274" s="127" t="s">
        <v>480</v>
      </c>
      <c r="AA1274" s="127" t="s">
        <v>261</v>
      </c>
      <c r="AB1274" s="127">
        <f t="shared" si="140"/>
        <v>10</v>
      </c>
      <c r="AC1274" s="127">
        <f t="shared" si="141"/>
        <v>1</v>
      </c>
      <c r="AD1274" s="97">
        <v>100</v>
      </c>
      <c r="AE1274" s="132">
        <f t="shared" si="138"/>
        <v>862</v>
      </c>
      <c r="AF1274" s="97">
        <v>1</v>
      </c>
      <c r="AH1274" s="127" t="str">
        <f t="shared" si="137"/>
        <v>2657CYS-CONTROL SACHETS X 14</v>
      </c>
      <c r="AI1274" s="97" t="s">
        <v>644</v>
      </c>
    </row>
    <row r="1275" spans="1:35" x14ac:dyDescent="0.3">
      <c r="A1275" s="97">
        <v>175</v>
      </c>
      <c r="B1275" s="127" t="str">
        <f t="shared" si="135"/>
        <v>17510</v>
      </c>
      <c r="C1275" s="127" t="str">
        <f t="shared" si="136"/>
        <v>26578</v>
      </c>
      <c r="E1275" s="159" t="s">
        <v>629</v>
      </c>
      <c r="F1275" s="133" t="s">
        <v>170</v>
      </c>
      <c r="G1275" s="163" t="s">
        <v>376</v>
      </c>
      <c r="H1275" s="136">
        <v>43889</v>
      </c>
      <c r="I1275" s="132">
        <f t="shared" si="139"/>
        <v>8</v>
      </c>
      <c r="J1275" s="97" t="s">
        <v>537</v>
      </c>
      <c r="K1275" s="97">
        <v>2018</v>
      </c>
      <c r="L1275" s="109">
        <v>43242</v>
      </c>
      <c r="M1275" s="97">
        <v>2656</v>
      </c>
      <c r="N1275" s="97">
        <v>2657</v>
      </c>
      <c r="O1275" s="109">
        <v>43241</v>
      </c>
      <c r="P1275" s="97" t="s">
        <v>134</v>
      </c>
      <c r="Q1275" s="97" t="s">
        <v>102</v>
      </c>
      <c r="R1275" s="132" t="str">
        <f>IFERROR(VLOOKUP(Q1275,PROVEEDORES!$A$2:$B$100,2,0),"")</f>
        <v>GUAYAQUIL</v>
      </c>
      <c r="S1275" s="124">
        <v>0.66666666666666663</v>
      </c>
      <c r="T1275" s="97">
        <v>21</v>
      </c>
      <c r="U1275" s="127" t="s">
        <v>477</v>
      </c>
      <c r="V1275" s="97" t="s">
        <v>478</v>
      </c>
      <c r="W1275" s="97" t="s">
        <v>289</v>
      </c>
      <c r="Y1275" s="127" t="s">
        <v>363</v>
      </c>
      <c r="Z1275" s="127" t="s">
        <v>480</v>
      </c>
      <c r="AA1275" s="127" t="s">
        <v>261</v>
      </c>
      <c r="AB1275" s="127">
        <f t="shared" si="140"/>
        <v>10</v>
      </c>
      <c r="AC1275" s="127">
        <f t="shared" si="141"/>
        <v>1</v>
      </c>
      <c r="AD1275" s="97">
        <v>60</v>
      </c>
      <c r="AE1275" s="132">
        <f t="shared" si="138"/>
        <v>862</v>
      </c>
      <c r="AF1275" s="97">
        <v>1</v>
      </c>
      <c r="AH1275" s="127" t="str">
        <f t="shared" si="137"/>
        <v>2657PHYTO SOYA DIA Y NOCHE X 60 CAP.</v>
      </c>
      <c r="AI1275" s="97" t="s">
        <v>644</v>
      </c>
    </row>
    <row r="1276" spans="1:35" x14ac:dyDescent="0.3">
      <c r="A1276" s="97">
        <v>175</v>
      </c>
      <c r="B1276" s="127" t="str">
        <f t="shared" si="135"/>
        <v>17510</v>
      </c>
      <c r="C1276" s="127" t="str">
        <f t="shared" si="136"/>
        <v>26579</v>
      </c>
      <c r="E1276" s="159" t="s">
        <v>620</v>
      </c>
      <c r="F1276" s="133" t="s">
        <v>165</v>
      </c>
      <c r="G1276" s="163" t="s">
        <v>184</v>
      </c>
      <c r="H1276" s="136">
        <v>44042</v>
      </c>
      <c r="I1276" s="132">
        <f t="shared" si="139"/>
        <v>9</v>
      </c>
      <c r="J1276" s="97" t="s">
        <v>537</v>
      </c>
      <c r="K1276" s="97">
        <v>2018</v>
      </c>
      <c r="L1276" s="109">
        <v>43242</v>
      </c>
      <c r="M1276" s="97">
        <v>2656</v>
      </c>
      <c r="N1276" s="97">
        <v>2657</v>
      </c>
      <c r="O1276" s="109">
        <v>43241</v>
      </c>
      <c r="P1276" s="97" t="s">
        <v>134</v>
      </c>
      <c r="Q1276" s="97" t="s">
        <v>102</v>
      </c>
      <c r="R1276" s="132" t="str">
        <f>IFERROR(VLOOKUP(Q1276,PROVEEDORES!$A$2:$B$100,2,0),"")</f>
        <v>GUAYAQUIL</v>
      </c>
      <c r="S1276" s="124">
        <v>0.66666666666666663</v>
      </c>
      <c r="T1276" s="97">
        <v>21</v>
      </c>
      <c r="U1276" s="127" t="s">
        <v>477</v>
      </c>
      <c r="V1276" s="97" t="s">
        <v>478</v>
      </c>
      <c r="W1276" s="97" t="s">
        <v>289</v>
      </c>
      <c r="Y1276" s="127" t="s">
        <v>363</v>
      </c>
      <c r="Z1276" s="127" t="s">
        <v>480</v>
      </c>
      <c r="AA1276" s="127" t="s">
        <v>261</v>
      </c>
      <c r="AB1276" s="127">
        <f t="shared" si="140"/>
        <v>10</v>
      </c>
      <c r="AC1276" s="127">
        <f t="shared" si="141"/>
        <v>1</v>
      </c>
      <c r="AD1276" s="97">
        <v>100</v>
      </c>
      <c r="AE1276" s="132">
        <f t="shared" si="138"/>
        <v>862</v>
      </c>
      <c r="AF1276" s="97">
        <v>1</v>
      </c>
      <c r="AH1276" s="127" t="str">
        <f t="shared" si="137"/>
        <v>2657PHYTO SOYA FORTE X 60 CAPS</v>
      </c>
      <c r="AI1276" s="97" t="s">
        <v>644</v>
      </c>
    </row>
    <row r="1277" spans="1:35" x14ac:dyDescent="0.3">
      <c r="A1277" s="97">
        <v>175</v>
      </c>
      <c r="B1277" s="127" t="str">
        <f t="shared" si="135"/>
        <v>17510</v>
      </c>
      <c r="C1277" s="127" t="str">
        <f t="shared" si="136"/>
        <v>265710</v>
      </c>
      <c r="E1277" s="159" t="s">
        <v>634</v>
      </c>
      <c r="F1277" s="133" t="s">
        <v>157</v>
      </c>
      <c r="G1277" s="163" t="s">
        <v>326</v>
      </c>
      <c r="H1277" s="136">
        <v>44134</v>
      </c>
      <c r="I1277" s="132">
        <f t="shared" si="139"/>
        <v>10</v>
      </c>
      <c r="J1277" s="97" t="s">
        <v>537</v>
      </c>
      <c r="K1277" s="97">
        <v>2018</v>
      </c>
      <c r="L1277" s="109">
        <v>43242</v>
      </c>
      <c r="M1277" s="97">
        <v>2656</v>
      </c>
      <c r="N1277" s="97">
        <v>2657</v>
      </c>
      <c r="O1277" s="109">
        <v>43241</v>
      </c>
      <c r="P1277" s="97" t="s">
        <v>134</v>
      </c>
      <c r="Q1277" s="97" t="s">
        <v>102</v>
      </c>
      <c r="R1277" s="132" t="str">
        <f>IFERROR(VLOOKUP(Q1277,PROVEEDORES!$A$2:$B$100,2,0),"")</f>
        <v>GUAYAQUIL</v>
      </c>
      <c r="S1277" s="124">
        <v>0.66666666666666663</v>
      </c>
      <c r="T1277" s="97">
        <v>21</v>
      </c>
      <c r="U1277" s="127" t="s">
        <v>477</v>
      </c>
      <c r="V1277" s="97" t="s">
        <v>478</v>
      </c>
      <c r="W1277" s="97" t="s">
        <v>289</v>
      </c>
      <c r="Y1277" s="127" t="s">
        <v>363</v>
      </c>
      <c r="Z1277" s="127" t="s">
        <v>480</v>
      </c>
      <c r="AA1277" s="127" t="s">
        <v>261</v>
      </c>
      <c r="AB1277" s="127">
        <f t="shared" si="140"/>
        <v>10</v>
      </c>
      <c r="AC1277" s="127">
        <f t="shared" si="141"/>
        <v>1</v>
      </c>
      <c r="AD1277" s="97">
        <v>100</v>
      </c>
      <c r="AE1277" s="132">
        <f t="shared" si="138"/>
        <v>862</v>
      </c>
      <c r="AF1277" s="97">
        <v>1</v>
      </c>
      <c r="AH1277" s="127" t="str">
        <f t="shared" si="137"/>
        <v>2657PHYTO SOYA GEL VAGINAL X 8 APLICADORES</v>
      </c>
      <c r="AI1277" s="97" t="s">
        <v>644</v>
      </c>
    </row>
    <row r="1278" spans="1:35" x14ac:dyDescent="0.3">
      <c r="A1278" s="97">
        <v>175</v>
      </c>
      <c r="B1278" s="127" t="str">
        <f t="shared" si="135"/>
        <v>17511</v>
      </c>
      <c r="C1278" s="127" t="str">
        <f t="shared" si="136"/>
        <v>26581</v>
      </c>
      <c r="E1278" s="159" t="s">
        <v>613</v>
      </c>
      <c r="F1278" s="133" t="s">
        <v>185</v>
      </c>
      <c r="G1278" s="163" t="s">
        <v>547</v>
      </c>
      <c r="H1278" s="136">
        <v>44134</v>
      </c>
      <c r="I1278" s="132">
        <f t="shared" si="139"/>
        <v>1</v>
      </c>
      <c r="J1278" s="97" t="s">
        <v>537</v>
      </c>
      <c r="K1278" s="97">
        <v>2018</v>
      </c>
      <c r="L1278" s="109">
        <v>43242</v>
      </c>
      <c r="M1278" s="97">
        <v>2657</v>
      </c>
      <c r="N1278" s="97">
        <v>2658</v>
      </c>
      <c r="O1278" s="109">
        <v>43242</v>
      </c>
      <c r="P1278" s="97" t="s">
        <v>134</v>
      </c>
      <c r="Q1278" s="97" t="s">
        <v>193</v>
      </c>
      <c r="R1278" s="132" t="str">
        <f>IFERROR(VLOOKUP(Q1278,PROVEEDORES!$A$2:$B$100,2,0),"")</f>
        <v>GUAYAQUIL</v>
      </c>
      <c r="S1278" s="124">
        <v>0.66666666666666663</v>
      </c>
      <c r="T1278" s="97">
        <v>4</v>
      </c>
      <c r="U1278" s="127" t="s">
        <v>477</v>
      </c>
      <c r="V1278" s="97" t="s">
        <v>478</v>
      </c>
      <c r="W1278" s="97" t="s">
        <v>289</v>
      </c>
      <c r="Y1278" s="127" t="s">
        <v>363</v>
      </c>
      <c r="Z1278" s="127" t="s">
        <v>480</v>
      </c>
      <c r="AA1278" s="127" t="s">
        <v>261</v>
      </c>
      <c r="AB1278" s="127">
        <f t="shared" si="140"/>
        <v>11</v>
      </c>
      <c r="AC1278" s="127">
        <f t="shared" si="141"/>
        <v>1</v>
      </c>
      <c r="AD1278" s="97">
        <v>30</v>
      </c>
      <c r="AE1278" s="132">
        <f t="shared" si="138"/>
        <v>863</v>
      </c>
      <c r="AF1278" s="97">
        <v>1</v>
      </c>
      <c r="AH1278" s="127" t="str">
        <f t="shared" si="137"/>
        <v>2658ARKOLAGEN PLUS X 14 SACHETS</v>
      </c>
      <c r="AI1278" s="97" t="s">
        <v>645</v>
      </c>
    </row>
    <row r="1279" spans="1:35" x14ac:dyDescent="0.3">
      <c r="A1279" s="97">
        <v>175</v>
      </c>
      <c r="B1279" s="127" t="str">
        <f t="shared" ref="B1279:B1342" si="142">CONCATENATE(A1279,AB1279)</f>
        <v>17511</v>
      </c>
      <c r="C1279" s="127" t="str">
        <f t="shared" ref="C1279:C1342" si="143">CONCATENATE(N1279,I1279)</f>
        <v>26582</v>
      </c>
      <c r="E1279" s="159" t="s">
        <v>619</v>
      </c>
      <c r="F1279" s="133" t="s">
        <v>151</v>
      </c>
      <c r="G1279" s="163" t="s">
        <v>407</v>
      </c>
      <c r="H1279" s="136">
        <v>44134</v>
      </c>
      <c r="I1279" s="132">
        <f t="shared" si="139"/>
        <v>2</v>
      </c>
      <c r="J1279" s="97" t="s">
        <v>537</v>
      </c>
      <c r="K1279" s="97">
        <v>2018</v>
      </c>
      <c r="L1279" s="109">
        <v>43242</v>
      </c>
      <c r="M1279" s="97">
        <v>2657</v>
      </c>
      <c r="N1279" s="97">
        <v>2658</v>
      </c>
      <c r="O1279" s="109">
        <v>43242</v>
      </c>
      <c r="P1279" s="97" t="s">
        <v>134</v>
      </c>
      <c r="Q1279" s="97" t="s">
        <v>193</v>
      </c>
      <c r="R1279" s="132" t="str">
        <f>IFERROR(VLOOKUP(Q1279,PROVEEDORES!$A$2:$B$100,2,0),"")</f>
        <v>GUAYAQUIL</v>
      </c>
      <c r="S1279" s="124">
        <v>0.66666666666666663</v>
      </c>
      <c r="T1279" s="97">
        <v>4</v>
      </c>
      <c r="U1279" s="127" t="s">
        <v>477</v>
      </c>
      <c r="V1279" s="97" t="s">
        <v>478</v>
      </c>
      <c r="W1279" s="97" t="s">
        <v>289</v>
      </c>
      <c r="Y1279" s="127" t="s">
        <v>363</v>
      </c>
      <c r="Z1279" s="127" t="s">
        <v>480</v>
      </c>
      <c r="AA1279" s="127" t="s">
        <v>261</v>
      </c>
      <c r="AB1279" s="127">
        <f t="shared" si="140"/>
        <v>11</v>
      </c>
      <c r="AC1279" s="127">
        <f t="shared" si="141"/>
        <v>1</v>
      </c>
      <c r="AD1279" s="97">
        <v>30</v>
      </c>
      <c r="AE1279" s="132">
        <f t="shared" si="138"/>
        <v>863</v>
      </c>
      <c r="AF1279" s="97">
        <v>1</v>
      </c>
      <c r="AH1279" s="127" t="str">
        <f t="shared" ref="AH1279:AH1342" si="144">CONCATENATE(N1279,F1279)</f>
        <v>2658CYS-CONTROL SACHETS X 14</v>
      </c>
      <c r="AI1279" s="97" t="s">
        <v>645</v>
      </c>
    </row>
    <row r="1280" spans="1:35" x14ac:dyDescent="0.3">
      <c r="A1280" s="97">
        <v>175</v>
      </c>
      <c r="B1280" s="127" t="str">
        <f t="shared" si="142"/>
        <v>17511</v>
      </c>
      <c r="C1280" s="127" t="str">
        <f t="shared" si="143"/>
        <v>26583</v>
      </c>
      <c r="E1280" s="159" t="s">
        <v>629</v>
      </c>
      <c r="F1280" s="133" t="s">
        <v>170</v>
      </c>
      <c r="G1280" s="163" t="s">
        <v>376</v>
      </c>
      <c r="H1280" s="136">
        <v>43889</v>
      </c>
      <c r="I1280" s="132">
        <f t="shared" si="139"/>
        <v>3</v>
      </c>
      <c r="J1280" s="97" t="s">
        <v>537</v>
      </c>
      <c r="K1280" s="97">
        <v>2018</v>
      </c>
      <c r="L1280" s="109">
        <v>43242</v>
      </c>
      <c r="M1280" s="97">
        <v>2657</v>
      </c>
      <c r="N1280" s="97">
        <v>2658</v>
      </c>
      <c r="O1280" s="109">
        <v>43242</v>
      </c>
      <c r="P1280" s="97" t="s">
        <v>134</v>
      </c>
      <c r="Q1280" s="97" t="s">
        <v>193</v>
      </c>
      <c r="R1280" s="132" t="str">
        <f>IFERROR(VLOOKUP(Q1280,PROVEEDORES!$A$2:$B$100,2,0),"")</f>
        <v>GUAYAQUIL</v>
      </c>
      <c r="S1280" s="124">
        <v>0.66666666666666663</v>
      </c>
      <c r="T1280" s="97">
        <v>4</v>
      </c>
      <c r="U1280" s="127" t="s">
        <v>477</v>
      </c>
      <c r="V1280" s="97" t="s">
        <v>478</v>
      </c>
      <c r="W1280" s="97" t="s">
        <v>289</v>
      </c>
      <c r="Y1280" s="127" t="s">
        <v>363</v>
      </c>
      <c r="Z1280" s="127" t="s">
        <v>480</v>
      </c>
      <c r="AA1280" s="127" t="s">
        <v>261</v>
      </c>
      <c r="AB1280" s="127">
        <f t="shared" si="140"/>
        <v>11</v>
      </c>
      <c r="AC1280" s="127">
        <f t="shared" si="141"/>
        <v>1</v>
      </c>
      <c r="AD1280" s="97">
        <v>20</v>
      </c>
      <c r="AE1280" s="132">
        <f t="shared" si="138"/>
        <v>863</v>
      </c>
      <c r="AF1280" s="97">
        <v>1</v>
      </c>
      <c r="AH1280" s="127" t="str">
        <f t="shared" si="144"/>
        <v>2658PHYTO SOYA DIA Y NOCHE X 60 CAP.</v>
      </c>
      <c r="AI1280" s="97" t="s">
        <v>645</v>
      </c>
    </row>
    <row r="1281" spans="1:35" x14ac:dyDescent="0.3">
      <c r="A1281" s="97">
        <v>175</v>
      </c>
      <c r="B1281" s="127" t="str">
        <f t="shared" si="142"/>
        <v>17511</v>
      </c>
      <c r="C1281" s="127" t="str">
        <f t="shared" si="143"/>
        <v>26584</v>
      </c>
      <c r="E1281" s="159" t="s">
        <v>634</v>
      </c>
      <c r="F1281" s="133" t="s">
        <v>157</v>
      </c>
      <c r="G1281" s="163" t="s">
        <v>326</v>
      </c>
      <c r="H1281" s="136">
        <v>44134</v>
      </c>
      <c r="I1281" s="132">
        <f t="shared" si="139"/>
        <v>4</v>
      </c>
      <c r="J1281" s="97" t="s">
        <v>537</v>
      </c>
      <c r="K1281" s="97">
        <v>2018</v>
      </c>
      <c r="L1281" s="109">
        <v>43242</v>
      </c>
      <c r="M1281" s="97">
        <v>2657</v>
      </c>
      <c r="N1281" s="97">
        <v>2658</v>
      </c>
      <c r="O1281" s="109">
        <v>43242</v>
      </c>
      <c r="P1281" s="97" t="s">
        <v>134</v>
      </c>
      <c r="Q1281" s="97" t="s">
        <v>193</v>
      </c>
      <c r="R1281" s="132" t="str">
        <f>IFERROR(VLOOKUP(Q1281,PROVEEDORES!$A$2:$B$100,2,0),"")</f>
        <v>GUAYAQUIL</v>
      </c>
      <c r="S1281" s="124">
        <v>0.66666666666666663</v>
      </c>
      <c r="T1281" s="97">
        <v>4</v>
      </c>
      <c r="U1281" s="127" t="s">
        <v>477</v>
      </c>
      <c r="V1281" s="97" t="s">
        <v>478</v>
      </c>
      <c r="W1281" s="97" t="s">
        <v>289</v>
      </c>
      <c r="Y1281" s="127" t="s">
        <v>363</v>
      </c>
      <c r="Z1281" s="127" t="s">
        <v>480</v>
      </c>
      <c r="AA1281" s="127" t="s">
        <v>261</v>
      </c>
      <c r="AB1281" s="127">
        <f t="shared" si="140"/>
        <v>11</v>
      </c>
      <c r="AC1281" s="127">
        <f t="shared" si="141"/>
        <v>1</v>
      </c>
      <c r="AD1281" s="97">
        <v>30</v>
      </c>
      <c r="AE1281" s="132">
        <f t="shared" si="138"/>
        <v>863</v>
      </c>
      <c r="AF1281" s="97">
        <v>1</v>
      </c>
      <c r="AH1281" s="127" t="str">
        <f t="shared" si="144"/>
        <v>2658PHYTO SOYA GEL VAGINAL X 8 APLICADORES</v>
      </c>
      <c r="AI1281" s="97" t="s">
        <v>645</v>
      </c>
    </row>
    <row r="1282" spans="1:35" x14ac:dyDescent="0.3">
      <c r="A1282" s="97">
        <v>175</v>
      </c>
      <c r="B1282" s="127" t="str">
        <f t="shared" si="142"/>
        <v>17511</v>
      </c>
      <c r="C1282" s="127" t="str">
        <f t="shared" si="143"/>
        <v>26585</v>
      </c>
      <c r="E1282" s="159" t="s">
        <v>633</v>
      </c>
      <c r="F1282" s="133" t="s">
        <v>172</v>
      </c>
      <c r="G1282" s="163" t="s">
        <v>173</v>
      </c>
      <c r="H1282" s="136">
        <v>43497</v>
      </c>
      <c r="I1282" s="132">
        <f t="shared" si="139"/>
        <v>5</v>
      </c>
      <c r="J1282" s="97" t="s">
        <v>537</v>
      </c>
      <c r="K1282" s="97">
        <v>2018</v>
      </c>
      <c r="L1282" s="109">
        <v>43242</v>
      </c>
      <c r="M1282" s="97">
        <v>2657</v>
      </c>
      <c r="N1282" s="97">
        <v>2658</v>
      </c>
      <c r="O1282" s="109">
        <v>43242</v>
      </c>
      <c r="P1282" s="97" t="s">
        <v>134</v>
      </c>
      <c r="Q1282" s="97" t="s">
        <v>193</v>
      </c>
      <c r="R1282" s="132" t="str">
        <f>IFERROR(VLOOKUP(Q1282,PROVEEDORES!$A$2:$B$100,2,0),"")</f>
        <v>GUAYAQUIL</v>
      </c>
      <c r="S1282" s="124">
        <v>0.66666666666666663</v>
      </c>
      <c r="T1282" s="97">
        <v>4</v>
      </c>
      <c r="U1282" s="127" t="s">
        <v>477</v>
      </c>
      <c r="V1282" s="97" t="s">
        <v>478</v>
      </c>
      <c r="W1282" s="97" t="s">
        <v>289</v>
      </c>
      <c r="Y1282" s="127" t="s">
        <v>363</v>
      </c>
      <c r="Z1282" s="127" t="s">
        <v>480</v>
      </c>
      <c r="AA1282" s="127" t="s">
        <v>261</v>
      </c>
      <c r="AB1282" s="127">
        <f t="shared" si="140"/>
        <v>11</v>
      </c>
      <c r="AC1282" s="127">
        <f t="shared" si="141"/>
        <v>1</v>
      </c>
      <c r="AD1282" s="97">
        <v>10</v>
      </c>
      <c r="AE1282" s="132">
        <f t="shared" ref="AE1282:AE1343" si="145">IF(N1282&lt;&gt;"",IF(N1282=N1281,AE1281,AE1281+1),"")</f>
        <v>863</v>
      </c>
      <c r="AF1282" s="97">
        <v>1</v>
      </c>
      <c r="AH1282" s="127" t="str">
        <f t="shared" si="144"/>
        <v>2658VITIVEN X 30 CAPSULAS</v>
      </c>
      <c r="AI1282" s="97" t="s">
        <v>645</v>
      </c>
    </row>
    <row r="1283" spans="1:35" x14ac:dyDescent="0.3">
      <c r="A1283" s="97">
        <v>175</v>
      </c>
      <c r="B1283" s="127" t="str">
        <f t="shared" si="142"/>
        <v>17512</v>
      </c>
      <c r="C1283" s="127" t="str">
        <f t="shared" si="143"/>
        <v>26591</v>
      </c>
      <c r="E1283" s="159" t="s">
        <v>613</v>
      </c>
      <c r="F1283" s="133" t="s">
        <v>185</v>
      </c>
      <c r="G1283" s="163" t="s">
        <v>547</v>
      </c>
      <c r="H1283" s="136">
        <v>44134</v>
      </c>
      <c r="I1283" s="132">
        <f t="shared" si="139"/>
        <v>1</v>
      </c>
      <c r="J1283" s="97" t="s">
        <v>537</v>
      </c>
      <c r="K1283" s="97">
        <v>2018</v>
      </c>
      <c r="L1283" s="109">
        <v>43242</v>
      </c>
      <c r="M1283" s="97">
        <v>2658</v>
      </c>
      <c r="N1283" s="97">
        <v>2659</v>
      </c>
      <c r="O1283" s="109">
        <v>43242</v>
      </c>
      <c r="P1283" s="97" t="s">
        <v>134</v>
      </c>
      <c r="Q1283" s="97" t="s">
        <v>102</v>
      </c>
      <c r="R1283" s="132" t="str">
        <f>IFERROR(VLOOKUP(Q1283,PROVEEDORES!$A$2:$B$100,2,0),"")</f>
        <v>GUAYAQUIL</v>
      </c>
      <c r="S1283" s="124">
        <v>0.66666666666666663</v>
      </c>
      <c r="T1283" s="97">
        <v>3</v>
      </c>
      <c r="U1283" s="127" t="s">
        <v>477</v>
      </c>
      <c r="V1283" s="97" t="s">
        <v>478</v>
      </c>
      <c r="W1283" s="97" t="s">
        <v>289</v>
      </c>
      <c r="Y1283" s="127" t="s">
        <v>363</v>
      </c>
      <c r="Z1283" s="127" t="s">
        <v>480</v>
      </c>
      <c r="AA1283" s="127" t="s">
        <v>261</v>
      </c>
      <c r="AB1283" s="127">
        <f t="shared" si="140"/>
        <v>12</v>
      </c>
      <c r="AC1283" s="127">
        <f t="shared" si="141"/>
        <v>1</v>
      </c>
      <c r="AD1283" s="97">
        <v>10</v>
      </c>
      <c r="AE1283" s="132">
        <f t="shared" si="145"/>
        <v>864</v>
      </c>
      <c r="AF1283" s="97">
        <v>1</v>
      </c>
      <c r="AH1283" s="127" t="str">
        <f t="shared" si="144"/>
        <v>2659ARKOLAGEN PLUS X 14 SACHETS</v>
      </c>
      <c r="AI1283" s="97" t="s">
        <v>646</v>
      </c>
    </row>
    <row r="1284" spans="1:35" x14ac:dyDescent="0.3">
      <c r="A1284" s="97">
        <v>175</v>
      </c>
      <c r="B1284" s="127" t="str">
        <f t="shared" si="142"/>
        <v>17512</v>
      </c>
      <c r="C1284" s="127" t="str">
        <f t="shared" si="143"/>
        <v>26592</v>
      </c>
      <c r="E1284" s="159" t="s">
        <v>615</v>
      </c>
      <c r="F1284" s="133" t="s">
        <v>146</v>
      </c>
      <c r="G1284" s="163" t="s">
        <v>401</v>
      </c>
      <c r="H1284" s="136">
        <v>43707</v>
      </c>
      <c r="I1284" s="132">
        <f t="shared" si="139"/>
        <v>2</v>
      </c>
      <c r="J1284" s="97" t="s">
        <v>537</v>
      </c>
      <c r="K1284" s="97">
        <v>2018</v>
      </c>
      <c r="L1284" s="109">
        <v>43242</v>
      </c>
      <c r="M1284" s="97">
        <v>2658</v>
      </c>
      <c r="N1284" s="97">
        <v>2659</v>
      </c>
      <c r="O1284" s="109">
        <v>43242</v>
      </c>
      <c r="P1284" s="97" t="s">
        <v>134</v>
      </c>
      <c r="Q1284" s="97" t="s">
        <v>102</v>
      </c>
      <c r="R1284" s="132" t="str">
        <f>IFERROR(VLOOKUP(Q1284,PROVEEDORES!$A$2:$B$100,2,0),"")</f>
        <v>GUAYAQUIL</v>
      </c>
      <c r="S1284" s="124">
        <v>0.66666666666666663</v>
      </c>
      <c r="T1284" s="97">
        <v>3</v>
      </c>
      <c r="U1284" s="127" t="s">
        <v>477</v>
      </c>
      <c r="V1284" s="97" t="s">
        <v>478</v>
      </c>
      <c r="W1284" s="97" t="s">
        <v>289</v>
      </c>
      <c r="Y1284" s="127" t="s">
        <v>363</v>
      </c>
      <c r="Z1284" s="127" t="s">
        <v>480</v>
      </c>
      <c r="AA1284" s="127" t="s">
        <v>261</v>
      </c>
      <c r="AB1284" s="127">
        <f t="shared" si="140"/>
        <v>12</v>
      </c>
      <c r="AC1284" s="127">
        <f t="shared" si="141"/>
        <v>1</v>
      </c>
      <c r="AD1284" s="97">
        <v>10</v>
      </c>
      <c r="AE1284" s="132">
        <f t="shared" si="145"/>
        <v>864</v>
      </c>
      <c r="AF1284" s="97">
        <v>1</v>
      </c>
      <c r="AH1284" s="127" t="str">
        <f t="shared" si="144"/>
        <v>2659ARKOVOX PROPOLIS JARABE X 150 ML.</v>
      </c>
      <c r="AI1284" s="97" t="s">
        <v>646</v>
      </c>
    </row>
    <row r="1285" spans="1:35" x14ac:dyDescent="0.3">
      <c r="A1285" s="97">
        <v>175</v>
      </c>
      <c r="B1285" s="127" t="str">
        <f t="shared" si="142"/>
        <v>17512</v>
      </c>
      <c r="C1285" s="127" t="str">
        <f t="shared" si="143"/>
        <v>26593</v>
      </c>
      <c r="E1285" s="159" t="s">
        <v>619</v>
      </c>
      <c r="F1285" s="133" t="s">
        <v>151</v>
      </c>
      <c r="G1285" s="163" t="s">
        <v>407</v>
      </c>
      <c r="H1285" s="136">
        <v>44134</v>
      </c>
      <c r="I1285" s="132">
        <f t="shared" ref="I1285:I1348" si="146">IF(N1285&lt;&gt;N1284,1,IF(E1285=E1284,I1284,I1284+1))</f>
        <v>3</v>
      </c>
      <c r="J1285" s="97" t="s">
        <v>537</v>
      </c>
      <c r="K1285" s="97">
        <v>2018</v>
      </c>
      <c r="L1285" s="109">
        <v>43242</v>
      </c>
      <c r="M1285" s="97">
        <v>2658</v>
      </c>
      <c r="N1285" s="97">
        <v>2659</v>
      </c>
      <c r="O1285" s="109">
        <v>43242</v>
      </c>
      <c r="P1285" s="97" t="s">
        <v>134</v>
      </c>
      <c r="Q1285" s="97" t="s">
        <v>102</v>
      </c>
      <c r="R1285" s="132" t="str">
        <f>IFERROR(VLOOKUP(Q1285,PROVEEDORES!$A$2:$B$100,2,0),"")</f>
        <v>GUAYAQUIL</v>
      </c>
      <c r="S1285" s="124">
        <v>0.66666666666666663</v>
      </c>
      <c r="T1285" s="97">
        <v>3</v>
      </c>
      <c r="U1285" s="127" t="s">
        <v>477</v>
      </c>
      <c r="V1285" s="97" t="s">
        <v>478</v>
      </c>
      <c r="W1285" s="97" t="s">
        <v>289</v>
      </c>
      <c r="Y1285" s="127" t="s">
        <v>363</v>
      </c>
      <c r="Z1285" s="127" t="s">
        <v>480</v>
      </c>
      <c r="AA1285" s="127" t="s">
        <v>261</v>
      </c>
      <c r="AB1285" s="127">
        <f t="shared" ref="AB1285:AB1348" si="147">IF(N1285&lt;&gt;"",IF(A1285&lt;&gt;A1284,1,IF(N1285=N1284,AB1284,AB1284+1)),"")</f>
        <v>12</v>
      </c>
      <c r="AC1285" s="127">
        <f t="shared" si="141"/>
        <v>1</v>
      </c>
      <c r="AD1285" s="97">
        <v>10</v>
      </c>
      <c r="AE1285" s="132">
        <f t="shared" si="145"/>
        <v>864</v>
      </c>
      <c r="AF1285" s="97">
        <v>1</v>
      </c>
      <c r="AH1285" s="127" t="str">
        <f t="shared" si="144"/>
        <v>2659CYS-CONTROL SACHETS X 14</v>
      </c>
      <c r="AI1285" s="97" t="s">
        <v>646</v>
      </c>
    </row>
    <row r="1286" spans="1:35" x14ac:dyDescent="0.3">
      <c r="A1286" s="97">
        <v>175</v>
      </c>
      <c r="B1286" s="127" t="str">
        <f t="shared" si="142"/>
        <v>17512</v>
      </c>
      <c r="C1286" s="127" t="str">
        <f t="shared" si="143"/>
        <v>26594</v>
      </c>
      <c r="E1286" s="159" t="s">
        <v>629</v>
      </c>
      <c r="F1286" s="133" t="s">
        <v>170</v>
      </c>
      <c r="G1286" s="163" t="s">
        <v>376</v>
      </c>
      <c r="H1286" s="136">
        <v>43889</v>
      </c>
      <c r="I1286" s="132">
        <f t="shared" si="146"/>
        <v>4</v>
      </c>
      <c r="J1286" s="97" t="s">
        <v>537</v>
      </c>
      <c r="K1286" s="97">
        <v>2018</v>
      </c>
      <c r="L1286" s="109">
        <v>43242</v>
      </c>
      <c r="M1286" s="97">
        <v>2658</v>
      </c>
      <c r="N1286" s="97">
        <v>2659</v>
      </c>
      <c r="O1286" s="109">
        <v>43242</v>
      </c>
      <c r="P1286" s="97" t="s">
        <v>134</v>
      </c>
      <c r="Q1286" s="97" t="s">
        <v>102</v>
      </c>
      <c r="R1286" s="132" t="str">
        <f>IFERROR(VLOOKUP(Q1286,PROVEEDORES!$A$2:$B$100,2,0),"")</f>
        <v>GUAYAQUIL</v>
      </c>
      <c r="S1286" s="124">
        <v>0.66666666666666663</v>
      </c>
      <c r="T1286" s="97">
        <v>3</v>
      </c>
      <c r="U1286" s="127" t="s">
        <v>477</v>
      </c>
      <c r="V1286" s="97" t="s">
        <v>478</v>
      </c>
      <c r="W1286" s="97" t="s">
        <v>289</v>
      </c>
      <c r="Y1286" s="127" t="s">
        <v>363</v>
      </c>
      <c r="Z1286" s="127" t="s">
        <v>480</v>
      </c>
      <c r="AA1286" s="127" t="s">
        <v>261</v>
      </c>
      <c r="AB1286" s="127">
        <f t="shared" si="147"/>
        <v>12</v>
      </c>
      <c r="AC1286" s="127">
        <f t="shared" ref="AC1286:AC1349" si="148">IF(N1286&lt;&gt;"",1,"")</f>
        <v>1</v>
      </c>
      <c r="AD1286" s="97">
        <v>10</v>
      </c>
      <c r="AE1286" s="132">
        <f t="shared" si="145"/>
        <v>864</v>
      </c>
      <c r="AF1286" s="97">
        <v>1</v>
      </c>
      <c r="AH1286" s="127" t="str">
        <f t="shared" si="144"/>
        <v>2659PHYTO SOYA DIA Y NOCHE X 60 CAP.</v>
      </c>
      <c r="AI1286" s="97" t="s">
        <v>646</v>
      </c>
    </row>
    <row r="1287" spans="1:35" x14ac:dyDescent="0.3">
      <c r="A1287" s="97">
        <v>175</v>
      </c>
      <c r="B1287" s="127" t="str">
        <f t="shared" si="142"/>
        <v>17512</v>
      </c>
      <c r="C1287" s="127" t="str">
        <f t="shared" si="143"/>
        <v>26595</v>
      </c>
      <c r="E1287" s="159" t="s">
        <v>620</v>
      </c>
      <c r="F1287" s="133" t="s">
        <v>165</v>
      </c>
      <c r="G1287" s="163" t="s">
        <v>184</v>
      </c>
      <c r="H1287" s="136">
        <v>44042</v>
      </c>
      <c r="I1287" s="132">
        <f t="shared" si="146"/>
        <v>5</v>
      </c>
      <c r="J1287" s="97" t="s">
        <v>537</v>
      </c>
      <c r="K1287" s="97">
        <v>2018</v>
      </c>
      <c r="L1287" s="109">
        <v>43242</v>
      </c>
      <c r="M1287" s="97">
        <v>2658</v>
      </c>
      <c r="N1287" s="97">
        <v>2659</v>
      </c>
      <c r="O1287" s="109">
        <v>43242</v>
      </c>
      <c r="P1287" s="97" t="s">
        <v>134</v>
      </c>
      <c r="Q1287" s="97" t="s">
        <v>102</v>
      </c>
      <c r="R1287" s="132" t="str">
        <f>IFERROR(VLOOKUP(Q1287,PROVEEDORES!$A$2:$B$100,2,0),"")</f>
        <v>GUAYAQUIL</v>
      </c>
      <c r="S1287" s="124">
        <v>0.66666666666666663</v>
      </c>
      <c r="T1287" s="97">
        <v>3</v>
      </c>
      <c r="U1287" s="127" t="s">
        <v>477</v>
      </c>
      <c r="V1287" s="97" t="s">
        <v>478</v>
      </c>
      <c r="W1287" s="97" t="s">
        <v>289</v>
      </c>
      <c r="Y1287" s="127" t="s">
        <v>363</v>
      </c>
      <c r="Z1287" s="127" t="s">
        <v>480</v>
      </c>
      <c r="AA1287" s="127" t="s">
        <v>261</v>
      </c>
      <c r="AB1287" s="127">
        <f t="shared" si="147"/>
        <v>12</v>
      </c>
      <c r="AC1287" s="127">
        <f t="shared" si="148"/>
        <v>1</v>
      </c>
      <c r="AD1287" s="97">
        <v>20</v>
      </c>
      <c r="AE1287" s="132">
        <f t="shared" si="145"/>
        <v>864</v>
      </c>
      <c r="AF1287" s="97">
        <v>1</v>
      </c>
      <c r="AH1287" s="127" t="str">
        <f t="shared" si="144"/>
        <v>2659PHYTO SOYA FORTE X 60 CAPS</v>
      </c>
      <c r="AI1287" s="97" t="s">
        <v>646</v>
      </c>
    </row>
    <row r="1288" spans="1:35" x14ac:dyDescent="0.3">
      <c r="A1288" s="97">
        <v>175</v>
      </c>
      <c r="B1288" s="127" t="str">
        <f t="shared" si="142"/>
        <v>17512</v>
      </c>
      <c r="C1288" s="127" t="str">
        <f t="shared" si="143"/>
        <v>26596</v>
      </c>
      <c r="E1288" s="159" t="s">
        <v>634</v>
      </c>
      <c r="F1288" s="133" t="s">
        <v>157</v>
      </c>
      <c r="G1288" s="163" t="s">
        <v>326</v>
      </c>
      <c r="H1288" s="136">
        <v>44134</v>
      </c>
      <c r="I1288" s="132">
        <f t="shared" si="146"/>
        <v>6</v>
      </c>
      <c r="J1288" s="97" t="s">
        <v>537</v>
      </c>
      <c r="K1288" s="97">
        <v>2018</v>
      </c>
      <c r="L1288" s="109">
        <v>43242</v>
      </c>
      <c r="M1288" s="97">
        <v>2658</v>
      </c>
      <c r="N1288" s="97">
        <v>2659</v>
      </c>
      <c r="O1288" s="109">
        <v>43242</v>
      </c>
      <c r="P1288" s="97" t="s">
        <v>134</v>
      </c>
      <c r="Q1288" s="97" t="s">
        <v>102</v>
      </c>
      <c r="R1288" s="132" t="str">
        <f>IFERROR(VLOOKUP(Q1288,PROVEEDORES!$A$2:$B$100,2,0),"")</f>
        <v>GUAYAQUIL</v>
      </c>
      <c r="S1288" s="124">
        <v>0.66666666666666663</v>
      </c>
      <c r="T1288" s="97">
        <v>3</v>
      </c>
      <c r="U1288" s="127" t="s">
        <v>477</v>
      </c>
      <c r="V1288" s="97" t="s">
        <v>478</v>
      </c>
      <c r="W1288" s="97" t="s">
        <v>289</v>
      </c>
      <c r="Y1288" s="127" t="s">
        <v>363</v>
      </c>
      <c r="Z1288" s="127" t="s">
        <v>480</v>
      </c>
      <c r="AA1288" s="127" t="s">
        <v>261</v>
      </c>
      <c r="AB1288" s="127">
        <f t="shared" si="147"/>
        <v>12</v>
      </c>
      <c r="AC1288" s="127">
        <f t="shared" si="148"/>
        <v>1</v>
      </c>
      <c r="AD1288" s="97">
        <v>10</v>
      </c>
      <c r="AE1288" s="132">
        <f t="shared" si="145"/>
        <v>864</v>
      </c>
      <c r="AF1288" s="97">
        <v>1</v>
      </c>
      <c r="AH1288" s="127" t="str">
        <f t="shared" si="144"/>
        <v>2659PHYTO SOYA GEL VAGINAL X 8 APLICADORES</v>
      </c>
      <c r="AI1288" s="97" t="s">
        <v>646</v>
      </c>
    </row>
    <row r="1289" spans="1:35" x14ac:dyDescent="0.3">
      <c r="A1289" s="97">
        <v>175</v>
      </c>
      <c r="B1289" s="127" t="str">
        <f t="shared" si="142"/>
        <v>17512</v>
      </c>
      <c r="C1289" s="127" t="str">
        <f t="shared" si="143"/>
        <v>26597</v>
      </c>
      <c r="E1289" s="159" t="s">
        <v>621</v>
      </c>
      <c r="F1289" s="133" t="s">
        <v>837</v>
      </c>
      <c r="G1289" s="163">
        <v>173937</v>
      </c>
      <c r="H1289" s="136" t="s">
        <v>837</v>
      </c>
      <c r="I1289" s="132">
        <f t="shared" si="146"/>
        <v>7</v>
      </c>
      <c r="J1289" s="97" t="s">
        <v>537</v>
      </c>
      <c r="K1289" s="97">
        <v>2018</v>
      </c>
      <c r="L1289" s="109">
        <v>43242</v>
      </c>
      <c r="M1289" s="97">
        <v>2658</v>
      </c>
      <c r="N1289" s="97">
        <v>2659</v>
      </c>
      <c r="O1289" s="109">
        <v>43242</v>
      </c>
      <c r="P1289" s="97" t="s">
        <v>134</v>
      </c>
      <c r="Q1289" s="97" t="s">
        <v>102</v>
      </c>
      <c r="R1289" s="132" t="str">
        <f>IFERROR(VLOOKUP(Q1289,PROVEEDORES!$A$2:$B$100,2,0),"")</f>
        <v>GUAYAQUIL</v>
      </c>
      <c r="S1289" s="124">
        <v>0.66666666666666663</v>
      </c>
      <c r="T1289" s="97">
        <v>3</v>
      </c>
      <c r="U1289" s="127" t="s">
        <v>477</v>
      </c>
      <c r="V1289" s="97" t="s">
        <v>478</v>
      </c>
      <c r="W1289" s="97" t="s">
        <v>289</v>
      </c>
      <c r="Y1289" s="127" t="s">
        <v>363</v>
      </c>
      <c r="Z1289" s="127" t="s">
        <v>480</v>
      </c>
      <c r="AA1289" s="127" t="s">
        <v>261</v>
      </c>
      <c r="AB1289" s="127">
        <f t="shared" si="147"/>
        <v>12</v>
      </c>
      <c r="AC1289" s="127">
        <f t="shared" si="148"/>
        <v>1</v>
      </c>
      <c r="AD1289" s="97">
        <v>10</v>
      </c>
      <c r="AE1289" s="132">
        <f t="shared" si="145"/>
        <v>864</v>
      </c>
      <c r="AF1289" s="97">
        <v>1</v>
      </c>
      <c r="AH1289" s="127" t="str">
        <f t="shared" si="144"/>
        <v>2659</v>
      </c>
      <c r="AI1289" s="97" t="s">
        <v>646</v>
      </c>
    </row>
    <row r="1290" spans="1:35" x14ac:dyDescent="0.3">
      <c r="A1290" s="97">
        <v>175</v>
      </c>
      <c r="B1290" s="127" t="str">
        <f t="shared" si="142"/>
        <v>17512</v>
      </c>
      <c r="C1290" s="127" t="str">
        <f t="shared" si="143"/>
        <v>26598</v>
      </c>
      <c r="E1290" s="159" t="s">
        <v>633</v>
      </c>
      <c r="F1290" s="133" t="s">
        <v>172</v>
      </c>
      <c r="G1290" s="163" t="s">
        <v>173</v>
      </c>
      <c r="H1290" s="136">
        <v>43497</v>
      </c>
      <c r="I1290" s="132">
        <f t="shared" si="146"/>
        <v>8</v>
      </c>
      <c r="J1290" s="97" t="s">
        <v>537</v>
      </c>
      <c r="K1290" s="97">
        <v>2018</v>
      </c>
      <c r="L1290" s="109">
        <v>43242</v>
      </c>
      <c r="M1290" s="97">
        <v>2658</v>
      </c>
      <c r="N1290" s="97">
        <v>2659</v>
      </c>
      <c r="O1290" s="109">
        <v>43242</v>
      </c>
      <c r="P1290" s="97" t="s">
        <v>134</v>
      </c>
      <c r="Q1290" s="97" t="s">
        <v>102</v>
      </c>
      <c r="R1290" s="132" t="str">
        <f>IFERROR(VLOOKUP(Q1290,PROVEEDORES!$A$2:$B$100,2,0),"")</f>
        <v>GUAYAQUIL</v>
      </c>
      <c r="S1290" s="124">
        <v>0.66666666666666663</v>
      </c>
      <c r="T1290" s="97">
        <v>3</v>
      </c>
      <c r="U1290" s="127" t="s">
        <v>477</v>
      </c>
      <c r="V1290" s="97" t="s">
        <v>478</v>
      </c>
      <c r="W1290" s="97" t="s">
        <v>289</v>
      </c>
      <c r="Y1290" s="127" t="s">
        <v>363</v>
      </c>
      <c r="Z1290" s="127" t="s">
        <v>480</v>
      </c>
      <c r="AA1290" s="127" t="s">
        <v>261</v>
      </c>
      <c r="AB1290" s="127">
        <f t="shared" si="147"/>
        <v>12</v>
      </c>
      <c r="AC1290" s="127">
        <f t="shared" si="148"/>
        <v>1</v>
      </c>
      <c r="AD1290" s="97">
        <v>10</v>
      </c>
      <c r="AE1290" s="132">
        <f t="shared" si="145"/>
        <v>864</v>
      </c>
      <c r="AF1290" s="97">
        <v>1</v>
      </c>
      <c r="AH1290" s="127" t="str">
        <f t="shared" si="144"/>
        <v>2659VITIVEN X 30 CAPSULAS</v>
      </c>
      <c r="AI1290" s="97" t="s">
        <v>646</v>
      </c>
    </row>
    <row r="1291" spans="1:35" x14ac:dyDescent="0.3">
      <c r="A1291" s="97">
        <v>175</v>
      </c>
      <c r="B1291" s="127" t="str">
        <f t="shared" si="142"/>
        <v>17513</v>
      </c>
      <c r="C1291" s="127" t="str">
        <f t="shared" si="143"/>
        <v>26601</v>
      </c>
      <c r="E1291" s="159" t="s">
        <v>613</v>
      </c>
      <c r="F1291" s="133" t="s">
        <v>185</v>
      </c>
      <c r="G1291" s="163" t="s">
        <v>547</v>
      </c>
      <c r="H1291" s="136">
        <v>44134</v>
      </c>
      <c r="I1291" s="132">
        <f t="shared" si="146"/>
        <v>1</v>
      </c>
      <c r="J1291" s="97" t="s">
        <v>537</v>
      </c>
      <c r="K1291" s="97">
        <v>2018</v>
      </c>
      <c r="L1291" s="109">
        <v>43242</v>
      </c>
      <c r="M1291" s="97">
        <v>2659</v>
      </c>
      <c r="N1291" s="97">
        <v>2660</v>
      </c>
      <c r="O1291" s="109">
        <v>43242</v>
      </c>
      <c r="P1291" s="97" t="s">
        <v>134</v>
      </c>
      <c r="Q1291" s="97" t="s">
        <v>102</v>
      </c>
      <c r="R1291" s="132" t="str">
        <f>IFERROR(VLOOKUP(Q1291,PROVEEDORES!$A$2:$B$100,2,0),"")</f>
        <v>GUAYAQUIL</v>
      </c>
      <c r="S1291" s="124">
        <v>0.66666666666666663</v>
      </c>
      <c r="T1291" s="97">
        <v>2</v>
      </c>
      <c r="U1291" s="127" t="s">
        <v>477</v>
      </c>
      <c r="V1291" s="97" t="s">
        <v>478</v>
      </c>
      <c r="W1291" s="97" t="s">
        <v>289</v>
      </c>
      <c r="Y1291" s="127" t="s">
        <v>363</v>
      </c>
      <c r="Z1291" s="127" t="s">
        <v>480</v>
      </c>
      <c r="AA1291" s="127" t="s">
        <v>261</v>
      </c>
      <c r="AB1291" s="127">
        <f t="shared" si="147"/>
        <v>13</v>
      </c>
      <c r="AC1291" s="127">
        <f t="shared" si="148"/>
        <v>1</v>
      </c>
      <c r="AD1291" s="97">
        <v>10</v>
      </c>
      <c r="AE1291" s="132">
        <f t="shared" si="145"/>
        <v>865</v>
      </c>
      <c r="AF1291" s="97">
        <v>1</v>
      </c>
      <c r="AH1291" s="127" t="str">
        <f t="shared" si="144"/>
        <v>2660ARKOLAGEN PLUS X 14 SACHETS</v>
      </c>
      <c r="AI1291" s="97" t="s">
        <v>647</v>
      </c>
    </row>
    <row r="1292" spans="1:35" x14ac:dyDescent="0.3">
      <c r="A1292" s="97">
        <v>175</v>
      </c>
      <c r="B1292" s="127" t="str">
        <f t="shared" si="142"/>
        <v>17513</v>
      </c>
      <c r="C1292" s="127" t="str">
        <f t="shared" si="143"/>
        <v>26602</v>
      </c>
      <c r="E1292" s="159" t="s">
        <v>615</v>
      </c>
      <c r="F1292" s="133" t="s">
        <v>146</v>
      </c>
      <c r="G1292" s="163" t="s">
        <v>401</v>
      </c>
      <c r="H1292" s="136">
        <v>43707</v>
      </c>
      <c r="I1292" s="132">
        <f t="shared" si="146"/>
        <v>2</v>
      </c>
      <c r="J1292" s="97" t="s">
        <v>537</v>
      </c>
      <c r="K1292" s="97">
        <v>2018</v>
      </c>
      <c r="L1292" s="109">
        <v>43242</v>
      </c>
      <c r="M1292" s="97">
        <v>2659</v>
      </c>
      <c r="N1292" s="97">
        <v>2660</v>
      </c>
      <c r="O1292" s="109">
        <v>43242</v>
      </c>
      <c r="P1292" s="97" t="s">
        <v>134</v>
      </c>
      <c r="Q1292" s="97" t="s">
        <v>102</v>
      </c>
      <c r="R1292" s="132" t="str">
        <f>IFERROR(VLOOKUP(Q1292,PROVEEDORES!$A$2:$B$100,2,0),"")</f>
        <v>GUAYAQUIL</v>
      </c>
      <c r="S1292" s="124">
        <v>0.66666666666666663</v>
      </c>
      <c r="T1292" s="97">
        <v>2</v>
      </c>
      <c r="U1292" s="127" t="s">
        <v>477</v>
      </c>
      <c r="V1292" s="97" t="s">
        <v>478</v>
      </c>
      <c r="W1292" s="97" t="s">
        <v>289</v>
      </c>
      <c r="Y1292" s="127" t="s">
        <v>363</v>
      </c>
      <c r="Z1292" s="127" t="s">
        <v>480</v>
      </c>
      <c r="AA1292" s="127" t="s">
        <v>261</v>
      </c>
      <c r="AB1292" s="127">
        <f t="shared" si="147"/>
        <v>13</v>
      </c>
      <c r="AC1292" s="127">
        <f t="shared" si="148"/>
        <v>1</v>
      </c>
      <c r="AD1292" s="97">
        <v>10</v>
      </c>
      <c r="AE1292" s="132">
        <f t="shared" si="145"/>
        <v>865</v>
      </c>
      <c r="AF1292" s="97">
        <v>1</v>
      </c>
      <c r="AH1292" s="127" t="str">
        <f t="shared" si="144"/>
        <v>2660ARKOVOX PROPOLIS JARABE X 150 ML.</v>
      </c>
      <c r="AI1292" s="97" t="s">
        <v>647</v>
      </c>
    </row>
    <row r="1293" spans="1:35" x14ac:dyDescent="0.3">
      <c r="A1293" s="97">
        <v>175</v>
      </c>
      <c r="B1293" s="127" t="str">
        <f t="shared" si="142"/>
        <v>17513</v>
      </c>
      <c r="C1293" s="127" t="str">
        <f t="shared" si="143"/>
        <v>26603</v>
      </c>
      <c r="E1293" s="159" t="s">
        <v>619</v>
      </c>
      <c r="F1293" s="133" t="s">
        <v>151</v>
      </c>
      <c r="G1293" s="163" t="s">
        <v>407</v>
      </c>
      <c r="H1293" s="136">
        <v>44134</v>
      </c>
      <c r="I1293" s="132">
        <f t="shared" si="146"/>
        <v>3</v>
      </c>
      <c r="J1293" s="97" t="s">
        <v>537</v>
      </c>
      <c r="K1293" s="97">
        <v>2018</v>
      </c>
      <c r="L1293" s="109">
        <v>43242</v>
      </c>
      <c r="M1293" s="97">
        <v>2659</v>
      </c>
      <c r="N1293" s="97">
        <v>2660</v>
      </c>
      <c r="O1293" s="109">
        <v>43242</v>
      </c>
      <c r="P1293" s="97" t="s">
        <v>134</v>
      </c>
      <c r="Q1293" s="97" t="s">
        <v>102</v>
      </c>
      <c r="R1293" s="132" t="str">
        <f>IFERROR(VLOOKUP(Q1293,PROVEEDORES!$A$2:$B$100,2,0),"")</f>
        <v>GUAYAQUIL</v>
      </c>
      <c r="S1293" s="124">
        <v>0.66666666666666663</v>
      </c>
      <c r="T1293" s="97">
        <v>2</v>
      </c>
      <c r="U1293" s="127" t="s">
        <v>477</v>
      </c>
      <c r="V1293" s="97" t="s">
        <v>478</v>
      </c>
      <c r="W1293" s="97" t="s">
        <v>289</v>
      </c>
      <c r="Y1293" s="127" t="s">
        <v>363</v>
      </c>
      <c r="Z1293" s="127" t="s">
        <v>480</v>
      </c>
      <c r="AA1293" s="127" t="s">
        <v>261</v>
      </c>
      <c r="AB1293" s="127">
        <f t="shared" si="147"/>
        <v>13</v>
      </c>
      <c r="AC1293" s="127">
        <f t="shared" si="148"/>
        <v>1</v>
      </c>
      <c r="AD1293" s="97">
        <v>10</v>
      </c>
      <c r="AE1293" s="132">
        <f t="shared" si="145"/>
        <v>865</v>
      </c>
      <c r="AF1293" s="97">
        <v>1</v>
      </c>
      <c r="AH1293" s="127" t="str">
        <f t="shared" si="144"/>
        <v>2660CYS-CONTROL SACHETS X 14</v>
      </c>
      <c r="AI1293" s="97" t="s">
        <v>647</v>
      </c>
    </row>
    <row r="1294" spans="1:35" x14ac:dyDescent="0.3">
      <c r="A1294" s="97">
        <v>175</v>
      </c>
      <c r="B1294" s="127" t="str">
        <f t="shared" si="142"/>
        <v>17513</v>
      </c>
      <c r="C1294" s="127" t="str">
        <f t="shared" si="143"/>
        <v>26604</v>
      </c>
      <c r="E1294" s="159" t="s">
        <v>617</v>
      </c>
      <c r="F1294" s="133" t="s">
        <v>155</v>
      </c>
      <c r="G1294" s="163" t="s">
        <v>355</v>
      </c>
      <c r="H1294" s="136">
        <v>44073</v>
      </c>
      <c r="I1294" s="132">
        <f t="shared" si="146"/>
        <v>4</v>
      </c>
      <c r="J1294" s="97" t="s">
        <v>537</v>
      </c>
      <c r="K1294" s="97">
        <v>2018</v>
      </c>
      <c r="L1294" s="109">
        <v>43242</v>
      </c>
      <c r="M1294" s="97">
        <v>2659</v>
      </c>
      <c r="N1294" s="97">
        <v>2660</v>
      </c>
      <c r="O1294" s="109">
        <v>43242</v>
      </c>
      <c r="P1294" s="97" t="s">
        <v>134</v>
      </c>
      <c r="Q1294" s="97" t="s">
        <v>102</v>
      </c>
      <c r="R1294" s="132" t="str">
        <f>IFERROR(VLOOKUP(Q1294,PROVEEDORES!$A$2:$B$100,2,0),"")</f>
        <v>GUAYAQUIL</v>
      </c>
      <c r="S1294" s="124">
        <v>0.66666666666666663</v>
      </c>
      <c r="T1294" s="97">
        <v>2</v>
      </c>
      <c r="U1294" s="127" t="s">
        <v>477</v>
      </c>
      <c r="V1294" s="97" t="s">
        <v>478</v>
      </c>
      <c r="W1294" s="97" t="s">
        <v>289</v>
      </c>
      <c r="Y1294" s="127" t="s">
        <v>363</v>
      </c>
      <c r="Z1294" s="127" t="s">
        <v>480</v>
      </c>
      <c r="AA1294" s="127" t="s">
        <v>261</v>
      </c>
      <c r="AB1294" s="127">
        <f t="shared" si="147"/>
        <v>13</v>
      </c>
      <c r="AC1294" s="127">
        <f t="shared" si="148"/>
        <v>1</v>
      </c>
      <c r="AD1294" s="97">
        <v>10</v>
      </c>
      <c r="AE1294" s="132">
        <f t="shared" si="145"/>
        <v>865</v>
      </c>
      <c r="AF1294" s="97">
        <v>1</v>
      </c>
      <c r="AH1294" s="127" t="str">
        <f t="shared" si="144"/>
        <v>2660PHYTO SOYA CAPS. X 60</v>
      </c>
      <c r="AI1294" s="97" t="s">
        <v>647</v>
      </c>
    </row>
    <row r="1295" spans="1:35" x14ac:dyDescent="0.3">
      <c r="A1295" s="97">
        <v>175</v>
      </c>
      <c r="B1295" s="127" t="str">
        <f t="shared" si="142"/>
        <v>17513</v>
      </c>
      <c r="C1295" s="127" t="str">
        <f t="shared" si="143"/>
        <v>26605</v>
      </c>
      <c r="E1295" s="159" t="s">
        <v>620</v>
      </c>
      <c r="F1295" s="133" t="s">
        <v>165</v>
      </c>
      <c r="G1295" s="163" t="s">
        <v>184</v>
      </c>
      <c r="H1295" s="136">
        <v>44042</v>
      </c>
      <c r="I1295" s="132">
        <f t="shared" si="146"/>
        <v>5</v>
      </c>
      <c r="J1295" s="97" t="s">
        <v>537</v>
      </c>
      <c r="K1295" s="97">
        <v>2018</v>
      </c>
      <c r="L1295" s="109">
        <v>43242</v>
      </c>
      <c r="M1295" s="97">
        <v>2659</v>
      </c>
      <c r="N1295" s="97">
        <v>2660</v>
      </c>
      <c r="O1295" s="109">
        <v>43242</v>
      </c>
      <c r="P1295" s="97" t="s">
        <v>134</v>
      </c>
      <c r="Q1295" s="97" t="s">
        <v>102</v>
      </c>
      <c r="R1295" s="132" t="str">
        <f>IFERROR(VLOOKUP(Q1295,PROVEEDORES!$A$2:$B$100,2,0),"")</f>
        <v>GUAYAQUIL</v>
      </c>
      <c r="S1295" s="124">
        <v>0.66666666666666663</v>
      </c>
      <c r="T1295" s="97">
        <v>2</v>
      </c>
      <c r="U1295" s="127" t="s">
        <v>477</v>
      </c>
      <c r="V1295" s="97" t="s">
        <v>478</v>
      </c>
      <c r="W1295" s="97" t="s">
        <v>289</v>
      </c>
      <c r="Y1295" s="127" t="s">
        <v>363</v>
      </c>
      <c r="Z1295" s="127" t="s">
        <v>480</v>
      </c>
      <c r="AA1295" s="127" t="s">
        <v>261</v>
      </c>
      <c r="AB1295" s="127">
        <f t="shared" si="147"/>
        <v>13</v>
      </c>
      <c r="AC1295" s="127">
        <f t="shared" si="148"/>
        <v>1</v>
      </c>
      <c r="AD1295" s="97">
        <v>10</v>
      </c>
      <c r="AE1295" s="132">
        <f t="shared" si="145"/>
        <v>865</v>
      </c>
      <c r="AF1295" s="97">
        <v>1</v>
      </c>
      <c r="AH1295" s="127" t="str">
        <f t="shared" si="144"/>
        <v>2660PHYTO SOYA FORTE X 60 CAPS</v>
      </c>
      <c r="AI1295" s="97" t="s">
        <v>647</v>
      </c>
    </row>
    <row r="1296" spans="1:35" x14ac:dyDescent="0.3">
      <c r="A1296" s="97">
        <v>175</v>
      </c>
      <c r="B1296" s="127" t="str">
        <f t="shared" si="142"/>
        <v>17513</v>
      </c>
      <c r="C1296" s="127" t="str">
        <f t="shared" si="143"/>
        <v>26606</v>
      </c>
      <c r="E1296" s="159" t="s">
        <v>634</v>
      </c>
      <c r="F1296" s="133" t="s">
        <v>157</v>
      </c>
      <c r="G1296" s="163" t="s">
        <v>326</v>
      </c>
      <c r="H1296" s="136">
        <v>44134</v>
      </c>
      <c r="I1296" s="132">
        <f t="shared" si="146"/>
        <v>6</v>
      </c>
      <c r="J1296" s="97" t="s">
        <v>537</v>
      </c>
      <c r="K1296" s="97">
        <v>2018</v>
      </c>
      <c r="L1296" s="109">
        <v>43242</v>
      </c>
      <c r="M1296" s="97">
        <v>2659</v>
      </c>
      <c r="N1296" s="97">
        <v>2660</v>
      </c>
      <c r="O1296" s="109">
        <v>43242</v>
      </c>
      <c r="P1296" s="97" t="s">
        <v>134</v>
      </c>
      <c r="Q1296" s="97" t="s">
        <v>102</v>
      </c>
      <c r="R1296" s="132" t="str">
        <f>IFERROR(VLOOKUP(Q1296,PROVEEDORES!$A$2:$B$100,2,0),"")</f>
        <v>GUAYAQUIL</v>
      </c>
      <c r="S1296" s="124">
        <v>0.66666666666666663</v>
      </c>
      <c r="T1296" s="97">
        <v>2</v>
      </c>
      <c r="U1296" s="127" t="s">
        <v>477</v>
      </c>
      <c r="V1296" s="97" t="s">
        <v>478</v>
      </c>
      <c r="W1296" s="97" t="s">
        <v>289</v>
      </c>
      <c r="Y1296" s="127" t="s">
        <v>363</v>
      </c>
      <c r="Z1296" s="127" t="s">
        <v>480</v>
      </c>
      <c r="AA1296" s="127" t="s">
        <v>261</v>
      </c>
      <c r="AB1296" s="127">
        <f t="shared" si="147"/>
        <v>13</v>
      </c>
      <c r="AC1296" s="127">
        <f t="shared" si="148"/>
        <v>1</v>
      </c>
      <c r="AD1296" s="97">
        <v>20</v>
      </c>
      <c r="AE1296" s="132">
        <f t="shared" si="145"/>
        <v>865</v>
      </c>
      <c r="AF1296" s="97">
        <v>1</v>
      </c>
      <c r="AH1296" s="127" t="str">
        <f t="shared" si="144"/>
        <v>2660PHYTO SOYA GEL VAGINAL X 8 APLICADORES</v>
      </c>
      <c r="AI1296" s="97" t="s">
        <v>647</v>
      </c>
    </row>
    <row r="1297" spans="1:35" x14ac:dyDescent="0.3">
      <c r="A1297" s="97">
        <v>175</v>
      </c>
      <c r="B1297" s="127" t="str">
        <f t="shared" si="142"/>
        <v>17513</v>
      </c>
      <c r="C1297" s="127" t="str">
        <f t="shared" si="143"/>
        <v>26607</v>
      </c>
      <c r="E1297" s="159" t="s">
        <v>621</v>
      </c>
      <c r="F1297" s="133" t="s">
        <v>837</v>
      </c>
      <c r="G1297" s="163">
        <v>173937</v>
      </c>
      <c r="H1297" s="136" t="s">
        <v>837</v>
      </c>
      <c r="I1297" s="132">
        <f t="shared" si="146"/>
        <v>7</v>
      </c>
      <c r="J1297" s="97" t="s">
        <v>537</v>
      </c>
      <c r="K1297" s="97">
        <v>2018</v>
      </c>
      <c r="L1297" s="109">
        <v>43242</v>
      </c>
      <c r="M1297" s="97">
        <v>2659</v>
      </c>
      <c r="N1297" s="97">
        <v>2660</v>
      </c>
      <c r="O1297" s="109">
        <v>43242</v>
      </c>
      <c r="P1297" s="97" t="s">
        <v>134</v>
      </c>
      <c r="Q1297" s="97" t="s">
        <v>102</v>
      </c>
      <c r="R1297" s="132" t="str">
        <f>IFERROR(VLOOKUP(Q1297,PROVEEDORES!$A$2:$B$100,2,0),"")</f>
        <v>GUAYAQUIL</v>
      </c>
      <c r="S1297" s="124">
        <v>0.66666666666666663</v>
      </c>
      <c r="T1297" s="97">
        <v>2</v>
      </c>
      <c r="U1297" s="127" t="s">
        <v>477</v>
      </c>
      <c r="V1297" s="97" t="s">
        <v>478</v>
      </c>
      <c r="W1297" s="97" t="s">
        <v>289</v>
      </c>
      <c r="Y1297" s="127" t="s">
        <v>363</v>
      </c>
      <c r="Z1297" s="127" t="s">
        <v>480</v>
      </c>
      <c r="AA1297" s="127" t="s">
        <v>261</v>
      </c>
      <c r="AB1297" s="127">
        <f t="shared" si="147"/>
        <v>13</v>
      </c>
      <c r="AC1297" s="127">
        <f t="shared" si="148"/>
        <v>1</v>
      </c>
      <c r="AD1297" s="97">
        <v>10</v>
      </c>
      <c r="AE1297" s="132">
        <f t="shared" si="145"/>
        <v>865</v>
      </c>
      <c r="AF1297" s="97">
        <v>1</v>
      </c>
      <c r="AH1297" s="127" t="str">
        <f t="shared" si="144"/>
        <v>2660</v>
      </c>
      <c r="AI1297" s="97" t="s">
        <v>647</v>
      </c>
    </row>
    <row r="1298" spans="1:35" x14ac:dyDescent="0.3">
      <c r="A1298" s="97">
        <v>175</v>
      </c>
      <c r="B1298" s="127" t="str">
        <f t="shared" si="142"/>
        <v>17514</v>
      </c>
      <c r="C1298" s="127" t="str">
        <f t="shared" si="143"/>
        <v>26611</v>
      </c>
      <c r="E1298" s="159" t="s">
        <v>613</v>
      </c>
      <c r="F1298" s="133" t="s">
        <v>185</v>
      </c>
      <c r="G1298" s="160" t="s">
        <v>547</v>
      </c>
      <c r="H1298" s="136">
        <v>44134</v>
      </c>
      <c r="I1298" s="132">
        <f t="shared" si="146"/>
        <v>1</v>
      </c>
      <c r="J1298" s="97" t="s">
        <v>537</v>
      </c>
      <c r="K1298" s="97">
        <v>2018</v>
      </c>
      <c r="L1298" s="109">
        <v>43242</v>
      </c>
      <c r="M1298" s="97">
        <v>2660</v>
      </c>
      <c r="N1298" s="97">
        <v>2661</v>
      </c>
      <c r="O1298" s="109">
        <v>43242</v>
      </c>
      <c r="P1298" s="97" t="s">
        <v>134</v>
      </c>
      <c r="Q1298" s="97" t="s">
        <v>648</v>
      </c>
      <c r="R1298" s="132" t="str">
        <f>IFERROR(VLOOKUP(Q1298,PROVEEDORES!$A$2:$B$100,2,0),"")</f>
        <v>GUAYAQUIL</v>
      </c>
      <c r="S1298" s="124">
        <v>0.66666666666666663</v>
      </c>
      <c r="T1298" s="97">
        <v>1</v>
      </c>
      <c r="U1298" s="127" t="s">
        <v>477</v>
      </c>
      <c r="V1298" s="97" t="s">
        <v>478</v>
      </c>
      <c r="W1298" s="97" t="s">
        <v>289</v>
      </c>
      <c r="Y1298" s="127" t="s">
        <v>363</v>
      </c>
      <c r="Z1298" s="127" t="s">
        <v>480</v>
      </c>
      <c r="AA1298" s="127" t="s">
        <v>261</v>
      </c>
      <c r="AB1298" s="127">
        <f t="shared" si="147"/>
        <v>14</v>
      </c>
      <c r="AC1298" s="127">
        <f t="shared" si="148"/>
        <v>1</v>
      </c>
      <c r="AD1298" s="97">
        <v>7</v>
      </c>
      <c r="AE1298" s="132">
        <f t="shared" si="145"/>
        <v>866</v>
      </c>
      <c r="AF1298" s="97">
        <v>1</v>
      </c>
      <c r="AH1298" s="127" t="str">
        <f t="shared" si="144"/>
        <v>2661ARKOLAGEN PLUS X 14 SACHETS</v>
      </c>
      <c r="AI1298" s="97" t="s">
        <v>649</v>
      </c>
    </row>
    <row r="1299" spans="1:35" x14ac:dyDescent="0.3">
      <c r="A1299" s="97">
        <v>175</v>
      </c>
      <c r="B1299" s="127" t="str">
        <f t="shared" si="142"/>
        <v>17515</v>
      </c>
      <c r="C1299" s="127" t="str">
        <f t="shared" si="143"/>
        <v>26621</v>
      </c>
      <c r="E1299" s="159" t="s">
        <v>630</v>
      </c>
      <c r="F1299" s="133" t="s">
        <v>142</v>
      </c>
      <c r="G1299" s="163" t="s">
        <v>397</v>
      </c>
      <c r="H1299" s="136">
        <v>43738</v>
      </c>
      <c r="I1299" s="132">
        <f t="shared" si="146"/>
        <v>1</v>
      </c>
      <c r="J1299" s="97" t="s">
        <v>537</v>
      </c>
      <c r="K1299" s="97">
        <v>2018</v>
      </c>
      <c r="L1299" s="109">
        <v>43242</v>
      </c>
      <c r="M1299" s="97">
        <v>2661</v>
      </c>
      <c r="N1299" s="97">
        <v>2662</v>
      </c>
      <c r="O1299" s="109">
        <v>43242</v>
      </c>
      <c r="P1299" s="97" t="s">
        <v>134</v>
      </c>
      <c r="Q1299" s="97" t="s">
        <v>93</v>
      </c>
      <c r="R1299" s="132" t="str">
        <f>IFERROR(VLOOKUP(Q1299,PROVEEDORES!$A$2:$B$100,2,0),"")</f>
        <v>GUAYAQUIL</v>
      </c>
      <c r="S1299" s="124">
        <v>0.66666666666666663</v>
      </c>
      <c r="T1299" s="97">
        <v>7</v>
      </c>
      <c r="U1299" s="127" t="s">
        <v>477</v>
      </c>
      <c r="V1299" s="97" t="s">
        <v>478</v>
      </c>
      <c r="W1299" s="97" t="s">
        <v>289</v>
      </c>
      <c r="Y1299" s="127" t="s">
        <v>363</v>
      </c>
      <c r="Z1299" s="127" t="s">
        <v>480</v>
      </c>
      <c r="AA1299" s="127" t="s">
        <v>261</v>
      </c>
      <c r="AB1299" s="127">
        <f t="shared" si="147"/>
        <v>15</v>
      </c>
      <c r="AC1299" s="127">
        <f t="shared" si="148"/>
        <v>1</v>
      </c>
      <c r="AD1299" s="97">
        <v>420</v>
      </c>
      <c r="AE1299" s="132">
        <f t="shared" si="145"/>
        <v>867</v>
      </c>
      <c r="AF1299" s="97">
        <v>1</v>
      </c>
      <c r="AH1299" s="127" t="str">
        <f t="shared" si="144"/>
        <v>2662ACTIVOX MENTA-EUCALIPTO X 16 PASTILLAS</v>
      </c>
      <c r="AI1299" s="97" t="s">
        <v>378</v>
      </c>
    </row>
    <row r="1300" spans="1:35" x14ac:dyDescent="0.3">
      <c r="A1300" s="97">
        <v>175</v>
      </c>
      <c r="B1300" s="127" t="str">
        <f t="shared" si="142"/>
        <v>17515</v>
      </c>
      <c r="C1300" s="127" t="str">
        <f t="shared" si="143"/>
        <v>26622</v>
      </c>
      <c r="E1300" s="159" t="s">
        <v>631</v>
      </c>
      <c r="F1300" s="133" t="s">
        <v>159</v>
      </c>
      <c r="G1300" s="163" t="s">
        <v>183</v>
      </c>
      <c r="H1300" s="136">
        <v>43738</v>
      </c>
      <c r="I1300" s="132">
        <f t="shared" si="146"/>
        <v>2</v>
      </c>
      <c r="J1300" s="97" t="s">
        <v>537</v>
      </c>
      <c r="K1300" s="97">
        <v>2018</v>
      </c>
      <c r="L1300" s="109">
        <v>43242</v>
      </c>
      <c r="M1300" s="97">
        <v>2661</v>
      </c>
      <c r="N1300" s="97">
        <v>2662</v>
      </c>
      <c r="O1300" s="109">
        <v>43242</v>
      </c>
      <c r="P1300" s="97" t="s">
        <v>134</v>
      </c>
      <c r="Q1300" s="97" t="s">
        <v>93</v>
      </c>
      <c r="R1300" s="132" t="str">
        <f>IFERROR(VLOOKUP(Q1300,PROVEEDORES!$A$2:$B$100,2,0),"")</f>
        <v>GUAYAQUIL</v>
      </c>
      <c r="S1300" s="124">
        <v>0.66666666666666663</v>
      </c>
      <c r="T1300" s="97">
        <v>7</v>
      </c>
      <c r="U1300" s="127" t="s">
        <v>477</v>
      </c>
      <c r="V1300" s="97" t="s">
        <v>478</v>
      </c>
      <c r="W1300" s="97" t="s">
        <v>289</v>
      </c>
      <c r="Y1300" s="127" t="s">
        <v>363</v>
      </c>
      <c r="Z1300" s="127" t="s">
        <v>480</v>
      </c>
      <c r="AA1300" s="127" t="s">
        <v>261</v>
      </c>
      <c r="AB1300" s="127">
        <f t="shared" si="147"/>
        <v>15</v>
      </c>
      <c r="AC1300" s="127">
        <f t="shared" si="148"/>
        <v>1</v>
      </c>
      <c r="AD1300" s="97">
        <v>156</v>
      </c>
      <c r="AE1300" s="132">
        <f t="shared" si="145"/>
        <v>867</v>
      </c>
      <c r="AF1300" s="97">
        <v>1</v>
      </c>
      <c r="AH1300" s="127" t="str">
        <f t="shared" si="144"/>
        <v>2662ACTIVOX MIEL-LIMON X 16 PASTILLAS</v>
      </c>
      <c r="AI1300" s="97" t="s">
        <v>378</v>
      </c>
    </row>
    <row r="1301" spans="1:35" x14ac:dyDescent="0.3">
      <c r="A1301" s="97">
        <v>175</v>
      </c>
      <c r="B1301" s="127" t="str">
        <f t="shared" si="142"/>
        <v>17515</v>
      </c>
      <c r="C1301" s="127" t="str">
        <f t="shared" si="143"/>
        <v>26623</v>
      </c>
      <c r="E1301" s="159" t="s">
        <v>615</v>
      </c>
      <c r="F1301" s="133" t="s">
        <v>146</v>
      </c>
      <c r="G1301" s="163" t="s">
        <v>401</v>
      </c>
      <c r="H1301" s="136">
        <v>43707</v>
      </c>
      <c r="I1301" s="132">
        <f t="shared" si="146"/>
        <v>3</v>
      </c>
      <c r="J1301" s="97" t="s">
        <v>537</v>
      </c>
      <c r="K1301" s="97">
        <v>2018</v>
      </c>
      <c r="L1301" s="109">
        <v>43242</v>
      </c>
      <c r="M1301" s="97">
        <v>2661</v>
      </c>
      <c r="N1301" s="97">
        <v>2662</v>
      </c>
      <c r="O1301" s="109">
        <v>43242</v>
      </c>
      <c r="P1301" s="97" t="s">
        <v>134</v>
      </c>
      <c r="Q1301" s="97" t="s">
        <v>93</v>
      </c>
      <c r="R1301" s="132" t="str">
        <f>IFERROR(VLOOKUP(Q1301,PROVEEDORES!$A$2:$B$100,2,0),"")</f>
        <v>GUAYAQUIL</v>
      </c>
      <c r="S1301" s="124">
        <v>0.66666666666666663</v>
      </c>
      <c r="T1301" s="97">
        <v>7</v>
      </c>
      <c r="U1301" s="127" t="s">
        <v>477</v>
      </c>
      <c r="V1301" s="97" t="s">
        <v>478</v>
      </c>
      <c r="W1301" s="97" t="s">
        <v>289</v>
      </c>
      <c r="Y1301" s="127" t="s">
        <v>363</v>
      </c>
      <c r="Z1301" s="127" t="s">
        <v>480</v>
      </c>
      <c r="AA1301" s="127" t="s">
        <v>261</v>
      </c>
      <c r="AB1301" s="127">
        <f t="shared" si="147"/>
        <v>15</v>
      </c>
      <c r="AC1301" s="127">
        <f t="shared" si="148"/>
        <v>1</v>
      </c>
      <c r="AD1301" s="97">
        <v>24</v>
      </c>
      <c r="AE1301" s="132">
        <f t="shared" si="145"/>
        <v>867</v>
      </c>
      <c r="AF1301" s="97">
        <v>1</v>
      </c>
      <c r="AH1301" s="127" t="str">
        <f t="shared" si="144"/>
        <v>2662ARKOVOX PROPOLIS JARABE X 150 ML.</v>
      </c>
      <c r="AI1301" s="97" t="s">
        <v>378</v>
      </c>
    </row>
    <row r="1302" spans="1:35" x14ac:dyDescent="0.3">
      <c r="A1302" s="97">
        <v>175</v>
      </c>
      <c r="B1302" s="127" t="str">
        <f t="shared" si="142"/>
        <v>17515</v>
      </c>
      <c r="C1302" s="127" t="str">
        <f t="shared" si="143"/>
        <v>26624</v>
      </c>
      <c r="E1302" s="159" t="s">
        <v>620</v>
      </c>
      <c r="F1302" s="133" t="s">
        <v>165</v>
      </c>
      <c r="G1302" s="163" t="s">
        <v>184</v>
      </c>
      <c r="H1302" s="136">
        <v>44042</v>
      </c>
      <c r="I1302" s="132">
        <f t="shared" si="146"/>
        <v>4</v>
      </c>
      <c r="J1302" s="97" t="s">
        <v>537</v>
      </c>
      <c r="K1302" s="97">
        <v>2018</v>
      </c>
      <c r="L1302" s="109">
        <v>43242</v>
      </c>
      <c r="M1302" s="97">
        <v>2661</v>
      </c>
      <c r="N1302" s="97">
        <v>2662</v>
      </c>
      <c r="O1302" s="109">
        <v>43242</v>
      </c>
      <c r="P1302" s="97" t="s">
        <v>134</v>
      </c>
      <c r="Q1302" s="97" t="s">
        <v>93</v>
      </c>
      <c r="R1302" s="132" t="str">
        <f>IFERROR(VLOOKUP(Q1302,PROVEEDORES!$A$2:$B$100,2,0),"")</f>
        <v>GUAYAQUIL</v>
      </c>
      <c r="S1302" s="124">
        <v>0.66666666666666663</v>
      </c>
      <c r="T1302" s="97">
        <v>7</v>
      </c>
      <c r="U1302" s="127" t="s">
        <v>477</v>
      </c>
      <c r="V1302" s="97" t="s">
        <v>478</v>
      </c>
      <c r="W1302" s="97" t="s">
        <v>289</v>
      </c>
      <c r="Y1302" s="127" t="s">
        <v>363</v>
      </c>
      <c r="Z1302" s="127" t="s">
        <v>480</v>
      </c>
      <c r="AA1302" s="127" t="s">
        <v>261</v>
      </c>
      <c r="AB1302" s="127">
        <f t="shared" si="147"/>
        <v>15</v>
      </c>
      <c r="AC1302" s="127">
        <f t="shared" si="148"/>
        <v>1</v>
      </c>
      <c r="AD1302" s="97">
        <v>12</v>
      </c>
      <c r="AE1302" s="132">
        <f t="shared" si="145"/>
        <v>867</v>
      </c>
      <c r="AF1302" s="97">
        <v>1</v>
      </c>
      <c r="AH1302" s="127" t="str">
        <f t="shared" si="144"/>
        <v>2662PHYTO SOYA FORTE X 60 CAPS</v>
      </c>
      <c r="AI1302" s="97" t="s">
        <v>378</v>
      </c>
    </row>
    <row r="1303" spans="1:35" x14ac:dyDescent="0.3">
      <c r="A1303" s="97">
        <v>175</v>
      </c>
      <c r="B1303" s="127" t="str">
        <f t="shared" si="142"/>
        <v>17515</v>
      </c>
      <c r="C1303" s="127" t="str">
        <f t="shared" si="143"/>
        <v>26625</v>
      </c>
      <c r="E1303" s="159" t="s">
        <v>621</v>
      </c>
      <c r="F1303" s="133" t="s">
        <v>837</v>
      </c>
      <c r="G1303" s="163">
        <v>173937</v>
      </c>
      <c r="H1303" s="136" t="s">
        <v>837</v>
      </c>
      <c r="I1303" s="132">
        <f t="shared" si="146"/>
        <v>5</v>
      </c>
      <c r="J1303" s="97" t="s">
        <v>537</v>
      </c>
      <c r="K1303" s="97">
        <v>2018</v>
      </c>
      <c r="L1303" s="109">
        <v>43242</v>
      </c>
      <c r="M1303" s="97">
        <v>2661</v>
      </c>
      <c r="N1303" s="97">
        <v>2662</v>
      </c>
      <c r="O1303" s="109">
        <v>43242</v>
      </c>
      <c r="P1303" s="97" t="s">
        <v>134</v>
      </c>
      <c r="Q1303" s="97" t="s">
        <v>93</v>
      </c>
      <c r="R1303" s="132" t="str">
        <f>IFERROR(VLOOKUP(Q1303,PROVEEDORES!$A$2:$B$100,2,0),"")</f>
        <v>GUAYAQUIL</v>
      </c>
      <c r="S1303" s="124">
        <v>0.66666666666666663</v>
      </c>
      <c r="T1303" s="97">
        <v>7</v>
      </c>
      <c r="U1303" s="127" t="s">
        <v>477</v>
      </c>
      <c r="V1303" s="97" t="s">
        <v>478</v>
      </c>
      <c r="W1303" s="97" t="s">
        <v>289</v>
      </c>
      <c r="Y1303" s="127" t="s">
        <v>363</v>
      </c>
      <c r="Z1303" s="127" t="s">
        <v>480</v>
      </c>
      <c r="AA1303" s="127" t="s">
        <v>261</v>
      </c>
      <c r="AB1303" s="127">
        <f t="shared" si="147"/>
        <v>15</v>
      </c>
      <c r="AC1303" s="127">
        <f t="shared" si="148"/>
        <v>1</v>
      </c>
      <c r="AD1303" s="97">
        <v>12</v>
      </c>
      <c r="AE1303" s="132">
        <f t="shared" si="145"/>
        <v>867</v>
      </c>
      <c r="AF1303" s="97">
        <v>1</v>
      </c>
      <c r="AH1303" s="127" t="str">
        <f t="shared" si="144"/>
        <v>2662</v>
      </c>
      <c r="AI1303" s="97" t="s">
        <v>378</v>
      </c>
    </row>
    <row r="1304" spans="1:35" x14ac:dyDescent="0.3">
      <c r="A1304" s="97">
        <v>175</v>
      </c>
      <c r="B1304" s="127" t="str">
        <f t="shared" si="142"/>
        <v>17515</v>
      </c>
      <c r="C1304" s="127" t="str">
        <f t="shared" si="143"/>
        <v>26626</v>
      </c>
      <c r="E1304" s="159" t="s">
        <v>617</v>
      </c>
      <c r="F1304" s="133" t="s">
        <v>155</v>
      </c>
      <c r="G1304" s="163" t="s">
        <v>355</v>
      </c>
      <c r="H1304" s="136">
        <v>44073</v>
      </c>
      <c r="I1304" s="132">
        <f t="shared" si="146"/>
        <v>6</v>
      </c>
      <c r="J1304" s="97" t="s">
        <v>537</v>
      </c>
      <c r="K1304" s="97">
        <v>2018</v>
      </c>
      <c r="L1304" s="109">
        <v>43242</v>
      </c>
      <c r="M1304" s="97">
        <v>2661</v>
      </c>
      <c r="N1304" s="97">
        <v>2662</v>
      </c>
      <c r="O1304" s="109">
        <v>43242</v>
      </c>
      <c r="P1304" s="97" t="s">
        <v>134</v>
      </c>
      <c r="Q1304" s="97" t="s">
        <v>93</v>
      </c>
      <c r="R1304" s="132" t="str">
        <f>IFERROR(VLOOKUP(Q1304,PROVEEDORES!$A$2:$B$100,2,0),"")</f>
        <v>GUAYAQUIL</v>
      </c>
      <c r="S1304" s="124">
        <v>0.66666666666666663</v>
      </c>
      <c r="T1304" s="97">
        <v>7</v>
      </c>
      <c r="U1304" s="127" t="s">
        <v>477</v>
      </c>
      <c r="V1304" s="97" t="s">
        <v>478</v>
      </c>
      <c r="W1304" s="97" t="s">
        <v>289</v>
      </c>
      <c r="Y1304" s="127" t="s">
        <v>363</v>
      </c>
      <c r="Z1304" s="127" t="s">
        <v>480</v>
      </c>
      <c r="AA1304" s="127" t="s">
        <v>261</v>
      </c>
      <c r="AB1304" s="127">
        <f t="shared" si="147"/>
        <v>15</v>
      </c>
      <c r="AC1304" s="127">
        <f t="shared" si="148"/>
        <v>1</v>
      </c>
      <c r="AD1304" s="97">
        <v>24</v>
      </c>
      <c r="AE1304" s="132">
        <f t="shared" si="145"/>
        <v>867</v>
      </c>
      <c r="AF1304" s="97">
        <v>1</v>
      </c>
      <c r="AH1304" s="127" t="str">
        <f t="shared" si="144"/>
        <v>2662PHYTO SOYA CAPS. X 60</v>
      </c>
      <c r="AI1304" s="97" t="s">
        <v>378</v>
      </c>
    </row>
    <row r="1305" spans="1:35" x14ac:dyDescent="0.3">
      <c r="A1305" s="97">
        <v>175</v>
      </c>
      <c r="B1305" s="127" t="str">
        <f t="shared" si="142"/>
        <v>17515</v>
      </c>
      <c r="C1305" s="127" t="str">
        <f t="shared" si="143"/>
        <v>26627</v>
      </c>
      <c r="E1305" s="159" t="s">
        <v>629</v>
      </c>
      <c r="F1305" s="133" t="s">
        <v>170</v>
      </c>
      <c r="G1305" s="163" t="s">
        <v>376</v>
      </c>
      <c r="H1305" s="136">
        <v>43889</v>
      </c>
      <c r="I1305" s="132">
        <f t="shared" si="146"/>
        <v>7</v>
      </c>
      <c r="J1305" s="97" t="s">
        <v>537</v>
      </c>
      <c r="K1305" s="97">
        <v>2018</v>
      </c>
      <c r="L1305" s="109">
        <v>43242</v>
      </c>
      <c r="M1305" s="97">
        <v>2661</v>
      </c>
      <c r="N1305" s="97">
        <v>2662</v>
      </c>
      <c r="O1305" s="109">
        <v>43242</v>
      </c>
      <c r="P1305" s="97" t="s">
        <v>134</v>
      </c>
      <c r="Q1305" s="97" t="s">
        <v>93</v>
      </c>
      <c r="R1305" s="132" t="str">
        <f>IFERROR(VLOOKUP(Q1305,PROVEEDORES!$A$2:$B$100,2,0),"")</f>
        <v>GUAYAQUIL</v>
      </c>
      <c r="S1305" s="124">
        <v>0.66666666666666663</v>
      </c>
      <c r="T1305" s="97">
        <v>7</v>
      </c>
      <c r="U1305" s="127" t="s">
        <v>477</v>
      </c>
      <c r="V1305" s="97" t="s">
        <v>478</v>
      </c>
      <c r="W1305" s="97" t="s">
        <v>289</v>
      </c>
      <c r="Y1305" s="127" t="s">
        <v>363</v>
      </c>
      <c r="Z1305" s="127" t="s">
        <v>480</v>
      </c>
      <c r="AA1305" s="127" t="s">
        <v>261</v>
      </c>
      <c r="AB1305" s="127">
        <f t="shared" si="147"/>
        <v>15</v>
      </c>
      <c r="AC1305" s="127">
        <f t="shared" si="148"/>
        <v>1</v>
      </c>
      <c r="AD1305" s="97">
        <v>12</v>
      </c>
      <c r="AE1305" s="132">
        <f t="shared" si="145"/>
        <v>867</v>
      </c>
      <c r="AF1305" s="97">
        <v>1</v>
      </c>
      <c r="AH1305" s="127" t="str">
        <f t="shared" si="144"/>
        <v>2662PHYTO SOYA DIA Y NOCHE X 60 CAP.</v>
      </c>
      <c r="AI1305" s="97" t="s">
        <v>378</v>
      </c>
    </row>
    <row r="1306" spans="1:35" x14ac:dyDescent="0.3">
      <c r="A1306" s="97">
        <v>178</v>
      </c>
      <c r="B1306" s="127" t="str">
        <f t="shared" si="142"/>
        <v>1781</v>
      </c>
      <c r="C1306" s="127" t="str">
        <f t="shared" si="143"/>
        <v>26641</v>
      </c>
      <c r="D1306" s="98" t="s">
        <v>651</v>
      </c>
      <c r="E1306" s="159" t="s">
        <v>631</v>
      </c>
      <c r="F1306" s="133" t="s">
        <v>159</v>
      </c>
      <c r="G1306" s="163" t="s">
        <v>183</v>
      </c>
      <c r="H1306" s="136">
        <v>43738</v>
      </c>
      <c r="I1306" s="132">
        <f t="shared" si="146"/>
        <v>1</v>
      </c>
      <c r="J1306" s="97" t="s">
        <v>537</v>
      </c>
      <c r="K1306" s="97">
        <v>2018</v>
      </c>
      <c r="L1306" s="109">
        <v>43244</v>
      </c>
      <c r="M1306" s="97">
        <v>2663</v>
      </c>
      <c r="N1306" s="97">
        <v>2664</v>
      </c>
      <c r="O1306" s="109">
        <v>43243</v>
      </c>
      <c r="P1306" s="97" t="s">
        <v>134</v>
      </c>
      <c r="Q1306" s="97" t="s">
        <v>566</v>
      </c>
      <c r="R1306" s="132" t="str">
        <f>IFERROR(VLOOKUP(Q1306,PROVEEDORES!$A$2:$B$100,2,0),"")</f>
        <v>QUITO</v>
      </c>
      <c r="S1306" s="124">
        <v>0.63541666666666663</v>
      </c>
      <c r="T1306" s="97">
        <v>18</v>
      </c>
      <c r="U1306" s="127" t="s">
        <v>477</v>
      </c>
      <c r="V1306" s="97" t="s">
        <v>478</v>
      </c>
      <c r="W1306" s="97" t="s">
        <v>289</v>
      </c>
      <c r="Y1306" s="127" t="s">
        <v>363</v>
      </c>
      <c r="Z1306" s="127" t="s">
        <v>480</v>
      </c>
      <c r="AA1306" s="127" t="s">
        <v>261</v>
      </c>
      <c r="AB1306" s="127">
        <f t="shared" si="147"/>
        <v>1</v>
      </c>
      <c r="AC1306" s="127">
        <f t="shared" si="148"/>
        <v>1</v>
      </c>
      <c r="AD1306" s="97">
        <v>445</v>
      </c>
      <c r="AE1306" s="132">
        <f t="shared" si="145"/>
        <v>868</v>
      </c>
      <c r="AF1306" s="97">
        <v>1</v>
      </c>
      <c r="AH1306" s="127" t="str">
        <f t="shared" si="144"/>
        <v>2664ACTIVOX MIEL-LIMON X 16 PASTILLAS</v>
      </c>
      <c r="AI1306" s="97" t="s">
        <v>512</v>
      </c>
    </row>
    <row r="1307" spans="1:35" x14ac:dyDescent="0.3">
      <c r="A1307" s="97">
        <v>178</v>
      </c>
      <c r="B1307" s="127" t="str">
        <f t="shared" si="142"/>
        <v>1781</v>
      </c>
      <c r="C1307" s="127" t="str">
        <f t="shared" si="143"/>
        <v>26642</v>
      </c>
      <c r="D1307" s="98" t="s">
        <v>651</v>
      </c>
      <c r="E1307" s="159" t="s">
        <v>630</v>
      </c>
      <c r="F1307" s="133" t="s">
        <v>142</v>
      </c>
      <c r="G1307" s="163" t="s">
        <v>397</v>
      </c>
      <c r="H1307" s="136">
        <v>43738</v>
      </c>
      <c r="I1307" s="132">
        <f t="shared" si="146"/>
        <v>2</v>
      </c>
      <c r="J1307" s="97" t="s">
        <v>537</v>
      </c>
      <c r="K1307" s="97">
        <v>2018</v>
      </c>
      <c r="L1307" s="109">
        <v>43244</v>
      </c>
      <c r="M1307" s="97">
        <v>2663</v>
      </c>
      <c r="N1307" s="97">
        <v>2664</v>
      </c>
      <c r="O1307" s="109">
        <v>43243</v>
      </c>
      <c r="P1307" s="97" t="s">
        <v>134</v>
      </c>
      <c r="Q1307" s="97" t="s">
        <v>566</v>
      </c>
      <c r="R1307" s="132" t="str">
        <f>IFERROR(VLOOKUP(Q1307,PROVEEDORES!$A$2:$B$100,2,0),"")</f>
        <v>QUITO</v>
      </c>
      <c r="S1307" s="124">
        <v>0.63541666666666663</v>
      </c>
      <c r="T1307" s="97">
        <v>18</v>
      </c>
      <c r="U1307" s="127" t="s">
        <v>477</v>
      </c>
      <c r="V1307" s="97" t="s">
        <v>478</v>
      </c>
      <c r="W1307" s="97" t="s">
        <v>289</v>
      </c>
      <c r="Y1307" s="127" t="s">
        <v>363</v>
      </c>
      <c r="Z1307" s="127" t="s">
        <v>480</v>
      </c>
      <c r="AA1307" s="127" t="s">
        <v>261</v>
      </c>
      <c r="AB1307" s="127">
        <f t="shared" si="147"/>
        <v>1</v>
      </c>
      <c r="AC1307" s="127">
        <f t="shared" si="148"/>
        <v>1</v>
      </c>
      <c r="AD1307" s="97">
        <v>735</v>
      </c>
      <c r="AE1307" s="132">
        <f t="shared" si="145"/>
        <v>868</v>
      </c>
      <c r="AF1307" s="97">
        <v>1</v>
      </c>
      <c r="AH1307" s="127" t="str">
        <f t="shared" si="144"/>
        <v>2664ACTIVOX MENTA-EUCALIPTO X 16 PASTILLAS</v>
      </c>
      <c r="AI1307" s="97" t="s">
        <v>512</v>
      </c>
    </row>
    <row r="1308" spans="1:35" x14ac:dyDescent="0.3">
      <c r="A1308" s="97">
        <v>178</v>
      </c>
      <c r="B1308" s="127" t="str">
        <f t="shared" si="142"/>
        <v>1781</v>
      </c>
      <c r="C1308" s="127" t="str">
        <f t="shared" si="143"/>
        <v>26643</v>
      </c>
      <c r="D1308" s="98" t="s">
        <v>651</v>
      </c>
      <c r="E1308" s="159" t="s">
        <v>617</v>
      </c>
      <c r="F1308" s="133" t="s">
        <v>155</v>
      </c>
      <c r="G1308" s="163" t="s">
        <v>355</v>
      </c>
      <c r="H1308" s="136">
        <v>44073</v>
      </c>
      <c r="I1308" s="132">
        <f t="shared" si="146"/>
        <v>3</v>
      </c>
      <c r="J1308" s="97" t="s">
        <v>537</v>
      </c>
      <c r="K1308" s="97">
        <v>2018</v>
      </c>
      <c r="L1308" s="109">
        <v>43244</v>
      </c>
      <c r="M1308" s="97">
        <v>2663</v>
      </c>
      <c r="N1308" s="97">
        <v>2664</v>
      </c>
      <c r="O1308" s="109">
        <v>43243</v>
      </c>
      <c r="P1308" s="97" t="s">
        <v>134</v>
      </c>
      <c r="Q1308" s="97" t="s">
        <v>566</v>
      </c>
      <c r="R1308" s="132" t="str">
        <f>IFERROR(VLOOKUP(Q1308,PROVEEDORES!$A$2:$B$100,2,0),"")</f>
        <v>QUITO</v>
      </c>
      <c r="S1308" s="124">
        <v>0.63541666666666663</v>
      </c>
      <c r="T1308" s="97">
        <v>18</v>
      </c>
      <c r="U1308" s="127" t="s">
        <v>477</v>
      </c>
      <c r="V1308" s="97" t="s">
        <v>478</v>
      </c>
      <c r="W1308" s="97" t="s">
        <v>289</v>
      </c>
      <c r="Y1308" s="127" t="s">
        <v>363</v>
      </c>
      <c r="Z1308" s="127" t="s">
        <v>480</v>
      </c>
      <c r="AA1308" s="127" t="s">
        <v>261</v>
      </c>
      <c r="AB1308" s="127">
        <f t="shared" si="147"/>
        <v>1</v>
      </c>
      <c r="AC1308" s="127">
        <f t="shared" si="148"/>
        <v>1</v>
      </c>
      <c r="AD1308" s="97">
        <v>30</v>
      </c>
      <c r="AE1308" s="132">
        <f t="shared" si="145"/>
        <v>868</v>
      </c>
      <c r="AF1308" s="97">
        <v>1</v>
      </c>
      <c r="AH1308" s="127" t="str">
        <f t="shared" si="144"/>
        <v>2664PHYTO SOYA CAPS. X 60</v>
      </c>
      <c r="AI1308" s="97" t="s">
        <v>512</v>
      </c>
    </row>
    <row r="1309" spans="1:35" x14ac:dyDescent="0.3">
      <c r="A1309" s="97">
        <v>178</v>
      </c>
      <c r="B1309" s="127" t="str">
        <f t="shared" si="142"/>
        <v>1781</v>
      </c>
      <c r="C1309" s="127" t="str">
        <f t="shared" si="143"/>
        <v>26644</v>
      </c>
      <c r="D1309" s="98" t="s">
        <v>651</v>
      </c>
      <c r="E1309" s="159" t="s">
        <v>634</v>
      </c>
      <c r="F1309" s="133" t="s">
        <v>157</v>
      </c>
      <c r="G1309" s="163" t="s">
        <v>326</v>
      </c>
      <c r="H1309" s="136">
        <v>44134</v>
      </c>
      <c r="I1309" s="132">
        <f t="shared" si="146"/>
        <v>4</v>
      </c>
      <c r="J1309" s="97" t="s">
        <v>537</v>
      </c>
      <c r="K1309" s="97">
        <v>2018</v>
      </c>
      <c r="L1309" s="109">
        <v>43244</v>
      </c>
      <c r="M1309" s="97">
        <v>2663</v>
      </c>
      <c r="N1309" s="97">
        <v>2664</v>
      </c>
      <c r="O1309" s="109">
        <v>43243</v>
      </c>
      <c r="P1309" s="97" t="s">
        <v>134</v>
      </c>
      <c r="Q1309" s="97" t="s">
        <v>566</v>
      </c>
      <c r="R1309" s="132" t="str">
        <f>IFERROR(VLOOKUP(Q1309,PROVEEDORES!$A$2:$B$100,2,0),"")</f>
        <v>QUITO</v>
      </c>
      <c r="S1309" s="124">
        <v>0.63541666666666663</v>
      </c>
      <c r="T1309" s="97">
        <v>18</v>
      </c>
      <c r="U1309" s="127" t="s">
        <v>477</v>
      </c>
      <c r="V1309" s="97" t="s">
        <v>478</v>
      </c>
      <c r="W1309" s="97" t="s">
        <v>289</v>
      </c>
      <c r="Y1309" s="127" t="s">
        <v>363</v>
      </c>
      <c r="Z1309" s="127" t="s">
        <v>480</v>
      </c>
      <c r="AA1309" s="127" t="s">
        <v>261</v>
      </c>
      <c r="AB1309" s="127">
        <f t="shared" si="147"/>
        <v>1</v>
      </c>
      <c r="AC1309" s="127">
        <f t="shared" si="148"/>
        <v>1</v>
      </c>
      <c r="AD1309" s="97">
        <v>36</v>
      </c>
      <c r="AE1309" s="132">
        <f t="shared" si="145"/>
        <v>868</v>
      </c>
      <c r="AF1309" s="97">
        <v>1</v>
      </c>
      <c r="AH1309" s="127" t="str">
        <f t="shared" si="144"/>
        <v>2664PHYTO SOYA GEL VAGINAL X 8 APLICADORES</v>
      </c>
      <c r="AI1309" s="97" t="s">
        <v>512</v>
      </c>
    </row>
    <row r="1310" spans="1:35" x14ac:dyDescent="0.3">
      <c r="A1310" s="97">
        <v>178</v>
      </c>
      <c r="B1310" s="127" t="str">
        <f t="shared" si="142"/>
        <v>1781</v>
      </c>
      <c r="C1310" s="127" t="str">
        <f t="shared" si="143"/>
        <v>26645</v>
      </c>
      <c r="D1310" s="98" t="s">
        <v>651</v>
      </c>
      <c r="E1310" s="159" t="s">
        <v>615</v>
      </c>
      <c r="F1310" s="133" t="s">
        <v>146</v>
      </c>
      <c r="G1310" s="163" t="s">
        <v>401</v>
      </c>
      <c r="H1310" s="136">
        <v>43707</v>
      </c>
      <c r="I1310" s="132">
        <f t="shared" si="146"/>
        <v>5</v>
      </c>
      <c r="J1310" s="97" t="s">
        <v>537</v>
      </c>
      <c r="K1310" s="97">
        <v>2018</v>
      </c>
      <c r="L1310" s="109">
        <v>43244</v>
      </c>
      <c r="M1310" s="97">
        <v>2663</v>
      </c>
      <c r="N1310" s="97">
        <v>2664</v>
      </c>
      <c r="O1310" s="109">
        <v>43243</v>
      </c>
      <c r="P1310" s="97" t="s">
        <v>134</v>
      </c>
      <c r="Q1310" s="97" t="s">
        <v>566</v>
      </c>
      <c r="R1310" s="132" t="str">
        <f>IFERROR(VLOOKUP(Q1310,PROVEEDORES!$A$2:$B$100,2,0),"")</f>
        <v>QUITO</v>
      </c>
      <c r="S1310" s="124">
        <v>0.63541666666666663</v>
      </c>
      <c r="T1310" s="97">
        <v>18</v>
      </c>
      <c r="U1310" s="127" t="s">
        <v>477</v>
      </c>
      <c r="V1310" s="97" t="s">
        <v>478</v>
      </c>
      <c r="W1310" s="97" t="s">
        <v>289</v>
      </c>
      <c r="Y1310" s="127" t="s">
        <v>363</v>
      </c>
      <c r="Z1310" s="127" t="s">
        <v>480</v>
      </c>
      <c r="AA1310" s="127" t="s">
        <v>261</v>
      </c>
      <c r="AB1310" s="127">
        <f t="shared" si="147"/>
        <v>1</v>
      </c>
      <c r="AC1310" s="127">
        <f t="shared" si="148"/>
        <v>1</v>
      </c>
      <c r="AD1310" s="97">
        <v>102</v>
      </c>
      <c r="AE1310" s="132">
        <f t="shared" si="145"/>
        <v>868</v>
      </c>
      <c r="AF1310" s="97">
        <v>1</v>
      </c>
      <c r="AH1310" s="127" t="str">
        <f t="shared" si="144"/>
        <v>2664ARKOVOX PROPOLIS JARABE X 150 ML.</v>
      </c>
      <c r="AI1310" s="97" t="s">
        <v>512</v>
      </c>
    </row>
    <row r="1311" spans="1:35" x14ac:dyDescent="0.3">
      <c r="A1311" s="97">
        <v>178</v>
      </c>
      <c r="B1311" s="127" t="str">
        <f t="shared" si="142"/>
        <v>1781</v>
      </c>
      <c r="C1311" s="127" t="str">
        <f t="shared" si="143"/>
        <v>26646</v>
      </c>
      <c r="D1311" s="98" t="s">
        <v>651</v>
      </c>
      <c r="E1311" s="159" t="s">
        <v>620</v>
      </c>
      <c r="F1311" s="133" t="s">
        <v>165</v>
      </c>
      <c r="G1311" s="163" t="s">
        <v>184</v>
      </c>
      <c r="H1311" s="136">
        <v>44042</v>
      </c>
      <c r="I1311" s="132">
        <f t="shared" si="146"/>
        <v>6</v>
      </c>
      <c r="J1311" s="97" t="s">
        <v>537</v>
      </c>
      <c r="K1311" s="97">
        <v>2018</v>
      </c>
      <c r="L1311" s="109">
        <v>43244</v>
      </c>
      <c r="M1311" s="97">
        <v>2663</v>
      </c>
      <c r="N1311" s="97">
        <v>2664</v>
      </c>
      <c r="O1311" s="109">
        <v>43243</v>
      </c>
      <c r="P1311" s="97" t="s">
        <v>134</v>
      </c>
      <c r="Q1311" s="97" t="s">
        <v>566</v>
      </c>
      <c r="R1311" s="132" t="str">
        <f>IFERROR(VLOOKUP(Q1311,PROVEEDORES!$A$2:$B$100,2,0),"")</f>
        <v>QUITO</v>
      </c>
      <c r="S1311" s="124">
        <v>0.63541666666666663</v>
      </c>
      <c r="T1311" s="97">
        <v>18</v>
      </c>
      <c r="U1311" s="127" t="s">
        <v>477</v>
      </c>
      <c r="V1311" s="97" t="s">
        <v>478</v>
      </c>
      <c r="W1311" s="97" t="s">
        <v>289</v>
      </c>
      <c r="Y1311" s="127" t="s">
        <v>363</v>
      </c>
      <c r="Z1311" s="127" t="s">
        <v>480</v>
      </c>
      <c r="AA1311" s="127" t="s">
        <v>261</v>
      </c>
      <c r="AB1311" s="127">
        <f t="shared" si="147"/>
        <v>1</v>
      </c>
      <c r="AC1311" s="127">
        <f t="shared" si="148"/>
        <v>1</v>
      </c>
      <c r="AD1311" s="97">
        <v>18</v>
      </c>
      <c r="AE1311" s="132">
        <f t="shared" si="145"/>
        <v>868</v>
      </c>
      <c r="AF1311" s="97">
        <v>1</v>
      </c>
      <c r="AH1311" s="127" t="str">
        <f t="shared" si="144"/>
        <v>2664PHYTO SOYA FORTE X 60 CAPS</v>
      </c>
      <c r="AI1311" s="97" t="s">
        <v>512</v>
      </c>
    </row>
    <row r="1312" spans="1:35" x14ac:dyDescent="0.3">
      <c r="A1312" s="97">
        <v>178</v>
      </c>
      <c r="B1312" s="127" t="str">
        <f t="shared" si="142"/>
        <v>1781</v>
      </c>
      <c r="C1312" s="127" t="str">
        <f t="shared" si="143"/>
        <v>26647</v>
      </c>
      <c r="D1312" s="98" t="s">
        <v>651</v>
      </c>
      <c r="E1312" s="159" t="s">
        <v>614</v>
      </c>
      <c r="F1312" s="133" t="s">
        <v>149</v>
      </c>
      <c r="G1312" s="163" t="s">
        <v>150</v>
      </c>
      <c r="H1312" s="136">
        <v>43951</v>
      </c>
      <c r="I1312" s="132">
        <f t="shared" si="146"/>
        <v>7</v>
      </c>
      <c r="J1312" s="97" t="s">
        <v>537</v>
      </c>
      <c r="K1312" s="97">
        <v>2018</v>
      </c>
      <c r="L1312" s="109">
        <v>43244</v>
      </c>
      <c r="M1312" s="97">
        <v>2663</v>
      </c>
      <c r="N1312" s="97">
        <v>2664</v>
      </c>
      <c r="O1312" s="109">
        <v>43243</v>
      </c>
      <c r="P1312" s="97" t="s">
        <v>134</v>
      </c>
      <c r="Q1312" s="97" t="s">
        <v>566</v>
      </c>
      <c r="R1312" s="132" t="str">
        <f>IFERROR(VLOOKUP(Q1312,PROVEEDORES!$A$2:$B$100,2,0),"")</f>
        <v>QUITO</v>
      </c>
      <c r="S1312" s="124">
        <v>0.63541666666666663</v>
      </c>
      <c r="T1312" s="97">
        <v>18</v>
      </c>
      <c r="U1312" s="127" t="s">
        <v>477</v>
      </c>
      <c r="V1312" s="97" t="s">
        <v>478</v>
      </c>
      <c r="W1312" s="97" t="s">
        <v>289</v>
      </c>
      <c r="Y1312" s="127" t="s">
        <v>363</v>
      </c>
      <c r="Z1312" s="127" t="s">
        <v>480</v>
      </c>
      <c r="AA1312" s="127" t="s">
        <v>261</v>
      </c>
      <c r="AB1312" s="127">
        <f t="shared" si="147"/>
        <v>1</v>
      </c>
      <c r="AC1312" s="127">
        <f t="shared" si="148"/>
        <v>1</v>
      </c>
      <c r="AD1312" s="97">
        <v>12</v>
      </c>
      <c r="AE1312" s="132">
        <f t="shared" si="145"/>
        <v>868</v>
      </c>
      <c r="AF1312" s="97">
        <v>1</v>
      </c>
      <c r="AH1312" s="127" t="str">
        <f t="shared" si="144"/>
        <v>2664CHONDRO AID FORTE X 60 CAPS.</v>
      </c>
      <c r="AI1312" s="97" t="s">
        <v>512</v>
      </c>
    </row>
    <row r="1313" spans="1:35" x14ac:dyDescent="0.3">
      <c r="A1313" s="97">
        <v>178</v>
      </c>
      <c r="B1313" s="127" t="str">
        <f t="shared" si="142"/>
        <v>1781</v>
      </c>
      <c r="C1313" s="127" t="str">
        <f t="shared" si="143"/>
        <v>26648</v>
      </c>
      <c r="D1313" s="98" t="s">
        <v>651</v>
      </c>
      <c r="E1313" s="159" t="s">
        <v>616</v>
      </c>
      <c r="F1313" s="133" t="s">
        <v>163</v>
      </c>
      <c r="G1313" s="163" t="s">
        <v>408</v>
      </c>
      <c r="H1313" s="136">
        <v>44165</v>
      </c>
      <c r="I1313" s="132">
        <f t="shared" si="146"/>
        <v>8</v>
      </c>
      <c r="J1313" s="97" t="s">
        <v>537</v>
      </c>
      <c r="K1313" s="97">
        <v>2018</v>
      </c>
      <c r="L1313" s="109">
        <v>43244</v>
      </c>
      <c r="M1313" s="97">
        <v>2663</v>
      </c>
      <c r="N1313" s="97">
        <v>2664</v>
      </c>
      <c r="O1313" s="109">
        <v>43243</v>
      </c>
      <c r="P1313" s="97" t="s">
        <v>134</v>
      </c>
      <c r="Q1313" s="97" t="s">
        <v>566</v>
      </c>
      <c r="R1313" s="132" t="str">
        <f>IFERROR(VLOOKUP(Q1313,PROVEEDORES!$A$2:$B$100,2,0),"")</f>
        <v>QUITO</v>
      </c>
      <c r="S1313" s="124">
        <v>0.63541666666666663</v>
      </c>
      <c r="T1313" s="97">
        <v>18</v>
      </c>
      <c r="U1313" s="127" t="s">
        <v>477</v>
      </c>
      <c r="V1313" s="97" t="s">
        <v>478</v>
      </c>
      <c r="W1313" s="97" t="s">
        <v>289</v>
      </c>
      <c r="Y1313" s="127" t="s">
        <v>363</v>
      </c>
      <c r="Z1313" s="127" t="s">
        <v>480</v>
      </c>
      <c r="AA1313" s="127" t="s">
        <v>261</v>
      </c>
      <c r="AB1313" s="127">
        <f t="shared" si="147"/>
        <v>1</v>
      </c>
      <c r="AC1313" s="127">
        <f t="shared" si="148"/>
        <v>1</v>
      </c>
      <c r="AD1313" s="97">
        <v>6</v>
      </c>
      <c r="AE1313" s="132">
        <f t="shared" si="145"/>
        <v>868</v>
      </c>
      <c r="AF1313" s="97">
        <v>1</v>
      </c>
      <c r="AH1313" s="127" t="str">
        <f t="shared" si="144"/>
        <v>2664PERLAS DE PIEL advance X 200 CAPS.</v>
      </c>
      <c r="AI1313" s="97" t="s">
        <v>512</v>
      </c>
    </row>
    <row r="1314" spans="1:35" x14ac:dyDescent="0.3">
      <c r="A1314" s="97">
        <v>178</v>
      </c>
      <c r="B1314" s="127" t="str">
        <f t="shared" si="142"/>
        <v>1781</v>
      </c>
      <c r="C1314" s="127" t="str">
        <f t="shared" si="143"/>
        <v>26649</v>
      </c>
      <c r="D1314" s="98" t="s">
        <v>651</v>
      </c>
      <c r="E1314" s="159" t="s">
        <v>618</v>
      </c>
      <c r="F1314" s="133" t="s">
        <v>161</v>
      </c>
      <c r="G1314" s="163" t="s">
        <v>162</v>
      </c>
      <c r="H1314" s="136">
        <v>43738</v>
      </c>
      <c r="I1314" s="132">
        <f t="shared" si="146"/>
        <v>9</v>
      </c>
      <c r="J1314" s="97" t="s">
        <v>537</v>
      </c>
      <c r="K1314" s="97">
        <v>2018</v>
      </c>
      <c r="L1314" s="109">
        <v>43244</v>
      </c>
      <c r="M1314" s="97">
        <v>2663</v>
      </c>
      <c r="N1314" s="97">
        <v>2664</v>
      </c>
      <c r="O1314" s="109">
        <v>43243</v>
      </c>
      <c r="P1314" s="97" t="s">
        <v>134</v>
      </c>
      <c r="Q1314" s="97" t="s">
        <v>566</v>
      </c>
      <c r="R1314" s="132" t="str">
        <f>IFERROR(VLOOKUP(Q1314,PROVEEDORES!$A$2:$B$100,2,0),"")</f>
        <v>QUITO</v>
      </c>
      <c r="S1314" s="124">
        <v>0.63541666666666663</v>
      </c>
      <c r="T1314" s="97">
        <v>18</v>
      </c>
      <c r="U1314" s="127" t="s">
        <v>477</v>
      </c>
      <c r="V1314" s="97" t="s">
        <v>478</v>
      </c>
      <c r="W1314" s="97" t="s">
        <v>289</v>
      </c>
      <c r="Y1314" s="127" t="s">
        <v>363</v>
      </c>
      <c r="Z1314" s="127" t="s">
        <v>480</v>
      </c>
      <c r="AA1314" s="127" t="s">
        <v>261</v>
      </c>
      <c r="AB1314" s="127">
        <f t="shared" si="147"/>
        <v>1</v>
      </c>
      <c r="AC1314" s="127">
        <f t="shared" si="148"/>
        <v>1</v>
      </c>
      <c r="AD1314" s="97">
        <v>12</v>
      </c>
      <c r="AE1314" s="132">
        <f t="shared" si="145"/>
        <v>868</v>
      </c>
      <c r="AF1314" s="97">
        <v>1</v>
      </c>
      <c r="AH1314" s="127" t="str">
        <f t="shared" si="144"/>
        <v>2664ARKOCAPIL advance X 60 CAPS.</v>
      </c>
      <c r="AI1314" s="97" t="s">
        <v>512</v>
      </c>
    </row>
    <row r="1315" spans="1:35" x14ac:dyDescent="0.3">
      <c r="A1315" s="97">
        <v>178</v>
      </c>
      <c r="B1315" s="127" t="str">
        <f t="shared" si="142"/>
        <v>1781</v>
      </c>
      <c r="C1315" s="127" t="str">
        <f t="shared" si="143"/>
        <v>266410</v>
      </c>
      <c r="D1315" s="98" t="s">
        <v>651</v>
      </c>
      <c r="E1315" s="159" t="s">
        <v>629</v>
      </c>
      <c r="F1315" s="133" t="s">
        <v>170</v>
      </c>
      <c r="G1315" s="163" t="s">
        <v>376</v>
      </c>
      <c r="H1315" s="136">
        <v>43889</v>
      </c>
      <c r="I1315" s="132">
        <f t="shared" si="146"/>
        <v>10</v>
      </c>
      <c r="J1315" s="97" t="s">
        <v>537</v>
      </c>
      <c r="K1315" s="97">
        <v>2018</v>
      </c>
      <c r="L1315" s="109">
        <v>43244</v>
      </c>
      <c r="M1315" s="97">
        <v>2663</v>
      </c>
      <c r="N1315" s="97">
        <v>2664</v>
      </c>
      <c r="O1315" s="109">
        <v>43243</v>
      </c>
      <c r="P1315" s="97" t="s">
        <v>134</v>
      </c>
      <c r="Q1315" s="97" t="s">
        <v>566</v>
      </c>
      <c r="R1315" s="132" t="str">
        <f>IFERROR(VLOOKUP(Q1315,PROVEEDORES!$A$2:$B$100,2,0),"")</f>
        <v>QUITO</v>
      </c>
      <c r="S1315" s="124">
        <v>0.63541666666666663</v>
      </c>
      <c r="T1315" s="97">
        <v>18</v>
      </c>
      <c r="U1315" s="127" t="s">
        <v>477</v>
      </c>
      <c r="V1315" s="97" t="s">
        <v>478</v>
      </c>
      <c r="W1315" s="97" t="s">
        <v>289</v>
      </c>
      <c r="Y1315" s="127" t="s">
        <v>363</v>
      </c>
      <c r="Z1315" s="127" t="s">
        <v>480</v>
      </c>
      <c r="AA1315" s="127" t="s">
        <v>261</v>
      </c>
      <c r="AB1315" s="127">
        <f t="shared" si="147"/>
        <v>1</v>
      </c>
      <c r="AC1315" s="127">
        <f t="shared" si="148"/>
        <v>1</v>
      </c>
      <c r="AD1315" s="97">
        <v>18</v>
      </c>
      <c r="AE1315" s="132">
        <f t="shared" si="145"/>
        <v>868</v>
      </c>
      <c r="AF1315" s="97">
        <v>1</v>
      </c>
      <c r="AH1315" s="127" t="str">
        <f t="shared" si="144"/>
        <v>2664PHYTO SOYA DIA Y NOCHE X 60 CAP.</v>
      </c>
      <c r="AI1315" s="97" t="s">
        <v>512</v>
      </c>
    </row>
    <row r="1316" spans="1:35" x14ac:dyDescent="0.3">
      <c r="A1316" s="97">
        <v>178</v>
      </c>
      <c r="B1316" s="127" t="str">
        <f t="shared" si="142"/>
        <v>1781</v>
      </c>
      <c r="C1316" s="127" t="str">
        <f t="shared" si="143"/>
        <v>266411</v>
      </c>
      <c r="D1316" s="98" t="s">
        <v>651</v>
      </c>
      <c r="E1316" s="159" t="s">
        <v>621</v>
      </c>
      <c r="F1316" s="133" t="s">
        <v>837</v>
      </c>
      <c r="G1316" s="163">
        <v>173937</v>
      </c>
      <c r="H1316" s="136" t="s">
        <v>837</v>
      </c>
      <c r="I1316" s="132">
        <f t="shared" si="146"/>
        <v>11</v>
      </c>
      <c r="J1316" s="97" t="s">
        <v>537</v>
      </c>
      <c r="K1316" s="97">
        <v>2018</v>
      </c>
      <c r="L1316" s="109">
        <v>43244</v>
      </c>
      <c r="M1316" s="97">
        <v>2663</v>
      </c>
      <c r="N1316" s="97">
        <v>2664</v>
      </c>
      <c r="O1316" s="109">
        <v>43243</v>
      </c>
      <c r="P1316" s="97" t="s">
        <v>134</v>
      </c>
      <c r="Q1316" s="97" t="s">
        <v>566</v>
      </c>
      <c r="R1316" s="132" t="str">
        <f>IFERROR(VLOOKUP(Q1316,PROVEEDORES!$A$2:$B$100,2,0),"")</f>
        <v>QUITO</v>
      </c>
      <c r="S1316" s="124">
        <v>0.63541666666666663</v>
      </c>
      <c r="T1316" s="97">
        <v>18</v>
      </c>
      <c r="U1316" s="127" t="s">
        <v>477</v>
      </c>
      <c r="V1316" s="97" t="s">
        <v>478</v>
      </c>
      <c r="W1316" s="97" t="s">
        <v>289</v>
      </c>
      <c r="Y1316" s="127" t="s">
        <v>363</v>
      </c>
      <c r="Z1316" s="127" t="s">
        <v>480</v>
      </c>
      <c r="AA1316" s="127" t="s">
        <v>261</v>
      </c>
      <c r="AB1316" s="127">
        <f t="shared" si="147"/>
        <v>1</v>
      </c>
      <c r="AC1316" s="127">
        <f t="shared" si="148"/>
        <v>1</v>
      </c>
      <c r="AD1316" s="97">
        <v>6</v>
      </c>
      <c r="AE1316" s="132">
        <f t="shared" si="145"/>
        <v>868</v>
      </c>
      <c r="AF1316" s="97">
        <v>1</v>
      </c>
      <c r="AH1316" s="127" t="str">
        <f t="shared" si="144"/>
        <v>2664</v>
      </c>
      <c r="AI1316" s="97" t="s">
        <v>512</v>
      </c>
    </row>
    <row r="1317" spans="1:35" x14ac:dyDescent="0.3">
      <c r="A1317" s="97">
        <v>178</v>
      </c>
      <c r="B1317" s="127" t="str">
        <f t="shared" si="142"/>
        <v>1781</v>
      </c>
      <c r="C1317" s="127" t="str">
        <f t="shared" si="143"/>
        <v>266412</v>
      </c>
      <c r="D1317" s="98" t="s">
        <v>651</v>
      </c>
      <c r="E1317" s="159" t="s">
        <v>627</v>
      </c>
      <c r="F1317" s="133" t="s">
        <v>153</v>
      </c>
      <c r="G1317" s="163" t="s">
        <v>154</v>
      </c>
      <c r="H1317" s="136">
        <v>43910</v>
      </c>
      <c r="I1317" s="132">
        <f t="shared" si="146"/>
        <v>12</v>
      </c>
      <c r="J1317" s="97" t="s">
        <v>537</v>
      </c>
      <c r="K1317" s="97">
        <v>2018</v>
      </c>
      <c r="L1317" s="109">
        <v>43244</v>
      </c>
      <c r="M1317" s="97">
        <v>2663</v>
      </c>
      <c r="N1317" s="97">
        <v>2664</v>
      </c>
      <c r="O1317" s="109">
        <v>43243</v>
      </c>
      <c r="P1317" s="97" t="s">
        <v>134</v>
      </c>
      <c r="Q1317" s="97" t="s">
        <v>566</v>
      </c>
      <c r="R1317" s="132" t="str">
        <f>IFERROR(VLOOKUP(Q1317,PROVEEDORES!$A$2:$B$100,2,0),"")</f>
        <v>QUITO</v>
      </c>
      <c r="S1317" s="124">
        <v>0.63541666666666663</v>
      </c>
      <c r="T1317" s="97">
        <v>18</v>
      </c>
      <c r="U1317" s="127" t="s">
        <v>477</v>
      </c>
      <c r="V1317" s="97" t="s">
        <v>478</v>
      </c>
      <c r="W1317" s="97" t="s">
        <v>289</v>
      </c>
      <c r="Y1317" s="127" t="s">
        <v>363</v>
      </c>
      <c r="Z1317" s="127" t="s">
        <v>480</v>
      </c>
      <c r="AA1317" s="127" t="s">
        <v>261</v>
      </c>
      <c r="AB1317" s="127">
        <f t="shared" si="147"/>
        <v>1</v>
      </c>
      <c r="AC1317" s="127">
        <f t="shared" si="148"/>
        <v>1</v>
      </c>
      <c r="AD1317" s="97">
        <v>6</v>
      </c>
      <c r="AE1317" s="132">
        <f t="shared" si="145"/>
        <v>868</v>
      </c>
      <c r="AF1317" s="97">
        <v>1</v>
      </c>
      <c r="AH1317" s="127" t="str">
        <f t="shared" si="144"/>
        <v>2664ECHINALIS X 30 CAPSULAS</v>
      </c>
      <c r="AI1317" s="97" t="s">
        <v>512</v>
      </c>
    </row>
    <row r="1318" spans="1:35" x14ac:dyDescent="0.3">
      <c r="A1318" s="97">
        <v>178</v>
      </c>
      <c r="B1318" s="127" t="str">
        <f t="shared" si="142"/>
        <v>1781</v>
      </c>
      <c r="C1318" s="127" t="str">
        <f t="shared" si="143"/>
        <v>266413</v>
      </c>
      <c r="D1318" s="98" t="s">
        <v>651</v>
      </c>
      <c r="E1318" s="159" t="s">
        <v>633</v>
      </c>
      <c r="F1318" s="133" t="s">
        <v>172</v>
      </c>
      <c r="G1318" s="163" t="s">
        <v>173</v>
      </c>
      <c r="H1318" s="136">
        <v>43497</v>
      </c>
      <c r="I1318" s="132">
        <f t="shared" si="146"/>
        <v>13</v>
      </c>
      <c r="J1318" s="97" t="s">
        <v>537</v>
      </c>
      <c r="K1318" s="97">
        <v>2018</v>
      </c>
      <c r="L1318" s="109">
        <v>43244</v>
      </c>
      <c r="M1318" s="97">
        <v>2663</v>
      </c>
      <c r="N1318" s="97">
        <v>2664</v>
      </c>
      <c r="O1318" s="109">
        <v>43243</v>
      </c>
      <c r="P1318" s="97" t="s">
        <v>134</v>
      </c>
      <c r="Q1318" s="97" t="s">
        <v>566</v>
      </c>
      <c r="R1318" s="132" t="str">
        <f>IFERROR(VLOOKUP(Q1318,PROVEEDORES!$A$2:$B$100,2,0),"")</f>
        <v>QUITO</v>
      </c>
      <c r="S1318" s="124">
        <v>0.63541666666666663</v>
      </c>
      <c r="T1318" s="97">
        <v>18</v>
      </c>
      <c r="U1318" s="127" t="s">
        <v>477</v>
      </c>
      <c r="V1318" s="97" t="s">
        <v>478</v>
      </c>
      <c r="W1318" s="97" t="s">
        <v>289</v>
      </c>
      <c r="Y1318" s="127" t="s">
        <v>363</v>
      </c>
      <c r="Z1318" s="127" t="s">
        <v>480</v>
      </c>
      <c r="AA1318" s="127" t="s">
        <v>261</v>
      </c>
      <c r="AB1318" s="127">
        <f t="shared" si="147"/>
        <v>1</v>
      </c>
      <c r="AC1318" s="127">
        <f t="shared" si="148"/>
        <v>1</v>
      </c>
      <c r="AD1318" s="97">
        <v>6</v>
      </c>
      <c r="AE1318" s="132">
        <f t="shared" si="145"/>
        <v>868</v>
      </c>
      <c r="AF1318" s="97">
        <v>1</v>
      </c>
      <c r="AH1318" s="127" t="str">
        <f t="shared" si="144"/>
        <v>2664VITIVEN X 30 CAPSULAS</v>
      </c>
      <c r="AI1318" s="97" t="s">
        <v>512</v>
      </c>
    </row>
    <row r="1319" spans="1:35" x14ac:dyDescent="0.3">
      <c r="A1319" s="97">
        <v>178</v>
      </c>
      <c r="B1319" s="127" t="str">
        <f t="shared" si="142"/>
        <v>1781</v>
      </c>
      <c r="C1319" s="127" t="str">
        <f t="shared" si="143"/>
        <v>266414</v>
      </c>
      <c r="D1319" s="98" t="s">
        <v>651</v>
      </c>
      <c r="E1319" s="159" t="s">
        <v>619</v>
      </c>
      <c r="F1319" s="133" t="s">
        <v>151</v>
      </c>
      <c r="G1319" s="163" t="s">
        <v>407</v>
      </c>
      <c r="H1319" s="136">
        <v>44134</v>
      </c>
      <c r="I1319" s="132">
        <f t="shared" si="146"/>
        <v>14</v>
      </c>
      <c r="J1319" s="97" t="s">
        <v>537</v>
      </c>
      <c r="K1319" s="97">
        <v>2018</v>
      </c>
      <c r="L1319" s="109">
        <v>43244</v>
      </c>
      <c r="M1319" s="97">
        <v>2663</v>
      </c>
      <c r="N1319" s="97">
        <v>2664</v>
      </c>
      <c r="O1319" s="109">
        <v>43243</v>
      </c>
      <c r="P1319" s="97" t="s">
        <v>134</v>
      </c>
      <c r="Q1319" s="97" t="s">
        <v>566</v>
      </c>
      <c r="R1319" s="132" t="str">
        <f>IFERROR(VLOOKUP(Q1319,PROVEEDORES!$A$2:$B$100,2,0),"")</f>
        <v>QUITO</v>
      </c>
      <c r="S1319" s="124">
        <v>0.63541666666666663</v>
      </c>
      <c r="T1319" s="97">
        <v>18</v>
      </c>
      <c r="U1319" s="127" t="s">
        <v>477</v>
      </c>
      <c r="V1319" s="97" t="s">
        <v>478</v>
      </c>
      <c r="W1319" s="97" t="s">
        <v>289</v>
      </c>
      <c r="Y1319" s="127" t="s">
        <v>363</v>
      </c>
      <c r="Z1319" s="127" t="s">
        <v>480</v>
      </c>
      <c r="AA1319" s="127" t="s">
        <v>261</v>
      </c>
      <c r="AB1319" s="127">
        <f t="shared" si="147"/>
        <v>1</v>
      </c>
      <c r="AC1319" s="127">
        <f t="shared" si="148"/>
        <v>1</v>
      </c>
      <c r="AD1319" s="97">
        <v>18</v>
      </c>
      <c r="AE1319" s="132">
        <f t="shared" si="145"/>
        <v>868</v>
      </c>
      <c r="AF1319" s="97">
        <v>1</v>
      </c>
      <c r="AH1319" s="127" t="str">
        <f t="shared" si="144"/>
        <v>2664CYS-CONTROL SACHETS X 14</v>
      </c>
      <c r="AI1319" s="97" t="s">
        <v>512</v>
      </c>
    </row>
    <row r="1320" spans="1:35" x14ac:dyDescent="0.3">
      <c r="A1320" s="97">
        <v>178</v>
      </c>
      <c r="B1320" s="127" t="str">
        <f t="shared" si="142"/>
        <v>1781</v>
      </c>
      <c r="C1320" s="127" t="str">
        <f t="shared" si="143"/>
        <v>266415</v>
      </c>
      <c r="D1320" s="98" t="s">
        <v>651</v>
      </c>
      <c r="E1320" s="159" t="s">
        <v>613</v>
      </c>
      <c r="F1320" s="133" t="s">
        <v>185</v>
      </c>
      <c r="G1320" s="163" t="s">
        <v>547</v>
      </c>
      <c r="H1320" s="136">
        <v>44134</v>
      </c>
      <c r="I1320" s="132">
        <f t="shared" si="146"/>
        <v>15</v>
      </c>
      <c r="J1320" s="97" t="s">
        <v>537</v>
      </c>
      <c r="K1320" s="97">
        <v>2018</v>
      </c>
      <c r="L1320" s="109">
        <v>43244</v>
      </c>
      <c r="M1320" s="97">
        <v>2663</v>
      </c>
      <c r="N1320" s="97">
        <v>2664</v>
      </c>
      <c r="O1320" s="109">
        <v>43243</v>
      </c>
      <c r="P1320" s="97" t="s">
        <v>134</v>
      </c>
      <c r="Q1320" s="97" t="s">
        <v>566</v>
      </c>
      <c r="R1320" s="132" t="str">
        <f>IFERROR(VLOOKUP(Q1320,PROVEEDORES!$A$2:$B$100,2,0),"")</f>
        <v>QUITO</v>
      </c>
      <c r="S1320" s="124">
        <v>0.63541666666666663</v>
      </c>
      <c r="T1320" s="97">
        <v>18</v>
      </c>
      <c r="U1320" s="127" t="s">
        <v>477</v>
      </c>
      <c r="V1320" s="97" t="s">
        <v>478</v>
      </c>
      <c r="W1320" s="97" t="s">
        <v>289</v>
      </c>
      <c r="Y1320" s="127" t="s">
        <v>363</v>
      </c>
      <c r="Z1320" s="127" t="s">
        <v>480</v>
      </c>
      <c r="AA1320" s="127" t="s">
        <v>261</v>
      </c>
      <c r="AB1320" s="127">
        <f t="shared" si="147"/>
        <v>1</v>
      </c>
      <c r="AC1320" s="127">
        <f t="shared" si="148"/>
        <v>1</v>
      </c>
      <c r="AD1320" s="97">
        <v>24</v>
      </c>
      <c r="AE1320" s="132">
        <f t="shared" si="145"/>
        <v>868</v>
      </c>
      <c r="AF1320" s="97">
        <v>1</v>
      </c>
      <c r="AH1320" s="127" t="str">
        <f t="shared" si="144"/>
        <v>2664ARKOLAGEN PLUS X 14 SACHETS</v>
      </c>
      <c r="AI1320" s="97" t="s">
        <v>512</v>
      </c>
    </row>
    <row r="1321" spans="1:35" x14ac:dyDescent="0.3">
      <c r="A1321" s="97">
        <v>177</v>
      </c>
      <c r="B1321" s="127" t="str">
        <f t="shared" si="142"/>
        <v>1771</v>
      </c>
      <c r="C1321" s="127" t="str">
        <f t="shared" si="143"/>
        <v>26651</v>
      </c>
      <c r="D1321" s="98" t="s">
        <v>650</v>
      </c>
      <c r="E1321" s="159" t="s">
        <v>631</v>
      </c>
      <c r="F1321" s="133" t="s">
        <v>159</v>
      </c>
      <c r="G1321" s="163" t="s">
        <v>183</v>
      </c>
      <c r="H1321" s="136">
        <v>43738</v>
      </c>
      <c r="I1321" s="132">
        <f t="shared" si="146"/>
        <v>1</v>
      </c>
      <c r="J1321" s="97" t="s">
        <v>537</v>
      </c>
      <c r="K1321" s="97">
        <v>2018</v>
      </c>
      <c r="L1321" s="109">
        <v>43213</v>
      </c>
      <c r="M1321" s="97">
        <v>2664</v>
      </c>
      <c r="N1321" s="97">
        <v>2665</v>
      </c>
      <c r="O1321" s="109">
        <v>43243</v>
      </c>
      <c r="P1321" s="97" t="s">
        <v>134</v>
      </c>
      <c r="Q1321" s="97" t="s">
        <v>96</v>
      </c>
      <c r="R1321" s="132" t="str">
        <f>IFERROR(VLOOKUP(Q1321,PROVEEDORES!$A$2:$B$100,2,0),"")</f>
        <v>GUAYAQUIL</v>
      </c>
      <c r="S1321" s="124">
        <v>0.70833333333333337</v>
      </c>
      <c r="T1321" s="97">
        <v>47</v>
      </c>
      <c r="U1321" s="127" t="s">
        <v>503</v>
      </c>
      <c r="V1321" s="97" t="s">
        <v>504</v>
      </c>
      <c r="W1321" s="97" t="s">
        <v>289</v>
      </c>
      <c r="Y1321" s="127" t="s">
        <v>363</v>
      </c>
      <c r="Z1321" s="127" t="s">
        <v>364</v>
      </c>
      <c r="AA1321" s="127" t="s">
        <v>261</v>
      </c>
      <c r="AB1321" s="127">
        <f t="shared" si="147"/>
        <v>1</v>
      </c>
      <c r="AC1321" s="127">
        <f t="shared" si="148"/>
        <v>1</v>
      </c>
      <c r="AD1321" s="97">
        <v>855</v>
      </c>
      <c r="AE1321" s="132">
        <f t="shared" si="145"/>
        <v>869</v>
      </c>
      <c r="AF1321" s="97">
        <v>1</v>
      </c>
      <c r="AH1321" s="127" t="str">
        <f t="shared" si="144"/>
        <v>2665ACTIVOX MIEL-LIMON X 16 PASTILLAS</v>
      </c>
      <c r="AI1321" s="97" t="s">
        <v>653</v>
      </c>
    </row>
    <row r="1322" spans="1:35" x14ac:dyDescent="0.3">
      <c r="A1322" s="97">
        <v>177</v>
      </c>
      <c r="B1322" s="127" t="str">
        <f t="shared" si="142"/>
        <v>1771</v>
      </c>
      <c r="C1322" s="127" t="str">
        <f t="shared" si="143"/>
        <v>26652</v>
      </c>
      <c r="D1322" s="98" t="s">
        <v>650</v>
      </c>
      <c r="E1322" s="159" t="s">
        <v>630</v>
      </c>
      <c r="F1322" s="133" t="s">
        <v>142</v>
      </c>
      <c r="G1322" s="163" t="s">
        <v>397</v>
      </c>
      <c r="H1322" s="136">
        <v>43738</v>
      </c>
      <c r="I1322" s="132">
        <f t="shared" si="146"/>
        <v>2</v>
      </c>
      <c r="J1322" s="97" t="s">
        <v>537</v>
      </c>
      <c r="K1322" s="97">
        <v>2018</v>
      </c>
      <c r="L1322" s="109">
        <v>43213</v>
      </c>
      <c r="M1322" s="97">
        <v>2664</v>
      </c>
      <c r="N1322" s="97">
        <v>2665</v>
      </c>
      <c r="O1322" s="109">
        <v>43243</v>
      </c>
      <c r="P1322" s="97" t="s">
        <v>134</v>
      </c>
      <c r="Q1322" s="97" t="s">
        <v>96</v>
      </c>
      <c r="R1322" s="132" t="str">
        <f>IFERROR(VLOOKUP(Q1322,PROVEEDORES!$A$2:$B$100,2,0),"")</f>
        <v>GUAYAQUIL</v>
      </c>
      <c r="S1322" s="124">
        <v>0.70833333333333337</v>
      </c>
      <c r="T1322" s="97">
        <v>47</v>
      </c>
      <c r="U1322" s="127" t="s">
        <v>503</v>
      </c>
      <c r="V1322" s="97" t="s">
        <v>504</v>
      </c>
      <c r="W1322" s="97" t="s">
        <v>289</v>
      </c>
      <c r="Y1322" s="127" t="s">
        <v>363</v>
      </c>
      <c r="Z1322" s="127" t="s">
        <v>364</v>
      </c>
      <c r="AA1322" s="127" t="s">
        <v>261</v>
      </c>
      <c r="AB1322" s="127">
        <f t="shared" si="147"/>
        <v>1</v>
      </c>
      <c r="AC1322" s="127">
        <f t="shared" si="148"/>
        <v>1</v>
      </c>
      <c r="AD1322" s="97">
        <v>2410</v>
      </c>
      <c r="AE1322" s="132">
        <f t="shared" si="145"/>
        <v>869</v>
      </c>
      <c r="AF1322" s="97">
        <v>1</v>
      </c>
      <c r="AH1322" s="127" t="str">
        <f t="shared" si="144"/>
        <v>2665ACTIVOX MENTA-EUCALIPTO X 16 PASTILLAS</v>
      </c>
      <c r="AI1322" s="97" t="s">
        <v>653</v>
      </c>
    </row>
    <row r="1323" spans="1:35" x14ac:dyDescent="0.3">
      <c r="A1323" s="97">
        <v>177</v>
      </c>
      <c r="B1323" s="127" t="str">
        <f t="shared" si="142"/>
        <v>1771</v>
      </c>
      <c r="C1323" s="127" t="str">
        <f t="shared" si="143"/>
        <v>26653</v>
      </c>
      <c r="D1323" s="98" t="s">
        <v>650</v>
      </c>
      <c r="E1323" s="159" t="s">
        <v>617</v>
      </c>
      <c r="F1323" s="133" t="s">
        <v>155</v>
      </c>
      <c r="G1323" s="163" t="s">
        <v>355</v>
      </c>
      <c r="H1323" s="136">
        <v>44073</v>
      </c>
      <c r="I1323" s="132">
        <f t="shared" si="146"/>
        <v>3</v>
      </c>
      <c r="J1323" s="97" t="s">
        <v>537</v>
      </c>
      <c r="K1323" s="97">
        <v>2018</v>
      </c>
      <c r="L1323" s="109">
        <v>43213</v>
      </c>
      <c r="M1323" s="97">
        <v>2664</v>
      </c>
      <c r="N1323" s="97">
        <v>2665</v>
      </c>
      <c r="O1323" s="109">
        <v>43243</v>
      </c>
      <c r="P1323" s="97" t="s">
        <v>134</v>
      </c>
      <c r="Q1323" s="97" t="s">
        <v>96</v>
      </c>
      <c r="R1323" s="132" t="str">
        <f>IFERROR(VLOOKUP(Q1323,PROVEEDORES!$A$2:$B$100,2,0),"")</f>
        <v>GUAYAQUIL</v>
      </c>
      <c r="S1323" s="124">
        <v>0.70833333333333337</v>
      </c>
      <c r="T1323" s="97">
        <v>47</v>
      </c>
      <c r="U1323" s="127" t="s">
        <v>503</v>
      </c>
      <c r="V1323" s="97" t="s">
        <v>504</v>
      </c>
      <c r="W1323" s="97" t="s">
        <v>289</v>
      </c>
      <c r="Y1323" s="127" t="s">
        <v>363</v>
      </c>
      <c r="Z1323" s="127" t="s">
        <v>364</v>
      </c>
      <c r="AA1323" s="127" t="s">
        <v>261</v>
      </c>
      <c r="AB1323" s="127">
        <f t="shared" si="147"/>
        <v>1</v>
      </c>
      <c r="AC1323" s="127">
        <f t="shared" si="148"/>
        <v>1</v>
      </c>
      <c r="AD1323" s="97">
        <v>114</v>
      </c>
      <c r="AE1323" s="132">
        <f t="shared" si="145"/>
        <v>869</v>
      </c>
      <c r="AF1323" s="97">
        <v>1</v>
      </c>
      <c r="AH1323" s="127" t="str">
        <f t="shared" si="144"/>
        <v>2665PHYTO SOYA CAPS. X 60</v>
      </c>
      <c r="AI1323" s="97" t="s">
        <v>653</v>
      </c>
    </row>
    <row r="1324" spans="1:35" x14ac:dyDescent="0.3">
      <c r="A1324" s="97">
        <v>177</v>
      </c>
      <c r="B1324" s="127" t="str">
        <f t="shared" si="142"/>
        <v>1771</v>
      </c>
      <c r="C1324" s="127" t="str">
        <f t="shared" si="143"/>
        <v>26654</v>
      </c>
      <c r="D1324" s="98" t="s">
        <v>650</v>
      </c>
      <c r="E1324" s="159" t="s">
        <v>634</v>
      </c>
      <c r="F1324" s="133" t="s">
        <v>157</v>
      </c>
      <c r="G1324" s="163" t="s">
        <v>326</v>
      </c>
      <c r="H1324" s="136">
        <v>44134</v>
      </c>
      <c r="I1324" s="132">
        <f t="shared" si="146"/>
        <v>4</v>
      </c>
      <c r="J1324" s="97" t="s">
        <v>537</v>
      </c>
      <c r="K1324" s="97">
        <v>2018</v>
      </c>
      <c r="L1324" s="109">
        <v>43213</v>
      </c>
      <c r="M1324" s="97">
        <v>2664</v>
      </c>
      <c r="N1324" s="97">
        <v>2665</v>
      </c>
      <c r="O1324" s="109">
        <v>43243</v>
      </c>
      <c r="P1324" s="97" t="s">
        <v>134</v>
      </c>
      <c r="Q1324" s="97" t="s">
        <v>96</v>
      </c>
      <c r="R1324" s="132" t="str">
        <f>IFERROR(VLOOKUP(Q1324,PROVEEDORES!$A$2:$B$100,2,0),"")</f>
        <v>GUAYAQUIL</v>
      </c>
      <c r="S1324" s="124">
        <v>0.70833333333333337</v>
      </c>
      <c r="T1324" s="97">
        <v>47</v>
      </c>
      <c r="U1324" s="127" t="s">
        <v>503</v>
      </c>
      <c r="V1324" s="97" t="s">
        <v>504</v>
      </c>
      <c r="W1324" s="97" t="s">
        <v>289</v>
      </c>
      <c r="Y1324" s="127" t="s">
        <v>363</v>
      </c>
      <c r="Z1324" s="127" t="s">
        <v>364</v>
      </c>
      <c r="AA1324" s="127" t="s">
        <v>261</v>
      </c>
      <c r="AB1324" s="127">
        <f t="shared" si="147"/>
        <v>1</v>
      </c>
      <c r="AC1324" s="127">
        <f t="shared" si="148"/>
        <v>1</v>
      </c>
      <c r="AD1324" s="97">
        <v>120</v>
      </c>
      <c r="AE1324" s="132">
        <f t="shared" si="145"/>
        <v>869</v>
      </c>
      <c r="AF1324" s="97">
        <v>1</v>
      </c>
      <c r="AH1324" s="127" t="str">
        <f t="shared" si="144"/>
        <v>2665PHYTO SOYA GEL VAGINAL X 8 APLICADORES</v>
      </c>
      <c r="AI1324" s="97" t="s">
        <v>653</v>
      </c>
    </row>
    <row r="1325" spans="1:35" x14ac:dyDescent="0.3">
      <c r="A1325" s="97">
        <v>177</v>
      </c>
      <c r="B1325" s="127" t="str">
        <f t="shared" si="142"/>
        <v>1771</v>
      </c>
      <c r="C1325" s="127" t="str">
        <f t="shared" si="143"/>
        <v>26655</v>
      </c>
      <c r="D1325" s="98" t="s">
        <v>650</v>
      </c>
      <c r="E1325" s="159" t="s">
        <v>615</v>
      </c>
      <c r="F1325" s="133" t="s">
        <v>146</v>
      </c>
      <c r="G1325" s="163" t="s">
        <v>401</v>
      </c>
      <c r="H1325" s="136">
        <v>43707</v>
      </c>
      <c r="I1325" s="132">
        <f t="shared" si="146"/>
        <v>5</v>
      </c>
      <c r="J1325" s="97" t="s">
        <v>537</v>
      </c>
      <c r="K1325" s="97">
        <v>2018</v>
      </c>
      <c r="L1325" s="109">
        <v>43213</v>
      </c>
      <c r="M1325" s="97">
        <v>2664</v>
      </c>
      <c r="N1325" s="97">
        <v>2665</v>
      </c>
      <c r="O1325" s="109">
        <v>43243</v>
      </c>
      <c r="P1325" s="97" t="s">
        <v>134</v>
      </c>
      <c r="Q1325" s="97" t="s">
        <v>96</v>
      </c>
      <c r="R1325" s="132" t="str">
        <f>IFERROR(VLOOKUP(Q1325,PROVEEDORES!$A$2:$B$100,2,0),"")</f>
        <v>GUAYAQUIL</v>
      </c>
      <c r="S1325" s="124">
        <v>0.70833333333333337</v>
      </c>
      <c r="T1325" s="97">
        <v>47</v>
      </c>
      <c r="U1325" s="127" t="s">
        <v>503</v>
      </c>
      <c r="V1325" s="97" t="s">
        <v>504</v>
      </c>
      <c r="W1325" s="97" t="s">
        <v>289</v>
      </c>
      <c r="Y1325" s="127" t="s">
        <v>363</v>
      </c>
      <c r="Z1325" s="127" t="s">
        <v>364</v>
      </c>
      <c r="AA1325" s="127" t="s">
        <v>261</v>
      </c>
      <c r="AB1325" s="127">
        <f t="shared" si="147"/>
        <v>1</v>
      </c>
      <c r="AC1325" s="127">
        <f t="shared" si="148"/>
        <v>1</v>
      </c>
      <c r="AD1325" s="97">
        <v>228</v>
      </c>
      <c r="AE1325" s="132">
        <f t="shared" si="145"/>
        <v>869</v>
      </c>
      <c r="AF1325" s="97">
        <v>1</v>
      </c>
      <c r="AH1325" s="127" t="str">
        <f t="shared" si="144"/>
        <v>2665ARKOVOX PROPOLIS JARABE X 150 ML.</v>
      </c>
      <c r="AI1325" s="97" t="s">
        <v>653</v>
      </c>
    </row>
    <row r="1326" spans="1:35" x14ac:dyDescent="0.3">
      <c r="A1326" s="97">
        <v>177</v>
      </c>
      <c r="B1326" s="127" t="str">
        <f t="shared" si="142"/>
        <v>1771</v>
      </c>
      <c r="C1326" s="127" t="str">
        <f t="shared" si="143"/>
        <v>26656</v>
      </c>
      <c r="D1326" s="98" t="s">
        <v>650</v>
      </c>
      <c r="E1326" s="159" t="s">
        <v>620</v>
      </c>
      <c r="F1326" s="133" t="s">
        <v>165</v>
      </c>
      <c r="G1326" s="163" t="s">
        <v>184</v>
      </c>
      <c r="H1326" s="136">
        <v>44042</v>
      </c>
      <c r="I1326" s="132">
        <f t="shared" si="146"/>
        <v>6</v>
      </c>
      <c r="J1326" s="97" t="s">
        <v>537</v>
      </c>
      <c r="K1326" s="97">
        <v>2018</v>
      </c>
      <c r="L1326" s="109">
        <v>43213</v>
      </c>
      <c r="M1326" s="97">
        <v>2664</v>
      </c>
      <c r="N1326" s="97">
        <v>2665</v>
      </c>
      <c r="O1326" s="109">
        <v>43243</v>
      </c>
      <c r="P1326" s="97" t="s">
        <v>134</v>
      </c>
      <c r="Q1326" s="97" t="s">
        <v>96</v>
      </c>
      <c r="R1326" s="132" t="str">
        <f>IFERROR(VLOOKUP(Q1326,PROVEEDORES!$A$2:$B$100,2,0),"")</f>
        <v>GUAYAQUIL</v>
      </c>
      <c r="S1326" s="124">
        <v>0.70833333333333337</v>
      </c>
      <c r="T1326" s="97">
        <v>47</v>
      </c>
      <c r="U1326" s="127" t="s">
        <v>503</v>
      </c>
      <c r="V1326" s="97" t="s">
        <v>504</v>
      </c>
      <c r="W1326" s="97" t="s">
        <v>289</v>
      </c>
      <c r="Y1326" s="127" t="s">
        <v>363</v>
      </c>
      <c r="Z1326" s="127" t="s">
        <v>364</v>
      </c>
      <c r="AA1326" s="127" t="s">
        <v>261</v>
      </c>
      <c r="AB1326" s="127">
        <f t="shared" si="147"/>
        <v>1</v>
      </c>
      <c r="AC1326" s="127">
        <f t="shared" si="148"/>
        <v>1</v>
      </c>
      <c r="AD1326" s="97">
        <v>36</v>
      </c>
      <c r="AE1326" s="132">
        <f t="shared" si="145"/>
        <v>869</v>
      </c>
      <c r="AF1326" s="97">
        <v>1</v>
      </c>
      <c r="AH1326" s="127" t="str">
        <f t="shared" si="144"/>
        <v>2665PHYTO SOYA FORTE X 60 CAPS</v>
      </c>
      <c r="AI1326" s="97" t="s">
        <v>653</v>
      </c>
    </row>
    <row r="1327" spans="1:35" x14ac:dyDescent="0.3">
      <c r="A1327" s="97">
        <v>177</v>
      </c>
      <c r="B1327" s="127" t="str">
        <f t="shared" si="142"/>
        <v>1771</v>
      </c>
      <c r="C1327" s="127" t="str">
        <f t="shared" si="143"/>
        <v>26657</v>
      </c>
      <c r="D1327" s="98" t="s">
        <v>650</v>
      </c>
      <c r="E1327" s="159" t="s">
        <v>616</v>
      </c>
      <c r="F1327" s="133" t="s">
        <v>163</v>
      </c>
      <c r="G1327" s="163" t="s">
        <v>408</v>
      </c>
      <c r="H1327" s="136">
        <v>44165</v>
      </c>
      <c r="I1327" s="132">
        <f t="shared" si="146"/>
        <v>7</v>
      </c>
      <c r="J1327" s="97" t="s">
        <v>537</v>
      </c>
      <c r="K1327" s="97">
        <v>2018</v>
      </c>
      <c r="L1327" s="109">
        <v>43213</v>
      </c>
      <c r="M1327" s="97">
        <v>2664</v>
      </c>
      <c r="N1327" s="97">
        <v>2665</v>
      </c>
      <c r="O1327" s="109">
        <v>43243</v>
      </c>
      <c r="P1327" s="97" t="s">
        <v>134</v>
      </c>
      <c r="Q1327" s="97" t="s">
        <v>96</v>
      </c>
      <c r="R1327" s="132" t="str">
        <f>IFERROR(VLOOKUP(Q1327,PROVEEDORES!$A$2:$B$100,2,0),"")</f>
        <v>GUAYAQUIL</v>
      </c>
      <c r="S1327" s="124">
        <v>0.70833333333333337</v>
      </c>
      <c r="T1327" s="97">
        <v>47</v>
      </c>
      <c r="U1327" s="127" t="s">
        <v>503</v>
      </c>
      <c r="V1327" s="97" t="s">
        <v>504</v>
      </c>
      <c r="W1327" s="97" t="s">
        <v>289</v>
      </c>
      <c r="Y1327" s="127" t="s">
        <v>363</v>
      </c>
      <c r="Z1327" s="127" t="s">
        <v>364</v>
      </c>
      <c r="AA1327" s="127" t="s">
        <v>261</v>
      </c>
      <c r="AB1327" s="127">
        <f t="shared" si="147"/>
        <v>1</v>
      </c>
      <c r="AC1327" s="127">
        <f t="shared" si="148"/>
        <v>1</v>
      </c>
      <c r="AD1327" s="97">
        <v>12</v>
      </c>
      <c r="AE1327" s="132">
        <f t="shared" si="145"/>
        <v>869</v>
      </c>
      <c r="AF1327" s="97">
        <v>1</v>
      </c>
      <c r="AH1327" s="127" t="str">
        <f t="shared" si="144"/>
        <v>2665PERLAS DE PIEL advance X 200 CAPS.</v>
      </c>
      <c r="AI1327" s="97" t="s">
        <v>653</v>
      </c>
    </row>
    <row r="1328" spans="1:35" x14ac:dyDescent="0.3">
      <c r="A1328" s="97">
        <v>177</v>
      </c>
      <c r="B1328" s="127" t="str">
        <f t="shared" si="142"/>
        <v>1771</v>
      </c>
      <c r="C1328" s="127" t="str">
        <f t="shared" si="143"/>
        <v>26658</v>
      </c>
      <c r="D1328" s="98" t="s">
        <v>650</v>
      </c>
      <c r="E1328" s="159" t="s">
        <v>618</v>
      </c>
      <c r="F1328" s="133" t="s">
        <v>161</v>
      </c>
      <c r="G1328" s="163" t="s">
        <v>162</v>
      </c>
      <c r="H1328" s="136">
        <v>43738</v>
      </c>
      <c r="I1328" s="132">
        <f t="shared" si="146"/>
        <v>8</v>
      </c>
      <c r="J1328" s="97" t="s">
        <v>537</v>
      </c>
      <c r="K1328" s="97">
        <v>2018</v>
      </c>
      <c r="L1328" s="109">
        <v>43213</v>
      </c>
      <c r="M1328" s="97">
        <v>2664</v>
      </c>
      <c r="N1328" s="97">
        <v>2665</v>
      </c>
      <c r="O1328" s="109">
        <v>43243</v>
      </c>
      <c r="P1328" s="97" t="s">
        <v>134</v>
      </c>
      <c r="Q1328" s="97" t="s">
        <v>96</v>
      </c>
      <c r="R1328" s="132" t="str">
        <f>IFERROR(VLOOKUP(Q1328,PROVEEDORES!$A$2:$B$100,2,0),"")</f>
        <v>GUAYAQUIL</v>
      </c>
      <c r="S1328" s="124">
        <v>0.70833333333333337</v>
      </c>
      <c r="T1328" s="97">
        <v>47</v>
      </c>
      <c r="U1328" s="127" t="s">
        <v>503</v>
      </c>
      <c r="V1328" s="97" t="s">
        <v>504</v>
      </c>
      <c r="W1328" s="97" t="s">
        <v>289</v>
      </c>
      <c r="Y1328" s="127" t="s">
        <v>363</v>
      </c>
      <c r="Z1328" s="127" t="s">
        <v>364</v>
      </c>
      <c r="AA1328" s="127" t="s">
        <v>261</v>
      </c>
      <c r="AB1328" s="127">
        <f t="shared" si="147"/>
        <v>1</v>
      </c>
      <c r="AC1328" s="127">
        <f t="shared" si="148"/>
        <v>1</v>
      </c>
      <c r="AD1328" s="97">
        <v>24</v>
      </c>
      <c r="AE1328" s="132">
        <f t="shared" si="145"/>
        <v>869</v>
      </c>
      <c r="AF1328" s="97">
        <v>1</v>
      </c>
      <c r="AH1328" s="127" t="str">
        <f t="shared" si="144"/>
        <v>2665ARKOCAPIL advance X 60 CAPS.</v>
      </c>
      <c r="AI1328" s="97" t="s">
        <v>653</v>
      </c>
    </row>
    <row r="1329" spans="1:35" x14ac:dyDescent="0.3">
      <c r="A1329" s="97">
        <v>177</v>
      </c>
      <c r="B1329" s="127" t="str">
        <f t="shared" si="142"/>
        <v>1771</v>
      </c>
      <c r="C1329" s="127" t="str">
        <f t="shared" si="143"/>
        <v>26659</v>
      </c>
      <c r="D1329" s="98" t="s">
        <v>650</v>
      </c>
      <c r="E1329" s="159" t="s">
        <v>621</v>
      </c>
      <c r="F1329" s="133" t="s">
        <v>837</v>
      </c>
      <c r="G1329" s="163">
        <v>173937</v>
      </c>
      <c r="H1329" s="136" t="s">
        <v>837</v>
      </c>
      <c r="I1329" s="132">
        <f t="shared" si="146"/>
        <v>9</v>
      </c>
      <c r="J1329" s="97" t="s">
        <v>537</v>
      </c>
      <c r="K1329" s="97">
        <v>2018</v>
      </c>
      <c r="L1329" s="109">
        <v>43213</v>
      </c>
      <c r="M1329" s="97">
        <v>2664</v>
      </c>
      <c r="N1329" s="97">
        <v>2665</v>
      </c>
      <c r="O1329" s="109">
        <v>43243</v>
      </c>
      <c r="P1329" s="97" t="s">
        <v>134</v>
      </c>
      <c r="Q1329" s="97" t="s">
        <v>96</v>
      </c>
      <c r="R1329" s="132" t="str">
        <f>IFERROR(VLOOKUP(Q1329,PROVEEDORES!$A$2:$B$100,2,0),"")</f>
        <v>GUAYAQUIL</v>
      </c>
      <c r="S1329" s="124">
        <v>0.70833333333333337</v>
      </c>
      <c r="T1329" s="97">
        <v>47</v>
      </c>
      <c r="U1329" s="127" t="s">
        <v>503</v>
      </c>
      <c r="V1329" s="97" t="s">
        <v>504</v>
      </c>
      <c r="W1329" s="97" t="s">
        <v>289</v>
      </c>
      <c r="Y1329" s="127" t="s">
        <v>363</v>
      </c>
      <c r="Z1329" s="127" t="s">
        <v>364</v>
      </c>
      <c r="AA1329" s="127" t="s">
        <v>261</v>
      </c>
      <c r="AB1329" s="127">
        <f t="shared" si="147"/>
        <v>1</v>
      </c>
      <c r="AC1329" s="127">
        <f t="shared" si="148"/>
        <v>1</v>
      </c>
      <c r="AD1329" s="97">
        <v>72</v>
      </c>
      <c r="AE1329" s="132">
        <f t="shared" si="145"/>
        <v>869</v>
      </c>
      <c r="AF1329" s="97">
        <v>1</v>
      </c>
      <c r="AH1329" s="127" t="str">
        <f t="shared" si="144"/>
        <v>2665</v>
      </c>
      <c r="AI1329" s="97" t="s">
        <v>653</v>
      </c>
    </row>
    <row r="1330" spans="1:35" x14ac:dyDescent="0.3">
      <c r="A1330" s="97">
        <v>177</v>
      </c>
      <c r="B1330" s="127" t="str">
        <f t="shared" si="142"/>
        <v>1771</v>
      </c>
      <c r="C1330" s="127" t="str">
        <f t="shared" si="143"/>
        <v>266510</v>
      </c>
      <c r="D1330" s="98" t="s">
        <v>650</v>
      </c>
      <c r="E1330" s="159" t="s">
        <v>633</v>
      </c>
      <c r="F1330" s="133" t="s">
        <v>172</v>
      </c>
      <c r="G1330" s="163" t="s">
        <v>173</v>
      </c>
      <c r="H1330" s="136">
        <v>43497</v>
      </c>
      <c r="I1330" s="132">
        <f t="shared" si="146"/>
        <v>10</v>
      </c>
      <c r="J1330" s="97" t="s">
        <v>537</v>
      </c>
      <c r="K1330" s="97">
        <v>2018</v>
      </c>
      <c r="L1330" s="109">
        <v>43213</v>
      </c>
      <c r="M1330" s="97">
        <v>2664</v>
      </c>
      <c r="N1330" s="97">
        <v>2665</v>
      </c>
      <c r="O1330" s="109">
        <v>43243</v>
      </c>
      <c r="P1330" s="97" t="s">
        <v>134</v>
      </c>
      <c r="Q1330" s="97" t="s">
        <v>96</v>
      </c>
      <c r="R1330" s="132" t="str">
        <f>IFERROR(VLOOKUP(Q1330,PROVEEDORES!$A$2:$B$100,2,0),"")</f>
        <v>GUAYAQUIL</v>
      </c>
      <c r="S1330" s="124">
        <v>0.70833333333333337</v>
      </c>
      <c r="T1330" s="97">
        <v>47</v>
      </c>
      <c r="U1330" s="127" t="s">
        <v>503</v>
      </c>
      <c r="V1330" s="97" t="s">
        <v>504</v>
      </c>
      <c r="W1330" s="97" t="s">
        <v>289</v>
      </c>
      <c r="Y1330" s="127" t="s">
        <v>363</v>
      </c>
      <c r="Z1330" s="127" t="s">
        <v>364</v>
      </c>
      <c r="AA1330" s="127" t="s">
        <v>261</v>
      </c>
      <c r="AB1330" s="127">
        <f t="shared" si="147"/>
        <v>1</v>
      </c>
      <c r="AC1330" s="127">
        <f t="shared" si="148"/>
        <v>1</v>
      </c>
      <c r="AD1330" s="97">
        <v>60</v>
      </c>
      <c r="AE1330" s="132">
        <f t="shared" si="145"/>
        <v>869</v>
      </c>
      <c r="AF1330" s="97">
        <v>1</v>
      </c>
      <c r="AH1330" s="127" t="str">
        <f t="shared" si="144"/>
        <v>2665VITIVEN X 30 CAPSULAS</v>
      </c>
      <c r="AI1330" s="97" t="s">
        <v>653</v>
      </c>
    </row>
    <row r="1331" spans="1:35" x14ac:dyDescent="0.3">
      <c r="A1331" s="97">
        <v>177</v>
      </c>
      <c r="B1331" s="127" t="str">
        <f t="shared" si="142"/>
        <v>1771</v>
      </c>
      <c r="C1331" s="127" t="str">
        <f t="shared" si="143"/>
        <v>266511</v>
      </c>
      <c r="D1331" s="98" t="s">
        <v>650</v>
      </c>
      <c r="E1331" s="159" t="s">
        <v>619</v>
      </c>
      <c r="F1331" s="133" t="s">
        <v>151</v>
      </c>
      <c r="G1331" s="163" t="s">
        <v>407</v>
      </c>
      <c r="H1331" s="136">
        <v>44134</v>
      </c>
      <c r="I1331" s="132">
        <f t="shared" si="146"/>
        <v>11</v>
      </c>
      <c r="J1331" s="97" t="s">
        <v>537</v>
      </c>
      <c r="K1331" s="97">
        <v>2018</v>
      </c>
      <c r="L1331" s="109">
        <v>43213</v>
      </c>
      <c r="M1331" s="97">
        <v>2664</v>
      </c>
      <c r="N1331" s="97">
        <v>2665</v>
      </c>
      <c r="O1331" s="109">
        <v>43243</v>
      </c>
      <c r="P1331" s="97" t="s">
        <v>134</v>
      </c>
      <c r="Q1331" s="97" t="s">
        <v>96</v>
      </c>
      <c r="R1331" s="132" t="str">
        <f>IFERROR(VLOOKUP(Q1331,PROVEEDORES!$A$2:$B$100,2,0),"")</f>
        <v>GUAYAQUIL</v>
      </c>
      <c r="S1331" s="124">
        <v>0.70833333333333337</v>
      </c>
      <c r="T1331" s="97">
        <v>47</v>
      </c>
      <c r="U1331" s="127" t="s">
        <v>503</v>
      </c>
      <c r="V1331" s="97" t="s">
        <v>504</v>
      </c>
      <c r="W1331" s="97" t="s">
        <v>289</v>
      </c>
      <c r="Y1331" s="127" t="s">
        <v>363</v>
      </c>
      <c r="Z1331" s="127" t="s">
        <v>364</v>
      </c>
      <c r="AA1331" s="127" t="s">
        <v>261</v>
      </c>
      <c r="AB1331" s="127">
        <f t="shared" si="147"/>
        <v>1</v>
      </c>
      <c r="AC1331" s="127">
        <f t="shared" si="148"/>
        <v>1</v>
      </c>
      <c r="AD1331" s="97">
        <v>132</v>
      </c>
      <c r="AE1331" s="132">
        <f t="shared" si="145"/>
        <v>869</v>
      </c>
      <c r="AF1331" s="97">
        <v>1</v>
      </c>
      <c r="AH1331" s="127" t="str">
        <f t="shared" si="144"/>
        <v>2665CYS-CONTROL SACHETS X 14</v>
      </c>
      <c r="AI1331" s="97" t="s">
        <v>653</v>
      </c>
    </row>
    <row r="1332" spans="1:35" x14ac:dyDescent="0.3">
      <c r="A1332" s="97">
        <v>177</v>
      </c>
      <c r="B1332" s="127" t="str">
        <f t="shared" si="142"/>
        <v>1771</v>
      </c>
      <c r="C1332" s="127" t="str">
        <f t="shared" si="143"/>
        <v>266512</v>
      </c>
      <c r="D1332" s="98" t="s">
        <v>650</v>
      </c>
      <c r="E1332" s="159" t="s">
        <v>613</v>
      </c>
      <c r="F1332" s="133" t="s">
        <v>185</v>
      </c>
      <c r="G1332" s="163" t="s">
        <v>547</v>
      </c>
      <c r="H1332" s="136">
        <v>44134</v>
      </c>
      <c r="I1332" s="132">
        <f t="shared" si="146"/>
        <v>12</v>
      </c>
      <c r="J1332" s="97" t="s">
        <v>537</v>
      </c>
      <c r="K1332" s="97">
        <v>2018</v>
      </c>
      <c r="L1332" s="109">
        <v>43213</v>
      </c>
      <c r="M1332" s="97">
        <v>2664</v>
      </c>
      <c r="N1332" s="97">
        <v>2665</v>
      </c>
      <c r="O1332" s="109">
        <v>43243</v>
      </c>
      <c r="P1332" s="97" t="s">
        <v>134</v>
      </c>
      <c r="Q1332" s="97" t="s">
        <v>96</v>
      </c>
      <c r="R1332" s="132" t="str">
        <f>IFERROR(VLOOKUP(Q1332,PROVEEDORES!$A$2:$B$100,2,0),"")</f>
        <v>GUAYAQUIL</v>
      </c>
      <c r="S1332" s="124">
        <v>0.70833333333333337</v>
      </c>
      <c r="T1332" s="97">
        <v>47</v>
      </c>
      <c r="U1332" s="127" t="s">
        <v>503</v>
      </c>
      <c r="V1332" s="97" t="s">
        <v>504</v>
      </c>
      <c r="W1332" s="97" t="s">
        <v>289</v>
      </c>
      <c r="Y1332" s="127" t="s">
        <v>363</v>
      </c>
      <c r="Z1332" s="127" t="s">
        <v>364</v>
      </c>
      <c r="AA1332" s="127" t="s">
        <v>261</v>
      </c>
      <c r="AB1332" s="127">
        <f t="shared" si="147"/>
        <v>1</v>
      </c>
      <c r="AC1332" s="127">
        <f t="shared" si="148"/>
        <v>1</v>
      </c>
      <c r="AD1332" s="97">
        <v>66</v>
      </c>
      <c r="AE1332" s="132">
        <f t="shared" si="145"/>
        <v>869</v>
      </c>
      <c r="AF1332" s="97">
        <v>1</v>
      </c>
      <c r="AH1332" s="127" t="str">
        <f t="shared" si="144"/>
        <v>2665ARKOLAGEN PLUS X 14 SACHETS</v>
      </c>
      <c r="AI1332" s="97" t="s">
        <v>653</v>
      </c>
    </row>
    <row r="1333" spans="1:35" x14ac:dyDescent="0.3">
      <c r="A1333" s="97">
        <v>177</v>
      </c>
      <c r="B1333" s="127" t="str">
        <f t="shared" si="142"/>
        <v>1772</v>
      </c>
      <c r="C1333" s="127" t="str">
        <f t="shared" si="143"/>
        <v>26631</v>
      </c>
      <c r="E1333" s="159" t="s">
        <v>615</v>
      </c>
      <c r="F1333" s="133" t="s">
        <v>146</v>
      </c>
      <c r="G1333" s="163" t="s">
        <v>401</v>
      </c>
      <c r="H1333" s="136">
        <v>43707</v>
      </c>
      <c r="I1333" s="132">
        <f t="shared" si="146"/>
        <v>1</v>
      </c>
      <c r="J1333" s="97" t="s">
        <v>537</v>
      </c>
      <c r="K1333" s="97">
        <v>2018</v>
      </c>
      <c r="L1333" s="109">
        <v>43213</v>
      </c>
      <c r="M1333" s="97">
        <v>2662</v>
      </c>
      <c r="N1333" s="97">
        <v>2663</v>
      </c>
      <c r="O1333" s="109">
        <v>43243</v>
      </c>
      <c r="P1333" s="97" t="s">
        <v>134</v>
      </c>
      <c r="Q1333" s="97" t="s">
        <v>213</v>
      </c>
      <c r="R1333" s="132" t="str">
        <f>IFERROR(VLOOKUP(Q1333,PROVEEDORES!$A$2:$B$100,2,0),"")</f>
        <v>CUENCA</v>
      </c>
      <c r="S1333" s="124">
        <v>0.70833333333333337</v>
      </c>
      <c r="T1333" s="97">
        <v>1</v>
      </c>
      <c r="U1333" s="127" t="s">
        <v>503</v>
      </c>
      <c r="V1333" s="97" t="s">
        <v>504</v>
      </c>
      <c r="W1333" s="97" t="s">
        <v>289</v>
      </c>
      <c r="Y1333" s="127" t="s">
        <v>363</v>
      </c>
      <c r="Z1333" s="127" t="s">
        <v>364</v>
      </c>
      <c r="AA1333" s="127" t="s">
        <v>261</v>
      </c>
      <c r="AB1333" s="127">
        <f t="shared" si="147"/>
        <v>2</v>
      </c>
      <c r="AC1333" s="127">
        <f t="shared" si="148"/>
        <v>1</v>
      </c>
      <c r="AD1333" s="97">
        <v>1</v>
      </c>
      <c r="AE1333" s="132">
        <f t="shared" si="145"/>
        <v>870</v>
      </c>
      <c r="AF1333" s="97">
        <v>1</v>
      </c>
      <c r="AH1333" s="127" t="str">
        <f t="shared" si="144"/>
        <v>2663ARKOVOX PROPOLIS JARABE X 150 ML.</v>
      </c>
      <c r="AI1333" s="147" t="s">
        <v>652</v>
      </c>
    </row>
    <row r="1334" spans="1:35" x14ac:dyDescent="0.3">
      <c r="A1334" s="97">
        <v>177</v>
      </c>
      <c r="B1334" s="127" t="str">
        <f t="shared" si="142"/>
        <v>1772</v>
      </c>
      <c r="C1334" s="127" t="str">
        <f t="shared" si="143"/>
        <v>26632</v>
      </c>
      <c r="E1334" s="159" t="s">
        <v>630</v>
      </c>
      <c r="F1334" s="133" t="s">
        <v>142</v>
      </c>
      <c r="G1334" s="163" t="s">
        <v>397</v>
      </c>
      <c r="H1334" s="136">
        <v>43738</v>
      </c>
      <c r="I1334" s="132">
        <f t="shared" si="146"/>
        <v>2</v>
      </c>
      <c r="J1334" s="97" t="s">
        <v>537</v>
      </c>
      <c r="K1334" s="97">
        <v>2018</v>
      </c>
      <c r="L1334" s="109">
        <v>43213</v>
      </c>
      <c r="M1334" s="97">
        <v>2662</v>
      </c>
      <c r="N1334" s="97">
        <v>2663</v>
      </c>
      <c r="O1334" s="109">
        <v>43243</v>
      </c>
      <c r="P1334" s="97" t="s">
        <v>134</v>
      </c>
      <c r="Q1334" s="97" t="s">
        <v>213</v>
      </c>
      <c r="R1334" s="132" t="str">
        <f>IFERROR(VLOOKUP(Q1334,PROVEEDORES!$A$2:$B$100,2,0),"")</f>
        <v>CUENCA</v>
      </c>
      <c r="S1334" s="124">
        <v>0.70833333333333337</v>
      </c>
      <c r="T1334" s="97">
        <v>1</v>
      </c>
      <c r="U1334" s="127" t="s">
        <v>503</v>
      </c>
      <c r="V1334" s="97" t="s">
        <v>504</v>
      </c>
      <c r="W1334" s="97" t="s">
        <v>289</v>
      </c>
      <c r="Y1334" s="127" t="s">
        <v>363</v>
      </c>
      <c r="Z1334" s="127" t="s">
        <v>364</v>
      </c>
      <c r="AA1334" s="127" t="s">
        <v>261</v>
      </c>
      <c r="AB1334" s="127">
        <f t="shared" si="147"/>
        <v>2</v>
      </c>
      <c r="AC1334" s="127">
        <f t="shared" si="148"/>
        <v>1</v>
      </c>
      <c r="AD1334" s="97">
        <v>1</v>
      </c>
      <c r="AE1334" s="132">
        <f t="shared" si="145"/>
        <v>870</v>
      </c>
      <c r="AF1334" s="97">
        <v>1</v>
      </c>
      <c r="AH1334" s="127" t="str">
        <f t="shared" si="144"/>
        <v>2663ACTIVOX MENTA-EUCALIPTO X 16 PASTILLAS</v>
      </c>
      <c r="AI1334" s="147" t="s">
        <v>652</v>
      </c>
    </row>
    <row r="1335" spans="1:35" x14ac:dyDescent="0.3">
      <c r="A1335" s="97">
        <v>177</v>
      </c>
      <c r="B1335" s="127" t="str">
        <f t="shared" si="142"/>
        <v>1772</v>
      </c>
      <c r="C1335" s="127" t="str">
        <f t="shared" si="143"/>
        <v>26633</v>
      </c>
      <c r="E1335" s="159" t="s">
        <v>627</v>
      </c>
      <c r="F1335" s="133" t="s">
        <v>153</v>
      </c>
      <c r="G1335" s="163" t="s">
        <v>154</v>
      </c>
      <c r="H1335" s="136">
        <v>43910</v>
      </c>
      <c r="I1335" s="132">
        <f t="shared" si="146"/>
        <v>3</v>
      </c>
      <c r="J1335" s="97" t="s">
        <v>537</v>
      </c>
      <c r="K1335" s="97">
        <v>2018</v>
      </c>
      <c r="L1335" s="109">
        <v>43213</v>
      </c>
      <c r="M1335" s="97">
        <v>2662</v>
      </c>
      <c r="N1335" s="97">
        <v>2663</v>
      </c>
      <c r="O1335" s="109">
        <v>43243</v>
      </c>
      <c r="P1335" s="97" t="s">
        <v>134</v>
      </c>
      <c r="Q1335" s="97" t="s">
        <v>213</v>
      </c>
      <c r="R1335" s="132" t="str">
        <f>IFERROR(VLOOKUP(Q1335,PROVEEDORES!$A$2:$B$100,2,0),"")</f>
        <v>CUENCA</v>
      </c>
      <c r="S1335" s="124">
        <v>0.70833333333333337</v>
      </c>
      <c r="T1335" s="97">
        <v>1</v>
      </c>
      <c r="U1335" s="127" t="s">
        <v>503</v>
      </c>
      <c r="V1335" s="97" t="s">
        <v>504</v>
      </c>
      <c r="W1335" s="97" t="s">
        <v>289</v>
      </c>
      <c r="Y1335" s="127" t="s">
        <v>363</v>
      </c>
      <c r="Z1335" s="127" t="s">
        <v>364</v>
      </c>
      <c r="AA1335" s="127" t="s">
        <v>261</v>
      </c>
      <c r="AB1335" s="127">
        <f t="shared" si="147"/>
        <v>2</v>
      </c>
      <c r="AC1335" s="127">
        <f t="shared" si="148"/>
        <v>1</v>
      </c>
      <c r="AD1335" s="97">
        <v>1</v>
      </c>
      <c r="AE1335" s="132">
        <f t="shared" si="145"/>
        <v>870</v>
      </c>
      <c r="AF1335" s="97">
        <v>1</v>
      </c>
      <c r="AH1335" s="127" t="str">
        <f t="shared" si="144"/>
        <v>2663ECHINALIS X 30 CAPSULAS</v>
      </c>
      <c r="AI1335" s="147" t="s">
        <v>652</v>
      </c>
    </row>
    <row r="1336" spans="1:35" x14ac:dyDescent="0.3">
      <c r="A1336" s="97">
        <v>177</v>
      </c>
      <c r="B1336" s="127" t="str">
        <f t="shared" si="142"/>
        <v>1772</v>
      </c>
      <c r="C1336" s="127" t="str">
        <f t="shared" si="143"/>
        <v>26634</v>
      </c>
      <c r="E1336" s="159" t="s">
        <v>617</v>
      </c>
      <c r="F1336" s="133" t="s">
        <v>155</v>
      </c>
      <c r="G1336" s="163" t="s">
        <v>355</v>
      </c>
      <c r="H1336" s="136">
        <v>44073</v>
      </c>
      <c r="I1336" s="132">
        <f t="shared" si="146"/>
        <v>4</v>
      </c>
      <c r="J1336" s="97" t="s">
        <v>537</v>
      </c>
      <c r="K1336" s="97">
        <v>2018</v>
      </c>
      <c r="L1336" s="109">
        <v>43213</v>
      </c>
      <c r="M1336" s="97">
        <v>2662</v>
      </c>
      <c r="N1336" s="97">
        <v>2663</v>
      </c>
      <c r="O1336" s="109">
        <v>43243</v>
      </c>
      <c r="P1336" s="97" t="s">
        <v>134</v>
      </c>
      <c r="Q1336" s="97" t="s">
        <v>213</v>
      </c>
      <c r="R1336" s="132" t="str">
        <f>IFERROR(VLOOKUP(Q1336,PROVEEDORES!$A$2:$B$100,2,0),"")</f>
        <v>CUENCA</v>
      </c>
      <c r="S1336" s="124">
        <v>0.70833333333333337</v>
      </c>
      <c r="T1336" s="97">
        <v>1</v>
      </c>
      <c r="U1336" s="127" t="s">
        <v>503</v>
      </c>
      <c r="V1336" s="97" t="s">
        <v>504</v>
      </c>
      <c r="W1336" s="97" t="s">
        <v>289</v>
      </c>
      <c r="Y1336" s="127" t="s">
        <v>363</v>
      </c>
      <c r="Z1336" s="127" t="s">
        <v>364</v>
      </c>
      <c r="AA1336" s="127" t="s">
        <v>261</v>
      </c>
      <c r="AB1336" s="127">
        <f t="shared" si="147"/>
        <v>2</v>
      </c>
      <c r="AC1336" s="127">
        <f t="shared" si="148"/>
        <v>1</v>
      </c>
      <c r="AD1336" s="97">
        <v>1</v>
      </c>
      <c r="AE1336" s="132">
        <f t="shared" si="145"/>
        <v>870</v>
      </c>
      <c r="AF1336" s="97">
        <v>1</v>
      </c>
      <c r="AH1336" s="127" t="str">
        <f t="shared" si="144"/>
        <v>2663PHYTO SOYA CAPS. X 60</v>
      </c>
      <c r="AI1336" s="147" t="s">
        <v>652</v>
      </c>
    </row>
    <row r="1337" spans="1:35" x14ac:dyDescent="0.3">
      <c r="A1337" s="97">
        <v>177</v>
      </c>
      <c r="B1337" s="127" t="str">
        <f t="shared" si="142"/>
        <v>1773</v>
      </c>
      <c r="C1337" s="127" t="str">
        <f t="shared" si="143"/>
        <v>26661</v>
      </c>
      <c r="E1337" s="159" t="s">
        <v>630</v>
      </c>
      <c r="F1337" s="133" t="s">
        <v>142</v>
      </c>
      <c r="G1337" s="154" t="s">
        <v>397</v>
      </c>
      <c r="H1337" s="136">
        <v>43738</v>
      </c>
      <c r="I1337" s="132">
        <f t="shared" si="146"/>
        <v>1</v>
      </c>
      <c r="J1337" s="97" t="s">
        <v>537</v>
      </c>
      <c r="K1337" s="97">
        <v>2018</v>
      </c>
      <c r="L1337" s="109">
        <v>43213</v>
      </c>
      <c r="M1337" s="97">
        <v>2665</v>
      </c>
      <c r="N1337" s="97">
        <v>2666</v>
      </c>
      <c r="O1337" s="109">
        <v>43243</v>
      </c>
      <c r="P1337" s="97" t="s">
        <v>134</v>
      </c>
      <c r="Q1337" s="97" t="s">
        <v>90</v>
      </c>
      <c r="R1337" s="132" t="str">
        <f>IFERROR(VLOOKUP(Q1337,PROVEEDORES!$A$2:$B$100,2,0),"")</f>
        <v>CUENCA</v>
      </c>
      <c r="S1337" s="124">
        <v>0.70833333333333337</v>
      </c>
      <c r="T1337" s="97">
        <v>3</v>
      </c>
      <c r="U1337" s="127" t="s">
        <v>503</v>
      </c>
      <c r="V1337" s="97" t="s">
        <v>504</v>
      </c>
      <c r="W1337" s="97" t="s">
        <v>289</v>
      </c>
      <c r="Y1337" s="127" t="s">
        <v>363</v>
      </c>
      <c r="Z1337" s="127" t="s">
        <v>364</v>
      </c>
      <c r="AA1337" s="127" t="s">
        <v>261</v>
      </c>
      <c r="AB1337" s="127">
        <f t="shared" si="147"/>
        <v>3</v>
      </c>
      <c r="AC1337" s="127">
        <f t="shared" si="148"/>
        <v>1</v>
      </c>
      <c r="AD1337" s="97">
        <v>40</v>
      </c>
      <c r="AE1337" s="132">
        <f t="shared" si="145"/>
        <v>871</v>
      </c>
      <c r="AF1337" s="97">
        <v>1</v>
      </c>
      <c r="AH1337" s="127" t="str">
        <f t="shared" si="144"/>
        <v>2666ACTIVOX MENTA-EUCALIPTO X 16 PASTILLAS</v>
      </c>
      <c r="AI1337" s="97" t="s">
        <v>372</v>
      </c>
    </row>
    <row r="1338" spans="1:35" x14ac:dyDescent="0.3">
      <c r="A1338" s="97">
        <v>177</v>
      </c>
      <c r="B1338" s="127" t="str">
        <f t="shared" si="142"/>
        <v>1773</v>
      </c>
      <c r="C1338" s="127" t="str">
        <f t="shared" si="143"/>
        <v>26662</v>
      </c>
      <c r="E1338" s="159" t="s">
        <v>631</v>
      </c>
      <c r="F1338" s="133" t="s">
        <v>159</v>
      </c>
      <c r="G1338" s="154" t="s">
        <v>183</v>
      </c>
      <c r="H1338" s="136">
        <v>43738</v>
      </c>
      <c r="I1338" s="132">
        <f t="shared" si="146"/>
        <v>2</v>
      </c>
      <c r="J1338" s="97" t="s">
        <v>537</v>
      </c>
      <c r="K1338" s="97">
        <v>2018</v>
      </c>
      <c r="L1338" s="109">
        <v>43213</v>
      </c>
      <c r="M1338" s="97">
        <v>2665</v>
      </c>
      <c r="N1338" s="97">
        <v>2666</v>
      </c>
      <c r="O1338" s="109">
        <v>43243</v>
      </c>
      <c r="P1338" s="97" t="s">
        <v>134</v>
      </c>
      <c r="Q1338" s="97" t="s">
        <v>90</v>
      </c>
      <c r="R1338" s="132" t="str">
        <f>IFERROR(VLOOKUP(Q1338,PROVEEDORES!$A$2:$B$100,2,0),"")</f>
        <v>CUENCA</v>
      </c>
      <c r="S1338" s="124">
        <v>0.70833333333333337</v>
      </c>
      <c r="T1338" s="97">
        <v>3</v>
      </c>
      <c r="U1338" s="127" t="s">
        <v>503</v>
      </c>
      <c r="V1338" s="97" t="s">
        <v>504</v>
      </c>
      <c r="W1338" s="97" t="s">
        <v>289</v>
      </c>
      <c r="Y1338" s="127" t="s">
        <v>363</v>
      </c>
      <c r="Z1338" s="127" t="s">
        <v>364</v>
      </c>
      <c r="AA1338" s="127" t="s">
        <v>261</v>
      </c>
      <c r="AB1338" s="127">
        <f t="shared" si="147"/>
        <v>3</v>
      </c>
      <c r="AC1338" s="127">
        <f t="shared" si="148"/>
        <v>1</v>
      </c>
      <c r="AD1338" s="97">
        <v>40</v>
      </c>
      <c r="AE1338" s="132">
        <f t="shared" si="145"/>
        <v>871</v>
      </c>
      <c r="AF1338" s="97">
        <v>1</v>
      </c>
      <c r="AH1338" s="127" t="str">
        <f t="shared" si="144"/>
        <v>2666ACTIVOX MIEL-LIMON X 16 PASTILLAS</v>
      </c>
      <c r="AI1338" s="97" t="s">
        <v>372</v>
      </c>
    </row>
    <row r="1339" spans="1:35" x14ac:dyDescent="0.3">
      <c r="A1339" s="97">
        <v>177</v>
      </c>
      <c r="B1339" s="127" t="str">
        <f t="shared" si="142"/>
        <v>1773</v>
      </c>
      <c r="C1339" s="127" t="str">
        <f t="shared" si="143"/>
        <v>26663</v>
      </c>
      <c r="E1339" s="159" t="s">
        <v>613</v>
      </c>
      <c r="F1339" s="133" t="s">
        <v>185</v>
      </c>
      <c r="G1339" s="154" t="s">
        <v>547</v>
      </c>
      <c r="H1339" s="136">
        <v>44134</v>
      </c>
      <c r="I1339" s="132">
        <f t="shared" si="146"/>
        <v>3</v>
      </c>
      <c r="J1339" s="97" t="s">
        <v>537</v>
      </c>
      <c r="K1339" s="97">
        <v>2018</v>
      </c>
      <c r="L1339" s="109">
        <v>43213</v>
      </c>
      <c r="M1339" s="97">
        <v>2665</v>
      </c>
      <c r="N1339" s="97">
        <v>2666</v>
      </c>
      <c r="O1339" s="109">
        <v>43243</v>
      </c>
      <c r="P1339" s="97" t="s">
        <v>134</v>
      </c>
      <c r="Q1339" s="97" t="s">
        <v>90</v>
      </c>
      <c r="R1339" s="132" t="str">
        <f>IFERROR(VLOOKUP(Q1339,PROVEEDORES!$A$2:$B$100,2,0),"")</f>
        <v>CUENCA</v>
      </c>
      <c r="S1339" s="124">
        <v>0.70833333333333337</v>
      </c>
      <c r="T1339" s="97">
        <v>3</v>
      </c>
      <c r="U1339" s="127" t="s">
        <v>503</v>
      </c>
      <c r="V1339" s="97" t="s">
        <v>504</v>
      </c>
      <c r="W1339" s="97" t="s">
        <v>289</v>
      </c>
      <c r="Y1339" s="127" t="s">
        <v>363</v>
      </c>
      <c r="Z1339" s="127" t="s">
        <v>364</v>
      </c>
      <c r="AA1339" s="127" t="s">
        <v>261</v>
      </c>
      <c r="AB1339" s="127">
        <f t="shared" si="147"/>
        <v>3</v>
      </c>
      <c r="AC1339" s="127">
        <f t="shared" si="148"/>
        <v>1</v>
      </c>
      <c r="AD1339" s="97">
        <v>25</v>
      </c>
      <c r="AE1339" s="132">
        <f t="shared" si="145"/>
        <v>871</v>
      </c>
      <c r="AF1339" s="97">
        <v>1</v>
      </c>
      <c r="AH1339" s="127" t="str">
        <f t="shared" si="144"/>
        <v>2666ARKOLAGEN PLUS X 14 SACHETS</v>
      </c>
      <c r="AI1339" s="97" t="s">
        <v>372</v>
      </c>
    </row>
    <row r="1340" spans="1:35" x14ac:dyDescent="0.3">
      <c r="A1340" s="97">
        <v>177</v>
      </c>
      <c r="B1340" s="127" t="str">
        <f t="shared" si="142"/>
        <v>1773</v>
      </c>
      <c r="C1340" s="127" t="str">
        <f t="shared" si="143"/>
        <v>26664</v>
      </c>
      <c r="E1340" s="159" t="s">
        <v>615</v>
      </c>
      <c r="F1340" s="133" t="s">
        <v>146</v>
      </c>
      <c r="G1340" s="154" t="s">
        <v>401</v>
      </c>
      <c r="H1340" s="136">
        <v>43707</v>
      </c>
      <c r="I1340" s="132">
        <f t="shared" si="146"/>
        <v>4</v>
      </c>
      <c r="J1340" s="97" t="s">
        <v>537</v>
      </c>
      <c r="K1340" s="97">
        <v>2018</v>
      </c>
      <c r="L1340" s="109">
        <v>43213</v>
      </c>
      <c r="M1340" s="97">
        <v>2665</v>
      </c>
      <c r="N1340" s="97">
        <v>2666</v>
      </c>
      <c r="O1340" s="109">
        <v>43243</v>
      </c>
      <c r="P1340" s="97" t="s">
        <v>134</v>
      </c>
      <c r="Q1340" s="97" t="s">
        <v>90</v>
      </c>
      <c r="R1340" s="132" t="str">
        <f>IFERROR(VLOOKUP(Q1340,PROVEEDORES!$A$2:$B$100,2,0),"")</f>
        <v>CUENCA</v>
      </c>
      <c r="S1340" s="124">
        <v>0.70833333333333337</v>
      </c>
      <c r="T1340" s="97">
        <v>3</v>
      </c>
      <c r="U1340" s="127" t="s">
        <v>503</v>
      </c>
      <c r="V1340" s="97" t="s">
        <v>504</v>
      </c>
      <c r="W1340" s="97" t="s">
        <v>289</v>
      </c>
      <c r="Y1340" s="127" t="s">
        <v>363</v>
      </c>
      <c r="Z1340" s="127" t="s">
        <v>364</v>
      </c>
      <c r="AA1340" s="127" t="s">
        <v>261</v>
      </c>
      <c r="AB1340" s="127">
        <f t="shared" si="147"/>
        <v>3</v>
      </c>
      <c r="AC1340" s="127">
        <f t="shared" si="148"/>
        <v>1</v>
      </c>
      <c r="AD1340" s="97">
        <v>10</v>
      </c>
      <c r="AE1340" s="132">
        <f t="shared" si="145"/>
        <v>871</v>
      </c>
      <c r="AF1340" s="97">
        <v>1</v>
      </c>
      <c r="AH1340" s="127" t="str">
        <f t="shared" si="144"/>
        <v>2666ARKOVOX PROPOLIS JARABE X 150 ML.</v>
      </c>
      <c r="AI1340" s="97" t="s">
        <v>372</v>
      </c>
    </row>
    <row r="1341" spans="1:35" x14ac:dyDescent="0.3">
      <c r="A1341" s="97">
        <v>177</v>
      </c>
      <c r="B1341" s="127" t="str">
        <f t="shared" si="142"/>
        <v>1773</v>
      </c>
      <c r="C1341" s="127" t="str">
        <f t="shared" si="143"/>
        <v>26665</v>
      </c>
      <c r="E1341" s="159" t="s">
        <v>627</v>
      </c>
      <c r="F1341" s="133" t="s">
        <v>153</v>
      </c>
      <c r="G1341" s="154" t="s">
        <v>154</v>
      </c>
      <c r="H1341" s="136">
        <v>43910</v>
      </c>
      <c r="I1341" s="132">
        <f t="shared" si="146"/>
        <v>5</v>
      </c>
      <c r="J1341" s="97" t="s">
        <v>537</v>
      </c>
      <c r="K1341" s="97">
        <v>2018</v>
      </c>
      <c r="L1341" s="109">
        <v>43213</v>
      </c>
      <c r="M1341" s="97">
        <v>2665</v>
      </c>
      <c r="N1341" s="97">
        <v>2666</v>
      </c>
      <c r="O1341" s="109">
        <v>43243</v>
      </c>
      <c r="P1341" s="97" t="s">
        <v>134</v>
      </c>
      <c r="Q1341" s="97" t="s">
        <v>90</v>
      </c>
      <c r="R1341" s="132" t="str">
        <f>IFERROR(VLOOKUP(Q1341,PROVEEDORES!$A$2:$B$100,2,0),"")</f>
        <v>CUENCA</v>
      </c>
      <c r="S1341" s="124">
        <v>0.70833333333333337</v>
      </c>
      <c r="T1341" s="97">
        <v>3</v>
      </c>
      <c r="U1341" s="127" t="s">
        <v>503</v>
      </c>
      <c r="V1341" s="97" t="s">
        <v>504</v>
      </c>
      <c r="W1341" s="97" t="s">
        <v>289</v>
      </c>
      <c r="Y1341" s="127" t="s">
        <v>363</v>
      </c>
      <c r="Z1341" s="127" t="s">
        <v>364</v>
      </c>
      <c r="AA1341" s="127" t="s">
        <v>261</v>
      </c>
      <c r="AB1341" s="127">
        <f t="shared" si="147"/>
        <v>3</v>
      </c>
      <c r="AC1341" s="127">
        <f t="shared" si="148"/>
        <v>1</v>
      </c>
      <c r="AD1341" s="97">
        <v>15</v>
      </c>
      <c r="AE1341" s="132">
        <f t="shared" si="145"/>
        <v>871</v>
      </c>
      <c r="AF1341" s="97">
        <v>1</v>
      </c>
      <c r="AH1341" s="127" t="str">
        <f t="shared" si="144"/>
        <v>2666ECHINALIS X 30 CAPSULAS</v>
      </c>
      <c r="AI1341" s="97" t="s">
        <v>372</v>
      </c>
    </row>
    <row r="1342" spans="1:35" x14ac:dyDescent="0.3">
      <c r="A1342" s="97">
        <v>177</v>
      </c>
      <c r="B1342" s="127" t="str">
        <f t="shared" si="142"/>
        <v>1773</v>
      </c>
      <c r="C1342" s="127" t="str">
        <f t="shared" si="143"/>
        <v>26666</v>
      </c>
      <c r="E1342" s="159" t="s">
        <v>617</v>
      </c>
      <c r="F1342" s="133" t="s">
        <v>155</v>
      </c>
      <c r="G1342" s="154" t="s">
        <v>355</v>
      </c>
      <c r="H1342" s="136">
        <v>44073</v>
      </c>
      <c r="I1342" s="132">
        <f t="shared" si="146"/>
        <v>6</v>
      </c>
      <c r="J1342" s="97" t="s">
        <v>537</v>
      </c>
      <c r="K1342" s="97">
        <v>2018</v>
      </c>
      <c r="L1342" s="109">
        <v>43213</v>
      </c>
      <c r="M1342" s="97">
        <v>2665</v>
      </c>
      <c r="N1342" s="97">
        <v>2666</v>
      </c>
      <c r="O1342" s="109">
        <v>43243</v>
      </c>
      <c r="P1342" s="97" t="s">
        <v>134</v>
      </c>
      <c r="Q1342" s="97" t="s">
        <v>90</v>
      </c>
      <c r="R1342" s="132" t="str">
        <f>IFERROR(VLOOKUP(Q1342,PROVEEDORES!$A$2:$B$100,2,0),"")</f>
        <v>CUENCA</v>
      </c>
      <c r="S1342" s="124">
        <v>0.70833333333333337</v>
      </c>
      <c r="T1342" s="97">
        <v>3</v>
      </c>
      <c r="U1342" s="127" t="s">
        <v>503</v>
      </c>
      <c r="V1342" s="97" t="s">
        <v>504</v>
      </c>
      <c r="W1342" s="97" t="s">
        <v>289</v>
      </c>
      <c r="Y1342" s="127" t="s">
        <v>363</v>
      </c>
      <c r="Z1342" s="127" t="s">
        <v>364</v>
      </c>
      <c r="AA1342" s="127" t="s">
        <v>261</v>
      </c>
      <c r="AB1342" s="127">
        <f t="shared" si="147"/>
        <v>3</v>
      </c>
      <c r="AC1342" s="127">
        <f t="shared" si="148"/>
        <v>1</v>
      </c>
      <c r="AD1342" s="97">
        <v>5</v>
      </c>
      <c r="AE1342" s="132">
        <f t="shared" si="145"/>
        <v>871</v>
      </c>
      <c r="AF1342" s="97">
        <v>1</v>
      </c>
      <c r="AH1342" s="127" t="str">
        <f t="shared" si="144"/>
        <v>2666PHYTO SOYA CAPS. X 60</v>
      </c>
      <c r="AI1342" s="97" t="s">
        <v>372</v>
      </c>
    </row>
    <row r="1343" spans="1:35" x14ac:dyDescent="0.3">
      <c r="A1343" s="97">
        <v>177</v>
      </c>
      <c r="B1343" s="127" t="str">
        <f t="shared" ref="B1343:B1406" si="149">CONCATENATE(A1343,AB1343)</f>
        <v>1773</v>
      </c>
      <c r="C1343" s="127" t="str">
        <f t="shared" ref="C1343:C1406" si="150">CONCATENATE(N1343,I1343)</f>
        <v>26667</v>
      </c>
      <c r="E1343" s="159" t="s">
        <v>629</v>
      </c>
      <c r="F1343" s="133" t="s">
        <v>170</v>
      </c>
      <c r="G1343" s="154" t="s">
        <v>376</v>
      </c>
      <c r="H1343" s="136">
        <v>43889</v>
      </c>
      <c r="I1343" s="132">
        <f t="shared" si="146"/>
        <v>7</v>
      </c>
      <c r="J1343" s="97" t="s">
        <v>537</v>
      </c>
      <c r="K1343" s="97">
        <v>2018</v>
      </c>
      <c r="L1343" s="109">
        <v>43213</v>
      </c>
      <c r="M1343" s="97">
        <v>2665</v>
      </c>
      <c r="N1343" s="97">
        <v>2666</v>
      </c>
      <c r="O1343" s="109">
        <v>43243</v>
      </c>
      <c r="P1343" s="97" t="s">
        <v>134</v>
      </c>
      <c r="Q1343" s="97" t="s">
        <v>90</v>
      </c>
      <c r="R1343" s="132" t="str">
        <f>IFERROR(VLOOKUP(Q1343,PROVEEDORES!$A$2:$B$100,2,0),"")</f>
        <v>CUENCA</v>
      </c>
      <c r="S1343" s="124">
        <v>0.70833333333333337</v>
      </c>
      <c r="T1343" s="97">
        <v>3</v>
      </c>
      <c r="U1343" s="127" t="s">
        <v>503</v>
      </c>
      <c r="V1343" s="97" t="s">
        <v>504</v>
      </c>
      <c r="W1343" s="97" t="s">
        <v>289</v>
      </c>
      <c r="Y1343" s="127" t="s">
        <v>363</v>
      </c>
      <c r="Z1343" s="127" t="s">
        <v>364</v>
      </c>
      <c r="AA1343" s="127" t="s">
        <v>261</v>
      </c>
      <c r="AB1343" s="127">
        <f t="shared" si="147"/>
        <v>3</v>
      </c>
      <c r="AC1343" s="127">
        <f t="shared" si="148"/>
        <v>1</v>
      </c>
      <c r="AD1343" s="97">
        <v>5</v>
      </c>
      <c r="AE1343" s="132">
        <f t="shared" si="145"/>
        <v>871</v>
      </c>
      <c r="AF1343" s="97">
        <v>1</v>
      </c>
      <c r="AH1343" s="127" t="str">
        <f t="shared" ref="AH1343:AH1406" si="151">CONCATENATE(N1343,F1343)</f>
        <v>2666PHYTO SOYA DIA Y NOCHE X 60 CAP.</v>
      </c>
      <c r="AI1343" s="97" t="s">
        <v>372</v>
      </c>
    </row>
    <row r="1344" spans="1:35" x14ac:dyDescent="0.3">
      <c r="A1344" s="97">
        <v>177</v>
      </c>
      <c r="B1344" s="127" t="str">
        <f t="shared" si="149"/>
        <v>1774</v>
      </c>
      <c r="C1344" s="127" t="str">
        <f t="shared" si="150"/>
        <v>101</v>
      </c>
      <c r="E1344" s="159" t="s">
        <v>837</v>
      </c>
      <c r="F1344" s="133" t="s">
        <v>654</v>
      </c>
      <c r="G1344" s="163"/>
      <c r="H1344" s="136" t="s">
        <v>837</v>
      </c>
      <c r="I1344" s="132">
        <f t="shared" si="146"/>
        <v>1</v>
      </c>
      <c r="J1344" s="97" t="s">
        <v>537</v>
      </c>
      <c r="K1344" s="97">
        <v>2018</v>
      </c>
      <c r="L1344" s="109">
        <v>43213</v>
      </c>
      <c r="M1344" s="97">
        <v>10</v>
      </c>
      <c r="N1344" s="97">
        <v>10</v>
      </c>
      <c r="O1344" s="109">
        <v>43243</v>
      </c>
      <c r="P1344" s="97" t="s">
        <v>134</v>
      </c>
      <c r="Q1344" s="97" t="s">
        <v>563</v>
      </c>
      <c r="R1344" s="132" t="str">
        <f>IFERROR(VLOOKUP(Q1344,PROVEEDORES!$A$2:$B$100,2,0),"")</f>
        <v>GUAYAQUIL</v>
      </c>
      <c r="S1344" s="124">
        <v>0.70833333333333337</v>
      </c>
      <c r="T1344" s="97">
        <v>1</v>
      </c>
      <c r="U1344" s="127" t="s">
        <v>503</v>
      </c>
      <c r="V1344" s="97" t="s">
        <v>504</v>
      </c>
      <c r="W1344" s="97" t="s">
        <v>289</v>
      </c>
      <c r="Y1344" s="127" t="s">
        <v>363</v>
      </c>
      <c r="Z1344" s="127" t="s">
        <v>364</v>
      </c>
      <c r="AA1344" s="127" t="s">
        <v>261</v>
      </c>
      <c r="AB1344" s="127">
        <f t="shared" si="147"/>
        <v>4</v>
      </c>
      <c r="AC1344" s="127">
        <f t="shared" si="148"/>
        <v>1</v>
      </c>
      <c r="AD1344" s="97">
        <v>125</v>
      </c>
      <c r="AE1344" s="132"/>
      <c r="AF1344" s="97">
        <v>1</v>
      </c>
      <c r="AH1344" s="127" t="str">
        <f t="shared" si="151"/>
        <v>10MM. MEDICA CHONDRO AID FORT X 4 CAPSULAS</v>
      </c>
      <c r="AI1344" s="97" t="s">
        <v>655</v>
      </c>
    </row>
    <row r="1345" spans="1:35" x14ac:dyDescent="0.3">
      <c r="A1345" s="97">
        <v>176</v>
      </c>
      <c r="B1345" s="127" t="str">
        <f t="shared" si="149"/>
        <v>1761</v>
      </c>
      <c r="C1345" s="127" t="str">
        <f t="shared" si="150"/>
        <v>26671</v>
      </c>
      <c r="D1345" s="98" t="s">
        <v>657</v>
      </c>
      <c r="E1345" s="159" t="s">
        <v>630</v>
      </c>
      <c r="F1345" s="133" t="s">
        <v>142</v>
      </c>
      <c r="G1345" s="154" t="s">
        <v>397</v>
      </c>
      <c r="H1345" s="136">
        <v>43738</v>
      </c>
      <c r="I1345" s="132">
        <f t="shared" si="146"/>
        <v>1</v>
      </c>
      <c r="J1345" s="97" t="s">
        <v>537</v>
      </c>
      <c r="K1345" s="97">
        <v>2018</v>
      </c>
      <c r="L1345" s="109">
        <v>43249</v>
      </c>
      <c r="M1345" s="97">
        <v>2666</v>
      </c>
      <c r="N1345" s="97">
        <v>2667</v>
      </c>
      <c r="O1345" s="109">
        <v>43248</v>
      </c>
      <c r="P1345" s="97" t="s">
        <v>134</v>
      </c>
      <c r="Q1345" s="97" t="s">
        <v>95</v>
      </c>
      <c r="R1345" s="132" t="str">
        <f>IFERROR(VLOOKUP(Q1345,PROVEEDORES!$A$2:$B$100,2,0),"")</f>
        <v>QUITO</v>
      </c>
      <c r="S1345" s="124">
        <v>0.47916666666666669</v>
      </c>
      <c r="T1345" s="97">
        <v>319</v>
      </c>
      <c r="U1345" s="127" t="s">
        <v>477</v>
      </c>
      <c r="V1345" s="97" t="s">
        <v>478</v>
      </c>
      <c r="W1345" s="97" t="s">
        <v>289</v>
      </c>
      <c r="Y1345" s="127" t="s">
        <v>363</v>
      </c>
      <c r="Z1345" s="127" t="s">
        <v>480</v>
      </c>
      <c r="AA1345" s="127" t="s">
        <v>261</v>
      </c>
      <c r="AB1345" s="127">
        <f t="shared" si="147"/>
        <v>1</v>
      </c>
      <c r="AC1345" s="127">
        <f t="shared" si="148"/>
        <v>1</v>
      </c>
      <c r="AD1345" s="97">
        <v>3120</v>
      </c>
      <c r="AE1345" s="132">
        <f>IF(N1345&lt;&gt;"",IF(N1345=N1344,AE1343,AE1343+1),"")</f>
        <v>872</v>
      </c>
      <c r="AF1345" s="97">
        <v>6</v>
      </c>
      <c r="AH1345" s="127" t="str">
        <f t="shared" si="151"/>
        <v>2667ACTIVOX MENTA-EUCALIPTO X 16 PASTILLAS</v>
      </c>
      <c r="AI1345" s="97" t="s">
        <v>476</v>
      </c>
    </row>
    <row r="1346" spans="1:35" x14ac:dyDescent="0.3">
      <c r="A1346" s="97">
        <v>176</v>
      </c>
      <c r="B1346" s="127" t="str">
        <f t="shared" si="149"/>
        <v>1761</v>
      </c>
      <c r="C1346" s="127" t="str">
        <f t="shared" si="150"/>
        <v>26672</v>
      </c>
      <c r="D1346" s="98" t="s">
        <v>657</v>
      </c>
      <c r="E1346" s="159" t="s">
        <v>631</v>
      </c>
      <c r="F1346" s="133" t="s">
        <v>159</v>
      </c>
      <c r="G1346" s="154" t="s">
        <v>183</v>
      </c>
      <c r="H1346" s="136">
        <v>43738</v>
      </c>
      <c r="I1346" s="132">
        <f t="shared" si="146"/>
        <v>2</v>
      </c>
      <c r="J1346" s="97" t="s">
        <v>537</v>
      </c>
      <c r="K1346" s="97">
        <v>2018</v>
      </c>
      <c r="L1346" s="109">
        <v>43249</v>
      </c>
      <c r="M1346" s="97">
        <v>2666</v>
      </c>
      <c r="N1346" s="97">
        <v>2667</v>
      </c>
      <c r="O1346" s="109">
        <v>43248</v>
      </c>
      <c r="P1346" s="97" t="s">
        <v>134</v>
      </c>
      <c r="Q1346" s="97" t="s">
        <v>95</v>
      </c>
      <c r="R1346" s="132" t="str">
        <f>IFERROR(VLOOKUP(Q1346,PROVEEDORES!$A$2:$B$100,2,0),"")</f>
        <v>QUITO</v>
      </c>
      <c r="S1346" s="124">
        <v>0.47916666666666669</v>
      </c>
      <c r="T1346" s="97">
        <v>319</v>
      </c>
      <c r="U1346" s="127" t="s">
        <v>477</v>
      </c>
      <c r="V1346" s="97" t="s">
        <v>478</v>
      </c>
      <c r="W1346" s="97" t="s">
        <v>289</v>
      </c>
      <c r="Y1346" s="127" t="s">
        <v>363</v>
      </c>
      <c r="Z1346" s="127" t="s">
        <v>480</v>
      </c>
      <c r="AA1346" s="127" t="s">
        <v>261</v>
      </c>
      <c r="AB1346" s="127">
        <f t="shared" si="147"/>
        <v>1</v>
      </c>
      <c r="AC1346" s="127">
        <f t="shared" si="148"/>
        <v>1</v>
      </c>
      <c r="AD1346" s="97">
        <v>1200</v>
      </c>
      <c r="AE1346" s="132">
        <f t="shared" ref="AE1346:AE1409" si="152">IF(N1346&lt;&gt;"",IF(N1346=N1345,AE1345,AE1345+1),"")</f>
        <v>872</v>
      </c>
      <c r="AF1346" s="97">
        <v>6</v>
      </c>
      <c r="AH1346" s="127" t="str">
        <f t="shared" si="151"/>
        <v>2667ACTIVOX MIEL-LIMON X 16 PASTILLAS</v>
      </c>
      <c r="AI1346" s="97" t="s">
        <v>476</v>
      </c>
    </row>
    <row r="1347" spans="1:35" x14ac:dyDescent="0.3">
      <c r="A1347" s="97">
        <v>176</v>
      </c>
      <c r="B1347" s="127" t="str">
        <f t="shared" si="149"/>
        <v>1761</v>
      </c>
      <c r="C1347" s="127" t="str">
        <f t="shared" si="150"/>
        <v>26673</v>
      </c>
      <c r="D1347" s="98" t="s">
        <v>657</v>
      </c>
      <c r="E1347" s="159" t="s">
        <v>618</v>
      </c>
      <c r="F1347" s="133" t="s">
        <v>161</v>
      </c>
      <c r="G1347" s="154" t="s">
        <v>162</v>
      </c>
      <c r="H1347" s="136">
        <v>43738</v>
      </c>
      <c r="I1347" s="132">
        <f t="shared" si="146"/>
        <v>3</v>
      </c>
      <c r="J1347" s="97" t="s">
        <v>537</v>
      </c>
      <c r="K1347" s="97">
        <v>2018</v>
      </c>
      <c r="L1347" s="109">
        <v>43249</v>
      </c>
      <c r="M1347" s="97">
        <v>2666</v>
      </c>
      <c r="N1347" s="97">
        <v>2667</v>
      </c>
      <c r="O1347" s="109">
        <v>43248</v>
      </c>
      <c r="P1347" s="97" t="s">
        <v>134</v>
      </c>
      <c r="Q1347" s="97" t="s">
        <v>95</v>
      </c>
      <c r="R1347" s="132" t="str">
        <f>IFERROR(VLOOKUP(Q1347,PROVEEDORES!$A$2:$B$100,2,0),"")</f>
        <v>QUITO</v>
      </c>
      <c r="S1347" s="124">
        <v>0.47916666666666669</v>
      </c>
      <c r="T1347" s="97">
        <v>319</v>
      </c>
      <c r="U1347" s="127" t="s">
        <v>477</v>
      </c>
      <c r="V1347" s="97" t="s">
        <v>478</v>
      </c>
      <c r="W1347" s="97" t="s">
        <v>289</v>
      </c>
      <c r="Y1347" s="127" t="s">
        <v>363</v>
      </c>
      <c r="Z1347" s="127" t="s">
        <v>480</v>
      </c>
      <c r="AA1347" s="127" t="s">
        <v>261</v>
      </c>
      <c r="AB1347" s="127">
        <f t="shared" si="147"/>
        <v>1</v>
      </c>
      <c r="AC1347" s="127">
        <f t="shared" si="148"/>
        <v>1</v>
      </c>
      <c r="AD1347" s="97">
        <v>90</v>
      </c>
      <c r="AE1347" s="132">
        <f t="shared" si="152"/>
        <v>872</v>
      </c>
      <c r="AF1347" s="97">
        <v>6</v>
      </c>
      <c r="AH1347" s="127" t="str">
        <f t="shared" si="151"/>
        <v>2667ARKOCAPIL advance X 60 CAPS.</v>
      </c>
      <c r="AI1347" s="97" t="s">
        <v>476</v>
      </c>
    </row>
    <row r="1348" spans="1:35" x14ac:dyDescent="0.3">
      <c r="A1348" s="97">
        <v>176</v>
      </c>
      <c r="B1348" s="127" t="str">
        <f t="shared" si="149"/>
        <v>1761</v>
      </c>
      <c r="C1348" s="127" t="str">
        <f t="shared" si="150"/>
        <v>26674</v>
      </c>
      <c r="D1348" s="98" t="s">
        <v>657</v>
      </c>
      <c r="E1348" s="159" t="s">
        <v>613</v>
      </c>
      <c r="F1348" s="133" t="s">
        <v>185</v>
      </c>
      <c r="G1348" s="154" t="s">
        <v>547</v>
      </c>
      <c r="H1348" s="136">
        <v>44134</v>
      </c>
      <c r="I1348" s="132">
        <f t="shared" si="146"/>
        <v>4</v>
      </c>
      <c r="J1348" s="97" t="s">
        <v>537</v>
      </c>
      <c r="K1348" s="97">
        <v>2018</v>
      </c>
      <c r="L1348" s="109">
        <v>43249</v>
      </c>
      <c r="M1348" s="97">
        <v>2666</v>
      </c>
      <c r="N1348" s="97">
        <v>2667</v>
      </c>
      <c r="O1348" s="109">
        <v>43248</v>
      </c>
      <c r="P1348" s="97" t="s">
        <v>134</v>
      </c>
      <c r="Q1348" s="97" t="s">
        <v>95</v>
      </c>
      <c r="R1348" s="132" t="str">
        <f>IFERROR(VLOOKUP(Q1348,PROVEEDORES!$A$2:$B$100,2,0),"")</f>
        <v>QUITO</v>
      </c>
      <c r="S1348" s="124">
        <v>0.47916666666666669</v>
      </c>
      <c r="T1348" s="97">
        <v>319</v>
      </c>
      <c r="U1348" s="127" t="s">
        <v>477</v>
      </c>
      <c r="V1348" s="97" t="s">
        <v>478</v>
      </c>
      <c r="W1348" s="97" t="s">
        <v>289</v>
      </c>
      <c r="Y1348" s="127" t="s">
        <v>363</v>
      </c>
      <c r="Z1348" s="127" t="s">
        <v>480</v>
      </c>
      <c r="AA1348" s="127" t="s">
        <v>261</v>
      </c>
      <c r="AB1348" s="127">
        <f t="shared" si="147"/>
        <v>1</v>
      </c>
      <c r="AC1348" s="127">
        <f t="shared" si="148"/>
        <v>1</v>
      </c>
      <c r="AD1348" s="97">
        <v>630</v>
      </c>
      <c r="AE1348" s="132">
        <f t="shared" si="152"/>
        <v>872</v>
      </c>
      <c r="AF1348" s="97">
        <v>6</v>
      </c>
      <c r="AH1348" s="127" t="str">
        <f t="shared" si="151"/>
        <v>2667ARKOLAGEN PLUS X 14 SACHETS</v>
      </c>
      <c r="AI1348" s="97" t="s">
        <v>476</v>
      </c>
    </row>
    <row r="1349" spans="1:35" x14ac:dyDescent="0.3">
      <c r="A1349" s="97">
        <v>176</v>
      </c>
      <c r="B1349" s="127" t="str">
        <f t="shared" si="149"/>
        <v>1761</v>
      </c>
      <c r="C1349" s="127" t="str">
        <f t="shared" si="150"/>
        <v>26675</v>
      </c>
      <c r="D1349" s="98" t="s">
        <v>657</v>
      </c>
      <c r="E1349" s="159" t="s">
        <v>615</v>
      </c>
      <c r="F1349" s="133" t="s">
        <v>146</v>
      </c>
      <c r="G1349" s="154" t="s">
        <v>401</v>
      </c>
      <c r="H1349" s="136">
        <v>43707</v>
      </c>
      <c r="I1349" s="132">
        <f t="shared" ref="I1349:I1412" si="153">IF(N1349&lt;&gt;N1348,1,IF(E1349=E1348,I1348,I1348+1))</f>
        <v>5</v>
      </c>
      <c r="J1349" s="97" t="s">
        <v>537</v>
      </c>
      <c r="K1349" s="97">
        <v>2018</v>
      </c>
      <c r="L1349" s="109">
        <v>43249</v>
      </c>
      <c r="M1349" s="97">
        <v>2666</v>
      </c>
      <c r="N1349" s="97">
        <v>2667</v>
      </c>
      <c r="O1349" s="109">
        <v>43248</v>
      </c>
      <c r="P1349" s="97" t="s">
        <v>134</v>
      </c>
      <c r="Q1349" s="97" t="s">
        <v>95</v>
      </c>
      <c r="R1349" s="132" t="str">
        <f>IFERROR(VLOOKUP(Q1349,PROVEEDORES!$A$2:$B$100,2,0),"")</f>
        <v>QUITO</v>
      </c>
      <c r="S1349" s="124">
        <v>0.47916666666666669</v>
      </c>
      <c r="T1349" s="97">
        <v>319</v>
      </c>
      <c r="U1349" s="127" t="s">
        <v>477</v>
      </c>
      <c r="V1349" s="97" t="s">
        <v>478</v>
      </c>
      <c r="W1349" s="97" t="s">
        <v>289</v>
      </c>
      <c r="Y1349" s="127" t="s">
        <v>363</v>
      </c>
      <c r="Z1349" s="127" t="s">
        <v>480</v>
      </c>
      <c r="AA1349" s="127" t="s">
        <v>261</v>
      </c>
      <c r="AB1349" s="127">
        <f t="shared" ref="AB1349:AB1412" si="154">IF(N1349&lt;&gt;"",IF(A1349&lt;&gt;A1348,1,IF(N1349=N1348,AB1348,AB1348+1)),"")</f>
        <v>1</v>
      </c>
      <c r="AC1349" s="127">
        <f t="shared" si="148"/>
        <v>1</v>
      </c>
      <c r="AD1349" s="97">
        <v>2820</v>
      </c>
      <c r="AE1349" s="132">
        <f t="shared" si="152"/>
        <v>872</v>
      </c>
      <c r="AF1349" s="97">
        <v>6</v>
      </c>
      <c r="AH1349" s="127" t="str">
        <f t="shared" si="151"/>
        <v>2667ARKOVOX PROPOLIS JARABE X 150 ML.</v>
      </c>
      <c r="AI1349" s="97" t="s">
        <v>476</v>
      </c>
    </row>
    <row r="1350" spans="1:35" x14ac:dyDescent="0.3">
      <c r="A1350" s="97">
        <v>176</v>
      </c>
      <c r="B1350" s="127" t="str">
        <f t="shared" si="149"/>
        <v>1761</v>
      </c>
      <c r="C1350" s="127" t="str">
        <f t="shared" si="150"/>
        <v>26676</v>
      </c>
      <c r="D1350" s="98" t="s">
        <v>657</v>
      </c>
      <c r="E1350" s="159" t="s">
        <v>614</v>
      </c>
      <c r="F1350" s="133" t="s">
        <v>149</v>
      </c>
      <c r="G1350" s="154" t="s">
        <v>150</v>
      </c>
      <c r="H1350" s="136">
        <v>43951</v>
      </c>
      <c r="I1350" s="132">
        <f t="shared" si="153"/>
        <v>6</v>
      </c>
      <c r="J1350" s="97" t="s">
        <v>537</v>
      </c>
      <c r="K1350" s="97">
        <v>2018</v>
      </c>
      <c r="L1350" s="109">
        <v>43249</v>
      </c>
      <c r="M1350" s="97">
        <v>2666</v>
      </c>
      <c r="N1350" s="97">
        <v>2667</v>
      </c>
      <c r="O1350" s="109">
        <v>43248</v>
      </c>
      <c r="P1350" s="97" t="s">
        <v>134</v>
      </c>
      <c r="Q1350" s="97" t="s">
        <v>95</v>
      </c>
      <c r="R1350" s="132" t="str">
        <f>IFERROR(VLOOKUP(Q1350,PROVEEDORES!$A$2:$B$100,2,0),"")</f>
        <v>QUITO</v>
      </c>
      <c r="S1350" s="124">
        <v>0.47916666666666669</v>
      </c>
      <c r="T1350" s="97">
        <v>319</v>
      </c>
      <c r="U1350" s="127" t="s">
        <v>477</v>
      </c>
      <c r="V1350" s="97" t="s">
        <v>478</v>
      </c>
      <c r="W1350" s="97" t="s">
        <v>289</v>
      </c>
      <c r="Y1350" s="127" t="s">
        <v>363</v>
      </c>
      <c r="Z1350" s="127" t="s">
        <v>480</v>
      </c>
      <c r="AA1350" s="127" t="s">
        <v>261</v>
      </c>
      <c r="AB1350" s="127">
        <f t="shared" si="154"/>
        <v>1</v>
      </c>
      <c r="AC1350" s="127">
        <f t="shared" ref="AC1350:AC1413" si="155">IF(N1350&lt;&gt;"",1,"")</f>
        <v>1</v>
      </c>
      <c r="AD1350" s="97">
        <v>40</v>
      </c>
      <c r="AE1350" s="132">
        <f t="shared" si="152"/>
        <v>872</v>
      </c>
      <c r="AF1350" s="97">
        <v>6</v>
      </c>
      <c r="AH1350" s="127" t="str">
        <f t="shared" si="151"/>
        <v>2667CHONDRO AID FORTE X 60 CAPS.</v>
      </c>
      <c r="AI1350" s="97" t="s">
        <v>476</v>
      </c>
    </row>
    <row r="1351" spans="1:35" x14ac:dyDescent="0.3">
      <c r="A1351" s="97">
        <v>176</v>
      </c>
      <c r="B1351" s="127" t="str">
        <f t="shared" si="149"/>
        <v>1761</v>
      </c>
      <c r="C1351" s="127" t="str">
        <f t="shared" si="150"/>
        <v>26677</v>
      </c>
      <c r="D1351" s="98" t="s">
        <v>657</v>
      </c>
      <c r="E1351" s="159" t="s">
        <v>619</v>
      </c>
      <c r="F1351" s="133" t="s">
        <v>151</v>
      </c>
      <c r="G1351" s="154" t="s">
        <v>407</v>
      </c>
      <c r="H1351" s="136">
        <v>44134</v>
      </c>
      <c r="I1351" s="132">
        <f t="shared" si="153"/>
        <v>7</v>
      </c>
      <c r="J1351" s="97" t="s">
        <v>537</v>
      </c>
      <c r="K1351" s="97">
        <v>2018</v>
      </c>
      <c r="L1351" s="109">
        <v>43249</v>
      </c>
      <c r="M1351" s="97">
        <v>2666</v>
      </c>
      <c r="N1351" s="97">
        <v>2667</v>
      </c>
      <c r="O1351" s="109">
        <v>43248</v>
      </c>
      <c r="P1351" s="97" t="s">
        <v>134</v>
      </c>
      <c r="Q1351" s="97" t="s">
        <v>95</v>
      </c>
      <c r="R1351" s="132" t="str">
        <f>IFERROR(VLOOKUP(Q1351,PROVEEDORES!$A$2:$B$100,2,0),"")</f>
        <v>QUITO</v>
      </c>
      <c r="S1351" s="124">
        <v>0.47916666666666669</v>
      </c>
      <c r="T1351" s="97">
        <v>319</v>
      </c>
      <c r="U1351" s="127" t="s">
        <v>477</v>
      </c>
      <c r="V1351" s="97" t="s">
        <v>478</v>
      </c>
      <c r="W1351" s="97" t="s">
        <v>289</v>
      </c>
      <c r="Y1351" s="127" t="s">
        <v>363</v>
      </c>
      <c r="Z1351" s="127" t="s">
        <v>480</v>
      </c>
      <c r="AA1351" s="127" t="s">
        <v>261</v>
      </c>
      <c r="AB1351" s="127">
        <f t="shared" si="154"/>
        <v>1</v>
      </c>
      <c r="AC1351" s="127">
        <f t="shared" si="155"/>
        <v>1</v>
      </c>
      <c r="AD1351" s="97">
        <v>120</v>
      </c>
      <c r="AE1351" s="132">
        <f t="shared" si="152"/>
        <v>872</v>
      </c>
      <c r="AF1351" s="97">
        <v>6</v>
      </c>
      <c r="AH1351" s="127" t="str">
        <f t="shared" si="151"/>
        <v>2667CYS-CONTROL SACHETS X 14</v>
      </c>
      <c r="AI1351" s="97" t="s">
        <v>476</v>
      </c>
    </row>
    <row r="1352" spans="1:35" x14ac:dyDescent="0.3">
      <c r="A1352" s="97">
        <v>176</v>
      </c>
      <c r="B1352" s="127" t="str">
        <f t="shared" si="149"/>
        <v>1761</v>
      </c>
      <c r="C1352" s="127" t="str">
        <f t="shared" si="150"/>
        <v>26678</v>
      </c>
      <c r="D1352" s="98" t="s">
        <v>657</v>
      </c>
      <c r="E1352" s="159" t="s">
        <v>627</v>
      </c>
      <c r="F1352" s="133" t="s">
        <v>153</v>
      </c>
      <c r="G1352" s="154" t="s">
        <v>154</v>
      </c>
      <c r="H1352" s="136">
        <v>43910</v>
      </c>
      <c r="I1352" s="132">
        <f t="shared" si="153"/>
        <v>8</v>
      </c>
      <c r="J1352" s="97" t="s">
        <v>537</v>
      </c>
      <c r="K1352" s="97">
        <v>2018</v>
      </c>
      <c r="L1352" s="109">
        <v>43249</v>
      </c>
      <c r="M1352" s="97">
        <v>2666</v>
      </c>
      <c r="N1352" s="97">
        <v>2667</v>
      </c>
      <c r="O1352" s="109">
        <v>43248</v>
      </c>
      <c r="P1352" s="97" t="s">
        <v>134</v>
      </c>
      <c r="Q1352" s="97" t="s">
        <v>95</v>
      </c>
      <c r="R1352" s="132" t="str">
        <f>IFERROR(VLOOKUP(Q1352,PROVEEDORES!$A$2:$B$100,2,0),"")</f>
        <v>QUITO</v>
      </c>
      <c r="S1352" s="124">
        <v>0.47916666666666669</v>
      </c>
      <c r="T1352" s="97">
        <v>319</v>
      </c>
      <c r="U1352" s="127" t="s">
        <v>477</v>
      </c>
      <c r="V1352" s="97" t="s">
        <v>478</v>
      </c>
      <c r="W1352" s="97" t="s">
        <v>289</v>
      </c>
      <c r="Y1352" s="127" t="s">
        <v>363</v>
      </c>
      <c r="Z1352" s="127" t="s">
        <v>480</v>
      </c>
      <c r="AA1352" s="127" t="s">
        <v>261</v>
      </c>
      <c r="AB1352" s="127">
        <f t="shared" si="154"/>
        <v>1</v>
      </c>
      <c r="AC1352" s="127">
        <f t="shared" si="155"/>
        <v>1</v>
      </c>
      <c r="AD1352" s="97">
        <v>144</v>
      </c>
      <c r="AE1352" s="132">
        <f t="shared" si="152"/>
        <v>872</v>
      </c>
      <c r="AF1352" s="97">
        <v>6</v>
      </c>
      <c r="AH1352" s="127" t="str">
        <f t="shared" si="151"/>
        <v>2667ECHINALIS X 30 CAPSULAS</v>
      </c>
      <c r="AI1352" s="97" t="s">
        <v>476</v>
      </c>
    </row>
    <row r="1353" spans="1:35" x14ac:dyDescent="0.3">
      <c r="A1353" s="97">
        <v>176</v>
      </c>
      <c r="B1353" s="127" t="str">
        <f t="shared" si="149"/>
        <v>1761</v>
      </c>
      <c r="C1353" s="127" t="str">
        <f t="shared" si="150"/>
        <v>26679</v>
      </c>
      <c r="D1353" s="98" t="s">
        <v>657</v>
      </c>
      <c r="E1353" s="159" t="s">
        <v>616</v>
      </c>
      <c r="F1353" s="133" t="s">
        <v>163</v>
      </c>
      <c r="G1353" s="154" t="s">
        <v>408</v>
      </c>
      <c r="H1353" s="136">
        <v>44165</v>
      </c>
      <c r="I1353" s="132">
        <f t="shared" si="153"/>
        <v>9</v>
      </c>
      <c r="J1353" s="97" t="s">
        <v>537</v>
      </c>
      <c r="K1353" s="97">
        <v>2018</v>
      </c>
      <c r="L1353" s="109">
        <v>43249</v>
      </c>
      <c r="M1353" s="97">
        <v>2666</v>
      </c>
      <c r="N1353" s="97">
        <v>2667</v>
      </c>
      <c r="O1353" s="109">
        <v>43248</v>
      </c>
      <c r="P1353" s="97" t="s">
        <v>134</v>
      </c>
      <c r="Q1353" s="97" t="s">
        <v>95</v>
      </c>
      <c r="R1353" s="132" t="str">
        <f>IFERROR(VLOOKUP(Q1353,PROVEEDORES!$A$2:$B$100,2,0),"")</f>
        <v>QUITO</v>
      </c>
      <c r="S1353" s="124">
        <v>0.47916666666666669</v>
      </c>
      <c r="T1353" s="97">
        <v>319</v>
      </c>
      <c r="U1353" s="127" t="s">
        <v>477</v>
      </c>
      <c r="V1353" s="97" t="s">
        <v>478</v>
      </c>
      <c r="W1353" s="97" t="s">
        <v>289</v>
      </c>
      <c r="Y1353" s="127" t="s">
        <v>363</v>
      </c>
      <c r="Z1353" s="127" t="s">
        <v>480</v>
      </c>
      <c r="AA1353" s="127" t="s">
        <v>261</v>
      </c>
      <c r="AB1353" s="127">
        <f t="shared" si="154"/>
        <v>1</v>
      </c>
      <c r="AC1353" s="127">
        <f t="shared" si="155"/>
        <v>1</v>
      </c>
      <c r="AD1353" s="97">
        <v>20</v>
      </c>
      <c r="AE1353" s="132">
        <f t="shared" si="152"/>
        <v>872</v>
      </c>
      <c r="AF1353" s="97">
        <v>6</v>
      </c>
      <c r="AH1353" s="127" t="str">
        <f t="shared" si="151"/>
        <v>2667PERLAS DE PIEL advance X 200 CAPS.</v>
      </c>
      <c r="AI1353" s="97" t="s">
        <v>476</v>
      </c>
    </row>
    <row r="1354" spans="1:35" x14ac:dyDescent="0.3">
      <c r="A1354" s="97">
        <v>176</v>
      </c>
      <c r="B1354" s="127" t="str">
        <f t="shared" si="149"/>
        <v>1761</v>
      </c>
      <c r="C1354" s="127" t="str">
        <f t="shared" si="150"/>
        <v>266710</v>
      </c>
      <c r="D1354" s="98" t="s">
        <v>657</v>
      </c>
      <c r="E1354" s="159" t="s">
        <v>617</v>
      </c>
      <c r="F1354" s="133" t="s">
        <v>155</v>
      </c>
      <c r="G1354" s="154" t="s">
        <v>355</v>
      </c>
      <c r="H1354" s="136">
        <v>44073</v>
      </c>
      <c r="I1354" s="132">
        <f t="shared" si="153"/>
        <v>10</v>
      </c>
      <c r="J1354" s="97" t="s">
        <v>537</v>
      </c>
      <c r="K1354" s="97">
        <v>2018</v>
      </c>
      <c r="L1354" s="109">
        <v>43249</v>
      </c>
      <c r="M1354" s="97">
        <v>2666</v>
      </c>
      <c r="N1354" s="97">
        <v>2667</v>
      </c>
      <c r="O1354" s="109">
        <v>43248</v>
      </c>
      <c r="P1354" s="97" t="s">
        <v>134</v>
      </c>
      <c r="Q1354" s="97" t="s">
        <v>95</v>
      </c>
      <c r="R1354" s="132" t="str">
        <f>IFERROR(VLOOKUP(Q1354,PROVEEDORES!$A$2:$B$100,2,0),"")</f>
        <v>QUITO</v>
      </c>
      <c r="S1354" s="124">
        <v>0.47916666666666669</v>
      </c>
      <c r="T1354" s="97">
        <v>319</v>
      </c>
      <c r="U1354" s="127" t="s">
        <v>477</v>
      </c>
      <c r="V1354" s="97" t="s">
        <v>478</v>
      </c>
      <c r="W1354" s="97" t="s">
        <v>289</v>
      </c>
      <c r="Y1354" s="127" t="s">
        <v>363</v>
      </c>
      <c r="Z1354" s="127" t="s">
        <v>480</v>
      </c>
      <c r="AA1354" s="127" t="s">
        <v>261</v>
      </c>
      <c r="AB1354" s="127">
        <f t="shared" si="154"/>
        <v>1</v>
      </c>
      <c r="AC1354" s="127">
        <f t="shared" si="155"/>
        <v>1</v>
      </c>
      <c r="AD1354" s="97">
        <v>48</v>
      </c>
      <c r="AE1354" s="132">
        <f t="shared" si="152"/>
        <v>872</v>
      </c>
      <c r="AF1354" s="97">
        <v>6</v>
      </c>
      <c r="AH1354" s="127" t="str">
        <f t="shared" si="151"/>
        <v>2667PHYTO SOYA CAPS. X 60</v>
      </c>
      <c r="AI1354" s="97" t="s">
        <v>476</v>
      </c>
    </row>
    <row r="1355" spans="1:35" x14ac:dyDescent="0.3">
      <c r="A1355" s="97">
        <v>176</v>
      </c>
      <c r="B1355" s="127" t="str">
        <f t="shared" si="149"/>
        <v>1761</v>
      </c>
      <c r="C1355" s="127" t="str">
        <f t="shared" si="150"/>
        <v>266711</v>
      </c>
      <c r="D1355" s="98" t="s">
        <v>657</v>
      </c>
      <c r="E1355" s="159" t="s">
        <v>620</v>
      </c>
      <c r="F1355" s="133" t="s">
        <v>165</v>
      </c>
      <c r="G1355" s="154" t="s">
        <v>184</v>
      </c>
      <c r="H1355" s="136">
        <v>44042</v>
      </c>
      <c r="I1355" s="132">
        <f t="shared" si="153"/>
        <v>11</v>
      </c>
      <c r="J1355" s="97" t="s">
        <v>537</v>
      </c>
      <c r="K1355" s="97">
        <v>2018</v>
      </c>
      <c r="L1355" s="109">
        <v>43249</v>
      </c>
      <c r="M1355" s="97">
        <v>2666</v>
      </c>
      <c r="N1355" s="97">
        <v>2667</v>
      </c>
      <c r="O1355" s="109">
        <v>43248</v>
      </c>
      <c r="P1355" s="97" t="s">
        <v>134</v>
      </c>
      <c r="Q1355" s="97" t="s">
        <v>95</v>
      </c>
      <c r="R1355" s="132" t="str">
        <f>IFERROR(VLOOKUP(Q1355,PROVEEDORES!$A$2:$B$100,2,0),"")</f>
        <v>QUITO</v>
      </c>
      <c r="S1355" s="124">
        <v>0.47916666666666669</v>
      </c>
      <c r="T1355" s="97">
        <v>319</v>
      </c>
      <c r="U1355" s="127" t="s">
        <v>477</v>
      </c>
      <c r="V1355" s="97" t="s">
        <v>478</v>
      </c>
      <c r="W1355" s="97" t="s">
        <v>289</v>
      </c>
      <c r="Y1355" s="127" t="s">
        <v>363</v>
      </c>
      <c r="Z1355" s="127" t="s">
        <v>480</v>
      </c>
      <c r="AA1355" s="127" t="s">
        <v>261</v>
      </c>
      <c r="AB1355" s="127">
        <f t="shared" si="154"/>
        <v>1</v>
      </c>
      <c r="AC1355" s="127">
        <f t="shared" si="155"/>
        <v>1</v>
      </c>
      <c r="AD1355" s="97">
        <v>24</v>
      </c>
      <c r="AE1355" s="132">
        <f t="shared" si="152"/>
        <v>872</v>
      </c>
      <c r="AF1355" s="97">
        <v>6</v>
      </c>
      <c r="AH1355" s="127" t="str">
        <f t="shared" si="151"/>
        <v>2667PHYTO SOYA FORTE X 60 CAPS</v>
      </c>
      <c r="AI1355" s="97" t="s">
        <v>476</v>
      </c>
    </row>
    <row r="1356" spans="1:35" x14ac:dyDescent="0.3">
      <c r="A1356" s="97">
        <v>176</v>
      </c>
      <c r="B1356" s="127" t="str">
        <f t="shared" si="149"/>
        <v>1761</v>
      </c>
      <c r="C1356" s="127" t="str">
        <f t="shared" si="150"/>
        <v>266712</v>
      </c>
      <c r="D1356" s="98" t="s">
        <v>657</v>
      </c>
      <c r="E1356" s="159" t="s">
        <v>629</v>
      </c>
      <c r="F1356" s="133" t="s">
        <v>170</v>
      </c>
      <c r="G1356" s="154" t="s">
        <v>376</v>
      </c>
      <c r="H1356" s="136">
        <v>43889</v>
      </c>
      <c r="I1356" s="132">
        <f t="shared" si="153"/>
        <v>12</v>
      </c>
      <c r="J1356" s="97" t="s">
        <v>537</v>
      </c>
      <c r="K1356" s="97">
        <v>2018</v>
      </c>
      <c r="L1356" s="109">
        <v>43249</v>
      </c>
      <c r="M1356" s="97">
        <v>2666</v>
      </c>
      <c r="N1356" s="97">
        <v>2667</v>
      </c>
      <c r="O1356" s="109">
        <v>43248</v>
      </c>
      <c r="P1356" s="97" t="s">
        <v>134</v>
      </c>
      <c r="Q1356" s="97" t="s">
        <v>95</v>
      </c>
      <c r="R1356" s="132" t="str">
        <f>IFERROR(VLOOKUP(Q1356,PROVEEDORES!$A$2:$B$100,2,0),"")</f>
        <v>QUITO</v>
      </c>
      <c r="S1356" s="124">
        <v>0.47916666666666669</v>
      </c>
      <c r="T1356" s="97">
        <v>319</v>
      </c>
      <c r="U1356" s="127" t="s">
        <v>477</v>
      </c>
      <c r="V1356" s="97" t="s">
        <v>478</v>
      </c>
      <c r="W1356" s="97" t="s">
        <v>289</v>
      </c>
      <c r="Y1356" s="127" t="s">
        <v>363</v>
      </c>
      <c r="Z1356" s="127" t="s">
        <v>480</v>
      </c>
      <c r="AA1356" s="127" t="s">
        <v>261</v>
      </c>
      <c r="AB1356" s="127">
        <f t="shared" si="154"/>
        <v>1</v>
      </c>
      <c r="AC1356" s="127">
        <f t="shared" si="155"/>
        <v>1</v>
      </c>
      <c r="AD1356" s="97">
        <v>48</v>
      </c>
      <c r="AE1356" s="132">
        <f t="shared" si="152"/>
        <v>872</v>
      </c>
      <c r="AF1356" s="97">
        <v>6</v>
      </c>
      <c r="AH1356" s="127" t="str">
        <f t="shared" si="151"/>
        <v>2667PHYTO SOYA DIA Y NOCHE X 60 CAP.</v>
      </c>
      <c r="AI1356" s="97" t="s">
        <v>476</v>
      </c>
    </row>
    <row r="1357" spans="1:35" x14ac:dyDescent="0.3">
      <c r="A1357" s="97">
        <v>176</v>
      </c>
      <c r="B1357" s="127" t="str">
        <f t="shared" si="149"/>
        <v>1761</v>
      </c>
      <c r="C1357" s="127" t="str">
        <f t="shared" si="150"/>
        <v>266713</v>
      </c>
      <c r="D1357" s="98" t="s">
        <v>657</v>
      </c>
      <c r="E1357" s="159" t="s">
        <v>634</v>
      </c>
      <c r="F1357" s="133" t="s">
        <v>157</v>
      </c>
      <c r="G1357" s="154" t="s">
        <v>326</v>
      </c>
      <c r="H1357" s="136">
        <v>44134</v>
      </c>
      <c r="I1357" s="132">
        <f t="shared" si="153"/>
        <v>13</v>
      </c>
      <c r="J1357" s="97" t="s">
        <v>537</v>
      </c>
      <c r="K1357" s="97">
        <v>2018</v>
      </c>
      <c r="L1357" s="109">
        <v>43249</v>
      </c>
      <c r="M1357" s="97">
        <v>2666</v>
      </c>
      <c r="N1357" s="97">
        <v>2667</v>
      </c>
      <c r="O1357" s="109">
        <v>43248</v>
      </c>
      <c r="P1357" s="97" t="s">
        <v>134</v>
      </c>
      <c r="Q1357" s="97" t="s">
        <v>95</v>
      </c>
      <c r="R1357" s="132" t="str">
        <f>IFERROR(VLOOKUP(Q1357,PROVEEDORES!$A$2:$B$100,2,0),"")</f>
        <v>QUITO</v>
      </c>
      <c r="S1357" s="124">
        <v>0.47916666666666669</v>
      </c>
      <c r="T1357" s="97">
        <v>319</v>
      </c>
      <c r="U1357" s="127" t="s">
        <v>477</v>
      </c>
      <c r="V1357" s="97" t="s">
        <v>478</v>
      </c>
      <c r="W1357" s="97" t="s">
        <v>289</v>
      </c>
      <c r="Y1357" s="127" t="s">
        <v>363</v>
      </c>
      <c r="Z1357" s="127" t="s">
        <v>480</v>
      </c>
      <c r="AA1357" s="127" t="s">
        <v>261</v>
      </c>
      <c r="AB1357" s="127">
        <f t="shared" si="154"/>
        <v>1</v>
      </c>
      <c r="AC1357" s="127">
        <f t="shared" si="155"/>
        <v>1</v>
      </c>
      <c r="AD1357" s="97">
        <v>44</v>
      </c>
      <c r="AE1357" s="132">
        <f t="shared" si="152"/>
        <v>872</v>
      </c>
      <c r="AF1357" s="97">
        <v>6</v>
      </c>
      <c r="AH1357" s="127" t="str">
        <f t="shared" si="151"/>
        <v>2667PHYTO SOYA GEL VAGINAL X 8 APLICADORES</v>
      </c>
      <c r="AI1357" s="97" t="s">
        <v>476</v>
      </c>
    </row>
    <row r="1358" spans="1:35" x14ac:dyDescent="0.3">
      <c r="A1358" s="97">
        <v>176</v>
      </c>
      <c r="B1358" s="127" t="str">
        <f t="shared" si="149"/>
        <v>1762</v>
      </c>
      <c r="C1358" s="127" t="str">
        <f t="shared" si="150"/>
        <v>26681</v>
      </c>
      <c r="D1358" s="98" t="s">
        <v>658</v>
      </c>
      <c r="E1358" s="159" t="s">
        <v>621</v>
      </c>
      <c r="F1358" s="148" t="str">
        <f>IFERROR(VLOOKUP(CONCATENATE(G1358,E1358),LOTES!$A$6:$D$1002,4,0),"")</f>
        <v>VAGIVIT CAJS X 6 V.T.</v>
      </c>
      <c r="G1358" s="163">
        <v>173937</v>
      </c>
      <c r="H1358" s="136">
        <f>IFERROR(VLOOKUP(CONCATENATE(G1358,E1358),LOTES!$A$6:$F$1000,6,0),"")</f>
        <v>43738</v>
      </c>
      <c r="I1358" s="132">
        <f t="shared" si="153"/>
        <v>1</v>
      </c>
      <c r="J1358" s="97" t="s">
        <v>537</v>
      </c>
      <c r="K1358" s="97">
        <v>2018</v>
      </c>
      <c r="L1358" s="109">
        <v>43249</v>
      </c>
      <c r="M1358" s="97">
        <v>2667</v>
      </c>
      <c r="N1358" s="97">
        <v>2668</v>
      </c>
      <c r="O1358" s="109">
        <v>43249</v>
      </c>
      <c r="P1358" s="97" t="s">
        <v>134</v>
      </c>
      <c r="Q1358" s="97" t="s">
        <v>95</v>
      </c>
      <c r="R1358" s="132" t="str">
        <f>IFERROR(VLOOKUP(Q1358,PROVEEDORES!$A$2:$B$100,2,0),"")</f>
        <v>QUITO</v>
      </c>
      <c r="S1358" s="124">
        <v>0.47916666666666669</v>
      </c>
      <c r="T1358" s="97">
        <v>1</v>
      </c>
      <c r="U1358" s="127" t="s">
        <v>477</v>
      </c>
      <c r="V1358" s="97" t="s">
        <v>478</v>
      </c>
      <c r="W1358" s="97" t="s">
        <v>289</v>
      </c>
      <c r="Y1358" s="127" t="s">
        <v>363</v>
      </c>
      <c r="Z1358" s="127" t="s">
        <v>480</v>
      </c>
      <c r="AA1358" s="127" t="s">
        <v>261</v>
      </c>
      <c r="AB1358" s="127">
        <f t="shared" si="154"/>
        <v>2</v>
      </c>
      <c r="AC1358" s="127">
        <f t="shared" si="155"/>
        <v>1</v>
      </c>
      <c r="AD1358" s="97">
        <v>75</v>
      </c>
      <c r="AE1358" s="132">
        <f t="shared" si="152"/>
        <v>873</v>
      </c>
      <c r="AF1358" s="97">
        <v>1</v>
      </c>
      <c r="AH1358" s="127" t="str">
        <f t="shared" si="151"/>
        <v>2668VAGIVIT CAJS X 6 V.T.</v>
      </c>
      <c r="AI1358" s="97" t="s">
        <v>476</v>
      </c>
    </row>
    <row r="1359" spans="1:35" x14ac:dyDescent="0.3">
      <c r="A1359" s="97">
        <v>179</v>
      </c>
      <c r="B1359" s="127" t="str">
        <f t="shared" si="149"/>
        <v>1791</v>
      </c>
      <c r="C1359" s="127" t="str">
        <f t="shared" si="150"/>
        <v>16501</v>
      </c>
      <c r="E1359" s="159" t="s">
        <v>837</v>
      </c>
      <c r="F1359" s="133" t="s">
        <v>661</v>
      </c>
      <c r="H1359" s="136" t="s">
        <v>837</v>
      </c>
      <c r="I1359" s="132">
        <f t="shared" si="153"/>
        <v>1</v>
      </c>
      <c r="J1359" s="97" t="s">
        <v>537</v>
      </c>
      <c r="K1359" s="97">
        <v>2018</v>
      </c>
      <c r="L1359" s="109">
        <v>43250</v>
      </c>
      <c r="M1359" s="97">
        <v>1650</v>
      </c>
      <c r="N1359" s="97">
        <v>1650</v>
      </c>
      <c r="O1359" s="109">
        <v>43250</v>
      </c>
      <c r="P1359" s="97" t="s">
        <v>662</v>
      </c>
      <c r="Q1359" s="97" t="s">
        <v>213</v>
      </c>
      <c r="R1359" s="132" t="str">
        <f>IFERROR(VLOOKUP(Q1359,PROVEEDORES!$A$2:$B$100,2,0),"")</f>
        <v>CUENCA</v>
      </c>
      <c r="S1359" s="124">
        <v>0.73333333333333339</v>
      </c>
      <c r="T1359" s="97">
        <v>1</v>
      </c>
      <c r="U1359" s="127" t="s">
        <v>660</v>
      </c>
      <c r="V1359" s="97" t="s">
        <v>659</v>
      </c>
      <c r="W1359" s="97" t="s">
        <v>289</v>
      </c>
      <c r="Y1359" s="127" t="s">
        <v>363</v>
      </c>
      <c r="Z1359" s="127" t="s">
        <v>364</v>
      </c>
      <c r="AA1359" s="127" t="s">
        <v>261</v>
      </c>
      <c r="AB1359" s="127">
        <f t="shared" si="154"/>
        <v>1</v>
      </c>
      <c r="AC1359" s="127">
        <f t="shared" si="155"/>
        <v>1</v>
      </c>
      <c r="AE1359" s="132"/>
      <c r="AF1359" s="97">
        <v>1</v>
      </c>
      <c r="AH1359" s="127" t="str">
        <f t="shared" si="151"/>
        <v>1650MUESTRAS MEDICAS</v>
      </c>
      <c r="AI1359" s="147" t="s">
        <v>652</v>
      </c>
    </row>
    <row r="1360" spans="1:35" x14ac:dyDescent="0.3">
      <c r="A1360" s="97">
        <v>180</v>
      </c>
      <c r="B1360" s="127" t="str">
        <f t="shared" si="149"/>
        <v>1801</v>
      </c>
      <c r="C1360" s="127" t="str">
        <f t="shared" si="150"/>
        <v>26691</v>
      </c>
      <c r="D1360" s="98" t="s">
        <v>663</v>
      </c>
      <c r="E1360" s="159" t="s">
        <v>615</v>
      </c>
      <c r="F1360" s="148" t="str">
        <f>IFERROR(VLOOKUP(CONCATENATE(G1360,E1360),LOTES!$A$6:$D$1002,4,0),"")</f>
        <v>ARKOVOX PROPOLIS JARABE X 150 ML.</v>
      </c>
      <c r="G1360" s="154" t="s">
        <v>401</v>
      </c>
      <c r="H1360" s="136">
        <v>43707</v>
      </c>
      <c r="I1360" s="132">
        <f t="shared" si="153"/>
        <v>1</v>
      </c>
      <c r="J1360" s="97" t="s">
        <v>667</v>
      </c>
      <c r="K1360" s="97">
        <v>2018</v>
      </c>
      <c r="L1360" s="109">
        <v>43252</v>
      </c>
      <c r="M1360" s="97">
        <v>2668</v>
      </c>
      <c r="N1360" s="97">
        <v>2669</v>
      </c>
      <c r="O1360" s="109">
        <v>43251</v>
      </c>
      <c r="P1360" s="97" t="s">
        <v>134</v>
      </c>
      <c r="Q1360" s="97" t="s">
        <v>177</v>
      </c>
      <c r="R1360" s="132" t="str">
        <f>IFERROR(VLOOKUP(Q1360,PROVEEDORES!$A$2:$B$100,2,0),"")</f>
        <v>QUITO</v>
      </c>
      <c r="S1360" s="124">
        <v>0.39999999999999997</v>
      </c>
      <c r="T1360" s="97">
        <v>41</v>
      </c>
      <c r="U1360" s="127" t="s">
        <v>503</v>
      </c>
      <c r="V1360" s="97" t="s">
        <v>504</v>
      </c>
      <c r="W1360" s="97" t="s">
        <v>289</v>
      </c>
      <c r="Y1360" s="127" t="s">
        <v>363</v>
      </c>
      <c r="Z1360" s="127" t="s">
        <v>364</v>
      </c>
      <c r="AA1360" s="127" t="s">
        <v>261</v>
      </c>
      <c r="AB1360" s="127">
        <f t="shared" si="154"/>
        <v>1</v>
      </c>
      <c r="AC1360" s="127">
        <f t="shared" si="155"/>
        <v>1</v>
      </c>
      <c r="AD1360" s="97">
        <v>240</v>
      </c>
      <c r="AE1360" s="132">
        <f>IF(N1360&lt;&gt;"",IF(N1360=N1359,AE1358,AE1358+1),"")</f>
        <v>874</v>
      </c>
      <c r="AF1360" s="97">
        <v>1</v>
      </c>
      <c r="AH1360" s="127" t="str">
        <f t="shared" si="151"/>
        <v>2669ARKOVOX PROPOLIS JARABE X 150 ML.</v>
      </c>
      <c r="AI1360" s="97" t="s">
        <v>484</v>
      </c>
    </row>
    <row r="1361" spans="1:35" x14ac:dyDescent="0.3">
      <c r="A1361" s="97">
        <v>180</v>
      </c>
      <c r="B1361" s="127" t="str">
        <f t="shared" si="149"/>
        <v>1801</v>
      </c>
      <c r="C1361" s="127" t="str">
        <f t="shared" si="150"/>
        <v>26692</v>
      </c>
      <c r="D1361" s="98" t="s">
        <v>663</v>
      </c>
      <c r="E1361" s="159" t="s">
        <v>613</v>
      </c>
      <c r="F1361" s="148" t="str">
        <f>IFERROR(VLOOKUP(CONCATENATE(G1361,E1361),LOTES!$A$6:$D$1002,4,0),"")</f>
        <v>ARKOLAGEN PLUS X 14 SACHETS</v>
      </c>
      <c r="G1361" s="154" t="s">
        <v>547</v>
      </c>
      <c r="H1361" s="136">
        <v>44134</v>
      </c>
      <c r="I1361" s="132">
        <f t="shared" si="153"/>
        <v>2</v>
      </c>
      <c r="J1361" s="97" t="s">
        <v>667</v>
      </c>
      <c r="K1361" s="97">
        <v>2018</v>
      </c>
      <c r="L1361" s="109">
        <v>43252</v>
      </c>
      <c r="M1361" s="97">
        <v>2668</v>
      </c>
      <c r="N1361" s="97">
        <v>2669</v>
      </c>
      <c r="O1361" s="109">
        <v>43251</v>
      </c>
      <c r="P1361" s="97" t="s">
        <v>134</v>
      </c>
      <c r="Q1361" s="97" t="s">
        <v>177</v>
      </c>
      <c r="R1361" s="132" t="str">
        <f>IFERROR(VLOOKUP(Q1361,PROVEEDORES!$A$2:$B$100,2,0),"")</f>
        <v>QUITO</v>
      </c>
      <c r="S1361" s="124">
        <v>0.39999999999999997</v>
      </c>
      <c r="T1361" s="97">
        <v>41</v>
      </c>
      <c r="U1361" s="127" t="s">
        <v>503</v>
      </c>
      <c r="V1361" s="97" t="s">
        <v>504</v>
      </c>
      <c r="W1361" s="97" t="s">
        <v>289</v>
      </c>
      <c r="Y1361" s="127" t="s">
        <v>363</v>
      </c>
      <c r="Z1361" s="127" t="s">
        <v>364</v>
      </c>
      <c r="AA1361" s="127" t="s">
        <v>261</v>
      </c>
      <c r="AB1361" s="127">
        <f t="shared" si="154"/>
        <v>1</v>
      </c>
      <c r="AC1361" s="127">
        <f t="shared" si="155"/>
        <v>1</v>
      </c>
      <c r="AD1361" s="97">
        <v>36</v>
      </c>
      <c r="AE1361" s="132">
        <f>IF(N1361&lt;&gt;"",IF(N1361=N1360,AE1360,AE1360+1),"")</f>
        <v>874</v>
      </c>
      <c r="AF1361" s="97">
        <v>1</v>
      </c>
      <c r="AH1361" s="127" t="str">
        <f t="shared" si="151"/>
        <v>2669ARKOLAGEN PLUS X 14 SACHETS</v>
      </c>
      <c r="AI1361" s="97" t="s">
        <v>484</v>
      </c>
    </row>
    <row r="1362" spans="1:35" x14ac:dyDescent="0.3">
      <c r="A1362" s="97">
        <v>180</v>
      </c>
      <c r="B1362" s="127" t="str">
        <f t="shared" si="149"/>
        <v>1801</v>
      </c>
      <c r="C1362" s="127" t="str">
        <f t="shared" si="150"/>
        <v>26693</v>
      </c>
      <c r="D1362" s="98" t="s">
        <v>663</v>
      </c>
      <c r="E1362" s="159" t="s">
        <v>617</v>
      </c>
      <c r="F1362" s="133" t="s">
        <v>155</v>
      </c>
      <c r="G1362" s="154" t="s">
        <v>355</v>
      </c>
      <c r="H1362" s="136">
        <v>44073</v>
      </c>
      <c r="I1362" s="132">
        <f t="shared" si="153"/>
        <v>3</v>
      </c>
      <c r="J1362" s="97" t="s">
        <v>667</v>
      </c>
      <c r="K1362" s="97">
        <v>2018</v>
      </c>
      <c r="L1362" s="109">
        <v>43252</v>
      </c>
      <c r="M1362" s="97">
        <v>2668</v>
      </c>
      <c r="N1362" s="97">
        <v>2669</v>
      </c>
      <c r="O1362" s="109">
        <v>43251</v>
      </c>
      <c r="P1362" s="97" t="s">
        <v>134</v>
      </c>
      <c r="Q1362" s="97" t="s">
        <v>177</v>
      </c>
      <c r="R1362" s="132" t="str">
        <f>IFERROR(VLOOKUP(Q1362,PROVEEDORES!$A$2:$B$100,2,0),"")</f>
        <v>QUITO</v>
      </c>
      <c r="S1362" s="124">
        <v>0.39999999999999997</v>
      </c>
      <c r="T1362" s="97">
        <v>41</v>
      </c>
      <c r="U1362" s="127" t="s">
        <v>503</v>
      </c>
      <c r="V1362" s="97" t="s">
        <v>504</v>
      </c>
      <c r="W1362" s="97" t="s">
        <v>289</v>
      </c>
      <c r="Y1362" s="127" t="s">
        <v>363</v>
      </c>
      <c r="Z1362" s="127" t="s">
        <v>364</v>
      </c>
      <c r="AA1362" s="127" t="s">
        <v>261</v>
      </c>
      <c r="AB1362" s="127">
        <f t="shared" si="154"/>
        <v>1</v>
      </c>
      <c r="AC1362" s="127">
        <f t="shared" si="155"/>
        <v>1</v>
      </c>
      <c r="AD1362" s="97">
        <v>48</v>
      </c>
      <c r="AE1362" s="132">
        <f t="shared" si="152"/>
        <v>874</v>
      </c>
      <c r="AF1362" s="97">
        <v>1</v>
      </c>
      <c r="AH1362" s="127" t="str">
        <f t="shared" si="151"/>
        <v>2669PHYTO SOYA CAPS. X 60</v>
      </c>
      <c r="AI1362" s="97" t="s">
        <v>484</v>
      </c>
    </row>
    <row r="1363" spans="1:35" x14ac:dyDescent="0.3">
      <c r="A1363" s="97">
        <v>180</v>
      </c>
      <c r="B1363" s="127" t="str">
        <f t="shared" si="149"/>
        <v>1801</v>
      </c>
      <c r="C1363" s="127" t="str">
        <f t="shared" si="150"/>
        <v>26694</v>
      </c>
      <c r="D1363" s="98" t="s">
        <v>663</v>
      </c>
      <c r="E1363" s="159" t="s">
        <v>630</v>
      </c>
      <c r="F1363" s="133" t="s">
        <v>142</v>
      </c>
      <c r="G1363" s="154" t="s">
        <v>397</v>
      </c>
      <c r="H1363" s="136">
        <v>43738</v>
      </c>
      <c r="I1363" s="132">
        <f t="shared" si="153"/>
        <v>4</v>
      </c>
      <c r="J1363" s="97" t="s">
        <v>667</v>
      </c>
      <c r="K1363" s="97">
        <v>2018</v>
      </c>
      <c r="L1363" s="109">
        <v>43252</v>
      </c>
      <c r="M1363" s="97">
        <v>2668</v>
      </c>
      <c r="N1363" s="97">
        <v>2669</v>
      </c>
      <c r="O1363" s="109">
        <v>43251</v>
      </c>
      <c r="P1363" s="97" t="s">
        <v>134</v>
      </c>
      <c r="Q1363" s="97" t="s">
        <v>177</v>
      </c>
      <c r="R1363" s="132" t="str">
        <f>IFERROR(VLOOKUP(Q1363,PROVEEDORES!$A$2:$B$100,2,0),"")</f>
        <v>QUITO</v>
      </c>
      <c r="S1363" s="124">
        <v>0.39999999999999997</v>
      </c>
      <c r="T1363" s="97">
        <v>41</v>
      </c>
      <c r="U1363" s="127" t="s">
        <v>503</v>
      </c>
      <c r="V1363" s="97" t="s">
        <v>504</v>
      </c>
      <c r="W1363" s="97" t="s">
        <v>289</v>
      </c>
      <c r="Y1363" s="127" t="s">
        <v>363</v>
      </c>
      <c r="Z1363" s="127" t="s">
        <v>364</v>
      </c>
      <c r="AA1363" s="127" t="s">
        <v>261</v>
      </c>
      <c r="AB1363" s="127">
        <f t="shared" si="154"/>
        <v>1</v>
      </c>
      <c r="AC1363" s="127">
        <f t="shared" si="155"/>
        <v>1</v>
      </c>
      <c r="AD1363" s="97">
        <v>1560</v>
      </c>
      <c r="AE1363" s="132">
        <f t="shared" si="152"/>
        <v>874</v>
      </c>
      <c r="AF1363" s="97">
        <v>1</v>
      </c>
      <c r="AH1363" s="127" t="str">
        <f t="shared" si="151"/>
        <v>2669ACTIVOX MENTA-EUCALIPTO X 16 PASTILLAS</v>
      </c>
      <c r="AI1363" s="97" t="s">
        <v>484</v>
      </c>
    </row>
    <row r="1364" spans="1:35" x14ac:dyDescent="0.3">
      <c r="A1364" s="97">
        <v>180</v>
      </c>
      <c r="B1364" s="127" t="str">
        <f t="shared" si="149"/>
        <v>1801</v>
      </c>
      <c r="C1364" s="127" t="str">
        <f t="shared" si="150"/>
        <v>26695</v>
      </c>
      <c r="D1364" s="98" t="s">
        <v>663</v>
      </c>
      <c r="E1364" s="159" t="s">
        <v>631</v>
      </c>
      <c r="F1364" s="133" t="s">
        <v>159</v>
      </c>
      <c r="G1364" s="154" t="s">
        <v>183</v>
      </c>
      <c r="H1364" s="136">
        <v>43738</v>
      </c>
      <c r="I1364" s="132">
        <f t="shared" si="153"/>
        <v>5</v>
      </c>
      <c r="J1364" s="97" t="s">
        <v>667</v>
      </c>
      <c r="K1364" s="97">
        <v>2018</v>
      </c>
      <c r="L1364" s="109">
        <v>43252</v>
      </c>
      <c r="M1364" s="97">
        <v>2668</v>
      </c>
      <c r="N1364" s="97">
        <v>2669</v>
      </c>
      <c r="O1364" s="109">
        <v>43251</v>
      </c>
      <c r="P1364" s="97" t="s">
        <v>134</v>
      </c>
      <c r="Q1364" s="97" t="s">
        <v>177</v>
      </c>
      <c r="R1364" s="132" t="str">
        <f>IFERROR(VLOOKUP(Q1364,PROVEEDORES!$A$2:$B$100,2,0),"")</f>
        <v>QUITO</v>
      </c>
      <c r="S1364" s="124">
        <v>0.39999999999999997</v>
      </c>
      <c r="T1364" s="97">
        <v>41</v>
      </c>
      <c r="U1364" s="127" t="s">
        <v>503</v>
      </c>
      <c r="V1364" s="97" t="s">
        <v>504</v>
      </c>
      <c r="W1364" s="97" t="s">
        <v>289</v>
      </c>
      <c r="Y1364" s="127" t="s">
        <v>363</v>
      </c>
      <c r="Z1364" s="127" t="s">
        <v>364</v>
      </c>
      <c r="AA1364" s="127" t="s">
        <v>261</v>
      </c>
      <c r="AB1364" s="127">
        <f t="shared" si="154"/>
        <v>1</v>
      </c>
      <c r="AC1364" s="127">
        <f t="shared" si="155"/>
        <v>1</v>
      </c>
      <c r="AD1364" s="97">
        <v>600</v>
      </c>
      <c r="AE1364" s="132">
        <f t="shared" si="152"/>
        <v>874</v>
      </c>
      <c r="AF1364" s="97">
        <v>1</v>
      </c>
      <c r="AH1364" s="127" t="str">
        <f t="shared" si="151"/>
        <v>2669ACTIVOX MIEL-LIMON X 16 PASTILLAS</v>
      </c>
      <c r="AI1364" s="97" t="s">
        <v>484</v>
      </c>
    </row>
    <row r="1365" spans="1:35" x14ac:dyDescent="0.3">
      <c r="A1365" s="97">
        <v>180</v>
      </c>
      <c r="B1365" s="127" t="str">
        <f t="shared" si="149"/>
        <v>1802</v>
      </c>
      <c r="C1365" s="127" t="str">
        <f t="shared" si="150"/>
        <v>26701</v>
      </c>
      <c r="D1365" s="98" t="s">
        <v>664</v>
      </c>
      <c r="E1365" s="159" t="s">
        <v>615</v>
      </c>
      <c r="F1365" s="133" t="s">
        <v>146</v>
      </c>
      <c r="G1365" s="154" t="s">
        <v>401</v>
      </c>
      <c r="H1365" s="136">
        <v>43707</v>
      </c>
      <c r="I1365" s="132">
        <f t="shared" si="153"/>
        <v>1</v>
      </c>
      <c r="J1365" s="97" t="s">
        <v>667</v>
      </c>
      <c r="K1365" s="97">
        <v>2018</v>
      </c>
      <c r="L1365" s="109">
        <v>43252</v>
      </c>
      <c r="M1365" s="97">
        <v>2669</v>
      </c>
      <c r="N1365" s="97">
        <v>2670</v>
      </c>
      <c r="O1365" s="109">
        <v>43251</v>
      </c>
      <c r="P1365" s="97" t="s">
        <v>134</v>
      </c>
      <c r="Q1365" s="97" t="s">
        <v>178</v>
      </c>
      <c r="R1365" s="132" t="str">
        <f>IFERROR(VLOOKUP(Q1365,PROVEEDORES!$A$2:$B$100,2,0),"")</f>
        <v>QUITO</v>
      </c>
      <c r="S1365" s="124">
        <v>0.39999999999999997</v>
      </c>
      <c r="T1365" s="97">
        <v>113</v>
      </c>
      <c r="U1365" s="127" t="s">
        <v>503</v>
      </c>
      <c r="V1365" s="97" t="s">
        <v>504</v>
      </c>
      <c r="W1365" s="97" t="s">
        <v>289</v>
      </c>
      <c r="Y1365" s="127" t="s">
        <v>363</v>
      </c>
      <c r="Z1365" s="127" t="s">
        <v>364</v>
      </c>
      <c r="AA1365" s="127" t="s">
        <v>261</v>
      </c>
      <c r="AB1365" s="127">
        <f t="shared" si="154"/>
        <v>2</v>
      </c>
      <c r="AC1365" s="127">
        <f t="shared" si="155"/>
        <v>1</v>
      </c>
      <c r="AD1365" s="97">
        <v>636</v>
      </c>
      <c r="AE1365" s="132">
        <f t="shared" si="152"/>
        <v>875</v>
      </c>
      <c r="AF1365" s="97">
        <v>2</v>
      </c>
      <c r="AH1365" s="127" t="str">
        <f t="shared" si="151"/>
        <v>2670ARKOVOX PROPOLIS JARABE X 150 ML.</v>
      </c>
      <c r="AI1365" s="97" t="s">
        <v>481</v>
      </c>
    </row>
    <row r="1366" spans="1:35" x14ac:dyDescent="0.3">
      <c r="A1366" s="97">
        <v>180</v>
      </c>
      <c r="B1366" s="127" t="str">
        <f t="shared" si="149"/>
        <v>1802</v>
      </c>
      <c r="C1366" s="127" t="str">
        <f t="shared" si="150"/>
        <v>26702</v>
      </c>
      <c r="D1366" s="98" t="s">
        <v>664</v>
      </c>
      <c r="E1366" s="159" t="s">
        <v>620</v>
      </c>
      <c r="F1366" s="133" t="s">
        <v>165</v>
      </c>
      <c r="G1366" s="154" t="s">
        <v>184</v>
      </c>
      <c r="H1366" s="136">
        <v>44042</v>
      </c>
      <c r="I1366" s="132">
        <f t="shared" si="153"/>
        <v>2</v>
      </c>
      <c r="J1366" s="97" t="s">
        <v>667</v>
      </c>
      <c r="K1366" s="97">
        <v>2018</v>
      </c>
      <c r="L1366" s="109">
        <v>43252</v>
      </c>
      <c r="M1366" s="97">
        <v>2669</v>
      </c>
      <c r="N1366" s="97">
        <v>2670</v>
      </c>
      <c r="O1366" s="109">
        <v>43251</v>
      </c>
      <c r="P1366" s="97" t="s">
        <v>134</v>
      </c>
      <c r="Q1366" s="97" t="s">
        <v>178</v>
      </c>
      <c r="R1366" s="132" t="str">
        <f>IFERROR(VLOOKUP(Q1366,PROVEEDORES!$A$2:$B$100,2,0),"")</f>
        <v>QUITO</v>
      </c>
      <c r="S1366" s="124">
        <v>0.39999999999999997</v>
      </c>
      <c r="T1366" s="97">
        <v>113</v>
      </c>
      <c r="U1366" s="127" t="s">
        <v>503</v>
      </c>
      <c r="V1366" s="97" t="s">
        <v>504</v>
      </c>
      <c r="W1366" s="97" t="s">
        <v>289</v>
      </c>
      <c r="Y1366" s="127" t="s">
        <v>363</v>
      </c>
      <c r="Z1366" s="127" t="s">
        <v>364</v>
      </c>
      <c r="AA1366" s="127" t="s">
        <v>261</v>
      </c>
      <c r="AB1366" s="127">
        <f t="shared" si="154"/>
        <v>2</v>
      </c>
      <c r="AC1366" s="127">
        <f t="shared" si="155"/>
        <v>1</v>
      </c>
      <c r="AD1366" s="97">
        <v>48</v>
      </c>
      <c r="AE1366" s="132">
        <f t="shared" si="152"/>
        <v>875</v>
      </c>
      <c r="AF1366" s="97">
        <v>2</v>
      </c>
      <c r="AH1366" s="127" t="str">
        <f t="shared" si="151"/>
        <v>2670PHYTO SOYA FORTE X 60 CAPS</v>
      </c>
      <c r="AI1366" s="97" t="s">
        <v>481</v>
      </c>
    </row>
    <row r="1367" spans="1:35" x14ac:dyDescent="0.3">
      <c r="A1367" s="97">
        <v>180</v>
      </c>
      <c r="B1367" s="127" t="str">
        <f t="shared" si="149"/>
        <v>1802</v>
      </c>
      <c r="C1367" s="127" t="str">
        <f t="shared" si="150"/>
        <v>26703</v>
      </c>
      <c r="D1367" s="98" t="s">
        <v>664</v>
      </c>
      <c r="E1367" s="159" t="s">
        <v>616</v>
      </c>
      <c r="F1367" s="133" t="s">
        <v>163</v>
      </c>
      <c r="G1367" s="154" t="s">
        <v>408</v>
      </c>
      <c r="H1367" s="136">
        <v>44165</v>
      </c>
      <c r="I1367" s="132">
        <f t="shared" si="153"/>
        <v>3</v>
      </c>
      <c r="J1367" s="97" t="s">
        <v>667</v>
      </c>
      <c r="K1367" s="97">
        <v>2018</v>
      </c>
      <c r="L1367" s="109">
        <v>43252</v>
      </c>
      <c r="M1367" s="97">
        <v>2669</v>
      </c>
      <c r="N1367" s="97">
        <v>2670</v>
      </c>
      <c r="O1367" s="109">
        <v>43251</v>
      </c>
      <c r="P1367" s="97" t="s">
        <v>134</v>
      </c>
      <c r="Q1367" s="97" t="s">
        <v>178</v>
      </c>
      <c r="R1367" s="132" t="str">
        <f>IFERROR(VLOOKUP(Q1367,PROVEEDORES!$A$2:$B$100,2,0),"")</f>
        <v>QUITO</v>
      </c>
      <c r="S1367" s="124">
        <v>0.39999999999999997</v>
      </c>
      <c r="T1367" s="97">
        <v>113</v>
      </c>
      <c r="U1367" s="127" t="s">
        <v>503</v>
      </c>
      <c r="V1367" s="97" t="s">
        <v>504</v>
      </c>
      <c r="W1367" s="97" t="s">
        <v>289</v>
      </c>
      <c r="Y1367" s="127" t="s">
        <v>363</v>
      </c>
      <c r="Z1367" s="127" t="s">
        <v>364</v>
      </c>
      <c r="AA1367" s="127" t="s">
        <v>261</v>
      </c>
      <c r="AB1367" s="127">
        <f t="shared" si="154"/>
        <v>2</v>
      </c>
      <c r="AC1367" s="127">
        <f t="shared" si="155"/>
        <v>1</v>
      </c>
      <c r="AD1367" s="97">
        <v>96</v>
      </c>
      <c r="AE1367" s="132">
        <f t="shared" si="152"/>
        <v>875</v>
      </c>
      <c r="AF1367" s="97">
        <v>2</v>
      </c>
      <c r="AH1367" s="127" t="str">
        <f t="shared" si="151"/>
        <v>2670PERLAS DE PIEL advance X 200 CAPS.</v>
      </c>
      <c r="AI1367" s="97" t="s">
        <v>481</v>
      </c>
    </row>
    <row r="1368" spans="1:35" x14ac:dyDescent="0.3">
      <c r="A1368" s="97">
        <v>180</v>
      </c>
      <c r="B1368" s="127" t="str">
        <f t="shared" si="149"/>
        <v>1802</v>
      </c>
      <c r="C1368" s="127" t="str">
        <f t="shared" si="150"/>
        <v>26704</v>
      </c>
      <c r="D1368" s="98" t="s">
        <v>664</v>
      </c>
      <c r="E1368" s="159" t="s">
        <v>629</v>
      </c>
      <c r="F1368" s="133" t="s">
        <v>170</v>
      </c>
      <c r="G1368" s="154" t="s">
        <v>376</v>
      </c>
      <c r="H1368" s="136">
        <v>43889</v>
      </c>
      <c r="I1368" s="132">
        <f t="shared" si="153"/>
        <v>4</v>
      </c>
      <c r="J1368" s="97" t="s">
        <v>667</v>
      </c>
      <c r="K1368" s="97">
        <v>2018</v>
      </c>
      <c r="L1368" s="109">
        <v>43252</v>
      </c>
      <c r="M1368" s="97">
        <v>2669</v>
      </c>
      <c r="N1368" s="97">
        <v>2670</v>
      </c>
      <c r="O1368" s="109">
        <v>43251</v>
      </c>
      <c r="P1368" s="97" t="s">
        <v>134</v>
      </c>
      <c r="Q1368" s="97" t="s">
        <v>178</v>
      </c>
      <c r="R1368" s="132" t="str">
        <f>IFERROR(VLOOKUP(Q1368,PROVEEDORES!$A$2:$B$100,2,0),"")</f>
        <v>QUITO</v>
      </c>
      <c r="S1368" s="124">
        <v>0.39999999999999997</v>
      </c>
      <c r="T1368" s="97">
        <v>113</v>
      </c>
      <c r="U1368" s="127" t="s">
        <v>503</v>
      </c>
      <c r="V1368" s="97" t="s">
        <v>504</v>
      </c>
      <c r="W1368" s="97" t="s">
        <v>289</v>
      </c>
      <c r="Y1368" s="127" t="s">
        <v>363</v>
      </c>
      <c r="Z1368" s="127" t="s">
        <v>364</v>
      </c>
      <c r="AA1368" s="127" t="s">
        <v>261</v>
      </c>
      <c r="AB1368" s="127">
        <f t="shared" si="154"/>
        <v>2</v>
      </c>
      <c r="AC1368" s="127">
        <f t="shared" si="155"/>
        <v>1</v>
      </c>
      <c r="AD1368" s="97">
        <v>40</v>
      </c>
      <c r="AE1368" s="132">
        <f t="shared" si="152"/>
        <v>875</v>
      </c>
      <c r="AF1368" s="97">
        <v>2</v>
      </c>
      <c r="AH1368" s="127" t="str">
        <f t="shared" si="151"/>
        <v>2670PHYTO SOYA DIA Y NOCHE X 60 CAP.</v>
      </c>
      <c r="AI1368" s="97" t="s">
        <v>481</v>
      </c>
    </row>
    <row r="1369" spans="1:35" x14ac:dyDescent="0.3">
      <c r="A1369" s="97">
        <v>180</v>
      </c>
      <c r="B1369" s="127" t="str">
        <f t="shared" si="149"/>
        <v>1802</v>
      </c>
      <c r="C1369" s="127" t="str">
        <f t="shared" si="150"/>
        <v>26705</v>
      </c>
      <c r="D1369" s="98" t="s">
        <v>664</v>
      </c>
      <c r="E1369" s="159" t="s">
        <v>619</v>
      </c>
      <c r="F1369" s="133" t="s">
        <v>151</v>
      </c>
      <c r="G1369" s="154" t="s">
        <v>407</v>
      </c>
      <c r="H1369" s="136">
        <v>44134</v>
      </c>
      <c r="I1369" s="132">
        <f t="shared" si="153"/>
        <v>5</v>
      </c>
      <c r="J1369" s="97" t="s">
        <v>667</v>
      </c>
      <c r="K1369" s="97">
        <v>2018</v>
      </c>
      <c r="L1369" s="109">
        <v>43252</v>
      </c>
      <c r="M1369" s="97">
        <v>2669</v>
      </c>
      <c r="N1369" s="97">
        <v>2670</v>
      </c>
      <c r="O1369" s="109">
        <v>43251</v>
      </c>
      <c r="P1369" s="97" t="s">
        <v>134</v>
      </c>
      <c r="Q1369" s="97" t="s">
        <v>178</v>
      </c>
      <c r="R1369" s="132" t="str">
        <f>IFERROR(VLOOKUP(Q1369,PROVEEDORES!$A$2:$B$100,2,0),"")</f>
        <v>QUITO</v>
      </c>
      <c r="S1369" s="124">
        <v>0.39999999999999997</v>
      </c>
      <c r="T1369" s="97">
        <v>113</v>
      </c>
      <c r="U1369" s="127" t="s">
        <v>503</v>
      </c>
      <c r="V1369" s="97" t="s">
        <v>504</v>
      </c>
      <c r="W1369" s="97" t="s">
        <v>289</v>
      </c>
      <c r="Y1369" s="127" t="s">
        <v>363</v>
      </c>
      <c r="Z1369" s="127" t="s">
        <v>364</v>
      </c>
      <c r="AA1369" s="127" t="s">
        <v>261</v>
      </c>
      <c r="AB1369" s="127">
        <f t="shared" si="154"/>
        <v>2</v>
      </c>
      <c r="AC1369" s="127">
        <f t="shared" si="155"/>
        <v>1</v>
      </c>
      <c r="AD1369" s="97">
        <v>160</v>
      </c>
      <c r="AE1369" s="132">
        <f t="shared" si="152"/>
        <v>875</v>
      </c>
      <c r="AF1369" s="97">
        <v>2</v>
      </c>
      <c r="AH1369" s="127" t="str">
        <f t="shared" si="151"/>
        <v>2670CYS-CONTROL SACHETS X 14</v>
      </c>
      <c r="AI1369" s="97" t="s">
        <v>481</v>
      </c>
    </row>
    <row r="1370" spans="1:35" x14ac:dyDescent="0.3">
      <c r="A1370" s="97">
        <v>180</v>
      </c>
      <c r="B1370" s="127" t="str">
        <f t="shared" si="149"/>
        <v>1802</v>
      </c>
      <c r="C1370" s="127" t="str">
        <f t="shared" si="150"/>
        <v>26706</v>
      </c>
      <c r="D1370" s="98" t="s">
        <v>664</v>
      </c>
      <c r="E1370" s="159" t="s">
        <v>613</v>
      </c>
      <c r="F1370" s="148" t="str">
        <f>IFERROR(VLOOKUP(CONCATENATE(G1370,E1370),LOTES!$A$6:$D$1002,4,0),"")</f>
        <v>ARKOLAGEN PLUS X 14 SACHETS</v>
      </c>
      <c r="G1370" s="154" t="s">
        <v>547</v>
      </c>
      <c r="H1370" s="136">
        <v>44134</v>
      </c>
      <c r="I1370" s="132">
        <f t="shared" si="153"/>
        <v>6</v>
      </c>
      <c r="J1370" s="97" t="s">
        <v>667</v>
      </c>
      <c r="K1370" s="97">
        <v>2018</v>
      </c>
      <c r="L1370" s="109">
        <v>43252</v>
      </c>
      <c r="M1370" s="97">
        <v>2669</v>
      </c>
      <c r="N1370" s="97">
        <v>2670</v>
      </c>
      <c r="O1370" s="109">
        <v>43251</v>
      </c>
      <c r="P1370" s="97" t="s">
        <v>134</v>
      </c>
      <c r="Q1370" s="97" t="s">
        <v>178</v>
      </c>
      <c r="R1370" s="132" t="str">
        <f>IFERROR(VLOOKUP(Q1370,PROVEEDORES!$A$2:$B$100,2,0),"")</f>
        <v>QUITO</v>
      </c>
      <c r="S1370" s="124">
        <v>0.39999999999999997</v>
      </c>
      <c r="T1370" s="97">
        <v>113</v>
      </c>
      <c r="U1370" s="127" t="s">
        <v>503</v>
      </c>
      <c r="V1370" s="97" t="s">
        <v>504</v>
      </c>
      <c r="W1370" s="97" t="s">
        <v>289</v>
      </c>
      <c r="Y1370" s="127" t="s">
        <v>363</v>
      </c>
      <c r="Z1370" s="127" t="s">
        <v>364</v>
      </c>
      <c r="AA1370" s="127" t="s">
        <v>261</v>
      </c>
      <c r="AB1370" s="127">
        <f t="shared" si="154"/>
        <v>2</v>
      </c>
      <c r="AC1370" s="127">
        <f t="shared" si="155"/>
        <v>1</v>
      </c>
      <c r="AD1370" s="97">
        <v>378</v>
      </c>
      <c r="AE1370" s="132">
        <f t="shared" si="152"/>
        <v>875</v>
      </c>
      <c r="AF1370" s="97">
        <v>2</v>
      </c>
      <c r="AH1370" s="127" t="str">
        <f t="shared" si="151"/>
        <v>2670ARKOLAGEN PLUS X 14 SACHETS</v>
      </c>
      <c r="AI1370" s="97" t="s">
        <v>481</v>
      </c>
    </row>
    <row r="1371" spans="1:35" x14ac:dyDescent="0.3">
      <c r="A1371" s="97">
        <v>180</v>
      </c>
      <c r="B1371" s="127" t="str">
        <f t="shared" si="149"/>
        <v>1802</v>
      </c>
      <c r="C1371" s="127" t="str">
        <f t="shared" si="150"/>
        <v>26707</v>
      </c>
      <c r="D1371" s="98" t="s">
        <v>664</v>
      </c>
      <c r="E1371" s="159" t="s">
        <v>634</v>
      </c>
      <c r="F1371" s="148" t="str">
        <f>IFERROR(VLOOKUP(CONCATENATE(G1371,E1371),LOTES!$A$6:$D$1002,4,0),"")</f>
        <v>PHYTO SOYA GEL VAGINAL X 8 APLICADORES</v>
      </c>
      <c r="G1371" s="154" t="s">
        <v>326</v>
      </c>
      <c r="H1371" s="136">
        <v>44134</v>
      </c>
      <c r="I1371" s="132">
        <f t="shared" si="153"/>
        <v>7</v>
      </c>
      <c r="J1371" s="97" t="s">
        <v>667</v>
      </c>
      <c r="K1371" s="97">
        <v>2018</v>
      </c>
      <c r="L1371" s="109">
        <v>43252</v>
      </c>
      <c r="M1371" s="97">
        <v>2669</v>
      </c>
      <c r="N1371" s="97">
        <v>2670</v>
      </c>
      <c r="O1371" s="109">
        <v>43251</v>
      </c>
      <c r="P1371" s="97" t="s">
        <v>134</v>
      </c>
      <c r="Q1371" s="97" t="s">
        <v>178</v>
      </c>
      <c r="R1371" s="132" t="str">
        <f>IFERROR(VLOOKUP(Q1371,PROVEEDORES!$A$2:$B$100,2,0),"")</f>
        <v>QUITO</v>
      </c>
      <c r="S1371" s="124">
        <v>0.39999999999999997</v>
      </c>
      <c r="T1371" s="97">
        <v>113</v>
      </c>
      <c r="U1371" s="127" t="s">
        <v>503</v>
      </c>
      <c r="V1371" s="97" t="s">
        <v>504</v>
      </c>
      <c r="W1371" s="97" t="s">
        <v>289</v>
      </c>
      <c r="Y1371" s="127" t="s">
        <v>363</v>
      </c>
      <c r="Z1371" s="127" t="s">
        <v>364</v>
      </c>
      <c r="AA1371" s="127" t="s">
        <v>261</v>
      </c>
      <c r="AB1371" s="127">
        <f t="shared" si="154"/>
        <v>2</v>
      </c>
      <c r="AC1371" s="127">
        <f t="shared" si="155"/>
        <v>1</v>
      </c>
      <c r="AD1371" s="97">
        <v>110</v>
      </c>
      <c r="AE1371" s="132">
        <f t="shared" si="152"/>
        <v>875</v>
      </c>
      <c r="AF1371" s="97">
        <v>2</v>
      </c>
      <c r="AH1371" s="127" t="str">
        <f t="shared" si="151"/>
        <v>2670PHYTO SOYA GEL VAGINAL X 8 APLICADORES</v>
      </c>
      <c r="AI1371" s="97" t="s">
        <v>481</v>
      </c>
    </row>
    <row r="1372" spans="1:35" x14ac:dyDescent="0.3">
      <c r="A1372" s="97">
        <v>180</v>
      </c>
      <c r="B1372" s="127" t="str">
        <f t="shared" si="149"/>
        <v>1802</v>
      </c>
      <c r="C1372" s="127" t="str">
        <f t="shared" si="150"/>
        <v>26708</v>
      </c>
      <c r="D1372" s="98" t="s">
        <v>664</v>
      </c>
      <c r="E1372" s="159" t="s">
        <v>617</v>
      </c>
      <c r="F1372" s="148" t="str">
        <f>IFERROR(VLOOKUP(CONCATENATE(G1372,E1372),LOTES!$A$6:$D$1002,4,0),"")</f>
        <v>PHYTO SOYA CAPS. X 60</v>
      </c>
      <c r="G1372" s="154" t="s">
        <v>355</v>
      </c>
      <c r="H1372" s="136">
        <v>44073</v>
      </c>
      <c r="I1372" s="132">
        <f t="shared" si="153"/>
        <v>8</v>
      </c>
      <c r="J1372" s="97" t="s">
        <v>667</v>
      </c>
      <c r="K1372" s="97">
        <v>2018</v>
      </c>
      <c r="L1372" s="109">
        <v>43252</v>
      </c>
      <c r="M1372" s="97">
        <v>2669</v>
      </c>
      <c r="N1372" s="97">
        <v>2670</v>
      </c>
      <c r="O1372" s="109">
        <v>43251</v>
      </c>
      <c r="P1372" s="97" t="s">
        <v>134</v>
      </c>
      <c r="Q1372" s="97" t="s">
        <v>178</v>
      </c>
      <c r="R1372" s="132" t="str">
        <f>IFERROR(VLOOKUP(Q1372,PROVEEDORES!$A$2:$B$100,2,0),"")</f>
        <v>QUITO</v>
      </c>
      <c r="S1372" s="124">
        <v>0.39999999999999997</v>
      </c>
      <c r="T1372" s="97">
        <v>113</v>
      </c>
      <c r="U1372" s="127" t="s">
        <v>503</v>
      </c>
      <c r="V1372" s="97" t="s">
        <v>504</v>
      </c>
      <c r="W1372" s="97" t="s">
        <v>289</v>
      </c>
      <c r="Y1372" s="127" t="s">
        <v>363</v>
      </c>
      <c r="Z1372" s="127" t="s">
        <v>364</v>
      </c>
      <c r="AA1372" s="127" t="s">
        <v>261</v>
      </c>
      <c r="AB1372" s="127">
        <f t="shared" si="154"/>
        <v>2</v>
      </c>
      <c r="AC1372" s="127">
        <f t="shared" si="155"/>
        <v>1</v>
      </c>
      <c r="AD1372" s="97">
        <v>96</v>
      </c>
      <c r="AE1372" s="132">
        <f t="shared" si="152"/>
        <v>875</v>
      </c>
      <c r="AF1372" s="97">
        <v>2</v>
      </c>
      <c r="AH1372" s="127" t="str">
        <f t="shared" si="151"/>
        <v>2670PHYTO SOYA CAPS. X 60</v>
      </c>
      <c r="AI1372" s="97" t="s">
        <v>481</v>
      </c>
    </row>
    <row r="1373" spans="1:35" x14ac:dyDescent="0.3">
      <c r="A1373" s="97">
        <v>180</v>
      </c>
      <c r="B1373" s="127" t="str">
        <f t="shared" si="149"/>
        <v>1802</v>
      </c>
      <c r="C1373" s="127" t="str">
        <f t="shared" si="150"/>
        <v>26709</v>
      </c>
      <c r="D1373" s="98" t="s">
        <v>664</v>
      </c>
      <c r="E1373" s="159" t="s">
        <v>614</v>
      </c>
      <c r="F1373" s="148" t="str">
        <f>IFERROR(VLOOKUP(CONCATENATE(G1373,E1373),LOTES!$A$6:$D$1002,4,0),"")</f>
        <v>CHONDRO AID FORTE X 60 CAPS.</v>
      </c>
      <c r="G1373" s="154" t="s">
        <v>150</v>
      </c>
      <c r="H1373" s="136">
        <v>43951</v>
      </c>
      <c r="I1373" s="132">
        <f t="shared" si="153"/>
        <v>9</v>
      </c>
      <c r="J1373" s="97" t="s">
        <v>667</v>
      </c>
      <c r="K1373" s="97">
        <v>2018</v>
      </c>
      <c r="L1373" s="109">
        <v>43252</v>
      </c>
      <c r="M1373" s="97">
        <v>2669</v>
      </c>
      <c r="N1373" s="97">
        <v>2670</v>
      </c>
      <c r="O1373" s="109">
        <v>43251</v>
      </c>
      <c r="P1373" s="97" t="s">
        <v>134</v>
      </c>
      <c r="Q1373" s="97" t="s">
        <v>178</v>
      </c>
      <c r="R1373" s="132" t="str">
        <f>IFERROR(VLOOKUP(Q1373,PROVEEDORES!$A$2:$B$100,2,0),"")</f>
        <v>QUITO</v>
      </c>
      <c r="S1373" s="124">
        <v>0.39999999999999997</v>
      </c>
      <c r="T1373" s="97">
        <v>113</v>
      </c>
      <c r="U1373" s="127" t="s">
        <v>503</v>
      </c>
      <c r="V1373" s="97" t="s">
        <v>504</v>
      </c>
      <c r="W1373" s="97" t="s">
        <v>289</v>
      </c>
      <c r="Y1373" s="127" t="s">
        <v>363</v>
      </c>
      <c r="Z1373" s="127" t="s">
        <v>364</v>
      </c>
      <c r="AA1373" s="127" t="s">
        <v>261</v>
      </c>
      <c r="AB1373" s="127">
        <f t="shared" si="154"/>
        <v>2</v>
      </c>
      <c r="AC1373" s="127">
        <f t="shared" si="155"/>
        <v>1</v>
      </c>
      <c r="AD1373" s="97">
        <v>40</v>
      </c>
      <c r="AE1373" s="132">
        <f t="shared" si="152"/>
        <v>875</v>
      </c>
      <c r="AF1373" s="97">
        <v>2</v>
      </c>
      <c r="AH1373" s="127" t="str">
        <f t="shared" si="151"/>
        <v>2670CHONDRO AID FORTE X 60 CAPS.</v>
      </c>
      <c r="AI1373" s="97" t="s">
        <v>481</v>
      </c>
    </row>
    <row r="1374" spans="1:35" x14ac:dyDescent="0.3">
      <c r="A1374" s="97">
        <v>180</v>
      </c>
      <c r="B1374" s="127" t="str">
        <f t="shared" si="149"/>
        <v>1802</v>
      </c>
      <c r="C1374" s="127" t="str">
        <f t="shared" si="150"/>
        <v>267010</v>
      </c>
      <c r="D1374" s="98" t="s">
        <v>664</v>
      </c>
      <c r="E1374" s="159" t="s">
        <v>618</v>
      </c>
      <c r="F1374" s="148" t="str">
        <f>IFERROR(VLOOKUP(CONCATENATE(G1374,E1374),LOTES!$A$6:$D$1002,4,0),"")</f>
        <v>ARKOCAPIL advance X 60 CAPS.</v>
      </c>
      <c r="G1374" s="154" t="s">
        <v>162</v>
      </c>
      <c r="H1374" s="136">
        <v>43738</v>
      </c>
      <c r="I1374" s="132">
        <f t="shared" si="153"/>
        <v>10</v>
      </c>
      <c r="J1374" s="97" t="s">
        <v>667</v>
      </c>
      <c r="K1374" s="97">
        <v>2018</v>
      </c>
      <c r="L1374" s="109">
        <v>43252</v>
      </c>
      <c r="M1374" s="97">
        <v>2669</v>
      </c>
      <c r="N1374" s="97">
        <v>2670</v>
      </c>
      <c r="O1374" s="109">
        <v>43251</v>
      </c>
      <c r="P1374" s="97" t="s">
        <v>134</v>
      </c>
      <c r="Q1374" s="97" t="s">
        <v>178</v>
      </c>
      <c r="R1374" s="132" t="str">
        <f>IFERROR(VLOOKUP(Q1374,PROVEEDORES!$A$2:$B$100,2,0),"")</f>
        <v>QUITO</v>
      </c>
      <c r="S1374" s="124">
        <v>0.39999999999999997</v>
      </c>
      <c r="T1374" s="97">
        <v>113</v>
      </c>
      <c r="U1374" s="127" t="s">
        <v>503</v>
      </c>
      <c r="V1374" s="97" t="s">
        <v>504</v>
      </c>
      <c r="W1374" s="97" t="s">
        <v>289</v>
      </c>
      <c r="Y1374" s="127" t="s">
        <v>363</v>
      </c>
      <c r="Z1374" s="127" t="s">
        <v>364</v>
      </c>
      <c r="AA1374" s="127" t="s">
        <v>261</v>
      </c>
      <c r="AB1374" s="127">
        <f t="shared" si="154"/>
        <v>2</v>
      </c>
      <c r="AC1374" s="127">
        <f t="shared" si="155"/>
        <v>1</v>
      </c>
      <c r="AD1374" s="97">
        <v>84</v>
      </c>
      <c r="AE1374" s="132">
        <f t="shared" si="152"/>
        <v>875</v>
      </c>
      <c r="AF1374" s="97">
        <v>2</v>
      </c>
      <c r="AH1374" s="127" t="str">
        <f t="shared" si="151"/>
        <v>2670ARKOCAPIL advance X 60 CAPS.</v>
      </c>
      <c r="AI1374" s="97" t="s">
        <v>481</v>
      </c>
    </row>
    <row r="1375" spans="1:35" x14ac:dyDescent="0.3">
      <c r="A1375" s="97">
        <v>180</v>
      </c>
      <c r="B1375" s="127" t="str">
        <f t="shared" si="149"/>
        <v>1802</v>
      </c>
      <c r="C1375" s="127" t="str">
        <f t="shared" si="150"/>
        <v>267011</v>
      </c>
      <c r="D1375" s="98" t="s">
        <v>664</v>
      </c>
      <c r="E1375" s="159" t="s">
        <v>627</v>
      </c>
      <c r="F1375" s="148" t="str">
        <f>IFERROR(VLOOKUP(CONCATENATE(G1375,E1375),LOTES!$A$6:$D$1002,4,0),"")</f>
        <v>ECHINALIS X 30 CAPSULAS</v>
      </c>
      <c r="G1375" s="154" t="s">
        <v>154</v>
      </c>
      <c r="H1375" s="136">
        <v>43910</v>
      </c>
      <c r="I1375" s="132">
        <f t="shared" si="153"/>
        <v>11</v>
      </c>
      <c r="J1375" s="97" t="s">
        <v>667</v>
      </c>
      <c r="K1375" s="97">
        <v>2018</v>
      </c>
      <c r="L1375" s="109">
        <v>43252</v>
      </c>
      <c r="M1375" s="97">
        <v>2669</v>
      </c>
      <c r="N1375" s="97">
        <v>2670</v>
      </c>
      <c r="O1375" s="109">
        <v>43251</v>
      </c>
      <c r="P1375" s="97" t="s">
        <v>134</v>
      </c>
      <c r="Q1375" s="97" t="s">
        <v>178</v>
      </c>
      <c r="R1375" s="132" t="str">
        <f>IFERROR(VLOOKUP(Q1375,PROVEEDORES!$A$2:$B$100,2,0),"")</f>
        <v>QUITO</v>
      </c>
      <c r="S1375" s="124">
        <v>0.39999999999999997</v>
      </c>
      <c r="T1375" s="97">
        <v>113</v>
      </c>
      <c r="U1375" s="127" t="s">
        <v>503</v>
      </c>
      <c r="V1375" s="97" t="s">
        <v>504</v>
      </c>
      <c r="W1375" s="97" t="s">
        <v>289</v>
      </c>
      <c r="Y1375" s="127" t="s">
        <v>363</v>
      </c>
      <c r="Z1375" s="127" t="s">
        <v>364</v>
      </c>
      <c r="AA1375" s="127" t="s">
        <v>261</v>
      </c>
      <c r="AB1375" s="127">
        <f t="shared" si="154"/>
        <v>2</v>
      </c>
      <c r="AC1375" s="127">
        <f t="shared" si="155"/>
        <v>1</v>
      </c>
      <c r="AD1375" s="97">
        <v>175</v>
      </c>
      <c r="AE1375" s="132">
        <f t="shared" si="152"/>
        <v>875</v>
      </c>
      <c r="AF1375" s="97">
        <v>2</v>
      </c>
      <c r="AH1375" s="127" t="str">
        <f t="shared" si="151"/>
        <v>2670ECHINALIS X 30 CAPSULAS</v>
      </c>
      <c r="AI1375" s="97" t="s">
        <v>481</v>
      </c>
    </row>
    <row r="1376" spans="1:35" x14ac:dyDescent="0.3">
      <c r="A1376" s="97">
        <v>180</v>
      </c>
      <c r="B1376" s="127" t="str">
        <f t="shared" si="149"/>
        <v>1802</v>
      </c>
      <c r="C1376" s="127" t="str">
        <f t="shared" si="150"/>
        <v>267012</v>
      </c>
      <c r="D1376" s="98" t="s">
        <v>664</v>
      </c>
      <c r="E1376" s="159" t="s">
        <v>630</v>
      </c>
      <c r="F1376" s="148" t="str">
        <f>IFERROR(VLOOKUP(CONCATENATE(G1376,E1376),LOTES!$A$6:$D$1002,4,0),"")</f>
        <v>ACTIVOX MENTA-EUCALIPTO X 16 PASTILLAS</v>
      </c>
      <c r="G1376" s="154" t="s">
        <v>397</v>
      </c>
      <c r="H1376" s="136">
        <v>43738</v>
      </c>
      <c r="I1376" s="132">
        <f t="shared" si="153"/>
        <v>12</v>
      </c>
      <c r="J1376" s="97" t="s">
        <v>667</v>
      </c>
      <c r="K1376" s="97">
        <v>2018</v>
      </c>
      <c r="L1376" s="109">
        <v>43252</v>
      </c>
      <c r="M1376" s="97">
        <v>2669</v>
      </c>
      <c r="N1376" s="97">
        <v>2670</v>
      </c>
      <c r="O1376" s="109">
        <v>43251</v>
      </c>
      <c r="P1376" s="97" t="s">
        <v>134</v>
      </c>
      <c r="Q1376" s="97" t="s">
        <v>178</v>
      </c>
      <c r="R1376" s="132" t="str">
        <f>IFERROR(VLOOKUP(Q1376,PROVEEDORES!$A$2:$B$100,2,0),"")</f>
        <v>QUITO</v>
      </c>
      <c r="S1376" s="124">
        <v>0.39999999999999997</v>
      </c>
      <c r="T1376" s="97">
        <v>113</v>
      </c>
      <c r="U1376" s="127" t="s">
        <v>503</v>
      </c>
      <c r="V1376" s="97" t="s">
        <v>504</v>
      </c>
      <c r="W1376" s="97" t="s">
        <v>289</v>
      </c>
      <c r="Y1376" s="127" t="s">
        <v>363</v>
      </c>
      <c r="Z1376" s="127" t="s">
        <v>364</v>
      </c>
      <c r="AA1376" s="127" t="s">
        <v>261</v>
      </c>
      <c r="AB1376" s="127">
        <f t="shared" si="154"/>
        <v>2</v>
      </c>
      <c r="AC1376" s="127">
        <f t="shared" si="155"/>
        <v>1</v>
      </c>
      <c r="AD1376" s="97">
        <v>1200</v>
      </c>
      <c r="AE1376" s="132">
        <f t="shared" si="152"/>
        <v>875</v>
      </c>
      <c r="AF1376" s="97">
        <v>2</v>
      </c>
      <c r="AH1376" s="127" t="str">
        <f t="shared" si="151"/>
        <v>2670ACTIVOX MENTA-EUCALIPTO X 16 PASTILLAS</v>
      </c>
      <c r="AI1376" s="97" t="s">
        <v>481</v>
      </c>
    </row>
    <row r="1377" spans="1:35" x14ac:dyDescent="0.3">
      <c r="A1377" s="97">
        <v>180</v>
      </c>
      <c r="B1377" s="127" t="str">
        <f t="shared" si="149"/>
        <v>1802</v>
      </c>
      <c r="C1377" s="127" t="str">
        <f t="shared" si="150"/>
        <v>267013</v>
      </c>
      <c r="D1377" s="98" t="s">
        <v>664</v>
      </c>
      <c r="E1377" s="159" t="s">
        <v>631</v>
      </c>
      <c r="F1377" s="148" t="str">
        <f>IFERROR(VLOOKUP(CONCATENATE(G1377,E1377),LOTES!$A$6:$D$1002,4,0),"")</f>
        <v>ACTIVOX MIEL-LIMON X 16 PASTILLAS</v>
      </c>
      <c r="G1377" s="154" t="s">
        <v>183</v>
      </c>
      <c r="H1377" s="136">
        <v>43738</v>
      </c>
      <c r="I1377" s="132">
        <f t="shared" si="153"/>
        <v>13</v>
      </c>
      <c r="J1377" s="97" t="s">
        <v>667</v>
      </c>
      <c r="K1377" s="97">
        <v>2018</v>
      </c>
      <c r="L1377" s="109">
        <v>43252</v>
      </c>
      <c r="M1377" s="97">
        <v>2669</v>
      </c>
      <c r="N1377" s="97">
        <v>2670</v>
      </c>
      <c r="O1377" s="109">
        <v>43251</v>
      </c>
      <c r="P1377" s="97" t="s">
        <v>134</v>
      </c>
      <c r="Q1377" s="97" t="s">
        <v>178</v>
      </c>
      <c r="R1377" s="132" t="str">
        <f>IFERROR(VLOOKUP(Q1377,PROVEEDORES!$A$2:$B$100,2,0),"")</f>
        <v>QUITO</v>
      </c>
      <c r="S1377" s="124">
        <v>0.39999999999999997</v>
      </c>
      <c r="T1377" s="97">
        <v>113</v>
      </c>
      <c r="U1377" s="127" t="s">
        <v>503</v>
      </c>
      <c r="V1377" s="97" t="s">
        <v>504</v>
      </c>
      <c r="W1377" s="97" t="s">
        <v>289</v>
      </c>
      <c r="Y1377" s="127" t="s">
        <v>363</v>
      </c>
      <c r="Z1377" s="127" t="s">
        <v>364</v>
      </c>
      <c r="AA1377" s="127" t="s">
        <v>261</v>
      </c>
      <c r="AB1377" s="127">
        <f t="shared" si="154"/>
        <v>2</v>
      </c>
      <c r="AC1377" s="127">
        <f t="shared" si="155"/>
        <v>1</v>
      </c>
      <c r="AD1377" s="97">
        <v>960</v>
      </c>
      <c r="AE1377" s="132">
        <f t="shared" si="152"/>
        <v>875</v>
      </c>
      <c r="AF1377" s="97">
        <v>2</v>
      </c>
      <c r="AH1377" s="127" t="str">
        <f t="shared" si="151"/>
        <v>2670ACTIVOX MIEL-LIMON X 16 PASTILLAS</v>
      </c>
      <c r="AI1377" s="97" t="s">
        <v>481</v>
      </c>
    </row>
    <row r="1378" spans="1:35" x14ac:dyDescent="0.3">
      <c r="A1378" s="97">
        <v>180</v>
      </c>
      <c r="B1378" s="127" t="str">
        <f t="shared" si="149"/>
        <v>1802</v>
      </c>
      <c r="C1378" s="127" t="str">
        <f t="shared" si="150"/>
        <v>267014</v>
      </c>
      <c r="D1378" s="98" t="s">
        <v>664</v>
      </c>
      <c r="E1378" s="159" t="s">
        <v>621</v>
      </c>
      <c r="F1378" s="148" t="str">
        <f>IFERROR(VLOOKUP(CONCATENATE(G1378,E1378),LOTES!$A$6:$D$1002,4,0),"")</f>
        <v>VAGIVIT CAJS X 6 V.T.</v>
      </c>
      <c r="G1378" s="154">
        <v>173937</v>
      </c>
      <c r="H1378" s="136">
        <f>IFERROR(VLOOKUP(CONCATENATE(G1378,E1378),LOTES!$A$6:$F$1000,6,0),"")</f>
        <v>43738</v>
      </c>
      <c r="I1378" s="132">
        <f t="shared" si="153"/>
        <v>14</v>
      </c>
      <c r="J1378" s="97" t="s">
        <v>667</v>
      </c>
      <c r="K1378" s="97">
        <v>2018</v>
      </c>
      <c r="L1378" s="109">
        <v>43252</v>
      </c>
      <c r="M1378" s="97">
        <v>2669</v>
      </c>
      <c r="N1378" s="97">
        <v>2670</v>
      </c>
      <c r="O1378" s="109">
        <v>43251</v>
      </c>
      <c r="P1378" s="97" t="s">
        <v>134</v>
      </c>
      <c r="Q1378" s="97" t="s">
        <v>178</v>
      </c>
      <c r="R1378" s="132" t="str">
        <f>IFERROR(VLOOKUP(Q1378,PROVEEDORES!$A$2:$B$100,2,0),"")</f>
        <v>QUITO</v>
      </c>
      <c r="S1378" s="124">
        <v>0.39999999999999997</v>
      </c>
      <c r="T1378" s="97">
        <v>113</v>
      </c>
      <c r="U1378" s="127" t="s">
        <v>503</v>
      </c>
      <c r="V1378" s="97" t="s">
        <v>504</v>
      </c>
      <c r="W1378" s="97" t="s">
        <v>289</v>
      </c>
      <c r="Y1378" s="127" t="s">
        <v>363</v>
      </c>
      <c r="Z1378" s="127" t="s">
        <v>364</v>
      </c>
      <c r="AA1378" s="127" t="s">
        <v>261</v>
      </c>
      <c r="AB1378" s="127">
        <f t="shared" si="154"/>
        <v>2</v>
      </c>
      <c r="AC1378" s="127">
        <f t="shared" si="155"/>
        <v>1</v>
      </c>
      <c r="AD1378" s="97">
        <v>50</v>
      </c>
      <c r="AE1378" s="132">
        <f t="shared" si="152"/>
        <v>875</v>
      </c>
      <c r="AF1378" s="97">
        <v>2</v>
      </c>
      <c r="AH1378" s="127" t="str">
        <f t="shared" si="151"/>
        <v>2670VAGIVIT CAJS X 6 V.T.</v>
      </c>
      <c r="AI1378" s="97" t="s">
        <v>481</v>
      </c>
    </row>
    <row r="1379" spans="1:35" x14ac:dyDescent="0.3">
      <c r="A1379" s="97">
        <v>180</v>
      </c>
      <c r="B1379" s="127" t="str">
        <f t="shared" si="149"/>
        <v>1803</v>
      </c>
      <c r="C1379" s="127" t="str">
        <f t="shared" si="150"/>
        <v>26711</v>
      </c>
      <c r="D1379" s="98" t="s">
        <v>665</v>
      </c>
      <c r="E1379" s="159" t="s">
        <v>615</v>
      </c>
      <c r="F1379" s="148" t="str">
        <f>IFERROR(VLOOKUP(CONCATENATE(G1379,E1379),LOTES!$A$6:$D$1002,4,0),"")</f>
        <v>ARKOVOX PROPOLIS JARABE X 150 ML.</v>
      </c>
      <c r="G1379" s="154" t="s">
        <v>401</v>
      </c>
      <c r="H1379" s="136">
        <v>43707</v>
      </c>
      <c r="I1379" s="132">
        <f t="shared" si="153"/>
        <v>1</v>
      </c>
      <c r="J1379" s="97" t="s">
        <v>667</v>
      </c>
      <c r="K1379" s="97">
        <v>2018</v>
      </c>
      <c r="L1379" s="109">
        <v>43252</v>
      </c>
      <c r="M1379" s="97">
        <v>2670</v>
      </c>
      <c r="N1379" s="97">
        <v>2671</v>
      </c>
      <c r="O1379" s="109">
        <v>43251</v>
      </c>
      <c r="P1379" s="97" t="s">
        <v>134</v>
      </c>
      <c r="Q1379" s="97" t="s">
        <v>178</v>
      </c>
      <c r="R1379" s="132" t="str">
        <f>IFERROR(VLOOKUP(Q1379,PROVEEDORES!$A$2:$B$100,2,0),"")</f>
        <v>QUITO</v>
      </c>
      <c r="S1379" s="124">
        <v>0.39999999999999997</v>
      </c>
      <c r="T1379" s="97">
        <v>9</v>
      </c>
      <c r="U1379" s="127" t="s">
        <v>503</v>
      </c>
      <c r="V1379" s="97" t="s">
        <v>504</v>
      </c>
      <c r="W1379" s="97" t="s">
        <v>289</v>
      </c>
      <c r="Y1379" s="127" t="s">
        <v>363</v>
      </c>
      <c r="Z1379" s="127" t="s">
        <v>364</v>
      </c>
      <c r="AA1379" s="127" t="s">
        <v>261</v>
      </c>
      <c r="AB1379" s="127">
        <f t="shared" si="154"/>
        <v>3</v>
      </c>
      <c r="AC1379" s="127">
        <f t="shared" si="155"/>
        <v>1</v>
      </c>
      <c r="AD1379" s="97">
        <v>60</v>
      </c>
      <c r="AE1379" s="132">
        <f t="shared" si="152"/>
        <v>876</v>
      </c>
      <c r="AF1379" s="97">
        <v>1</v>
      </c>
      <c r="AH1379" s="127" t="str">
        <f t="shared" si="151"/>
        <v>2671ARKOVOX PROPOLIS JARABE X 150 ML.</v>
      </c>
      <c r="AI1379" s="97" t="s">
        <v>481</v>
      </c>
    </row>
    <row r="1380" spans="1:35" x14ac:dyDescent="0.3">
      <c r="A1380" s="97">
        <v>180</v>
      </c>
      <c r="B1380" s="127" t="str">
        <f t="shared" si="149"/>
        <v>1803</v>
      </c>
      <c r="C1380" s="127" t="str">
        <f t="shared" si="150"/>
        <v>26712</v>
      </c>
      <c r="D1380" s="98" t="s">
        <v>665</v>
      </c>
      <c r="E1380" s="159" t="s">
        <v>616</v>
      </c>
      <c r="F1380" s="148" t="str">
        <f>IFERROR(VLOOKUP(CONCATENATE(G1380,E1380),LOTES!$A$6:$D$1002,4,0),"")</f>
        <v>PERLAS DE PIEL advance X 200 CAPS.</v>
      </c>
      <c r="G1380" s="154" t="s">
        <v>408</v>
      </c>
      <c r="H1380" s="136">
        <v>44165</v>
      </c>
      <c r="I1380" s="132">
        <f t="shared" si="153"/>
        <v>2</v>
      </c>
      <c r="J1380" s="97" t="s">
        <v>667</v>
      </c>
      <c r="K1380" s="97">
        <v>2018</v>
      </c>
      <c r="L1380" s="109">
        <v>43252</v>
      </c>
      <c r="M1380" s="97">
        <v>2670</v>
      </c>
      <c r="N1380" s="97">
        <v>2671</v>
      </c>
      <c r="O1380" s="109">
        <v>43251</v>
      </c>
      <c r="P1380" s="97" t="s">
        <v>134</v>
      </c>
      <c r="Q1380" s="97" t="s">
        <v>178</v>
      </c>
      <c r="R1380" s="132" t="str">
        <f>IFERROR(VLOOKUP(Q1380,PROVEEDORES!$A$2:$B$100,2,0),"")</f>
        <v>QUITO</v>
      </c>
      <c r="S1380" s="124">
        <v>0.39999999999999997</v>
      </c>
      <c r="T1380" s="97">
        <v>9</v>
      </c>
      <c r="U1380" s="127" t="s">
        <v>503</v>
      </c>
      <c r="V1380" s="97" t="s">
        <v>504</v>
      </c>
      <c r="W1380" s="97" t="s">
        <v>289</v>
      </c>
      <c r="Y1380" s="127" t="s">
        <v>363</v>
      </c>
      <c r="Z1380" s="127" t="s">
        <v>364</v>
      </c>
      <c r="AA1380" s="127" t="s">
        <v>261</v>
      </c>
      <c r="AB1380" s="127">
        <f t="shared" si="154"/>
        <v>3</v>
      </c>
      <c r="AC1380" s="127">
        <f t="shared" si="155"/>
        <v>1</v>
      </c>
      <c r="AD1380" s="97">
        <v>48</v>
      </c>
      <c r="AE1380" s="132">
        <f t="shared" si="152"/>
        <v>876</v>
      </c>
      <c r="AF1380" s="97">
        <v>1</v>
      </c>
      <c r="AH1380" s="127" t="str">
        <f t="shared" si="151"/>
        <v>2671PERLAS DE PIEL advance X 200 CAPS.</v>
      </c>
      <c r="AI1380" s="97" t="s">
        <v>481</v>
      </c>
    </row>
    <row r="1381" spans="1:35" x14ac:dyDescent="0.3">
      <c r="A1381" s="97">
        <v>180</v>
      </c>
      <c r="B1381" s="127" t="str">
        <f t="shared" si="149"/>
        <v>1803</v>
      </c>
      <c r="C1381" s="127" t="str">
        <f t="shared" si="150"/>
        <v>26713</v>
      </c>
      <c r="D1381" s="98" t="s">
        <v>665</v>
      </c>
      <c r="E1381" s="159" t="s">
        <v>630</v>
      </c>
      <c r="F1381" s="148" t="str">
        <f>IFERROR(VLOOKUP(CONCATENATE(G1381,E1381),LOTES!$A$6:$D$1002,4,0),"")</f>
        <v>ACTIVOX MENTA-EUCALIPTO X 16 PASTILLAS</v>
      </c>
      <c r="G1381" s="154" t="s">
        <v>397</v>
      </c>
      <c r="H1381" s="136">
        <v>43738</v>
      </c>
      <c r="I1381" s="132">
        <f t="shared" si="153"/>
        <v>3</v>
      </c>
      <c r="J1381" s="97" t="s">
        <v>667</v>
      </c>
      <c r="K1381" s="97">
        <v>2018</v>
      </c>
      <c r="L1381" s="109">
        <v>43252</v>
      </c>
      <c r="M1381" s="97">
        <v>2670</v>
      </c>
      <c r="N1381" s="97">
        <v>2671</v>
      </c>
      <c r="O1381" s="109">
        <v>43251</v>
      </c>
      <c r="P1381" s="97" t="s">
        <v>134</v>
      </c>
      <c r="Q1381" s="97" t="s">
        <v>178</v>
      </c>
      <c r="R1381" s="132" t="str">
        <f>IFERROR(VLOOKUP(Q1381,PROVEEDORES!$A$2:$B$100,2,0),"")</f>
        <v>QUITO</v>
      </c>
      <c r="S1381" s="124">
        <v>0.39999999999999997</v>
      </c>
      <c r="T1381" s="97">
        <v>9</v>
      </c>
      <c r="U1381" s="127" t="s">
        <v>503</v>
      </c>
      <c r="V1381" s="97" t="s">
        <v>504</v>
      </c>
      <c r="W1381" s="97" t="s">
        <v>289</v>
      </c>
      <c r="Y1381" s="127" t="s">
        <v>363</v>
      </c>
      <c r="Z1381" s="127" t="s">
        <v>364</v>
      </c>
      <c r="AA1381" s="127" t="s">
        <v>261</v>
      </c>
      <c r="AB1381" s="127">
        <f t="shared" si="154"/>
        <v>3</v>
      </c>
      <c r="AC1381" s="127">
        <f t="shared" si="155"/>
        <v>1</v>
      </c>
      <c r="AD1381" s="97">
        <v>120</v>
      </c>
      <c r="AE1381" s="132">
        <f t="shared" si="152"/>
        <v>876</v>
      </c>
      <c r="AF1381" s="97">
        <v>1</v>
      </c>
      <c r="AH1381" s="127" t="str">
        <f t="shared" si="151"/>
        <v>2671ACTIVOX MENTA-EUCALIPTO X 16 PASTILLAS</v>
      </c>
      <c r="AI1381" s="97" t="s">
        <v>481</v>
      </c>
    </row>
    <row r="1382" spans="1:35" x14ac:dyDescent="0.3">
      <c r="A1382" s="97">
        <v>180</v>
      </c>
      <c r="B1382" s="127" t="str">
        <f t="shared" si="149"/>
        <v>1803</v>
      </c>
      <c r="C1382" s="127" t="str">
        <f t="shared" si="150"/>
        <v>26714</v>
      </c>
      <c r="D1382" s="98" t="s">
        <v>665</v>
      </c>
      <c r="E1382" s="159" t="s">
        <v>631</v>
      </c>
      <c r="F1382" s="148" t="str">
        <f>IFERROR(VLOOKUP(CONCATENATE(G1382,E1382),LOTES!$A$6:$D$1002,4,0),"")</f>
        <v>ACTIVOX MIEL-LIMON X 16 PASTILLAS</v>
      </c>
      <c r="G1382" s="154" t="s">
        <v>183</v>
      </c>
      <c r="H1382" s="136">
        <v>43738</v>
      </c>
      <c r="I1382" s="132">
        <f t="shared" si="153"/>
        <v>4</v>
      </c>
      <c r="J1382" s="97" t="s">
        <v>667</v>
      </c>
      <c r="K1382" s="97">
        <v>2018</v>
      </c>
      <c r="L1382" s="109">
        <v>43252</v>
      </c>
      <c r="M1382" s="97">
        <v>2670</v>
      </c>
      <c r="N1382" s="97">
        <v>2671</v>
      </c>
      <c r="O1382" s="109">
        <v>43251</v>
      </c>
      <c r="P1382" s="97" t="s">
        <v>134</v>
      </c>
      <c r="Q1382" s="97" t="s">
        <v>178</v>
      </c>
      <c r="R1382" s="132" t="str">
        <f>IFERROR(VLOOKUP(Q1382,PROVEEDORES!$A$2:$B$100,2,0),"")</f>
        <v>QUITO</v>
      </c>
      <c r="S1382" s="124">
        <v>0.39999999999999997</v>
      </c>
      <c r="T1382" s="97">
        <v>9</v>
      </c>
      <c r="U1382" s="127" t="s">
        <v>503</v>
      </c>
      <c r="V1382" s="97" t="s">
        <v>504</v>
      </c>
      <c r="W1382" s="97" t="s">
        <v>289</v>
      </c>
      <c r="Y1382" s="127" t="s">
        <v>363</v>
      </c>
      <c r="Z1382" s="127" t="s">
        <v>364</v>
      </c>
      <c r="AA1382" s="127" t="s">
        <v>261</v>
      </c>
      <c r="AB1382" s="127">
        <f t="shared" si="154"/>
        <v>3</v>
      </c>
      <c r="AC1382" s="127">
        <f t="shared" si="155"/>
        <v>1</v>
      </c>
      <c r="AD1382" s="97">
        <v>120</v>
      </c>
      <c r="AE1382" s="132">
        <f t="shared" si="152"/>
        <v>876</v>
      </c>
      <c r="AF1382" s="97">
        <v>1</v>
      </c>
      <c r="AH1382" s="127" t="str">
        <f t="shared" si="151"/>
        <v>2671ACTIVOX MIEL-LIMON X 16 PASTILLAS</v>
      </c>
      <c r="AI1382" s="97" t="s">
        <v>481</v>
      </c>
    </row>
    <row r="1383" spans="1:35" x14ac:dyDescent="0.3">
      <c r="A1383" s="97">
        <v>180</v>
      </c>
      <c r="B1383" s="127" t="str">
        <f t="shared" si="149"/>
        <v>1804</v>
      </c>
      <c r="C1383" s="127" t="str">
        <f t="shared" si="150"/>
        <v>26721</v>
      </c>
      <c r="D1383" s="98" t="s">
        <v>666</v>
      </c>
      <c r="E1383" s="159" t="s">
        <v>615</v>
      </c>
      <c r="F1383" s="148" t="str">
        <f>IFERROR(VLOOKUP(CONCATENATE(G1383,E1383),LOTES!$A$6:$D$1002,4,0),"")</f>
        <v>ARKOVOX PROPOLIS JARABE X 150 ML.</v>
      </c>
      <c r="G1383" s="154" t="s">
        <v>401</v>
      </c>
      <c r="H1383" s="136">
        <v>43707</v>
      </c>
      <c r="I1383" s="132">
        <f t="shared" si="153"/>
        <v>1</v>
      </c>
      <c r="J1383" s="97" t="s">
        <v>667</v>
      </c>
      <c r="K1383" s="97">
        <v>2018</v>
      </c>
      <c r="L1383" s="109">
        <v>43252</v>
      </c>
      <c r="M1383" s="97">
        <v>2671</v>
      </c>
      <c r="N1383" s="97">
        <v>2672</v>
      </c>
      <c r="O1383" s="109">
        <v>43251</v>
      </c>
      <c r="P1383" s="97" t="s">
        <v>134</v>
      </c>
      <c r="Q1383" s="97" t="s">
        <v>177</v>
      </c>
      <c r="R1383" s="132" t="str">
        <f>IFERROR(VLOOKUP(Q1383,PROVEEDORES!$A$2:$B$100,2,0),"")</f>
        <v>QUITO</v>
      </c>
      <c r="S1383" s="124">
        <v>0.39999999999999997</v>
      </c>
      <c r="T1383" s="97">
        <v>8</v>
      </c>
      <c r="U1383" s="127" t="s">
        <v>503</v>
      </c>
      <c r="V1383" s="97" t="s">
        <v>504</v>
      </c>
      <c r="W1383" s="97" t="s">
        <v>289</v>
      </c>
      <c r="Y1383" s="127" t="s">
        <v>363</v>
      </c>
      <c r="Z1383" s="127" t="s">
        <v>364</v>
      </c>
      <c r="AA1383" s="127" t="s">
        <v>261</v>
      </c>
      <c r="AB1383" s="127">
        <f t="shared" si="154"/>
        <v>4</v>
      </c>
      <c r="AC1383" s="127">
        <f t="shared" si="155"/>
        <v>1</v>
      </c>
      <c r="AD1383" s="97">
        <v>60</v>
      </c>
      <c r="AE1383" s="132">
        <f t="shared" si="152"/>
        <v>877</v>
      </c>
      <c r="AF1383" s="97">
        <v>1</v>
      </c>
      <c r="AH1383" s="127" t="str">
        <f t="shared" si="151"/>
        <v>2672ARKOVOX PROPOLIS JARABE X 150 ML.</v>
      </c>
      <c r="AI1383" s="97" t="s">
        <v>484</v>
      </c>
    </row>
    <row r="1384" spans="1:35" x14ac:dyDescent="0.3">
      <c r="A1384" s="97">
        <v>180</v>
      </c>
      <c r="B1384" s="127" t="str">
        <f t="shared" si="149"/>
        <v>1804</v>
      </c>
      <c r="C1384" s="127" t="str">
        <f t="shared" si="150"/>
        <v>26722</v>
      </c>
      <c r="D1384" s="98" t="s">
        <v>666</v>
      </c>
      <c r="E1384" s="159" t="s">
        <v>617</v>
      </c>
      <c r="F1384" s="148" t="str">
        <f>IFERROR(VLOOKUP(CONCATENATE(G1384,E1384),LOTES!$A$6:$D$1002,4,0),"")</f>
        <v>PHYTO SOYA CAPS. X 60</v>
      </c>
      <c r="G1384" s="154" t="s">
        <v>355</v>
      </c>
      <c r="H1384" s="136">
        <v>44073</v>
      </c>
      <c r="I1384" s="132">
        <f t="shared" si="153"/>
        <v>2</v>
      </c>
      <c r="J1384" s="97" t="s">
        <v>667</v>
      </c>
      <c r="K1384" s="97">
        <v>2018</v>
      </c>
      <c r="L1384" s="109">
        <v>43252</v>
      </c>
      <c r="M1384" s="97">
        <v>2671</v>
      </c>
      <c r="N1384" s="97">
        <v>2672</v>
      </c>
      <c r="O1384" s="109">
        <v>43251</v>
      </c>
      <c r="P1384" s="97" t="s">
        <v>134</v>
      </c>
      <c r="Q1384" s="97" t="s">
        <v>177</v>
      </c>
      <c r="R1384" s="132" t="str">
        <f>IFERROR(VLOOKUP(Q1384,PROVEEDORES!$A$2:$B$100,2,0),"")</f>
        <v>QUITO</v>
      </c>
      <c r="S1384" s="124">
        <v>0.39999999999999997</v>
      </c>
      <c r="T1384" s="97">
        <v>8</v>
      </c>
      <c r="U1384" s="127" t="s">
        <v>503</v>
      </c>
      <c r="V1384" s="97" t="s">
        <v>504</v>
      </c>
      <c r="W1384" s="97" t="s">
        <v>289</v>
      </c>
      <c r="Y1384" s="127" t="s">
        <v>363</v>
      </c>
      <c r="Z1384" s="127" t="s">
        <v>364</v>
      </c>
      <c r="AA1384" s="127" t="s">
        <v>261</v>
      </c>
      <c r="AB1384" s="127">
        <f t="shared" si="154"/>
        <v>4</v>
      </c>
      <c r="AC1384" s="127">
        <f t="shared" si="155"/>
        <v>1</v>
      </c>
      <c r="AD1384" s="97">
        <v>48</v>
      </c>
      <c r="AE1384" s="132">
        <f t="shared" si="152"/>
        <v>877</v>
      </c>
      <c r="AF1384" s="97">
        <v>1</v>
      </c>
      <c r="AH1384" s="127" t="str">
        <f t="shared" si="151"/>
        <v>2672PHYTO SOYA CAPS. X 60</v>
      </c>
      <c r="AI1384" s="97" t="s">
        <v>484</v>
      </c>
    </row>
    <row r="1385" spans="1:35" x14ac:dyDescent="0.3">
      <c r="A1385" s="97">
        <v>180</v>
      </c>
      <c r="B1385" s="127" t="str">
        <f t="shared" si="149"/>
        <v>1804</v>
      </c>
      <c r="C1385" s="127" t="str">
        <f t="shared" si="150"/>
        <v>26723</v>
      </c>
      <c r="D1385" s="98" t="s">
        <v>666</v>
      </c>
      <c r="E1385" s="159" t="s">
        <v>630</v>
      </c>
      <c r="F1385" s="148" t="str">
        <f>IFERROR(VLOOKUP(CONCATENATE(G1385,E1385),LOTES!$A$6:$D$1002,4,0),"")</f>
        <v>ACTIVOX MENTA-EUCALIPTO X 16 PASTILLAS</v>
      </c>
      <c r="G1385" s="154" t="s">
        <v>397</v>
      </c>
      <c r="H1385" s="136">
        <v>43738</v>
      </c>
      <c r="I1385" s="132">
        <f t="shared" si="153"/>
        <v>3</v>
      </c>
      <c r="J1385" s="97" t="s">
        <v>667</v>
      </c>
      <c r="K1385" s="97">
        <v>2018</v>
      </c>
      <c r="L1385" s="109">
        <v>43252</v>
      </c>
      <c r="M1385" s="97">
        <v>2671</v>
      </c>
      <c r="N1385" s="97">
        <v>2672</v>
      </c>
      <c r="O1385" s="109">
        <v>43251</v>
      </c>
      <c r="P1385" s="97" t="s">
        <v>134</v>
      </c>
      <c r="Q1385" s="97" t="s">
        <v>177</v>
      </c>
      <c r="R1385" s="132" t="str">
        <f>IFERROR(VLOOKUP(Q1385,PROVEEDORES!$A$2:$B$100,2,0),"")</f>
        <v>QUITO</v>
      </c>
      <c r="S1385" s="124">
        <v>0.39999999999999997</v>
      </c>
      <c r="T1385" s="97">
        <v>8</v>
      </c>
      <c r="U1385" s="127" t="s">
        <v>503</v>
      </c>
      <c r="V1385" s="97" t="s">
        <v>504</v>
      </c>
      <c r="W1385" s="97" t="s">
        <v>289</v>
      </c>
      <c r="Y1385" s="127" t="s">
        <v>363</v>
      </c>
      <c r="Z1385" s="127" t="s">
        <v>364</v>
      </c>
      <c r="AA1385" s="127" t="s">
        <v>261</v>
      </c>
      <c r="AB1385" s="127">
        <f t="shared" si="154"/>
        <v>4</v>
      </c>
      <c r="AC1385" s="127">
        <f t="shared" si="155"/>
        <v>1</v>
      </c>
      <c r="AD1385" s="97">
        <v>120</v>
      </c>
      <c r="AE1385" s="132">
        <f t="shared" si="152"/>
        <v>877</v>
      </c>
      <c r="AF1385" s="97">
        <v>1</v>
      </c>
      <c r="AH1385" s="127" t="str">
        <f t="shared" si="151"/>
        <v>2672ACTIVOX MENTA-EUCALIPTO X 16 PASTILLAS</v>
      </c>
      <c r="AI1385" s="97" t="s">
        <v>484</v>
      </c>
    </row>
    <row r="1386" spans="1:35" x14ac:dyDescent="0.3">
      <c r="A1386" s="97">
        <v>180</v>
      </c>
      <c r="B1386" s="127" t="str">
        <f t="shared" si="149"/>
        <v>1804</v>
      </c>
      <c r="C1386" s="127" t="str">
        <f t="shared" si="150"/>
        <v>26724</v>
      </c>
      <c r="D1386" s="98" t="s">
        <v>666</v>
      </c>
      <c r="E1386" s="159" t="s">
        <v>631</v>
      </c>
      <c r="F1386" s="148" t="str">
        <f>IFERROR(VLOOKUP(CONCATENATE(G1386,E1386),LOTES!$A$6:$D$1002,4,0),"")</f>
        <v>ACTIVOX MIEL-LIMON X 16 PASTILLAS</v>
      </c>
      <c r="G1386" s="154" t="s">
        <v>183</v>
      </c>
      <c r="H1386" s="136">
        <v>43738</v>
      </c>
      <c r="I1386" s="132">
        <f t="shared" si="153"/>
        <v>4</v>
      </c>
      <c r="J1386" s="97" t="s">
        <v>667</v>
      </c>
      <c r="K1386" s="97">
        <v>2018</v>
      </c>
      <c r="L1386" s="109">
        <v>43252</v>
      </c>
      <c r="M1386" s="97">
        <v>2671</v>
      </c>
      <c r="N1386" s="97">
        <v>2672</v>
      </c>
      <c r="O1386" s="109">
        <v>43251</v>
      </c>
      <c r="P1386" s="97" t="s">
        <v>134</v>
      </c>
      <c r="Q1386" s="97" t="s">
        <v>177</v>
      </c>
      <c r="R1386" s="132" t="str">
        <f>IFERROR(VLOOKUP(Q1386,PROVEEDORES!$A$2:$B$100,2,0),"")</f>
        <v>QUITO</v>
      </c>
      <c r="S1386" s="124">
        <v>0.39999999999999997</v>
      </c>
      <c r="T1386" s="97">
        <v>8</v>
      </c>
      <c r="U1386" s="127" t="s">
        <v>503</v>
      </c>
      <c r="V1386" s="97" t="s">
        <v>504</v>
      </c>
      <c r="W1386" s="97" t="s">
        <v>289</v>
      </c>
      <c r="Y1386" s="127" t="s">
        <v>363</v>
      </c>
      <c r="Z1386" s="127" t="s">
        <v>364</v>
      </c>
      <c r="AA1386" s="127" t="s">
        <v>261</v>
      </c>
      <c r="AB1386" s="127">
        <f t="shared" si="154"/>
        <v>4</v>
      </c>
      <c r="AC1386" s="127">
        <f t="shared" si="155"/>
        <v>1</v>
      </c>
      <c r="AD1386" s="97">
        <v>120</v>
      </c>
      <c r="AE1386" s="132">
        <f t="shared" si="152"/>
        <v>877</v>
      </c>
      <c r="AF1386" s="97">
        <v>1</v>
      </c>
      <c r="AH1386" s="127" t="str">
        <f t="shared" si="151"/>
        <v>2672ACTIVOX MIEL-LIMON X 16 PASTILLAS</v>
      </c>
      <c r="AI1386" s="97" t="s">
        <v>484</v>
      </c>
    </row>
    <row r="1387" spans="1:35" x14ac:dyDescent="0.3">
      <c r="A1387" s="97">
        <v>181</v>
      </c>
      <c r="B1387" s="127" t="str">
        <f t="shared" si="149"/>
        <v>1811</v>
      </c>
      <c r="C1387" s="127" t="str">
        <f t="shared" si="150"/>
        <v>26751</v>
      </c>
      <c r="E1387" s="159" t="s">
        <v>630</v>
      </c>
      <c r="F1387" s="148" t="str">
        <f>IFERROR(VLOOKUP(CONCATENATE(G1387,E1387),LOTES!$A$6:$D$1002,4,0),"")</f>
        <v>ACTIVOX MENTA-EUCALIPTO X 16 PASTILLAS</v>
      </c>
      <c r="G1387" s="154" t="s">
        <v>397</v>
      </c>
      <c r="H1387" s="136">
        <v>43738</v>
      </c>
      <c r="I1387" s="132">
        <f t="shared" si="153"/>
        <v>1</v>
      </c>
      <c r="J1387" s="97" t="s">
        <v>667</v>
      </c>
      <c r="K1387" s="97">
        <v>2018</v>
      </c>
      <c r="L1387" s="109">
        <v>43255</v>
      </c>
      <c r="M1387" s="97">
        <v>2673</v>
      </c>
      <c r="N1387" s="97">
        <v>2675</v>
      </c>
      <c r="O1387" s="109">
        <v>43255</v>
      </c>
      <c r="P1387" s="97" t="s">
        <v>134</v>
      </c>
      <c r="Q1387" s="97" t="s">
        <v>90</v>
      </c>
      <c r="R1387" s="132" t="str">
        <f>IFERROR(VLOOKUP(Q1387,PROVEEDORES!$A$2:$B$100,2,0),"")</f>
        <v>CUENCA</v>
      </c>
      <c r="S1387" s="124">
        <v>0.71875</v>
      </c>
      <c r="T1387" s="97">
        <v>3</v>
      </c>
      <c r="U1387" s="127" t="s">
        <v>660</v>
      </c>
      <c r="V1387" s="97" t="s">
        <v>659</v>
      </c>
      <c r="W1387" s="97" t="s">
        <v>289</v>
      </c>
      <c r="Y1387" s="127" t="s">
        <v>363</v>
      </c>
      <c r="Z1387" s="127" t="s">
        <v>364</v>
      </c>
      <c r="AA1387" s="127" t="s">
        <v>261</v>
      </c>
      <c r="AB1387" s="127">
        <f t="shared" si="154"/>
        <v>1</v>
      </c>
      <c r="AC1387" s="127">
        <f t="shared" si="155"/>
        <v>1</v>
      </c>
      <c r="AD1387" s="97">
        <v>65</v>
      </c>
      <c r="AE1387" s="132">
        <f t="shared" si="152"/>
        <v>878</v>
      </c>
      <c r="AF1387" s="97">
        <v>1</v>
      </c>
      <c r="AH1387" s="127" t="str">
        <f t="shared" si="151"/>
        <v>2675ACTIVOX MENTA-EUCALIPTO X 16 PASTILLAS</v>
      </c>
      <c r="AI1387" s="97" t="s">
        <v>372</v>
      </c>
    </row>
    <row r="1388" spans="1:35" x14ac:dyDescent="0.3">
      <c r="A1388" s="97">
        <v>181</v>
      </c>
      <c r="B1388" s="127" t="str">
        <f t="shared" si="149"/>
        <v>1811</v>
      </c>
      <c r="C1388" s="127" t="str">
        <f t="shared" si="150"/>
        <v>26752</v>
      </c>
      <c r="E1388" s="159" t="s">
        <v>613</v>
      </c>
      <c r="F1388" s="148" t="str">
        <f>IFERROR(VLOOKUP(CONCATENATE(G1388,E1388),LOTES!$A$6:$D$1002,4,0),"")</f>
        <v>ARKOLAGEN PLUS X 14 SACHETS</v>
      </c>
      <c r="G1388" s="154" t="s">
        <v>547</v>
      </c>
      <c r="H1388" s="136">
        <v>44134</v>
      </c>
      <c r="I1388" s="132">
        <f t="shared" si="153"/>
        <v>2</v>
      </c>
      <c r="J1388" s="97" t="s">
        <v>667</v>
      </c>
      <c r="K1388" s="97">
        <v>2018</v>
      </c>
      <c r="L1388" s="109">
        <v>43255</v>
      </c>
      <c r="M1388" s="97">
        <v>2673</v>
      </c>
      <c r="N1388" s="97">
        <v>2675</v>
      </c>
      <c r="O1388" s="109">
        <v>43255</v>
      </c>
      <c r="P1388" s="97" t="s">
        <v>134</v>
      </c>
      <c r="Q1388" s="97" t="s">
        <v>90</v>
      </c>
      <c r="R1388" s="132" t="str">
        <f>IFERROR(VLOOKUP(Q1388,PROVEEDORES!$A$2:$B$100,2,0),"")</f>
        <v>CUENCA</v>
      </c>
      <c r="S1388" s="124">
        <v>0.71875</v>
      </c>
      <c r="T1388" s="97">
        <v>3</v>
      </c>
      <c r="U1388" s="127" t="s">
        <v>660</v>
      </c>
      <c r="V1388" s="97" t="s">
        <v>659</v>
      </c>
      <c r="W1388" s="97" t="s">
        <v>289</v>
      </c>
      <c r="Y1388" s="127" t="s">
        <v>363</v>
      </c>
      <c r="Z1388" s="127" t="s">
        <v>364</v>
      </c>
      <c r="AA1388" s="127" t="s">
        <v>261</v>
      </c>
      <c r="AB1388" s="127">
        <f t="shared" si="154"/>
        <v>1</v>
      </c>
      <c r="AC1388" s="127">
        <f t="shared" si="155"/>
        <v>1</v>
      </c>
      <c r="AD1388" s="97">
        <v>10</v>
      </c>
      <c r="AE1388" s="132">
        <f t="shared" si="152"/>
        <v>878</v>
      </c>
      <c r="AF1388" s="97">
        <v>1</v>
      </c>
      <c r="AH1388" s="127" t="str">
        <f t="shared" si="151"/>
        <v>2675ARKOLAGEN PLUS X 14 SACHETS</v>
      </c>
      <c r="AI1388" s="97" t="s">
        <v>372</v>
      </c>
    </row>
    <row r="1389" spans="1:35" x14ac:dyDescent="0.3">
      <c r="A1389" s="97">
        <v>181</v>
      </c>
      <c r="B1389" s="127" t="str">
        <f t="shared" si="149"/>
        <v>1811</v>
      </c>
      <c r="C1389" s="127" t="str">
        <f t="shared" si="150"/>
        <v>26753</v>
      </c>
      <c r="E1389" s="159" t="s">
        <v>615</v>
      </c>
      <c r="F1389" s="148" t="str">
        <f>IFERROR(VLOOKUP(CONCATENATE(G1389,E1389),LOTES!$A$6:$D$1002,4,0),"")</f>
        <v>ARKOVOX PROPOLIS JARABE X 150 ML.</v>
      </c>
      <c r="G1389" s="154" t="s">
        <v>401</v>
      </c>
      <c r="H1389" s="136">
        <v>43707</v>
      </c>
      <c r="I1389" s="132">
        <f t="shared" si="153"/>
        <v>3</v>
      </c>
      <c r="J1389" s="97" t="s">
        <v>667</v>
      </c>
      <c r="K1389" s="97">
        <v>2018</v>
      </c>
      <c r="L1389" s="109">
        <v>43255</v>
      </c>
      <c r="M1389" s="97">
        <v>2673</v>
      </c>
      <c r="N1389" s="97">
        <v>2675</v>
      </c>
      <c r="O1389" s="109">
        <v>43255</v>
      </c>
      <c r="P1389" s="97" t="s">
        <v>134</v>
      </c>
      <c r="Q1389" s="97" t="s">
        <v>90</v>
      </c>
      <c r="R1389" s="132" t="str">
        <f>IFERROR(VLOOKUP(Q1389,PROVEEDORES!$A$2:$B$100,2,0),"")</f>
        <v>CUENCA</v>
      </c>
      <c r="S1389" s="124">
        <v>0.71875</v>
      </c>
      <c r="T1389" s="97">
        <v>3</v>
      </c>
      <c r="U1389" s="127" t="s">
        <v>660</v>
      </c>
      <c r="V1389" s="97" t="s">
        <v>659</v>
      </c>
      <c r="W1389" s="97" t="s">
        <v>289</v>
      </c>
      <c r="Y1389" s="127" t="s">
        <v>363</v>
      </c>
      <c r="Z1389" s="127" t="s">
        <v>364</v>
      </c>
      <c r="AA1389" s="127" t="s">
        <v>261</v>
      </c>
      <c r="AB1389" s="127">
        <f t="shared" si="154"/>
        <v>1</v>
      </c>
      <c r="AC1389" s="127">
        <f t="shared" si="155"/>
        <v>1</v>
      </c>
      <c r="AD1389" s="97">
        <v>25</v>
      </c>
      <c r="AE1389" s="132">
        <f t="shared" si="152"/>
        <v>878</v>
      </c>
      <c r="AF1389" s="97">
        <v>1</v>
      </c>
      <c r="AH1389" s="127" t="str">
        <f t="shared" si="151"/>
        <v>2675ARKOVOX PROPOLIS JARABE X 150 ML.</v>
      </c>
      <c r="AI1389" s="97" t="s">
        <v>372</v>
      </c>
    </row>
    <row r="1390" spans="1:35" x14ac:dyDescent="0.3">
      <c r="A1390" s="97">
        <v>181</v>
      </c>
      <c r="B1390" s="127" t="str">
        <f t="shared" si="149"/>
        <v>1811</v>
      </c>
      <c r="C1390" s="127" t="str">
        <f t="shared" si="150"/>
        <v>26754</v>
      </c>
      <c r="E1390" s="159" t="s">
        <v>614</v>
      </c>
      <c r="F1390" s="148" t="str">
        <f>IFERROR(VLOOKUP(CONCATENATE(G1390,E1390),LOTES!$A$6:$D$1002,4,0),"")</f>
        <v>CHONDRO AID FORTE X 60 CAPS.</v>
      </c>
      <c r="G1390" s="154" t="s">
        <v>150</v>
      </c>
      <c r="H1390" s="136">
        <v>43951</v>
      </c>
      <c r="I1390" s="132">
        <f t="shared" si="153"/>
        <v>4</v>
      </c>
      <c r="J1390" s="97" t="s">
        <v>667</v>
      </c>
      <c r="K1390" s="97">
        <v>2018</v>
      </c>
      <c r="L1390" s="109">
        <v>43255</v>
      </c>
      <c r="M1390" s="97">
        <v>2673</v>
      </c>
      <c r="N1390" s="97">
        <v>2675</v>
      </c>
      <c r="O1390" s="109">
        <v>43255</v>
      </c>
      <c r="P1390" s="97" t="s">
        <v>134</v>
      </c>
      <c r="Q1390" s="97" t="s">
        <v>90</v>
      </c>
      <c r="R1390" s="132" t="str">
        <f>IFERROR(VLOOKUP(Q1390,PROVEEDORES!$A$2:$B$100,2,0),"")</f>
        <v>CUENCA</v>
      </c>
      <c r="S1390" s="124">
        <v>0.71875</v>
      </c>
      <c r="T1390" s="97">
        <v>3</v>
      </c>
      <c r="U1390" s="127" t="s">
        <v>660</v>
      </c>
      <c r="V1390" s="97" t="s">
        <v>659</v>
      </c>
      <c r="W1390" s="97" t="s">
        <v>289</v>
      </c>
      <c r="Y1390" s="127" t="s">
        <v>363</v>
      </c>
      <c r="Z1390" s="127" t="s">
        <v>364</v>
      </c>
      <c r="AA1390" s="127" t="s">
        <v>261</v>
      </c>
      <c r="AB1390" s="127">
        <f t="shared" si="154"/>
        <v>1</v>
      </c>
      <c r="AC1390" s="127">
        <f t="shared" si="155"/>
        <v>1</v>
      </c>
      <c r="AD1390" s="97">
        <v>5</v>
      </c>
      <c r="AE1390" s="132">
        <f t="shared" si="152"/>
        <v>878</v>
      </c>
      <c r="AF1390" s="97">
        <v>1</v>
      </c>
      <c r="AH1390" s="127" t="str">
        <f t="shared" si="151"/>
        <v>2675CHONDRO AID FORTE X 60 CAPS.</v>
      </c>
      <c r="AI1390" s="97" t="s">
        <v>372</v>
      </c>
    </row>
    <row r="1391" spans="1:35" x14ac:dyDescent="0.3">
      <c r="A1391" s="97">
        <v>181</v>
      </c>
      <c r="B1391" s="127" t="str">
        <f t="shared" si="149"/>
        <v>1811</v>
      </c>
      <c r="C1391" s="127" t="str">
        <f t="shared" si="150"/>
        <v>26755</v>
      </c>
      <c r="E1391" s="159" t="s">
        <v>619</v>
      </c>
      <c r="F1391" s="148" t="str">
        <f>IFERROR(VLOOKUP(CONCATENATE(G1391,E1391),LOTES!$A$6:$D$1002,4,0),"")</f>
        <v>CYS-CONTROL SACHETS X 14</v>
      </c>
      <c r="G1391" s="154" t="s">
        <v>407</v>
      </c>
      <c r="H1391" s="136">
        <v>44134</v>
      </c>
      <c r="I1391" s="132">
        <f t="shared" si="153"/>
        <v>5</v>
      </c>
      <c r="J1391" s="97" t="s">
        <v>667</v>
      </c>
      <c r="K1391" s="97">
        <v>2018</v>
      </c>
      <c r="L1391" s="109">
        <v>43255</v>
      </c>
      <c r="M1391" s="97">
        <v>2673</v>
      </c>
      <c r="N1391" s="97">
        <v>2675</v>
      </c>
      <c r="O1391" s="109">
        <v>43255</v>
      </c>
      <c r="P1391" s="97" t="s">
        <v>134</v>
      </c>
      <c r="Q1391" s="97" t="s">
        <v>90</v>
      </c>
      <c r="R1391" s="132" t="str">
        <f>IFERROR(VLOOKUP(Q1391,PROVEEDORES!$A$2:$B$100,2,0),"")</f>
        <v>CUENCA</v>
      </c>
      <c r="S1391" s="124">
        <v>0.71875</v>
      </c>
      <c r="T1391" s="97">
        <v>3</v>
      </c>
      <c r="U1391" s="127" t="s">
        <v>660</v>
      </c>
      <c r="V1391" s="97" t="s">
        <v>659</v>
      </c>
      <c r="W1391" s="97" t="s">
        <v>289</v>
      </c>
      <c r="Y1391" s="127" t="s">
        <v>363</v>
      </c>
      <c r="Z1391" s="127" t="s">
        <v>364</v>
      </c>
      <c r="AA1391" s="127" t="s">
        <v>261</v>
      </c>
      <c r="AB1391" s="127">
        <f t="shared" si="154"/>
        <v>1</v>
      </c>
      <c r="AC1391" s="127">
        <f t="shared" si="155"/>
        <v>1</v>
      </c>
      <c r="AD1391" s="97">
        <v>5</v>
      </c>
      <c r="AE1391" s="132">
        <f t="shared" si="152"/>
        <v>878</v>
      </c>
      <c r="AF1391" s="97">
        <v>1</v>
      </c>
      <c r="AH1391" s="127" t="str">
        <f t="shared" si="151"/>
        <v>2675CYS-CONTROL SACHETS X 14</v>
      </c>
      <c r="AI1391" s="97" t="s">
        <v>372</v>
      </c>
    </row>
    <row r="1392" spans="1:35" x14ac:dyDescent="0.3">
      <c r="A1392" s="97">
        <v>181</v>
      </c>
      <c r="B1392" s="127" t="str">
        <f t="shared" si="149"/>
        <v>1811</v>
      </c>
      <c r="C1392" s="127" t="str">
        <f t="shared" si="150"/>
        <v>26756</v>
      </c>
      <c r="E1392" s="159" t="s">
        <v>627</v>
      </c>
      <c r="F1392" s="148" t="str">
        <f>IFERROR(VLOOKUP(CONCATENATE(G1392,E1392),LOTES!$A$6:$D$1002,4,0),"")</f>
        <v>ECHINALIS X 30 CAPSULAS</v>
      </c>
      <c r="G1392" s="154" t="s">
        <v>154</v>
      </c>
      <c r="H1392" s="136">
        <v>43910</v>
      </c>
      <c r="I1392" s="132">
        <f t="shared" si="153"/>
        <v>6</v>
      </c>
      <c r="J1392" s="97" t="s">
        <v>667</v>
      </c>
      <c r="K1392" s="97">
        <v>2018</v>
      </c>
      <c r="L1392" s="109">
        <v>43255</v>
      </c>
      <c r="M1392" s="97">
        <v>2673</v>
      </c>
      <c r="N1392" s="97">
        <v>2675</v>
      </c>
      <c r="O1392" s="109">
        <v>43255</v>
      </c>
      <c r="P1392" s="97" t="s">
        <v>134</v>
      </c>
      <c r="Q1392" s="97" t="s">
        <v>90</v>
      </c>
      <c r="R1392" s="132" t="str">
        <f>IFERROR(VLOOKUP(Q1392,PROVEEDORES!$A$2:$B$100,2,0),"")</f>
        <v>CUENCA</v>
      </c>
      <c r="S1392" s="124">
        <v>0.71875</v>
      </c>
      <c r="T1392" s="97">
        <v>3</v>
      </c>
      <c r="U1392" s="127" t="s">
        <v>660</v>
      </c>
      <c r="V1392" s="97" t="s">
        <v>659</v>
      </c>
      <c r="W1392" s="97" t="s">
        <v>289</v>
      </c>
      <c r="Y1392" s="127" t="s">
        <v>363</v>
      </c>
      <c r="Z1392" s="127" t="s">
        <v>364</v>
      </c>
      <c r="AA1392" s="127" t="s">
        <v>261</v>
      </c>
      <c r="AB1392" s="127">
        <f t="shared" si="154"/>
        <v>1</v>
      </c>
      <c r="AC1392" s="127">
        <f t="shared" si="155"/>
        <v>1</v>
      </c>
      <c r="AD1392" s="97">
        <v>15</v>
      </c>
      <c r="AE1392" s="132">
        <f t="shared" si="152"/>
        <v>878</v>
      </c>
      <c r="AF1392" s="97">
        <v>1</v>
      </c>
      <c r="AH1392" s="127" t="str">
        <f t="shared" si="151"/>
        <v>2675ECHINALIS X 30 CAPSULAS</v>
      </c>
      <c r="AI1392" s="97" t="s">
        <v>372</v>
      </c>
    </row>
    <row r="1393" spans="1:36" x14ac:dyDescent="0.3">
      <c r="A1393" s="97">
        <v>181</v>
      </c>
      <c r="B1393" s="127" t="str">
        <f t="shared" si="149"/>
        <v>1811</v>
      </c>
      <c r="C1393" s="127" t="str">
        <f t="shared" si="150"/>
        <v>26757</v>
      </c>
      <c r="E1393" s="159" t="s">
        <v>617</v>
      </c>
      <c r="F1393" s="148" t="str">
        <f>IFERROR(VLOOKUP(CONCATENATE(G1393,E1393),LOTES!$A$6:$D$1002,4,0),"")</f>
        <v>PHYTO SOYA CAPS. X 60</v>
      </c>
      <c r="G1393" s="154" t="s">
        <v>355</v>
      </c>
      <c r="H1393" s="136">
        <v>44073</v>
      </c>
      <c r="I1393" s="132">
        <f t="shared" si="153"/>
        <v>7</v>
      </c>
      <c r="J1393" s="97" t="s">
        <v>667</v>
      </c>
      <c r="K1393" s="97">
        <v>2018</v>
      </c>
      <c r="L1393" s="109">
        <v>43255</v>
      </c>
      <c r="M1393" s="97">
        <v>2673</v>
      </c>
      <c r="N1393" s="97">
        <v>2675</v>
      </c>
      <c r="O1393" s="109">
        <v>43255</v>
      </c>
      <c r="P1393" s="97" t="s">
        <v>134</v>
      </c>
      <c r="Q1393" s="97" t="s">
        <v>90</v>
      </c>
      <c r="R1393" s="132" t="str">
        <f>IFERROR(VLOOKUP(Q1393,PROVEEDORES!$A$2:$B$100,2,0),"")</f>
        <v>CUENCA</v>
      </c>
      <c r="S1393" s="124">
        <v>0.71875</v>
      </c>
      <c r="T1393" s="97">
        <v>3</v>
      </c>
      <c r="U1393" s="127" t="s">
        <v>660</v>
      </c>
      <c r="V1393" s="97" t="s">
        <v>659</v>
      </c>
      <c r="W1393" s="97" t="s">
        <v>289</v>
      </c>
      <c r="Y1393" s="127" t="s">
        <v>363</v>
      </c>
      <c r="Z1393" s="127" t="s">
        <v>364</v>
      </c>
      <c r="AA1393" s="127" t="s">
        <v>261</v>
      </c>
      <c r="AB1393" s="127">
        <f t="shared" si="154"/>
        <v>1</v>
      </c>
      <c r="AC1393" s="127">
        <f t="shared" si="155"/>
        <v>1</v>
      </c>
      <c r="AD1393" s="97">
        <v>5</v>
      </c>
      <c r="AE1393" s="132">
        <f t="shared" si="152"/>
        <v>878</v>
      </c>
      <c r="AF1393" s="97">
        <v>1</v>
      </c>
      <c r="AH1393" s="127" t="str">
        <f t="shared" si="151"/>
        <v>2675PHYTO SOYA CAPS. X 60</v>
      </c>
      <c r="AI1393" s="97" t="s">
        <v>372</v>
      </c>
    </row>
    <row r="1394" spans="1:36" x14ac:dyDescent="0.3">
      <c r="A1394" s="97">
        <v>182</v>
      </c>
      <c r="B1394" s="127" t="str">
        <f t="shared" si="149"/>
        <v>1821</v>
      </c>
      <c r="C1394" s="127" t="str">
        <f t="shared" si="150"/>
        <v>26761</v>
      </c>
      <c r="D1394" s="98" t="s">
        <v>668</v>
      </c>
      <c r="E1394" s="159" t="s">
        <v>621</v>
      </c>
      <c r="F1394" s="148" t="str">
        <f>IFERROR(VLOOKUP(CONCATENATE(G1394,E1394),LOTES!$A$6:$D$1002,4,0),"")</f>
        <v>VAGIVIT CAJS X 6 V.T.</v>
      </c>
      <c r="G1394" s="154" t="s">
        <v>168</v>
      </c>
      <c r="H1394" s="136">
        <f>IFERROR(VLOOKUP(CONCATENATE(G1394,E1394),LOTES!$A$6:$F$1000,6,0),"")</f>
        <v>43738</v>
      </c>
      <c r="I1394" s="132">
        <f t="shared" si="153"/>
        <v>1</v>
      </c>
      <c r="J1394" s="97" t="s">
        <v>667</v>
      </c>
      <c r="K1394" s="97">
        <v>2018</v>
      </c>
      <c r="L1394" s="109">
        <v>43256</v>
      </c>
      <c r="M1394" s="97">
        <v>2674</v>
      </c>
      <c r="N1394" s="97">
        <v>2676</v>
      </c>
      <c r="O1394" s="109">
        <v>43255</v>
      </c>
      <c r="P1394" s="97" t="s">
        <v>134</v>
      </c>
      <c r="Q1394" s="97" t="s">
        <v>95</v>
      </c>
      <c r="R1394" s="132" t="str">
        <f>IFERROR(VLOOKUP(Q1394,PROVEEDORES!$A$2:$B$100,2,0),"")</f>
        <v>QUITO</v>
      </c>
      <c r="S1394" s="124">
        <v>0.51527777777777783</v>
      </c>
      <c r="T1394" s="97">
        <v>2</v>
      </c>
      <c r="U1394" s="127" t="s">
        <v>585</v>
      </c>
      <c r="V1394" s="97" t="s">
        <v>584</v>
      </c>
      <c r="W1394" s="97" t="s">
        <v>289</v>
      </c>
      <c r="Y1394" s="127" t="s">
        <v>363</v>
      </c>
      <c r="Z1394" s="127" t="s">
        <v>364</v>
      </c>
      <c r="AA1394" s="127" t="s">
        <v>261</v>
      </c>
      <c r="AB1394" s="127">
        <f t="shared" si="154"/>
        <v>1</v>
      </c>
      <c r="AC1394" s="127">
        <f t="shared" si="155"/>
        <v>1</v>
      </c>
      <c r="AD1394" s="97">
        <v>150</v>
      </c>
      <c r="AE1394" s="132">
        <f t="shared" si="152"/>
        <v>879</v>
      </c>
      <c r="AF1394" s="97">
        <v>1</v>
      </c>
      <c r="AH1394" s="127" t="str">
        <f t="shared" si="151"/>
        <v>2676VAGIVIT CAJS X 6 V.T.</v>
      </c>
      <c r="AI1394" s="97" t="s">
        <v>476</v>
      </c>
    </row>
    <row r="1395" spans="1:36" x14ac:dyDescent="0.3">
      <c r="A1395" s="97">
        <v>182</v>
      </c>
      <c r="B1395" s="127" t="str">
        <f t="shared" si="149"/>
        <v>1822</v>
      </c>
      <c r="C1395" s="127" t="str">
        <f t="shared" si="150"/>
        <v>26771</v>
      </c>
      <c r="D1395" s="98" t="s">
        <v>669</v>
      </c>
      <c r="E1395" s="159" t="s">
        <v>630</v>
      </c>
      <c r="F1395" s="148" t="s">
        <v>142</v>
      </c>
      <c r="G1395" s="154" t="s">
        <v>397</v>
      </c>
      <c r="H1395" s="136">
        <v>43738</v>
      </c>
      <c r="I1395" s="132">
        <f t="shared" si="153"/>
        <v>1</v>
      </c>
      <c r="J1395" s="97" t="s">
        <v>667</v>
      </c>
      <c r="K1395" s="97">
        <v>2018</v>
      </c>
      <c r="L1395" s="109">
        <v>43256</v>
      </c>
      <c r="M1395" s="97">
        <v>2675</v>
      </c>
      <c r="N1395" s="97">
        <v>2677</v>
      </c>
      <c r="O1395" s="109">
        <v>43255</v>
      </c>
      <c r="P1395" s="97" t="s">
        <v>134</v>
      </c>
      <c r="Q1395" s="97" t="s">
        <v>95</v>
      </c>
      <c r="R1395" s="132" t="str">
        <f>IFERROR(VLOOKUP(Q1395,PROVEEDORES!$A$2:$B$100,2,0),"")</f>
        <v>QUITO</v>
      </c>
      <c r="S1395" s="124">
        <v>0.51527777777777783</v>
      </c>
      <c r="T1395" s="97">
        <v>304</v>
      </c>
      <c r="U1395" s="127" t="s">
        <v>585</v>
      </c>
      <c r="V1395" s="97" t="s">
        <v>584</v>
      </c>
      <c r="W1395" s="97" t="s">
        <v>289</v>
      </c>
      <c r="Y1395" s="127" t="s">
        <v>363</v>
      </c>
      <c r="Z1395" s="127" t="s">
        <v>364</v>
      </c>
      <c r="AA1395" s="127" t="s">
        <v>261</v>
      </c>
      <c r="AB1395" s="127">
        <f t="shared" si="154"/>
        <v>2</v>
      </c>
      <c r="AC1395" s="127">
        <f t="shared" si="155"/>
        <v>1</v>
      </c>
      <c r="AD1395" s="97">
        <v>3720</v>
      </c>
      <c r="AE1395" s="132">
        <f t="shared" si="152"/>
        <v>880</v>
      </c>
      <c r="AF1395" s="97">
        <v>6</v>
      </c>
      <c r="AH1395" s="127" t="str">
        <f t="shared" si="151"/>
        <v>2677ACTIVOX MENTA-EUCALIPTO X 16 PASTILLAS</v>
      </c>
      <c r="AI1395" s="97" t="s">
        <v>476</v>
      </c>
    </row>
    <row r="1396" spans="1:36" x14ac:dyDescent="0.3">
      <c r="A1396" s="97">
        <v>182</v>
      </c>
      <c r="B1396" s="127" t="str">
        <f t="shared" si="149"/>
        <v>1822</v>
      </c>
      <c r="C1396" s="127" t="str">
        <f t="shared" si="150"/>
        <v>26772</v>
      </c>
      <c r="D1396" s="98" t="s">
        <v>669</v>
      </c>
      <c r="E1396" s="159" t="s">
        <v>631</v>
      </c>
      <c r="F1396" s="148" t="s">
        <v>159</v>
      </c>
      <c r="G1396" s="154" t="s">
        <v>183</v>
      </c>
      <c r="H1396" s="136">
        <v>43738</v>
      </c>
      <c r="I1396" s="132">
        <f t="shared" si="153"/>
        <v>2</v>
      </c>
      <c r="J1396" s="97" t="s">
        <v>667</v>
      </c>
      <c r="K1396" s="97">
        <v>2018</v>
      </c>
      <c r="L1396" s="109">
        <v>43256</v>
      </c>
      <c r="M1396" s="97">
        <v>2675</v>
      </c>
      <c r="N1396" s="97">
        <v>2677</v>
      </c>
      <c r="O1396" s="109">
        <v>43255</v>
      </c>
      <c r="P1396" s="97" t="s">
        <v>134</v>
      </c>
      <c r="Q1396" s="97" t="s">
        <v>95</v>
      </c>
      <c r="R1396" s="132" t="str">
        <f>IFERROR(VLOOKUP(Q1396,PROVEEDORES!$A$2:$B$100,2,0),"")</f>
        <v>QUITO</v>
      </c>
      <c r="S1396" s="124">
        <v>0.51527777777777783</v>
      </c>
      <c r="T1396" s="97">
        <v>304</v>
      </c>
      <c r="U1396" s="127" t="s">
        <v>585</v>
      </c>
      <c r="V1396" s="97" t="s">
        <v>584</v>
      </c>
      <c r="W1396" s="97" t="s">
        <v>289</v>
      </c>
      <c r="Y1396" s="127" t="s">
        <v>363</v>
      </c>
      <c r="Z1396" s="127" t="s">
        <v>364</v>
      </c>
      <c r="AA1396" s="127" t="s">
        <v>261</v>
      </c>
      <c r="AB1396" s="127">
        <f t="shared" si="154"/>
        <v>2</v>
      </c>
      <c r="AC1396" s="127">
        <f t="shared" si="155"/>
        <v>1</v>
      </c>
      <c r="AD1396" s="97">
        <v>1200</v>
      </c>
      <c r="AE1396" s="132">
        <f t="shared" si="152"/>
        <v>880</v>
      </c>
      <c r="AF1396" s="97">
        <v>6</v>
      </c>
      <c r="AH1396" s="127" t="str">
        <f t="shared" si="151"/>
        <v>2677ACTIVOX MIEL-LIMON X 16 PASTILLAS</v>
      </c>
      <c r="AI1396" s="97" t="s">
        <v>476</v>
      </c>
    </row>
    <row r="1397" spans="1:36" x14ac:dyDescent="0.3">
      <c r="A1397" s="97">
        <v>182</v>
      </c>
      <c r="B1397" s="127" t="str">
        <f t="shared" si="149"/>
        <v>1822</v>
      </c>
      <c r="C1397" s="127" t="str">
        <f t="shared" si="150"/>
        <v>26773</v>
      </c>
      <c r="D1397" s="98" t="s">
        <v>669</v>
      </c>
      <c r="E1397" s="159" t="s">
        <v>618</v>
      </c>
      <c r="F1397" s="148" t="s">
        <v>161</v>
      </c>
      <c r="G1397" s="154" t="s">
        <v>162</v>
      </c>
      <c r="H1397" s="136">
        <v>43738</v>
      </c>
      <c r="I1397" s="132">
        <f t="shared" si="153"/>
        <v>3</v>
      </c>
      <c r="J1397" s="97" t="s">
        <v>667</v>
      </c>
      <c r="K1397" s="97">
        <v>2018</v>
      </c>
      <c r="L1397" s="109">
        <v>43256</v>
      </c>
      <c r="M1397" s="97">
        <v>2675</v>
      </c>
      <c r="N1397" s="97">
        <v>2677</v>
      </c>
      <c r="O1397" s="109">
        <v>43255</v>
      </c>
      <c r="P1397" s="97" t="s">
        <v>134</v>
      </c>
      <c r="Q1397" s="97" t="s">
        <v>95</v>
      </c>
      <c r="R1397" s="132" t="str">
        <f>IFERROR(VLOOKUP(Q1397,PROVEEDORES!$A$2:$B$100,2,0),"")</f>
        <v>QUITO</v>
      </c>
      <c r="S1397" s="124">
        <v>0.51527777777777783</v>
      </c>
      <c r="T1397" s="97">
        <v>304</v>
      </c>
      <c r="U1397" s="127" t="s">
        <v>585</v>
      </c>
      <c r="V1397" s="97" t="s">
        <v>584</v>
      </c>
      <c r="W1397" s="97" t="s">
        <v>289</v>
      </c>
      <c r="Y1397" s="127" t="s">
        <v>363</v>
      </c>
      <c r="Z1397" s="127" t="s">
        <v>364</v>
      </c>
      <c r="AA1397" s="127" t="s">
        <v>261</v>
      </c>
      <c r="AB1397" s="127">
        <f t="shared" si="154"/>
        <v>2</v>
      </c>
      <c r="AC1397" s="127">
        <f t="shared" si="155"/>
        <v>1</v>
      </c>
      <c r="AD1397" s="97">
        <v>10</v>
      </c>
      <c r="AE1397" s="132">
        <f t="shared" si="152"/>
        <v>880</v>
      </c>
      <c r="AF1397" s="97">
        <v>6</v>
      </c>
      <c r="AH1397" s="127" t="str">
        <f t="shared" si="151"/>
        <v>2677ARKOCAPIL advance X 60 CAPS.</v>
      </c>
      <c r="AI1397" s="97" t="s">
        <v>476</v>
      </c>
    </row>
    <row r="1398" spans="1:36" x14ac:dyDescent="0.3">
      <c r="A1398" s="97">
        <v>182</v>
      </c>
      <c r="B1398" s="127" t="str">
        <f t="shared" si="149"/>
        <v>1822</v>
      </c>
      <c r="C1398" s="127" t="str">
        <f t="shared" si="150"/>
        <v>26774</v>
      </c>
      <c r="D1398" s="98" t="s">
        <v>669</v>
      </c>
      <c r="E1398" s="159" t="s">
        <v>613</v>
      </c>
      <c r="F1398" s="148" t="s">
        <v>185</v>
      </c>
      <c r="G1398" s="154" t="s">
        <v>547</v>
      </c>
      <c r="H1398" s="136">
        <v>44134</v>
      </c>
      <c r="I1398" s="132">
        <f t="shared" si="153"/>
        <v>4</v>
      </c>
      <c r="J1398" s="97" t="s">
        <v>667</v>
      </c>
      <c r="K1398" s="97">
        <v>2018</v>
      </c>
      <c r="L1398" s="109">
        <v>43256</v>
      </c>
      <c r="M1398" s="97">
        <v>2675</v>
      </c>
      <c r="N1398" s="97">
        <v>2677</v>
      </c>
      <c r="O1398" s="109">
        <v>43255</v>
      </c>
      <c r="P1398" s="97" t="s">
        <v>134</v>
      </c>
      <c r="Q1398" s="97" t="s">
        <v>95</v>
      </c>
      <c r="R1398" s="132" t="str">
        <f>IFERROR(VLOOKUP(Q1398,PROVEEDORES!$A$2:$B$100,2,0),"")</f>
        <v>QUITO</v>
      </c>
      <c r="S1398" s="124">
        <v>0.51527777777777783</v>
      </c>
      <c r="T1398" s="97">
        <v>304</v>
      </c>
      <c r="U1398" s="127" t="s">
        <v>585</v>
      </c>
      <c r="V1398" s="97" t="s">
        <v>584</v>
      </c>
      <c r="W1398" s="97" t="s">
        <v>289</v>
      </c>
      <c r="Y1398" s="127" t="s">
        <v>363</v>
      </c>
      <c r="Z1398" s="127" t="s">
        <v>364</v>
      </c>
      <c r="AA1398" s="127" t="s">
        <v>261</v>
      </c>
      <c r="AB1398" s="127">
        <f t="shared" si="154"/>
        <v>2</v>
      </c>
      <c r="AC1398" s="127">
        <f t="shared" si="155"/>
        <v>1</v>
      </c>
      <c r="AD1398" s="97">
        <v>630</v>
      </c>
      <c r="AE1398" s="132">
        <f t="shared" si="152"/>
        <v>880</v>
      </c>
      <c r="AF1398" s="97">
        <v>6</v>
      </c>
      <c r="AH1398" s="127" t="str">
        <f t="shared" si="151"/>
        <v>2677ARKOLAGEN PLUS X 14 SACHETS</v>
      </c>
      <c r="AI1398" s="97" t="s">
        <v>476</v>
      </c>
    </row>
    <row r="1399" spans="1:36" x14ac:dyDescent="0.3">
      <c r="A1399" s="97">
        <v>182</v>
      </c>
      <c r="B1399" s="127" t="str">
        <f t="shared" si="149"/>
        <v>1822</v>
      </c>
      <c r="C1399" s="127" t="str">
        <f t="shared" si="150"/>
        <v>26775</v>
      </c>
      <c r="D1399" s="98" t="s">
        <v>669</v>
      </c>
      <c r="E1399" s="159" t="s">
        <v>615</v>
      </c>
      <c r="F1399" s="148" t="s">
        <v>146</v>
      </c>
      <c r="G1399" s="154" t="s">
        <v>401</v>
      </c>
      <c r="H1399" s="136">
        <v>43707</v>
      </c>
      <c r="I1399" s="132">
        <f t="shared" si="153"/>
        <v>5</v>
      </c>
      <c r="J1399" s="97" t="s">
        <v>667</v>
      </c>
      <c r="K1399" s="97">
        <v>2018</v>
      </c>
      <c r="L1399" s="109">
        <v>43256</v>
      </c>
      <c r="M1399" s="97">
        <v>2675</v>
      </c>
      <c r="N1399" s="97">
        <v>2677</v>
      </c>
      <c r="O1399" s="109">
        <v>43255</v>
      </c>
      <c r="P1399" s="97" t="s">
        <v>134</v>
      </c>
      <c r="Q1399" s="97" t="s">
        <v>95</v>
      </c>
      <c r="R1399" s="132" t="str">
        <f>IFERROR(VLOOKUP(Q1399,PROVEEDORES!$A$2:$B$100,2,0),"")</f>
        <v>QUITO</v>
      </c>
      <c r="S1399" s="124">
        <v>0.51527777777777783</v>
      </c>
      <c r="T1399" s="97">
        <v>304</v>
      </c>
      <c r="U1399" s="127" t="s">
        <v>585</v>
      </c>
      <c r="V1399" s="97" t="s">
        <v>584</v>
      </c>
      <c r="W1399" s="97" t="s">
        <v>289</v>
      </c>
      <c r="Y1399" s="127" t="s">
        <v>363</v>
      </c>
      <c r="Z1399" s="127" t="s">
        <v>364</v>
      </c>
      <c r="AA1399" s="127" t="s">
        <v>261</v>
      </c>
      <c r="AB1399" s="127">
        <f t="shared" si="154"/>
        <v>2</v>
      </c>
      <c r="AC1399" s="127">
        <f t="shared" si="155"/>
        <v>1</v>
      </c>
      <c r="AD1399" s="97">
        <v>1008</v>
      </c>
      <c r="AE1399" s="132">
        <f t="shared" si="152"/>
        <v>880</v>
      </c>
      <c r="AF1399" s="97">
        <v>6</v>
      </c>
      <c r="AH1399" s="127" t="str">
        <f t="shared" si="151"/>
        <v>2677ARKOVOX PROPOLIS JARABE X 150 ML.</v>
      </c>
      <c r="AI1399" s="97" t="s">
        <v>476</v>
      </c>
    </row>
    <row r="1400" spans="1:36" x14ac:dyDescent="0.3">
      <c r="A1400" s="97">
        <v>182</v>
      </c>
      <c r="B1400" s="127" t="str">
        <f t="shared" si="149"/>
        <v>1822</v>
      </c>
      <c r="C1400" s="127" t="str">
        <f t="shared" si="150"/>
        <v>26775</v>
      </c>
      <c r="D1400" s="98" t="s">
        <v>669</v>
      </c>
      <c r="E1400" s="159" t="s">
        <v>615</v>
      </c>
      <c r="F1400" s="148" t="s">
        <v>146</v>
      </c>
      <c r="G1400" s="154" t="s">
        <v>402</v>
      </c>
      <c r="H1400" s="136">
        <v>43707</v>
      </c>
      <c r="I1400" s="132">
        <f t="shared" si="153"/>
        <v>5</v>
      </c>
      <c r="J1400" s="97" t="s">
        <v>667</v>
      </c>
      <c r="K1400" s="97">
        <v>2018</v>
      </c>
      <c r="L1400" s="109">
        <v>43256</v>
      </c>
      <c r="M1400" s="97">
        <v>2675</v>
      </c>
      <c r="N1400" s="97">
        <v>2677</v>
      </c>
      <c r="O1400" s="109">
        <v>43255</v>
      </c>
      <c r="P1400" s="97" t="s">
        <v>134</v>
      </c>
      <c r="Q1400" s="97" t="s">
        <v>95</v>
      </c>
      <c r="R1400" s="132" t="str">
        <f>IFERROR(VLOOKUP(Q1400,PROVEEDORES!$A$2:$B$100,2,0),"")</f>
        <v>QUITO</v>
      </c>
      <c r="S1400" s="124">
        <v>0.51527777777777783</v>
      </c>
      <c r="T1400" s="97">
        <v>304</v>
      </c>
      <c r="U1400" s="127" t="s">
        <v>585</v>
      </c>
      <c r="V1400" s="97" t="s">
        <v>584</v>
      </c>
      <c r="W1400" s="97" t="s">
        <v>289</v>
      </c>
      <c r="Y1400" s="127" t="s">
        <v>363</v>
      </c>
      <c r="Z1400" s="127" t="s">
        <v>364</v>
      </c>
      <c r="AA1400" s="127" t="s">
        <v>261</v>
      </c>
      <c r="AB1400" s="127">
        <f t="shared" si="154"/>
        <v>2</v>
      </c>
      <c r="AC1400" s="127">
        <f t="shared" si="155"/>
        <v>1</v>
      </c>
      <c r="AD1400" s="97">
        <v>1632</v>
      </c>
      <c r="AE1400" s="132">
        <f t="shared" si="152"/>
        <v>880</v>
      </c>
      <c r="AF1400" s="97">
        <v>6</v>
      </c>
      <c r="AH1400" s="127" t="str">
        <f t="shared" si="151"/>
        <v>2677ARKOVOX PROPOLIS JARABE X 150 ML.</v>
      </c>
      <c r="AI1400" s="97" t="s">
        <v>476</v>
      </c>
    </row>
    <row r="1401" spans="1:36" x14ac:dyDescent="0.3">
      <c r="A1401" s="97">
        <v>182</v>
      </c>
      <c r="B1401" s="127" t="str">
        <f t="shared" si="149"/>
        <v>1822</v>
      </c>
      <c r="C1401" s="127" t="str">
        <f t="shared" si="150"/>
        <v>26776</v>
      </c>
      <c r="D1401" s="98" t="s">
        <v>669</v>
      </c>
      <c r="E1401" s="159" t="s">
        <v>614</v>
      </c>
      <c r="F1401" s="148" t="s">
        <v>149</v>
      </c>
      <c r="G1401" s="154" t="s">
        <v>150</v>
      </c>
      <c r="H1401" s="136">
        <v>43951</v>
      </c>
      <c r="I1401" s="132">
        <f t="shared" si="153"/>
        <v>6</v>
      </c>
      <c r="J1401" s="97" t="s">
        <v>667</v>
      </c>
      <c r="K1401" s="97">
        <v>2018</v>
      </c>
      <c r="L1401" s="109">
        <v>43256</v>
      </c>
      <c r="M1401" s="97">
        <v>2675</v>
      </c>
      <c r="N1401" s="97">
        <v>2677</v>
      </c>
      <c r="O1401" s="109">
        <v>43255</v>
      </c>
      <c r="P1401" s="97" t="s">
        <v>134</v>
      </c>
      <c r="Q1401" s="97" t="s">
        <v>95</v>
      </c>
      <c r="R1401" s="132" t="str">
        <f>IFERROR(VLOOKUP(Q1401,PROVEEDORES!$A$2:$B$100,2,0),"")</f>
        <v>QUITO</v>
      </c>
      <c r="S1401" s="124">
        <v>0.51527777777777783</v>
      </c>
      <c r="T1401" s="97">
        <v>304</v>
      </c>
      <c r="U1401" s="127" t="s">
        <v>585</v>
      </c>
      <c r="V1401" s="97" t="s">
        <v>584</v>
      </c>
      <c r="W1401" s="97" t="s">
        <v>289</v>
      </c>
      <c r="Y1401" s="127" t="s">
        <v>363</v>
      </c>
      <c r="Z1401" s="127" t="s">
        <v>364</v>
      </c>
      <c r="AA1401" s="127" t="s">
        <v>261</v>
      </c>
      <c r="AB1401" s="127">
        <f t="shared" si="154"/>
        <v>2</v>
      </c>
      <c r="AC1401" s="127">
        <f t="shared" si="155"/>
        <v>1</v>
      </c>
      <c r="AD1401" s="97">
        <v>8</v>
      </c>
      <c r="AE1401" s="132">
        <f t="shared" si="152"/>
        <v>880</v>
      </c>
      <c r="AF1401" s="97">
        <v>6</v>
      </c>
      <c r="AH1401" s="127" t="str">
        <f t="shared" si="151"/>
        <v>2677CHONDRO AID FORTE X 60 CAPS.</v>
      </c>
      <c r="AI1401" s="97" t="s">
        <v>476</v>
      </c>
    </row>
    <row r="1402" spans="1:36" x14ac:dyDescent="0.3">
      <c r="A1402" s="97">
        <v>182</v>
      </c>
      <c r="B1402" s="127" t="str">
        <f t="shared" si="149"/>
        <v>1822</v>
      </c>
      <c r="C1402" s="127" t="str">
        <f t="shared" si="150"/>
        <v>26776</v>
      </c>
      <c r="D1402" s="98" t="s">
        <v>669</v>
      </c>
      <c r="E1402" s="159" t="s">
        <v>614</v>
      </c>
      <c r="F1402" s="148" t="s">
        <v>149</v>
      </c>
      <c r="G1402" s="154" t="s">
        <v>591</v>
      </c>
      <c r="H1402" s="136">
        <v>44255</v>
      </c>
      <c r="I1402" s="132">
        <f t="shared" si="153"/>
        <v>6</v>
      </c>
      <c r="J1402" s="97" t="s">
        <v>667</v>
      </c>
      <c r="K1402" s="97">
        <v>2018</v>
      </c>
      <c r="L1402" s="109">
        <v>43256</v>
      </c>
      <c r="M1402" s="97">
        <v>2675</v>
      </c>
      <c r="N1402" s="97">
        <v>2677</v>
      </c>
      <c r="O1402" s="109">
        <v>43255</v>
      </c>
      <c r="P1402" s="97" t="s">
        <v>134</v>
      </c>
      <c r="Q1402" s="97" t="s">
        <v>95</v>
      </c>
      <c r="R1402" s="132" t="str">
        <f>IFERROR(VLOOKUP(Q1402,PROVEEDORES!$A$2:$B$100,2,0),"")</f>
        <v>QUITO</v>
      </c>
      <c r="S1402" s="124">
        <v>0.51527777777777783</v>
      </c>
      <c r="T1402" s="97">
        <v>304</v>
      </c>
      <c r="U1402" s="127" t="s">
        <v>585</v>
      </c>
      <c r="V1402" s="97" t="s">
        <v>584</v>
      </c>
      <c r="W1402" s="97" t="s">
        <v>289</v>
      </c>
      <c r="Y1402" s="127" t="s">
        <v>363</v>
      </c>
      <c r="Z1402" s="127" t="s">
        <v>364</v>
      </c>
      <c r="AA1402" s="127" t="s">
        <v>261</v>
      </c>
      <c r="AB1402" s="127">
        <f t="shared" si="154"/>
        <v>2</v>
      </c>
      <c r="AC1402" s="127">
        <f t="shared" si="155"/>
        <v>1</v>
      </c>
      <c r="AD1402" s="97">
        <v>32</v>
      </c>
      <c r="AE1402" s="132">
        <f t="shared" si="152"/>
        <v>880</v>
      </c>
      <c r="AF1402" s="97">
        <v>6</v>
      </c>
      <c r="AH1402" s="127" t="str">
        <f t="shared" si="151"/>
        <v>2677CHONDRO AID FORTE X 60 CAPS.</v>
      </c>
      <c r="AI1402" s="97" t="s">
        <v>476</v>
      </c>
    </row>
    <row r="1403" spans="1:36" x14ac:dyDescent="0.3">
      <c r="A1403" s="97">
        <v>182</v>
      </c>
      <c r="B1403" s="127" t="str">
        <f t="shared" si="149"/>
        <v>1822</v>
      </c>
      <c r="C1403" s="127" t="str">
        <f t="shared" si="150"/>
        <v>26777</v>
      </c>
      <c r="D1403" s="98" t="s">
        <v>669</v>
      </c>
      <c r="E1403" s="159" t="s">
        <v>619</v>
      </c>
      <c r="F1403" s="148" t="s">
        <v>151</v>
      </c>
      <c r="G1403" s="154" t="s">
        <v>407</v>
      </c>
      <c r="H1403" s="136">
        <v>44134</v>
      </c>
      <c r="I1403" s="132">
        <f t="shared" si="153"/>
        <v>7</v>
      </c>
      <c r="J1403" s="97" t="s">
        <v>667</v>
      </c>
      <c r="K1403" s="97">
        <v>2018</v>
      </c>
      <c r="L1403" s="109">
        <v>43256</v>
      </c>
      <c r="M1403" s="97">
        <v>2675</v>
      </c>
      <c r="N1403" s="97">
        <v>2677</v>
      </c>
      <c r="O1403" s="109">
        <v>43255</v>
      </c>
      <c r="P1403" s="97" t="s">
        <v>134</v>
      </c>
      <c r="Q1403" s="97" t="s">
        <v>95</v>
      </c>
      <c r="R1403" s="132" t="str">
        <f>IFERROR(VLOOKUP(Q1403,PROVEEDORES!$A$2:$B$100,2,0),"")</f>
        <v>QUITO</v>
      </c>
      <c r="S1403" s="124">
        <v>0.51527777777777783</v>
      </c>
      <c r="T1403" s="97">
        <v>304</v>
      </c>
      <c r="U1403" s="127" t="s">
        <v>585</v>
      </c>
      <c r="V1403" s="97" t="s">
        <v>584</v>
      </c>
      <c r="W1403" s="97" t="s">
        <v>289</v>
      </c>
      <c r="Y1403" s="127" t="s">
        <v>363</v>
      </c>
      <c r="Z1403" s="127" t="s">
        <v>364</v>
      </c>
      <c r="AA1403" s="127" t="s">
        <v>261</v>
      </c>
      <c r="AB1403" s="127">
        <f t="shared" si="154"/>
        <v>2</v>
      </c>
      <c r="AC1403" s="127">
        <f t="shared" si="155"/>
        <v>1</v>
      </c>
      <c r="AD1403" s="97">
        <v>120</v>
      </c>
      <c r="AE1403" s="132">
        <f t="shared" si="152"/>
        <v>880</v>
      </c>
      <c r="AF1403" s="97">
        <v>6</v>
      </c>
      <c r="AH1403" s="127" t="str">
        <f t="shared" si="151"/>
        <v>2677CYS-CONTROL SACHETS X 14</v>
      </c>
      <c r="AI1403" s="97" t="s">
        <v>476</v>
      </c>
    </row>
    <row r="1404" spans="1:36" x14ac:dyDescent="0.3">
      <c r="A1404" s="97">
        <v>182</v>
      </c>
      <c r="B1404" s="127" t="str">
        <f t="shared" si="149"/>
        <v>1822</v>
      </c>
      <c r="C1404" s="127" t="str">
        <f t="shared" si="150"/>
        <v>26778</v>
      </c>
      <c r="D1404" s="98" t="s">
        <v>669</v>
      </c>
      <c r="E1404" s="159" t="s">
        <v>617</v>
      </c>
      <c r="F1404" s="148" t="s">
        <v>155</v>
      </c>
      <c r="G1404" s="154" t="s">
        <v>355</v>
      </c>
      <c r="H1404" s="136">
        <v>44073</v>
      </c>
      <c r="I1404" s="132">
        <f t="shared" si="153"/>
        <v>8</v>
      </c>
      <c r="J1404" s="97" t="s">
        <v>667</v>
      </c>
      <c r="K1404" s="97">
        <v>2018</v>
      </c>
      <c r="L1404" s="109">
        <v>43256</v>
      </c>
      <c r="M1404" s="97">
        <v>2675</v>
      </c>
      <c r="N1404" s="97">
        <v>2677</v>
      </c>
      <c r="O1404" s="109">
        <v>43255</v>
      </c>
      <c r="P1404" s="97" t="s">
        <v>134</v>
      </c>
      <c r="Q1404" s="97" t="s">
        <v>95</v>
      </c>
      <c r="R1404" s="132" t="str">
        <f>IFERROR(VLOOKUP(Q1404,PROVEEDORES!$A$2:$B$100,2,0),"")</f>
        <v>QUITO</v>
      </c>
      <c r="S1404" s="124">
        <v>0.51527777777777783</v>
      </c>
      <c r="T1404" s="97">
        <v>304</v>
      </c>
      <c r="U1404" s="127" t="s">
        <v>585</v>
      </c>
      <c r="V1404" s="97" t="s">
        <v>584</v>
      </c>
      <c r="W1404" s="97" t="s">
        <v>289</v>
      </c>
      <c r="Y1404" s="127" t="s">
        <v>363</v>
      </c>
      <c r="Z1404" s="127" t="s">
        <v>364</v>
      </c>
      <c r="AA1404" s="127" t="s">
        <v>261</v>
      </c>
      <c r="AB1404" s="127">
        <f t="shared" si="154"/>
        <v>2</v>
      </c>
      <c r="AC1404" s="127">
        <f t="shared" si="155"/>
        <v>1</v>
      </c>
      <c r="AD1404" s="97">
        <v>48</v>
      </c>
      <c r="AE1404" s="132">
        <f t="shared" si="152"/>
        <v>880</v>
      </c>
      <c r="AF1404" s="97">
        <v>6</v>
      </c>
      <c r="AH1404" s="127" t="str">
        <f t="shared" si="151"/>
        <v>2677PHYTO SOYA CAPS. X 60</v>
      </c>
      <c r="AI1404" s="97" t="s">
        <v>476</v>
      </c>
    </row>
    <row r="1405" spans="1:36" x14ac:dyDescent="0.3">
      <c r="A1405" s="97">
        <v>182</v>
      </c>
      <c r="B1405" s="127" t="str">
        <f t="shared" si="149"/>
        <v>1822</v>
      </c>
      <c r="C1405" s="127" t="str">
        <f t="shared" si="150"/>
        <v>26779</v>
      </c>
      <c r="D1405" s="98" t="s">
        <v>669</v>
      </c>
      <c r="E1405" s="159" t="s">
        <v>620</v>
      </c>
      <c r="F1405" s="148" t="s">
        <v>165</v>
      </c>
      <c r="G1405" s="154" t="s">
        <v>184</v>
      </c>
      <c r="H1405" s="136">
        <v>44042</v>
      </c>
      <c r="I1405" s="132">
        <f t="shared" si="153"/>
        <v>9</v>
      </c>
      <c r="J1405" s="97" t="s">
        <v>667</v>
      </c>
      <c r="K1405" s="97">
        <v>2018</v>
      </c>
      <c r="L1405" s="109">
        <v>43256</v>
      </c>
      <c r="M1405" s="97">
        <v>2675</v>
      </c>
      <c r="N1405" s="97">
        <v>2677</v>
      </c>
      <c r="O1405" s="109">
        <v>43255</v>
      </c>
      <c r="P1405" s="97" t="s">
        <v>134</v>
      </c>
      <c r="Q1405" s="97" t="s">
        <v>95</v>
      </c>
      <c r="R1405" s="132" t="str">
        <f>IFERROR(VLOOKUP(Q1405,PROVEEDORES!$A$2:$B$100,2,0),"")</f>
        <v>QUITO</v>
      </c>
      <c r="S1405" s="124">
        <v>0.51527777777777783</v>
      </c>
      <c r="T1405" s="97">
        <v>304</v>
      </c>
      <c r="U1405" s="127" t="s">
        <v>585</v>
      </c>
      <c r="V1405" s="97" t="s">
        <v>584</v>
      </c>
      <c r="W1405" s="97" t="s">
        <v>289</v>
      </c>
      <c r="Y1405" s="127" t="s">
        <v>363</v>
      </c>
      <c r="Z1405" s="127" t="s">
        <v>364</v>
      </c>
      <c r="AA1405" s="127" t="s">
        <v>261</v>
      </c>
      <c r="AB1405" s="127">
        <f t="shared" si="154"/>
        <v>2</v>
      </c>
      <c r="AC1405" s="127">
        <f t="shared" si="155"/>
        <v>1</v>
      </c>
      <c r="AD1405" s="97">
        <v>48</v>
      </c>
      <c r="AE1405" s="132">
        <f t="shared" si="152"/>
        <v>880</v>
      </c>
      <c r="AF1405" s="97">
        <v>6</v>
      </c>
      <c r="AH1405" s="127" t="str">
        <f t="shared" si="151"/>
        <v>2677PHYTO SOYA FORTE X 60 CAPS</v>
      </c>
      <c r="AI1405" s="97" t="s">
        <v>476</v>
      </c>
    </row>
    <row r="1406" spans="1:36" x14ac:dyDescent="0.3">
      <c r="A1406" s="97">
        <v>182</v>
      </c>
      <c r="B1406" s="127" t="str">
        <f t="shared" si="149"/>
        <v>1822</v>
      </c>
      <c r="C1406" s="127" t="str">
        <f t="shared" si="150"/>
        <v>267710</v>
      </c>
      <c r="D1406" s="98" t="s">
        <v>669</v>
      </c>
      <c r="E1406" s="159" t="s">
        <v>634</v>
      </c>
      <c r="F1406" s="148" t="s">
        <v>157</v>
      </c>
      <c r="G1406" s="154" t="s">
        <v>326</v>
      </c>
      <c r="H1406" s="136">
        <v>44134</v>
      </c>
      <c r="I1406" s="132">
        <f t="shared" si="153"/>
        <v>10</v>
      </c>
      <c r="J1406" s="97" t="s">
        <v>667</v>
      </c>
      <c r="K1406" s="97">
        <v>2018</v>
      </c>
      <c r="L1406" s="109">
        <v>43256</v>
      </c>
      <c r="M1406" s="97">
        <v>2675</v>
      </c>
      <c r="N1406" s="97">
        <v>2677</v>
      </c>
      <c r="O1406" s="109">
        <v>43255</v>
      </c>
      <c r="P1406" s="97" t="s">
        <v>134</v>
      </c>
      <c r="Q1406" s="97" t="s">
        <v>95</v>
      </c>
      <c r="R1406" s="132" t="str">
        <f>IFERROR(VLOOKUP(Q1406,PROVEEDORES!$A$2:$B$100,2,0),"")</f>
        <v>QUITO</v>
      </c>
      <c r="S1406" s="124">
        <v>0.51527777777777783</v>
      </c>
      <c r="T1406" s="97">
        <v>304</v>
      </c>
      <c r="U1406" s="127" t="s">
        <v>585</v>
      </c>
      <c r="V1406" s="97" t="s">
        <v>584</v>
      </c>
      <c r="W1406" s="97" t="s">
        <v>289</v>
      </c>
      <c r="Y1406" s="127" t="s">
        <v>363</v>
      </c>
      <c r="Z1406" s="127" t="s">
        <v>364</v>
      </c>
      <c r="AA1406" s="127" t="s">
        <v>261</v>
      </c>
      <c r="AB1406" s="127">
        <f t="shared" si="154"/>
        <v>2</v>
      </c>
      <c r="AC1406" s="127">
        <f t="shared" si="155"/>
        <v>1</v>
      </c>
      <c r="AD1406" s="97">
        <v>22</v>
      </c>
      <c r="AE1406" s="132">
        <f t="shared" si="152"/>
        <v>880</v>
      </c>
      <c r="AF1406" s="97">
        <v>6</v>
      </c>
      <c r="AH1406" s="127" t="str">
        <f t="shared" si="151"/>
        <v>2677PHYTO SOYA GEL VAGINAL X 8 APLICADORES</v>
      </c>
      <c r="AI1406" s="97" t="s">
        <v>476</v>
      </c>
    </row>
    <row r="1407" spans="1:36" x14ac:dyDescent="0.3">
      <c r="A1407" s="97">
        <v>182</v>
      </c>
      <c r="B1407" s="127" t="str">
        <f t="shared" ref="B1407:B1470" si="156">CONCATENATE(A1407,AB1407)</f>
        <v>1823</v>
      </c>
      <c r="C1407" s="127" t="str">
        <f t="shared" ref="C1407:C1470" si="157">CONCATENATE(N1407,I1407)</f>
        <v>13611</v>
      </c>
      <c r="D1407" s="98" t="s">
        <v>1375</v>
      </c>
      <c r="E1407" s="159" t="s">
        <v>678</v>
      </c>
      <c r="F1407" s="148" t="str">
        <f>IFERROR(VLOOKUP(CONCATENATE(G1407,E1407),LOTES!$A$6:$D$1002,4,0),"")</f>
        <v xml:space="preserve">SEBA BABY CREMA SOLAR FPS 50 W/PERF X 75 </v>
      </c>
      <c r="G1407" s="154">
        <v>60008001</v>
      </c>
      <c r="H1407" s="136">
        <f>VLOOKUP(CONCATENATE(G1407,E1407),LOTES!$A$6:$F$1000,6,0)</f>
        <v>44165</v>
      </c>
      <c r="I1407" s="132">
        <f t="shared" si="153"/>
        <v>1</v>
      </c>
      <c r="J1407" s="97" t="s">
        <v>667</v>
      </c>
      <c r="K1407" s="97">
        <v>2018</v>
      </c>
      <c r="L1407" s="109">
        <v>43256</v>
      </c>
      <c r="M1407" s="97">
        <v>1353</v>
      </c>
      <c r="N1407" s="97">
        <v>1361</v>
      </c>
      <c r="O1407" s="109">
        <v>43255</v>
      </c>
      <c r="P1407" s="97" t="s">
        <v>502</v>
      </c>
      <c r="Q1407" s="97" t="s">
        <v>95</v>
      </c>
      <c r="R1407" s="132" t="str">
        <f>IFERROR(VLOOKUP(Q1407,PROVEEDORES!$A$2:$B$100,2,0),"")</f>
        <v>QUITO</v>
      </c>
      <c r="S1407" s="124">
        <v>0.51527777777777783</v>
      </c>
      <c r="T1407" s="97">
        <v>7</v>
      </c>
      <c r="U1407" s="127" t="s">
        <v>585</v>
      </c>
      <c r="V1407" s="97" t="s">
        <v>584</v>
      </c>
      <c r="W1407" s="97" t="s">
        <v>289</v>
      </c>
      <c r="Y1407" s="127" t="s">
        <v>363</v>
      </c>
      <c r="Z1407" s="127" t="s">
        <v>364</v>
      </c>
      <c r="AA1407" s="127" t="s">
        <v>261</v>
      </c>
      <c r="AB1407" s="127">
        <f t="shared" si="154"/>
        <v>3</v>
      </c>
      <c r="AC1407" s="127">
        <f t="shared" si="155"/>
        <v>1</v>
      </c>
      <c r="AD1407" s="97">
        <v>14</v>
      </c>
      <c r="AE1407" s="132">
        <f t="shared" si="152"/>
        <v>881</v>
      </c>
      <c r="AF1407" s="97">
        <v>1</v>
      </c>
      <c r="AH1407" s="127" t="str">
        <f t="shared" ref="AH1407:AH1470" si="158">CONCATENATE(N1407,F1407)</f>
        <v xml:space="preserve">1361SEBA BABY CREMA SOLAR FPS 50 W/PERF X 75 </v>
      </c>
      <c r="AI1407" s="97" t="s">
        <v>476</v>
      </c>
      <c r="AJ1407" s="97">
        <f>MAX(INDEX(($M$1300:$M$1413=M1407)*($I$1300:$I$1413),0))</f>
        <v>4</v>
      </c>
    </row>
    <row r="1408" spans="1:36" x14ac:dyDescent="0.3">
      <c r="A1408" s="97">
        <v>182</v>
      </c>
      <c r="B1408" s="127" t="str">
        <f t="shared" si="156"/>
        <v>1823</v>
      </c>
      <c r="C1408" s="127" t="str">
        <f t="shared" si="157"/>
        <v>13611</v>
      </c>
      <c r="D1408" s="98" t="s">
        <v>1375</v>
      </c>
      <c r="E1408" s="159" t="s">
        <v>678</v>
      </c>
      <c r="F1408" s="148" t="str">
        <f>IFERROR(VLOOKUP(CONCATENATE(G1408,E1408),LOTES!$A$6:$D$1002,4,0),"")</f>
        <v xml:space="preserve">SEBA BABY CREMA SOLAR FPS 50 W/PERF X 75 </v>
      </c>
      <c r="G1408" s="154">
        <v>70008001</v>
      </c>
      <c r="H1408" s="136">
        <f>VLOOKUP(CONCATENATE(G1408,E1408),LOTES!$A$6:$F$1000,6,0)</f>
        <v>44165</v>
      </c>
      <c r="I1408" s="132">
        <f t="shared" si="153"/>
        <v>1</v>
      </c>
      <c r="J1408" s="97" t="s">
        <v>667</v>
      </c>
      <c r="K1408" s="97">
        <v>2018</v>
      </c>
      <c r="L1408" s="109">
        <v>43256</v>
      </c>
      <c r="M1408" s="97">
        <v>1353</v>
      </c>
      <c r="N1408" s="97">
        <v>1361</v>
      </c>
      <c r="O1408" s="109">
        <v>43255</v>
      </c>
      <c r="P1408" s="97" t="s">
        <v>502</v>
      </c>
      <c r="Q1408" s="97" t="s">
        <v>95</v>
      </c>
      <c r="R1408" s="132" t="str">
        <f>IFERROR(VLOOKUP(Q1408,PROVEEDORES!$A$2:$B$100,2,0),"")</f>
        <v>QUITO</v>
      </c>
      <c r="S1408" s="124">
        <v>0.51527777777777783</v>
      </c>
      <c r="T1408" s="97">
        <v>7</v>
      </c>
      <c r="U1408" s="127" t="s">
        <v>585</v>
      </c>
      <c r="V1408" s="97" t="s">
        <v>584</v>
      </c>
      <c r="W1408" s="97" t="s">
        <v>289</v>
      </c>
      <c r="Y1408" s="127" t="s">
        <v>363</v>
      </c>
      <c r="Z1408" s="127" t="s">
        <v>364</v>
      </c>
      <c r="AA1408" s="127" t="s">
        <v>261</v>
      </c>
      <c r="AB1408" s="127">
        <f t="shared" si="154"/>
        <v>3</v>
      </c>
      <c r="AC1408" s="127">
        <f t="shared" si="155"/>
        <v>1</v>
      </c>
      <c r="AD1408" s="97">
        <v>466</v>
      </c>
      <c r="AE1408" s="132">
        <f t="shared" si="152"/>
        <v>881</v>
      </c>
      <c r="AF1408" s="97">
        <v>1</v>
      </c>
      <c r="AH1408" s="127" t="str">
        <f t="shared" si="158"/>
        <v xml:space="preserve">1361SEBA BABY CREMA SOLAR FPS 50 W/PERF X 75 </v>
      </c>
      <c r="AI1408" s="97" t="s">
        <v>476</v>
      </c>
      <c r="AJ1408" s="97">
        <f t="shared" ref="AJ1408:AJ1419" si="159">MAX(INDEX(($M$1300:$M$1413=M1408)*($I$1300:$I$1413),0))</f>
        <v>4</v>
      </c>
    </row>
    <row r="1409" spans="1:36" x14ac:dyDescent="0.3">
      <c r="A1409" s="97">
        <v>182</v>
      </c>
      <c r="B1409" s="127" t="str">
        <f t="shared" si="156"/>
        <v>1823</v>
      </c>
      <c r="C1409" s="127" t="str">
        <f t="shared" si="157"/>
        <v>13612</v>
      </c>
      <c r="D1409" s="98" t="s">
        <v>1375</v>
      </c>
      <c r="E1409" s="159" t="s">
        <v>670</v>
      </c>
      <c r="F1409" s="148" t="str">
        <f>IFERROR(VLOOKUP(CONCATENATE(G1409,E1409),LOTES!$A$6:$D$1002,4,0),"")</f>
        <v xml:space="preserve">SEBA ANTI-EDAD CONTORNO DE OJOS X 15ML   </v>
      </c>
      <c r="G1409" s="154">
        <v>20005008</v>
      </c>
      <c r="H1409" s="136">
        <f>VLOOKUP(CONCATENATE(G1409,E1409),LOTES!$A$6:$F$1000,6,0)</f>
        <v>43889</v>
      </c>
      <c r="I1409" s="132">
        <f t="shared" si="153"/>
        <v>2</v>
      </c>
      <c r="J1409" s="97" t="s">
        <v>667</v>
      </c>
      <c r="K1409" s="97">
        <v>2018</v>
      </c>
      <c r="L1409" s="109">
        <v>43256</v>
      </c>
      <c r="M1409" s="97">
        <v>1353</v>
      </c>
      <c r="N1409" s="97">
        <v>1361</v>
      </c>
      <c r="O1409" s="109">
        <v>43255</v>
      </c>
      <c r="P1409" s="97" t="s">
        <v>502</v>
      </c>
      <c r="Q1409" s="97" t="s">
        <v>95</v>
      </c>
      <c r="R1409" s="132" t="str">
        <f>IFERROR(VLOOKUP(Q1409,PROVEEDORES!$A$2:$B$100,2,0),"")</f>
        <v>QUITO</v>
      </c>
      <c r="S1409" s="124">
        <v>0.51527777777777783</v>
      </c>
      <c r="T1409" s="97">
        <v>7</v>
      </c>
      <c r="U1409" s="127" t="s">
        <v>585</v>
      </c>
      <c r="V1409" s="97" t="s">
        <v>584</v>
      </c>
      <c r="W1409" s="97" t="s">
        <v>289</v>
      </c>
      <c r="Y1409" s="127" t="s">
        <v>363</v>
      </c>
      <c r="Z1409" s="127" t="s">
        <v>364</v>
      </c>
      <c r="AA1409" s="127" t="s">
        <v>261</v>
      </c>
      <c r="AB1409" s="127">
        <f t="shared" si="154"/>
        <v>3</v>
      </c>
      <c r="AC1409" s="127">
        <f t="shared" si="155"/>
        <v>1</v>
      </c>
      <c r="AD1409" s="97">
        <v>19</v>
      </c>
      <c r="AE1409" s="132">
        <f t="shared" si="152"/>
        <v>881</v>
      </c>
      <c r="AF1409" s="97">
        <v>1</v>
      </c>
      <c r="AH1409" s="127" t="str">
        <f t="shared" si="158"/>
        <v xml:space="preserve">1361SEBA ANTI-EDAD CONTORNO DE OJOS X 15ML   </v>
      </c>
      <c r="AI1409" s="97" t="s">
        <v>476</v>
      </c>
      <c r="AJ1409" s="97">
        <f t="shared" si="159"/>
        <v>4</v>
      </c>
    </row>
    <row r="1410" spans="1:36" x14ac:dyDescent="0.3">
      <c r="A1410" s="97">
        <v>182</v>
      </c>
      <c r="B1410" s="127" t="str">
        <f t="shared" si="156"/>
        <v>1823</v>
      </c>
      <c r="C1410" s="127" t="str">
        <f t="shared" si="157"/>
        <v>13612</v>
      </c>
      <c r="D1410" s="98" t="s">
        <v>1375</v>
      </c>
      <c r="E1410" s="159" t="s">
        <v>670</v>
      </c>
      <c r="F1410" s="148" t="str">
        <f>IFERROR(VLOOKUP(CONCATENATE(G1410,E1410),LOTES!$A$6:$D$1002,4,0),"")</f>
        <v xml:space="preserve">SEBA ANTI-EDAD CONTORNO DE OJOS X 15ML   </v>
      </c>
      <c r="G1410" s="154">
        <v>50005004</v>
      </c>
      <c r="H1410" s="136">
        <f>VLOOKUP(CONCATENATE(G1410,E1410),LOTES!$A$6:$F$1000,6,0)</f>
        <v>44042</v>
      </c>
      <c r="I1410" s="132">
        <f t="shared" si="153"/>
        <v>2</v>
      </c>
      <c r="J1410" s="97" t="s">
        <v>667</v>
      </c>
      <c r="K1410" s="97">
        <v>2018</v>
      </c>
      <c r="L1410" s="109">
        <v>43256</v>
      </c>
      <c r="M1410" s="97">
        <v>1353</v>
      </c>
      <c r="N1410" s="97">
        <v>1361</v>
      </c>
      <c r="O1410" s="109">
        <v>43255</v>
      </c>
      <c r="P1410" s="97" t="s">
        <v>502</v>
      </c>
      <c r="Q1410" s="97" t="s">
        <v>95</v>
      </c>
      <c r="R1410" s="132" t="str">
        <f>IFERROR(VLOOKUP(Q1410,PROVEEDORES!$A$2:$B$100,2,0),"")</f>
        <v>QUITO</v>
      </c>
      <c r="S1410" s="124">
        <v>0.51527777777777783</v>
      </c>
      <c r="T1410" s="97">
        <v>7</v>
      </c>
      <c r="U1410" s="127" t="s">
        <v>585</v>
      </c>
      <c r="V1410" s="97" t="s">
        <v>584</v>
      </c>
      <c r="W1410" s="97" t="s">
        <v>289</v>
      </c>
      <c r="Y1410" s="127" t="s">
        <v>363</v>
      </c>
      <c r="Z1410" s="127" t="s">
        <v>364</v>
      </c>
      <c r="AA1410" s="127" t="s">
        <v>261</v>
      </c>
      <c r="AB1410" s="127">
        <f t="shared" si="154"/>
        <v>3</v>
      </c>
      <c r="AC1410" s="127">
        <f t="shared" si="155"/>
        <v>1</v>
      </c>
      <c r="AD1410" s="97">
        <v>101</v>
      </c>
      <c r="AE1410" s="132">
        <f t="shared" ref="AE1410:AE1473" si="160">IF(N1410&lt;&gt;"",IF(N1410=N1409,AE1409,AE1409+1),"")</f>
        <v>881</v>
      </c>
      <c r="AF1410" s="97">
        <v>1</v>
      </c>
      <c r="AH1410" s="127" t="str">
        <f t="shared" si="158"/>
        <v xml:space="preserve">1361SEBA ANTI-EDAD CONTORNO DE OJOS X 15ML   </v>
      </c>
      <c r="AI1410" s="97" t="s">
        <v>476</v>
      </c>
      <c r="AJ1410" s="97">
        <f t="shared" si="159"/>
        <v>4</v>
      </c>
    </row>
    <row r="1411" spans="1:36" x14ac:dyDescent="0.3">
      <c r="A1411" s="97">
        <v>182</v>
      </c>
      <c r="B1411" s="127" t="str">
        <f t="shared" si="156"/>
        <v>1823</v>
      </c>
      <c r="C1411" s="127" t="str">
        <f t="shared" si="157"/>
        <v>13613</v>
      </c>
      <c r="D1411" s="98" t="s">
        <v>1375</v>
      </c>
      <c r="E1411" s="159" t="s">
        <v>690</v>
      </c>
      <c r="F1411" s="148" t="str">
        <f>IFERROR(VLOOKUP(CONCATENATE(G1411,E1411),LOTES!$A$6:$D$1002,4,0),"")</f>
        <v xml:space="preserve">SEBA CLEAR FACE GEL FACIAL HIDRAT X 50ML </v>
      </c>
      <c r="G1411" s="154">
        <v>40006001</v>
      </c>
      <c r="H1411" s="136">
        <f>VLOOKUP(CONCATENATE(G1411,E1411),LOTES!$A$6:$F$1000,6,0)</f>
        <v>43861</v>
      </c>
      <c r="I1411" s="132">
        <f t="shared" si="153"/>
        <v>3</v>
      </c>
      <c r="J1411" s="97" t="s">
        <v>667</v>
      </c>
      <c r="K1411" s="97">
        <v>2018</v>
      </c>
      <c r="L1411" s="109">
        <v>43256</v>
      </c>
      <c r="M1411" s="97">
        <v>1353</v>
      </c>
      <c r="N1411" s="97">
        <v>1361</v>
      </c>
      <c r="O1411" s="109">
        <v>43255</v>
      </c>
      <c r="P1411" s="97" t="s">
        <v>502</v>
      </c>
      <c r="Q1411" s="97" t="s">
        <v>95</v>
      </c>
      <c r="R1411" s="132" t="str">
        <f>IFERROR(VLOOKUP(Q1411,PROVEEDORES!$A$2:$B$100,2,0),"")</f>
        <v>QUITO</v>
      </c>
      <c r="S1411" s="124">
        <v>0.51527777777777783</v>
      </c>
      <c r="T1411" s="97">
        <v>7</v>
      </c>
      <c r="U1411" s="127" t="s">
        <v>585</v>
      </c>
      <c r="V1411" s="97" t="s">
        <v>584</v>
      </c>
      <c r="W1411" s="97" t="s">
        <v>289</v>
      </c>
      <c r="Y1411" s="127" t="s">
        <v>363</v>
      </c>
      <c r="Z1411" s="127" t="s">
        <v>364</v>
      </c>
      <c r="AA1411" s="127" t="s">
        <v>261</v>
      </c>
      <c r="AB1411" s="127">
        <f t="shared" si="154"/>
        <v>3</v>
      </c>
      <c r="AC1411" s="127">
        <f t="shared" si="155"/>
        <v>1</v>
      </c>
      <c r="AD1411" s="97">
        <v>52</v>
      </c>
      <c r="AE1411" s="132">
        <f t="shared" si="160"/>
        <v>881</v>
      </c>
      <c r="AF1411" s="97">
        <v>1</v>
      </c>
      <c r="AH1411" s="127" t="str">
        <f t="shared" si="158"/>
        <v xml:space="preserve">1361SEBA CLEAR FACE GEL FACIAL HIDRAT X 50ML </v>
      </c>
      <c r="AI1411" s="97" t="s">
        <v>476</v>
      </c>
      <c r="AJ1411" s="97">
        <f t="shared" si="159"/>
        <v>4</v>
      </c>
    </row>
    <row r="1412" spans="1:36" x14ac:dyDescent="0.3">
      <c r="A1412" s="97">
        <v>182</v>
      </c>
      <c r="B1412" s="127" t="str">
        <f t="shared" si="156"/>
        <v>1823</v>
      </c>
      <c r="C1412" s="127" t="str">
        <f t="shared" si="157"/>
        <v>13613</v>
      </c>
      <c r="D1412" s="98" t="s">
        <v>1375</v>
      </c>
      <c r="E1412" s="159" t="s">
        <v>690</v>
      </c>
      <c r="F1412" s="148" t="str">
        <f>IFERROR(VLOOKUP(CONCATENATE(G1412,E1412),LOTES!$A$6:$D$1002,4,0),"")</f>
        <v xml:space="preserve">SEBA CLEAR FACE GEL FACIAL HIDRAT X 50ML </v>
      </c>
      <c r="G1412" s="154">
        <v>50010005</v>
      </c>
      <c r="H1412" s="136">
        <f>VLOOKUP(CONCATENATE(G1412,E1412),LOTES!$A$6:$F$1000,6,0)</f>
        <v>43921</v>
      </c>
      <c r="I1412" s="132">
        <f t="shared" si="153"/>
        <v>3</v>
      </c>
      <c r="J1412" s="97" t="s">
        <v>667</v>
      </c>
      <c r="K1412" s="97">
        <v>2018</v>
      </c>
      <c r="L1412" s="109">
        <v>43256</v>
      </c>
      <c r="M1412" s="97">
        <v>1353</v>
      </c>
      <c r="N1412" s="97">
        <v>1361</v>
      </c>
      <c r="O1412" s="109">
        <v>43255</v>
      </c>
      <c r="P1412" s="97" t="s">
        <v>502</v>
      </c>
      <c r="Q1412" s="97" t="s">
        <v>95</v>
      </c>
      <c r="R1412" s="132" t="str">
        <f>IFERROR(VLOOKUP(Q1412,PROVEEDORES!$A$2:$B$100,2,0),"")</f>
        <v>QUITO</v>
      </c>
      <c r="S1412" s="124">
        <v>0.51527777777777783</v>
      </c>
      <c r="T1412" s="97">
        <v>7</v>
      </c>
      <c r="U1412" s="127" t="s">
        <v>585</v>
      </c>
      <c r="V1412" s="97" t="s">
        <v>584</v>
      </c>
      <c r="W1412" s="97" t="s">
        <v>289</v>
      </c>
      <c r="Y1412" s="127" t="s">
        <v>363</v>
      </c>
      <c r="Z1412" s="127" t="s">
        <v>364</v>
      </c>
      <c r="AA1412" s="127" t="s">
        <v>261</v>
      </c>
      <c r="AB1412" s="127">
        <f t="shared" si="154"/>
        <v>3</v>
      </c>
      <c r="AC1412" s="127">
        <f t="shared" si="155"/>
        <v>1</v>
      </c>
      <c r="AD1412" s="97">
        <v>68</v>
      </c>
      <c r="AE1412" s="132">
        <f t="shared" si="160"/>
        <v>881</v>
      </c>
      <c r="AF1412" s="97">
        <v>1</v>
      </c>
      <c r="AH1412" s="127" t="str">
        <f t="shared" si="158"/>
        <v xml:space="preserve">1361SEBA CLEAR FACE GEL FACIAL HIDRAT X 50ML </v>
      </c>
      <c r="AI1412" s="97" t="s">
        <v>476</v>
      </c>
      <c r="AJ1412" s="97">
        <f t="shared" si="159"/>
        <v>4</v>
      </c>
    </row>
    <row r="1413" spans="1:36" x14ac:dyDescent="0.3">
      <c r="A1413" s="97">
        <v>182</v>
      </c>
      <c r="B1413" s="127" t="str">
        <f t="shared" si="156"/>
        <v>1823</v>
      </c>
      <c r="C1413" s="127" t="str">
        <f t="shared" si="157"/>
        <v>13614</v>
      </c>
      <c r="D1413" s="98" t="s">
        <v>1375</v>
      </c>
      <c r="E1413" s="159" t="s">
        <v>710</v>
      </c>
      <c r="F1413" s="148" t="str">
        <f>IFERROR(VLOOKUP(CONCATENATE(G1413,E1413),LOTES!$A$6:$D$1002,4,0),"")</f>
        <v xml:space="preserve">SEBA SPRAY SOLAR MULT FPS30 W/PERF X150  </v>
      </c>
      <c r="G1413" s="154">
        <v>80008002</v>
      </c>
      <c r="H1413" s="136">
        <f>IFERROR(VLOOKUP(CONCATENATE(G1413,E1413),LOTES!$A$6:$F$1000,6,0),"")</f>
        <v>44255</v>
      </c>
      <c r="I1413" s="132">
        <f>IF(E1413&lt;&gt;"",IFERROR(IF(N1413&lt;&gt;N1412,1,IF(E1413=E1412,I1412,I1412+1)),""),"")</f>
        <v>4</v>
      </c>
      <c r="J1413" s="97" t="s">
        <v>667</v>
      </c>
      <c r="K1413" s="97">
        <v>2018</v>
      </c>
      <c r="L1413" s="109">
        <v>43256</v>
      </c>
      <c r="M1413" s="97">
        <v>1353</v>
      </c>
      <c r="N1413" s="97">
        <v>1361</v>
      </c>
      <c r="O1413" s="109">
        <v>43255</v>
      </c>
      <c r="P1413" s="97" t="s">
        <v>502</v>
      </c>
      <c r="Q1413" s="97" t="s">
        <v>95</v>
      </c>
      <c r="R1413" s="132" t="str">
        <f>IFERROR(VLOOKUP(Q1413,PROVEEDORES!$A$2:$B$100,2,0),"")</f>
        <v>QUITO</v>
      </c>
      <c r="S1413" s="124">
        <v>0.51527777777777783</v>
      </c>
      <c r="T1413" s="97">
        <v>7</v>
      </c>
      <c r="U1413" s="127" t="s">
        <v>585</v>
      </c>
      <c r="V1413" s="97" t="s">
        <v>584</v>
      </c>
      <c r="W1413" s="97" t="s">
        <v>289</v>
      </c>
      <c r="Y1413" s="127" t="s">
        <v>363</v>
      </c>
      <c r="Z1413" s="127" t="s">
        <v>364</v>
      </c>
      <c r="AA1413" s="127" t="s">
        <v>261</v>
      </c>
      <c r="AB1413" s="127">
        <f t="shared" ref="AB1413:AB1417" si="161">IF(N1413&lt;&gt;"",IF(A1413&lt;&gt;A1412,1,IF(N1413=N1412,AB1412,AB1412+1)),"")</f>
        <v>3</v>
      </c>
      <c r="AC1413" s="127">
        <f t="shared" si="155"/>
        <v>1</v>
      </c>
      <c r="AD1413" s="97">
        <v>320</v>
      </c>
      <c r="AE1413" s="132">
        <f t="shared" si="160"/>
        <v>881</v>
      </c>
      <c r="AF1413" s="97">
        <v>1</v>
      </c>
      <c r="AH1413" s="127" t="str">
        <f t="shared" si="158"/>
        <v xml:space="preserve">1361SEBA SPRAY SOLAR MULT FPS30 W/PERF X150  </v>
      </c>
      <c r="AI1413" s="97" t="s">
        <v>476</v>
      </c>
      <c r="AJ1413" s="97">
        <f>MAX(INDEX(($M$500:$M$1500=M1413)*($I$500:$I$1500),0))</f>
        <v>4</v>
      </c>
    </row>
    <row r="1414" spans="1:36" x14ac:dyDescent="0.3">
      <c r="A1414" s="97">
        <v>183</v>
      </c>
      <c r="B1414" s="127" t="str">
        <f t="shared" si="156"/>
        <v>1831</v>
      </c>
      <c r="C1414" s="127" t="str">
        <f t="shared" si="157"/>
        <v>26781</v>
      </c>
      <c r="D1414" s="98" t="s">
        <v>1376</v>
      </c>
      <c r="E1414" s="159" t="s">
        <v>630</v>
      </c>
      <c r="F1414" s="148" t="str">
        <f>IFERROR(VLOOKUP(CONCATENATE(G1414,E1414),LOTES!$A$6:$D$1002,4,0),"")</f>
        <v>ACTIVOX MENTA-EUCALIPTO X 16 PASTILLAS</v>
      </c>
      <c r="G1414" s="154" t="s">
        <v>397</v>
      </c>
      <c r="H1414" s="136">
        <f>IFERROR(VLOOKUP(CONCATENATE(G1414,E1414),LOTES!$A$6:$F$1000,6,0),"")</f>
        <v>43738</v>
      </c>
      <c r="I1414" s="132">
        <f t="shared" ref="I1414:I1477" si="162">IF(E1414&lt;&gt;"",IFERROR(IF(N1414&lt;&gt;N1413,1,IF(E1414=E1413,I1413,I1413+1)),""),"")</f>
        <v>1</v>
      </c>
      <c r="J1414" s="97" t="s">
        <v>667</v>
      </c>
      <c r="K1414" s="97">
        <v>2018</v>
      </c>
      <c r="L1414" s="109">
        <v>43256</v>
      </c>
      <c r="M1414" s="97">
        <v>2676</v>
      </c>
      <c r="N1414" s="97">
        <v>2678</v>
      </c>
      <c r="O1414" s="109">
        <v>43256</v>
      </c>
      <c r="P1414" s="97" t="s">
        <v>134</v>
      </c>
      <c r="Q1414" s="97" t="s">
        <v>93</v>
      </c>
      <c r="R1414" s="132" t="str">
        <f>IFERROR(VLOOKUP(Q1414,PROVEEDORES!$A$2:$B$100,2,0),"")</f>
        <v>GUAYAQUIL</v>
      </c>
      <c r="S1414" s="124">
        <v>0.70833333333333337</v>
      </c>
      <c r="T1414" s="97">
        <v>4</v>
      </c>
      <c r="U1414" s="127" t="s">
        <v>660</v>
      </c>
      <c r="V1414" s="97" t="s">
        <v>659</v>
      </c>
      <c r="W1414" s="97" t="s">
        <v>289</v>
      </c>
      <c r="Y1414" s="127" t="s">
        <v>363</v>
      </c>
      <c r="Z1414" s="127" t="s">
        <v>364</v>
      </c>
      <c r="AA1414" s="127" t="s">
        <v>261</v>
      </c>
      <c r="AB1414" s="127">
        <f t="shared" si="161"/>
        <v>1</v>
      </c>
      <c r="AC1414" s="127">
        <f t="shared" ref="AC1414:AC1477" si="163">IF(N1414&lt;&gt;"",1,"")</f>
        <v>1</v>
      </c>
      <c r="AD1414" s="97">
        <v>264</v>
      </c>
      <c r="AE1414" s="132">
        <f t="shared" si="160"/>
        <v>882</v>
      </c>
      <c r="AF1414" s="97">
        <v>1</v>
      </c>
      <c r="AH1414" s="127" t="str">
        <f t="shared" si="158"/>
        <v>2678ACTIVOX MENTA-EUCALIPTO X 16 PASTILLAS</v>
      </c>
      <c r="AI1414" s="97" t="s">
        <v>378</v>
      </c>
      <c r="AJ1414" s="97">
        <f t="shared" si="159"/>
        <v>0</v>
      </c>
    </row>
    <row r="1415" spans="1:36" x14ac:dyDescent="0.3">
      <c r="A1415" s="97">
        <v>183</v>
      </c>
      <c r="B1415" s="127" t="str">
        <f t="shared" si="156"/>
        <v>1831</v>
      </c>
      <c r="C1415" s="127" t="str">
        <f t="shared" si="157"/>
        <v>26782</v>
      </c>
      <c r="D1415" s="98" t="s">
        <v>1376</v>
      </c>
      <c r="E1415" s="159" t="s">
        <v>631</v>
      </c>
      <c r="F1415" s="148" t="str">
        <f>IFERROR(VLOOKUP(CONCATENATE(G1415,E1415),LOTES!$A$6:$D$1002,4,0),"")</f>
        <v>ACTIVOX MIEL-LIMON X 16 PASTILLAS</v>
      </c>
      <c r="G1415" s="154" t="s">
        <v>183</v>
      </c>
      <c r="H1415" s="136">
        <f>IFERROR(VLOOKUP(CONCATENATE(G1415,E1415),LOTES!$A$6:$F$1000,6,0),"")</f>
        <v>43738</v>
      </c>
      <c r="I1415" s="132">
        <f t="shared" si="162"/>
        <v>2</v>
      </c>
      <c r="J1415" s="97" t="s">
        <v>667</v>
      </c>
      <c r="K1415" s="97">
        <v>2018</v>
      </c>
      <c r="L1415" s="109">
        <v>43256</v>
      </c>
      <c r="M1415" s="97">
        <v>2676</v>
      </c>
      <c r="N1415" s="97">
        <v>2678</v>
      </c>
      <c r="O1415" s="109">
        <v>43256</v>
      </c>
      <c r="P1415" s="97" t="s">
        <v>134</v>
      </c>
      <c r="Q1415" s="97" t="s">
        <v>93</v>
      </c>
      <c r="R1415" s="132" t="str">
        <f>IFERROR(VLOOKUP(Q1415,PROVEEDORES!$A$2:$B$100,2,0),"")</f>
        <v>GUAYAQUIL</v>
      </c>
      <c r="S1415" s="124">
        <v>0.70833333333333337</v>
      </c>
      <c r="T1415" s="97">
        <v>4</v>
      </c>
      <c r="U1415" s="127" t="s">
        <v>660</v>
      </c>
      <c r="V1415" s="97" t="s">
        <v>659</v>
      </c>
      <c r="W1415" s="97" t="s">
        <v>289</v>
      </c>
      <c r="Y1415" s="127" t="s">
        <v>363</v>
      </c>
      <c r="Z1415" s="127" t="s">
        <v>364</v>
      </c>
      <c r="AA1415" s="127" t="s">
        <v>261</v>
      </c>
      <c r="AB1415" s="127">
        <f t="shared" si="161"/>
        <v>1</v>
      </c>
      <c r="AC1415" s="127">
        <f t="shared" si="163"/>
        <v>1</v>
      </c>
      <c r="AD1415" s="97">
        <v>72</v>
      </c>
      <c r="AE1415" s="132">
        <f t="shared" si="160"/>
        <v>882</v>
      </c>
      <c r="AF1415" s="97">
        <v>1</v>
      </c>
      <c r="AH1415" s="127" t="str">
        <f t="shared" si="158"/>
        <v>2678ACTIVOX MIEL-LIMON X 16 PASTILLAS</v>
      </c>
      <c r="AI1415" s="97" t="s">
        <v>378</v>
      </c>
      <c r="AJ1415" s="97">
        <f t="shared" si="159"/>
        <v>0</v>
      </c>
    </row>
    <row r="1416" spans="1:36" x14ac:dyDescent="0.3">
      <c r="A1416" s="97">
        <v>183</v>
      </c>
      <c r="B1416" s="127" t="str">
        <f t="shared" si="156"/>
        <v>1831</v>
      </c>
      <c r="C1416" s="127" t="str">
        <f t="shared" si="157"/>
        <v>26783</v>
      </c>
      <c r="D1416" s="98" t="s">
        <v>1376</v>
      </c>
      <c r="E1416" s="159" t="s">
        <v>615</v>
      </c>
      <c r="F1416" s="148" t="str">
        <f>IFERROR(VLOOKUP(CONCATENATE(G1416,E1416),LOTES!$A$6:$D$1002,4,0),"")</f>
        <v>ARKOVOX PROPOLIS JARABE X 150 ML.</v>
      </c>
      <c r="G1416" s="154" t="s">
        <v>402</v>
      </c>
      <c r="H1416" s="136">
        <f>IFERROR(VLOOKUP(CONCATENATE(G1416,E1416),LOTES!$A$6:$F$1000,6,0),"")</f>
        <v>43707</v>
      </c>
      <c r="I1416" s="132">
        <f t="shared" si="162"/>
        <v>3</v>
      </c>
      <c r="J1416" s="97" t="s">
        <v>667</v>
      </c>
      <c r="K1416" s="97">
        <v>2018</v>
      </c>
      <c r="L1416" s="109">
        <v>43256</v>
      </c>
      <c r="M1416" s="97">
        <v>2676</v>
      </c>
      <c r="N1416" s="97">
        <v>2678</v>
      </c>
      <c r="O1416" s="109">
        <v>43256</v>
      </c>
      <c r="P1416" s="97" t="s">
        <v>134</v>
      </c>
      <c r="Q1416" s="97" t="s">
        <v>93</v>
      </c>
      <c r="R1416" s="132" t="str">
        <f>IFERROR(VLOOKUP(Q1416,PROVEEDORES!$A$2:$B$100,2,0),"")</f>
        <v>GUAYAQUIL</v>
      </c>
      <c r="S1416" s="124">
        <v>0.70833333333333337</v>
      </c>
      <c r="T1416" s="97">
        <v>4</v>
      </c>
      <c r="U1416" s="127" t="s">
        <v>660</v>
      </c>
      <c r="V1416" s="97" t="s">
        <v>659</v>
      </c>
      <c r="W1416" s="97" t="s">
        <v>289</v>
      </c>
      <c r="Y1416" s="127" t="s">
        <v>363</v>
      </c>
      <c r="Z1416" s="127" t="s">
        <v>364</v>
      </c>
      <c r="AA1416" s="127" t="s">
        <v>261</v>
      </c>
      <c r="AB1416" s="127">
        <f t="shared" si="161"/>
        <v>1</v>
      </c>
      <c r="AC1416" s="127">
        <f t="shared" si="163"/>
        <v>1</v>
      </c>
      <c r="AD1416" s="97">
        <v>24</v>
      </c>
      <c r="AE1416" s="132">
        <f t="shared" si="160"/>
        <v>882</v>
      </c>
      <c r="AF1416" s="97">
        <v>1</v>
      </c>
      <c r="AH1416" s="127" t="str">
        <f t="shared" si="158"/>
        <v>2678ARKOVOX PROPOLIS JARABE X 150 ML.</v>
      </c>
      <c r="AI1416" s="97" t="s">
        <v>378</v>
      </c>
      <c r="AJ1416" s="97">
        <f t="shared" si="159"/>
        <v>0</v>
      </c>
    </row>
    <row r="1417" spans="1:36" x14ac:dyDescent="0.3">
      <c r="A1417" s="97">
        <v>183</v>
      </c>
      <c r="B1417" s="127" t="str">
        <f t="shared" si="156"/>
        <v>1832</v>
      </c>
      <c r="C1417" s="127" t="str">
        <f t="shared" si="157"/>
        <v>26791</v>
      </c>
      <c r="D1417" s="98" t="s">
        <v>1376</v>
      </c>
      <c r="E1417" s="159" t="s">
        <v>613</v>
      </c>
      <c r="F1417" s="148" t="str">
        <f>IFERROR(VLOOKUP(CONCATENATE(G1417,E1417),LOTES!$A$6:$D$1002,4,0),"")</f>
        <v>ARKOLAGEN PLUS X 14 SACHETS</v>
      </c>
      <c r="G1417" s="154" t="s">
        <v>547</v>
      </c>
      <c r="H1417" s="136">
        <f>IFERROR(VLOOKUP(CONCATENATE(G1417,E1417),LOTES!$A$6:$F$1000,6,0),"")</f>
        <v>44134</v>
      </c>
      <c r="I1417" s="132">
        <f t="shared" si="162"/>
        <v>1</v>
      </c>
      <c r="J1417" s="97" t="s">
        <v>667</v>
      </c>
      <c r="K1417" s="97">
        <v>2018</v>
      </c>
      <c r="L1417" s="109">
        <v>43256</v>
      </c>
      <c r="M1417" s="97">
        <v>2677</v>
      </c>
      <c r="N1417" s="97">
        <v>2679</v>
      </c>
      <c r="O1417" s="109">
        <v>43256</v>
      </c>
      <c r="P1417" s="97" t="s">
        <v>134</v>
      </c>
      <c r="Q1417" s="97" t="s">
        <v>93</v>
      </c>
      <c r="R1417" s="132" t="str">
        <f>IFERROR(VLOOKUP(Q1417,PROVEEDORES!$A$2:$B$100,2,0),"")</f>
        <v>GUAYAQUIL</v>
      </c>
      <c r="S1417" s="124">
        <v>0.70833333333333337</v>
      </c>
      <c r="T1417" s="97">
        <v>4</v>
      </c>
      <c r="U1417" s="127" t="s">
        <v>660</v>
      </c>
      <c r="V1417" s="97" t="s">
        <v>659</v>
      </c>
      <c r="W1417" s="97" t="s">
        <v>289</v>
      </c>
      <c r="Y1417" s="127" t="s">
        <v>363</v>
      </c>
      <c r="Z1417" s="127" t="s">
        <v>364</v>
      </c>
      <c r="AA1417" s="127" t="s">
        <v>261</v>
      </c>
      <c r="AB1417" s="127">
        <f t="shared" si="161"/>
        <v>2</v>
      </c>
      <c r="AC1417" s="127">
        <f t="shared" si="163"/>
        <v>1</v>
      </c>
      <c r="AD1417" s="97">
        <v>60</v>
      </c>
      <c r="AE1417" s="132">
        <f t="shared" si="160"/>
        <v>883</v>
      </c>
      <c r="AF1417" s="97">
        <v>1</v>
      </c>
      <c r="AH1417" s="127" t="str">
        <f t="shared" si="158"/>
        <v>2679ARKOLAGEN PLUS X 14 SACHETS</v>
      </c>
      <c r="AI1417" s="97" t="s">
        <v>378</v>
      </c>
      <c r="AJ1417" s="97">
        <f t="shared" si="159"/>
        <v>0</v>
      </c>
    </row>
    <row r="1418" spans="1:36" x14ac:dyDescent="0.3">
      <c r="A1418" s="97">
        <v>183</v>
      </c>
      <c r="B1418" s="127" t="str">
        <f t="shared" si="156"/>
        <v>1832</v>
      </c>
      <c r="C1418" s="127" t="str">
        <f t="shared" si="157"/>
        <v>26792</v>
      </c>
      <c r="D1418" s="98" t="s">
        <v>1376</v>
      </c>
      <c r="E1418" s="159" t="s">
        <v>619</v>
      </c>
      <c r="F1418" s="148" t="str">
        <f>IFERROR(VLOOKUP(CONCATENATE(G1418,E1418),LOTES!$A$6:$D$1002,4,0),"")</f>
        <v>CYS-CONTROL SACHETS X 14</v>
      </c>
      <c r="G1418" s="154" t="s">
        <v>407</v>
      </c>
      <c r="H1418" s="136">
        <f>IFERROR(VLOOKUP(CONCATENATE(G1418,E1418),LOTES!$A$6:$F$1000,6,0),"")</f>
        <v>44134</v>
      </c>
      <c r="I1418" s="132">
        <f t="shared" si="162"/>
        <v>2</v>
      </c>
      <c r="J1418" s="97" t="s">
        <v>667</v>
      </c>
      <c r="K1418" s="97">
        <v>2018</v>
      </c>
      <c r="L1418" s="109">
        <v>43256</v>
      </c>
      <c r="M1418" s="97">
        <v>2677</v>
      </c>
      <c r="N1418" s="97">
        <v>2679</v>
      </c>
      <c r="O1418" s="109">
        <v>43256</v>
      </c>
      <c r="P1418" s="97" t="s">
        <v>134</v>
      </c>
      <c r="Q1418" s="97" t="s">
        <v>93</v>
      </c>
      <c r="R1418" s="132" t="str">
        <f>IFERROR(VLOOKUP(Q1418,PROVEEDORES!$A$2:$B$100,2,0),"")</f>
        <v>GUAYAQUIL</v>
      </c>
      <c r="S1418" s="124">
        <v>0.70833333333333337</v>
      </c>
      <c r="T1418" s="97">
        <v>4</v>
      </c>
      <c r="U1418" s="127" t="s">
        <v>660</v>
      </c>
      <c r="V1418" s="97" t="s">
        <v>659</v>
      </c>
      <c r="W1418" s="97" t="s">
        <v>289</v>
      </c>
      <c r="Y1418" s="127" t="s">
        <v>363</v>
      </c>
      <c r="Z1418" s="127" t="s">
        <v>364</v>
      </c>
      <c r="AA1418" s="127" t="s">
        <v>261</v>
      </c>
      <c r="AB1418" s="127">
        <f>IF(N1418&lt;&gt;"",IF(A1418&lt;&gt;A1417,1,IF(N1418=N1417,AB1417,AB1417+1)),"")</f>
        <v>2</v>
      </c>
      <c r="AC1418" s="127">
        <f t="shared" si="163"/>
        <v>1</v>
      </c>
      <c r="AD1418" s="97">
        <v>12</v>
      </c>
      <c r="AE1418" s="132">
        <f t="shared" si="160"/>
        <v>883</v>
      </c>
      <c r="AF1418" s="97">
        <v>1</v>
      </c>
      <c r="AH1418" s="127" t="str">
        <f t="shared" si="158"/>
        <v>2679CYS-CONTROL SACHETS X 14</v>
      </c>
      <c r="AI1418" s="97" t="s">
        <v>378</v>
      </c>
      <c r="AJ1418" s="97">
        <f t="shared" si="159"/>
        <v>0</v>
      </c>
    </row>
    <row r="1419" spans="1:36" x14ac:dyDescent="0.3">
      <c r="A1419" s="97">
        <v>183</v>
      </c>
      <c r="B1419" s="127" t="str">
        <f t="shared" si="156"/>
        <v>1832</v>
      </c>
      <c r="C1419" s="127" t="str">
        <f t="shared" si="157"/>
        <v>26793</v>
      </c>
      <c r="D1419" s="98" t="s">
        <v>1376</v>
      </c>
      <c r="E1419" s="159" t="s">
        <v>618</v>
      </c>
      <c r="F1419" s="148" t="str">
        <f>IFERROR(VLOOKUP(CONCATENATE(G1419,E1419),LOTES!$A$6:$D$1002,4,0),"")</f>
        <v>ARKOCAPIL advance X 60 CAPS.</v>
      </c>
      <c r="G1419" s="154" t="s">
        <v>162</v>
      </c>
      <c r="H1419" s="136">
        <f>IFERROR(VLOOKUP(CONCATENATE(G1419,E1419),LOTES!$A$6:$F$1000,6,0),"")</f>
        <v>43738</v>
      </c>
      <c r="I1419" s="132">
        <f t="shared" si="162"/>
        <v>3</v>
      </c>
      <c r="J1419" s="97" t="s">
        <v>667</v>
      </c>
      <c r="K1419" s="97">
        <v>2018</v>
      </c>
      <c r="L1419" s="109">
        <v>43256</v>
      </c>
      <c r="M1419" s="97">
        <v>2677</v>
      </c>
      <c r="N1419" s="97">
        <v>2679</v>
      </c>
      <c r="O1419" s="109">
        <v>43256</v>
      </c>
      <c r="P1419" s="97" t="s">
        <v>134</v>
      </c>
      <c r="Q1419" s="97" t="s">
        <v>93</v>
      </c>
      <c r="R1419" s="132" t="str">
        <f>IFERROR(VLOOKUP(Q1419,PROVEEDORES!$A$2:$B$100,2,0),"")</f>
        <v>GUAYAQUIL</v>
      </c>
      <c r="S1419" s="124">
        <v>0.70833333333333337</v>
      </c>
      <c r="T1419" s="97">
        <v>4</v>
      </c>
      <c r="U1419" s="127" t="s">
        <v>660</v>
      </c>
      <c r="V1419" s="97" t="s">
        <v>659</v>
      </c>
      <c r="W1419" s="97" t="s">
        <v>289</v>
      </c>
      <c r="Y1419" s="127" t="s">
        <v>363</v>
      </c>
      <c r="Z1419" s="127" t="s">
        <v>364</v>
      </c>
      <c r="AA1419" s="127" t="s">
        <v>261</v>
      </c>
      <c r="AB1419" s="127">
        <f t="shared" ref="AB1419:AB1482" si="164">IF(N1419&lt;&gt;"",IF(A1419&lt;&gt;A1418,1,IF(N1419=N1418,AB1418,AB1418+1)),"")</f>
        <v>2</v>
      </c>
      <c r="AC1419" s="127">
        <f t="shared" si="163"/>
        <v>1</v>
      </c>
      <c r="AD1419" s="97">
        <v>12</v>
      </c>
      <c r="AE1419" s="132">
        <f t="shared" si="160"/>
        <v>883</v>
      </c>
      <c r="AF1419" s="97">
        <v>1</v>
      </c>
      <c r="AH1419" s="127" t="str">
        <f t="shared" si="158"/>
        <v>2679ARKOCAPIL advance X 60 CAPS.</v>
      </c>
      <c r="AI1419" s="97" t="s">
        <v>378</v>
      </c>
      <c r="AJ1419" s="97">
        <f t="shared" si="159"/>
        <v>0</v>
      </c>
    </row>
    <row r="1420" spans="1:36" x14ac:dyDescent="0.3">
      <c r="A1420" s="97">
        <v>183</v>
      </c>
      <c r="B1420" s="127" t="str">
        <f t="shared" si="156"/>
        <v>1832</v>
      </c>
      <c r="C1420" s="127" t="str">
        <f t="shared" si="157"/>
        <v>26794</v>
      </c>
      <c r="D1420" s="98" t="s">
        <v>1376</v>
      </c>
      <c r="E1420" s="159" t="s">
        <v>627</v>
      </c>
      <c r="F1420" s="148" t="str">
        <f>IFERROR(VLOOKUP(CONCATENATE(G1420,E1420),LOTES!$A$6:$D$1002,4,0),"")</f>
        <v>ECHINALIS X 30 CAPSULAS</v>
      </c>
      <c r="G1420" s="154" t="s">
        <v>154</v>
      </c>
      <c r="H1420" s="136">
        <f>IFERROR(VLOOKUP(CONCATENATE(G1420,E1420),LOTES!$A$6:$F$1000,6,0),"")</f>
        <v>43910</v>
      </c>
      <c r="I1420" s="132">
        <f t="shared" si="162"/>
        <v>4</v>
      </c>
      <c r="J1420" s="97" t="s">
        <v>667</v>
      </c>
      <c r="K1420" s="97">
        <v>2018</v>
      </c>
      <c r="L1420" s="109">
        <v>43256</v>
      </c>
      <c r="M1420" s="97">
        <v>2677</v>
      </c>
      <c r="N1420" s="97">
        <v>2679</v>
      </c>
      <c r="O1420" s="109">
        <v>43256</v>
      </c>
      <c r="P1420" s="97" t="s">
        <v>134</v>
      </c>
      <c r="Q1420" s="97" t="s">
        <v>93</v>
      </c>
      <c r="R1420" s="132" t="str">
        <f>IFERROR(VLOOKUP(Q1420,PROVEEDORES!$A$2:$B$100,2,0),"")</f>
        <v>GUAYAQUIL</v>
      </c>
      <c r="S1420" s="124">
        <v>0.70833333333333337</v>
      </c>
      <c r="T1420" s="97">
        <v>4</v>
      </c>
      <c r="U1420" s="127" t="s">
        <v>660</v>
      </c>
      <c r="V1420" s="97" t="s">
        <v>659</v>
      </c>
      <c r="W1420" s="97" t="s">
        <v>289</v>
      </c>
      <c r="Y1420" s="127" t="s">
        <v>363</v>
      </c>
      <c r="Z1420" s="127" t="s">
        <v>364</v>
      </c>
      <c r="AA1420" s="127" t="s">
        <v>261</v>
      </c>
      <c r="AB1420" s="127">
        <f t="shared" si="164"/>
        <v>2</v>
      </c>
      <c r="AC1420" s="127">
        <f t="shared" si="163"/>
        <v>1</v>
      </c>
      <c r="AD1420" s="97">
        <v>12</v>
      </c>
      <c r="AE1420" s="132">
        <f t="shared" si="160"/>
        <v>883</v>
      </c>
      <c r="AF1420" s="97">
        <v>1</v>
      </c>
      <c r="AH1420" s="127" t="str">
        <f t="shared" si="158"/>
        <v>2679ECHINALIS X 30 CAPSULAS</v>
      </c>
      <c r="AI1420" s="97" t="s">
        <v>378</v>
      </c>
    </row>
    <row r="1421" spans="1:36" x14ac:dyDescent="0.3">
      <c r="A1421" s="97">
        <v>183</v>
      </c>
      <c r="B1421" s="127" t="str">
        <f t="shared" si="156"/>
        <v>1833</v>
      </c>
      <c r="C1421" s="127" t="str">
        <f t="shared" si="157"/>
        <v>26801</v>
      </c>
      <c r="E1421" s="159" t="s">
        <v>630</v>
      </c>
      <c r="F1421" s="148" t="str">
        <f>IFERROR(VLOOKUP(CONCATENATE(G1421,E1421),LOTES!$A$6:$D$1002,4,0),"")</f>
        <v>ACTIVOX MENTA-EUCALIPTO X 16 PASTILLAS</v>
      </c>
      <c r="G1421" s="154" t="s">
        <v>397</v>
      </c>
      <c r="H1421" s="136">
        <f>IFERROR(VLOOKUP(CONCATENATE(G1421,E1421),LOTES!$A$6:$F$1000,6,0),"")</f>
        <v>43738</v>
      </c>
      <c r="I1421" s="132">
        <f t="shared" si="162"/>
        <v>1</v>
      </c>
      <c r="J1421" s="97" t="s">
        <v>667</v>
      </c>
      <c r="K1421" s="97">
        <v>2018</v>
      </c>
      <c r="L1421" s="109">
        <v>43256</v>
      </c>
      <c r="M1421" s="97">
        <v>2678</v>
      </c>
      <c r="N1421" s="97">
        <v>2680</v>
      </c>
      <c r="O1421" s="109">
        <v>43256</v>
      </c>
      <c r="P1421" s="97" t="s">
        <v>134</v>
      </c>
      <c r="Q1421" s="97" t="s">
        <v>1377</v>
      </c>
      <c r="R1421" s="132" t="str">
        <f>IFERROR(VLOOKUP(Q1421,PROVEEDORES!$A$2:$B$100,2,0),"")</f>
        <v>GUAYAQUIL</v>
      </c>
      <c r="S1421" s="124">
        <v>0.70833333333333337</v>
      </c>
      <c r="T1421" s="97">
        <v>4</v>
      </c>
      <c r="U1421" s="127" t="s">
        <v>660</v>
      </c>
      <c r="V1421" s="97" t="s">
        <v>659</v>
      </c>
      <c r="W1421" s="97" t="s">
        <v>289</v>
      </c>
      <c r="Y1421" s="127" t="s">
        <v>363</v>
      </c>
      <c r="Z1421" s="127" t="s">
        <v>364</v>
      </c>
      <c r="AA1421" s="127" t="s">
        <v>261</v>
      </c>
      <c r="AB1421" s="127">
        <f t="shared" si="164"/>
        <v>3</v>
      </c>
      <c r="AC1421" s="127">
        <f t="shared" si="163"/>
        <v>1</v>
      </c>
      <c r="AD1421" s="97">
        <v>24</v>
      </c>
      <c r="AE1421" s="132">
        <f t="shared" si="160"/>
        <v>884</v>
      </c>
      <c r="AF1421" s="97">
        <v>1</v>
      </c>
      <c r="AH1421" s="127" t="str">
        <f t="shared" si="158"/>
        <v>2680ACTIVOX MENTA-EUCALIPTO X 16 PASTILLAS</v>
      </c>
      <c r="AI1421" t="s">
        <v>1379</v>
      </c>
    </row>
    <row r="1422" spans="1:36" x14ac:dyDescent="0.3">
      <c r="A1422" s="97">
        <v>183</v>
      </c>
      <c r="B1422" s="127" t="str">
        <f t="shared" si="156"/>
        <v>1833</v>
      </c>
      <c r="C1422" s="127" t="str">
        <f t="shared" si="157"/>
        <v>26802</v>
      </c>
      <c r="E1422" s="159" t="s">
        <v>631</v>
      </c>
      <c r="F1422" s="148" t="str">
        <f>IFERROR(VLOOKUP(CONCATENATE(G1422,E1422),LOTES!$A$6:$D$1002,4,0),"")</f>
        <v>ACTIVOX MIEL-LIMON X 16 PASTILLAS</v>
      </c>
      <c r="G1422" s="154" t="s">
        <v>183</v>
      </c>
      <c r="H1422" s="136">
        <f>IFERROR(VLOOKUP(CONCATENATE(G1422,E1422),LOTES!$A$6:$F$1000,6,0),"")</f>
        <v>43738</v>
      </c>
      <c r="I1422" s="132">
        <f t="shared" si="162"/>
        <v>2</v>
      </c>
      <c r="J1422" s="97" t="s">
        <v>667</v>
      </c>
      <c r="K1422" s="97">
        <v>2018</v>
      </c>
      <c r="L1422" s="109">
        <v>43256</v>
      </c>
      <c r="M1422" s="97">
        <v>2678</v>
      </c>
      <c r="N1422" s="97">
        <v>2680</v>
      </c>
      <c r="O1422" s="109">
        <v>43256</v>
      </c>
      <c r="P1422" s="97" t="s">
        <v>134</v>
      </c>
      <c r="Q1422" s="97" t="s">
        <v>1377</v>
      </c>
      <c r="R1422" s="132" t="str">
        <f>IFERROR(VLOOKUP(Q1422,PROVEEDORES!$A$2:$B$100,2,0),"")</f>
        <v>GUAYAQUIL</v>
      </c>
      <c r="S1422" s="124">
        <v>0.70833333333333337</v>
      </c>
      <c r="T1422" s="97">
        <v>4</v>
      </c>
      <c r="U1422" s="127" t="s">
        <v>660</v>
      </c>
      <c r="V1422" s="97" t="s">
        <v>659</v>
      </c>
      <c r="W1422" s="97" t="s">
        <v>289</v>
      </c>
      <c r="Y1422" s="127" t="s">
        <v>363</v>
      </c>
      <c r="Z1422" s="127" t="s">
        <v>364</v>
      </c>
      <c r="AA1422" s="127" t="s">
        <v>261</v>
      </c>
      <c r="AB1422" s="127">
        <f t="shared" si="164"/>
        <v>3</v>
      </c>
      <c r="AC1422" s="127">
        <f t="shared" si="163"/>
        <v>1</v>
      </c>
      <c r="AD1422" s="97">
        <v>24</v>
      </c>
      <c r="AE1422" s="132">
        <f t="shared" si="160"/>
        <v>884</v>
      </c>
      <c r="AF1422" s="97">
        <v>1</v>
      </c>
      <c r="AH1422" s="127" t="str">
        <f t="shared" si="158"/>
        <v>2680ACTIVOX MIEL-LIMON X 16 PASTILLAS</v>
      </c>
      <c r="AI1422" t="s">
        <v>1379</v>
      </c>
    </row>
    <row r="1423" spans="1:36" x14ac:dyDescent="0.3">
      <c r="A1423" s="97">
        <v>183</v>
      </c>
      <c r="B1423" s="127" t="str">
        <f t="shared" si="156"/>
        <v>1833</v>
      </c>
      <c r="C1423" s="127" t="str">
        <f t="shared" si="157"/>
        <v>26803</v>
      </c>
      <c r="E1423" s="159" t="s">
        <v>613</v>
      </c>
      <c r="F1423" s="148" t="str">
        <f>IFERROR(VLOOKUP(CONCATENATE(G1423,E1423),LOTES!$A$6:$D$1002,4,0),"")</f>
        <v>ARKOLAGEN PLUS X 14 SACHETS</v>
      </c>
      <c r="G1423" s="154" t="s">
        <v>547</v>
      </c>
      <c r="H1423" s="136">
        <f>IFERROR(VLOOKUP(CONCATENATE(G1423,E1423),LOTES!$A$6:$F$1000,6,0),"")</f>
        <v>44134</v>
      </c>
      <c r="I1423" s="132">
        <f t="shared" si="162"/>
        <v>3</v>
      </c>
      <c r="J1423" s="97" t="s">
        <v>667</v>
      </c>
      <c r="K1423" s="97">
        <v>2018</v>
      </c>
      <c r="L1423" s="109">
        <v>43256</v>
      </c>
      <c r="M1423" s="97">
        <v>2678</v>
      </c>
      <c r="N1423" s="97">
        <v>2680</v>
      </c>
      <c r="O1423" s="109">
        <v>43256</v>
      </c>
      <c r="P1423" s="97" t="s">
        <v>134</v>
      </c>
      <c r="Q1423" s="97" t="s">
        <v>1377</v>
      </c>
      <c r="R1423" s="132" t="str">
        <f>IFERROR(VLOOKUP(Q1423,PROVEEDORES!$A$2:$B$100,2,0),"")</f>
        <v>GUAYAQUIL</v>
      </c>
      <c r="S1423" s="124">
        <v>0.70833333333333337</v>
      </c>
      <c r="T1423" s="97">
        <v>4</v>
      </c>
      <c r="U1423" s="127" t="s">
        <v>660</v>
      </c>
      <c r="V1423" s="97" t="s">
        <v>659</v>
      </c>
      <c r="W1423" s="97" t="s">
        <v>289</v>
      </c>
      <c r="Y1423" s="127" t="s">
        <v>363</v>
      </c>
      <c r="Z1423" s="127" t="s">
        <v>364</v>
      </c>
      <c r="AA1423" s="127" t="s">
        <v>261</v>
      </c>
      <c r="AB1423" s="127">
        <f t="shared" si="164"/>
        <v>3</v>
      </c>
      <c r="AC1423" s="127">
        <f t="shared" si="163"/>
        <v>1</v>
      </c>
      <c r="AD1423" s="97">
        <v>12</v>
      </c>
      <c r="AE1423" s="132">
        <f t="shared" si="160"/>
        <v>884</v>
      </c>
      <c r="AF1423" s="97">
        <v>1</v>
      </c>
      <c r="AH1423" s="127" t="str">
        <f t="shared" si="158"/>
        <v>2680ARKOLAGEN PLUS X 14 SACHETS</v>
      </c>
      <c r="AI1423" t="s">
        <v>1379</v>
      </c>
    </row>
    <row r="1424" spans="1:36" x14ac:dyDescent="0.3">
      <c r="A1424" s="97">
        <v>183</v>
      </c>
      <c r="B1424" s="127" t="str">
        <f t="shared" si="156"/>
        <v>1833</v>
      </c>
      <c r="C1424" s="127" t="str">
        <f t="shared" si="157"/>
        <v>26804</v>
      </c>
      <c r="E1424" s="159" t="s">
        <v>615</v>
      </c>
      <c r="F1424" s="148" t="str">
        <f>IFERROR(VLOOKUP(CONCATENATE(G1424,E1424),LOTES!$A$6:$D$1002,4,0),"")</f>
        <v>ARKOVOX PROPOLIS JARABE X 150 ML.</v>
      </c>
      <c r="G1424" s="154" t="s">
        <v>402</v>
      </c>
      <c r="H1424" s="136">
        <f>IFERROR(VLOOKUP(CONCATENATE(G1424,E1424),LOTES!$A$6:$F$1000,6,0),"")</f>
        <v>43707</v>
      </c>
      <c r="I1424" s="132">
        <f t="shared" si="162"/>
        <v>4</v>
      </c>
      <c r="J1424" s="97" t="s">
        <v>667</v>
      </c>
      <c r="K1424" s="97">
        <v>2018</v>
      </c>
      <c r="L1424" s="109">
        <v>43256</v>
      </c>
      <c r="M1424" s="97">
        <v>2678</v>
      </c>
      <c r="N1424" s="97">
        <v>2680</v>
      </c>
      <c r="O1424" s="109">
        <v>43256</v>
      </c>
      <c r="P1424" s="97" t="s">
        <v>134</v>
      </c>
      <c r="Q1424" s="97" t="s">
        <v>1377</v>
      </c>
      <c r="R1424" s="132" t="str">
        <f>IFERROR(VLOOKUP(Q1424,PROVEEDORES!$A$2:$B$100,2,0),"")</f>
        <v>GUAYAQUIL</v>
      </c>
      <c r="S1424" s="124">
        <v>0.70833333333333337</v>
      </c>
      <c r="T1424" s="97">
        <v>4</v>
      </c>
      <c r="U1424" s="127" t="s">
        <v>660</v>
      </c>
      <c r="V1424" s="97" t="s">
        <v>659</v>
      </c>
      <c r="W1424" s="97" t="s">
        <v>289</v>
      </c>
      <c r="Y1424" s="127" t="s">
        <v>363</v>
      </c>
      <c r="Z1424" s="127" t="s">
        <v>364</v>
      </c>
      <c r="AA1424" s="127" t="s">
        <v>261</v>
      </c>
      <c r="AB1424" s="127">
        <f t="shared" si="164"/>
        <v>3</v>
      </c>
      <c r="AC1424" s="127">
        <f t="shared" si="163"/>
        <v>1</v>
      </c>
      <c r="AD1424" s="97">
        <v>24</v>
      </c>
      <c r="AE1424" s="132">
        <f t="shared" si="160"/>
        <v>884</v>
      </c>
      <c r="AF1424" s="97">
        <v>1</v>
      </c>
      <c r="AH1424" s="127" t="str">
        <f t="shared" si="158"/>
        <v>2680ARKOVOX PROPOLIS JARABE X 150 ML.</v>
      </c>
      <c r="AI1424" t="s">
        <v>1379</v>
      </c>
    </row>
    <row r="1425" spans="1:35" x14ac:dyDescent="0.3">
      <c r="A1425" s="97">
        <v>183</v>
      </c>
      <c r="B1425" s="127" t="str">
        <f t="shared" si="156"/>
        <v>1833</v>
      </c>
      <c r="C1425" s="127" t="str">
        <f t="shared" si="157"/>
        <v>26805</v>
      </c>
      <c r="E1425" s="159" t="s">
        <v>619</v>
      </c>
      <c r="F1425" s="148" t="str">
        <f>IFERROR(VLOOKUP(CONCATENATE(G1425,E1425),LOTES!$A$6:$D$1002,4,0),"")</f>
        <v>CYS-CONTROL SACHETS X 14</v>
      </c>
      <c r="G1425" s="154" t="s">
        <v>407</v>
      </c>
      <c r="H1425" s="136">
        <f>IFERROR(VLOOKUP(CONCATENATE(G1425,E1425),LOTES!$A$6:$F$1000,6,0),"")</f>
        <v>44134</v>
      </c>
      <c r="I1425" s="132">
        <f t="shared" si="162"/>
        <v>5</v>
      </c>
      <c r="J1425" s="97" t="s">
        <v>667</v>
      </c>
      <c r="K1425" s="97">
        <v>2018</v>
      </c>
      <c r="L1425" s="109">
        <v>43256</v>
      </c>
      <c r="M1425" s="97">
        <v>2678</v>
      </c>
      <c r="N1425" s="97">
        <v>2680</v>
      </c>
      <c r="O1425" s="109">
        <v>43256</v>
      </c>
      <c r="P1425" s="97" t="s">
        <v>134</v>
      </c>
      <c r="Q1425" s="97" t="s">
        <v>1377</v>
      </c>
      <c r="R1425" s="132" t="str">
        <f>IFERROR(VLOOKUP(Q1425,PROVEEDORES!$A$2:$B$100,2,0),"")</f>
        <v>GUAYAQUIL</v>
      </c>
      <c r="S1425" s="124">
        <v>0.70833333333333337</v>
      </c>
      <c r="T1425" s="97">
        <v>4</v>
      </c>
      <c r="U1425" s="127" t="s">
        <v>660</v>
      </c>
      <c r="V1425" s="97" t="s">
        <v>659</v>
      </c>
      <c r="W1425" s="97" t="s">
        <v>289</v>
      </c>
      <c r="Y1425" s="127" t="s">
        <v>363</v>
      </c>
      <c r="Z1425" s="127" t="s">
        <v>364</v>
      </c>
      <c r="AA1425" s="127" t="s">
        <v>261</v>
      </c>
      <c r="AB1425" s="127">
        <f t="shared" si="164"/>
        <v>3</v>
      </c>
      <c r="AC1425" s="127">
        <f t="shared" si="163"/>
        <v>1</v>
      </c>
      <c r="AD1425" s="97">
        <v>24</v>
      </c>
      <c r="AE1425" s="132">
        <f t="shared" si="160"/>
        <v>884</v>
      </c>
      <c r="AF1425" s="97">
        <v>1</v>
      </c>
      <c r="AH1425" s="127" t="str">
        <f t="shared" si="158"/>
        <v>2680CYS-CONTROL SACHETS X 14</v>
      </c>
      <c r="AI1425" t="s">
        <v>1379</v>
      </c>
    </row>
    <row r="1426" spans="1:35" x14ac:dyDescent="0.3">
      <c r="A1426" s="97">
        <v>183</v>
      </c>
      <c r="B1426" s="127" t="str">
        <f t="shared" si="156"/>
        <v>1833</v>
      </c>
      <c r="C1426" s="127" t="str">
        <f t="shared" si="157"/>
        <v>26806</v>
      </c>
      <c r="E1426" s="159" t="s">
        <v>617</v>
      </c>
      <c r="F1426" s="148" t="str">
        <f>IFERROR(VLOOKUP(CONCATENATE(G1426,E1426),LOTES!$A$6:$D$1002,4,0),"")</f>
        <v>PHYTO SOYA CAPS. X 60</v>
      </c>
      <c r="G1426" s="154" t="s">
        <v>355</v>
      </c>
      <c r="H1426" s="136">
        <f>IFERROR(VLOOKUP(CONCATENATE(G1426,E1426),LOTES!$A$6:$F$1000,6,0),"")</f>
        <v>44073</v>
      </c>
      <c r="I1426" s="132">
        <f t="shared" si="162"/>
        <v>6</v>
      </c>
      <c r="J1426" s="97" t="s">
        <v>667</v>
      </c>
      <c r="K1426" s="97">
        <v>2018</v>
      </c>
      <c r="L1426" s="109">
        <v>43256</v>
      </c>
      <c r="M1426" s="97">
        <v>2678</v>
      </c>
      <c r="N1426" s="97">
        <v>2680</v>
      </c>
      <c r="O1426" s="109">
        <v>43256</v>
      </c>
      <c r="P1426" s="97" t="s">
        <v>134</v>
      </c>
      <c r="Q1426" s="97" t="s">
        <v>1377</v>
      </c>
      <c r="R1426" s="132" t="str">
        <f>IFERROR(VLOOKUP(Q1426,PROVEEDORES!$A$2:$B$100,2,0),"")</f>
        <v>GUAYAQUIL</v>
      </c>
      <c r="S1426" s="124">
        <v>0.70833333333333337</v>
      </c>
      <c r="T1426" s="97">
        <v>4</v>
      </c>
      <c r="U1426" s="127" t="s">
        <v>660</v>
      </c>
      <c r="V1426" s="97" t="s">
        <v>659</v>
      </c>
      <c r="W1426" s="97" t="s">
        <v>289</v>
      </c>
      <c r="Y1426" s="127" t="s">
        <v>363</v>
      </c>
      <c r="Z1426" s="127" t="s">
        <v>364</v>
      </c>
      <c r="AA1426" s="127" t="s">
        <v>261</v>
      </c>
      <c r="AB1426" s="127">
        <f t="shared" si="164"/>
        <v>3</v>
      </c>
      <c r="AC1426" s="127">
        <f t="shared" si="163"/>
        <v>1</v>
      </c>
      <c r="AD1426" s="97">
        <v>12</v>
      </c>
      <c r="AE1426" s="132">
        <f t="shared" si="160"/>
        <v>884</v>
      </c>
      <c r="AF1426" s="97">
        <v>1</v>
      </c>
      <c r="AH1426" s="127" t="str">
        <f t="shared" si="158"/>
        <v>2680PHYTO SOYA CAPS. X 60</v>
      </c>
      <c r="AI1426" t="s">
        <v>1379</v>
      </c>
    </row>
    <row r="1427" spans="1:35" x14ac:dyDescent="0.3">
      <c r="A1427" s="97">
        <v>183</v>
      </c>
      <c r="B1427" s="127" t="str">
        <f t="shared" si="156"/>
        <v>1833</v>
      </c>
      <c r="C1427" s="127" t="str">
        <f t="shared" si="157"/>
        <v>26807</v>
      </c>
      <c r="E1427" s="159" t="s">
        <v>620</v>
      </c>
      <c r="F1427" s="148" t="str">
        <f>IFERROR(VLOOKUP(CONCATENATE(G1427,E1427),LOTES!$A$6:$D$1002,4,0),"")</f>
        <v>PHYTO SOYA FORTE X 60 CAPS</v>
      </c>
      <c r="G1427" s="154" t="s">
        <v>184</v>
      </c>
      <c r="H1427" s="136">
        <f>IFERROR(VLOOKUP(CONCATENATE(G1427,E1427),LOTES!$A$6:$F$1000,6,0),"")</f>
        <v>44042</v>
      </c>
      <c r="I1427" s="132">
        <f t="shared" si="162"/>
        <v>7</v>
      </c>
      <c r="J1427" s="97" t="s">
        <v>667</v>
      </c>
      <c r="K1427" s="97">
        <v>2018</v>
      </c>
      <c r="L1427" s="109">
        <v>43256</v>
      </c>
      <c r="M1427" s="97">
        <v>2678</v>
      </c>
      <c r="N1427" s="97">
        <v>2680</v>
      </c>
      <c r="O1427" s="109">
        <v>43256</v>
      </c>
      <c r="P1427" s="97" t="s">
        <v>134</v>
      </c>
      <c r="Q1427" s="97" t="s">
        <v>1377</v>
      </c>
      <c r="R1427" s="132" t="str">
        <f>IFERROR(VLOOKUP(Q1427,PROVEEDORES!$A$2:$B$100,2,0),"")</f>
        <v>GUAYAQUIL</v>
      </c>
      <c r="S1427" s="124">
        <v>0.70833333333333337</v>
      </c>
      <c r="T1427" s="97">
        <v>4</v>
      </c>
      <c r="U1427" s="127" t="s">
        <v>660</v>
      </c>
      <c r="V1427" s="97" t="s">
        <v>659</v>
      </c>
      <c r="W1427" s="97" t="s">
        <v>289</v>
      </c>
      <c r="Y1427" s="127" t="s">
        <v>363</v>
      </c>
      <c r="Z1427" s="127" t="s">
        <v>364</v>
      </c>
      <c r="AA1427" s="127" t="s">
        <v>261</v>
      </c>
      <c r="AB1427" s="127">
        <f t="shared" si="164"/>
        <v>3</v>
      </c>
      <c r="AC1427" s="127">
        <f t="shared" si="163"/>
        <v>1</v>
      </c>
      <c r="AD1427" s="97">
        <v>12</v>
      </c>
      <c r="AE1427" s="132">
        <f t="shared" si="160"/>
        <v>884</v>
      </c>
      <c r="AF1427" s="97">
        <v>1</v>
      </c>
      <c r="AH1427" s="127" t="str">
        <f t="shared" si="158"/>
        <v>2680PHYTO SOYA FORTE X 60 CAPS</v>
      </c>
      <c r="AI1427" t="s">
        <v>1379</v>
      </c>
    </row>
    <row r="1428" spans="1:35" x14ac:dyDescent="0.3">
      <c r="A1428" s="97">
        <v>183</v>
      </c>
      <c r="B1428" s="127" t="str">
        <f t="shared" si="156"/>
        <v>1833</v>
      </c>
      <c r="C1428" s="127" t="str">
        <f t="shared" si="157"/>
        <v>26808</v>
      </c>
      <c r="E1428" s="159" t="s">
        <v>634</v>
      </c>
      <c r="F1428" s="148" t="str">
        <f>IFERROR(VLOOKUP(CONCATENATE(G1428,E1428),LOTES!$A$6:$D$1002,4,0),"")</f>
        <v>PHYTO SOYA GEL VAGINAL X 8 APLICADORES</v>
      </c>
      <c r="G1428" s="154" t="s">
        <v>326</v>
      </c>
      <c r="H1428" s="136">
        <f>IFERROR(VLOOKUP(CONCATENATE(G1428,E1428),LOTES!$A$6:$F$1000,6,0),"")</f>
        <v>44134</v>
      </c>
      <c r="I1428" s="132">
        <f t="shared" si="162"/>
        <v>8</v>
      </c>
      <c r="J1428" s="97" t="s">
        <v>667</v>
      </c>
      <c r="K1428" s="97">
        <v>2018</v>
      </c>
      <c r="L1428" s="109">
        <v>43256</v>
      </c>
      <c r="M1428" s="97">
        <v>2678</v>
      </c>
      <c r="N1428" s="97">
        <v>2680</v>
      </c>
      <c r="O1428" s="109">
        <v>43256</v>
      </c>
      <c r="P1428" s="97" t="s">
        <v>134</v>
      </c>
      <c r="Q1428" s="97" t="s">
        <v>1377</v>
      </c>
      <c r="R1428" s="132" t="str">
        <f>IFERROR(VLOOKUP(Q1428,PROVEEDORES!$A$2:$B$100,2,0),"")</f>
        <v>GUAYAQUIL</v>
      </c>
      <c r="S1428" s="124">
        <v>0.70833333333333337</v>
      </c>
      <c r="T1428" s="97">
        <v>4</v>
      </c>
      <c r="U1428" s="127" t="s">
        <v>660</v>
      </c>
      <c r="V1428" s="97" t="s">
        <v>659</v>
      </c>
      <c r="W1428" s="97" t="s">
        <v>289</v>
      </c>
      <c r="Y1428" s="127" t="s">
        <v>363</v>
      </c>
      <c r="Z1428" s="127" t="s">
        <v>364</v>
      </c>
      <c r="AA1428" s="127" t="s">
        <v>261</v>
      </c>
      <c r="AB1428" s="127">
        <f t="shared" si="164"/>
        <v>3</v>
      </c>
      <c r="AC1428" s="127">
        <f t="shared" si="163"/>
        <v>1</v>
      </c>
      <c r="AD1428" s="97">
        <v>24</v>
      </c>
      <c r="AE1428" s="132">
        <f t="shared" si="160"/>
        <v>884</v>
      </c>
      <c r="AF1428" s="97">
        <v>1</v>
      </c>
      <c r="AH1428" s="127" t="str">
        <f t="shared" si="158"/>
        <v>2680PHYTO SOYA GEL VAGINAL X 8 APLICADORES</v>
      </c>
      <c r="AI1428" t="s">
        <v>1379</v>
      </c>
    </row>
    <row r="1429" spans="1:35" x14ac:dyDescent="0.3">
      <c r="A1429" s="97">
        <v>183</v>
      </c>
      <c r="B1429" s="127" t="str">
        <f t="shared" si="156"/>
        <v>1834</v>
      </c>
      <c r="C1429" s="127" t="str">
        <f t="shared" si="157"/>
        <v>26811</v>
      </c>
      <c r="D1429" s="98" t="s">
        <v>1381</v>
      </c>
      <c r="E1429" s="159" t="s">
        <v>634</v>
      </c>
      <c r="F1429" s="148" t="str">
        <f>IFERROR(VLOOKUP(CONCATENATE(G1429,E1429),LOTES!$A$6:$D$1002,4,0),"")</f>
        <v>PHYTO SOYA GEL VAGINAL X 8 APLICADORES</v>
      </c>
      <c r="G1429" s="163" t="s">
        <v>326</v>
      </c>
      <c r="H1429" s="136">
        <f>IFERROR(VLOOKUP(CONCATENATE(G1429,E1429),LOTES!$A$6:$F$1000,6,0),"")</f>
        <v>44134</v>
      </c>
      <c r="I1429" s="132">
        <f t="shared" si="162"/>
        <v>1</v>
      </c>
      <c r="J1429" s="97" t="s">
        <v>667</v>
      </c>
      <c r="K1429" s="97">
        <v>2018</v>
      </c>
      <c r="L1429" s="109">
        <v>43256</v>
      </c>
      <c r="M1429" s="97">
        <v>2679</v>
      </c>
      <c r="N1429" s="97">
        <v>2681</v>
      </c>
      <c r="O1429" s="109">
        <v>43256</v>
      </c>
      <c r="P1429" s="97" t="s">
        <v>134</v>
      </c>
      <c r="Q1429" s="97" t="s">
        <v>96</v>
      </c>
      <c r="R1429" s="132" t="str">
        <f>IFERROR(VLOOKUP(Q1429,PROVEEDORES!$A$2:$B$100,2,0),"")</f>
        <v>GUAYAQUIL</v>
      </c>
      <c r="S1429" s="124">
        <v>0.70833333333333337</v>
      </c>
      <c r="T1429" s="97">
        <v>16</v>
      </c>
      <c r="U1429" s="127" t="s">
        <v>660</v>
      </c>
      <c r="V1429" s="97" t="s">
        <v>659</v>
      </c>
      <c r="W1429" s="97" t="s">
        <v>289</v>
      </c>
      <c r="Y1429" s="127" t="s">
        <v>363</v>
      </c>
      <c r="Z1429" s="127" t="s">
        <v>364</v>
      </c>
      <c r="AA1429" s="127" t="s">
        <v>261</v>
      </c>
      <c r="AB1429" s="127">
        <f t="shared" si="164"/>
        <v>4</v>
      </c>
      <c r="AC1429" s="127">
        <f t="shared" si="163"/>
        <v>1</v>
      </c>
      <c r="AD1429" s="97">
        <v>162</v>
      </c>
      <c r="AE1429" s="132">
        <f t="shared" si="160"/>
        <v>885</v>
      </c>
      <c r="AF1429" s="97">
        <v>1</v>
      </c>
      <c r="AH1429" s="127" t="str">
        <f t="shared" si="158"/>
        <v>2681PHYTO SOYA GEL VAGINAL X 8 APLICADORES</v>
      </c>
      <c r="AI1429" s="97" t="s">
        <v>653</v>
      </c>
    </row>
    <row r="1430" spans="1:35" x14ac:dyDescent="0.3">
      <c r="A1430" s="97">
        <v>183</v>
      </c>
      <c r="B1430" s="127" t="str">
        <f t="shared" si="156"/>
        <v>1834</v>
      </c>
      <c r="C1430" s="127" t="str">
        <f t="shared" si="157"/>
        <v>26812</v>
      </c>
      <c r="D1430" s="98" t="s">
        <v>1381</v>
      </c>
      <c r="E1430" s="159" t="s">
        <v>620</v>
      </c>
      <c r="F1430" s="148" t="str">
        <f>IFERROR(VLOOKUP(CONCATENATE(G1430,E1430),LOTES!$A$6:$D$1002,4,0),"")</f>
        <v>PHYTO SOYA FORTE X 60 CAPS</v>
      </c>
      <c r="G1430" s="163" t="s">
        <v>184</v>
      </c>
      <c r="H1430" s="136">
        <f>IFERROR(VLOOKUP(CONCATENATE(G1430,E1430),LOTES!$A$6:$F$1000,6,0),"")</f>
        <v>44042</v>
      </c>
      <c r="I1430" s="132">
        <f t="shared" si="162"/>
        <v>2</v>
      </c>
      <c r="J1430" s="97" t="s">
        <v>667</v>
      </c>
      <c r="K1430" s="97">
        <v>2018</v>
      </c>
      <c r="L1430" s="109">
        <v>43256</v>
      </c>
      <c r="M1430" s="97">
        <v>2679</v>
      </c>
      <c r="N1430" s="97">
        <v>2681</v>
      </c>
      <c r="O1430" s="109">
        <v>43256</v>
      </c>
      <c r="P1430" s="97" t="s">
        <v>134</v>
      </c>
      <c r="Q1430" s="97" t="s">
        <v>96</v>
      </c>
      <c r="R1430" s="132" t="str">
        <f>IFERROR(VLOOKUP(Q1430,PROVEEDORES!$A$2:$B$100,2,0),"")</f>
        <v>GUAYAQUIL</v>
      </c>
      <c r="S1430" s="124">
        <v>0.70833333333333337</v>
      </c>
      <c r="T1430" s="97">
        <v>16</v>
      </c>
      <c r="U1430" s="127" t="s">
        <v>660</v>
      </c>
      <c r="V1430" s="97" t="s">
        <v>659</v>
      </c>
      <c r="W1430" s="97" t="s">
        <v>289</v>
      </c>
      <c r="Y1430" s="127" t="s">
        <v>363</v>
      </c>
      <c r="Z1430" s="127" t="s">
        <v>364</v>
      </c>
      <c r="AA1430" s="127" t="s">
        <v>261</v>
      </c>
      <c r="AB1430" s="127">
        <f t="shared" si="164"/>
        <v>4</v>
      </c>
      <c r="AC1430" s="127">
        <f t="shared" si="163"/>
        <v>1</v>
      </c>
      <c r="AD1430" s="97">
        <v>126</v>
      </c>
      <c r="AE1430" s="132">
        <f t="shared" si="160"/>
        <v>885</v>
      </c>
      <c r="AF1430" s="97">
        <v>1</v>
      </c>
      <c r="AH1430" s="127" t="str">
        <f t="shared" si="158"/>
        <v>2681PHYTO SOYA FORTE X 60 CAPS</v>
      </c>
      <c r="AI1430" s="97" t="s">
        <v>653</v>
      </c>
    </row>
    <row r="1431" spans="1:35" x14ac:dyDescent="0.3">
      <c r="A1431" s="97">
        <v>183</v>
      </c>
      <c r="B1431" s="127" t="str">
        <f t="shared" si="156"/>
        <v>1834</v>
      </c>
      <c r="C1431" s="127" t="str">
        <f t="shared" si="157"/>
        <v>26813</v>
      </c>
      <c r="D1431" s="98" t="s">
        <v>1381</v>
      </c>
      <c r="E1431" s="159" t="s">
        <v>618</v>
      </c>
      <c r="F1431" s="148" t="str">
        <f>IFERROR(VLOOKUP(CONCATENATE(G1431,E1431),LOTES!$A$6:$D$1002,4,0),"")</f>
        <v>ARKOCAPIL advance X 60 CAPS.</v>
      </c>
      <c r="G1431" s="163" t="s">
        <v>162</v>
      </c>
      <c r="H1431" s="136">
        <f>IFERROR(VLOOKUP(CONCATENATE(G1431,E1431),LOTES!$A$6:$F$1000,6,0),"")</f>
        <v>43738</v>
      </c>
      <c r="I1431" s="132">
        <f t="shared" si="162"/>
        <v>3</v>
      </c>
      <c r="J1431" s="97" t="s">
        <v>667</v>
      </c>
      <c r="K1431" s="97">
        <v>2018</v>
      </c>
      <c r="L1431" s="109">
        <v>43256</v>
      </c>
      <c r="M1431" s="97">
        <v>2679</v>
      </c>
      <c r="N1431" s="97">
        <v>2681</v>
      </c>
      <c r="O1431" s="109">
        <v>43256</v>
      </c>
      <c r="P1431" s="97" t="s">
        <v>134</v>
      </c>
      <c r="Q1431" s="97" t="s">
        <v>96</v>
      </c>
      <c r="R1431" s="132" t="str">
        <f>IFERROR(VLOOKUP(Q1431,PROVEEDORES!$A$2:$B$100,2,0),"")</f>
        <v>GUAYAQUIL</v>
      </c>
      <c r="S1431" s="124">
        <v>0.70833333333333337</v>
      </c>
      <c r="T1431" s="97">
        <v>16</v>
      </c>
      <c r="U1431" s="127" t="s">
        <v>660</v>
      </c>
      <c r="V1431" s="97" t="s">
        <v>659</v>
      </c>
      <c r="W1431" s="97" t="s">
        <v>289</v>
      </c>
      <c r="Y1431" s="127" t="s">
        <v>363</v>
      </c>
      <c r="Z1431" s="127" t="s">
        <v>364</v>
      </c>
      <c r="AA1431" s="127" t="s">
        <v>261</v>
      </c>
      <c r="AB1431" s="127">
        <f t="shared" si="164"/>
        <v>4</v>
      </c>
      <c r="AC1431" s="127">
        <f t="shared" si="163"/>
        <v>1</v>
      </c>
      <c r="AD1431" s="97">
        <v>78</v>
      </c>
      <c r="AE1431" s="132">
        <f t="shared" si="160"/>
        <v>885</v>
      </c>
      <c r="AF1431" s="97">
        <v>1</v>
      </c>
      <c r="AH1431" s="127" t="str">
        <f t="shared" si="158"/>
        <v>2681ARKOCAPIL advance X 60 CAPS.</v>
      </c>
      <c r="AI1431" s="97" t="s">
        <v>653</v>
      </c>
    </row>
    <row r="1432" spans="1:35" x14ac:dyDescent="0.3">
      <c r="A1432" s="97">
        <v>183</v>
      </c>
      <c r="B1432" s="127" t="str">
        <f t="shared" si="156"/>
        <v>1834</v>
      </c>
      <c r="C1432" s="127" t="str">
        <f t="shared" si="157"/>
        <v>26814</v>
      </c>
      <c r="D1432" s="98" t="s">
        <v>1381</v>
      </c>
      <c r="E1432" s="159" t="s">
        <v>633</v>
      </c>
      <c r="F1432" s="148" t="str">
        <f>IFERROR(VLOOKUP(CONCATENATE(G1432,E1432),LOTES!$A$6:$D$1002,4,0),"")</f>
        <v>VITIVEN X 30 CAPSULAS</v>
      </c>
      <c r="G1432" s="163" t="s">
        <v>173</v>
      </c>
      <c r="H1432" s="136">
        <f>IFERROR(VLOOKUP(CONCATENATE(G1432,E1432),LOTES!$A$6:$F$1000,6,0),"")</f>
        <v>43497</v>
      </c>
      <c r="I1432" s="132">
        <f t="shared" si="162"/>
        <v>4</v>
      </c>
      <c r="J1432" s="97" t="s">
        <v>667</v>
      </c>
      <c r="K1432" s="97">
        <v>2018</v>
      </c>
      <c r="L1432" s="109">
        <v>43256</v>
      </c>
      <c r="M1432" s="97">
        <v>2679</v>
      </c>
      <c r="N1432" s="97">
        <v>2681</v>
      </c>
      <c r="O1432" s="109">
        <v>43256</v>
      </c>
      <c r="P1432" s="97" t="s">
        <v>134</v>
      </c>
      <c r="Q1432" s="97" t="s">
        <v>96</v>
      </c>
      <c r="R1432" s="132" t="str">
        <f>IFERROR(VLOOKUP(Q1432,PROVEEDORES!$A$2:$B$100,2,0),"")</f>
        <v>GUAYAQUIL</v>
      </c>
      <c r="S1432" s="124">
        <v>0.70833333333333337</v>
      </c>
      <c r="T1432" s="97">
        <v>16</v>
      </c>
      <c r="U1432" s="127" t="s">
        <v>660</v>
      </c>
      <c r="V1432" s="97" t="s">
        <v>659</v>
      </c>
      <c r="W1432" s="97" t="s">
        <v>289</v>
      </c>
      <c r="Y1432" s="127" t="s">
        <v>363</v>
      </c>
      <c r="Z1432" s="127" t="s">
        <v>364</v>
      </c>
      <c r="AA1432" s="127" t="s">
        <v>261</v>
      </c>
      <c r="AB1432" s="127">
        <f t="shared" si="164"/>
        <v>4</v>
      </c>
      <c r="AC1432" s="127">
        <f t="shared" si="163"/>
        <v>1</v>
      </c>
      <c r="AD1432" s="97">
        <v>48</v>
      </c>
      <c r="AE1432" s="132">
        <f t="shared" si="160"/>
        <v>885</v>
      </c>
      <c r="AF1432" s="97">
        <v>1</v>
      </c>
      <c r="AH1432" s="127" t="str">
        <f t="shared" si="158"/>
        <v>2681VITIVEN X 30 CAPSULAS</v>
      </c>
      <c r="AI1432" s="97" t="s">
        <v>653</v>
      </c>
    </row>
    <row r="1433" spans="1:35" x14ac:dyDescent="0.3">
      <c r="A1433" s="97">
        <v>183</v>
      </c>
      <c r="B1433" s="127" t="str">
        <f t="shared" si="156"/>
        <v>1834</v>
      </c>
      <c r="C1433" s="127" t="str">
        <f t="shared" si="157"/>
        <v>26815</v>
      </c>
      <c r="D1433" s="98" t="s">
        <v>1381</v>
      </c>
      <c r="E1433" s="159" t="s">
        <v>613</v>
      </c>
      <c r="F1433" s="148" t="str">
        <f>IFERROR(VLOOKUP(CONCATENATE(G1433,E1433),LOTES!$A$6:$D$1002,4,0),"")</f>
        <v>ARKOLAGEN PLUS X 14 SACHETS</v>
      </c>
      <c r="G1433" s="163" t="s">
        <v>547</v>
      </c>
      <c r="H1433" s="136">
        <f>IFERROR(VLOOKUP(CONCATENATE(G1433,E1433),LOTES!$A$6:$F$1000,6,0),"")</f>
        <v>44134</v>
      </c>
      <c r="I1433" s="132">
        <f t="shared" si="162"/>
        <v>5</v>
      </c>
      <c r="J1433" s="97" t="s">
        <v>667</v>
      </c>
      <c r="K1433" s="97">
        <v>2018</v>
      </c>
      <c r="L1433" s="109">
        <v>43256</v>
      </c>
      <c r="M1433" s="97">
        <v>2679</v>
      </c>
      <c r="N1433" s="97">
        <v>2681</v>
      </c>
      <c r="O1433" s="109">
        <v>43256</v>
      </c>
      <c r="P1433" s="97" t="s">
        <v>134</v>
      </c>
      <c r="Q1433" s="97" t="s">
        <v>96</v>
      </c>
      <c r="R1433" s="132" t="str">
        <f>IFERROR(VLOOKUP(Q1433,PROVEEDORES!$A$2:$B$100,2,0),"")</f>
        <v>GUAYAQUIL</v>
      </c>
      <c r="S1433" s="124">
        <v>0.70833333333333337</v>
      </c>
      <c r="T1433" s="97">
        <v>16</v>
      </c>
      <c r="U1433" s="127" t="s">
        <v>660</v>
      </c>
      <c r="V1433" s="97" t="s">
        <v>659</v>
      </c>
      <c r="W1433" s="97" t="s">
        <v>289</v>
      </c>
      <c r="Y1433" s="127" t="s">
        <v>363</v>
      </c>
      <c r="Z1433" s="127" t="s">
        <v>364</v>
      </c>
      <c r="AA1433" s="127" t="s">
        <v>261</v>
      </c>
      <c r="AB1433" s="127">
        <f t="shared" si="164"/>
        <v>4</v>
      </c>
      <c r="AC1433" s="127">
        <f t="shared" si="163"/>
        <v>1</v>
      </c>
      <c r="AD1433" s="97">
        <v>132</v>
      </c>
      <c r="AE1433" s="132">
        <f t="shared" si="160"/>
        <v>885</v>
      </c>
      <c r="AF1433" s="97">
        <v>1</v>
      </c>
      <c r="AH1433" s="127" t="str">
        <f t="shared" si="158"/>
        <v>2681ARKOLAGEN PLUS X 14 SACHETS</v>
      </c>
      <c r="AI1433" s="97" t="s">
        <v>653</v>
      </c>
    </row>
    <row r="1434" spans="1:35" x14ac:dyDescent="0.3">
      <c r="A1434" s="97">
        <v>184</v>
      </c>
      <c r="B1434" s="127" t="str">
        <f t="shared" si="156"/>
        <v>1841</v>
      </c>
      <c r="C1434" s="127" t="str">
        <f t="shared" si="157"/>
        <v>26821</v>
      </c>
      <c r="D1434" s="98" t="s">
        <v>1380</v>
      </c>
      <c r="E1434" s="159" t="s">
        <v>614</v>
      </c>
      <c r="F1434" s="148" t="str">
        <f>IFERROR(VLOOKUP(CONCATENATE(G1434,E1434),LOTES!$A$6:$D$1002,4,0),"")</f>
        <v>CHONDRO AID FORTE X 60 CAPS.</v>
      </c>
      <c r="G1434" s="163" t="s">
        <v>591</v>
      </c>
      <c r="H1434" s="136">
        <f>IFERROR(VLOOKUP(CONCATENATE(G1434,E1434),LOTES!$A$6:$F$1000,6,0),"")</f>
        <v>44255</v>
      </c>
      <c r="I1434" s="132">
        <f t="shared" si="162"/>
        <v>1</v>
      </c>
      <c r="J1434" s="97" t="s">
        <v>667</v>
      </c>
      <c r="K1434" s="97">
        <v>2018</v>
      </c>
      <c r="L1434" s="109">
        <v>43257</v>
      </c>
      <c r="M1434" s="97">
        <v>2680</v>
      </c>
      <c r="N1434" s="97">
        <v>2682</v>
      </c>
      <c r="O1434" s="109">
        <v>43256</v>
      </c>
      <c r="P1434" s="97" t="s">
        <v>134</v>
      </c>
      <c r="Q1434" s="97" t="s">
        <v>566</v>
      </c>
      <c r="R1434" s="132" t="str">
        <f>IFERROR(VLOOKUP(Q1434,PROVEEDORES!$A$2:$B$100,2,0),"")</f>
        <v>QUITO</v>
      </c>
      <c r="S1434" s="124">
        <v>0.70833333333333337</v>
      </c>
      <c r="T1434" s="97">
        <v>4</v>
      </c>
      <c r="U1434" s="127" t="s">
        <v>503</v>
      </c>
      <c r="V1434" s="97" t="s">
        <v>504</v>
      </c>
      <c r="W1434" s="97" t="s">
        <v>289</v>
      </c>
      <c r="Y1434" s="127" t="s">
        <v>363</v>
      </c>
      <c r="Z1434" s="127" t="s">
        <v>364</v>
      </c>
      <c r="AA1434" s="127" t="s">
        <v>261</v>
      </c>
      <c r="AB1434" s="127">
        <f t="shared" si="164"/>
        <v>1</v>
      </c>
      <c r="AC1434" s="127">
        <f t="shared" si="163"/>
        <v>1</v>
      </c>
      <c r="AD1434" s="97">
        <v>18</v>
      </c>
      <c r="AE1434" s="132">
        <f t="shared" si="160"/>
        <v>886</v>
      </c>
      <c r="AF1434" s="97">
        <v>1</v>
      </c>
      <c r="AH1434" s="127" t="str">
        <f t="shared" si="158"/>
        <v>2682CHONDRO AID FORTE X 60 CAPS.</v>
      </c>
      <c r="AI1434" s="97" t="s">
        <v>512</v>
      </c>
    </row>
    <row r="1435" spans="1:35" x14ac:dyDescent="0.3">
      <c r="A1435" s="97">
        <v>184</v>
      </c>
      <c r="B1435" s="127" t="str">
        <f t="shared" si="156"/>
        <v>1841</v>
      </c>
      <c r="C1435" s="127" t="str">
        <f t="shared" si="157"/>
        <v>26822</v>
      </c>
      <c r="D1435" s="98" t="s">
        <v>1380</v>
      </c>
      <c r="E1435" s="159" t="s">
        <v>616</v>
      </c>
      <c r="F1435" s="148" t="str">
        <f>IFERROR(VLOOKUP(CONCATENATE(G1435,E1435),LOTES!$A$6:$D$1002,4,0),"")</f>
        <v>PERLAS DE PIEL advance X 200 CAPS.</v>
      </c>
      <c r="G1435" s="163" t="s">
        <v>408</v>
      </c>
      <c r="H1435" s="136">
        <f>IFERROR(VLOOKUP(CONCATENATE(G1435,E1435),LOTES!$A$6:$F$1000,6,0),"")</f>
        <v>44165</v>
      </c>
      <c r="I1435" s="132">
        <f t="shared" si="162"/>
        <v>2</v>
      </c>
      <c r="J1435" s="97" t="s">
        <v>667</v>
      </c>
      <c r="K1435" s="97">
        <v>2018</v>
      </c>
      <c r="L1435" s="109">
        <v>43257</v>
      </c>
      <c r="M1435" s="97">
        <v>2680</v>
      </c>
      <c r="N1435" s="97">
        <v>2682</v>
      </c>
      <c r="O1435" s="109">
        <v>43256</v>
      </c>
      <c r="P1435" s="97" t="s">
        <v>134</v>
      </c>
      <c r="Q1435" s="97" t="s">
        <v>566</v>
      </c>
      <c r="R1435" s="132" t="str">
        <f>IFERROR(VLOOKUP(Q1435,PROVEEDORES!$A$2:$B$100,2,0),"")</f>
        <v>QUITO</v>
      </c>
      <c r="S1435" s="124">
        <v>0.70833333333333337</v>
      </c>
      <c r="T1435" s="97">
        <v>4</v>
      </c>
      <c r="U1435" s="127" t="s">
        <v>503</v>
      </c>
      <c r="V1435" s="97" t="s">
        <v>504</v>
      </c>
      <c r="W1435" s="97" t="s">
        <v>289</v>
      </c>
      <c r="Y1435" s="127" t="s">
        <v>363</v>
      </c>
      <c r="Z1435" s="127" t="s">
        <v>364</v>
      </c>
      <c r="AA1435" s="127" t="s">
        <v>261</v>
      </c>
      <c r="AB1435" s="127">
        <f t="shared" si="164"/>
        <v>1</v>
      </c>
      <c r="AC1435" s="127">
        <f t="shared" si="163"/>
        <v>1</v>
      </c>
      <c r="AD1435" s="97">
        <v>18</v>
      </c>
      <c r="AE1435" s="132">
        <f t="shared" si="160"/>
        <v>886</v>
      </c>
      <c r="AF1435" s="97">
        <v>1</v>
      </c>
      <c r="AH1435" s="127" t="str">
        <f t="shared" si="158"/>
        <v>2682PERLAS DE PIEL advance X 200 CAPS.</v>
      </c>
      <c r="AI1435" s="97" t="s">
        <v>512</v>
      </c>
    </row>
    <row r="1436" spans="1:35" x14ac:dyDescent="0.3">
      <c r="A1436" s="97">
        <v>184</v>
      </c>
      <c r="B1436" s="127" t="str">
        <f t="shared" si="156"/>
        <v>1841</v>
      </c>
      <c r="C1436" s="127" t="str">
        <f t="shared" si="157"/>
        <v>26823</v>
      </c>
      <c r="D1436" s="98" t="s">
        <v>1380</v>
      </c>
      <c r="E1436" s="159" t="s">
        <v>629</v>
      </c>
      <c r="F1436" s="148" t="str">
        <f>IFERROR(VLOOKUP(CONCATENATE(G1436,E1436),LOTES!$A$6:$D$1002,4,0),"")</f>
        <v>PHYTO SOYA DIA Y NOCHE X 60 CAP.</v>
      </c>
      <c r="G1436" s="163" t="s">
        <v>376</v>
      </c>
      <c r="H1436" s="136">
        <f>IFERROR(VLOOKUP(CONCATENATE(G1436,E1436),LOTES!$A$6:$F$1000,6,0),"")</f>
        <v>43889</v>
      </c>
      <c r="I1436" s="132">
        <f t="shared" si="162"/>
        <v>3</v>
      </c>
      <c r="J1436" s="97" t="s">
        <v>667</v>
      </c>
      <c r="K1436" s="97">
        <v>2018</v>
      </c>
      <c r="L1436" s="109">
        <v>43257</v>
      </c>
      <c r="M1436" s="97">
        <v>2680</v>
      </c>
      <c r="N1436" s="97">
        <v>2682</v>
      </c>
      <c r="O1436" s="109">
        <v>43256</v>
      </c>
      <c r="P1436" s="97" t="s">
        <v>134</v>
      </c>
      <c r="Q1436" s="97" t="s">
        <v>566</v>
      </c>
      <c r="R1436" s="132" t="str">
        <f>IFERROR(VLOOKUP(Q1436,PROVEEDORES!$A$2:$B$100,2,0),"")</f>
        <v>QUITO</v>
      </c>
      <c r="S1436" s="124">
        <v>0.70833333333333337</v>
      </c>
      <c r="T1436" s="97">
        <v>4</v>
      </c>
      <c r="U1436" s="127" t="s">
        <v>503</v>
      </c>
      <c r="V1436" s="97" t="s">
        <v>504</v>
      </c>
      <c r="W1436" s="97" t="s">
        <v>289</v>
      </c>
      <c r="Y1436" s="127" t="s">
        <v>363</v>
      </c>
      <c r="Z1436" s="127" t="s">
        <v>364</v>
      </c>
      <c r="AA1436" s="127" t="s">
        <v>261</v>
      </c>
      <c r="AB1436" s="127">
        <f t="shared" si="164"/>
        <v>1</v>
      </c>
      <c r="AC1436" s="127">
        <f t="shared" si="163"/>
        <v>1</v>
      </c>
      <c r="AD1436" s="97">
        <v>24</v>
      </c>
      <c r="AE1436" s="132">
        <f t="shared" si="160"/>
        <v>886</v>
      </c>
      <c r="AF1436" s="97">
        <v>1</v>
      </c>
      <c r="AH1436" s="127" t="str">
        <f t="shared" si="158"/>
        <v>2682PHYTO SOYA DIA Y NOCHE X 60 CAP.</v>
      </c>
      <c r="AI1436" s="97" t="s">
        <v>512</v>
      </c>
    </row>
    <row r="1437" spans="1:35" x14ac:dyDescent="0.3">
      <c r="A1437" s="97">
        <v>184</v>
      </c>
      <c r="B1437" s="127" t="str">
        <f t="shared" si="156"/>
        <v>1841</v>
      </c>
      <c r="C1437" s="127" t="str">
        <f t="shared" si="157"/>
        <v>26824</v>
      </c>
      <c r="D1437" s="98" t="s">
        <v>1380</v>
      </c>
      <c r="E1437" s="159" t="s">
        <v>627</v>
      </c>
      <c r="F1437" s="148" t="str">
        <f>IFERROR(VLOOKUP(CONCATENATE(G1437,E1437),LOTES!$A$6:$D$1002,4,0),"")</f>
        <v>ECHINALIS X 30 CAPSULAS</v>
      </c>
      <c r="G1437" s="163" t="s">
        <v>154</v>
      </c>
      <c r="H1437" s="136">
        <f>IFERROR(VLOOKUP(CONCATENATE(G1437,E1437),LOTES!$A$6:$F$1000,6,0),"")</f>
        <v>43910</v>
      </c>
      <c r="I1437" s="132">
        <f t="shared" si="162"/>
        <v>4</v>
      </c>
      <c r="J1437" s="97" t="s">
        <v>667</v>
      </c>
      <c r="K1437" s="97">
        <v>2018</v>
      </c>
      <c r="L1437" s="109">
        <v>43257</v>
      </c>
      <c r="M1437" s="97">
        <v>2680</v>
      </c>
      <c r="N1437" s="97">
        <v>2682</v>
      </c>
      <c r="O1437" s="109">
        <v>43256</v>
      </c>
      <c r="P1437" s="97" t="s">
        <v>134</v>
      </c>
      <c r="Q1437" s="97" t="s">
        <v>566</v>
      </c>
      <c r="R1437" s="132" t="str">
        <f>IFERROR(VLOOKUP(Q1437,PROVEEDORES!$A$2:$B$100,2,0),"")</f>
        <v>QUITO</v>
      </c>
      <c r="S1437" s="124">
        <v>0.70833333333333337</v>
      </c>
      <c r="T1437" s="97">
        <v>4</v>
      </c>
      <c r="U1437" s="127" t="s">
        <v>503</v>
      </c>
      <c r="V1437" s="97" t="s">
        <v>504</v>
      </c>
      <c r="W1437" s="97" t="s">
        <v>289</v>
      </c>
      <c r="Y1437" s="127" t="s">
        <v>363</v>
      </c>
      <c r="Z1437" s="127" t="s">
        <v>364</v>
      </c>
      <c r="AA1437" s="127" t="s">
        <v>261</v>
      </c>
      <c r="AB1437" s="127">
        <f t="shared" si="164"/>
        <v>1</v>
      </c>
      <c r="AC1437" s="127">
        <f t="shared" si="163"/>
        <v>1</v>
      </c>
      <c r="AD1437" s="97">
        <v>24</v>
      </c>
      <c r="AE1437" s="132">
        <f t="shared" si="160"/>
        <v>886</v>
      </c>
      <c r="AF1437" s="97">
        <v>1</v>
      </c>
      <c r="AH1437" s="127" t="str">
        <f t="shared" si="158"/>
        <v>2682ECHINALIS X 30 CAPSULAS</v>
      </c>
      <c r="AI1437" s="97" t="s">
        <v>512</v>
      </c>
    </row>
    <row r="1438" spans="1:35" x14ac:dyDescent="0.3">
      <c r="A1438" s="97">
        <v>184</v>
      </c>
      <c r="B1438" s="127" t="str">
        <f t="shared" si="156"/>
        <v>1841</v>
      </c>
      <c r="C1438" s="127" t="str">
        <f t="shared" si="157"/>
        <v>26825</v>
      </c>
      <c r="D1438" s="98" t="s">
        <v>1380</v>
      </c>
      <c r="E1438" s="159" t="s">
        <v>633</v>
      </c>
      <c r="F1438" s="148" t="str">
        <f>IFERROR(VLOOKUP(CONCATENATE(G1438,E1438),LOTES!$A$6:$D$1002,4,0),"")</f>
        <v>VITIVEN X 30 CAPSULAS</v>
      </c>
      <c r="G1438" s="163" t="s">
        <v>173</v>
      </c>
      <c r="H1438" s="136">
        <f>IFERROR(VLOOKUP(CONCATENATE(G1438,E1438),LOTES!$A$6:$F$1000,6,0),"")</f>
        <v>43497</v>
      </c>
      <c r="I1438" s="132">
        <f t="shared" si="162"/>
        <v>5</v>
      </c>
      <c r="J1438" s="97" t="s">
        <v>667</v>
      </c>
      <c r="K1438" s="97">
        <v>2018</v>
      </c>
      <c r="L1438" s="109">
        <v>43257</v>
      </c>
      <c r="M1438" s="97">
        <v>2680</v>
      </c>
      <c r="N1438" s="97">
        <v>2682</v>
      </c>
      <c r="O1438" s="109">
        <v>43256</v>
      </c>
      <c r="P1438" s="97" t="s">
        <v>134</v>
      </c>
      <c r="Q1438" s="97" t="s">
        <v>566</v>
      </c>
      <c r="R1438" s="132" t="str">
        <f>IFERROR(VLOOKUP(Q1438,PROVEEDORES!$A$2:$B$100,2,0),"")</f>
        <v>QUITO</v>
      </c>
      <c r="S1438" s="124">
        <v>0.70833333333333337</v>
      </c>
      <c r="T1438" s="97">
        <v>4</v>
      </c>
      <c r="U1438" s="127" t="s">
        <v>503</v>
      </c>
      <c r="V1438" s="97" t="s">
        <v>504</v>
      </c>
      <c r="W1438" s="97" t="s">
        <v>289</v>
      </c>
      <c r="Y1438" s="127" t="s">
        <v>363</v>
      </c>
      <c r="Z1438" s="127" t="s">
        <v>364</v>
      </c>
      <c r="AA1438" s="127" t="s">
        <v>261</v>
      </c>
      <c r="AB1438" s="127">
        <f t="shared" si="164"/>
        <v>1</v>
      </c>
      <c r="AC1438" s="127">
        <f t="shared" si="163"/>
        <v>1</v>
      </c>
      <c r="AD1438" s="97">
        <v>6</v>
      </c>
      <c r="AE1438" s="132">
        <f t="shared" si="160"/>
        <v>886</v>
      </c>
      <c r="AF1438" s="97">
        <v>1</v>
      </c>
      <c r="AH1438" s="127" t="str">
        <f t="shared" si="158"/>
        <v>2682VITIVEN X 30 CAPSULAS</v>
      </c>
      <c r="AI1438" s="97" t="s">
        <v>512</v>
      </c>
    </row>
    <row r="1439" spans="1:35" x14ac:dyDescent="0.3">
      <c r="A1439" s="97">
        <v>183</v>
      </c>
      <c r="B1439" s="127" t="str">
        <f t="shared" si="156"/>
        <v>1835</v>
      </c>
      <c r="C1439" s="127" t="str">
        <f t="shared" si="157"/>
        <v>26831</v>
      </c>
      <c r="D1439" s="98" t="s">
        <v>1381</v>
      </c>
      <c r="E1439" s="159" t="s">
        <v>621</v>
      </c>
      <c r="F1439" s="148" t="str">
        <f>IFERROR(VLOOKUP(CONCATENATE(G1439,E1439),LOTES!$A$6:$D$1002,4,0),"")</f>
        <v>VAGIVIT CAJS X 6 V.T.</v>
      </c>
      <c r="G1439" s="163" t="s">
        <v>168</v>
      </c>
      <c r="H1439" s="136">
        <f>IFERROR(VLOOKUP(CONCATENATE(G1439,E1439),LOTES!$A$6:$F$1000,6,0),"")</f>
        <v>43738</v>
      </c>
      <c r="I1439" s="132">
        <f t="shared" si="162"/>
        <v>1</v>
      </c>
      <c r="J1439" s="97" t="s">
        <v>667</v>
      </c>
      <c r="K1439" s="97">
        <v>2018</v>
      </c>
      <c r="L1439" s="109">
        <v>43256</v>
      </c>
      <c r="M1439" s="97">
        <v>2681</v>
      </c>
      <c r="N1439" s="97">
        <v>2683</v>
      </c>
      <c r="O1439" s="109">
        <v>43256</v>
      </c>
      <c r="P1439" s="97" t="s">
        <v>134</v>
      </c>
      <c r="Q1439" s="97" t="s">
        <v>96</v>
      </c>
      <c r="R1439" s="132" t="str">
        <f>IFERROR(VLOOKUP(Q1439,PROVEEDORES!$A$2:$B$100,2,0),"")</f>
        <v>GUAYAQUIL</v>
      </c>
      <c r="S1439" s="124">
        <v>0.70833333333333337</v>
      </c>
      <c r="T1439" s="97">
        <v>1</v>
      </c>
      <c r="U1439" s="127" t="s">
        <v>660</v>
      </c>
      <c r="V1439" s="97" t="s">
        <v>659</v>
      </c>
      <c r="W1439" s="97" t="s">
        <v>289</v>
      </c>
      <c r="Y1439" s="127" t="s">
        <v>363</v>
      </c>
      <c r="Z1439" s="127" t="s">
        <v>364</v>
      </c>
      <c r="AA1439" s="127" t="s">
        <v>261</v>
      </c>
      <c r="AB1439" s="127">
        <v>5</v>
      </c>
      <c r="AC1439" s="127">
        <f t="shared" si="163"/>
        <v>1</v>
      </c>
      <c r="AD1439" s="97">
        <v>54</v>
      </c>
      <c r="AE1439" s="132">
        <f t="shared" si="160"/>
        <v>887</v>
      </c>
      <c r="AF1439" s="97">
        <v>1</v>
      </c>
      <c r="AH1439" s="127" t="str">
        <f t="shared" si="158"/>
        <v>2683VAGIVIT CAJS X 6 V.T.</v>
      </c>
      <c r="AI1439" s="97" t="s">
        <v>653</v>
      </c>
    </row>
    <row r="1440" spans="1:35" x14ac:dyDescent="0.3">
      <c r="A1440" s="97">
        <v>183</v>
      </c>
      <c r="B1440" s="127" t="str">
        <f t="shared" si="156"/>
        <v>1836</v>
      </c>
      <c r="C1440" s="127" t="str">
        <f t="shared" si="157"/>
        <v>16521</v>
      </c>
      <c r="E1440" s="159" t="s">
        <v>729</v>
      </c>
      <c r="F1440" s="148" t="str">
        <f>IFERROR(VLOOKUP(CONCATENATE(G1440,E1440),LOTES!$A$6:$D$1002,4,0),"")</f>
        <v xml:space="preserve">M.M. BABY SEB. BAÑO ESPUMA 25 ML         </v>
      </c>
      <c r="G1440" s="163">
        <v>60005005</v>
      </c>
      <c r="H1440" s="136">
        <f>IFERROR(VLOOKUP(CONCATENATE(G1440,E1440),LOTES!$A$6:$F$1000,6,0),"")</f>
        <v>43792</v>
      </c>
      <c r="I1440" s="132">
        <f t="shared" si="162"/>
        <v>1</v>
      </c>
      <c r="J1440" s="97" t="s">
        <v>667</v>
      </c>
      <c r="K1440" s="97">
        <v>2018</v>
      </c>
      <c r="L1440" s="109">
        <v>43256</v>
      </c>
      <c r="M1440" s="97">
        <v>1652</v>
      </c>
      <c r="N1440" s="97">
        <v>1652</v>
      </c>
      <c r="O1440" s="109">
        <v>43256</v>
      </c>
      <c r="P1440" s="97" t="s">
        <v>502</v>
      </c>
      <c r="Q1440" s="97" t="s">
        <v>563</v>
      </c>
      <c r="R1440" s="132" t="str">
        <f>IFERROR(VLOOKUP(Q1440,PROVEEDORES!$A$2:$B$100,2,0),"")</f>
        <v>GUAYAQUIL</v>
      </c>
      <c r="S1440" s="124">
        <v>0.70833333333333337</v>
      </c>
      <c r="T1440" s="97">
        <v>2</v>
      </c>
      <c r="U1440" s="127" t="s">
        <v>660</v>
      </c>
      <c r="V1440" s="97" t="s">
        <v>659</v>
      </c>
      <c r="W1440" s="97" t="s">
        <v>289</v>
      </c>
      <c r="Y1440" s="127" t="s">
        <v>363</v>
      </c>
      <c r="Z1440" s="127" t="s">
        <v>364</v>
      </c>
      <c r="AA1440" s="127" t="s">
        <v>261</v>
      </c>
      <c r="AB1440" s="127">
        <v>6</v>
      </c>
      <c r="AC1440" s="127">
        <v>1</v>
      </c>
      <c r="AD1440" s="97">
        <v>25</v>
      </c>
      <c r="AE1440" s="132"/>
      <c r="AF1440" s="97">
        <v>1</v>
      </c>
      <c r="AH1440" s="127" t="str">
        <f t="shared" si="158"/>
        <v xml:space="preserve">1652M.M. BABY SEB. BAÑO ESPUMA 25 ML         </v>
      </c>
      <c r="AI1440" s="97" t="s">
        <v>564</v>
      </c>
    </row>
    <row r="1441" spans="1:35" x14ac:dyDescent="0.3">
      <c r="A1441" s="97">
        <v>183</v>
      </c>
      <c r="B1441" s="127" t="str">
        <f t="shared" si="156"/>
        <v>1836</v>
      </c>
      <c r="C1441" s="127" t="str">
        <f t="shared" si="157"/>
        <v>16522</v>
      </c>
      <c r="E1441" s="159" t="s">
        <v>731</v>
      </c>
      <c r="F1441" s="148" t="str">
        <f>IFERROR(VLOOKUP(CONCATENATE(G1441,E1441),LOTES!$A$6:$D$1002,4,0),"")</f>
        <v xml:space="preserve">M.M. BABY SEB. CHAMPU SUAVE 20 ML        </v>
      </c>
      <c r="G1441" s="163">
        <v>60005006</v>
      </c>
      <c r="H1441" s="136">
        <f>IFERROR(VLOOKUP(CONCATENATE(G1441,E1441),LOTES!$A$6:$F$1000,6,0),"")</f>
        <v>43768</v>
      </c>
      <c r="I1441" s="132">
        <f t="shared" si="162"/>
        <v>2</v>
      </c>
      <c r="J1441" s="97" t="s">
        <v>667</v>
      </c>
      <c r="K1441" s="97">
        <v>2018</v>
      </c>
      <c r="L1441" s="109">
        <v>43256</v>
      </c>
      <c r="M1441" s="97">
        <v>1652</v>
      </c>
      <c r="N1441" s="97">
        <v>1652</v>
      </c>
      <c r="O1441" s="109">
        <v>43256</v>
      </c>
      <c r="P1441" s="97" t="s">
        <v>502</v>
      </c>
      <c r="Q1441" s="97" t="s">
        <v>563</v>
      </c>
      <c r="R1441" s="132" t="str">
        <f>IFERROR(VLOOKUP(Q1441,PROVEEDORES!$A$2:$B$100,2,0),"")</f>
        <v>GUAYAQUIL</v>
      </c>
      <c r="S1441" s="124">
        <v>0.70833333333333337</v>
      </c>
      <c r="T1441" s="97">
        <v>2</v>
      </c>
      <c r="U1441" s="127" t="s">
        <v>660</v>
      </c>
      <c r="V1441" s="97" t="s">
        <v>659</v>
      </c>
      <c r="W1441" s="97" t="s">
        <v>289</v>
      </c>
      <c r="Y1441" s="127" t="s">
        <v>363</v>
      </c>
      <c r="Z1441" s="127" t="s">
        <v>364</v>
      </c>
      <c r="AA1441" s="127" t="s">
        <v>261</v>
      </c>
      <c r="AB1441" s="127">
        <f t="shared" si="164"/>
        <v>6</v>
      </c>
      <c r="AC1441" s="127">
        <f t="shared" si="163"/>
        <v>1</v>
      </c>
      <c r="AD1441" s="97">
        <v>25</v>
      </c>
      <c r="AE1441" s="132"/>
      <c r="AF1441" s="97">
        <v>1</v>
      </c>
      <c r="AH1441" s="127" t="str">
        <f t="shared" si="158"/>
        <v xml:space="preserve">1652M.M. BABY SEB. CHAMPU SUAVE 20 ML        </v>
      </c>
      <c r="AI1441" s="97" t="s">
        <v>564</v>
      </c>
    </row>
    <row r="1442" spans="1:35" x14ac:dyDescent="0.3">
      <c r="A1442" s="97">
        <v>183</v>
      </c>
      <c r="B1442" s="127" t="str">
        <f t="shared" si="156"/>
        <v>1836</v>
      </c>
      <c r="C1442" s="127" t="str">
        <f t="shared" si="157"/>
        <v>16523</v>
      </c>
      <c r="E1442" s="159" t="s">
        <v>733</v>
      </c>
      <c r="F1442" s="148" t="str">
        <f>IFERROR(VLOOKUP(CONCATENATE(G1442,E1442),LOTES!$A$6:$D$1002,4,0),"")</f>
        <v xml:space="preserve">M.M. BABY SEB. CREMA FLUIDA 20 ML.       </v>
      </c>
      <c r="G1442" s="163">
        <v>60005006</v>
      </c>
      <c r="H1442" s="136">
        <f>IFERROR(VLOOKUP(CONCATENATE(G1442,E1442),LOTES!$A$6:$F$1000,6,0),"")</f>
        <v>43768</v>
      </c>
      <c r="I1442" s="132">
        <f t="shared" si="162"/>
        <v>3</v>
      </c>
      <c r="J1442" s="97" t="s">
        <v>667</v>
      </c>
      <c r="K1442" s="97">
        <v>2018</v>
      </c>
      <c r="L1442" s="109">
        <v>43256</v>
      </c>
      <c r="M1442" s="97">
        <v>1652</v>
      </c>
      <c r="N1442" s="97">
        <v>1652</v>
      </c>
      <c r="O1442" s="109">
        <v>43256</v>
      </c>
      <c r="P1442" s="97" t="s">
        <v>502</v>
      </c>
      <c r="Q1442" s="97" t="s">
        <v>563</v>
      </c>
      <c r="R1442" s="132" t="str">
        <f>IFERROR(VLOOKUP(Q1442,PROVEEDORES!$A$2:$B$100,2,0),"")</f>
        <v>GUAYAQUIL</v>
      </c>
      <c r="S1442" s="124">
        <v>0.70833333333333337</v>
      </c>
      <c r="T1442" s="97">
        <v>2</v>
      </c>
      <c r="U1442" s="127" t="s">
        <v>660</v>
      </c>
      <c r="V1442" s="97" t="s">
        <v>659</v>
      </c>
      <c r="W1442" s="97" t="s">
        <v>289</v>
      </c>
      <c r="Y1442" s="127" t="s">
        <v>363</v>
      </c>
      <c r="Z1442" s="127" t="s">
        <v>364</v>
      </c>
      <c r="AA1442" s="127" t="s">
        <v>261</v>
      </c>
      <c r="AB1442" s="127">
        <f t="shared" si="164"/>
        <v>6</v>
      </c>
      <c r="AC1442" s="127">
        <f t="shared" si="163"/>
        <v>1</v>
      </c>
      <c r="AD1442" s="97">
        <v>25</v>
      </c>
      <c r="AE1442" s="132"/>
      <c r="AF1442" s="97">
        <v>1</v>
      </c>
      <c r="AH1442" s="127" t="str">
        <f t="shared" si="158"/>
        <v xml:space="preserve">1652M.M. BABY SEB. CREMA FLUIDA 20 ML.       </v>
      </c>
      <c r="AI1442" s="97" t="s">
        <v>564</v>
      </c>
    </row>
    <row r="1443" spans="1:35" x14ac:dyDescent="0.3">
      <c r="A1443" s="97">
        <v>183</v>
      </c>
      <c r="B1443" s="127" t="str">
        <f t="shared" si="156"/>
        <v>1836</v>
      </c>
      <c r="C1443" s="127" t="str">
        <f t="shared" si="157"/>
        <v>16524</v>
      </c>
      <c r="E1443" s="159" t="s">
        <v>735</v>
      </c>
      <c r="F1443" s="148" t="str">
        <f>IFERROR(VLOOKUP(CONCATENATE(G1443,E1443),LOTES!$A$6:$D$1002,4,0),"")</f>
        <v xml:space="preserve">M.M. BABY SEB. CREMA SOLAR SPF 50 X 10ML </v>
      </c>
      <c r="G1443" s="163">
        <v>12805001</v>
      </c>
      <c r="H1443" s="136">
        <f>IFERROR(VLOOKUP(CONCATENATE(G1443,E1443),LOTES!$A$6:$F$1000,6,0),"")</f>
        <v>44197</v>
      </c>
      <c r="I1443" s="132">
        <f t="shared" si="162"/>
        <v>4</v>
      </c>
      <c r="J1443" s="97" t="s">
        <v>667</v>
      </c>
      <c r="K1443" s="97">
        <v>2018</v>
      </c>
      <c r="L1443" s="109">
        <v>43256</v>
      </c>
      <c r="M1443" s="97">
        <v>1652</v>
      </c>
      <c r="N1443" s="97">
        <v>1652</v>
      </c>
      <c r="O1443" s="109">
        <v>43256</v>
      </c>
      <c r="P1443" s="97" t="s">
        <v>502</v>
      </c>
      <c r="Q1443" s="97" t="s">
        <v>563</v>
      </c>
      <c r="R1443" s="132" t="str">
        <f>IFERROR(VLOOKUP(Q1443,PROVEEDORES!$A$2:$B$100,2,0),"")</f>
        <v>GUAYAQUIL</v>
      </c>
      <c r="S1443" s="124">
        <v>0.70833333333333337</v>
      </c>
      <c r="T1443" s="97">
        <v>2</v>
      </c>
      <c r="U1443" s="127" t="s">
        <v>660</v>
      </c>
      <c r="V1443" s="97" t="s">
        <v>659</v>
      </c>
      <c r="W1443" s="97" t="s">
        <v>289</v>
      </c>
      <c r="Y1443" s="127" t="s">
        <v>363</v>
      </c>
      <c r="Z1443" s="127" t="s">
        <v>364</v>
      </c>
      <c r="AA1443" s="127" t="s">
        <v>261</v>
      </c>
      <c r="AB1443" s="127">
        <f t="shared" si="164"/>
        <v>6</v>
      </c>
      <c r="AC1443" s="127">
        <f t="shared" si="163"/>
        <v>1</v>
      </c>
      <c r="AD1443" s="97">
        <v>25</v>
      </c>
      <c r="AE1443" s="132"/>
      <c r="AF1443" s="97">
        <v>1</v>
      </c>
      <c r="AH1443" s="127" t="str">
        <f t="shared" si="158"/>
        <v xml:space="preserve">1652M.M. BABY SEB. CREMA SOLAR SPF 50 X 10ML </v>
      </c>
      <c r="AI1443" s="97" t="s">
        <v>564</v>
      </c>
    </row>
    <row r="1444" spans="1:35" x14ac:dyDescent="0.3">
      <c r="A1444" s="97">
        <v>183</v>
      </c>
      <c r="B1444" s="127" t="str">
        <f t="shared" si="156"/>
        <v>1836</v>
      </c>
      <c r="C1444" s="127" t="str">
        <f t="shared" si="157"/>
        <v>16525</v>
      </c>
      <c r="E1444" s="159" t="s">
        <v>743</v>
      </c>
      <c r="F1444" s="148" t="str">
        <f>IFERROR(VLOOKUP(CONCATENATE(G1444,E1444),LOTES!$A$6:$D$1002,4,0),"")</f>
        <v xml:space="preserve">M.M. SEB. CLEAR FACE GEL FACIAL HIDRA 10 </v>
      </c>
      <c r="G1444" s="163">
        <v>61056023</v>
      </c>
      <c r="H1444" s="136">
        <f>IFERROR(VLOOKUP(CONCATENATE(G1444,E1444),LOTES!$A$6:$F$1000,6,0),"")</f>
        <v>43829</v>
      </c>
      <c r="I1444" s="132">
        <f t="shared" si="162"/>
        <v>5</v>
      </c>
      <c r="J1444" s="97" t="s">
        <v>667</v>
      </c>
      <c r="K1444" s="97">
        <v>2018</v>
      </c>
      <c r="L1444" s="109">
        <v>43256</v>
      </c>
      <c r="M1444" s="97">
        <v>1652</v>
      </c>
      <c r="N1444" s="97">
        <v>1652</v>
      </c>
      <c r="O1444" s="109">
        <v>43256</v>
      </c>
      <c r="P1444" s="97" t="s">
        <v>502</v>
      </c>
      <c r="Q1444" s="97" t="s">
        <v>563</v>
      </c>
      <c r="R1444" s="132" t="str">
        <f>IFERROR(VLOOKUP(Q1444,PROVEEDORES!$A$2:$B$100,2,0),"")</f>
        <v>GUAYAQUIL</v>
      </c>
      <c r="S1444" s="124">
        <v>0.70833333333333337</v>
      </c>
      <c r="T1444" s="97">
        <v>2</v>
      </c>
      <c r="U1444" s="127" t="s">
        <v>660</v>
      </c>
      <c r="V1444" s="97" t="s">
        <v>659</v>
      </c>
      <c r="W1444" s="97" t="s">
        <v>289</v>
      </c>
      <c r="Y1444" s="127" t="s">
        <v>363</v>
      </c>
      <c r="Z1444" s="127" t="s">
        <v>364</v>
      </c>
      <c r="AA1444" s="127" t="s">
        <v>261</v>
      </c>
      <c r="AB1444" s="127">
        <f t="shared" si="164"/>
        <v>6</v>
      </c>
      <c r="AC1444" s="127">
        <f t="shared" si="163"/>
        <v>1</v>
      </c>
      <c r="AD1444" s="97">
        <v>25</v>
      </c>
      <c r="AE1444" s="132"/>
      <c r="AF1444" s="97">
        <v>1</v>
      </c>
      <c r="AH1444" s="127" t="str">
        <f t="shared" si="158"/>
        <v xml:space="preserve">1652M.M. SEB. CLEAR FACE GEL FACIAL HIDRA 10 </v>
      </c>
      <c r="AI1444" s="97" t="s">
        <v>564</v>
      </c>
    </row>
    <row r="1445" spans="1:35" x14ac:dyDescent="0.3">
      <c r="A1445" s="97">
        <v>183</v>
      </c>
      <c r="B1445" s="127" t="str">
        <f t="shared" si="156"/>
        <v>1836</v>
      </c>
      <c r="C1445" s="127" t="str">
        <f t="shared" si="157"/>
        <v>16526</v>
      </c>
      <c r="E1445" s="159" t="s">
        <v>747</v>
      </c>
      <c r="F1445" s="148" t="str">
        <f>IFERROR(VLOOKUP(CONCATENATE(G1445,E1445),LOTES!$A$6:$D$1002,4,0),"")</f>
        <v xml:space="preserve">M.M. SEB. CLEAR FACE PASTILLA LIMP. 20   </v>
      </c>
      <c r="G1445" s="163">
        <v>60003230</v>
      </c>
      <c r="H1445" s="136">
        <f>IFERROR(VLOOKUP(CONCATENATE(G1445,E1445),LOTES!$A$6:$F$1000,6,0),"")</f>
        <v>43829</v>
      </c>
      <c r="I1445" s="132">
        <f t="shared" si="162"/>
        <v>6</v>
      </c>
      <c r="J1445" s="97" t="s">
        <v>667</v>
      </c>
      <c r="K1445" s="97">
        <v>2018</v>
      </c>
      <c r="L1445" s="109">
        <v>43256</v>
      </c>
      <c r="M1445" s="97">
        <v>1652</v>
      </c>
      <c r="N1445" s="97">
        <v>1652</v>
      </c>
      <c r="O1445" s="109">
        <v>43256</v>
      </c>
      <c r="P1445" s="97" t="s">
        <v>502</v>
      </c>
      <c r="Q1445" s="97" t="s">
        <v>563</v>
      </c>
      <c r="R1445" s="132" t="str">
        <f>IFERROR(VLOOKUP(Q1445,PROVEEDORES!$A$2:$B$100,2,0),"")</f>
        <v>GUAYAQUIL</v>
      </c>
      <c r="S1445" s="124">
        <v>0.70833333333333337</v>
      </c>
      <c r="T1445" s="97">
        <v>2</v>
      </c>
      <c r="U1445" s="127" t="s">
        <v>660</v>
      </c>
      <c r="V1445" s="97" t="s">
        <v>659</v>
      </c>
      <c r="W1445" s="97" t="s">
        <v>289</v>
      </c>
      <c r="Y1445" s="127" t="s">
        <v>363</v>
      </c>
      <c r="Z1445" s="127" t="s">
        <v>364</v>
      </c>
      <c r="AA1445" s="127" t="s">
        <v>261</v>
      </c>
      <c r="AB1445" s="127">
        <f t="shared" si="164"/>
        <v>6</v>
      </c>
      <c r="AC1445" s="127">
        <f t="shared" si="163"/>
        <v>1</v>
      </c>
      <c r="AD1445" s="97">
        <v>25</v>
      </c>
      <c r="AE1445" s="132"/>
      <c r="AF1445" s="97">
        <v>1</v>
      </c>
      <c r="AH1445" s="127" t="str">
        <f t="shared" si="158"/>
        <v xml:space="preserve">1652M.M. SEB. CLEAR FACE PASTILLA LIMP. 20   </v>
      </c>
      <c r="AI1445" s="97" t="s">
        <v>564</v>
      </c>
    </row>
    <row r="1446" spans="1:35" x14ac:dyDescent="0.3">
      <c r="A1446" s="97">
        <v>183</v>
      </c>
      <c r="B1446" s="127" t="str">
        <f t="shared" si="156"/>
        <v>1836</v>
      </c>
      <c r="C1446" s="127" t="str">
        <f t="shared" si="157"/>
        <v>16527</v>
      </c>
      <c r="E1446" s="159" t="s">
        <v>749</v>
      </c>
      <c r="F1446" s="148" t="str">
        <f>IFERROR(VLOOKUP(CONCATENATE(G1446,E1446),LOTES!$A$6:$D$1002,4,0),"")</f>
        <v xml:space="preserve">M.M. SEB. CREMA ANTI-EDAD FACIAL X 5 ML  </v>
      </c>
      <c r="G1446" s="163">
        <v>61002017</v>
      </c>
      <c r="H1446" s="136">
        <f>IFERROR(VLOOKUP(CONCATENATE(G1446,E1446),LOTES!$A$6:$F$1000,6,0),"")</f>
        <v>43829</v>
      </c>
      <c r="I1446" s="132">
        <f t="shared" si="162"/>
        <v>7</v>
      </c>
      <c r="J1446" s="97" t="s">
        <v>667</v>
      </c>
      <c r="K1446" s="97">
        <v>2018</v>
      </c>
      <c r="L1446" s="109">
        <v>43256</v>
      </c>
      <c r="M1446" s="97">
        <v>1652</v>
      </c>
      <c r="N1446" s="97">
        <v>1652</v>
      </c>
      <c r="O1446" s="109">
        <v>43256</v>
      </c>
      <c r="P1446" s="97" t="s">
        <v>502</v>
      </c>
      <c r="Q1446" s="97" t="s">
        <v>563</v>
      </c>
      <c r="R1446" s="132" t="str">
        <f>IFERROR(VLOOKUP(Q1446,PROVEEDORES!$A$2:$B$100,2,0),"")</f>
        <v>GUAYAQUIL</v>
      </c>
      <c r="S1446" s="124">
        <v>0.70833333333333337</v>
      </c>
      <c r="T1446" s="97">
        <v>2</v>
      </c>
      <c r="U1446" s="127" t="s">
        <v>660</v>
      </c>
      <c r="V1446" s="97" t="s">
        <v>659</v>
      </c>
      <c r="W1446" s="97" t="s">
        <v>289</v>
      </c>
      <c r="Y1446" s="127" t="s">
        <v>363</v>
      </c>
      <c r="Z1446" s="127" t="s">
        <v>364</v>
      </c>
      <c r="AA1446" s="127" t="s">
        <v>261</v>
      </c>
      <c r="AB1446" s="127">
        <f t="shared" si="164"/>
        <v>6</v>
      </c>
      <c r="AC1446" s="127">
        <f t="shared" si="163"/>
        <v>1</v>
      </c>
      <c r="AD1446" s="97">
        <v>25</v>
      </c>
      <c r="AE1446" s="132"/>
      <c r="AF1446" s="97">
        <v>1</v>
      </c>
      <c r="AH1446" s="127" t="str">
        <f t="shared" si="158"/>
        <v xml:space="preserve">1652M.M. SEB. CREMA ANTI-EDAD FACIAL X 5 ML  </v>
      </c>
      <c r="AI1446" s="97" t="s">
        <v>564</v>
      </c>
    </row>
    <row r="1447" spans="1:35" x14ac:dyDescent="0.3">
      <c r="A1447" s="97">
        <v>183</v>
      </c>
      <c r="B1447" s="127" t="str">
        <f t="shared" si="156"/>
        <v>1836</v>
      </c>
      <c r="C1447" s="127" t="str">
        <f t="shared" si="157"/>
        <v>16528</v>
      </c>
      <c r="E1447" s="159" t="s">
        <v>751</v>
      </c>
      <c r="F1447" s="148" t="str">
        <f>IFERROR(VLOOKUP(CONCATENATE(G1447,E1447),LOTES!$A$6:$D$1002,4,0),"")</f>
        <v xml:space="preserve">M.M. SEB. CREMA FACIAL HIDRATANTE X 10 M </v>
      </c>
      <c r="G1447" s="163">
        <v>40656011</v>
      </c>
      <c r="H1447" s="136">
        <f>IFERROR(VLOOKUP(CONCATENATE(G1447,E1447),LOTES!$A$6:$F$1000,6,0),"")</f>
        <v>43829</v>
      </c>
      <c r="I1447" s="132">
        <f t="shared" si="162"/>
        <v>8</v>
      </c>
      <c r="J1447" s="97" t="s">
        <v>667</v>
      </c>
      <c r="K1447" s="97">
        <v>2018</v>
      </c>
      <c r="L1447" s="109">
        <v>43256</v>
      </c>
      <c r="M1447" s="97">
        <v>1652</v>
      </c>
      <c r="N1447" s="97">
        <v>1652</v>
      </c>
      <c r="O1447" s="109">
        <v>43256</v>
      </c>
      <c r="P1447" s="97" t="s">
        <v>502</v>
      </c>
      <c r="Q1447" s="97" t="s">
        <v>563</v>
      </c>
      <c r="R1447" s="132" t="str">
        <f>IFERROR(VLOOKUP(Q1447,PROVEEDORES!$A$2:$B$100,2,0),"")</f>
        <v>GUAYAQUIL</v>
      </c>
      <c r="S1447" s="124">
        <v>0.70833333333333337</v>
      </c>
      <c r="T1447" s="97">
        <v>2</v>
      </c>
      <c r="U1447" s="127" t="s">
        <v>660</v>
      </c>
      <c r="V1447" s="97" t="s">
        <v>659</v>
      </c>
      <c r="W1447" s="97" t="s">
        <v>289</v>
      </c>
      <c r="Y1447" s="127" t="s">
        <v>363</v>
      </c>
      <c r="Z1447" s="127" t="s">
        <v>364</v>
      </c>
      <c r="AA1447" s="127" t="s">
        <v>261</v>
      </c>
      <c r="AB1447" s="127">
        <f t="shared" si="164"/>
        <v>6</v>
      </c>
      <c r="AC1447" s="127">
        <f t="shared" si="163"/>
        <v>1</v>
      </c>
      <c r="AD1447" s="97">
        <v>25</v>
      </c>
      <c r="AE1447" s="132"/>
      <c r="AF1447" s="97">
        <v>1</v>
      </c>
      <c r="AH1447" s="127" t="str">
        <f t="shared" si="158"/>
        <v xml:space="preserve">1652M.M. SEB. CREMA FACIAL HIDRATANTE X 10 M </v>
      </c>
      <c r="AI1447" s="97" t="s">
        <v>564</v>
      </c>
    </row>
    <row r="1448" spans="1:35" x14ac:dyDescent="0.3">
      <c r="A1448" s="97">
        <v>183</v>
      </c>
      <c r="B1448" s="127" t="str">
        <f t="shared" si="156"/>
        <v>1836</v>
      </c>
      <c r="C1448" s="127" t="str">
        <f t="shared" si="157"/>
        <v>16529</v>
      </c>
      <c r="E1448" s="159" t="s">
        <v>753</v>
      </c>
      <c r="F1448" s="148" t="str">
        <f>IFERROR(VLOOKUP(CONCATENATE(G1448,E1448),LOTES!$A$6:$D$1002,4,0),"")</f>
        <v xml:space="preserve">M.M. SEB. CREMA MANOS Y UÑAS 10 ML.      </v>
      </c>
      <c r="G1448" s="163">
        <v>61056003</v>
      </c>
      <c r="H1448" s="136">
        <f>IFERROR(VLOOKUP(CONCATENATE(G1448,E1448),LOTES!$A$6:$F$1000,6,0),"")</f>
        <v>43829</v>
      </c>
      <c r="I1448" s="132">
        <f t="shared" si="162"/>
        <v>9</v>
      </c>
      <c r="J1448" s="97" t="s">
        <v>667</v>
      </c>
      <c r="K1448" s="97">
        <v>2018</v>
      </c>
      <c r="L1448" s="109">
        <v>43256</v>
      </c>
      <c r="M1448" s="97">
        <v>1652</v>
      </c>
      <c r="N1448" s="97">
        <v>1652</v>
      </c>
      <c r="O1448" s="109">
        <v>43256</v>
      </c>
      <c r="P1448" s="97" t="s">
        <v>502</v>
      </c>
      <c r="Q1448" s="97" t="s">
        <v>563</v>
      </c>
      <c r="R1448" s="132" t="str">
        <f>IFERROR(VLOOKUP(Q1448,PROVEEDORES!$A$2:$B$100,2,0),"")</f>
        <v>GUAYAQUIL</v>
      </c>
      <c r="S1448" s="124">
        <v>0.70833333333333337</v>
      </c>
      <c r="T1448" s="97">
        <v>2</v>
      </c>
      <c r="U1448" s="127" t="s">
        <v>660</v>
      </c>
      <c r="V1448" s="97" t="s">
        <v>659</v>
      </c>
      <c r="W1448" s="97" t="s">
        <v>289</v>
      </c>
      <c r="Y1448" s="127" t="s">
        <v>363</v>
      </c>
      <c r="Z1448" s="127" t="s">
        <v>364</v>
      </c>
      <c r="AA1448" s="127" t="s">
        <v>261</v>
      </c>
      <c r="AB1448" s="127">
        <f t="shared" si="164"/>
        <v>6</v>
      </c>
      <c r="AC1448" s="127">
        <f t="shared" si="163"/>
        <v>1</v>
      </c>
      <c r="AD1448" s="97">
        <v>25</v>
      </c>
      <c r="AE1448" s="132"/>
      <c r="AF1448" s="97">
        <v>1</v>
      </c>
      <c r="AH1448" s="127" t="str">
        <f t="shared" si="158"/>
        <v xml:space="preserve">1652M.M. SEB. CREMA MANOS Y UÑAS 10 ML.      </v>
      </c>
      <c r="AI1448" s="97" t="s">
        <v>564</v>
      </c>
    </row>
    <row r="1449" spans="1:35" x14ac:dyDescent="0.3">
      <c r="A1449" s="97">
        <v>183</v>
      </c>
      <c r="B1449" s="127" t="str">
        <f t="shared" si="156"/>
        <v>1836</v>
      </c>
      <c r="C1449" s="127" t="str">
        <f t="shared" si="157"/>
        <v>165210</v>
      </c>
      <c r="E1449" s="159" t="s">
        <v>757</v>
      </c>
      <c r="F1449" s="148" t="str">
        <f>IFERROR(VLOOKUP(CONCATENATE(G1449,E1449),LOTES!$A$6:$D$1002,4,0),"")</f>
        <v xml:space="preserve">M.M. SEB. DERMOLIMPIADOR FACIAL 15 GR.   </v>
      </c>
      <c r="G1449" s="163">
        <v>60003226</v>
      </c>
      <c r="H1449" s="136">
        <f>IFERROR(VLOOKUP(CONCATENATE(G1449,E1449),LOTES!$A$6:$F$1000,6,0),"")</f>
        <v>43829</v>
      </c>
      <c r="I1449" s="132">
        <f t="shared" si="162"/>
        <v>10</v>
      </c>
      <c r="J1449" s="97" t="s">
        <v>667</v>
      </c>
      <c r="K1449" s="97">
        <v>2018</v>
      </c>
      <c r="L1449" s="109">
        <v>43256</v>
      </c>
      <c r="M1449" s="97">
        <v>1652</v>
      </c>
      <c r="N1449" s="97">
        <v>1652</v>
      </c>
      <c r="O1449" s="109">
        <v>43256</v>
      </c>
      <c r="P1449" s="97" t="s">
        <v>502</v>
      </c>
      <c r="Q1449" s="97" t="s">
        <v>563</v>
      </c>
      <c r="R1449" s="132" t="str">
        <f>IFERROR(VLOOKUP(Q1449,PROVEEDORES!$A$2:$B$100,2,0),"")</f>
        <v>GUAYAQUIL</v>
      </c>
      <c r="S1449" s="124">
        <v>0.70833333333333337</v>
      </c>
      <c r="T1449" s="97">
        <v>2</v>
      </c>
      <c r="U1449" s="127" t="s">
        <v>660</v>
      </c>
      <c r="V1449" s="97" t="s">
        <v>659</v>
      </c>
      <c r="W1449" s="97" t="s">
        <v>289</v>
      </c>
      <c r="Y1449" s="127" t="s">
        <v>363</v>
      </c>
      <c r="Z1449" s="127" t="s">
        <v>364</v>
      </c>
      <c r="AA1449" s="127" t="s">
        <v>261</v>
      </c>
      <c r="AB1449" s="127">
        <f t="shared" si="164"/>
        <v>6</v>
      </c>
      <c r="AC1449" s="127">
        <f t="shared" si="163"/>
        <v>1</v>
      </c>
      <c r="AD1449" s="97">
        <v>25</v>
      </c>
      <c r="AE1449" s="132"/>
      <c r="AF1449" s="97">
        <v>1</v>
      </c>
      <c r="AH1449" s="127" t="str">
        <f t="shared" si="158"/>
        <v xml:space="preserve">1652M.M. SEB. DERMOLIMPIADOR FACIAL 15 GR.   </v>
      </c>
      <c r="AI1449" s="97" t="s">
        <v>564</v>
      </c>
    </row>
    <row r="1450" spans="1:35" x14ac:dyDescent="0.3">
      <c r="A1450" s="97">
        <v>183</v>
      </c>
      <c r="B1450" s="127" t="str">
        <f t="shared" si="156"/>
        <v>1836</v>
      </c>
      <c r="C1450" s="127" t="str">
        <f t="shared" si="157"/>
        <v>165211</v>
      </c>
      <c r="E1450" s="159" t="s">
        <v>759</v>
      </c>
      <c r="F1450" s="148" t="str">
        <f>IFERROR(VLOOKUP(CONCATENATE(G1450,E1450),LOTES!$A$6:$D$1002,4,0),"")</f>
        <v xml:space="preserve">M.M. SEB. GEL INTIMO FEM. PH 3 8 ML.X 5M </v>
      </c>
      <c r="G1450" s="163">
        <v>60005006</v>
      </c>
      <c r="H1450" s="136">
        <f>IFERROR(VLOOKUP(CONCATENATE(G1450,E1450),LOTES!$A$6:$F$1000,6,0),"")</f>
        <v>43768</v>
      </c>
      <c r="I1450" s="132">
        <f t="shared" si="162"/>
        <v>11</v>
      </c>
      <c r="J1450" s="97" t="s">
        <v>667</v>
      </c>
      <c r="K1450" s="97">
        <v>2018</v>
      </c>
      <c r="L1450" s="109">
        <v>43256</v>
      </c>
      <c r="M1450" s="97">
        <v>1652</v>
      </c>
      <c r="N1450" s="97">
        <v>1652</v>
      </c>
      <c r="O1450" s="109">
        <v>43256</v>
      </c>
      <c r="P1450" s="97" t="s">
        <v>502</v>
      </c>
      <c r="Q1450" s="97" t="s">
        <v>563</v>
      </c>
      <c r="R1450" s="132" t="str">
        <f>IFERROR(VLOOKUP(Q1450,PROVEEDORES!$A$2:$B$100,2,0),"")</f>
        <v>GUAYAQUIL</v>
      </c>
      <c r="S1450" s="124">
        <v>0.70833333333333337</v>
      </c>
      <c r="T1450" s="97">
        <v>2</v>
      </c>
      <c r="U1450" s="127" t="s">
        <v>660</v>
      </c>
      <c r="V1450" s="97" t="s">
        <v>659</v>
      </c>
      <c r="W1450" s="97" t="s">
        <v>289</v>
      </c>
      <c r="Y1450" s="127" t="s">
        <v>363</v>
      </c>
      <c r="Z1450" s="127" t="s">
        <v>364</v>
      </c>
      <c r="AA1450" s="127" t="s">
        <v>261</v>
      </c>
      <c r="AB1450" s="127">
        <f t="shared" si="164"/>
        <v>6</v>
      </c>
      <c r="AC1450" s="127">
        <f t="shared" si="163"/>
        <v>1</v>
      </c>
      <c r="AD1450" s="97">
        <v>25</v>
      </c>
      <c r="AE1450" s="132"/>
      <c r="AF1450" s="97">
        <v>1</v>
      </c>
      <c r="AH1450" s="127" t="str">
        <f t="shared" si="158"/>
        <v xml:space="preserve">1652M.M. SEB. GEL INTIMO FEM. PH 3 8 ML.X 5M </v>
      </c>
      <c r="AI1450" s="97" t="s">
        <v>564</v>
      </c>
    </row>
    <row r="1451" spans="1:35" x14ac:dyDescent="0.3">
      <c r="A1451" s="97">
        <v>183</v>
      </c>
      <c r="B1451" s="127" t="str">
        <f t="shared" si="156"/>
        <v>1836</v>
      </c>
      <c r="C1451" s="127" t="str">
        <f t="shared" si="157"/>
        <v>165212</v>
      </c>
      <c r="E1451" s="159" t="s">
        <v>761</v>
      </c>
      <c r="F1451" s="148" t="str">
        <f>IFERROR(VLOOKUP(CONCATENATE(G1451,E1451),LOTES!$A$6:$D$1002,4,0),"")</f>
        <v xml:space="preserve">M.M. SEB. GEL INTIMO FEM. PH 6.8  X 5ML  </v>
      </c>
      <c r="G1451" s="163">
        <v>50005001</v>
      </c>
      <c r="H1451" s="136">
        <f>IFERROR(VLOOKUP(CONCATENATE(G1451,E1451),LOTES!$A$6:$F$1000,6,0),"")</f>
        <v>43281</v>
      </c>
      <c r="I1451" s="132">
        <f t="shared" si="162"/>
        <v>12</v>
      </c>
      <c r="J1451" s="97" t="s">
        <v>667</v>
      </c>
      <c r="K1451" s="97">
        <v>2018</v>
      </c>
      <c r="L1451" s="109">
        <v>43256</v>
      </c>
      <c r="M1451" s="97">
        <v>1652</v>
      </c>
      <c r="N1451" s="97">
        <v>1652</v>
      </c>
      <c r="O1451" s="109">
        <v>43256</v>
      </c>
      <c r="P1451" s="97" t="s">
        <v>502</v>
      </c>
      <c r="Q1451" s="97" t="s">
        <v>563</v>
      </c>
      <c r="R1451" s="132" t="str">
        <f>IFERROR(VLOOKUP(Q1451,PROVEEDORES!$A$2:$B$100,2,0),"")</f>
        <v>GUAYAQUIL</v>
      </c>
      <c r="S1451" s="124">
        <v>0.70833333333333337</v>
      </c>
      <c r="T1451" s="97">
        <v>2</v>
      </c>
      <c r="U1451" s="127" t="s">
        <v>660</v>
      </c>
      <c r="V1451" s="97" t="s">
        <v>659</v>
      </c>
      <c r="W1451" s="97" t="s">
        <v>289</v>
      </c>
      <c r="Y1451" s="127" t="s">
        <v>363</v>
      </c>
      <c r="Z1451" s="127" t="s">
        <v>364</v>
      </c>
      <c r="AA1451" s="127" t="s">
        <v>261</v>
      </c>
      <c r="AB1451" s="127">
        <f t="shared" si="164"/>
        <v>6</v>
      </c>
      <c r="AC1451" s="127">
        <f t="shared" si="163"/>
        <v>1</v>
      </c>
      <c r="AD1451" s="97">
        <v>25</v>
      </c>
      <c r="AE1451" s="132"/>
      <c r="AF1451" s="97">
        <v>1</v>
      </c>
      <c r="AH1451" s="127" t="str">
        <f t="shared" si="158"/>
        <v xml:space="preserve">1652M.M. SEB. GEL INTIMO FEM. PH 6.8  X 5ML  </v>
      </c>
      <c r="AI1451" s="97" t="s">
        <v>564</v>
      </c>
    </row>
    <row r="1452" spans="1:35" x14ac:dyDescent="0.3">
      <c r="A1452" s="97">
        <v>183</v>
      </c>
      <c r="B1452" s="127" t="str">
        <f t="shared" si="156"/>
        <v>1836</v>
      </c>
      <c r="C1452" s="127" t="str">
        <f t="shared" si="157"/>
        <v>165213</v>
      </c>
      <c r="E1452" s="159" t="s">
        <v>765</v>
      </c>
      <c r="F1452" s="148" t="str">
        <f>IFERROR(VLOOKUP(CONCATENATE(G1452,E1452),LOTES!$A$6:$D$1002,4,0),"")</f>
        <v xml:space="preserve">M.M. SEBA ANTI-EDAD CONTOR OJOS X 15ML   </v>
      </c>
      <c r="G1452" s="163">
        <v>60531003</v>
      </c>
      <c r="H1452" s="136">
        <f>IFERROR(VLOOKUP(CONCATENATE(G1452,E1452),LOTES!$A$6:$F$1000,6,0),"")</f>
        <v>43829</v>
      </c>
      <c r="I1452" s="132">
        <f t="shared" si="162"/>
        <v>13</v>
      </c>
      <c r="J1452" s="97" t="s">
        <v>667</v>
      </c>
      <c r="K1452" s="97">
        <v>2018</v>
      </c>
      <c r="L1452" s="109">
        <v>43256</v>
      </c>
      <c r="M1452" s="97">
        <v>1652</v>
      </c>
      <c r="N1452" s="97">
        <v>1652</v>
      </c>
      <c r="O1452" s="109">
        <v>43256</v>
      </c>
      <c r="P1452" s="97" t="s">
        <v>502</v>
      </c>
      <c r="Q1452" s="97" t="s">
        <v>563</v>
      </c>
      <c r="R1452" s="132" t="str">
        <f>IFERROR(VLOOKUP(Q1452,PROVEEDORES!$A$2:$B$100,2,0),"")</f>
        <v>GUAYAQUIL</v>
      </c>
      <c r="S1452" s="124">
        <v>0.70833333333333337</v>
      </c>
      <c r="T1452" s="97">
        <v>2</v>
      </c>
      <c r="U1452" s="127" t="s">
        <v>660</v>
      </c>
      <c r="V1452" s="97" t="s">
        <v>659</v>
      </c>
      <c r="W1452" s="97" t="s">
        <v>289</v>
      </c>
      <c r="Y1452" s="127" t="s">
        <v>363</v>
      </c>
      <c r="Z1452" s="127" t="s">
        <v>364</v>
      </c>
      <c r="AA1452" s="127" t="s">
        <v>261</v>
      </c>
      <c r="AB1452" s="127">
        <f t="shared" si="164"/>
        <v>6</v>
      </c>
      <c r="AC1452" s="127">
        <f t="shared" si="163"/>
        <v>1</v>
      </c>
      <c r="AD1452" s="97">
        <v>25</v>
      </c>
      <c r="AE1452" s="132"/>
      <c r="AF1452" s="97">
        <v>1</v>
      </c>
      <c r="AH1452" s="127" t="str">
        <f t="shared" si="158"/>
        <v xml:space="preserve">1652M.M. SEBA ANTI-EDAD CONTOR OJOS X 15ML   </v>
      </c>
      <c r="AI1452" s="97" t="s">
        <v>564</v>
      </c>
    </row>
    <row r="1453" spans="1:35" x14ac:dyDescent="0.3">
      <c r="A1453" s="97">
        <v>183</v>
      </c>
      <c r="B1453" s="127" t="str">
        <f t="shared" si="156"/>
        <v>1836</v>
      </c>
      <c r="C1453" s="127" t="str">
        <f t="shared" si="157"/>
        <v>165214</v>
      </c>
      <c r="E1453" s="159" t="s">
        <v>737</v>
      </c>
      <c r="F1453" s="148" t="str">
        <f>IFERROR(VLOOKUP(CONCATENATE(G1453,E1453),LOTES!$A$6:$D$1002,4,0),"")</f>
        <v xml:space="preserve">M.M. BABY SEB. DERMOLIMPIADOR X 15 GR.   </v>
      </c>
      <c r="G1453" s="163">
        <v>50003226</v>
      </c>
      <c r="H1453" s="136">
        <f>IFERROR(VLOOKUP(CONCATENATE(G1453,E1453),LOTES!$A$6:$F$1000,6,0),"")</f>
        <v>43342</v>
      </c>
      <c r="I1453" s="132">
        <f t="shared" si="162"/>
        <v>14</v>
      </c>
      <c r="J1453" s="97" t="s">
        <v>667</v>
      </c>
      <c r="K1453" s="97">
        <v>2018</v>
      </c>
      <c r="L1453" s="109">
        <v>43256</v>
      </c>
      <c r="M1453" s="97">
        <v>1652</v>
      </c>
      <c r="N1453" s="97">
        <v>1652</v>
      </c>
      <c r="O1453" s="109">
        <v>43256</v>
      </c>
      <c r="P1453" s="97" t="s">
        <v>502</v>
      </c>
      <c r="Q1453" s="97" t="s">
        <v>563</v>
      </c>
      <c r="R1453" s="132" t="str">
        <f>IFERROR(VLOOKUP(Q1453,PROVEEDORES!$A$2:$B$100,2,0),"")</f>
        <v>GUAYAQUIL</v>
      </c>
      <c r="S1453" s="124">
        <v>0.70833333333333337</v>
      </c>
      <c r="T1453" s="97">
        <v>2</v>
      </c>
      <c r="U1453" s="127" t="s">
        <v>660</v>
      </c>
      <c r="V1453" s="97" t="s">
        <v>659</v>
      </c>
      <c r="W1453" s="97" t="s">
        <v>289</v>
      </c>
      <c r="Y1453" s="127" t="s">
        <v>363</v>
      </c>
      <c r="Z1453" s="127" t="s">
        <v>364</v>
      </c>
      <c r="AA1453" s="127" t="s">
        <v>261</v>
      </c>
      <c r="AB1453" s="127">
        <f t="shared" si="164"/>
        <v>6</v>
      </c>
      <c r="AC1453" s="127">
        <f t="shared" si="163"/>
        <v>1</v>
      </c>
      <c r="AD1453" s="97">
        <v>25</v>
      </c>
      <c r="AE1453" s="132"/>
      <c r="AF1453" s="97">
        <v>1</v>
      </c>
      <c r="AH1453" s="127" t="str">
        <f t="shared" si="158"/>
        <v xml:space="preserve">1652M.M. BABY SEB. DERMOLIMPIADOR X 15 GR.   </v>
      </c>
      <c r="AI1453" s="97" t="s">
        <v>564</v>
      </c>
    </row>
    <row r="1454" spans="1:35" x14ac:dyDescent="0.3">
      <c r="A1454" s="97">
        <v>184</v>
      </c>
      <c r="B1454" s="127" t="str">
        <f t="shared" si="156"/>
        <v>1842</v>
      </c>
      <c r="C1454" s="127" t="str">
        <f t="shared" si="157"/>
        <v>26841</v>
      </c>
      <c r="E1454" s="159" t="s">
        <v>630</v>
      </c>
      <c r="F1454" s="148" t="str">
        <f>IFERROR(VLOOKUP(CONCATENATE(G1454,E1454),LOTES!$A$6:$D$1002,4,0),"")</f>
        <v>ACTIVOX MENTA-EUCALIPTO X 16 PASTILLAS</v>
      </c>
      <c r="G1454" s="163" t="s">
        <v>397</v>
      </c>
      <c r="H1454" s="136">
        <f>IFERROR(VLOOKUP(CONCATENATE(G1454,E1454),LOTES!$A$6:$F$1000,6,0),"")</f>
        <v>43738</v>
      </c>
      <c r="I1454" s="132">
        <f t="shared" si="162"/>
        <v>1</v>
      </c>
      <c r="J1454" s="97" t="s">
        <v>667</v>
      </c>
      <c r="K1454" s="97">
        <v>2018</v>
      </c>
      <c r="L1454" s="109">
        <v>43257</v>
      </c>
      <c r="M1454" s="97">
        <v>2682</v>
      </c>
      <c r="N1454" s="97">
        <v>2684</v>
      </c>
      <c r="O1454" s="109">
        <v>43257</v>
      </c>
      <c r="P1454" s="97" t="s">
        <v>134</v>
      </c>
      <c r="Q1454" s="97" t="s">
        <v>90</v>
      </c>
      <c r="R1454" s="132" t="str">
        <f>IFERROR(VLOOKUP(Q1454,PROVEEDORES!$A$2:$B$100,2,0),"")</f>
        <v>CUENCA</v>
      </c>
      <c r="S1454" s="124">
        <v>0.70833333333333337</v>
      </c>
      <c r="T1454" s="97">
        <v>4</v>
      </c>
      <c r="U1454" s="127" t="s">
        <v>503</v>
      </c>
      <c r="V1454" s="97" t="s">
        <v>504</v>
      </c>
      <c r="W1454" s="97" t="s">
        <v>289</v>
      </c>
      <c r="Y1454" s="127" t="s">
        <v>363</v>
      </c>
      <c r="Z1454" s="127" t="s">
        <v>364</v>
      </c>
      <c r="AA1454" s="127" t="s">
        <v>261</v>
      </c>
      <c r="AB1454" s="127">
        <v>2</v>
      </c>
      <c r="AC1454" s="127">
        <f t="shared" si="163"/>
        <v>1</v>
      </c>
      <c r="AD1454" s="97">
        <v>65</v>
      </c>
      <c r="AE1454" s="132">
        <f>IF(N1454&lt;&gt;"",IF(N1454=N1453,AE1439,AE1439+1),"")</f>
        <v>888</v>
      </c>
      <c r="AF1454" s="97">
        <v>1</v>
      </c>
      <c r="AH1454" s="127" t="str">
        <f t="shared" si="158"/>
        <v>2684ACTIVOX MENTA-EUCALIPTO X 16 PASTILLAS</v>
      </c>
      <c r="AI1454" s="97" t="s">
        <v>372</v>
      </c>
    </row>
    <row r="1455" spans="1:35" x14ac:dyDescent="0.3">
      <c r="A1455" s="97">
        <v>184</v>
      </c>
      <c r="B1455" s="127" t="str">
        <f t="shared" si="156"/>
        <v>1842</v>
      </c>
      <c r="C1455" s="127" t="str">
        <f t="shared" si="157"/>
        <v>26842</v>
      </c>
      <c r="E1455" s="159" t="s">
        <v>631</v>
      </c>
      <c r="F1455" s="148" t="str">
        <f>IFERROR(VLOOKUP(CONCATENATE(G1455,E1455),LOTES!$A$6:$D$1002,4,0),"")</f>
        <v>ACTIVOX MIEL-LIMON X 16 PASTILLAS</v>
      </c>
      <c r="G1455" s="163" t="s">
        <v>183</v>
      </c>
      <c r="H1455" s="136">
        <f>IFERROR(VLOOKUP(CONCATENATE(G1455,E1455),LOTES!$A$6:$F$1000,6,0),"")</f>
        <v>43738</v>
      </c>
      <c r="I1455" s="132">
        <f t="shared" si="162"/>
        <v>2</v>
      </c>
      <c r="J1455" s="97" t="s">
        <v>667</v>
      </c>
      <c r="K1455" s="97">
        <v>2018</v>
      </c>
      <c r="L1455" s="109">
        <v>43257</v>
      </c>
      <c r="M1455" s="97">
        <v>2682</v>
      </c>
      <c r="N1455" s="97">
        <v>2684</v>
      </c>
      <c r="O1455" s="109">
        <v>43257</v>
      </c>
      <c r="P1455" s="97" t="s">
        <v>134</v>
      </c>
      <c r="Q1455" s="97" t="s">
        <v>90</v>
      </c>
      <c r="R1455" s="132" t="str">
        <f>IFERROR(VLOOKUP(Q1455,PROVEEDORES!$A$2:$B$100,2,0),"")</f>
        <v>CUENCA</v>
      </c>
      <c r="S1455" s="124">
        <v>0.70833333333333337</v>
      </c>
      <c r="T1455" s="97">
        <v>4</v>
      </c>
      <c r="U1455" s="127" t="s">
        <v>503</v>
      </c>
      <c r="V1455" s="97" t="s">
        <v>504</v>
      </c>
      <c r="W1455" s="97" t="s">
        <v>289</v>
      </c>
      <c r="Y1455" s="127" t="s">
        <v>363</v>
      </c>
      <c r="Z1455" s="127" t="s">
        <v>364</v>
      </c>
      <c r="AA1455" s="127" t="s">
        <v>261</v>
      </c>
      <c r="AB1455" s="127">
        <v>2</v>
      </c>
      <c r="AC1455" s="127">
        <f t="shared" si="163"/>
        <v>1</v>
      </c>
      <c r="AD1455" s="97">
        <v>65</v>
      </c>
      <c r="AE1455" s="132">
        <f t="shared" si="160"/>
        <v>888</v>
      </c>
      <c r="AF1455" s="97">
        <v>1</v>
      </c>
      <c r="AH1455" s="127" t="str">
        <f t="shared" si="158"/>
        <v>2684ACTIVOX MIEL-LIMON X 16 PASTILLAS</v>
      </c>
      <c r="AI1455" s="97" t="s">
        <v>372</v>
      </c>
    </row>
    <row r="1456" spans="1:35" x14ac:dyDescent="0.3">
      <c r="A1456" s="97">
        <v>184</v>
      </c>
      <c r="B1456" s="127" t="str">
        <f t="shared" si="156"/>
        <v>1842</v>
      </c>
      <c r="C1456" s="127" t="str">
        <f t="shared" si="157"/>
        <v>26842</v>
      </c>
      <c r="E1456" s="159" t="s">
        <v>631</v>
      </c>
      <c r="F1456" s="148" t="str">
        <f>IFERROR(VLOOKUP(CONCATENATE(G1456,E1456),LOTES!$A$6:$D$1002,4,0),"")</f>
        <v>ACTIVOX MIEL-LIMON X 16 PASTILLAS</v>
      </c>
      <c r="G1456" s="163" t="s">
        <v>183</v>
      </c>
      <c r="H1456" s="136">
        <f>IFERROR(VLOOKUP(CONCATENATE(G1456,E1456),LOTES!$A$6:$F$1000,6,0),"")</f>
        <v>43738</v>
      </c>
      <c r="I1456" s="132">
        <f t="shared" si="162"/>
        <v>2</v>
      </c>
      <c r="J1456" s="97" t="s">
        <v>667</v>
      </c>
      <c r="K1456" s="97">
        <v>2018</v>
      </c>
      <c r="L1456" s="109">
        <v>43257</v>
      </c>
      <c r="M1456" s="97">
        <v>2682</v>
      </c>
      <c r="N1456" s="97">
        <v>2684</v>
      </c>
      <c r="O1456" s="109">
        <v>43257</v>
      </c>
      <c r="P1456" s="97" t="s">
        <v>134</v>
      </c>
      <c r="Q1456" s="97" t="s">
        <v>90</v>
      </c>
      <c r="R1456" s="132" t="str">
        <f>IFERROR(VLOOKUP(Q1456,PROVEEDORES!$A$2:$B$100,2,0),"")</f>
        <v>CUENCA</v>
      </c>
      <c r="S1456" s="124">
        <v>0.70833333333333337</v>
      </c>
      <c r="T1456" s="97">
        <v>4</v>
      </c>
      <c r="U1456" s="127" t="s">
        <v>503</v>
      </c>
      <c r="V1456" s="97" t="s">
        <v>504</v>
      </c>
      <c r="W1456" s="97" t="s">
        <v>289</v>
      </c>
      <c r="Y1456" s="127" t="s">
        <v>363</v>
      </c>
      <c r="Z1456" s="127" t="s">
        <v>364</v>
      </c>
      <c r="AA1456" s="127" t="s">
        <v>261</v>
      </c>
      <c r="AB1456" s="127">
        <v>2</v>
      </c>
      <c r="AC1456" s="127">
        <f t="shared" si="163"/>
        <v>1</v>
      </c>
      <c r="AD1456" s="97">
        <v>13</v>
      </c>
      <c r="AE1456" s="132">
        <f t="shared" si="160"/>
        <v>888</v>
      </c>
      <c r="AF1456" s="97">
        <v>1</v>
      </c>
      <c r="AH1456" s="127" t="str">
        <f t="shared" si="158"/>
        <v>2684ACTIVOX MIEL-LIMON X 16 PASTILLAS</v>
      </c>
      <c r="AI1456" s="97" t="s">
        <v>372</v>
      </c>
    </row>
    <row r="1457" spans="1:35" x14ac:dyDescent="0.3">
      <c r="A1457" s="97">
        <v>184</v>
      </c>
      <c r="B1457" s="127" t="str">
        <f t="shared" si="156"/>
        <v>1842</v>
      </c>
      <c r="C1457" s="127" t="str">
        <f t="shared" si="157"/>
        <v>26843</v>
      </c>
      <c r="E1457" s="159" t="s">
        <v>613</v>
      </c>
      <c r="F1457" s="148" t="str">
        <f>IFERROR(VLOOKUP(CONCATENATE(G1457,E1457),LOTES!$A$6:$D$1002,4,0),"")</f>
        <v>ARKOLAGEN PLUS X 14 SACHETS</v>
      </c>
      <c r="G1457" s="163" t="s">
        <v>547</v>
      </c>
      <c r="H1457" s="136">
        <f>IFERROR(VLOOKUP(CONCATENATE(G1457,E1457),LOTES!$A$6:$F$1000,6,0),"")</f>
        <v>44134</v>
      </c>
      <c r="I1457" s="132">
        <f t="shared" si="162"/>
        <v>3</v>
      </c>
      <c r="J1457" s="97" t="s">
        <v>667</v>
      </c>
      <c r="K1457" s="97">
        <v>2018</v>
      </c>
      <c r="L1457" s="109">
        <v>43257</v>
      </c>
      <c r="M1457" s="97">
        <v>2682</v>
      </c>
      <c r="N1457" s="97">
        <v>2684</v>
      </c>
      <c r="O1457" s="109">
        <v>43257</v>
      </c>
      <c r="P1457" s="97" t="s">
        <v>134</v>
      </c>
      <c r="Q1457" s="97" t="s">
        <v>90</v>
      </c>
      <c r="R1457" s="132" t="str">
        <f>IFERROR(VLOOKUP(Q1457,PROVEEDORES!$A$2:$B$100,2,0),"")</f>
        <v>CUENCA</v>
      </c>
      <c r="S1457" s="124">
        <v>0.70833333333333337</v>
      </c>
      <c r="T1457" s="97">
        <v>4</v>
      </c>
      <c r="U1457" s="127" t="s">
        <v>503</v>
      </c>
      <c r="V1457" s="97" t="s">
        <v>504</v>
      </c>
      <c r="W1457" s="97" t="s">
        <v>289</v>
      </c>
      <c r="Y1457" s="127" t="s">
        <v>363</v>
      </c>
      <c r="Z1457" s="127" t="s">
        <v>364</v>
      </c>
      <c r="AA1457" s="127" t="s">
        <v>261</v>
      </c>
      <c r="AB1457" s="127">
        <v>2</v>
      </c>
      <c r="AC1457" s="127">
        <f t="shared" si="163"/>
        <v>1</v>
      </c>
      <c r="AD1457" s="97">
        <v>25</v>
      </c>
      <c r="AE1457" s="132">
        <f t="shared" si="160"/>
        <v>888</v>
      </c>
      <c r="AF1457" s="97">
        <v>1</v>
      </c>
      <c r="AH1457" s="127" t="str">
        <f t="shared" si="158"/>
        <v>2684ARKOLAGEN PLUS X 14 SACHETS</v>
      </c>
      <c r="AI1457" s="97" t="s">
        <v>372</v>
      </c>
    </row>
    <row r="1458" spans="1:35" x14ac:dyDescent="0.3">
      <c r="A1458" s="97">
        <v>184</v>
      </c>
      <c r="B1458" s="127" t="str">
        <f t="shared" si="156"/>
        <v>1842</v>
      </c>
      <c r="C1458" s="127" t="str">
        <f t="shared" si="157"/>
        <v>26844</v>
      </c>
      <c r="E1458" s="159" t="s">
        <v>615</v>
      </c>
      <c r="F1458" s="148" t="str">
        <f>IFERROR(VLOOKUP(CONCATENATE(G1458,E1458),LOTES!$A$6:$D$1002,4,0),"")</f>
        <v>ARKOVOX PROPOLIS JARABE X 150 ML.</v>
      </c>
      <c r="G1458" s="163" t="s">
        <v>402</v>
      </c>
      <c r="H1458" s="136">
        <f>IFERROR(VLOOKUP(CONCATENATE(G1458,E1458),LOTES!$A$6:$F$1000,6,0),"")</f>
        <v>43707</v>
      </c>
      <c r="I1458" s="132">
        <f t="shared" si="162"/>
        <v>4</v>
      </c>
      <c r="J1458" s="97" t="s">
        <v>667</v>
      </c>
      <c r="K1458" s="97">
        <v>2018</v>
      </c>
      <c r="L1458" s="109">
        <v>43257</v>
      </c>
      <c r="M1458" s="97">
        <v>2682</v>
      </c>
      <c r="N1458" s="97">
        <v>2684</v>
      </c>
      <c r="O1458" s="109">
        <v>43257</v>
      </c>
      <c r="P1458" s="97" t="s">
        <v>134</v>
      </c>
      <c r="Q1458" s="97" t="s">
        <v>90</v>
      </c>
      <c r="R1458" s="132" t="str">
        <f>IFERROR(VLOOKUP(Q1458,PROVEEDORES!$A$2:$B$100,2,0),"")</f>
        <v>CUENCA</v>
      </c>
      <c r="S1458" s="124">
        <v>0.70833333333333337</v>
      </c>
      <c r="T1458" s="97">
        <v>4</v>
      </c>
      <c r="U1458" s="127" t="s">
        <v>503</v>
      </c>
      <c r="V1458" s="97" t="s">
        <v>504</v>
      </c>
      <c r="W1458" s="97" t="s">
        <v>289</v>
      </c>
      <c r="Y1458" s="127" t="s">
        <v>363</v>
      </c>
      <c r="Z1458" s="127" t="s">
        <v>364</v>
      </c>
      <c r="AA1458" s="127" t="s">
        <v>261</v>
      </c>
      <c r="AB1458" s="127">
        <v>2</v>
      </c>
      <c r="AC1458" s="127">
        <f t="shared" si="163"/>
        <v>1</v>
      </c>
      <c r="AD1458" s="97">
        <v>30</v>
      </c>
      <c r="AE1458" s="132">
        <f t="shared" si="160"/>
        <v>888</v>
      </c>
      <c r="AF1458" s="97">
        <v>1</v>
      </c>
      <c r="AH1458" s="127" t="str">
        <f t="shared" si="158"/>
        <v>2684ARKOVOX PROPOLIS JARABE X 150 ML.</v>
      </c>
      <c r="AI1458" s="97" t="s">
        <v>372</v>
      </c>
    </row>
    <row r="1459" spans="1:35" x14ac:dyDescent="0.3">
      <c r="A1459" s="97">
        <v>184</v>
      </c>
      <c r="B1459" s="127" t="str">
        <f t="shared" si="156"/>
        <v>1842</v>
      </c>
      <c r="C1459" s="127" t="str">
        <f t="shared" si="157"/>
        <v>26845</v>
      </c>
      <c r="E1459" s="159" t="s">
        <v>620</v>
      </c>
      <c r="F1459" s="148" t="str">
        <f>IFERROR(VLOOKUP(CONCATENATE(G1459,E1459),LOTES!$A$6:$D$1002,4,0),"")</f>
        <v>PHYTO SOYA FORTE X 60 CAPS</v>
      </c>
      <c r="G1459" s="163" t="s">
        <v>184</v>
      </c>
      <c r="H1459" s="136">
        <f>IFERROR(VLOOKUP(CONCATENATE(G1459,E1459),LOTES!$A$6:$F$1000,6,0),"")</f>
        <v>44042</v>
      </c>
      <c r="I1459" s="132">
        <f t="shared" si="162"/>
        <v>5</v>
      </c>
      <c r="J1459" s="97" t="s">
        <v>667</v>
      </c>
      <c r="K1459" s="97">
        <v>2018</v>
      </c>
      <c r="L1459" s="109">
        <v>43257</v>
      </c>
      <c r="M1459" s="97">
        <v>2682</v>
      </c>
      <c r="N1459" s="97">
        <v>2684</v>
      </c>
      <c r="O1459" s="109">
        <v>43257</v>
      </c>
      <c r="P1459" s="97" t="s">
        <v>134</v>
      </c>
      <c r="Q1459" s="97" t="s">
        <v>90</v>
      </c>
      <c r="R1459" s="132" t="str">
        <f>IFERROR(VLOOKUP(Q1459,PROVEEDORES!$A$2:$B$100,2,0),"")</f>
        <v>CUENCA</v>
      </c>
      <c r="S1459" s="124">
        <v>0.70833333333333337</v>
      </c>
      <c r="T1459" s="97">
        <v>4</v>
      </c>
      <c r="U1459" s="127" t="s">
        <v>503</v>
      </c>
      <c r="V1459" s="97" t="s">
        <v>504</v>
      </c>
      <c r="W1459" s="97" t="s">
        <v>289</v>
      </c>
      <c r="Y1459" s="127" t="s">
        <v>363</v>
      </c>
      <c r="Z1459" s="127" t="s">
        <v>364</v>
      </c>
      <c r="AA1459" s="127" t="s">
        <v>261</v>
      </c>
      <c r="AB1459" s="127">
        <v>2</v>
      </c>
      <c r="AC1459" s="127">
        <f t="shared" si="163"/>
        <v>1</v>
      </c>
      <c r="AD1459" s="97">
        <v>10</v>
      </c>
      <c r="AE1459" s="132">
        <f t="shared" si="160"/>
        <v>888</v>
      </c>
      <c r="AF1459" s="97">
        <v>1</v>
      </c>
      <c r="AH1459" s="127" t="str">
        <f t="shared" si="158"/>
        <v>2684PHYTO SOYA FORTE X 60 CAPS</v>
      </c>
      <c r="AI1459" s="97" t="s">
        <v>372</v>
      </c>
    </row>
    <row r="1460" spans="1:35" x14ac:dyDescent="0.3">
      <c r="A1460" s="97">
        <v>184</v>
      </c>
      <c r="B1460" s="127" t="str">
        <f t="shared" si="156"/>
        <v>1843</v>
      </c>
      <c r="C1460" s="127" t="str">
        <f t="shared" si="157"/>
        <v>26851</v>
      </c>
      <c r="E1460" s="159" t="s">
        <v>618</v>
      </c>
      <c r="F1460" s="148" t="str">
        <f>IFERROR(VLOOKUP(CONCATENATE(G1460,E1460),LOTES!$A$6:$D$1002,4,0),"")</f>
        <v>ARKOCAPIL advance X 60 CAPS.</v>
      </c>
      <c r="G1460" s="163" t="s">
        <v>162</v>
      </c>
      <c r="H1460" s="136">
        <f>IFERROR(VLOOKUP(CONCATENATE(G1460,E1460),LOTES!$A$6:$F$1000,6,0),"")</f>
        <v>43738</v>
      </c>
      <c r="I1460" s="132">
        <f t="shared" si="162"/>
        <v>1</v>
      </c>
      <c r="J1460" s="97" t="s">
        <v>667</v>
      </c>
      <c r="K1460" s="97">
        <v>2018</v>
      </c>
      <c r="L1460" s="109">
        <v>43257</v>
      </c>
      <c r="M1460" s="97">
        <v>2683</v>
      </c>
      <c r="N1460" s="97">
        <v>2685</v>
      </c>
      <c r="O1460" s="109">
        <v>43257</v>
      </c>
      <c r="P1460" s="97" t="s">
        <v>134</v>
      </c>
      <c r="Q1460" s="97" t="s">
        <v>90</v>
      </c>
      <c r="R1460" s="132" t="str">
        <f>IFERROR(VLOOKUP(Q1460,PROVEEDORES!$A$2:$B$100,2,0),"")</f>
        <v>CUENCA</v>
      </c>
      <c r="S1460" s="124">
        <v>0.70833333333333337</v>
      </c>
      <c r="T1460" s="97">
        <v>1</v>
      </c>
      <c r="U1460" s="127" t="s">
        <v>503</v>
      </c>
      <c r="V1460" s="97" t="s">
        <v>504</v>
      </c>
      <c r="W1460" s="97" t="s">
        <v>289</v>
      </c>
      <c r="Y1460" s="127" t="s">
        <v>363</v>
      </c>
      <c r="Z1460" s="127" t="s">
        <v>364</v>
      </c>
      <c r="AA1460" s="127" t="s">
        <v>261</v>
      </c>
      <c r="AB1460" s="127">
        <f t="shared" si="164"/>
        <v>3</v>
      </c>
      <c r="AC1460" s="127">
        <f t="shared" si="163"/>
        <v>1</v>
      </c>
      <c r="AD1460" s="97">
        <v>10</v>
      </c>
      <c r="AE1460" s="132">
        <f t="shared" si="160"/>
        <v>889</v>
      </c>
      <c r="AF1460" s="97">
        <v>1</v>
      </c>
      <c r="AH1460" s="127" t="str">
        <f t="shared" si="158"/>
        <v>2685ARKOCAPIL advance X 60 CAPS.</v>
      </c>
      <c r="AI1460" s="97" t="s">
        <v>372</v>
      </c>
    </row>
    <row r="1461" spans="1:35" x14ac:dyDescent="0.3">
      <c r="A1461" s="97">
        <v>184</v>
      </c>
      <c r="B1461" s="127" t="str">
        <f t="shared" si="156"/>
        <v>1843</v>
      </c>
      <c r="C1461" s="127" t="str">
        <f t="shared" si="157"/>
        <v>26852</v>
      </c>
      <c r="E1461" s="159" t="s">
        <v>619</v>
      </c>
      <c r="F1461" s="148" t="str">
        <f>IFERROR(VLOOKUP(CONCATENATE(G1461,E1461),LOTES!$A$6:$D$1002,4,0),"")</f>
        <v>CYS-CONTROL SACHETS X 14</v>
      </c>
      <c r="G1461" s="163" t="s">
        <v>407</v>
      </c>
      <c r="H1461" s="136">
        <f>IFERROR(VLOOKUP(CONCATENATE(G1461,E1461),LOTES!$A$6:$F$1000,6,0),"")</f>
        <v>44134</v>
      </c>
      <c r="I1461" s="132">
        <f t="shared" si="162"/>
        <v>2</v>
      </c>
      <c r="J1461" s="97" t="s">
        <v>667</v>
      </c>
      <c r="K1461" s="97">
        <v>2018</v>
      </c>
      <c r="L1461" s="109">
        <v>43257</v>
      </c>
      <c r="M1461" s="97">
        <v>2683</v>
      </c>
      <c r="N1461" s="97">
        <v>2685</v>
      </c>
      <c r="O1461" s="109">
        <v>43257</v>
      </c>
      <c r="P1461" s="97" t="s">
        <v>134</v>
      </c>
      <c r="Q1461" s="97" t="s">
        <v>90</v>
      </c>
      <c r="R1461" s="132" t="str">
        <f>IFERROR(VLOOKUP(Q1461,PROVEEDORES!$A$2:$B$100,2,0),"")</f>
        <v>CUENCA</v>
      </c>
      <c r="S1461" s="124">
        <v>0.70833333333333337</v>
      </c>
      <c r="T1461" s="97">
        <v>1</v>
      </c>
      <c r="U1461" s="127" t="s">
        <v>503</v>
      </c>
      <c r="V1461" s="97" t="s">
        <v>504</v>
      </c>
      <c r="W1461" s="97" t="s">
        <v>289</v>
      </c>
      <c r="Y1461" s="127" t="s">
        <v>363</v>
      </c>
      <c r="Z1461" s="127" t="s">
        <v>364</v>
      </c>
      <c r="AA1461" s="127" t="s">
        <v>261</v>
      </c>
      <c r="AB1461" s="127">
        <f t="shared" si="164"/>
        <v>3</v>
      </c>
      <c r="AC1461" s="127">
        <f t="shared" si="163"/>
        <v>1</v>
      </c>
      <c r="AD1461" s="97">
        <v>10</v>
      </c>
      <c r="AE1461" s="132">
        <f t="shared" si="160"/>
        <v>889</v>
      </c>
      <c r="AF1461" s="97">
        <v>1</v>
      </c>
      <c r="AH1461" s="127" t="str">
        <f t="shared" si="158"/>
        <v>2685CYS-CONTROL SACHETS X 14</v>
      </c>
      <c r="AI1461" s="97" t="s">
        <v>372</v>
      </c>
    </row>
    <row r="1462" spans="1:35" x14ac:dyDescent="0.3">
      <c r="A1462" s="97">
        <v>184</v>
      </c>
      <c r="B1462" s="127" t="str">
        <f t="shared" si="156"/>
        <v>1844</v>
      </c>
      <c r="C1462" s="127" t="str">
        <f t="shared" si="157"/>
        <v>26861</v>
      </c>
      <c r="E1462" s="159" t="s">
        <v>630</v>
      </c>
      <c r="F1462" s="148" t="str">
        <f>IFERROR(VLOOKUP(CONCATENATE(G1462,E1462),LOTES!$A$6:$D$1002,4,0),"")</f>
        <v>ACTIVOX MENTA-EUCALIPTO X 16 PASTILLAS</v>
      </c>
      <c r="G1462" s="163" t="s">
        <v>397</v>
      </c>
      <c r="H1462" s="136">
        <f>IFERROR(VLOOKUP(CONCATENATE(G1462,E1462),LOTES!$A$6:$F$1000,6,0),"")</f>
        <v>43738</v>
      </c>
      <c r="I1462" s="132">
        <f t="shared" si="162"/>
        <v>1</v>
      </c>
      <c r="J1462" s="97" t="s">
        <v>667</v>
      </c>
      <c r="K1462" s="97">
        <v>2018</v>
      </c>
      <c r="L1462" s="109">
        <v>43257</v>
      </c>
      <c r="M1462" s="97">
        <v>2684</v>
      </c>
      <c r="N1462" s="97">
        <v>2686</v>
      </c>
      <c r="O1462" s="109">
        <v>43257</v>
      </c>
      <c r="P1462" s="97" t="s">
        <v>134</v>
      </c>
      <c r="Q1462" s="97" t="s">
        <v>563</v>
      </c>
      <c r="R1462" s="132" t="str">
        <f>IFERROR(VLOOKUP(Q1462,PROVEEDORES!$A$2:$B$100,2,0),"")</f>
        <v>GUAYAQUIL</v>
      </c>
      <c r="S1462" s="124">
        <v>0.70833333333333337</v>
      </c>
      <c r="T1462" s="97">
        <v>1</v>
      </c>
      <c r="U1462" s="127" t="s">
        <v>503</v>
      </c>
      <c r="V1462" s="97" t="s">
        <v>504</v>
      </c>
      <c r="W1462" s="97" t="s">
        <v>289</v>
      </c>
      <c r="Y1462" s="127" t="s">
        <v>363</v>
      </c>
      <c r="Z1462" s="127" t="s">
        <v>364</v>
      </c>
      <c r="AA1462" s="127" t="s">
        <v>261</v>
      </c>
      <c r="AB1462" s="127">
        <f t="shared" si="164"/>
        <v>4</v>
      </c>
      <c r="AC1462" s="127">
        <f t="shared" si="163"/>
        <v>1</v>
      </c>
      <c r="AD1462" s="97">
        <v>10</v>
      </c>
      <c r="AE1462" s="132">
        <f t="shared" si="160"/>
        <v>890</v>
      </c>
      <c r="AF1462" s="97">
        <v>1</v>
      </c>
      <c r="AH1462" s="127" t="str">
        <f t="shared" si="158"/>
        <v>2686ACTIVOX MENTA-EUCALIPTO X 16 PASTILLAS</v>
      </c>
      <c r="AI1462" s="97" t="s">
        <v>564</v>
      </c>
    </row>
    <row r="1463" spans="1:35" x14ac:dyDescent="0.3">
      <c r="A1463" s="97">
        <v>184</v>
      </c>
      <c r="B1463" s="127" t="str">
        <f t="shared" si="156"/>
        <v>1844</v>
      </c>
      <c r="C1463" s="127" t="str">
        <f t="shared" si="157"/>
        <v>26862</v>
      </c>
      <c r="E1463" s="159" t="s">
        <v>631</v>
      </c>
      <c r="F1463" s="148" t="str">
        <f>IFERROR(VLOOKUP(CONCATENATE(G1463,E1463),LOTES!$A$6:$D$1002,4,0),"")</f>
        <v>ACTIVOX MIEL-LIMON X 16 PASTILLAS</v>
      </c>
      <c r="G1463" s="163" t="s">
        <v>183</v>
      </c>
      <c r="H1463" s="136">
        <f>IFERROR(VLOOKUP(CONCATENATE(G1463,E1463),LOTES!$A$6:$F$1000,6,0),"")</f>
        <v>43738</v>
      </c>
      <c r="I1463" s="132">
        <f t="shared" si="162"/>
        <v>2</v>
      </c>
      <c r="J1463" s="97" t="s">
        <v>667</v>
      </c>
      <c r="K1463" s="97">
        <v>2018</v>
      </c>
      <c r="L1463" s="109">
        <v>43257</v>
      </c>
      <c r="M1463" s="97">
        <v>2684</v>
      </c>
      <c r="N1463" s="97">
        <v>2686</v>
      </c>
      <c r="O1463" s="109">
        <v>43257</v>
      </c>
      <c r="P1463" s="97" t="s">
        <v>134</v>
      </c>
      <c r="Q1463" s="97" t="s">
        <v>563</v>
      </c>
      <c r="R1463" s="132" t="str">
        <f>IFERROR(VLOOKUP(Q1463,PROVEEDORES!$A$2:$B$100,2,0),"")</f>
        <v>GUAYAQUIL</v>
      </c>
      <c r="S1463" s="124">
        <v>0.70833333333333337</v>
      </c>
      <c r="T1463" s="97">
        <v>1</v>
      </c>
      <c r="U1463" s="127" t="s">
        <v>503</v>
      </c>
      <c r="V1463" s="97" t="s">
        <v>504</v>
      </c>
      <c r="W1463" s="97" t="s">
        <v>289</v>
      </c>
      <c r="Y1463" s="127" t="s">
        <v>363</v>
      </c>
      <c r="Z1463" s="127" t="s">
        <v>364</v>
      </c>
      <c r="AA1463" s="127" t="s">
        <v>261</v>
      </c>
      <c r="AB1463" s="127">
        <f t="shared" si="164"/>
        <v>4</v>
      </c>
      <c r="AC1463" s="127">
        <f t="shared" si="163"/>
        <v>1</v>
      </c>
      <c r="AD1463" s="97">
        <v>10</v>
      </c>
      <c r="AE1463" s="132">
        <f t="shared" si="160"/>
        <v>890</v>
      </c>
      <c r="AF1463" s="97">
        <v>1</v>
      </c>
      <c r="AH1463" s="127" t="str">
        <f t="shared" si="158"/>
        <v>2686ACTIVOX MIEL-LIMON X 16 PASTILLAS</v>
      </c>
      <c r="AI1463" s="97" t="s">
        <v>564</v>
      </c>
    </row>
    <row r="1464" spans="1:35" x14ac:dyDescent="0.3">
      <c r="A1464" s="97">
        <v>184</v>
      </c>
      <c r="B1464" s="127" t="str">
        <f t="shared" si="156"/>
        <v>1844</v>
      </c>
      <c r="C1464" s="127" t="str">
        <f t="shared" si="157"/>
        <v>26863</v>
      </c>
      <c r="E1464" s="159" t="s">
        <v>634</v>
      </c>
      <c r="F1464" s="148" t="str">
        <f>IFERROR(VLOOKUP(CONCATENATE(G1464,E1464),LOTES!$A$6:$D$1002,4,0),"")</f>
        <v>PHYTO SOYA GEL VAGINAL X 8 APLICADORES</v>
      </c>
      <c r="G1464" s="163" t="s">
        <v>326</v>
      </c>
      <c r="H1464" s="136">
        <f>IFERROR(VLOOKUP(CONCATENATE(G1464,E1464),LOTES!$A$6:$F$1000,6,0),"")</f>
        <v>44134</v>
      </c>
      <c r="I1464" s="132">
        <f t="shared" si="162"/>
        <v>3</v>
      </c>
      <c r="J1464" s="97" t="s">
        <v>667</v>
      </c>
      <c r="K1464" s="97">
        <v>2018</v>
      </c>
      <c r="L1464" s="109">
        <v>43257</v>
      </c>
      <c r="M1464" s="97">
        <v>2684</v>
      </c>
      <c r="N1464" s="97">
        <v>2686</v>
      </c>
      <c r="O1464" s="109">
        <v>43257</v>
      </c>
      <c r="P1464" s="97" t="s">
        <v>134</v>
      </c>
      <c r="Q1464" s="97" t="s">
        <v>563</v>
      </c>
      <c r="R1464" s="132" t="str">
        <f>IFERROR(VLOOKUP(Q1464,PROVEEDORES!$A$2:$B$100,2,0),"")</f>
        <v>GUAYAQUIL</v>
      </c>
      <c r="S1464" s="124">
        <v>0.70833333333333337</v>
      </c>
      <c r="T1464" s="97">
        <v>1</v>
      </c>
      <c r="U1464" s="127" t="s">
        <v>503</v>
      </c>
      <c r="V1464" s="97" t="s">
        <v>504</v>
      </c>
      <c r="W1464" s="97" t="s">
        <v>289</v>
      </c>
      <c r="Y1464" s="127" t="s">
        <v>363</v>
      </c>
      <c r="Z1464" s="127" t="s">
        <v>364</v>
      </c>
      <c r="AA1464" s="127" t="s">
        <v>261</v>
      </c>
      <c r="AB1464" s="127">
        <f t="shared" si="164"/>
        <v>4</v>
      </c>
      <c r="AC1464" s="127">
        <f t="shared" si="163"/>
        <v>1</v>
      </c>
      <c r="AD1464" s="97">
        <v>1</v>
      </c>
      <c r="AE1464" s="132">
        <f t="shared" si="160"/>
        <v>890</v>
      </c>
      <c r="AF1464" s="97">
        <v>1</v>
      </c>
      <c r="AH1464" s="127" t="str">
        <f t="shared" si="158"/>
        <v>2686PHYTO SOYA GEL VAGINAL X 8 APLICADORES</v>
      </c>
      <c r="AI1464" s="97" t="s">
        <v>564</v>
      </c>
    </row>
    <row r="1465" spans="1:35" x14ac:dyDescent="0.3">
      <c r="A1465" s="97">
        <v>184</v>
      </c>
      <c r="B1465" s="127" t="str">
        <f t="shared" si="156"/>
        <v>1844</v>
      </c>
      <c r="C1465" s="127" t="str">
        <f t="shared" si="157"/>
        <v>26864</v>
      </c>
      <c r="E1465" s="159" t="s">
        <v>617</v>
      </c>
      <c r="F1465" s="148" t="str">
        <f>IFERROR(VLOOKUP(CONCATENATE(G1465,E1465),LOTES!$A$6:$D$1002,4,0),"")</f>
        <v>PHYTO SOYA CAPS. X 60</v>
      </c>
      <c r="G1465" s="163" t="s">
        <v>355</v>
      </c>
      <c r="H1465" s="136">
        <f>IFERROR(VLOOKUP(CONCATENATE(G1465,E1465),LOTES!$A$6:$F$1000,6,0),"")</f>
        <v>44073</v>
      </c>
      <c r="I1465" s="132">
        <f t="shared" si="162"/>
        <v>4</v>
      </c>
      <c r="J1465" s="97" t="s">
        <v>667</v>
      </c>
      <c r="K1465" s="97">
        <v>2018</v>
      </c>
      <c r="L1465" s="109">
        <v>43257</v>
      </c>
      <c r="M1465" s="97">
        <v>2684</v>
      </c>
      <c r="N1465" s="97">
        <v>2686</v>
      </c>
      <c r="O1465" s="109">
        <v>43257</v>
      </c>
      <c r="P1465" s="97" t="s">
        <v>134</v>
      </c>
      <c r="Q1465" s="97" t="s">
        <v>563</v>
      </c>
      <c r="R1465" s="132" t="str">
        <f>IFERROR(VLOOKUP(Q1465,PROVEEDORES!$A$2:$B$100,2,0),"")</f>
        <v>GUAYAQUIL</v>
      </c>
      <c r="S1465" s="124">
        <v>0.70833333333333337</v>
      </c>
      <c r="T1465" s="97">
        <v>1</v>
      </c>
      <c r="U1465" s="127" t="s">
        <v>503</v>
      </c>
      <c r="V1465" s="97" t="s">
        <v>504</v>
      </c>
      <c r="W1465" s="97" t="s">
        <v>289</v>
      </c>
      <c r="Y1465" s="127" t="s">
        <v>363</v>
      </c>
      <c r="Z1465" s="127" t="s">
        <v>364</v>
      </c>
      <c r="AA1465" s="127" t="s">
        <v>261</v>
      </c>
      <c r="AB1465" s="127">
        <f t="shared" si="164"/>
        <v>4</v>
      </c>
      <c r="AC1465" s="127">
        <f t="shared" si="163"/>
        <v>1</v>
      </c>
      <c r="AD1465" s="97">
        <v>1</v>
      </c>
      <c r="AE1465" s="132">
        <f t="shared" si="160"/>
        <v>890</v>
      </c>
      <c r="AF1465" s="97">
        <v>1</v>
      </c>
      <c r="AH1465" s="127" t="str">
        <f t="shared" si="158"/>
        <v>2686PHYTO SOYA CAPS. X 60</v>
      </c>
      <c r="AI1465" s="97" t="s">
        <v>564</v>
      </c>
    </row>
    <row r="1466" spans="1:35" x14ac:dyDescent="0.3">
      <c r="A1466" s="97">
        <v>184</v>
      </c>
      <c r="B1466" s="127" t="str">
        <f t="shared" si="156"/>
        <v>1844</v>
      </c>
      <c r="C1466" s="127" t="str">
        <f t="shared" si="157"/>
        <v>26865</v>
      </c>
      <c r="E1466" s="159" t="s">
        <v>619</v>
      </c>
      <c r="F1466" s="148" t="str">
        <f>IFERROR(VLOOKUP(CONCATENATE(G1466,E1466),LOTES!$A$6:$D$1002,4,0),"")</f>
        <v>CYS-CONTROL SACHETS X 14</v>
      </c>
      <c r="G1466" s="163" t="s">
        <v>407</v>
      </c>
      <c r="H1466" s="136">
        <f>IFERROR(VLOOKUP(CONCATENATE(G1466,E1466),LOTES!$A$6:$F$1000,6,0),"")</f>
        <v>44134</v>
      </c>
      <c r="I1466" s="132">
        <f t="shared" si="162"/>
        <v>5</v>
      </c>
      <c r="J1466" s="97" t="s">
        <v>667</v>
      </c>
      <c r="K1466" s="97">
        <v>2018</v>
      </c>
      <c r="L1466" s="109">
        <v>43257</v>
      </c>
      <c r="M1466" s="97">
        <v>2684</v>
      </c>
      <c r="N1466" s="97">
        <v>2686</v>
      </c>
      <c r="O1466" s="109">
        <v>43257</v>
      </c>
      <c r="P1466" s="97" t="s">
        <v>134</v>
      </c>
      <c r="Q1466" s="97" t="s">
        <v>563</v>
      </c>
      <c r="R1466" s="132" t="str">
        <f>IFERROR(VLOOKUP(Q1466,PROVEEDORES!$A$2:$B$100,2,0),"")</f>
        <v>GUAYAQUIL</v>
      </c>
      <c r="S1466" s="124">
        <v>0.70833333333333337</v>
      </c>
      <c r="T1466" s="97">
        <v>1</v>
      </c>
      <c r="U1466" s="127" t="s">
        <v>503</v>
      </c>
      <c r="V1466" s="97" t="s">
        <v>504</v>
      </c>
      <c r="W1466" s="97" t="s">
        <v>289</v>
      </c>
      <c r="Y1466" s="127" t="s">
        <v>363</v>
      </c>
      <c r="Z1466" s="127" t="s">
        <v>364</v>
      </c>
      <c r="AA1466" s="127" t="s">
        <v>261</v>
      </c>
      <c r="AB1466" s="127">
        <f t="shared" si="164"/>
        <v>4</v>
      </c>
      <c r="AC1466" s="127">
        <f t="shared" si="163"/>
        <v>1</v>
      </c>
      <c r="AD1466" s="97">
        <v>1</v>
      </c>
      <c r="AE1466" s="132">
        <f t="shared" si="160"/>
        <v>890</v>
      </c>
      <c r="AF1466" s="97">
        <v>1</v>
      </c>
      <c r="AH1466" s="127" t="str">
        <f t="shared" si="158"/>
        <v>2686CYS-CONTROL SACHETS X 14</v>
      </c>
      <c r="AI1466" s="97" t="s">
        <v>564</v>
      </c>
    </row>
    <row r="1467" spans="1:35" x14ac:dyDescent="0.3">
      <c r="A1467" s="97">
        <v>184</v>
      </c>
      <c r="B1467" s="127" t="str">
        <f t="shared" si="156"/>
        <v>1844</v>
      </c>
      <c r="C1467" s="127" t="str">
        <f t="shared" si="157"/>
        <v>26866</v>
      </c>
      <c r="E1467" s="159" t="s">
        <v>613</v>
      </c>
      <c r="F1467" s="148" t="str">
        <f>IFERROR(VLOOKUP(CONCATENATE(G1467,E1467),LOTES!$A$6:$D$1002,4,0),"")</f>
        <v>ARKOLAGEN PLUS X 14 SACHETS</v>
      </c>
      <c r="G1467" s="163" t="s">
        <v>547</v>
      </c>
      <c r="H1467" s="136">
        <f>IFERROR(VLOOKUP(CONCATENATE(G1467,E1467),LOTES!$A$6:$F$1000,6,0),"")</f>
        <v>44134</v>
      </c>
      <c r="I1467" s="132">
        <f t="shared" si="162"/>
        <v>6</v>
      </c>
      <c r="J1467" s="97" t="s">
        <v>667</v>
      </c>
      <c r="K1467" s="97">
        <v>2018</v>
      </c>
      <c r="L1467" s="109">
        <v>43257</v>
      </c>
      <c r="M1467" s="97">
        <v>2684</v>
      </c>
      <c r="N1467" s="97">
        <v>2686</v>
      </c>
      <c r="O1467" s="109">
        <v>43257</v>
      </c>
      <c r="P1467" s="97" t="s">
        <v>134</v>
      </c>
      <c r="Q1467" s="97" t="s">
        <v>563</v>
      </c>
      <c r="R1467" s="132" t="str">
        <f>IFERROR(VLOOKUP(Q1467,PROVEEDORES!$A$2:$B$100,2,0),"")</f>
        <v>GUAYAQUIL</v>
      </c>
      <c r="S1467" s="124">
        <v>0.70833333333333337</v>
      </c>
      <c r="T1467" s="97">
        <v>1</v>
      </c>
      <c r="U1467" s="127" t="s">
        <v>503</v>
      </c>
      <c r="V1467" s="97" t="s">
        <v>504</v>
      </c>
      <c r="W1467" s="97" t="s">
        <v>289</v>
      </c>
      <c r="Y1467" s="127" t="s">
        <v>363</v>
      </c>
      <c r="Z1467" s="127" t="s">
        <v>364</v>
      </c>
      <c r="AA1467" s="127" t="s">
        <v>261</v>
      </c>
      <c r="AB1467" s="127">
        <f t="shared" si="164"/>
        <v>4</v>
      </c>
      <c r="AC1467" s="127">
        <f t="shared" si="163"/>
        <v>1</v>
      </c>
      <c r="AD1467" s="97">
        <v>1</v>
      </c>
      <c r="AE1467" s="132">
        <f t="shared" si="160"/>
        <v>890</v>
      </c>
      <c r="AF1467" s="97">
        <v>1</v>
      </c>
      <c r="AH1467" s="127" t="str">
        <f t="shared" si="158"/>
        <v>2686ARKOLAGEN PLUS X 14 SACHETS</v>
      </c>
      <c r="AI1467" s="97" t="s">
        <v>564</v>
      </c>
    </row>
    <row r="1468" spans="1:35" x14ac:dyDescent="0.3">
      <c r="A1468" s="97">
        <v>185</v>
      </c>
      <c r="B1468" s="127" t="str">
        <f t="shared" si="156"/>
        <v>1851</v>
      </c>
      <c r="C1468" s="127" t="str">
        <f t="shared" si="157"/>
        <v>13621</v>
      </c>
      <c r="E1468" s="159" t="s">
        <v>823</v>
      </c>
      <c r="F1468" s="148" t="str">
        <f>IFERROR(VLOOKUP(CONCATENATE(G1468,E1468),LOTES!$A$6:$D$1002,4,0),"")</f>
        <v xml:space="preserve">PLANTE SYSTEM ACEITE DE ARGAN X 30ML     </v>
      </c>
      <c r="G1468" s="163" t="s">
        <v>492</v>
      </c>
      <c r="H1468" s="136">
        <f>IFERROR(VLOOKUP(CONCATENATE(G1468,E1468),LOTES!$A$6:$F$1000,6,0),"")</f>
        <v>44013</v>
      </c>
      <c r="I1468" s="132">
        <f t="shared" si="162"/>
        <v>1</v>
      </c>
      <c r="J1468" s="97" t="s">
        <v>667</v>
      </c>
      <c r="K1468" s="97">
        <v>2018</v>
      </c>
      <c r="L1468" s="109">
        <v>43258</v>
      </c>
      <c r="M1468" s="97">
        <v>1354</v>
      </c>
      <c r="N1468" s="97">
        <v>1362</v>
      </c>
      <c r="O1468" s="109">
        <v>43258</v>
      </c>
      <c r="P1468" s="97" t="s">
        <v>502</v>
      </c>
      <c r="Q1468" s="97" t="s">
        <v>95</v>
      </c>
      <c r="R1468" s="132" t="str">
        <f>IFERROR(VLOOKUP(Q1468,PROVEEDORES!$A$2:$B$100,2,0),"")</f>
        <v>QUITO</v>
      </c>
      <c r="S1468" s="124">
        <v>0.58333333333333337</v>
      </c>
      <c r="T1468" s="97">
        <v>6</v>
      </c>
      <c r="U1468" s="127" t="s">
        <v>1439</v>
      </c>
      <c r="W1468" s="97" t="s">
        <v>289</v>
      </c>
      <c r="X1468" s="97" t="s">
        <v>1438</v>
      </c>
      <c r="Y1468" s="127" t="s">
        <v>837</v>
      </c>
      <c r="Z1468" s="127" t="s">
        <v>837</v>
      </c>
      <c r="AA1468" s="127" t="s">
        <v>837</v>
      </c>
      <c r="AB1468" s="127">
        <f t="shared" si="164"/>
        <v>1</v>
      </c>
      <c r="AC1468" s="127">
        <f t="shared" si="163"/>
        <v>1</v>
      </c>
      <c r="AD1468" s="97">
        <v>48</v>
      </c>
      <c r="AE1468" s="132">
        <f t="shared" si="160"/>
        <v>891</v>
      </c>
      <c r="AF1468" s="97">
        <v>1</v>
      </c>
      <c r="AH1468" s="127" t="str">
        <f t="shared" si="158"/>
        <v xml:space="preserve">1362PLANTE SYSTEM ACEITE DE ARGAN X 30ML     </v>
      </c>
      <c r="AI1468" s="97" t="s">
        <v>476</v>
      </c>
    </row>
    <row r="1469" spans="1:35" x14ac:dyDescent="0.3">
      <c r="A1469" s="97">
        <v>185</v>
      </c>
      <c r="B1469" s="127" t="str">
        <f t="shared" si="156"/>
        <v>1851</v>
      </c>
      <c r="C1469" s="127" t="str">
        <f t="shared" si="157"/>
        <v>13622</v>
      </c>
      <c r="E1469" s="159" t="s">
        <v>785</v>
      </c>
      <c r="F1469" s="148" t="str">
        <f>IFERROR(VLOOKUP(CONCATENATE(G1469,E1469),LOTES!$A$6:$D$1002,4,0),"")</f>
        <v xml:space="preserve">AGUA MICELAR PURETE                      </v>
      </c>
      <c r="G1469" s="163" t="s">
        <v>494</v>
      </c>
      <c r="H1469" s="136">
        <f>IFERROR(VLOOKUP(CONCATENATE(G1469,E1469),LOTES!$A$6:$F$1000,6,0),"")</f>
        <v>44562</v>
      </c>
      <c r="I1469" s="132">
        <f t="shared" si="162"/>
        <v>2</v>
      </c>
      <c r="J1469" s="97" t="s">
        <v>667</v>
      </c>
      <c r="K1469" s="97">
        <v>2018</v>
      </c>
      <c r="L1469" s="109">
        <v>43258</v>
      </c>
      <c r="M1469" s="97">
        <v>1354</v>
      </c>
      <c r="N1469" s="97">
        <v>1362</v>
      </c>
      <c r="O1469" s="109">
        <v>43258</v>
      </c>
      <c r="P1469" s="97" t="s">
        <v>502</v>
      </c>
      <c r="Q1469" s="97" t="s">
        <v>95</v>
      </c>
      <c r="R1469" s="132" t="str">
        <f>IFERROR(VLOOKUP(Q1469,PROVEEDORES!$A$2:$B$100,2,0),"")</f>
        <v>QUITO</v>
      </c>
      <c r="S1469" s="124">
        <v>0.58333333333333337</v>
      </c>
      <c r="T1469" s="97">
        <v>6</v>
      </c>
      <c r="U1469" s="127" t="s">
        <v>1439</v>
      </c>
      <c r="W1469" s="97" t="s">
        <v>289</v>
      </c>
      <c r="X1469" s="97" t="s">
        <v>1438</v>
      </c>
      <c r="Y1469" s="127" t="s">
        <v>837</v>
      </c>
      <c r="Z1469" s="127" t="s">
        <v>837</v>
      </c>
      <c r="AA1469" s="127" t="s">
        <v>837</v>
      </c>
      <c r="AB1469" s="127">
        <f t="shared" si="164"/>
        <v>1</v>
      </c>
      <c r="AC1469" s="127">
        <f t="shared" si="163"/>
        <v>1</v>
      </c>
      <c r="AD1469" s="97">
        <v>48</v>
      </c>
      <c r="AE1469" s="132">
        <f t="shared" si="160"/>
        <v>891</v>
      </c>
      <c r="AF1469" s="97">
        <v>1</v>
      </c>
      <c r="AH1469" s="127" t="str">
        <f t="shared" si="158"/>
        <v xml:space="preserve">1362AGUA MICELAR PURETE                      </v>
      </c>
      <c r="AI1469" s="97" t="s">
        <v>476</v>
      </c>
    </row>
    <row r="1470" spans="1:35" x14ac:dyDescent="0.3">
      <c r="A1470" s="97">
        <v>185</v>
      </c>
      <c r="B1470" s="127" t="str">
        <f t="shared" si="156"/>
        <v>1851</v>
      </c>
      <c r="C1470" s="127" t="str">
        <f t="shared" si="157"/>
        <v>13623</v>
      </c>
      <c r="E1470" s="159" t="s">
        <v>813</v>
      </c>
      <c r="F1470" s="148" t="str">
        <f>IFERROR(VLOOKUP(CONCATENATE(G1470,E1470),LOTES!$A$6:$D$1002,4,0),"")</f>
        <v xml:space="preserve">HOMOGENE CREMA ROSTRO ANTIMANCHAS        </v>
      </c>
      <c r="G1470" s="163" t="s">
        <v>495</v>
      </c>
      <c r="H1470" s="136">
        <f>IFERROR(VLOOKUP(CONCATENATE(G1470,E1470),LOTES!$A$6:$F$1000,6,0),"")</f>
        <v>43831</v>
      </c>
      <c r="I1470" s="132">
        <f t="shared" si="162"/>
        <v>3</v>
      </c>
      <c r="J1470" s="97" t="s">
        <v>667</v>
      </c>
      <c r="K1470" s="97">
        <v>2018</v>
      </c>
      <c r="L1470" s="109">
        <v>43258</v>
      </c>
      <c r="M1470" s="97">
        <v>1354</v>
      </c>
      <c r="N1470" s="97">
        <v>1362</v>
      </c>
      <c r="O1470" s="109">
        <v>43258</v>
      </c>
      <c r="P1470" s="97" t="s">
        <v>502</v>
      </c>
      <c r="Q1470" s="97" t="s">
        <v>95</v>
      </c>
      <c r="R1470" s="132" t="str">
        <f>IFERROR(VLOOKUP(Q1470,PROVEEDORES!$A$2:$B$100,2,0),"")</f>
        <v>QUITO</v>
      </c>
      <c r="S1470" s="124">
        <v>0.58333333333333337</v>
      </c>
      <c r="T1470" s="97">
        <v>6</v>
      </c>
      <c r="U1470" s="127" t="s">
        <v>1439</v>
      </c>
      <c r="W1470" s="97" t="s">
        <v>289</v>
      </c>
      <c r="X1470" s="97" t="s">
        <v>1438</v>
      </c>
      <c r="Y1470" s="127" t="s">
        <v>837</v>
      </c>
      <c r="Z1470" s="127" t="s">
        <v>837</v>
      </c>
      <c r="AA1470" s="127" t="s">
        <v>837</v>
      </c>
      <c r="AB1470" s="127">
        <f t="shared" si="164"/>
        <v>1</v>
      </c>
      <c r="AC1470" s="127">
        <f t="shared" si="163"/>
        <v>1</v>
      </c>
      <c r="AD1470" s="97">
        <v>12</v>
      </c>
      <c r="AE1470" s="132">
        <f t="shared" si="160"/>
        <v>891</v>
      </c>
      <c r="AF1470" s="97">
        <v>1</v>
      </c>
      <c r="AH1470" s="127" t="str">
        <f t="shared" si="158"/>
        <v xml:space="preserve">1362HOMOGENE CREMA ROSTRO ANTIMANCHAS        </v>
      </c>
      <c r="AI1470" s="97" t="s">
        <v>476</v>
      </c>
    </row>
    <row r="1471" spans="1:35" x14ac:dyDescent="0.3">
      <c r="A1471" s="97">
        <v>186</v>
      </c>
      <c r="B1471" s="127" t="str">
        <f t="shared" ref="B1471:B1533" si="165">CONCATENATE(A1471,AB1471)</f>
        <v>1861</v>
      </c>
      <c r="C1471" s="127" t="str">
        <f t="shared" ref="C1471:C1533" si="166">CONCATENATE(N1471,I1471)</f>
        <v>26871</v>
      </c>
      <c r="E1471" s="159" t="s">
        <v>619</v>
      </c>
      <c r="F1471" s="148" t="str">
        <f>IFERROR(VLOOKUP(CONCATENATE(G1471,E1471),LOTES!$A$6:$D$1002,4,0),"")</f>
        <v>CYS-CONTROL SACHETS X 14</v>
      </c>
      <c r="G1471" s="160" t="s">
        <v>407</v>
      </c>
      <c r="H1471" s="136">
        <f>IFERROR(VLOOKUP(CONCATENATE(G1471,E1471),LOTES!$A$6:$F$1000,6,0),"")</f>
        <v>44134</v>
      </c>
      <c r="I1471" s="132">
        <f t="shared" si="162"/>
        <v>1</v>
      </c>
      <c r="J1471" s="97" t="s">
        <v>667</v>
      </c>
      <c r="K1471" s="97">
        <v>2018</v>
      </c>
      <c r="L1471" s="109">
        <v>43258</v>
      </c>
      <c r="M1471" s="97">
        <v>2685</v>
      </c>
      <c r="N1471" s="97">
        <v>2687</v>
      </c>
      <c r="O1471" s="109">
        <v>43258</v>
      </c>
      <c r="P1471" s="97" t="s">
        <v>134</v>
      </c>
      <c r="Q1471" s="97" t="s">
        <v>375</v>
      </c>
      <c r="R1471" s="132" t="str">
        <f>IFERROR(VLOOKUP(Q1471,PROVEEDORES!$A$2:$B$100,2,0),"")</f>
        <v>GUAYAQUIL</v>
      </c>
      <c r="S1471" s="124">
        <v>0.75</v>
      </c>
      <c r="T1471" s="97">
        <v>2</v>
      </c>
      <c r="U1471" s="127" t="s">
        <v>542</v>
      </c>
      <c r="V1471" s="97" t="s">
        <v>543</v>
      </c>
      <c r="W1471" s="97" t="s">
        <v>289</v>
      </c>
      <c r="Y1471" s="127" t="s">
        <v>363</v>
      </c>
      <c r="Z1471" s="127" t="s">
        <v>364</v>
      </c>
      <c r="AA1471" s="127" t="s">
        <v>261</v>
      </c>
      <c r="AB1471" s="127">
        <f t="shared" si="164"/>
        <v>1</v>
      </c>
      <c r="AC1471" s="127">
        <f t="shared" si="163"/>
        <v>1</v>
      </c>
      <c r="AD1471" s="97">
        <v>40</v>
      </c>
      <c r="AE1471" s="132">
        <f t="shared" si="160"/>
        <v>892</v>
      </c>
      <c r="AF1471" s="97">
        <v>1</v>
      </c>
      <c r="AH1471" s="127" t="str">
        <f t="shared" ref="AH1471:AH1534" si="167">CONCATENATE(N1471,F1471)</f>
        <v>2687CYS-CONTROL SACHETS X 14</v>
      </c>
      <c r="AI1471" s="97" t="s">
        <v>559</v>
      </c>
    </row>
    <row r="1472" spans="1:35" x14ac:dyDescent="0.3">
      <c r="A1472" s="97">
        <v>186</v>
      </c>
      <c r="B1472" s="127" t="str">
        <f t="shared" si="165"/>
        <v>1861</v>
      </c>
      <c r="C1472" s="127" t="str">
        <f t="shared" si="166"/>
        <v>26872</v>
      </c>
      <c r="E1472" s="159" t="s">
        <v>634</v>
      </c>
      <c r="F1472" s="148" t="str">
        <f>IFERROR(VLOOKUP(CONCATENATE(G1472,E1472),LOTES!$A$6:$D$1002,4,0),"")</f>
        <v>PHYTO SOYA GEL VAGINAL X 8 APLICADORES</v>
      </c>
      <c r="G1472" s="160" t="s">
        <v>326</v>
      </c>
      <c r="H1472" s="136">
        <f>IFERROR(VLOOKUP(CONCATENATE(G1472,E1472),LOTES!$A$6:$F$1000,6,0),"")</f>
        <v>44134</v>
      </c>
      <c r="I1472" s="132">
        <f t="shared" si="162"/>
        <v>2</v>
      </c>
      <c r="J1472" s="97" t="s">
        <v>667</v>
      </c>
      <c r="K1472" s="97">
        <v>2018</v>
      </c>
      <c r="L1472" s="109">
        <v>43258</v>
      </c>
      <c r="M1472" s="97">
        <v>2685</v>
      </c>
      <c r="N1472" s="97">
        <v>2687</v>
      </c>
      <c r="O1472" s="109">
        <v>43258</v>
      </c>
      <c r="P1472" s="97" t="s">
        <v>134</v>
      </c>
      <c r="Q1472" s="97" t="s">
        <v>375</v>
      </c>
      <c r="R1472" s="132" t="str">
        <f>IFERROR(VLOOKUP(Q1472,PROVEEDORES!$A$2:$B$100,2,0),"")</f>
        <v>GUAYAQUIL</v>
      </c>
      <c r="S1472" s="124">
        <v>0.75</v>
      </c>
      <c r="T1472" s="97">
        <v>2</v>
      </c>
      <c r="U1472" s="127" t="s">
        <v>542</v>
      </c>
      <c r="V1472" s="97" t="s">
        <v>543</v>
      </c>
      <c r="W1472" s="97" t="s">
        <v>289</v>
      </c>
      <c r="Y1472" s="127" t="s">
        <v>363</v>
      </c>
      <c r="Z1472" s="127" t="s">
        <v>364</v>
      </c>
      <c r="AA1472" s="127" t="s">
        <v>261</v>
      </c>
      <c r="AB1472" s="127">
        <f t="shared" si="164"/>
        <v>1</v>
      </c>
      <c r="AC1472" s="127">
        <f t="shared" si="163"/>
        <v>1</v>
      </c>
      <c r="AD1472" s="97">
        <v>10</v>
      </c>
      <c r="AE1472" s="132">
        <f t="shared" si="160"/>
        <v>892</v>
      </c>
      <c r="AF1472" s="97">
        <v>1</v>
      </c>
      <c r="AH1472" s="127" t="str">
        <f t="shared" si="167"/>
        <v>2687PHYTO SOYA GEL VAGINAL X 8 APLICADORES</v>
      </c>
      <c r="AI1472" s="97" t="s">
        <v>559</v>
      </c>
    </row>
    <row r="1473" spans="1:35" x14ac:dyDescent="0.3">
      <c r="A1473" s="97">
        <v>186</v>
      </c>
      <c r="B1473" s="127" t="str">
        <f t="shared" si="165"/>
        <v>1862</v>
      </c>
      <c r="C1473" s="127" t="str">
        <f t="shared" si="166"/>
        <v>26881</v>
      </c>
      <c r="E1473" s="159" t="s">
        <v>613</v>
      </c>
      <c r="F1473" s="148" t="str">
        <f>IFERROR(VLOOKUP(CONCATENATE(G1473,E1473),LOTES!$A$6:$D$1002,4,0),"")</f>
        <v>ARKOLAGEN PLUS X 14 SACHETS</v>
      </c>
      <c r="G1473" s="160" t="s">
        <v>547</v>
      </c>
      <c r="H1473" s="136">
        <f>IFERROR(VLOOKUP(CONCATENATE(G1473,E1473),LOTES!$A$6:$F$1000,6,0),"")</f>
        <v>44134</v>
      </c>
      <c r="I1473" s="132">
        <f t="shared" si="162"/>
        <v>1</v>
      </c>
      <c r="J1473" s="97" t="s">
        <v>667</v>
      </c>
      <c r="K1473" s="97">
        <v>2018</v>
      </c>
      <c r="L1473" s="109">
        <v>43258</v>
      </c>
      <c r="M1473" s="97">
        <v>2686</v>
      </c>
      <c r="N1473" s="97">
        <v>2688</v>
      </c>
      <c r="O1473" s="109">
        <v>43258</v>
      </c>
      <c r="P1473" s="97" t="s">
        <v>134</v>
      </c>
      <c r="Q1473" s="97" t="s">
        <v>176</v>
      </c>
      <c r="R1473" s="132" t="str">
        <f>IFERROR(VLOOKUP(Q1473,PROVEEDORES!$A$2:$B$100,2,0),"")</f>
        <v>GUAYAQUIL</v>
      </c>
      <c r="S1473" s="124">
        <v>0.75</v>
      </c>
      <c r="T1473" s="97">
        <v>1</v>
      </c>
      <c r="U1473" s="127" t="s">
        <v>542</v>
      </c>
      <c r="V1473" s="97" t="s">
        <v>543</v>
      </c>
      <c r="W1473" s="97" t="s">
        <v>289</v>
      </c>
      <c r="Y1473" s="127" t="s">
        <v>363</v>
      </c>
      <c r="Z1473" s="127" t="s">
        <v>364</v>
      </c>
      <c r="AA1473" s="127" t="s">
        <v>261</v>
      </c>
      <c r="AB1473" s="127">
        <f t="shared" si="164"/>
        <v>2</v>
      </c>
      <c r="AC1473" s="127">
        <f t="shared" si="163"/>
        <v>1</v>
      </c>
      <c r="AD1473" s="97">
        <v>5</v>
      </c>
      <c r="AE1473" s="132">
        <f t="shared" si="160"/>
        <v>893</v>
      </c>
      <c r="AF1473" s="97">
        <v>1</v>
      </c>
      <c r="AH1473" s="127" t="str">
        <f t="shared" si="167"/>
        <v>2688ARKOLAGEN PLUS X 14 SACHETS</v>
      </c>
      <c r="AI1473" s="97" t="s">
        <v>569</v>
      </c>
    </row>
    <row r="1474" spans="1:35" x14ac:dyDescent="0.3">
      <c r="A1474" s="97">
        <v>186</v>
      </c>
      <c r="B1474" s="127" t="str">
        <f t="shared" si="165"/>
        <v>1863</v>
      </c>
      <c r="C1474" s="127" t="str">
        <f t="shared" si="166"/>
        <v>26891</v>
      </c>
      <c r="E1474" s="159" t="s">
        <v>619</v>
      </c>
      <c r="F1474" s="148" t="str">
        <f>IFERROR(VLOOKUP(CONCATENATE(G1474,E1474),LOTES!$A$6:$D$1002,4,0),"")</f>
        <v>CYS-CONTROL SACHETS X 14</v>
      </c>
      <c r="G1474" s="160" t="s">
        <v>407</v>
      </c>
      <c r="H1474" s="136">
        <f>IFERROR(VLOOKUP(CONCATENATE(G1474,E1474),LOTES!$A$6:$F$1000,6,0),"")</f>
        <v>44134</v>
      </c>
      <c r="I1474" s="132">
        <f t="shared" si="162"/>
        <v>1</v>
      </c>
      <c r="J1474" s="97" t="s">
        <v>667</v>
      </c>
      <c r="K1474" s="97">
        <v>2018</v>
      </c>
      <c r="L1474" s="109">
        <v>43258</v>
      </c>
      <c r="M1474" s="97">
        <v>2687</v>
      </c>
      <c r="N1474" s="97">
        <v>2689</v>
      </c>
      <c r="O1474" s="109">
        <v>43258</v>
      </c>
      <c r="P1474" s="97" t="s">
        <v>134</v>
      </c>
      <c r="Q1474" s="97" t="s">
        <v>176</v>
      </c>
      <c r="R1474" s="132" t="str">
        <f>IFERROR(VLOOKUP(Q1474,PROVEEDORES!$A$2:$B$100,2,0),"")</f>
        <v>GUAYAQUIL</v>
      </c>
      <c r="S1474" s="124">
        <v>0.75</v>
      </c>
      <c r="T1474" s="97">
        <v>1</v>
      </c>
      <c r="U1474" s="127" t="s">
        <v>542</v>
      </c>
      <c r="V1474" s="97" t="s">
        <v>543</v>
      </c>
      <c r="W1474" s="97" t="s">
        <v>289</v>
      </c>
      <c r="Y1474" s="127" t="s">
        <v>363</v>
      </c>
      <c r="Z1474" s="127" t="s">
        <v>364</v>
      </c>
      <c r="AA1474" s="127" t="s">
        <v>261</v>
      </c>
      <c r="AB1474" s="127">
        <f t="shared" si="164"/>
        <v>3</v>
      </c>
      <c r="AC1474" s="127">
        <f t="shared" si="163"/>
        <v>1</v>
      </c>
      <c r="AD1474" s="97">
        <v>10</v>
      </c>
      <c r="AE1474" s="132">
        <f t="shared" ref="AE1474:AE1537" si="168">IF(N1474&lt;&gt;"",IF(N1474=N1473,AE1473,AE1473+1),"")</f>
        <v>894</v>
      </c>
      <c r="AF1474" s="97">
        <v>1</v>
      </c>
      <c r="AH1474" s="127" t="str">
        <f t="shared" si="167"/>
        <v>2689CYS-CONTROL SACHETS X 14</v>
      </c>
      <c r="AI1474" s="97" t="s">
        <v>569</v>
      </c>
    </row>
    <row r="1475" spans="1:35" x14ac:dyDescent="0.3">
      <c r="A1475" s="97">
        <v>186</v>
      </c>
      <c r="B1475" s="127" t="str">
        <f t="shared" si="165"/>
        <v>1863</v>
      </c>
      <c r="C1475" s="127" t="str">
        <f t="shared" si="166"/>
        <v>26892</v>
      </c>
      <c r="E1475" s="159" t="s">
        <v>617</v>
      </c>
      <c r="F1475" s="148" t="str">
        <f>IFERROR(VLOOKUP(CONCATENATE(G1475,E1475),LOTES!$A$6:$D$1002,4,0),"")</f>
        <v>PHYTO SOYA CAPS. X 60</v>
      </c>
      <c r="G1475" s="160" t="s">
        <v>355</v>
      </c>
      <c r="H1475" s="136">
        <f>IFERROR(VLOOKUP(CONCATENATE(G1475,E1475),LOTES!$A$6:$F$1000,6,0),"")</f>
        <v>44073</v>
      </c>
      <c r="I1475" s="132">
        <f t="shared" si="162"/>
        <v>2</v>
      </c>
      <c r="J1475" s="97" t="s">
        <v>667</v>
      </c>
      <c r="K1475" s="97">
        <v>2018</v>
      </c>
      <c r="L1475" s="109">
        <v>43258</v>
      </c>
      <c r="M1475" s="97">
        <v>2687</v>
      </c>
      <c r="N1475" s="97">
        <v>2689</v>
      </c>
      <c r="O1475" s="109">
        <v>43258</v>
      </c>
      <c r="P1475" s="97" t="s">
        <v>134</v>
      </c>
      <c r="Q1475" s="97" t="s">
        <v>176</v>
      </c>
      <c r="R1475" s="132" t="str">
        <f>IFERROR(VLOOKUP(Q1475,PROVEEDORES!$A$2:$B$100,2,0),"")</f>
        <v>GUAYAQUIL</v>
      </c>
      <c r="S1475" s="124">
        <v>0.75</v>
      </c>
      <c r="T1475" s="97">
        <v>1</v>
      </c>
      <c r="U1475" s="127" t="s">
        <v>542</v>
      </c>
      <c r="V1475" s="97" t="s">
        <v>543</v>
      </c>
      <c r="W1475" s="97" t="s">
        <v>289</v>
      </c>
      <c r="Y1475" s="127" t="s">
        <v>363</v>
      </c>
      <c r="Z1475" s="127" t="s">
        <v>364</v>
      </c>
      <c r="AA1475" s="127" t="s">
        <v>261</v>
      </c>
      <c r="AB1475" s="127">
        <f t="shared" si="164"/>
        <v>3</v>
      </c>
      <c r="AC1475" s="127">
        <f t="shared" si="163"/>
        <v>1</v>
      </c>
      <c r="AD1475" s="97">
        <v>6</v>
      </c>
      <c r="AE1475" s="132">
        <f t="shared" si="168"/>
        <v>894</v>
      </c>
      <c r="AF1475" s="97">
        <v>1</v>
      </c>
      <c r="AH1475" s="127" t="str">
        <f t="shared" si="167"/>
        <v>2689PHYTO SOYA CAPS. X 60</v>
      </c>
      <c r="AI1475" s="97" t="s">
        <v>569</v>
      </c>
    </row>
    <row r="1476" spans="1:35" x14ac:dyDescent="0.3">
      <c r="A1476" s="97">
        <v>186</v>
      </c>
      <c r="B1476" s="127" t="str">
        <f t="shared" si="165"/>
        <v>1863</v>
      </c>
      <c r="C1476" s="127" t="str">
        <f t="shared" si="166"/>
        <v>26893</v>
      </c>
      <c r="E1476" s="159" t="s">
        <v>620</v>
      </c>
      <c r="F1476" s="148" t="str">
        <f>IFERROR(VLOOKUP(CONCATENATE(G1476,E1476),LOTES!$A$6:$D$1002,4,0),"")</f>
        <v>PHYTO SOYA FORTE X 60 CAPS</v>
      </c>
      <c r="G1476" s="160" t="s">
        <v>184</v>
      </c>
      <c r="H1476" s="136">
        <f>IFERROR(VLOOKUP(CONCATENATE(G1476,E1476),LOTES!$A$6:$F$1000,6,0),"")</f>
        <v>44042</v>
      </c>
      <c r="I1476" s="132">
        <f t="shared" si="162"/>
        <v>3</v>
      </c>
      <c r="J1476" s="97" t="s">
        <v>667</v>
      </c>
      <c r="K1476" s="97">
        <v>2018</v>
      </c>
      <c r="L1476" s="109">
        <v>43258</v>
      </c>
      <c r="M1476" s="97">
        <v>2687</v>
      </c>
      <c r="N1476" s="97">
        <v>2689</v>
      </c>
      <c r="O1476" s="109">
        <v>43258</v>
      </c>
      <c r="P1476" s="97" t="s">
        <v>134</v>
      </c>
      <c r="Q1476" s="97" t="s">
        <v>176</v>
      </c>
      <c r="R1476" s="132" t="str">
        <f>IFERROR(VLOOKUP(Q1476,PROVEEDORES!$A$2:$B$100,2,0),"")</f>
        <v>GUAYAQUIL</v>
      </c>
      <c r="S1476" s="124">
        <v>0.75</v>
      </c>
      <c r="T1476" s="97">
        <v>1</v>
      </c>
      <c r="U1476" s="127" t="s">
        <v>542</v>
      </c>
      <c r="V1476" s="97" t="s">
        <v>543</v>
      </c>
      <c r="W1476" s="97" t="s">
        <v>289</v>
      </c>
      <c r="Y1476" s="127" t="s">
        <v>363</v>
      </c>
      <c r="Z1476" s="127" t="s">
        <v>364</v>
      </c>
      <c r="AA1476" s="127" t="s">
        <v>261</v>
      </c>
      <c r="AB1476" s="127">
        <f t="shared" si="164"/>
        <v>3</v>
      </c>
      <c r="AC1476" s="127">
        <f t="shared" si="163"/>
        <v>1</v>
      </c>
      <c r="AD1476" s="97">
        <v>6</v>
      </c>
      <c r="AE1476" s="132">
        <f t="shared" si="168"/>
        <v>894</v>
      </c>
      <c r="AF1476" s="97">
        <v>1</v>
      </c>
      <c r="AH1476" s="127" t="str">
        <f t="shared" si="167"/>
        <v>2689PHYTO SOYA FORTE X 60 CAPS</v>
      </c>
      <c r="AI1476" s="97" t="s">
        <v>569</v>
      </c>
    </row>
    <row r="1477" spans="1:35" x14ac:dyDescent="0.3">
      <c r="A1477" s="97">
        <v>186</v>
      </c>
      <c r="B1477" s="127" t="str">
        <f t="shared" si="165"/>
        <v>1863</v>
      </c>
      <c r="C1477" s="127" t="str">
        <f t="shared" si="166"/>
        <v>26894</v>
      </c>
      <c r="E1477" s="159" t="s">
        <v>629</v>
      </c>
      <c r="F1477" s="148" t="str">
        <f>IFERROR(VLOOKUP(CONCATENATE(G1477,E1477),LOTES!$A$6:$D$1002,4,0),"")</f>
        <v>PHYTO SOYA DIA Y NOCHE X 60 CAP.</v>
      </c>
      <c r="G1477" s="160" t="s">
        <v>376</v>
      </c>
      <c r="H1477" s="136">
        <f>IFERROR(VLOOKUP(CONCATENATE(G1477,E1477),LOTES!$A$6:$F$1000,6,0),"")</f>
        <v>43889</v>
      </c>
      <c r="I1477" s="132">
        <f t="shared" si="162"/>
        <v>4</v>
      </c>
      <c r="J1477" s="97" t="s">
        <v>667</v>
      </c>
      <c r="K1477" s="97">
        <v>2018</v>
      </c>
      <c r="L1477" s="109">
        <v>43258</v>
      </c>
      <c r="M1477" s="97">
        <v>2687</v>
      </c>
      <c r="N1477" s="97">
        <v>2689</v>
      </c>
      <c r="O1477" s="109">
        <v>43258</v>
      </c>
      <c r="P1477" s="97" t="s">
        <v>134</v>
      </c>
      <c r="Q1477" s="97" t="s">
        <v>176</v>
      </c>
      <c r="R1477" s="132" t="str">
        <f>IFERROR(VLOOKUP(Q1477,PROVEEDORES!$A$2:$B$100,2,0),"")</f>
        <v>GUAYAQUIL</v>
      </c>
      <c r="S1477" s="124">
        <v>0.75</v>
      </c>
      <c r="T1477" s="97">
        <v>1</v>
      </c>
      <c r="U1477" s="127" t="s">
        <v>542</v>
      </c>
      <c r="V1477" s="97" t="s">
        <v>543</v>
      </c>
      <c r="W1477" s="97" t="s">
        <v>289</v>
      </c>
      <c r="Y1477" s="127" t="s">
        <v>363</v>
      </c>
      <c r="Z1477" s="127" t="s">
        <v>364</v>
      </c>
      <c r="AA1477" s="127" t="s">
        <v>261</v>
      </c>
      <c r="AB1477" s="127">
        <f t="shared" si="164"/>
        <v>3</v>
      </c>
      <c r="AC1477" s="127">
        <f t="shared" si="163"/>
        <v>1</v>
      </c>
      <c r="AD1477" s="97">
        <v>6</v>
      </c>
      <c r="AE1477" s="132">
        <f t="shared" si="168"/>
        <v>894</v>
      </c>
      <c r="AF1477" s="97">
        <v>1</v>
      </c>
      <c r="AH1477" s="127" t="str">
        <f t="shared" si="167"/>
        <v>2689PHYTO SOYA DIA Y NOCHE X 60 CAP.</v>
      </c>
      <c r="AI1477" s="97" t="s">
        <v>569</v>
      </c>
    </row>
    <row r="1478" spans="1:35" x14ac:dyDescent="0.3">
      <c r="A1478" s="97">
        <v>186</v>
      </c>
      <c r="B1478" s="127" t="str">
        <f t="shared" si="165"/>
        <v>1864</v>
      </c>
      <c r="C1478" s="127" t="str">
        <f t="shared" si="166"/>
        <v>26901</v>
      </c>
      <c r="E1478" s="159" t="s">
        <v>627</v>
      </c>
      <c r="F1478" s="148" t="str">
        <f>IFERROR(VLOOKUP(CONCATENATE(G1478,E1478),LOTES!$A$6:$D$1002,4,0),"")</f>
        <v>ECHINALIS X 30 CAPSULAS</v>
      </c>
      <c r="G1478" s="160" t="s">
        <v>154</v>
      </c>
      <c r="H1478" s="136">
        <f>IFERROR(VLOOKUP(CONCATENATE(G1478,E1478),LOTES!$A$6:$F$1000,6,0),"")</f>
        <v>43910</v>
      </c>
      <c r="I1478" s="132">
        <f t="shared" ref="I1478:I1541" si="169">IF(E1478&lt;&gt;"",IFERROR(IF(N1478&lt;&gt;N1477,1,IF(E1478=E1477,I1477,I1477+1)),""),"")</f>
        <v>1</v>
      </c>
      <c r="J1478" s="97" t="s">
        <v>667</v>
      </c>
      <c r="K1478" s="97">
        <v>2018</v>
      </c>
      <c r="L1478" s="109">
        <v>43258</v>
      </c>
      <c r="M1478" s="97">
        <v>2688</v>
      </c>
      <c r="N1478" s="97">
        <v>2690</v>
      </c>
      <c r="O1478" s="109">
        <v>43258</v>
      </c>
      <c r="P1478" s="97" t="s">
        <v>134</v>
      </c>
      <c r="Q1478" s="97" t="s">
        <v>198</v>
      </c>
      <c r="R1478" s="132" t="str">
        <f>IFERROR(VLOOKUP(Q1478,PROVEEDORES!$A$2:$B$100,2,0),"")</f>
        <v>GUAYAQUIL</v>
      </c>
      <c r="S1478" s="124">
        <v>0.75</v>
      </c>
      <c r="T1478" s="97">
        <v>1</v>
      </c>
      <c r="U1478" s="127" t="s">
        <v>542</v>
      </c>
      <c r="V1478" s="97" t="s">
        <v>543</v>
      </c>
      <c r="W1478" s="97" t="s">
        <v>289</v>
      </c>
      <c r="Y1478" s="127" t="s">
        <v>363</v>
      </c>
      <c r="Z1478" s="127" t="s">
        <v>364</v>
      </c>
      <c r="AA1478" s="127" t="s">
        <v>261</v>
      </c>
      <c r="AB1478" s="127">
        <f t="shared" si="164"/>
        <v>4</v>
      </c>
      <c r="AC1478" s="127">
        <f t="shared" ref="AC1478:AC1541" si="170">IF(N1478&lt;&gt;"",1,"")</f>
        <v>1</v>
      </c>
      <c r="AD1478" s="97">
        <v>2</v>
      </c>
      <c r="AE1478" s="132">
        <f t="shared" si="168"/>
        <v>895</v>
      </c>
      <c r="AF1478" s="97">
        <v>1</v>
      </c>
      <c r="AH1478" s="127" t="str">
        <f t="shared" si="167"/>
        <v>2690ECHINALIS X 30 CAPSULAS</v>
      </c>
      <c r="AI1478" s="97" t="s">
        <v>564</v>
      </c>
    </row>
    <row r="1479" spans="1:35" x14ac:dyDescent="0.3">
      <c r="A1479" s="97">
        <v>186</v>
      </c>
      <c r="B1479" s="127" t="str">
        <f t="shared" si="165"/>
        <v>1864</v>
      </c>
      <c r="C1479" s="127" t="str">
        <f t="shared" si="166"/>
        <v>26902</v>
      </c>
      <c r="E1479" s="159" t="s">
        <v>615</v>
      </c>
      <c r="F1479" s="148" t="str">
        <f>IFERROR(VLOOKUP(CONCATENATE(G1479,E1479),LOTES!$A$6:$D$1002,4,0),"")</f>
        <v>ARKOVOX PROPOLIS JARABE X 150 ML.</v>
      </c>
      <c r="G1479" s="160" t="s">
        <v>402</v>
      </c>
      <c r="H1479" s="136">
        <f>IFERROR(VLOOKUP(CONCATENATE(G1479,E1479),LOTES!$A$6:$F$1000,6,0),"")</f>
        <v>43707</v>
      </c>
      <c r="I1479" s="132">
        <f t="shared" si="169"/>
        <v>2</v>
      </c>
      <c r="J1479" s="97" t="s">
        <v>667</v>
      </c>
      <c r="K1479" s="97">
        <v>2018</v>
      </c>
      <c r="L1479" s="109">
        <v>43258</v>
      </c>
      <c r="M1479" s="97">
        <v>2688</v>
      </c>
      <c r="N1479" s="97">
        <v>2690</v>
      </c>
      <c r="O1479" s="109">
        <v>43258</v>
      </c>
      <c r="P1479" s="97" t="s">
        <v>134</v>
      </c>
      <c r="Q1479" s="97" t="s">
        <v>198</v>
      </c>
      <c r="R1479" s="132" t="str">
        <f>IFERROR(VLOOKUP(Q1479,PROVEEDORES!$A$2:$B$100,2,0),"")</f>
        <v>GUAYAQUIL</v>
      </c>
      <c r="S1479" s="124">
        <v>0.75</v>
      </c>
      <c r="T1479" s="97">
        <v>1</v>
      </c>
      <c r="U1479" s="127" t="s">
        <v>542</v>
      </c>
      <c r="V1479" s="97" t="s">
        <v>543</v>
      </c>
      <c r="W1479" s="97" t="s">
        <v>289</v>
      </c>
      <c r="Y1479" s="127" t="s">
        <v>363</v>
      </c>
      <c r="Z1479" s="127" t="s">
        <v>364</v>
      </c>
      <c r="AA1479" s="127" t="s">
        <v>261</v>
      </c>
      <c r="AB1479" s="127">
        <f t="shared" si="164"/>
        <v>4</v>
      </c>
      <c r="AC1479" s="127">
        <f t="shared" si="170"/>
        <v>1</v>
      </c>
      <c r="AD1479" s="97">
        <v>2</v>
      </c>
      <c r="AE1479" s="132">
        <f t="shared" si="168"/>
        <v>895</v>
      </c>
      <c r="AF1479" s="97">
        <v>1</v>
      </c>
      <c r="AH1479" s="127" t="str">
        <f t="shared" si="167"/>
        <v>2690ARKOVOX PROPOLIS JARABE X 150 ML.</v>
      </c>
      <c r="AI1479" s="97" t="s">
        <v>564</v>
      </c>
    </row>
    <row r="1480" spans="1:35" x14ac:dyDescent="0.3">
      <c r="A1480" s="97">
        <v>186</v>
      </c>
      <c r="B1480" s="127" t="str">
        <f t="shared" si="165"/>
        <v>1865</v>
      </c>
      <c r="C1480" s="127" t="str">
        <f t="shared" si="166"/>
        <v>26911</v>
      </c>
      <c r="E1480" s="159" t="s">
        <v>630</v>
      </c>
      <c r="F1480" s="148" t="str">
        <f>IFERROR(VLOOKUP(CONCATENATE(G1480,E1480),LOTES!$A$6:$D$1002,4,0),"")</f>
        <v>ACTIVOX MENTA-EUCALIPTO X 16 PASTILLAS</v>
      </c>
      <c r="G1480" s="160" t="s">
        <v>397</v>
      </c>
      <c r="H1480" s="136">
        <f>IFERROR(VLOOKUP(CONCATENATE(G1480,E1480),LOTES!$A$6:$F$1000,6,0),"")</f>
        <v>43738</v>
      </c>
      <c r="I1480" s="132">
        <f t="shared" si="169"/>
        <v>1</v>
      </c>
      <c r="J1480" s="97" t="s">
        <v>667</v>
      </c>
      <c r="K1480" s="97">
        <v>2018</v>
      </c>
      <c r="L1480" s="109">
        <v>43258</v>
      </c>
      <c r="M1480" s="97">
        <v>2689</v>
      </c>
      <c r="N1480" s="97">
        <v>2691</v>
      </c>
      <c r="O1480" s="109">
        <v>43258</v>
      </c>
      <c r="P1480" s="97" t="s">
        <v>134</v>
      </c>
      <c r="Q1480" s="97" t="s">
        <v>103</v>
      </c>
      <c r="R1480" s="132" t="str">
        <f>IFERROR(VLOOKUP(Q1480,PROVEEDORES!$A$2:$B$100,2,0),"")</f>
        <v>GUAYAQUIL</v>
      </c>
      <c r="S1480" s="124">
        <v>0.75</v>
      </c>
      <c r="T1480" s="97">
        <v>3</v>
      </c>
      <c r="U1480" s="127" t="s">
        <v>542</v>
      </c>
      <c r="V1480" s="97" t="s">
        <v>543</v>
      </c>
      <c r="W1480" s="97" t="s">
        <v>289</v>
      </c>
      <c r="Y1480" s="127" t="s">
        <v>363</v>
      </c>
      <c r="Z1480" s="127" t="s">
        <v>364</v>
      </c>
      <c r="AA1480" s="127" t="s">
        <v>261</v>
      </c>
      <c r="AB1480" s="127">
        <f t="shared" si="164"/>
        <v>5</v>
      </c>
      <c r="AC1480" s="127">
        <f t="shared" si="170"/>
        <v>1</v>
      </c>
      <c r="AD1480" s="97">
        <v>48</v>
      </c>
      <c r="AE1480" s="132">
        <f t="shared" si="168"/>
        <v>896</v>
      </c>
      <c r="AF1480" s="97">
        <v>1</v>
      </c>
      <c r="AH1480" s="127" t="str">
        <f t="shared" si="167"/>
        <v>2691ACTIVOX MENTA-EUCALIPTO X 16 PASTILLAS</v>
      </c>
      <c r="AI1480" s="97" t="s">
        <v>571</v>
      </c>
    </row>
    <row r="1481" spans="1:35" x14ac:dyDescent="0.3">
      <c r="A1481" s="97">
        <v>186</v>
      </c>
      <c r="B1481" s="127" t="str">
        <f t="shared" si="165"/>
        <v>1865</v>
      </c>
      <c r="C1481" s="127" t="str">
        <f t="shared" si="166"/>
        <v>26912</v>
      </c>
      <c r="E1481" s="159" t="s">
        <v>631</v>
      </c>
      <c r="F1481" s="148" t="str">
        <f>IFERROR(VLOOKUP(CONCATENATE(G1481,E1481),LOTES!$A$6:$D$1002,4,0),"")</f>
        <v>ACTIVOX MIEL-LIMON X 16 PASTILLAS</v>
      </c>
      <c r="G1481" s="160" t="s">
        <v>183</v>
      </c>
      <c r="H1481" s="136">
        <f>IFERROR(VLOOKUP(CONCATENATE(G1481,E1481),LOTES!$A$6:$F$1000,6,0),"")</f>
        <v>43738</v>
      </c>
      <c r="I1481" s="132">
        <f t="shared" si="169"/>
        <v>2</v>
      </c>
      <c r="J1481" s="97" t="s">
        <v>667</v>
      </c>
      <c r="K1481" s="97">
        <v>2018</v>
      </c>
      <c r="L1481" s="109">
        <v>43258</v>
      </c>
      <c r="M1481" s="97">
        <v>2689</v>
      </c>
      <c r="N1481" s="97">
        <v>2691</v>
      </c>
      <c r="O1481" s="109">
        <v>43258</v>
      </c>
      <c r="P1481" s="97" t="s">
        <v>134</v>
      </c>
      <c r="Q1481" s="97" t="s">
        <v>103</v>
      </c>
      <c r="R1481" s="132" t="str">
        <f>IFERROR(VLOOKUP(Q1481,PROVEEDORES!$A$2:$B$100,2,0),"")</f>
        <v>GUAYAQUIL</v>
      </c>
      <c r="S1481" s="124">
        <v>0.75</v>
      </c>
      <c r="T1481" s="97">
        <v>3</v>
      </c>
      <c r="U1481" s="127" t="s">
        <v>542</v>
      </c>
      <c r="V1481" s="97" t="s">
        <v>543</v>
      </c>
      <c r="W1481" s="97" t="s">
        <v>289</v>
      </c>
      <c r="Y1481" s="127" t="s">
        <v>363</v>
      </c>
      <c r="Z1481" s="127" t="s">
        <v>364</v>
      </c>
      <c r="AA1481" s="127" t="s">
        <v>261</v>
      </c>
      <c r="AB1481" s="127">
        <f t="shared" si="164"/>
        <v>5</v>
      </c>
      <c r="AC1481" s="127">
        <f t="shared" si="170"/>
        <v>1</v>
      </c>
      <c r="AD1481" s="97">
        <v>36</v>
      </c>
      <c r="AE1481" s="132">
        <f t="shared" si="168"/>
        <v>896</v>
      </c>
      <c r="AF1481" s="97">
        <v>1</v>
      </c>
      <c r="AH1481" s="127" t="str">
        <f t="shared" si="167"/>
        <v>2691ACTIVOX MIEL-LIMON X 16 PASTILLAS</v>
      </c>
      <c r="AI1481" s="97" t="s">
        <v>571</v>
      </c>
    </row>
    <row r="1482" spans="1:35" x14ac:dyDescent="0.3">
      <c r="A1482" s="97">
        <v>186</v>
      </c>
      <c r="B1482" s="127" t="str">
        <f t="shared" si="165"/>
        <v>1865</v>
      </c>
      <c r="C1482" s="127" t="str">
        <f t="shared" si="166"/>
        <v>26913</v>
      </c>
      <c r="E1482" s="159" t="s">
        <v>613</v>
      </c>
      <c r="F1482" s="148" t="str">
        <f>IFERROR(VLOOKUP(CONCATENATE(G1482,E1482),LOTES!$A$6:$D$1002,4,0),"")</f>
        <v>ARKOLAGEN PLUS X 14 SACHETS</v>
      </c>
      <c r="G1482" s="160" t="s">
        <v>547</v>
      </c>
      <c r="H1482" s="136">
        <f>IFERROR(VLOOKUP(CONCATENATE(G1482,E1482),LOTES!$A$6:$F$1000,6,0),"")</f>
        <v>44134</v>
      </c>
      <c r="I1482" s="132">
        <f t="shared" si="169"/>
        <v>3</v>
      </c>
      <c r="J1482" s="97" t="s">
        <v>667</v>
      </c>
      <c r="K1482" s="97">
        <v>2018</v>
      </c>
      <c r="L1482" s="109">
        <v>43258</v>
      </c>
      <c r="M1482" s="97">
        <v>2689</v>
      </c>
      <c r="N1482" s="97">
        <v>2691</v>
      </c>
      <c r="O1482" s="109">
        <v>43258</v>
      </c>
      <c r="P1482" s="97" t="s">
        <v>134</v>
      </c>
      <c r="Q1482" s="97" t="s">
        <v>103</v>
      </c>
      <c r="R1482" s="132" t="str">
        <f>IFERROR(VLOOKUP(Q1482,PROVEEDORES!$A$2:$B$100,2,0),"")</f>
        <v>GUAYAQUIL</v>
      </c>
      <c r="S1482" s="124">
        <v>0.75</v>
      </c>
      <c r="T1482" s="97">
        <v>3</v>
      </c>
      <c r="U1482" s="127" t="s">
        <v>542</v>
      </c>
      <c r="V1482" s="97" t="s">
        <v>543</v>
      </c>
      <c r="W1482" s="97" t="s">
        <v>289</v>
      </c>
      <c r="Y1482" s="127" t="s">
        <v>363</v>
      </c>
      <c r="Z1482" s="127" t="s">
        <v>364</v>
      </c>
      <c r="AA1482" s="127" t="s">
        <v>261</v>
      </c>
      <c r="AB1482" s="127">
        <f t="shared" si="164"/>
        <v>5</v>
      </c>
      <c r="AC1482" s="127">
        <f t="shared" si="170"/>
        <v>1</v>
      </c>
      <c r="AD1482" s="97">
        <v>6</v>
      </c>
      <c r="AE1482" s="132">
        <f t="shared" si="168"/>
        <v>896</v>
      </c>
      <c r="AF1482" s="97">
        <v>1</v>
      </c>
      <c r="AH1482" s="127" t="str">
        <f t="shared" si="167"/>
        <v>2691ARKOLAGEN PLUS X 14 SACHETS</v>
      </c>
      <c r="AI1482" s="97" t="s">
        <v>571</v>
      </c>
    </row>
    <row r="1483" spans="1:35" x14ac:dyDescent="0.3">
      <c r="A1483" s="97">
        <v>186</v>
      </c>
      <c r="B1483" s="127" t="str">
        <f t="shared" si="165"/>
        <v>1865</v>
      </c>
      <c r="C1483" s="127" t="str">
        <f t="shared" si="166"/>
        <v>26914</v>
      </c>
      <c r="E1483" s="159" t="s">
        <v>615</v>
      </c>
      <c r="F1483" s="148" t="str">
        <f>IFERROR(VLOOKUP(CONCATENATE(G1483,E1483),LOTES!$A$6:$D$1002,4,0),"")</f>
        <v>ARKOVOX PROPOLIS JARABE X 150 ML.</v>
      </c>
      <c r="G1483" s="160" t="s">
        <v>402</v>
      </c>
      <c r="H1483" s="136">
        <f>IFERROR(VLOOKUP(CONCATENATE(G1483,E1483),LOTES!$A$6:$F$1000,6,0),"")</f>
        <v>43707</v>
      </c>
      <c r="I1483" s="132">
        <f t="shared" si="169"/>
        <v>4</v>
      </c>
      <c r="J1483" s="97" t="s">
        <v>667</v>
      </c>
      <c r="K1483" s="97">
        <v>2018</v>
      </c>
      <c r="L1483" s="109">
        <v>43258</v>
      </c>
      <c r="M1483" s="97">
        <v>2689</v>
      </c>
      <c r="N1483" s="97">
        <v>2691</v>
      </c>
      <c r="O1483" s="109">
        <v>43258</v>
      </c>
      <c r="P1483" s="97" t="s">
        <v>134</v>
      </c>
      <c r="Q1483" s="97" t="s">
        <v>103</v>
      </c>
      <c r="R1483" s="132" t="str">
        <f>IFERROR(VLOOKUP(Q1483,PROVEEDORES!$A$2:$B$100,2,0),"")</f>
        <v>GUAYAQUIL</v>
      </c>
      <c r="S1483" s="124">
        <v>0.75</v>
      </c>
      <c r="T1483" s="97">
        <v>3</v>
      </c>
      <c r="U1483" s="127" t="s">
        <v>542</v>
      </c>
      <c r="V1483" s="97" t="s">
        <v>543</v>
      </c>
      <c r="W1483" s="97" t="s">
        <v>289</v>
      </c>
      <c r="Y1483" s="127" t="s">
        <v>363</v>
      </c>
      <c r="Z1483" s="127" t="s">
        <v>364</v>
      </c>
      <c r="AA1483" s="127" t="s">
        <v>261</v>
      </c>
      <c r="AB1483" s="127">
        <f t="shared" ref="AB1483:AB1546" si="171">IF(N1483&lt;&gt;"",IF(A1483&lt;&gt;A1482,1,IF(N1483=N1482,AB1482,AB1482+1)),"")</f>
        <v>5</v>
      </c>
      <c r="AC1483" s="127">
        <f t="shared" si="170"/>
        <v>1</v>
      </c>
      <c r="AD1483" s="97">
        <v>24</v>
      </c>
      <c r="AE1483" s="132">
        <f t="shared" si="168"/>
        <v>896</v>
      </c>
      <c r="AF1483" s="97">
        <v>1</v>
      </c>
      <c r="AH1483" s="127" t="str">
        <f t="shared" si="167"/>
        <v>2691ARKOVOX PROPOLIS JARABE X 150 ML.</v>
      </c>
      <c r="AI1483" s="97" t="s">
        <v>571</v>
      </c>
    </row>
    <row r="1484" spans="1:35" x14ac:dyDescent="0.3">
      <c r="A1484" s="97">
        <v>186</v>
      </c>
      <c r="B1484" s="127" t="str">
        <f t="shared" si="165"/>
        <v>1865</v>
      </c>
      <c r="C1484" s="127" t="str">
        <f t="shared" si="166"/>
        <v>26915</v>
      </c>
      <c r="E1484" s="159" t="s">
        <v>619</v>
      </c>
      <c r="F1484" s="148" t="str">
        <f>IFERROR(VLOOKUP(CONCATENATE(G1484,E1484),LOTES!$A$6:$D$1002,4,0),"")</f>
        <v>CYS-CONTROL SACHETS X 14</v>
      </c>
      <c r="G1484" s="160" t="s">
        <v>407</v>
      </c>
      <c r="H1484" s="136">
        <f>IFERROR(VLOOKUP(CONCATENATE(G1484,E1484),LOTES!$A$6:$F$1000,6,0),"")</f>
        <v>44134</v>
      </c>
      <c r="I1484" s="132">
        <f t="shared" si="169"/>
        <v>5</v>
      </c>
      <c r="J1484" s="97" t="s">
        <v>667</v>
      </c>
      <c r="K1484" s="97">
        <v>2018</v>
      </c>
      <c r="L1484" s="109">
        <v>43258</v>
      </c>
      <c r="M1484" s="97">
        <v>2689</v>
      </c>
      <c r="N1484" s="97">
        <v>2691</v>
      </c>
      <c r="O1484" s="109">
        <v>43258</v>
      </c>
      <c r="P1484" s="97" t="s">
        <v>134</v>
      </c>
      <c r="Q1484" s="97" t="s">
        <v>103</v>
      </c>
      <c r="R1484" s="132" t="str">
        <f>IFERROR(VLOOKUP(Q1484,PROVEEDORES!$A$2:$B$100,2,0),"")</f>
        <v>GUAYAQUIL</v>
      </c>
      <c r="S1484" s="124">
        <v>0.75</v>
      </c>
      <c r="T1484" s="97">
        <v>3</v>
      </c>
      <c r="U1484" s="127" t="s">
        <v>542</v>
      </c>
      <c r="V1484" s="97" t="s">
        <v>543</v>
      </c>
      <c r="W1484" s="97" t="s">
        <v>289</v>
      </c>
      <c r="Y1484" s="127" t="s">
        <v>363</v>
      </c>
      <c r="Z1484" s="127" t="s">
        <v>364</v>
      </c>
      <c r="AA1484" s="127" t="s">
        <v>261</v>
      </c>
      <c r="AB1484" s="127">
        <f t="shared" si="171"/>
        <v>5</v>
      </c>
      <c r="AC1484" s="127">
        <f t="shared" si="170"/>
        <v>1</v>
      </c>
      <c r="AD1484" s="97">
        <v>18</v>
      </c>
      <c r="AE1484" s="132">
        <f t="shared" si="168"/>
        <v>896</v>
      </c>
      <c r="AF1484" s="97">
        <v>1</v>
      </c>
      <c r="AH1484" s="127" t="str">
        <f t="shared" si="167"/>
        <v>2691CYS-CONTROL SACHETS X 14</v>
      </c>
      <c r="AI1484" s="97" t="s">
        <v>571</v>
      </c>
    </row>
    <row r="1485" spans="1:35" x14ac:dyDescent="0.3">
      <c r="A1485" s="97">
        <v>186</v>
      </c>
      <c r="B1485" s="127" t="str">
        <f t="shared" si="165"/>
        <v>1865</v>
      </c>
      <c r="C1485" s="127" t="str">
        <f t="shared" si="166"/>
        <v>26916</v>
      </c>
      <c r="E1485" s="159" t="s">
        <v>617</v>
      </c>
      <c r="F1485" s="148" t="str">
        <f>IFERROR(VLOOKUP(CONCATENATE(G1485,E1485),LOTES!$A$6:$D$1002,4,0),"")</f>
        <v>PHYTO SOYA CAPS. X 60</v>
      </c>
      <c r="G1485" s="160" t="s">
        <v>355</v>
      </c>
      <c r="H1485" s="136">
        <f>IFERROR(VLOOKUP(CONCATENATE(G1485,E1485),LOTES!$A$6:$F$1000,6,0),"")</f>
        <v>44073</v>
      </c>
      <c r="I1485" s="132">
        <f t="shared" si="169"/>
        <v>6</v>
      </c>
      <c r="J1485" s="97" t="s">
        <v>667</v>
      </c>
      <c r="K1485" s="97">
        <v>2018</v>
      </c>
      <c r="L1485" s="109">
        <v>43258</v>
      </c>
      <c r="M1485" s="97">
        <v>2689</v>
      </c>
      <c r="N1485" s="97">
        <v>2691</v>
      </c>
      <c r="O1485" s="109">
        <v>43258</v>
      </c>
      <c r="P1485" s="97" t="s">
        <v>134</v>
      </c>
      <c r="Q1485" s="97" t="s">
        <v>103</v>
      </c>
      <c r="R1485" s="132" t="str">
        <f>IFERROR(VLOOKUP(Q1485,PROVEEDORES!$A$2:$B$100,2,0),"")</f>
        <v>GUAYAQUIL</v>
      </c>
      <c r="S1485" s="124">
        <v>0.75</v>
      </c>
      <c r="T1485" s="97">
        <v>3</v>
      </c>
      <c r="U1485" s="127" t="s">
        <v>542</v>
      </c>
      <c r="V1485" s="97" t="s">
        <v>543</v>
      </c>
      <c r="W1485" s="97" t="s">
        <v>289</v>
      </c>
      <c r="Y1485" s="127" t="s">
        <v>363</v>
      </c>
      <c r="Z1485" s="127" t="s">
        <v>364</v>
      </c>
      <c r="AA1485" s="127" t="s">
        <v>261</v>
      </c>
      <c r="AB1485" s="127">
        <f t="shared" si="171"/>
        <v>5</v>
      </c>
      <c r="AC1485" s="127">
        <f t="shared" si="170"/>
        <v>1</v>
      </c>
      <c r="AD1485" s="97">
        <v>12</v>
      </c>
      <c r="AE1485" s="132">
        <f t="shared" si="168"/>
        <v>896</v>
      </c>
      <c r="AF1485" s="97">
        <v>1</v>
      </c>
      <c r="AH1485" s="127" t="str">
        <f t="shared" si="167"/>
        <v>2691PHYTO SOYA CAPS. X 60</v>
      </c>
      <c r="AI1485" s="97" t="s">
        <v>571</v>
      </c>
    </row>
    <row r="1486" spans="1:35" x14ac:dyDescent="0.3">
      <c r="A1486" s="97">
        <v>186</v>
      </c>
      <c r="B1486" s="127" t="str">
        <f t="shared" si="165"/>
        <v>1865</v>
      </c>
      <c r="C1486" s="127" t="str">
        <f t="shared" si="166"/>
        <v>26917</v>
      </c>
      <c r="E1486" s="159" t="s">
        <v>620</v>
      </c>
      <c r="F1486" s="148" t="str">
        <f>IFERROR(VLOOKUP(CONCATENATE(G1486,E1486),LOTES!$A$6:$D$1002,4,0),"")</f>
        <v>PHYTO SOYA FORTE X 60 CAPS</v>
      </c>
      <c r="G1486" s="160" t="s">
        <v>184</v>
      </c>
      <c r="H1486" s="136">
        <f>IFERROR(VLOOKUP(CONCATENATE(G1486,E1486),LOTES!$A$6:$F$1000,6,0),"")</f>
        <v>44042</v>
      </c>
      <c r="I1486" s="132">
        <f t="shared" si="169"/>
        <v>7</v>
      </c>
      <c r="J1486" s="97" t="s">
        <v>667</v>
      </c>
      <c r="K1486" s="97">
        <v>2018</v>
      </c>
      <c r="L1486" s="109">
        <v>43258</v>
      </c>
      <c r="M1486" s="97">
        <v>2689</v>
      </c>
      <c r="N1486" s="97">
        <v>2691</v>
      </c>
      <c r="O1486" s="109">
        <v>43258</v>
      </c>
      <c r="P1486" s="97" t="s">
        <v>134</v>
      </c>
      <c r="Q1486" s="97" t="s">
        <v>103</v>
      </c>
      <c r="R1486" s="132" t="str">
        <f>IFERROR(VLOOKUP(Q1486,PROVEEDORES!$A$2:$B$100,2,0),"")</f>
        <v>GUAYAQUIL</v>
      </c>
      <c r="S1486" s="124">
        <v>0.75</v>
      </c>
      <c r="T1486" s="97">
        <v>3</v>
      </c>
      <c r="U1486" s="127" t="s">
        <v>542</v>
      </c>
      <c r="V1486" s="97" t="s">
        <v>543</v>
      </c>
      <c r="W1486" s="97" t="s">
        <v>289</v>
      </c>
      <c r="Y1486" s="127" t="s">
        <v>363</v>
      </c>
      <c r="Z1486" s="127" t="s">
        <v>364</v>
      </c>
      <c r="AA1486" s="127" t="s">
        <v>261</v>
      </c>
      <c r="AB1486" s="127">
        <f t="shared" si="171"/>
        <v>5</v>
      </c>
      <c r="AC1486" s="127">
        <f t="shared" si="170"/>
        <v>1</v>
      </c>
      <c r="AD1486" s="97">
        <v>6</v>
      </c>
      <c r="AE1486" s="132">
        <f t="shared" si="168"/>
        <v>896</v>
      </c>
      <c r="AF1486" s="97">
        <v>1</v>
      </c>
      <c r="AH1486" s="127" t="str">
        <f t="shared" si="167"/>
        <v>2691PHYTO SOYA FORTE X 60 CAPS</v>
      </c>
      <c r="AI1486" s="97" t="s">
        <v>571</v>
      </c>
    </row>
    <row r="1487" spans="1:35" x14ac:dyDescent="0.3">
      <c r="A1487" s="97">
        <v>186</v>
      </c>
      <c r="B1487" s="127" t="str">
        <f t="shared" si="165"/>
        <v>1865</v>
      </c>
      <c r="C1487" s="127" t="str">
        <f t="shared" si="166"/>
        <v>26918</v>
      </c>
      <c r="E1487" s="159" t="s">
        <v>629</v>
      </c>
      <c r="F1487" s="148" t="str">
        <f>IFERROR(VLOOKUP(CONCATENATE(G1487,E1487),LOTES!$A$6:$D$1002,4,0),"")</f>
        <v>PHYTO SOYA DIA Y NOCHE X 60 CAP.</v>
      </c>
      <c r="G1487" s="160" t="s">
        <v>376</v>
      </c>
      <c r="H1487" s="136">
        <f>IFERROR(VLOOKUP(CONCATENATE(G1487,E1487),LOTES!$A$6:$F$1000,6,0),"")</f>
        <v>43889</v>
      </c>
      <c r="I1487" s="132">
        <f t="shared" si="169"/>
        <v>8</v>
      </c>
      <c r="J1487" s="97" t="s">
        <v>667</v>
      </c>
      <c r="K1487" s="97">
        <v>2018</v>
      </c>
      <c r="L1487" s="109">
        <v>43258</v>
      </c>
      <c r="M1487" s="97">
        <v>2689</v>
      </c>
      <c r="N1487" s="97">
        <v>2691</v>
      </c>
      <c r="O1487" s="109">
        <v>43258</v>
      </c>
      <c r="P1487" s="97" t="s">
        <v>134</v>
      </c>
      <c r="Q1487" s="97" t="s">
        <v>103</v>
      </c>
      <c r="R1487" s="132" t="str">
        <f>IFERROR(VLOOKUP(Q1487,PROVEEDORES!$A$2:$B$100,2,0),"")</f>
        <v>GUAYAQUIL</v>
      </c>
      <c r="S1487" s="124">
        <v>0.75</v>
      </c>
      <c r="T1487" s="97">
        <v>3</v>
      </c>
      <c r="U1487" s="127" t="s">
        <v>542</v>
      </c>
      <c r="V1487" s="97" t="s">
        <v>543</v>
      </c>
      <c r="W1487" s="97" t="s">
        <v>289</v>
      </c>
      <c r="Y1487" s="127" t="s">
        <v>363</v>
      </c>
      <c r="Z1487" s="127" t="s">
        <v>364</v>
      </c>
      <c r="AA1487" s="127" t="s">
        <v>261</v>
      </c>
      <c r="AB1487" s="127">
        <f t="shared" si="171"/>
        <v>5</v>
      </c>
      <c r="AC1487" s="127">
        <f t="shared" si="170"/>
        <v>1</v>
      </c>
      <c r="AD1487" s="97">
        <v>6</v>
      </c>
      <c r="AE1487" s="132">
        <f t="shared" si="168"/>
        <v>896</v>
      </c>
      <c r="AF1487" s="97">
        <v>1</v>
      </c>
      <c r="AH1487" s="127" t="str">
        <f t="shared" si="167"/>
        <v>2691PHYTO SOYA DIA Y NOCHE X 60 CAP.</v>
      </c>
      <c r="AI1487" s="97" t="s">
        <v>571</v>
      </c>
    </row>
    <row r="1488" spans="1:35" x14ac:dyDescent="0.3">
      <c r="A1488" s="97">
        <v>186</v>
      </c>
      <c r="B1488" s="127" t="str">
        <f t="shared" si="165"/>
        <v>1865</v>
      </c>
      <c r="C1488" s="127" t="str">
        <f t="shared" si="166"/>
        <v>26919</v>
      </c>
      <c r="E1488" s="159" t="s">
        <v>634</v>
      </c>
      <c r="F1488" s="148" t="str">
        <f>IFERROR(VLOOKUP(CONCATENATE(G1488,E1488),LOTES!$A$6:$D$1002,4,0),"")</f>
        <v>PHYTO SOYA GEL VAGINAL X 8 APLICADORES</v>
      </c>
      <c r="G1488" s="160" t="s">
        <v>326</v>
      </c>
      <c r="H1488" s="136">
        <f>IFERROR(VLOOKUP(CONCATENATE(G1488,E1488),LOTES!$A$6:$F$1000,6,0),"")</f>
        <v>44134</v>
      </c>
      <c r="I1488" s="132">
        <f t="shared" si="169"/>
        <v>9</v>
      </c>
      <c r="J1488" s="97" t="s">
        <v>667</v>
      </c>
      <c r="K1488" s="97">
        <v>2018</v>
      </c>
      <c r="L1488" s="109">
        <v>43258</v>
      </c>
      <c r="M1488" s="97">
        <v>2689</v>
      </c>
      <c r="N1488" s="97">
        <v>2691</v>
      </c>
      <c r="O1488" s="109">
        <v>43258</v>
      </c>
      <c r="P1488" s="97" t="s">
        <v>134</v>
      </c>
      <c r="Q1488" s="97" t="s">
        <v>103</v>
      </c>
      <c r="R1488" s="132" t="str">
        <f>IFERROR(VLOOKUP(Q1488,PROVEEDORES!$A$2:$B$100,2,0),"")</f>
        <v>GUAYAQUIL</v>
      </c>
      <c r="S1488" s="124">
        <v>0.75</v>
      </c>
      <c r="T1488" s="97">
        <v>3</v>
      </c>
      <c r="U1488" s="127" t="s">
        <v>542</v>
      </c>
      <c r="V1488" s="97" t="s">
        <v>543</v>
      </c>
      <c r="W1488" s="97" t="s">
        <v>289</v>
      </c>
      <c r="Y1488" s="127" t="s">
        <v>363</v>
      </c>
      <c r="Z1488" s="127" t="s">
        <v>364</v>
      </c>
      <c r="AA1488" s="127" t="s">
        <v>261</v>
      </c>
      <c r="AB1488" s="127">
        <f t="shared" si="171"/>
        <v>5</v>
      </c>
      <c r="AC1488" s="127">
        <f t="shared" si="170"/>
        <v>1</v>
      </c>
      <c r="AD1488" s="97">
        <v>12</v>
      </c>
      <c r="AE1488" s="132">
        <f t="shared" si="168"/>
        <v>896</v>
      </c>
      <c r="AF1488" s="97">
        <v>1</v>
      </c>
      <c r="AH1488" s="127" t="str">
        <f t="shared" si="167"/>
        <v>2691PHYTO SOYA GEL VAGINAL X 8 APLICADORES</v>
      </c>
      <c r="AI1488" s="97" t="s">
        <v>571</v>
      </c>
    </row>
    <row r="1489" spans="1:35" x14ac:dyDescent="0.3">
      <c r="A1489" s="97">
        <v>186</v>
      </c>
      <c r="B1489" s="127" t="str">
        <f t="shared" si="165"/>
        <v>1865</v>
      </c>
      <c r="C1489" s="127" t="str">
        <f t="shared" si="166"/>
        <v>269110</v>
      </c>
      <c r="E1489" s="159" t="s">
        <v>621</v>
      </c>
      <c r="F1489" s="148" t="str">
        <f>IFERROR(VLOOKUP(CONCATENATE(G1489,E1489),LOTES!$A$6:$D$1002,4,0),"")</f>
        <v>VAGIVIT CAJS X 6 V.T.</v>
      </c>
      <c r="G1489" s="160">
        <v>173937</v>
      </c>
      <c r="H1489" s="136">
        <f>IFERROR(VLOOKUP(CONCATENATE(G1489,E1489),LOTES!$A$6:$F$1000,6,0),"")</f>
        <v>43738</v>
      </c>
      <c r="I1489" s="132">
        <f t="shared" si="169"/>
        <v>10</v>
      </c>
      <c r="J1489" s="97" t="s">
        <v>667</v>
      </c>
      <c r="K1489" s="97">
        <v>2018</v>
      </c>
      <c r="L1489" s="109">
        <v>43258</v>
      </c>
      <c r="M1489" s="97">
        <v>2689</v>
      </c>
      <c r="N1489" s="97">
        <v>2691</v>
      </c>
      <c r="O1489" s="109">
        <v>43258</v>
      </c>
      <c r="P1489" s="97" t="s">
        <v>134</v>
      </c>
      <c r="Q1489" s="97" t="s">
        <v>103</v>
      </c>
      <c r="R1489" s="132" t="str">
        <f>IFERROR(VLOOKUP(Q1489,PROVEEDORES!$A$2:$B$100,2,0),"")</f>
        <v>GUAYAQUIL</v>
      </c>
      <c r="S1489" s="124">
        <v>0.75</v>
      </c>
      <c r="T1489" s="97">
        <v>3</v>
      </c>
      <c r="U1489" s="127" t="s">
        <v>542</v>
      </c>
      <c r="V1489" s="97" t="s">
        <v>543</v>
      </c>
      <c r="W1489" s="97" t="s">
        <v>289</v>
      </c>
      <c r="Y1489" s="127" t="s">
        <v>363</v>
      </c>
      <c r="Z1489" s="127" t="s">
        <v>364</v>
      </c>
      <c r="AA1489" s="127" t="s">
        <v>261</v>
      </c>
      <c r="AB1489" s="127">
        <f t="shared" si="171"/>
        <v>5</v>
      </c>
      <c r="AC1489" s="127">
        <f t="shared" si="170"/>
        <v>1</v>
      </c>
      <c r="AD1489" s="97">
        <v>12</v>
      </c>
      <c r="AE1489" s="132">
        <f t="shared" si="168"/>
        <v>896</v>
      </c>
      <c r="AF1489" s="97">
        <v>1</v>
      </c>
      <c r="AH1489" s="127" t="str">
        <f t="shared" si="167"/>
        <v>2691VAGIVIT CAJS X 6 V.T.</v>
      </c>
      <c r="AI1489" s="97" t="s">
        <v>571</v>
      </c>
    </row>
    <row r="1490" spans="1:35" x14ac:dyDescent="0.3">
      <c r="A1490" s="97">
        <v>186</v>
      </c>
      <c r="B1490" s="127" t="str">
        <f t="shared" si="165"/>
        <v>1866</v>
      </c>
      <c r="C1490" s="127" t="str">
        <f t="shared" si="166"/>
        <v>26921</v>
      </c>
      <c r="E1490" s="159" t="s">
        <v>631</v>
      </c>
      <c r="F1490" s="148" t="str">
        <f>IFERROR(VLOOKUP(CONCATENATE(G1490,E1490),LOTES!$A$6:$D$1002,4,0),"")</f>
        <v>ACTIVOX MIEL-LIMON X 16 PASTILLAS</v>
      </c>
      <c r="G1490" s="160" t="s">
        <v>183</v>
      </c>
      <c r="H1490" s="136">
        <f>IFERROR(VLOOKUP(CONCATENATE(G1490,E1490),LOTES!$A$6:$F$1000,6,0),"")</f>
        <v>43738</v>
      </c>
      <c r="I1490" s="132">
        <f t="shared" si="169"/>
        <v>1</v>
      </c>
      <c r="J1490" s="97" t="s">
        <v>667</v>
      </c>
      <c r="K1490" s="97">
        <v>2018</v>
      </c>
      <c r="L1490" s="109">
        <v>43258</v>
      </c>
      <c r="M1490" s="97">
        <v>2690</v>
      </c>
      <c r="N1490" s="97">
        <v>2692</v>
      </c>
      <c r="O1490" s="109">
        <v>43258</v>
      </c>
      <c r="P1490" s="97" t="s">
        <v>134</v>
      </c>
      <c r="Q1490" s="97" t="s">
        <v>96</v>
      </c>
      <c r="R1490" s="132" t="str">
        <f>IFERROR(VLOOKUP(Q1490,PROVEEDORES!$A$2:$B$100,2,0),"")</f>
        <v>GUAYAQUIL</v>
      </c>
      <c r="S1490" s="124">
        <v>0.75</v>
      </c>
      <c r="T1490" s="97">
        <v>61</v>
      </c>
      <c r="U1490" s="127" t="s">
        <v>542</v>
      </c>
      <c r="V1490" s="97" t="s">
        <v>543</v>
      </c>
      <c r="W1490" s="97" t="s">
        <v>289</v>
      </c>
      <c r="Y1490" s="127" t="s">
        <v>363</v>
      </c>
      <c r="Z1490" s="127" t="s">
        <v>364</v>
      </c>
      <c r="AA1490" s="127" t="s">
        <v>261</v>
      </c>
      <c r="AB1490" s="127">
        <f t="shared" si="171"/>
        <v>6</v>
      </c>
      <c r="AC1490" s="127">
        <f t="shared" si="170"/>
        <v>1</v>
      </c>
      <c r="AD1490" s="97">
        <v>1165</v>
      </c>
      <c r="AE1490" s="132">
        <f t="shared" si="168"/>
        <v>897</v>
      </c>
      <c r="AF1490" s="97">
        <v>2</v>
      </c>
      <c r="AH1490" s="127" t="str">
        <f t="shared" si="167"/>
        <v>2692ACTIVOX MIEL-LIMON X 16 PASTILLAS</v>
      </c>
      <c r="AI1490" s="97" t="s">
        <v>653</v>
      </c>
    </row>
    <row r="1491" spans="1:35" x14ac:dyDescent="0.3">
      <c r="A1491" s="97">
        <v>186</v>
      </c>
      <c r="B1491" s="127" t="str">
        <f t="shared" si="165"/>
        <v>1866</v>
      </c>
      <c r="C1491" s="127" t="str">
        <f t="shared" si="166"/>
        <v>26922</v>
      </c>
      <c r="E1491" s="159" t="s">
        <v>630</v>
      </c>
      <c r="F1491" s="148" t="str">
        <f>IFERROR(VLOOKUP(CONCATENATE(G1491,E1491),LOTES!$A$6:$D$1002,4,0),"")</f>
        <v>ACTIVOX MENTA-EUCALIPTO X 16 PASTILLAS</v>
      </c>
      <c r="G1491" s="160" t="s">
        <v>397</v>
      </c>
      <c r="H1491" s="136">
        <f>IFERROR(VLOOKUP(CONCATENATE(G1491,E1491),LOTES!$A$6:$F$1000,6,0),"")</f>
        <v>43738</v>
      </c>
      <c r="I1491" s="132">
        <f t="shared" si="169"/>
        <v>2</v>
      </c>
      <c r="J1491" s="97" t="s">
        <v>667</v>
      </c>
      <c r="K1491" s="97">
        <v>2018</v>
      </c>
      <c r="L1491" s="109">
        <v>43258</v>
      </c>
      <c r="M1491" s="97">
        <v>2690</v>
      </c>
      <c r="N1491" s="97">
        <v>2692</v>
      </c>
      <c r="O1491" s="109">
        <v>43258</v>
      </c>
      <c r="P1491" s="97" t="s">
        <v>134</v>
      </c>
      <c r="Q1491" s="97" t="s">
        <v>96</v>
      </c>
      <c r="R1491" s="132" t="str">
        <f>IFERROR(VLOOKUP(Q1491,PROVEEDORES!$A$2:$B$100,2,0),"")</f>
        <v>GUAYAQUIL</v>
      </c>
      <c r="S1491" s="124">
        <v>0.75</v>
      </c>
      <c r="T1491" s="97">
        <v>61</v>
      </c>
      <c r="U1491" s="127" t="s">
        <v>542</v>
      </c>
      <c r="V1491" s="97" t="s">
        <v>543</v>
      </c>
      <c r="W1491" s="97" t="s">
        <v>289</v>
      </c>
      <c r="Y1491" s="127" t="s">
        <v>363</v>
      </c>
      <c r="Z1491" s="127" t="s">
        <v>364</v>
      </c>
      <c r="AA1491" s="127" t="s">
        <v>261</v>
      </c>
      <c r="AB1491" s="127">
        <f t="shared" si="171"/>
        <v>6</v>
      </c>
      <c r="AC1491" s="127">
        <f t="shared" si="170"/>
        <v>1</v>
      </c>
      <c r="AD1491" s="97">
        <v>3635</v>
      </c>
      <c r="AE1491" s="132">
        <f t="shared" si="168"/>
        <v>897</v>
      </c>
      <c r="AF1491" s="97">
        <v>2</v>
      </c>
      <c r="AH1491" s="127" t="str">
        <f t="shared" si="167"/>
        <v>2692ACTIVOX MENTA-EUCALIPTO X 16 PASTILLAS</v>
      </c>
      <c r="AI1491" s="97" t="s">
        <v>653</v>
      </c>
    </row>
    <row r="1492" spans="1:35" x14ac:dyDescent="0.3">
      <c r="A1492" s="97">
        <v>186</v>
      </c>
      <c r="B1492" s="127" t="str">
        <f t="shared" si="165"/>
        <v>1866</v>
      </c>
      <c r="C1492" s="127" t="str">
        <f t="shared" si="166"/>
        <v>26923</v>
      </c>
      <c r="E1492" s="159" t="s">
        <v>617</v>
      </c>
      <c r="F1492" s="148" t="str">
        <f>IFERROR(VLOOKUP(CONCATENATE(G1492,E1492),LOTES!$A$6:$D$1002,4,0),"")</f>
        <v>PHYTO SOYA CAPS. X 60</v>
      </c>
      <c r="G1492" s="160" t="s">
        <v>355</v>
      </c>
      <c r="H1492" s="136">
        <f>IFERROR(VLOOKUP(CONCATENATE(G1492,E1492),LOTES!$A$6:$F$1000,6,0),"")</f>
        <v>44073</v>
      </c>
      <c r="I1492" s="132">
        <f t="shared" si="169"/>
        <v>3</v>
      </c>
      <c r="J1492" s="97" t="s">
        <v>667</v>
      </c>
      <c r="K1492" s="97">
        <v>2018</v>
      </c>
      <c r="L1492" s="109">
        <v>43258</v>
      </c>
      <c r="M1492" s="97">
        <v>2690</v>
      </c>
      <c r="N1492" s="97">
        <v>2692</v>
      </c>
      <c r="O1492" s="109">
        <v>43258</v>
      </c>
      <c r="P1492" s="97" t="s">
        <v>134</v>
      </c>
      <c r="Q1492" s="97" t="s">
        <v>96</v>
      </c>
      <c r="R1492" s="132" t="str">
        <f>IFERROR(VLOOKUP(Q1492,PROVEEDORES!$A$2:$B$100,2,0),"")</f>
        <v>GUAYAQUIL</v>
      </c>
      <c r="S1492" s="124">
        <v>0.75</v>
      </c>
      <c r="T1492" s="97">
        <v>61</v>
      </c>
      <c r="U1492" s="127" t="s">
        <v>542</v>
      </c>
      <c r="V1492" s="97" t="s">
        <v>543</v>
      </c>
      <c r="W1492" s="97" t="s">
        <v>289</v>
      </c>
      <c r="Y1492" s="127" t="s">
        <v>363</v>
      </c>
      <c r="Z1492" s="127" t="s">
        <v>364</v>
      </c>
      <c r="AA1492" s="127" t="s">
        <v>261</v>
      </c>
      <c r="AB1492" s="127">
        <f t="shared" si="171"/>
        <v>6</v>
      </c>
      <c r="AC1492" s="127">
        <f t="shared" si="170"/>
        <v>1</v>
      </c>
      <c r="AD1492" s="97">
        <v>186</v>
      </c>
      <c r="AE1492" s="132">
        <f t="shared" si="168"/>
        <v>897</v>
      </c>
      <c r="AF1492" s="97">
        <v>2</v>
      </c>
      <c r="AH1492" s="127" t="str">
        <f t="shared" si="167"/>
        <v>2692PHYTO SOYA CAPS. X 60</v>
      </c>
      <c r="AI1492" s="97" t="s">
        <v>653</v>
      </c>
    </row>
    <row r="1493" spans="1:35" x14ac:dyDescent="0.3">
      <c r="A1493" s="97">
        <v>186</v>
      </c>
      <c r="B1493" s="127" t="str">
        <f t="shared" si="165"/>
        <v>1866</v>
      </c>
      <c r="C1493" s="127" t="str">
        <f t="shared" si="166"/>
        <v>26924</v>
      </c>
      <c r="E1493" s="159" t="s">
        <v>634</v>
      </c>
      <c r="F1493" s="148" t="str">
        <f>IFERROR(VLOOKUP(CONCATENATE(G1493,E1493),LOTES!$A$6:$D$1002,4,0),"")</f>
        <v>PHYTO SOYA GEL VAGINAL X 8 APLICADORES</v>
      </c>
      <c r="G1493" s="160" t="s">
        <v>326</v>
      </c>
      <c r="H1493" s="136">
        <f>IFERROR(VLOOKUP(CONCATENATE(G1493,E1493),LOTES!$A$6:$F$1000,6,0),"")</f>
        <v>44134</v>
      </c>
      <c r="I1493" s="132">
        <f t="shared" si="169"/>
        <v>4</v>
      </c>
      <c r="J1493" s="97" t="s">
        <v>667</v>
      </c>
      <c r="K1493" s="97">
        <v>2018</v>
      </c>
      <c r="L1493" s="109">
        <v>43258</v>
      </c>
      <c r="M1493" s="97">
        <v>2690</v>
      </c>
      <c r="N1493" s="97">
        <v>2692</v>
      </c>
      <c r="O1493" s="109">
        <v>43258</v>
      </c>
      <c r="P1493" s="97" t="s">
        <v>134</v>
      </c>
      <c r="Q1493" s="97" t="s">
        <v>96</v>
      </c>
      <c r="R1493" s="132" t="str">
        <f>IFERROR(VLOOKUP(Q1493,PROVEEDORES!$A$2:$B$100,2,0),"")</f>
        <v>GUAYAQUIL</v>
      </c>
      <c r="S1493" s="124">
        <v>0.75</v>
      </c>
      <c r="T1493" s="97">
        <v>61</v>
      </c>
      <c r="U1493" s="127" t="s">
        <v>542</v>
      </c>
      <c r="V1493" s="97" t="s">
        <v>543</v>
      </c>
      <c r="W1493" s="97" t="s">
        <v>289</v>
      </c>
      <c r="Y1493" s="127" t="s">
        <v>363</v>
      </c>
      <c r="Z1493" s="127" t="s">
        <v>364</v>
      </c>
      <c r="AA1493" s="127" t="s">
        <v>261</v>
      </c>
      <c r="AB1493" s="127">
        <f t="shared" si="171"/>
        <v>6</v>
      </c>
      <c r="AC1493" s="127">
        <f t="shared" si="170"/>
        <v>1</v>
      </c>
      <c r="AD1493" s="97">
        <v>12</v>
      </c>
      <c r="AE1493" s="132">
        <f t="shared" si="168"/>
        <v>897</v>
      </c>
      <c r="AF1493" s="97">
        <v>2</v>
      </c>
      <c r="AH1493" s="127" t="str">
        <f t="shared" si="167"/>
        <v>2692PHYTO SOYA GEL VAGINAL X 8 APLICADORES</v>
      </c>
      <c r="AI1493" s="97" t="s">
        <v>653</v>
      </c>
    </row>
    <row r="1494" spans="1:35" x14ac:dyDescent="0.3">
      <c r="A1494" s="97">
        <v>186</v>
      </c>
      <c r="B1494" s="127" t="str">
        <f t="shared" si="165"/>
        <v>1866</v>
      </c>
      <c r="C1494" s="127" t="str">
        <f t="shared" si="166"/>
        <v>26925</v>
      </c>
      <c r="E1494" s="159" t="s">
        <v>615</v>
      </c>
      <c r="F1494" s="148" t="str">
        <f>IFERROR(VLOOKUP(CONCATENATE(G1494,E1494),LOTES!$A$6:$D$1002,4,0),"")</f>
        <v>ARKOVOX PROPOLIS JARABE X 150 ML.</v>
      </c>
      <c r="G1494" s="160" t="s">
        <v>402</v>
      </c>
      <c r="H1494" s="136">
        <f>IFERROR(VLOOKUP(CONCATENATE(G1494,E1494),LOTES!$A$6:$F$1000,6,0),"")</f>
        <v>43707</v>
      </c>
      <c r="I1494" s="132">
        <f t="shared" si="169"/>
        <v>5</v>
      </c>
      <c r="J1494" s="97" t="s">
        <v>667</v>
      </c>
      <c r="K1494" s="97">
        <v>2018</v>
      </c>
      <c r="L1494" s="109">
        <v>43258</v>
      </c>
      <c r="M1494" s="97">
        <v>2690</v>
      </c>
      <c r="N1494" s="97">
        <v>2692</v>
      </c>
      <c r="O1494" s="109">
        <v>43258</v>
      </c>
      <c r="P1494" s="97" t="s">
        <v>134</v>
      </c>
      <c r="Q1494" s="97" t="s">
        <v>96</v>
      </c>
      <c r="R1494" s="132" t="str">
        <f>IFERROR(VLOOKUP(Q1494,PROVEEDORES!$A$2:$B$100,2,0),"")</f>
        <v>GUAYAQUIL</v>
      </c>
      <c r="S1494" s="124">
        <v>0.75</v>
      </c>
      <c r="T1494" s="97">
        <v>61</v>
      </c>
      <c r="U1494" s="127" t="s">
        <v>542</v>
      </c>
      <c r="V1494" s="97" t="s">
        <v>543</v>
      </c>
      <c r="W1494" s="97" t="s">
        <v>289</v>
      </c>
      <c r="Y1494" s="127" t="s">
        <v>363</v>
      </c>
      <c r="Z1494" s="127" t="s">
        <v>364</v>
      </c>
      <c r="AA1494" s="127" t="s">
        <v>261</v>
      </c>
      <c r="AB1494" s="127">
        <f t="shared" si="171"/>
        <v>6</v>
      </c>
      <c r="AC1494" s="127">
        <f t="shared" si="170"/>
        <v>1</v>
      </c>
      <c r="AD1494" s="97">
        <v>306</v>
      </c>
      <c r="AE1494" s="132">
        <f t="shared" si="168"/>
        <v>897</v>
      </c>
      <c r="AF1494" s="97">
        <v>2</v>
      </c>
      <c r="AH1494" s="127" t="str">
        <f t="shared" si="167"/>
        <v>2692ARKOVOX PROPOLIS JARABE X 150 ML.</v>
      </c>
      <c r="AI1494" s="97" t="s">
        <v>653</v>
      </c>
    </row>
    <row r="1495" spans="1:35" x14ac:dyDescent="0.3">
      <c r="A1495" s="97">
        <v>186</v>
      </c>
      <c r="B1495" s="127" t="str">
        <f t="shared" si="165"/>
        <v>1866</v>
      </c>
      <c r="C1495" s="127" t="str">
        <f t="shared" si="166"/>
        <v>26926</v>
      </c>
      <c r="E1495" s="159" t="s">
        <v>614</v>
      </c>
      <c r="F1495" s="148" t="str">
        <f>IFERROR(VLOOKUP(CONCATENATE(G1495,E1495),LOTES!$A$6:$D$1002,4,0),"")</f>
        <v>CHONDRO AID FORTE X 60 CAPS.</v>
      </c>
      <c r="G1495" s="160" t="s">
        <v>591</v>
      </c>
      <c r="H1495" s="136">
        <f>IFERROR(VLOOKUP(CONCATENATE(G1495,E1495),LOTES!$A$6:$F$1000,6,0),"")</f>
        <v>44255</v>
      </c>
      <c r="I1495" s="132">
        <f t="shared" si="169"/>
        <v>6</v>
      </c>
      <c r="J1495" s="97" t="s">
        <v>667</v>
      </c>
      <c r="K1495" s="97">
        <v>2018</v>
      </c>
      <c r="L1495" s="109">
        <v>43258</v>
      </c>
      <c r="M1495" s="97">
        <v>2690</v>
      </c>
      <c r="N1495" s="97">
        <v>2692</v>
      </c>
      <c r="O1495" s="109">
        <v>43258</v>
      </c>
      <c r="P1495" s="97" t="s">
        <v>134</v>
      </c>
      <c r="Q1495" s="97" t="s">
        <v>96</v>
      </c>
      <c r="R1495" s="132" t="str">
        <f>IFERROR(VLOOKUP(Q1495,PROVEEDORES!$A$2:$B$100,2,0),"")</f>
        <v>GUAYAQUIL</v>
      </c>
      <c r="S1495" s="124">
        <v>0.75</v>
      </c>
      <c r="T1495" s="97">
        <v>61</v>
      </c>
      <c r="U1495" s="127" t="s">
        <v>542</v>
      </c>
      <c r="V1495" s="97" t="s">
        <v>543</v>
      </c>
      <c r="W1495" s="97" t="s">
        <v>289</v>
      </c>
      <c r="Y1495" s="127" t="s">
        <v>363</v>
      </c>
      <c r="Z1495" s="127" t="s">
        <v>364</v>
      </c>
      <c r="AA1495" s="127" t="s">
        <v>261</v>
      </c>
      <c r="AB1495" s="127">
        <f t="shared" si="171"/>
        <v>6</v>
      </c>
      <c r="AC1495" s="127">
        <f t="shared" si="170"/>
        <v>1</v>
      </c>
      <c r="AD1495" s="97">
        <v>24</v>
      </c>
      <c r="AE1495" s="132">
        <f t="shared" si="168"/>
        <v>897</v>
      </c>
      <c r="AF1495" s="97">
        <v>2</v>
      </c>
      <c r="AH1495" s="127" t="str">
        <f t="shared" si="167"/>
        <v>2692CHONDRO AID FORTE X 60 CAPS.</v>
      </c>
      <c r="AI1495" s="97" t="s">
        <v>653</v>
      </c>
    </row>
    <row r="1496" spans="1:35" x14ac:dyDescent="0.3">
      <c r="A1496" s="97">
        <v>186</v>
      </c>
      <c r="B1496" s="127" t="str">
        <f t="shared" si="165"/>
        <v>1866</v>
      </c>
      <c r="C1496" s="127" t="str">
        <f t="shared" si="166"/>
        <v>26927</v>
      </c>
      <c r="E1496" s="159" t="s">
        <v>616</v>
      </c>
      <c r="F1496" s="148" t="str">
        <f>IFERROR(VLOOKUP(CONCATENATE(G1496,E1496),LOTES!$A$6:$D$1002,4,0),"")</f>
        <v>PERLAS DE PIEL advance X 200 CAPS.</v>
      </c>
      <c r="G1496" s="160" t="s">
        <v>408</v>
      </c>
      <c r="H1496" s="136">
        <f>IFERROR(VLOOKUP(CONCATENATE(G1496,E1496),LOTES!$A$6:$F$1000,6,0),"")</f>
        <v>44165</v>
      </c>
      <c r="I1496" s="132">
        <f t="shared" si="169"/>
        <v>7</v>
      </c>
      <c r="J1496" s="97" t="s">
        <v>667</v>
      </c>
      <c r="K1496" s="97">
        <v>2018</v>
      </c>
      <c r="L1496" s="109">
        <v>43258</v>
      </c>
      <c r="M1496" s="97">
        <v>2690</v>
      </c>
      <c r="N1496" s="97">
        <v>2692</v>
      </c>
      <c r="O1496" s="109">
        <v>43258</v>
      </c>
      <c r="P1496" s="97" t="s">
        <v>134</v>
      </c>
      <c r="Q1496" s="97" t="s">
        <v>96</v>
      </c>
      <c r="R1496" s="132" t="str">
        <f>IFERROR(VLOOKUP(Q1496,PROVEEDORES!$A$2:$B$100,2,0),"")</f>
        <v>GUAYAQUIL</v>
      </c>
      <c r="S1496" s="124">
        <v>0.75</v>
      </c>
      <c r="T1496" s="97">
        <v>61</v>
      </c>
      <c r="U1496" s="127" t="s">
        <v>542</v>
      </c>
      <c r="V1496" s="97" t="s">
        <v>543</v>
      </c>
      <c r="W1496" s="97" t="s">
        <v>289</v>
      </c>
      <c r="Y1496" s="127" t="s">
        <v>363</v>
      </c>
      <c r="Z1496" s="127" t="s">
        <v>364</v>
      </c>
      <c r="AA1496" s="127" t="s">
        <v>261</v>
      </c>
      <c r="AB1496" s="127">
        <f t="shared" si="171"/>
        <v>6</v>
      </c>
      <c r="AC1496" s="127">
        <f t="shared" si="170"/>
        <v>1</v>
      </c>
      <c r="AD1496" s="97">
        <v>24</v>
      </c>
      <c r="AE1496" s="132">
        <f t="shared" si="168"/>
        <v>897</v>
      </c>
      <c r="AF1496" s="97">
        <v>2</v>
      </c>
      <c r="AH1496" s="127" t="str">
        <f t="shared" si="167"/>
        <v>2692PERLAS DE PIEL advance X 200 CAPS.</v>
      </c>
      <c r="AI1496" s="97" t="s">
        <v>653</v>
      </c>
    </row>
    <row r="1497" spans="1:35" x14ac:dyDescent="0.3">
      <c r="A1497" s="97">
        <v>186</v>
      </c>
      <c r="B1497" s="127" t="str">
        <f t="shared" si="165"/>
        <v>1866</v>
      </c>
      <c r="C1497" s="127" t="str">
        <f t="shared" si="166"/>
        <v>26928</v>
      </c>
      <c r="E1497" s="159" t="s">
        <v>629</v>
      </c>
      <c r="F1497" s="148" t="str">
        <f>IFERROR(VLOOKUP(CONCATENATE(G1497,E1497),LOTES!$A$6:$D$1002,4,0),"")</f>
        <v>PHYTO SOYA DIA Y NOCHE X 60 CAP.</v>
      </c>
      <c r="G1497" s="160" t="s">
        <v>376</v>
      </c>
      <c r="H1497" s="136">
        <f>IFERROR(VLOOKUP(CONCATENATE(G1497,E1497),LOTES!$A$6:$F$1000,6,0),"")</f>
        <v>43889</v>
      </c>
      <c r="I1497" s="132">
        <f t="shared" si="169"/>
        <v>8</v>
      </c>
      <c r="J1497" s="97" t="s">
        <v>667</v>
      </c>
      <c r="K1497" s="97">
        <v>2018</v>
      </c>
      <c r="L1497" s="109">
        <v>43258</v>
      </c>
      <c r="M1497" s="97">
        <v>2690</v>
      </c>
      <c r="N1497" s="97">
        <v>2692</v>
      </c>
      <c r="O1497" s="109">
        <v>43258</v>
      </c>
      <c r="P1497" s="97" t="s">
        <v>134</v>
      </c>
      <c r="Q1497" s="97" t="s">
        <v>96</v>
      </c>
      <c r="R1497" s="132" t="str">
        <f>IFERROR(VLOOKUP(Q1497,PROVEEDORES!$A$2:$B$100,2,0),"")</f>
        <v>GUAYAQUIL</v>
      </c>
      <c r="S1497" s="124">
        <v>0.75</v>
      </c>
      <c r="T1497" s="97">
        <v>61</v>
      </c>
      <c r="U1497" s="127" t="s">
        <v>542</v>
      </c>
      <c r="V1497" s="97" t="s">
        <v>543</v>
      </c>
      <c r="W1497" s="97" t="s">
        <v>289</v>
      </c>
      <c r="Y1497" s="127" t="s">
        <v>363</v>
      </c>
      <c r="Z1497" s="127" t="s">
        <v>364</v>
      </c>
      <c r="AA1497" s="127" t="s">
        <v>261</v>
      </c>
      <c r="AB1497" s="127">
        <f t="shared" si="171"/>
        <v>6</v>
      </c>
      <c r="AC1497" s="127">
        <f t="shared" si="170"/>
        <v>1</v>
      </c>
      <c r="AD1497" s="97">
        <v>36</v>
      </c>
      <c r="AE1497" s="132">
        <f t="shared" si="168"/>
        <v>897</v>
      </c>
      <c r="AF1497" s="97">
        <v>2</v>
      </c>
      <c r="AH1497" s="127" t="str">
        <f t="shared" si="167"/>
        <v>2692PHYTO SOYA DIA Y NOCHE X 60 CAP.</v>
      </c>
      <c r="AI1497" s="97" t="s">
        <v>653</v>
      </c>
    </row>
    <row r="1498" spans="1:35" x14ac:dyDescent="0.3">
      <c r="A1498" s="97">
        <v>186</v>
      </c>
      <c r="B1498" s="127" t="str">
        <f t="shared" si="165"/>
        <v>1866</v>
      </c>
      <c r="C1498" s="127" t="str">
        <f t="shared" si="166"/>
        <v>26929</v>
      </c>
      <c r="E1498" s="159" t="s">
        <v>621</v>
      </c>
      <c r="F1498" s="148" t="str">
        <f>IFERROR(VLOOKUP(CONCATENATE(G1498,E1498),LOTES!$A$6:$D$1002,4,0),"")</f>
        <v>VAGIVIT CAJS X 6 V.T.</v>
      </c>
      <c r="G1498" s="163" t="s">
        <v>168</v>
      </c>
      <c r="H1498" s="136">
        <f>IFERROR(VLOOKUP(CONCATENATE(G1498,E1498),LOTES!$A$6:$F$1000,6,0),"")</f>
        <v>43738</v>
      </c>
      <c r="I1498" s="132">
        <f t="shared" si="169"/>
        <v>9</v>
      </c>
      <c r="J1498" s="97" t="s">
        <v>667</v>
      </c>
      <c r="K1498" s="97">
        <v>2018</v>
      </c>
      <c r="L1498" s="109">
        <v>43258</v>
      </c>
      <c r="M1498" s="97">
        <v>2690</v>
      </c>
      <c r="N1498" s="97">
        <v>2692</v>
      </c>
      <c r="O1498" s="109">
        <v>43258</v>
      </c>
      <c r="P1498" s="97" t="s">
        <v>134</v>
      </c>
      <c r="Q1498" s="97" t="s">
        <v>96</v>
      </c>
      <c r="R1498" s="132" t="str">
        <f>IFERROR(VLOOKUP(Q1498,PROVEEDORES!$A$2:$B$100,2,0),"")</f>
        <v>GUAYAQUIL</v>
      </c>
      <c r="S1498" s="124">
        <v>0.75</v>
      </c>
      <c r="T1498" s="97">
        <v>61</v>
      </c>
      <c r="U1498" s="127" t="s">
        <v>542</v>
      </c>
      <c r="V1498" s="97" t="s">
        <v>543</v>
      </c>
      <c r="W1498" s="97" t="s">
        <v>289</v>
      </c>
      <c r="Y1498" s="127" t="s">
        <v>363</v>
      </c>
      <c r="Z1498" s="127" t="s">
        <v>364</v>
      </c>
      <c r="AA1498" s="127" t="s">
        <v>261</v>
      </c>
      <c r="AB1498" s="127">
        <f t="shared" si="171"/>
        <v>6</v>
      </c>
      <c r="AC1498" s="127">
        <f t="shared" si="170"/>
        <v>1</v>
      </c>
      <c r="AD1498" s="97">
        <v>6</v>
      </c>
      <c r="AE1498" s="132">
        <f t="shared" si="168"/>
        <v>897</v>
      </c>
      <c r="AF1498" s="97">
        <v>2</v>
      </c>
      <c r="AH1498" s="127" t="str">
        <f t="shared" si="167"/>
        <v>2692VAGIVIT CAJS X 6 V.T.</v>
      </c>
      <c r="AI1498" s="97" t="s">
        <v>653</v>
      </c>
    </row>
    <row r="1499" spans="1:35" x14ac:dyDescent="0.3">
      <c r="A1499" s="97">
        <v>186</v>
      </c>
      <c r="B1499" s="127" t="str">
        <f t="shared" si="165"/>
        <v>1866</v>
      </c>
      <c r="C1499" s="127" t="str">
        <f t="shared" si="166"/>
        <v>269210</v>
      </c>
      <c r="E1499" s="159" t="s">
        <v>619</v>
      </c>
      <c r="F1499" s="148" t="str">
        <f>IFERROR(VLOOKUP(CONCATENATE(G1499,E1499),LOTES!$A$6:$D$1002,4,0),"")</f>
        <v>CYS-CONTROL SACHETS X 14</v>
      </c>
      <c r="G1499" s="160" t="s">
        <v>407</v>
      </c>
      <c r="H1499" s="136">
        <f>IFERROR(VLOOKUP(CONCATENATE(G1499,E1499),LOTES!$A$6:$F$1000,6,0),"")</f>
        <v>44134</v>
      </c>
      <c r="I1499" s="132">
        <f t="shared" si="169"/>
        <v>10</v>
      </c>
      <c r="J1499" s="97" t="s">
        <v>667</v>
      </c>
      <c r="K1499" s="97">
        <v>2018</v>
      </c>
      <c r="L1499" s="109">
        <v>43258</v>
      </c>
      <c r="M1499" s="97">
        <v>2690</v>
      </c>
      <c r="N1499" s="97">
        <v>2692</v>
      </c>
      <c r="O1499" s="109">
        <v>43258</v>
      </c>
      <c r="P1499" s="97" t="s">
        <v>134</v>
      </c>
      <c r="Q1499" s="97" t="s">
        <v>96</v>
      </c>
      <c r="R1499" s="132" t="str">
        <f>IFERROR(VLOOKUP(Q1499,PROVEEDORES!$A$2:$B$100,2,0),"")</f>
        <v>GUAYAQUIL</v>
      </c>
      <c r="S1499" s="124">
        <v>0.75</v>
      </c>
      <c r="T1499" s="97">
        <v>61</v>
      </c>
      <c r="U1499" s="127" t="s">
        <v>542</v>
      </c>
      <c r="V1499" s="97" t="s">
        <v>543</v>
      </c>
      <c r="W1499" s="97" t="s">
        <v>289</v>
      </c>
      <c r="Y1499" s="127" t="s">
        <v>363</v>
      </c>
      <c r="Z1499" s="127" t="s">
        <v>364</v>
      </c>
      <c r="AA1499" s="127" t="s">
        <v>261</v>
      </c>
      <c r="AB1499" s="127">
        <f t="shared" si="171"/>
        <v>6</v>
      </c>
      <c r="AC1499" s="127">
        <f t="shared" si="170"/>
        <v>1</v>
      </c>
      <c r="AD1499" s="97">
        <v>204</v>
      </c>
      <c r="AE1499" s="132">
        <f t="shared" si="168"/>
        <v>897</v>
      </c>
      <c r="AF1499" s="97">
        <v>2</v>
      </c>
      <c r="AH1499" s="127" t="str">
        <f t="shared" si="167"/>
        <v>2692CYS-CONTROL SACHETS X 14</v>
      </c>
      <c r="AI1499" s="97" t="s">
        <v>653</v>
      </c>
    </row>
    <row r="1500" spans="1:35" x14ac:dyDescent="0.3">
      <c r="A1500" s="97">
        <v>186</v>
      </c>
      <c r="B1500" s="127" t="str">
        <f t="shared" si="165"/>
        <v>1866</v>
      </c>
      <c r="C1500" s="127" t="str">
        <f t="shared" si="166"/>
        <v>269211</v>
      </c>
      <c r="E1500" s="159" t="s">
        <v>613</v>
      </c>
      <c r="F1500" s="148" t="str">
        <f>IFERROR(VLOOKUP(CONCATENATE(G1500,E1500),LOTES!$A$6:$D$1002,4,0),"")</f>
        <v>ARKOLAGEN PLUS X 14 SACHETS</v>
      </c>
      <c r="G1500" s="160" t="s">
        <v>547</v>
      </c>
      <c r="H1500" s="136">
        <f>IFERROR(VLOOKUP(CONCATENATE(G1500,E1500),LOTES!$A$6:$F$1000,6,0),"")</f>
        <v>44134</v>
      </c>
      <c r="I1500" s="132">
        <f t="shared" si="169"/>
        <v>11</v>
      </c>
      <c r="J1500" s="97" t="s">
        <v>667</v>
      </c>
      <c r="K1500" s="97">
        <v>2018</v>
      </c>
      <c r="L1500" s="109">
        <v>43258</v>
      </c>
      <c r="M1500" s="97">
        <v>2690</v>
      </c>
      <c r="N1500" s="97">
        <v>2692</v>
      </c>
      <c r="O1500" s="109">
        <v>43258</v>
      </c>
      <c r="P1500" s="97" t="s">
        <v>134</v>
      </c>
      <c r="Q1500" s="97" t="s">
        <v>96</v>
      </c>
      <c r="R1500" s="132" t="str">
        <f>IFERROR(VLOOKUP(Q1500,PROVEEDORES!$A$2:$B$100,2,0),"")</f>
        <v>GUAYAQUIL</v>
      </c>
      <c r="S1500" s="124">
        <v>0.75</v>
      </c>
      <c r="T1500" s="97">
        <v>61</v>
      </c>
      <c r="U1500" s="127" t="s">
        <v>542</v>
      </c>
      <c r="V1500" s="97" t="s">
        <v>543</v>
      </c>
      <c r="W1500" s="97" t="s">
        <v>289</v>
      </c>
      <c r="Y1500" s="127" t="s">
        <v>363</v>
      </c>
      <c r="Z1500" s="127" t="s">
        <v>364</v>
      </c>
      <c r="AA1500" s="127" t="s">
        <v>261</v>
      </c>
      <c r="AB1500" s="127">
        <f t="shared" si="171"/>
        <v>6</v>
      </c>
      <c r="AC1500" s="127">
        <f t="shared" si="170"/>
        <v>1</v>
      </c>
      <c r="AD1500" s="97">
        <v>18</v>
      </c>
      <c r="AE1500" s="132">
        <f t="shared" si="168"/>
        <v>897</v>
      </c>
      <c r="AF1500" s="97">
        <v>2</v>
      </c>
      <c r="AH1500" s="127" t="str">
        <f t="shared" si="167"/>
        <v>2692ARKOLAGEN PLUS X 14 SACHETS</v>
      </c>
      <c r="AI1500" s="97" t="s">
        <v>653</v>
      </c>
    </row>
    <row r="1501" spans="1:35" x14ac:dyDescent="0.3">
      <c r="A1501" s="97">
        <v>186</v>
      </c>
      <c r="B1501" s="127" t="str">
        <f t="shared" si="165"/>
        <v>1867</v>
      </c>
      <c r="C1501" s="127" t="str">
        <f t="shared" si="166"/>
        <v>26931</v>
      </c>
      <c r="E1501" s="159" t="s">
        <v>631</v>
      </c>
      <c r="F1501" s="148" t="str">
        <f>IFERROR(VLOOKUP(CONCATENATE(G1501,E1501),LOTES!$A$6:$D$1002,4,0),"")</f>
        <v>ACTIVOX MIEL-LIMON X 16 PASTILLAS</v>
      </c>
      <c r="G1501" s="160" t="s">
        <v>183</v>
      </c>
      <c r="H1501" s="136">
        <f>IFERROR(VLOOKUP(CONCATENATE(G1501,E1501),LOTES!$A$6:$F$1000,6,0),"")</f>
        <v>43738</v>
      </c>
      <c r="I1501" s="132">
        <f t="shared" si="169"/>
        <v>1</v>
      </c>
      <c r="J1501" s="97" t="s">
        <v>667</v>
      </c>
      <c r="K1501" s="97">
        <v>2018</v>
      </c>
      <c r="L1501" s="109">
        <v>43258</v>
      </c>
      <c r="M1501" s="97">
        <v>2691</v>
      </c>
      <c r="N1501" s="97">
        <v>2693</v>
      </c>
      <c r="O1501" s="109">
        <v>43258</v>
      </c>
      <c r="P1501" s="97" t="s">
        <v>134</v>
      </c>
      <c r="Q1501" s="97" t="s">
        <v>566</v>
      </c>
      <c r="R1501" s="132" t="str">
        <f>IFERROR(VLOOKUP(Q1501,PROVEEDORES!$A$2:$B$100,2,0),"")</f>
        <v>QUITO</v>
      </c>
      <c r="S1501" s="124">
        <v>0.75</v>
      </c>
      <c r="T1501" s="97">
        <v>34</v>
      </c>
      <c r="U1501" s="127" t="s">
        <v>542</v>
      </c>
      <c r="V1501" s="97" t="s">
        <v>543</v>
      </c>
      <c r="W1501" s="97" t="s">
        <v>289</v>
      </c>
      <c r="Y1501" s="127" t="s">
        <v>363</v>
      </c>
      <c r="Z1501" s="127" t="s">
        <v>364</v>
      </c>
      <c r="AA1501" s="127" t="s">
        <v>261</v>
      </c>
      <c r="AB1501" s="127">
        <f t="shared" si="171"/>
        <v>7</v>
      </c>
      <c r="AC1501" s="127">
        <f t="shared" si="170"/>
        <v>1</v>
      </c>
      <c r="AD1501" s="97">
        <v>860</v>
      </c>
      <c r="AE1501" s="132">
        <f t="shared" si="168"/>
        <v>898</v>
      </c>
      <c r="AF1501" s="97">
        <v>1</v>
      </c>
      <c r="AH1501" s="127" t="str">
        <f t="shared" si="167"/>
        <v>2693ACTIVOX MIEL-LIMON X 16 PASTILLAS</v>
      </c>
      <c r="AI1501" s="97" t="s">
        <v>512</v>
      </c>
    </row>
    <row r="1502" spans="1:35" x14ac:dyDescent="0.3">
      <c r="A1502" s="97">
        <v>186</v>
      </c>
      <c r="B1502" s="127" t="str">
        <f t="shared" si="165"/>
        <v>1867</v>
      </c>
      <c r="C1502" s="127" t="str">
        <f t="shared" si="166"/>
        <v>26932</v>
      </c>
      <c r="E1502" s="159" t="s">
        <v>630</v>
      </c>
      <c r="F1502" s="148" t="str">
        <f>IFERROR(VLOOKUP(CONCATENATE(G1502,E1502),LOTES!$A$6:$D$1002,4,0),"")</f>
        <v>ACTIVOX MENTA-EUCALIPTO X 16 PASTILLAS</v>
      </c>
      <c r="G1502" s="160" t="s">
        <v>397</v>
      </c>
      <c r="H1502" s="136">
        <f>IFERROR(VLOOKUP(CONCATENATE(G1502,E1502),LOTES!$A$6:$F$1000,6,0),"")</f>
        <v>43738</v>
      </c>
      <c r="I1502" s="132">
        <f t="shared" si="169"/>
        <v>2</v>
      </c>
      <c r="J1502" s="97" t="s">
        <v>667</v>
      </c>
      <c r="K1502" s="97">
        <v>2018</v>
      </c>
      <c r="L1502" s="109">
        <v>43258</v>
      </c>
      <c r="M1502" s="97">
        <v>2691</v>
      </c>
      <c r="N1502" s="97">
        <v>2693</v>
      </c>
      <c r="O1502" s="109">
        <v>43258</v>
      </c>
      <c r="P1502" s="97" t="s">
        <v>134</v>
      </c>
      <c r="Q1502" s="97" t="s">
        <v>566</v>
      </c>
      <c r="R1502" s="132" t="str">
        <f>IFERROR(VLOOKUP(Q1502,PROVEEDORES!$A$2:$B$100,2,0),"")</f>
        <v>QUITO</v>
      </c>
      <c r="S1502" s="124">
        <v>0.75</v>
      </c>
      <c r="T1502" s="97">
        <v>34</v>
      </c>
      <c r="U1502" s="127" t="s">
        <v>542</v>
      </c>
      <c r="V1502" s="97" t="s">
        <v>543</v>
      </c>
      <c r="W1502" s="97" t="s">
        <v>289</v>
      </c>
      <c r="Y1502" s="127" t="s">
        <v>363</v>
      </c>
      <c r="Z1502" s="127" t="s">
        <v>364</v>
      </c>
      <c r="AA1502" s="127" t="s">
        <v>261</v>
      </c>
      <c r="AB1502" s="127">
        <f t="shared" si="171"/>
        <v>7</v>
      </c>
      <c r="AC1502" s="127">
        <f t="shared" si="170"/>
        <v>1</v>
      </c>
      <c r="AD1502" s="97">
        <v>1405</v>
      </c>
      <c r="AE1502" s="132">
        <f t="shared" si="168"/>
        <v>898</v>
      </c>
      <c r="AF1502" s="97">
        <v>1</v>
      </c>
      <c r="AH1502" s="127" t="str">
        <f t="shared" si="167"/>
        <v>2693ACTIVOX MENTA-EUCALIPTO X 16 PASTILLAS</v>
      </c>
      <c r="AI1502" s="97" t="s">
        <v>512</v>
      </c>
    </row>
    <row r="1503" spans="1:35" x14ac:dyDescent="0.3">
      <c r="A1503" s="97">
        <v>186</v>
      </c>
      <c r="B1503" s="127" t="str">
        <f t="shared" si="165"/>
        <v>1867</v>
      </c>
      <c r="C1503" s="127" t="str">
        <f t="shared" si="166"/>
        <v>26933</v>
      </c>
      <c r="E1503" s="159" t="s">
        <v>617</v>
      </c>
      <c r="F1503" s="148" t="str">
        <f>IFERROR(VLOOKUP(CONCATENATE(G1503,E1503),LOTES!$A$6:$D$1002,4,0),"")</f>
        <v>PHYTO SOYA CAPS. X 60</v>
      </c>
      <c r="G1503" s="160" t="s">
        <v>355</v>
      </c>
      <c r="H1503" s="136">
        <f>IFERROR(VLOOKUP(CONCATENATE(G1503,E1503),LOTES!$A$6:$F$1000,6,0),"")</f>
        <v>44073</v>
      </c>
      <c r="I1503" s="132">
        <f t="shared" si="169"/>
        <v>3</v>
      </c>
      <c r="J1503" s="97" t="s">
        <v>667</v>
      </c>
      <c r="K1503" s="97">
        <v>2018</v>
      </c>
      <c r="L1503" s="109">
        <v>43258</v>
      </c>
      <c r="M1503" s="97">
        <v>2691</v>
      </c>
      <c r="N1503" s="97">
        <v>2693</v>
      </c>
      <c r="O1503" s="109">
        <v>43258</v>
      </c>
      <c r="P1503" s="97" t="s">
        <v>134</v>
      </c>
      <c r="Q1503" s="97" t="s">
        <v>566</v>
      </c>
      <c r="R1503" s="132" t="str">
        <f>IFERROR(VLOOKUP(Q1503,PROVEEDORES!$A$2:$B$100,2,0),"")</f>
        <v>QUITO</v>
      </c>
      <c r="S1503" s="124">
        <v>0.75</v>
      </c>
      <c r="T1503" s="97">
        <v>34</v>
      </c>
      <c r="U1503" s="127" t="s">
        <v>542</v>
      </c>
      <c r="V1503" s="97" t="s">
        <v>543</v>
      </c>
      <c r="W1503" s="97" t="s">
        <v>289</v>
      </c>
      <c r="Y1503" s="127" t="s">
        <v>363</v>
      </c>
      <c r="Z1503" s="127" t="s">
        <v>364</v>
      </c>
      <c r="AA1503" s="127" t="s">
        <v>261</v>
      </c>
      <c r="AB1503" s="127">
        <f t="shared" si="171"/>
        <v>7</v>
      </c>
      <c r="AC1503" s="127">
        <f t="shared" si="170"/>
        <v>1</v>
      </c>
      <c r="AD1503" s="97">
        <v>60</v>
      </c>
      <c r="AE1503" s="132">
        <f t="shared" si="168"/>
        <v>898</v>
      </c>
      <c r="AF1503" s="97">
        <v>1</v>
      </c>
      <c r="AH1503" s="127" t="str">
        <f t="shared" si="167"/>
        <v>2693PHYTO SOYA CAPS. X 60</v>
      </c>
      <c r="AI1503" s="97" t="s">
        <v>512</v>
      </c>
    </row>
    <row r="1504" spans="1:35" x14ac:dyDescent="0.3">
      <c r="A1504" s="97">
        <v>186</v>
      </c>
      <c r="B1504" s="127" t="str">
        <f t="shared" si="165"/>
        <v>1867</v>
      </c>
      <c r="C1504" s="127" t="str">
        <f t="shared" si="166"/>
        <v>26934</v>
      </c>
      <c r="E1504" s="159" t="s">
        <v>634</v>
      </c>
      <c r="F1504" s="148" t="str">
        <f>IFERROR(VLOOKUP(CONCATENATE(G1504,E1504),LOTES!$A$6:$D$1002,4,0),"")</f>
        <v>PHYTO SOYA GEL VAGINAL X 8 APLICADORES</v>
      </c>
      <c r="G1504" s="160" t="s">
        <v>326</v>
      </c>
      <c r="H1504" s="136">
        <f>IFERROR(VLOOKUP(CONCATENATE(G1504,E1504),LOTES!$A$6:$F$1000,6,0),"")</f>
        <v>44134</v>
      </c>
      <c r="I1504" s="132">
        <f t="shared" si="169"/>
        <v>4</v>
      </c>
      <c r="J1504" s="97" t="s">
        <v>667</v>
      </c>
      <c r="K1504" s="97">
        <v>2018</v>
      </c>
      <c r="L1504" s="109">
        <v>43258</v>
      </c>
      <c r="M1504" s="97">
        <v>2691</v>
      </c>
      <c r="N1504" s="97">
        <v>2693</v>
      </c>
      <c r="O1504" s="109">
        <v>43258</v>
      </c>
      <c r="P1504" s="97" t="s">
        <v>134</v>
      </c>
      <c r="Q1504" s="97" t="s">
        <v>566</v>
      </c>
      <c r="R1504" s="132" t="str">
        <f>IFERROR(VLOOKUP(Q1504,PROVEEDORES!$A$2:$B$100,2,0),"")</f>
        <v>QUITO</v>
      </c>
      <c r="S1504" s="124">
        <v>0.75</v>
      </c>
      <c r="T1504" s="97">
        <v>34</v>
      </c>
      <c r="U1504" s="127" t="s">
        <v>542</v>
      </c>
      <c r="V1504" s="97" t="s">
        <v>543</v>
      </c>
      <c r="W1504" s="97" t="s">
        <v>289</v>
      </c>
      <c r="Y1504" s="127" t="s">
        <v>363</v>
      </c>
      <c r="Z1504" s="127" t="s">
        <v>364</v>
      </c>
      <c r="AA1504" s="127" t="s">
        <v>261</v>
      </c>
      <c r="AB1504" s="127">
        <f t="shared" si="171"/>
        <v>7</v>
      </c>
      <c r="AC1504" s="127">
        <f t="shared" si="170"/>
        <v>1</v>
      </c>
      <c r="AD1504" s="97">
        <v>60</v>
      </c>
      <c r="AE1504" s="132">
        <f t="shared" si="168"/>
        <v>898</v>
      </c>
      <c r="AF1504" s="97">
        <v>1</v>
      </c>
      <c r="AH1504" s="127" t="str">
        <f t="shared" si="167"/>
        <v>2693PHYTO SOYA GEL VAGINAL X 8 APLICADORES</v>
      </c>
      <c r="AI1504" s="97" t="s">
        <v>512</v>
      </c>
    </row>
    <row r="1505" spans="1:35" x14ac:dyDescent="0.3">
      <c r="A1505" s="97">
        <v>186</v>
      </c>
      <c r="B1505" s="127" t="str">
        <f t="shared" si="165"/>
        <v>1867</v>
      </c>
      <c r="C1505" s="127" t="str">
        <f t="shared" si="166"/>
        <v>26935</v>
      </c>
      <c r="E1505" s="159" t="s">
        <v>615</v>
      </c>
      <c r="F1505" s="148" t="str">
        <f>IFERROR(VLOOKUP(CONCATENATE(G1505,E1505),LOTES!$A$6:$D$1002,4,0),"")</f>
        <v>ARKOVOX PROPOLIS JARABE X 150 ML.</v>
      </c>
      <c r="G1505" s="160" t="s">
        <v>402</v>
      </c>
      <c r="H1505" s="136">
        <f>IFERROR(VLOOKUP(CONCATENATE(G1505,E1505),LOTES!$A$6:$F$1000,6,0),"")</f>
        <v>43707</v>
      </c>
      <c r="I1505" s="132">
        <f t="shared" si="169"/>
        <v>5</v>
      </c>
      <c r="J1505" s="97" t="s">
        <v>667</v>
      </c>
      <c r="K1505" s="97">
        <v>2018</v>
      </c>
      <c r="L1505" s="109">
        <v>43258</v>
      </c>
      <c r="M1505" s="97">
        <v>2691</v>
      </c>
      <c r="N1505" s="97">
        <v>2693</v>
      </c>
      <c r="O1505" s="109">
        <v>43258</v>
      </c>
      <c r="P1505" s="97" t="s">
        <v>134</v>
      </c>
      <c r="Q1505" s="97" t="s">
        <v>566</v>
      </c>
      <c r="R1505" s="132" t="str">
        <f>IFERROR(VLOOKUP(Q1505,PROVEEDORES!$A$2:$B$100,2,0),"")</f>
        <v>QUITO</v>
      </c>
      <c r="S1505" s="124">
        <v>0.75</v>
      </c>
      <c r="T1505" s="97">
        <v>34</v>
      </c>
      <c r="U1505" s="127" t="s">
        <v>542</v>
      </c>
      <c r="V1505" s="97" t="s">
        <v>543</v>
      </c>
      <c r="W1505" s="97" t="s">
        <v>289</v>
      </c>
      <c r="Y1505" s="127" t="s">
        <v>363</v>
      </c>
      <c r="Z1505" s="127" t="s">
        <v>364</v>
      </c>
      <c r="AA1505" s="127" t="s">
        <v>261</v>
      </c>
      <c r="AB1505" s="127">
        <f t="shared" si="171"/>
        <v>7</v>
      </c>
      <c r="AC1505" s="127">
        <f t="shared" si="170"/>
        <v>1</v>
      </c>
      <c r="AD1505" s="97">
        <v>222</v>
      </c>
      <c r="AE1505" s="132">
        <f t="shared" si="168"/>
        <v>898</v>
      </c>
      <c r="AF1505" s="97">
        <v>1</v>
      </c>
      <c r="AH1505" s="127" t="str">
        <f t="shared" si="167"/>
        <v>2693ARKOVOX PROPOLIS JARABE X 150 ML.</v>
      </c>
      <c r="AI1505" s="97" t="s">
        <v>512</v>
      </c>
    </row>
    <row r="1506" spans="1:35" x14ac:dyDescent="0.3">
      <c r="A1506" s="97">
        <v>186</v>
      </c>
      <c r="B1506" s="127" t="str">
        <f t="shared" si="165"/>
        <v>1867</v>
      </c>
      <c r="C1506" s="127" t="str">
        <f t="shared" si="166"/>
        <v>26936</v>
      </c>
      <c r="E1506" s="159" t="s">
        <v>620</v>
      </c>
      <c r="F1506" s="148" t="str">
        <f>IFERROR(VLOOKUP(CONCATENATE(G1506,E1506),LOTES!$A$6:$D$1002,4,0),"")</f>
        <v>PHYTO SOYA FORTE X 60 CAPS</v>
      </c>
      <c r="G1506" s="160" t="s">
        <v>184</v>
      </c>
      <c r="H1506" s="136">
        <f>IFERROR(VLOOKUP(CONCATENATE(G1506,E1506),LOTES!$A$6:$F$1000,6,0),"")</f>
        <v>44042</v>
      </c>
      <c r="I1506" s="132">
        <f t="shared" si="169"/>
        <v>6</v>
      </c>
      <c r="J1506" s="97" t="s">
        <v>667</v>
      </c>
      <c r="K1506" s="97">
        <v>2018</v>
      </c>
      <c r="L1506" s="109">
        <v>43258</v>
      </c>
      <c r="M1506" s="97">
        <v>2691</v>
      </c>
      <c r="N1506" s="97">
        <v>2693</v>
      </c>
      <c r="O1506" s="109">
        <v>43258</v>
      </c>
      <c r="P1506" s="97" t="s">
        <v>134</v>
      </c>
      <c r="Q1506" s="97" t="s">
        <v>566</v>
      </c>
      <c r="R1506" s="132" t="str">
        <f>IFERROR(VLOOKUP(Q1506,PROVEEDORES!$A$2:$B$100,2,0),"")</f>
        <v>QUITO</v>
      </c>
      <c r="S1506" s="124">
        <v>0.75</v>
      </c>
      <c r="T1506" s="97">
        <v>34</v>
      </c>
      <c r="U1506" s="127" t="s">
        <v>542</v>
      </c>
      <c r="V1506" s="97" t="s">
        <v>543</v>
      </c>
      <c r="W1506" s="97" t="s">
        <v>289</v>
      </c>
      <c r="Y1506" s="127" t="s">
        <v>363</v>
      </c>
      <c r="Z1506" s="127" t="s">
        <v>364</v>
      </c>
      <c r="AA1506" s="127" t="s">
        <v>261</v>
      </c>
      <c r="AB1506" s="127">
        <f t="shared" si="171"/>
        <v>7</v>
      </c>
      <c r="AC1506" s="127">
        <f t="shared" si="170"/>
        <v>1</v>
      </c>
      <c r="AD1506" s="97">
        <v>36</v>
      </c>
      <c r="AE1506" s="132">
        <f t="shared" si="168"/>
        <v>898</v>
      </c>
      <c r="AF1506" s="97">
        <v>1</v>
      </c>
      <c r="AH1506" s="127" t="str">
        <f t="shared" si="167"/>
        <v>2693PHYTO SOYA FORTE X 60 CAPS</v>
      </c>
      <c r="AI1506" s="97" t="s">
        <v>512</v>
      </c>
    </row>
    <row r="1507" spans="1:35" x14ac:dyDescent="0.3">
      <c r="A1507" s="97">
        <v>186</v>
      </c>
      <c r="B1507" s="127" t="str">
        <f t="shared" si="165"/>
        <v>1867</v>
      </c>
      <c r="C1507" s="127" t="str">
        <f t="shared" si="166"/>
        <v>26937</v>
      </c>
      <c r="E1507" s="159" t="s">
        <v>618</v>
      </c>
      <c r="F1507" s="148" t="str">
        <f>IFERROR(VLOOKUP(CONCATENATE(G1507,E1507),LOTES!$A$6:$D$1002,4,0),"")</f>
        <v>ARKOCAPIL advance X 60 CAPS.</v>
      </c>
      <c r="G1507" s="160" t="s">
        <v>601</v>
      </c>
      <c r="H1507" s="136">
        <f>IFERROR(VLOOKUP(CONCATENATE(G1507,E1507),LOTES!$A$6:$F$1000,6,0),"")</f>
        <v>44255</v>
      </c>
      <c r="I1507" s="132">
        <f t="shared" si="169"/>
        <v>7</v>
      </c>
      <c r="J1507" s="97" t="s">
        <v>667</v>
      </c>
      <c r="K1507" s="97">
        <v>2018</v>
      </c>
      <c r="L1507" s="109">
        <v>43258</v>
      </c>
      <c r="M1507" s="97">
        <v>2691</v>
      </c>
      <c r="N1507" s="97">
        <v>2693</v>
      </c>
      <c r="O1507" s="109">
        <v>43258</v>
      </c>
      <c r="P1507" s="97" t="s">
        <v>134</v>
      </c>
      <c r="Q1507" s="97" t="s">
        <v>566</v>
      </c>
      <c r="R1507" s="132" t="str">
        <f>IFERROR(VLOOKUP(Q1507,PROVEEDORES!$A$2:$B$100,2,0),"")</f>
        <v>QUITO</v>
      </c>
      <c r="S1507" s="124">
        <v>0.75</v>
      </c>
      <c r="T1507" s="97">
        <v>34</v>
      </c>
      <c r="U1507" s="127" t="s">
        <v>542</v>
      </c>
      <c r="V1507" s="97" t="s">
        <v>543</v>
      </c>
      <c r="W1507" s="97" t="s">
        <v>289</v>
      </c>
      <c r="Y1507" s="127" t="s">
        <v>363</v>
      </c>
      <c r="Z1507" s="127" t="s">
        <v>364</v>
      </c>
      <c r="AA1507" s="127" t="s">
        <v>261</v>
      </c>
      <c r="AB1507" s="127">
        <f t="shared" si="171"/>
        <v>7</v>
      </c>
      <c r="AC1507" s="127">
        <f t="shared" si="170"/>
        <v>1</v>
      </c>
      <c r="AD1507" s="97">
        <v>18</v>
      </c>
      <c r="AE1507" s="132">
        <f t="shared" si="168"/>
        <v>898</v>
      </c>
      <c r="AF1507" s="97">
        <v>1</v>
      </c>
      <c r="AH1507" s="127" t="str">
        <f t="shared" si="167"/>
        <v>2693ARKOCAPIL advance X 60 CAPS.</v>
      </c>
      <c r="AI1507" s="97" t="s">
        <v>512</v>
      </c>
    </row>
    <row r="1508" spans="1:35" x14ac:dyDescent="0.3">
      <c r="A1508" s="97">
        <v>186</v>
      </c>
      <c r="B1508" s="127" t="str">
        <f t="shared" si="165"/>
        <v>1867</v>
      </c>
      <c r="C1508" s="127" t="str">
        <f t="shared" si="166"/>
        <v>26938</v>
      </c>
      <c r="E1508" s="159" t="s">
        <v>621</v>
      </c>
      <c r="F1508" s="148" t="str">
        <f>IFERROR(VLOOKUP(CONCATENATE(G1508,E1508),LOTES!$A$6:$D$1002,4,0),"")</f>
        <v>VAGIVIT CAJS X 6 V.T.</v>
      </c>
      <c r="G1508" s="163" t="s">
        <v>168</v>
      </c>
      <c r="H1508" s="136">
        <f>IFERROR(VLOOKUP(CONCATENATE(G1508,E1508),LOTES!$A$6:$F$1000,6,0),"")</f>
        <v>43738</v>
      </c>
      <c r="I1508" s="132">
        <f t="shared" si="169"/>
        <v>8</v>
      </c>
      <c r="J1508" s="97" t="s">
        <v>667</v>
      </c>
      <c r="K1508" s="97">
        <v>2018</v>
      </c>
      <c r="L1508" s="109">
        <v>43258</v>
      </c>
      <c r="M1508" s="97">
        <v>2691</v>
      </c>
      <c r="N1508" s="97">
        <v>2693</v>
      </c>
      <c r="O1508" s="109">
        <v>43258</v>
      </c>
      <c r="P1508" s="97" t="s">
        <v>134</v>
      </c>
      <c r="Q1508" s="97" t="s">
        <v>566</v>
      </c>
      <c r="R1508" s="132" t="str">
        <f>IFERROR(VLOOKUP(Q1508,PROVEEDORES!$A$2:$B$100,2,0),"")</f>
        <v>QUITO</v>
      </c>
      <c r="S1508" s="124">
        <v>0.75</v>
      </c>
      <c r="T1508" s="97">
        <v>34</v>
      </c>
      <c r="U1508" s="127" t="s">
        <v>542</v>
      </c>
      <c r="V1508" s="97" t="s">
        <v>543</v>
      </c>
      <c r="W1508" s="97" t="s">
        <v>289</v>
      </c>
      <c r="Y1508" s="127" t="s">
        <v>363</v>
      </c>
      <c r="Z1508" s="127" t="s">
        <v>364</v>
      </c>
      <c r="AA1508" s="127" t="s">
        <v>261</v>
      </c>
      <c r="AB1508" s="127">
        <f t="shared" si="171"/>
        <v>7</v>
      </c>
      <c r="AC1508" s="127">
        <f t="shared" si="170"/>
        <v>1</v>
      </c>
      <c r="AD1508" s="97">
        <v>42</v>
      </c>
      <c r="AE1508" s="132">
        <f t="shared" si="168"/>
        <v>898</v>
      </c>
      <c r="AF1508" s="97">
        <v>1</v>
      </c>
      <c r="AH1508" s="127" t="str">
        <f t="shared" si="167"/>
        <v>2693VAGIVIT CAJS X 6 V.T.</v>
      </c>
      <c r="AI1508" s="97" t="s">
        <v>512</v>
      </c>
    </row>
    <row r="1509" spans="1:35" x14ac:dyDescent="0.3">
      <c r="A1509" s="97">
        <v>186</v>
      </c>
      <c r="B1509" s="127" t="str">
        <f t="shared" si="165"/>
        <v>1867</v>
      </c>
      <c r="C1509" s="127" t="str">
        <f t="shared" si="166"/>
        <v>26939</v>
      </c>
      <c r="E1509" s="159" t="s">
        <v>619</v>
      </c>
      <c r="F1509" s="148" t="str">
        <f>IFERROR(VLOOKUP(CONCATENATE(G1509,E1509),LOTES!$A$6:$D$1002,4,0),"")</f>
        <v>CYS-CONTROL SACHETS X 14</v>
      </c>
      <c r="G1509" s="160" t="s">
        <v>407</v>
      </c>
      <c r="H1509" s="136">
        <f>IFERROR(VLOOKUP(CONCATENATE(G1509,E1509),LOTES!$A$6:$F$1000,6,0),"")</f>
        <v>44134</v>
      </c>
      <c r="I1509" s="132">
        <f t="shared" si="169"/>
        <v>9</v>
      </c>
      <c r="J1509" s="97" t="s">
        <v>667</v>
      </c>
      <c r="K1509" s="97">
        <v>2018</v>
      </c>
      <c r="L1509" s="109">
        <v>43258</v>
      </c>
      <c r="M1509" s="97">
        <v>2691</v>
      </c>
      <c r="N1509" s="97">
        <v>2693</v>
      </c>
      <c r="O1509" s="109">
        <v>43258</v>
      </c>
      <c r="P1509" s="97" t="s">
        <v>134</v>
      </c>
      <c r="Q1509" s="97" t="s">
        <v>566</v>
      </c>
      <c r="R1509" s="132" t="str">
        <f>IFERROR(VLOOKUP(Q1509,PROVEEDORES!$A$2:$B$100,2,0),"")</f>
        <v>QUITO</v>
      </c>
      <c r="S1509" s="124">
        <v>0.75</v>
      </c>
      <c r="T1509" s="97">
        <v>34</v>
      </c>
      <c r="U1509" s="127" t="s">
        <v>542</v>
      </c>
      <c r="V1509" s="97" t="s">
        <v>543</v>
      </c>
      <c r="W1509" s="97" t="s">
        <v>289</v>
      </c>
      <c r="Y1509" s="127" t="s">
        <v>363</v>
      </c>
      <c r="Z1509" s="127" t="s">
        <v>364</v>
      </c>
      <c r="AA1509" s="127" t="s">
        <v>261</v>
      </c>
      <c r="AB1509" s="127">
        <f t="shared" si="171"/>
        <v>7</v>
      </c>
      <c r="AC1509" s="127">
        <f t="shared" si="170"/>
        <v>1</v>
      </c>
      <c r="AD1509" s="97">
        <v>60</v>
      </c>
      <c r="AE1509" s="132">
        <f t="shared" si="168"/>
        <v>898</v>
      </c>
      <c r="AF1509" s="97">
        <v>1</v>
      </c>
      <c r="AH1509" s="127" t="str">
        <f t="shared" si="167"/>
        <v>2693CYS-CONTROL SACHETS X 14</v>
      </c>
      <c r="AI1509" s="97" t="s">
        <v>512</v>
      </c>
    </row>
    <row r="1510" spans="1:35" x14ac:dyDescent="0.3">
      <c r="A1510" s="97">
        <v>186</v>
      </c>
      <c r="B1510" s="127" t="str">
        <f t="shared" si="165"/>
        <v>1867</v>
      </c>
      <c r="C1510" s="127" t="str">
        <f t="shared" si="166"/>
        <v>269310</v>
      </c>
      <c r="E1510" s="159" t="s">
        <v>613</v>
      </c>
      <c r="F1510" s="148" t="str">
        <f>IFERROR(VLOOKUP(CONCATENATE(G1510,E1510),LOTES!$A$6:$D$1002,4,0),"")</f>
        <v>ARKOLAGEN PLUS X 14 SACHETS</v>
      </c>
      <c r="G1510" s="160" t="s">
        <v>547</v>
      </c>
      <c r="H1510" s="136">
        <f>IFERROR(VLOOKUP(CONCATENATE(G1510,E1510),LOTES!$A$6:$F$1000,6,0),"")</f>
        <v>44134</v>
      </c>
      <c r="I1510" s="132">
        <f t="shared" si="169"/>
        <v>10</v>
      </c>
      <c r="J1510" s="97" t="s">
        <v>667</v>
      </c>
      <c r="K1510" s="97">
        <v>2018</v>
      </c>
      <c r="L1510" s="109">
        <v>43258</v>
      </c>
      <c r="M1510" s="97">
        <v>2691</v>
      </c>
      <c r="N1510" s="97">
        <v>2693</v>
      </c>
      <c r="O1510" s="109">
        <v>43258</v>
      </c>
      <c r="P1510" s="97" t="s">
        <v>134</v>
      </c>
      <c r="Q1510" s="97" t="s">
        <v>566</v>
      </c>
      <c r="R1510" s="132" t="str">
        <f>IFERROR(VLOOKUP(Q1510,PROVEEDORES!$A$2:$B$100,2,0),"")</f>
        <v>QUITO</v>
      </c>
      <c r="S1510" s="124">
        <v>0.75</v>
      </c>
      <c r="T1510" s="97">
        <v>34</v>
      </c>
      <c r="U1510" s="127" t="s">
        <v>542</v>
      </c>
      <c r="V1510" s="97" t="s">
        <v>543</v>
      </c>
      <c r="W1510" s="97" t="s">
        <v>289</v>
      </c>
      <c r="Y1510" s="127" t="s">
        <v>363</v>
      </c>
      <c r="Z1510" s="127" t="s">
        <v>364</v>
      </c>
      <c r="AA1510" s="127" t="s">
        <v>261</v>
      </c>
      <c r="AB1510" s="127">
        <f t="shared" si="171"/>
        <v>7</v>
      </c>
      <c r="AC1510" s="127">
        <f t="shared" si="170"/>
        <v>1</v>
      </c>
      <c r="AD1510" s="97">
        <v>84</v>
      </c>
      <c r="AE1510" s="132">
        <f t="shared" si="168"/>
        <v>898</v>
      </c>
      <c r="AF1510" s="97">
        <v>1</v>
      </c>
      <c r="AH1510" s="127" t="str">
        <f t="shared" si="167"/>
        <v>2693ARKOLAGEN PLUS X 14 SACHETS</v>
      </c>
      <c r="AI1510" s="97" t="s">
        <v>512</v>
      </c>
    </row>
    <row r="1511" spans="1:35" x14ac:dyDescent="0.3">
      <c r="A1511" s="97">
        <v>187</v>
      </c>
      <c r="B1511" s="127" t="str">
        <f t="shared" si="165"/>
        <v>1871</v>
      </c>
      <c r="C1511" s="127" t="str">
        <f t="shared" si="166"/>
        <v>26941</v>
      </c>
      <c r="D1511" s="98" t="s">
        <v>1383</v>
      </c>
      <c r="E1511" s="159" t="s">
        <v>630</v>
      </c>
      <c r="F1511" s="148" t="str">
        <f>IFERROR(VLOOKUP(CONCATENATE(G1511,E1511),LOTES!$A$6:$D$1002,4,0),"")</f>
        <v>ACTIVOX MENTA-EUCALIPTO X 16 PASTILLAS</v>
      </c>
      <c r="G1511" s="160" t="s">
        <v>397</v>
      </c>
      <c r="H1511" s="136">
        <f>IFERROR(VLOOKUP(CONCATENATE(G1511,E1511),LOTES!$A$6:$F$1000,6,0),"")</f>
        <v>43738</v>
      </c>
      <c r="I1511" s="132">
        <f t="shared" si="169"/>
        <v>1</v>
      </c>
      <c r="J1511" s="97" t="s">
        <v>667</v>
      </c>
      <c r="K1511" s="97">
        <v>2018</v>
      </c>
      <c r="L1511" s="109">
        <v>43262</v>
      </c>
      <c r="M1511" s="97">
        <v>2692</v>
      </c>
      <c r="N1511" s="97">
        <v>2694</v>
      </c>
      <c r="O1511" s="109">
        <v>43262</v>
      </c>
      <c r="P1511" s="97" t="s">
        <v>134</v>
      </c>
      <c r="Q1511" s="97" t="s">
        <v>95</v>
      </c>
      <c r="R1511" s="132" t="str">
        <f>IFERROR(VLOOKUP(Q1511,PROVEEDORES!$A$2:$B$100,2,0),"")</f>
        <v>QUITO</v>
      </c>
      <c r="S1511" s="124">
        <v>0.52777777777777779</v>
      </c>
      <c r="T1511" s="97">
        <v>120</v>
      </c>
      <c r="U1511" s="127" t="s">
        <v>264</v>
      </c>
      <c r="V1511" s="97" t="s">
        <v>518</v>
      </c>
      <c r="W1511" s="97" t="s">
        <v>289</v>
      </c>
      <c r="Y1511" s="127" t="s">
        <v>363</v>
      </c>
      <c r="Z1511" s="127" t="s">
        <v>364</v>
      </c>
      <c r="AA1511" s="127" t="s">
        <v>261</v>
      </c>
      <c r="AB1511" s="127">
        <f t="shared" si="171"/>
        <v>1</v>
      </c>
      <c r="AC1511" s="127">
        <f t="shared" si="170"/>
        <v>1</v>
      </c>
      <c r="AD1511" s="97">
        <v>1200</v>
      </c>
      <c r="AE1511" s="132">
        <f t="shared" si="168"/>
        <v>899</v>
      </c>
      <c r="AF1511" s="97">
        <v>2</v>
      </c>
      <c r="AH1511" s="127" t="str">
        <f t="shared" si="167"/>
        <v>2694ACTIVOX MENTA-EUCALIPTO X 16 PASTILLAS</v>
      </c>
      <c r="AI1511" s="97" t="s">
        <v>476</v>
      </c>
    </row>
    <row r="1512" spans="1:35" x14ac:dyDescent="0.3">
      <c r="A1512" s="97">
        <v>187</v>
      </c>
      <c r="B1512" s="127" t="str">
        <f t="shared" si="165"/>
        <v>1871</v>
      </c>
      <c r="C1512" s="127" t="str">
        <f t="shared" si="166"/>
        <v>26942</v>
      </c>
      <c r="D1512" s="98" t="s">
        <v>1383</v>
      </c>
      <c r="E1512" s="159" t="s">
        <v>631</v>
      </c>
      <c r="F1512" s="148" t="str">
        <f>IFERROR(VLOOKUP(CONCATENATE(G1512,E1512),LOTES!$A$6:$D$1002,4,0),"")</f>
        <v>ACTIVOX MIEL-LIMON X 16 PASTILLAS</v>
      </c>
      <c r="G1512" s="160" t="s">
        <v>183</v>
      </c>
      <c r="H1512" s="136">
        <f>IFERROR(VLOOKUP(CONCATENATE(G1512,E1512),LOTES!$A$6:$F$1000,6,0),"")</f>
        <v>43738</v>
      </c>
      <c r="I1512" s="132">
        <f t="shared" si="169"/>
        <v>2</v>
      </c>
      <c r="J1512" s="97" t="s">
        <v>667</v>
      </c>
      <c r="K1512" s="97">
        <v>2018</v>
      </c>
      <c r="L1512" s="109">
        <v>43262</v>
      </c>
      <c r="M1512" s="97">
        <v>2692</v>
      </c>
      <c r="N1512" s="97">
        <v>2694</v>
      </c>
      <c r="O1512" s="109">
        <v>43262</v>
      </c>
      <c r="P1512" s="97" t="s">
        <v>134</v>
      </c>
      <c r="Q1512" s="97" t="s">
        <v>95</v>
      </c>
      <c r="R1512" s="132" t="str">
        <f>IFERROR(VLOOKUP(Q1512,PROVEEDORES!$A$2:$B$100,2,0),"")</f>
        <v>QUITO</v>
      </c>
      <c r="S1512" s="124">
        <v>0.52777777777777779</v>
      </c>
      <c r="T1512" s="97">
        <v>120</v>
      </c>
      <c r="U1512" s="127" t="s">
        <v>264</v>
      </c>
      <c r="V1512" s="97" t="s">
        <v>518</v>
      </c>
      <c r="W1512" s="97" t="s">
        <v>289</v>
      </c>
      <c r="Y1512" s="127" t="s">
        <v>363</v>
      </c>
      <c r="Z1512" s="127" t="s">
        <v>364</v>
      </c>
      <c r="AA1512" s="127" t="s">
        <v>261</v>
      </c>
      <c r="AB1512" s="127">
        <f t="shared" si="171"/>
        <v>1</v>
      </c>
      <c r="AC1512" s="127">
        <f t="shared" si="170"/>
        <v>1</v>
      </c>
      <c r="AD1512" s="97">
        <v>480</v>
      </c>
      <c r="AE1512" s="132">
        <f t="shared" si="168"/>
        <v>899</v>
      </c>
      <c r="AF1512" s="97">
        <v>2</v>
      </c>
      <c r="AH1512" s="127" t="str">
        <f t="shared" si="167"/>
        <v>2694ACTIVOX MIEL-LIMON X 16 PASTILLAS</v>
      </c>
      <c r="AI1512" s="97" t="s">
        <v>476</v>
      </c>
    </row>
    <row r="1513" spans="1:35" x14ac:dyDescent="0.3">
      <c r="A1513" s="97">
        <v>187</v>
      </c>
      <c r="B1513" s="127" t="str">
        <f t="shared" si="165"/>
        <v>1871</v>
      </c>
      <c r="C1513" s="127" t="str">
        <f t="shared" si="166"/>
        <v>26943</v>
      </c>
      <c r="D1513" s="98" t="s">
        <v>1383</v>
      </c>
      <c r="E1513" s="159" t="s">
        <v>618</v>
      </c>
      <c r="F1513" s="148" t="str">
        <f>IFERROR(VLOOKUP(CONCATENATE(G1513,E1513),LOTES!$A$6:$D$1002,4,0),"")</f>
        <v>ARKOCAPIL advance X 60 CAPS.</v>
      </c>
      <c r="G1513" s="160" t="s">
        <v>601</v>
      </c>
      <c r="H1513" s="136">
        <f>IFERROR(VLOOKUP(CONCATENATE(G1513,E1513),LOTES!$A$6:$F$1000,6,0),"")</f>
        <v>44255</v>
      </c>
      <c r="I1513" s="132">
        <f t="shared" si="169"/>
        <v>3</v>
      </c>
      <c r="J1513" s="97" t="s">
        <v>667</v>
      </c>
      <c r="K1513" s="97">
        <v>2018</v>
      </c>
      <c r="L1513" s="109">
        <v>43262</v>
      </c>
      <c r="M1513" s="97">
        <v>2692</v>
      </c>
      <c r="N1513" s="97">
        <v>2694</v>
      </c>
      <c r="O1513" s="109">
        <v>43262</v>
      </c>
      <c r="P1513" s="97" t="s">
        <v>134</v>
      </c>
      <c r="Q1513" s="97" t="s">
        <v>95</v>
      </c>
      <c r="R1513" s="132" t="str">
        <f>IFERROR(VLOOKUP(Q1513,PROVEEDORES!$A$2:$B$100,2,0),"")</f>
        <v>QUITO</v>
      </c>
      <c r="S1513" s="124">
        <v>0.52777777777777779</v>
      </c>
      <c r="T1513" s="97">
        <v>120</v>
      </c>
      <c r="U1513" s="127" t="s">
        <v>264</v>
      </c>
      <c r="V1513" s="97" t="s">
        <v>518</v>
      </c>
      <c r="W1513" s="97" t="s">
        <v>289</v>
      </c>
      <c r="Y1513" s="127" t="s">
        <v>363</v>
      </c>
      <c r="Z1513" s="127" t="s">
        <v>364</v>
      </c>
      <c r="AA1513" s="127" t="s">
        <v>261</v>
      </c>
      <c r="AB1513" s="127">
        <f t="shared" si="171"/>
        <v>1</v>
      </c>
      <c r="AC1513" s="127">
        <f t="shared" si="170"/>
        <v>1</v>
      </c>
      <c r="AD1513" s="97">
        <v>40</v>
      </c>
      <c r="AE1513" s="132">
        <f t="shared" si="168"/>
        <v>899</v>
      </c>
      <c r="AF1513" s="97">
        <v>2</v>
      </c>
      <c r="AH1513" s="127" t="str">
        <f t="shared" si="167"/>
        <v>2694ARKOCAPIL advance X 60 CAPS.</v>
      </c>
      <c r="AI1513" s="97" t="s">
        <v>476</v>
      </c>
    </row>
    <row r="1514" spans="1:35" x14ac:dyDescent="0.3">
      <c r="A1514" s="97">
        <v>187</v>
      </c>
      <c r="B1514" s="127" t="str">
        <f t="shared" si="165"/>
        <v>1871</v>
      </c>
      <c r="C1514" s="127" t="str">
        <f t="shared" si="166"/>
        <v>26944</v>
      </c>
      <c r="D1514" s="98" t="s">
        <v>1383</v>
      </c>
      <c r="E1514" s="159" t="s">
        <v>613</v>
      </c>
      <c r="F1514" s="148" t="str">
        <f>IFERROR(VLOOKUP(CONCATENATE(G1514,E1514),LOTES!$A$6:$D$1002,4,0),"")</f>
        <v>ARKOLAGEN PLUS X 14 SACHETS</v>
      </c>
      <c r="G1514" s="160" t="s">
        <v>547</v>
      </c>
      <c r="H1514" s="136">
        <f>IFERROR(VLOOKUP(CONCATENATE(G1514,E1514),LOTES!$A$6:$F$1000,6,0),"")</f>
        <v>44134</v>
      </c>
      <c r="I1514" s="132">
        <f t="shared" si="169"/>
        <v>4</v>
      </c>
      <c r="J1514" s="97" t="s">
        <v>667</v>
      </c>
      <c r="K1514" s="97">
        <v>2018</v>
      </c>
      <c r="L1514" s="109">
        <v>43262</v>
      </c>
      <c r="M1514" s="97">
        <v>2692</v>
      </c>
      <c r="N1514" s="97">
        <v>2694</v>
      </c>
      <c r="O1514" s="109">
        <v>43262</v>
      </c>
      <c r="P1514" s="97" t="s">
        <v>134</v>
      </c>
      <c r="Q1514" s="97" t="s">
        <v>95</v>
      </c>
      <c r="R1514" s="132" t="str">
        <f>IFERROR(VLOOKUP(Q1514,PROVEEDORES!$A$2:$B$100,2,0),"")</f>
        <v>QUITO</v>
      </c>
      <c r="S1514" s="124">
        <v>0.52777777777777779</v>
      </c>
      <c r="T1514" s="97">
        <v>120</v>
      </c>
      <c r="U1514" s="127" t="s">
        <v>264</v>
      </c>
      <c r="V1514" s="97" t="s">
        <v>518</v>
      </c>
      <c r="W1514" s="97" t="s">
        <v>289</v>
      </c>
      <c r="Y1514" s="127" t="s">
        <v>363</v>
      </c>
      <c r="Z1514" s="127" t="s">
        <v>364</v>
      </c>
      <c r="AA1514" s="127" t="s">
        <v>261</v>
      </c>
      <c r="AB1514" s="127">
        <f t="shared" si="171"/>
        <v>1</v>
      </c>
      <c r="AC1514" s="127">
        <f t="shared" si="170"/>
        <v>1</v>
      </c>
      <c r="AD1514" s="97">
        <v>360</v>
      </c>
      <c r="AE1514" s="132">
        <f t="shared" si="168"/>
        <v>899</v>
      </c>
      <c r="AF1514" s="97">
        <v>2</v>
      </c>
      <c r="AH1514" s="127" t="str">
        <f t="shared" si="167"/>
        <v>2694ARKOLAGEN PLUS X 14 SACHETS</v>
      </c>
      <c r="AI1514" s="97" t="s">
        <v>476</v>
      </c>
    </row>
    <row r="1515" spans="1:35" x14ac:dyDescent="0.3">
      <c r="A1515" s="97">
        <v>187</v>
      </c>
      <c r="B1515" s="127" t="str">
        <f t="shared" si="165"/>
        <v>1871</v>
      </c>
      <c r="C1515" s="127" t="str">
        <f t="shared" si="166"/>
        <v>26945</v>
      </c>
      <c r="D1515" s="98" t="s">
        <v>1383</v>
      </c>
      <c r="E1515" s="159" t="s">
        <v>615</v>
      </c>
      <c r="F1515" s="148" t="str">
        <f>IFERROR(VLOOKUP(CONCATENATE(G1515,E1515),LOTES!$A$6:$D$1002,4,0),"")</f>
        <v>ARKOVOX PROPOLIS JARABE X 150 ML.</v>
      </c>
      <c r="G1515" s="160" t="s">
        <v>402</v>
      </c>
      <c r="H1515" s="136">
        <f>IFERROR(VLOOKUP(CONCATENATE(G1515,E1515),LOTES!$A$6:$F$1000,6,0),"")</f>
        <v>43707</v>
      </c>
      <c r="I1515" s="132">
        <f t="shared" si="169"/>
        <v>5</v>
      </c>
      <c r="J1515" s="97" t="s">
        <v>667</v>
      </c>
      <c r="K1515" s="97">
        <v>2018</v>
      </c>
      <c r="L1515" s="109">
        <v>43262</v>
      </c>
      <c r="M1515" s="97">
        <v>2692</v>
      </c>
      <c r="N1515" s="97">
        <v>2694</v>
      </c>
      <c r="O1515" s="109">
        <v>43262</v>
      </c>
      <c r="P1515" s="97" t="s">
        <v>134</v>
      </c>
      <c r="Q1515" s="97" t="s">
        <v>95</v>
      </c>
      <c r="R1515" s="132" t="str">
        <f>IFERROR(VLOOKUP(Q1515,PROVEEDORES!$A$2:$B$100,2,0),"")</f>
        <v>QUITO</v>
      </c>
      <c r="S1515" s="124">
        <v>0.52777777777777779</v>
      </c>
      <c r="T1515" s="97">
        <v>120</v>
      </c>
      <c r="U1515" s="127" t="s">
        <v>264</v>
      </c>
      <c r="V1515" s="97" t="s">
        <v>518</v>
      </c>
      <c r="W1515" s="97" t="s">
        <v>289</v>
      </c>
      <c r="Y1515" s="127" t="s">
        <v>363</v>
      </c>
      <c r="Z1515" s="127" t="s">
        <v>364</v>
      </c>
      <c r="AA1515" s="127" t="s">
        <v>261</v>
      </c>
      <c r="AB1515" s="127">
        <f t="shared" si="171"/>
        <v>1</v>
      </c>
      <c r="AC1515" s="127">
        <f t="shared" si="170"/>
        <v>1</v>
      </c>
      <c r="AD1515" s="97">
        <v>960</v>
      </c>
      <c r="AE1515" s="132">
        <f t="shared" si="168"/>
        <v>899</v>
      </c>
      <c r="AF1515" s="97">
        <v>2</v>
      </c>
      <c r="AH1515" s="127" t="str">
        <f t="shared" si="167"/>
        <v>2694ARKOVOX PROPOLIS JARABE X 150 ML.</v>
      </c>
      <c r="AI1515" s="97" t="s">
        <v>476</v>
      </c>
    </row>
    <row r="1516" spans="1:35" x14ac:dyDescent="0.3">
      <c r="A1516" s="97">
        <v>187</v>
      </c>
      <c r="B1516" s="127" t="str">
        <f t="shared" si="165"/>
        <v>1871</v>
      </c>
      <c r="C1516" s="127" t="str">
        <f t="shared" si="166"/>
        <v>26946</v>
      </c>
      <c r="D1516" s="98" t="s">
        <v>1383</v>
      </c>
      <c r="E1516" s="159" t="s">
        <v>614</v>
      </c>
      <c r="F1516" s="148" t="str">
        <f>IFERROR(VLOOKUP(CONCATENATE(G1516,E1516),LOTES!$A$6:$D$1002,4,0),"")</f>
        <v>CHONDRO AID FORTE X 60 CAPS.</v>
      </c>
      <c r="G1516" s="160" t="s">
        <v>591</v>
      </c>
      <c r="H1516" s="136">
        <f>IFERROR(VLOOKUP(CONCATENATE(G1516,E1516),LOTES!$A$6:$F$1000,6,0),"")</f>
        <v>44255</v>
      </c>
      <c r="I1516" s="132">
        <f t="shared" si="169"/>
        <v>6</v>
      </c>
      <c r="J1516" s="97" t="s">
        <v>667</v>
      </c>
      <c r="K1516" s="97">
        <v>2018</v>
      </c>
      <c r="L1516" s="109">
        <v>43262</v>
      </c>
      <c r="M1516" s="97">
        <v>2692</v>
      </c>
      <c r="N1516" s="97">
        <v>2694</v>
      </c>
      <c r="O1516" s="109">
        <v>43262</v>
      </c>
      <c r="P1516" s="97" t="s">
        <v>134</v>
      </c>
      <c r="Q1516" s="97" t="s">
        <v>95</v>
      </c>
      <c r="R1516" s="132" t="str">
        <f>IFERROR(VLOOKUP(Q1516,PROVEEDORES!$A$2:$B$100,2,0),"")</f>
        <v>QUITO</v>
      </c>
      <c r="S1516" s="124">
        <v>0.52777777777777779</v>
      </c>
      <c r="T1516" s="97">
        <v>120</v>
      </c>
      <c r="U1516" s="127" t="s">
        <v>264</v>
      </c>
      <c r="V1516" s="97" t="s">
        <v>518</v>
      </c>
      <c r="W1516" s="97" t="s">
        <v>289</v>
      </c>
      <c r="Y1516" s="127" t="s">
        <v>363</v>
      </c>
      <c r="Z1516" s="127" t="s">
        <v>364</v>
      </c>
      <c r="AA1516" s="127" t="s">
        <v>261</v>
      </c>
      <c r="AB1516" s="127">
        <f t="shared" si="171"/>
        <v>1</v>
      </c>
      <c r="AC1516" s="127">
        <f t="shared" si="170"/>
        <v>1</v>
      </c>
      <c r="AD1516" s="97">
        <v>20</v>
      </c>
      <c r="AE1516" s="132">
        <f t="shared" si="168"/>
        <v>899</v>
      </c>
      <c r="AF1516" s="97">
        <v>2</v>
      </c>
      <c r="AH1516" s="127" t="str">
        <f t="shared" si="167"/>
        <v>2694CHONDRO AID FORTE X 60 CAPS.</v>
      </c>
      <c r="AI1516" s="97" t="s">
        <v>476</v>
      </c>
    </row>
    <row r="1517" spans="1:35" x14ac:dyDescent="0.3">
      <c r="A1517" s="97">
        <v>187</v>
      </c>
      <c r="B1517" s="127" t="str">
        <f t="shared" si="165"/>
        <v>1871</v>
      </c>
      <c r="C1517" s="127" t="str">
        <f t="shared" si="166"/>
        <v>26947</v>
      </c>
      <c r="D1517" s="98" t="s">
        <v>1383</v>
      </c>
      <c r="E1517" s="159" t="s">
        <v>619</v>
      </c>
      <c r="F1517" s="148" t="str">
        <f>IFERROR(VLOOKUP(CONCATENATE(G1517,E1517),LOTES!$A$6:$D$1002,4,0),"")</f>
        <v>CYS-CONTROL SACHETS X 14</v>
      </c>
      <c r="G1517" s="160" t="s">
        <v>407</v>
      </c>
      <c r="H1517" s="136">
        <f>IFERROR(VLOOKUP(CONCATENATE(G1517,E1517),LOTES!$A$6:$F$1000,6,0),"")</f>
        <v>44134</v>
      </c>
      <c r="I1517" s="132">
        <f t="shared" si="169"/>
        <v>7</v>
      </c>
      <c r="J1517" s="97" t="s">
        <v>667</v>
      </c>
      <c r="K1517" s="97">
        <v>2018</v>
      </c>
      <c r="L1517" s="109">
        <v>43262</v>
      </c>
      <c r="M1517" s="97">
        <v>2692</v>
      </c>
      <c r="N1517" s="97">
        <v>2694</v>
      </c>
      <c r="O1517" s="109">
        <v>43262</v>
      </c>
      <c r="P1517" s="97" t="s">
        <v>134</v>
      </c>
      <c r="Q1517" s="97" t="s">
        <v>95</v>
      </c>
      <c r="R1517" s="132" t="str">
        <f>IFERROR(VLOOKUP(Q1517,PROVEEDORES!$A$2:$B$100,2,0),"")</f>
        <v>QUITO</v>
      </c>
      <c r="S1517" s="124">
        <v>0.52777777777777779</v>
      </c>
      <c r="T1517" s="97">
        <v>120</v>
      </c>
      <c r="U1517" s="127" t="s">
        <v>264</v>
      </c>
      <c r="V1517" s="97" t="s">
        <v>518</v>
      </c>
      <c r="W1517" s="97" t="s">
        <v>289</v>
      </c>
      <c r="Y1517" s="127" t="s">
        <v>363</v>
      </c>
      <c r="Z1517" s="127" t="s">
        <v>364</v>
      </c>
      <c r="AA1517" s="127" t="s">
        <v>261</v>
      </c>
      <c r="AB1517" s="127">
        <f t="shared" si="171"/>
        <v>1</v>
      </c>
      <c r="AC1517" s="127">
        <f t="shared" si="170"/>
        <v>1</v>
      </c>
      <c r="AD1517" s="97">
        <v>40</v>
      </c>
      <c r="AE1517" s="132">
        <f t="shared" si="168"/>
        <v>899</v>
      </c>
      <c r="AF1517" s="97">
        <v>2</v>
      </c>
      <c r="AH1517" s="127" t="str">
        <f t="shared" si="167"/>
        <v>2694CYS-CONTROL SACHETS X 14</v>
      </c>
      <c r="AI1517" s="97" t="s">
        <v>476</v>
      </c>
    </row>
    <row r="1518" spans="1:35" x14ac:dyDescent="0.3">
      <c r="A1518" s="97">
        <v>187</v>
      </c>
      <c r="B1518" s="127" t="str">
        <f t="shared" si="165"/>
        <v>1871</v>
      </c>
      <c r="C1518" s="127" t="str">
        <f t="shared" si="166"/>
        <v>26948</v>
      </c>
      <c r="D1518" s="98" t="s">
        <v>1383</v>
      </c>
      <c r="E1518" s="159" t="s">
        <v>620</v>
      </c>
      <c r="F1518" s="148" t="str">
        <f>IFERROR(VLOOKUP(CONCATENATE(G1518,E1518),LOTES!$A$6:$D$1002,4,0),"")</f>
        <v>PHYTO SOYA FORTE X 60 CAPS</v>
      </c>
      <c r="G1518" s="160" t="s">
        <v>184</v>
      </c>
      <c r="H1518" s="136">
        <f>IFERROR(VLOOKUP(CONCATENATE(G1518,E1518),LOTES!$A$6:$F$1000,6,0),"")</f>
        <v>44042</v>
      </c>
      <c r="I1518" s="132">
        <f t="shared" si="169"/>
        <v>8</v>
      </c>
      <c r="J1518" s="97" t="s">
        <v>667</v>
      </c>
      <c r="K1518" s="97">
        <v>2018</v>
      </c>
      <c r="L1518" s="109">
        <v>43262</v>
      </c>
      <c r="M1518" s="97">
        <v>2692</v>
      </c>
      <c r="N1518" s="97">
        <v>2694</v>
      </c>
      <c r="O1518" s="109">
        <v>43262</v>
      </c>
      <c r="P1518" s="97" t="s">
        <v>134</v>
      </c>
      <c r="Q1518" s="97" t="s">
        <v>95</v>
      </c>
      <c r="R1518" s="132" t="str">
        <f>IFERROR(VLOOKUP(Q1518,PROVEEDORES!$A$2:$B$100,2,0),"")</f>
        <v>QUITO</v>
      </c>
      <c r="S1518" s="124">
        <v>0.52777777777777779</v>
      </c>
      <c r="T1518" s="97">
        <v>120</v>
      </c>
      <c r="U1518" s="127" t="s">
        <v>264</v>
      </c>
      <c r="V1518" s="97" t="s">
        <v>518</v>
      </c>
      <c r="W1518" s="97" t="s">
        <v>289</v>
      </c>
      <c r="Y1518" s="127" t="s">
        <v>363</v>
      </c>
      <c r="Z1518" s="127" t="s">
        <v>364</v>
      </c>
      <c r="AA1518" s="127" t="s">
        <v>261</v>
      </c>
      <c r="AB1518" s="127">
        <f t="shared" si="171"/>
        <v>1</v>
      </c>
      <c r="AC1518" s="127">
        <f t="shared" si="170"/>
        <v>1</v>
      </c>
      <c r="AD1518" s="97">
        <v>48</v>
      </c>
      <c r="AE1518" s="132">
        <f t="shared" si="168"/>
        <v>899</v>
      </c>
      <c r="AF1518" s="97">
        <v>2</v>
      </c>
      <c r="AH1518" s="127" t="str">
        <f t="shared" si="167"/>
        <v>2694PHYTO SOYA FORTE X 60 CAPS</v>
      </c>
      <c r="AI1518" s="97" t="s">
        <v>476</v>
      </c>
    </row>
    <row r="1519" spans="1:35" x14ac:dyDescent="0.3">
      <c r="A1519" s="97">
        <v>187</v>
      </c>
      <c r="B1519" s="127" t="str">
        <f t="shared" si="165"/>
        <v>1871</v>
      </c>
      <c r="C1519" s="127" t="str">
        <f t="shared" si="166"/>
        <v>26949</v>
      </c>
      <c r="D1519" s="98" t="s">
        <v>1383</v>
      </c>
      <c r="E1519" s="159" t="s">
        <v>634</v>
      </c>
      <c r="F1519" s="148" t="str">
        <f>IFERROR(VLOOKUP(CONCATENATE(G1519,E1519),LOTES!$A$6:$D$1002,4,0),"")</f>
        <v>PHYTO SOYA GEL VAGINAL X 8 APLICADORES</v>
      </c>
      <c r="G1519" s="160" t="s">
        <v>326</v>
      </c>
      <c r="H1519" s="136">
        <f>IFERROR(VLOOKUP(CONCATENATE(G1519,E1519),LOTES!$A$6:$F$1000,6,0),"")</f>
        <v>44134</v>
      </c>
      <c r="I1519" s="132">
        <f t="shared" si="169"/>
        <v>9</v>
      </c>
      <c r="J1519" s="97" t="s">
        <v>667</v>
      </c>
      <c r="K1519" s="97">
        <v>2018</v>
      </c>
      <c r="L1519" s="109">
        <v>43262</v>
      </c>
      <c r="M1519" s="97">
        <v>2692</v>
      </c>
      <c r="N1519" s="97">
        <v>2694</v>
      </c>
      <c r="O1519" s="109">
        <v>43262</v>
      </c>
      <c r="P1519" s="97" t="s">
        <v>134</v>
      </c>
      <c r="Q1519" s="97" t="s">
        <v>95</v>
      </c>
      <c r="R1519" s="132" t="str">
        <f>IFERROR(VLOOKUP(Q1519,PROVEEDORES!$A$2:$B$100,2,0),"")</f>
        <v>QUITO</v>
      </c>
      <c r="S1519" s="124">
        <v>0.52777777777777779</v>
      </c>
      <c r="T1519" s="97">
        <v>120</v>
      </c>
      <c r="U1519" s="127" t="s">
        <v>264</v>
      </c>
      <c r="V1519" s="97" t="s">
        <v>518</v>
      </c>
      <c r="W1519" s="97" t="s">
        <v>289</v>
      </c>
      <c r="Y1519" s="127" t="s">
        <v>363</v>
      </c>
      <c r="Z1519" s="127" t="s">
        <v>364</v>
      </c>
      <c r="AA1519" s="127" t="s">
        <v>261</v>
      </c>
      <c r="AB1519" s="127">
        <f t="shared" si="171"/>
        <v>1</v>
      </c>
      <c r="AC1519" s="127">
        <f t="shared" si="170"/>
        <v>1</v>
      </c>
      <c r="AD1519" s="97">
        <v>44</v>
      </c>
      <c r="AE1519" s="132">
        <f t="shared" si="168"/>
        <v>899</v>
      </c>
      <c r="AF1519" s="97">
        <v>2</v>
      </c>
      <c r="AH1519" s="127" t="str">
        <f t="shared" si="167"/>
        <v>2694PHYTO SOYA GEL VAGINAL X 8 APLICADORES</v>
      </c>
      <c r="AI1519" s="97" t="s">
        <v>476</v>
      </c>
    </row>
    <row r="1520" spans="1:35" x14ac:dyDescent="0.3">
      <c r="A1520" s="97">
        <v>188</v>
      </c>
      <c r="B1520" s="127" t="str">
        <f t="shared" si="165"/>
        <v>1881</v>
      </c>
      <c r="C1520" s="127" t="str">
        <f t="shared" si="166"/>
        <v>26961</v>
      </c>
      <c r="E1520" s="159" t="s">
        <v>630</v>
      </c>
      <c r="F1520" s="148" t="str">
        <f>IFERROR(VLOOKUP(CONCATENATE(G1520,E1520),LOTES!$A$6:$D$1002,4,0),"")</f>
        <v>ACTIVOX MENTA-EUCALIPTO X 16 PASTILLAS</v>
      </c>
      <c r="G1520" s="160" t="s">
        <v>397</v>
      </c>
      <c r="H1520" s="136">
        <f>IFERROR(VLOOKUP(CONCATENATE(G1520,E1520),LOTES!$A$6:$F$1000,6,0),"")</f>
        <v>43738</v>
      </c>
      <c r="I1520" s="132">
        <f t="shared" si="169"/>
        <v>1</v>
      </c>
      <c r="J1520" s="97" t="s">
        <v>667</v>
      </c>
      <c r="K1520" s="97">
        <v>2018</v>
      </c>
      <c r="L1520" s="109">
        <v>43262</v>
      </c>
      <c r="M1520" s="97">
        <v>2694</v>
      </c>
      <c r="N1520" s="97">
        <v>2696</v>
      </c>
      <c r="O1520" s="109">
        <v>43262</v>
      </c>
      <c r="P1520" s="97" t="s">
        <v>134</v>
      </c>
      <c r="Q1520" s="97" t="s">
        <v>90</v>
      </c>
      <c r="R1520" s="132" t="str">
        <f>IFERROR(VLOOKUP(Q1520,PROVEEDORES!$A$2:$B$100,2,0),"")</f>
        <v>CUENCA</v>
      </c>
      <c r="S1520" s="124">
        <v>0.70833333333333337</v>
      </c>
      <c r="T1520" s="97">
        <v>6</v>
      </c>
      <c r="U1520" s="127" t="s">
        <v>264</v>
      </c>
      <c r="V1520" s="97" t="s">
        <v>518</v>
      </c>
      <c r="W1520" s="97" t="s">
        <v>289</v>
      </c>
      <c r="Y1520" s="127" t="s">
        <v>363</v>
      </c>
      <c r="Z1520" s="127" t="s">
        <v>364</v>
      </c>
      <c r="AA1520" s="127" t="s">
        <v>261</v>
      </c>
      <c r="AB1520" s="127">
        <f t="shared" si="171"/>
        <v>1</v>
      </c>
      <c r="AC1520" s="127">
        <f t="shared" si="170"/>
        <v>1</v>
      </c>
      <c r="AD1520" s="97">
        <v>125</v>
      </c>
      <c r="AE1520" s="132">
        <f t="shared" si="168"/>
        <v>900</v>
      </c>
      <c r="AF1520" s="97">
        <v>1</v>
      </c>
      <c r="AH1520" s="127" t="str">
        <f t="shared" si="167"/>
        <v>2696ACTIVOX MENTA-EUCALIPTO X 16 PASTILLAS</v>
      </c>
      <c r="AI1520" s="97" t="s">
        <v>372</v>
      </c>
    </row>
    <row r="1521" spans="1:35" x14ac:dyDescent="0.3">
      <c r="A1521" s="97">
        <v>188</v>
      </c>
      <c r="B1521" s="127" t="str">
        <f t="shared" si="165"/>
        <v>1881</v>
      </c>
      <c r="C1521" s="127" t="str">
        <f t="shared" si="166"/>
        <v>26962</v>
      </c>
      <c r="E1521" s="159" t="s">
        <v>631</v>
      </c>
      <c r="F1521" s="148" t="str">
        <f>IFERROR(VLOOKUP(CONCATENATE(G1521,E1521),LOTES!$A$6:$D$1002,4,0),"")</f>
        <v>ACTIVOX MIEL-LIMON X 16 PASTILLAS</v>
      </c>
      <c r="G1521" s="160" t="s">
        <v>183</v>
      </c>
      <c r="H1521" s="136">
        <f>IFERROR(VLOOKUP(CONCATENATE(G1521,E1521),LOTES!$A$6:$F$1000,6,0),"")</f>
        <v>43738</v>
      </c>
      <c r="I1521" s="132">
        <f t="shared" si="169"/>
        <v>2</v>
      </c>
      <c r="J1521" s="97" t="s">
        <v>667</v>
      </c>
      <c r="K1521" s="97">
        <v>2018</v>
      </c>
      <c r="L1521" s="109">
        <v>43262</v>
      </c>
      <c r="M1521" s="97">
        <v>2694</v>
      </c>
      <c r="N1521" s="97">
        <v>2696</v>
      </c>
      <c r="O1521" s="109">
        <v>43262</v>
      </c>
      <c r="P1521" s="97" t="s">
        <v>134</v>
      </c>
      <c r="Q1521" s="97" t="s">
        <v>90</v>
      </c>
      <c r="R1521" s="132" t="str">
        <f>IFERROR(VLOOKUP(Q1521,PROVEEDORES!$A$2:$B$100,2,0),"")</f>
        <v>CUENCA</v>
      </c>
      <c r="S1521" s="124">
        <v>0.70833333333333337</v>
      </c>
      <c r="T1521" s="97">
        <v>6</v>
      </c>
      <c r="U1521" s="127" t="s">
        <v>264</v>
      </c>
      <c r="V1521" s="97" t="s">
        <v>518</v>
      </c>
      <c r="W1521" s="97" t="s">
        <v>289</v>
      </c>
      <c r="Y1521" s="127" t="s">
        <v>363</v>
      </c>
      <c r="Z1521" s="127" t="s">
        <v>364</v>
      </c>
      <c r="AA1521" s="127" t="s">
        <v>261</v>
      </c>
      <c r="AB1521" s="127">
        <f t="shared" si="171"/>
        <v>1</v>
      </c>
      <c r="AC1521" s="127">
        <f t="shared" si="170"/>
        <v>1</v>
      </c>
      <c r="AD1521" s="97">
        <v>125</v>
      </c>
      <c r="AE1521" s="132">
        <f t="shared" si="168"/>
        <v>900</v>
      </c>
      <c r="AF1521" s="97">
        <v>1</v>
      </c>
      <c r="AH1521" s="127" t="str">
        <f t="shared" si="167"/>
        <v>2696ACTIVOX MIEL-LIMON X 16 PASTILLAS</v>
      </c>
      <c r="AI1521" s="97" t="s">
        <v>372</v>
      </c>
    </row>
    <row r="1522" spans="1:35" x14ac:dyDescent="0.3">
      <c r="A1522" s="97">
        <v>188</v>
      </c>
      <c r="B1522" s="127" t="str">
        <f t="shared" si="165"/>
        <v>1881</v>
      </c>
      <c r="C1522" s="127" t="str">
        <f t="shared" si="166"/>
        <v>26963</v>
      </c>
      <c r="E1522" s="159" t="s">
        <v>613</v>
      </c>
      <c r="F1522" s="148" t="str">
        <f>IFERROR(VLOOKUP(CONCATENATE(G1522,E1522),LOTES!$A$6:$D$1002,4,0),"")</f>
        <v>ARKOLAGEN PLUS X 14 SACHETS</v>
      </c>
      <c r="G1522" s="160" t="s">
        <v>547</v>
      </c>
      <c r="H1522" s="136">
        <f>IFERROR(VLOOKUP(CONCATENATE(G1522,E1522),LOTES!$A$6:$F$1000,6,0),"")</f>
        <v>44134</v>
      </c>
      <c r="I1522" s="132">
        <f t="shared" si="169"/>
        <v>3</v>
      </c>
      <c r="J1522" s="97" t="s">
        <v>667</v>
      </c>
      <c r="K1522" s="97">
        <v>2018</v>
      </c>
      <c r="L1522" s="109">
        <v>43262</v>
      </c>
      <c r="M1522" s="97">
        <v>2694</v>
      </c>
      <c r="N1522" s="97">
        <v>2696</v>
      </c>
      <c r="O1522" s="109">
        <v>43262</v>
      </c>
      <c r="P1522" s="97" t="s">
        <v>134</v>
      </c>
      <c r="Q1522" s="97" t="s">
        <v>90</v>
      </c>
      <c r="R1522" s="132" t="str">
        <f>IFERROR(VLOOKUP(Q1522,PROVEEDORES!$A$2:$B$100,2,0),"")</f>
        <v>CUENCA</v>
      </c>
      <c r="S1522" s="124">
        <v>0.70833333333333337</v>
      </c>
      <c r="T1522" s="97">
        <v>6</v>
      </c>
      <c r="U1522" s="127" t="s">
        <v>264</v>
      </c>
      <c r="V1522" s="97" t="s">
        <v>518</v>
      </c>
      <c r="W1522" s="97" t="s">
        <v>289</v>
      </c>
      <c r="Y1522" s="127" t="s">
        <v>363</v>
      </c>
      <c r="Z1522" s="127" t="s">
        <v>364</v>
      </c>
      <c r="AA1522" s="127" t="s">
        <v>261</v>
      </c>
      <c r="AB1522" s="127">
        <f t="shared" si="171"/>
        <v>1</v>
      </c>
      <c r="AC1522" s="127">
        <f t="shared" si="170"/>
        <v>1</v>
      </c>
      <c r="AD1522" s="97">
        <v>20</v>
      </c>
      <c r="AE1522" s="132">
        <f t="shared" si="168"/>
        <v>900</v>
      </c>
      <c r="AF1522" s="97">
        <v>1</v>
      </c>
      <c r="AH1522" s="127" t="str">
        <f t="shared" si="167"/>
        <v>2696ARKOLAGEN PLUS X 14 SACHETS</v>
      </c>
      <c r="AI1522" s="97" t="s">
        <v>372</v>
      </c>
    </row>
    <row r="1523" spans="1:35" x14ac:dyDescent="0.3">
      <c r="A1523" s="97">
        <v>188</v>
      </c>
      <c r="B1523" s="127" t="str">
        <f t="shared" si="165"/>
        <v>1881</v>
      </c>
      <c r="C1523" s="127" t="str">
        <f t="shared" si="166"/>
        <v>26964</v>
      </c>
      <c r="E1523" s="159" t="s">
        <v>615</v>
      </c>
      <c r="F1523" s="148" t="str">
        <f>IFERROR(VLOOKUP(CONCATENATE(G1523,E1523),LOTES!$A$6:$D$1002,4,0),"")</f>
        <v>ARKOVOX PROPOLIS JARABE X 150 ML.</v>
      </c>
      <c r="G1523" s="160" t="s">
        <v>402</v>
      </c>
      <c r="H1523" s="136">
        <f>IFERROR(VLOOKUP(CONCATENATE(G1523,E1523),LOTES!$A$6:$F$1000,6,0),"")</f>
        <v>43707</v>
      </c>
      <c r="I1523" s="132">
        <f t="shared" si="169"/>
        <v>4</v>
      </c>
      <c r="J1523" s="97" t="s">
        <v>667</v>
      </c>
      <c r="K1523" s="97">
        <v>2018</v>
      </c>
      <c r="L1523" s="109">
        <v>43262</v>
      </c>
      <c r="M1523" s="97">
        <v>2694</v>
      </c>
      <c r="N1523" s="97">
        <v>2696</v>
      </c>
      <c r="O1523" s="109">
        <v>43262</v>
      </c>
      <c r="P1523" s="97" t="s">
        <v>134</v>
      </c>
      <c r="Q1523" s="97" t="s">
        <v>90</v>
      </c>
      <c r="R1523" s="132" t="str">
        <f>IFERROR(VLOOKUP(Q1523,PROVEEDORES!$A$2:$B$100,2,0),"")</f>
        <v>CUENCA</v>
      </c>
      <c r="S1523" s="124">
        <v>0.70833333333333337</v>
      </c>
      <c r="T1523" s="97">
        <v>6</v>
      </c>
      <c r="U1523" s="127" t="s">
        <v>264</v>
      </c>
      <c r="V1523" s="97" t="s">
        <v>518</v>
      </c>
      <c r="W1523" s="97" t="s">
        <v>289</v>
      </c>
      <c r="Y1523" s="127" t="s">
        <v>363</v>
      </c>
      <c r="Z1523" s="127" t="s">
        <v>364</v>
      </c>
      <c r="AA1523" s="127" t="s">
        <v>261</v>
      </c>
      <c r="AB1523" s="127">
        <f t="shared" si="171"/>
        <v>1</v>
      </c>
      <c r="AC1523" s="127">
        <f t="shared" si="170"/>
        <v>1</v>
      </c>
      <c r="AD1523" s="97">
        <v>20</v>
      </c>
      <c r="AE1523" s="132">
        <f t="shared" si="168"/>
        <v>900</v>
      </c>
      <c r="AF1523" s="97">
        <v>1</v>
      </c>
      <c r="AH1523" s="127" t="str">
        <f t="shared" si="167"/>
        <v>2696ARKOVOX PROPOLIS JARABE X 150 ML.</v>
      </c>
      <c r="AI1523" s="97" t="s">
        <v>372</v>
      </c>
    </row>
    <row r="1524" spans="1:35" x14ac:dyDescent="0.3">
      <c r="A1524" s="97">
        <v>188</v>
      </c>
      <c r="B1524" s="127" t="str">
        <f t="shared" si="165"/>
        <v>1881</v>
      </c>
      <c r="C1524" s="127" t="str">
        <f t="shared" si="166"/>
        <v>26965</v>
      </c>
      <c r="E1524" s="159" t="s">
        <v>619</v>
      </c>
      <c r="F1524" s="148" t="str">
        <f>IFERROR(VLOOKUP(CONCATENATE(G1524,E1524),LOTES!$A$6:$D$1002,4,0),"")</f>
        <v>CYS-CONTROL SACHETS X 14</v>
      </c>
      <c r="G1524" s="160" t="s">
        <v>407</v>
      </c>
      <c r="H1524" s="136">
        <f>IFERROR(VLOOKUP(CONCATENATE(G1524,E1524),LOTES!$A$6:$F$1000,6,0),"")</f>
        <v>44134</v>
      </c>
      <c r="I1524" s="132">
        <f t="shared" si="169"/>
        <v>5</v>
      </c>
      <c r="J1524" s="97" t="s">
        <v>667</v>
      </c>
      <c r="K1524" s="97">
        <v>2018</v>
      </c>
      <c r="L1524" s="109">
        <v>43262</v>
      </c>
      <c r="M1524" s="97">
        <v>2694</v>
      </c>
      <c r="N1524" s="97">
        <v>2696</v>
      </c>
      <c r="O1524" s="109">
        <v>43262</v>
      </c>
      <c r="P1524" s="97" t="s">
        <v>134</v>
      </c>
      <c r="Q1524" s="97" t="s">
        <v>90</v>
      </c>
      <c r="R1524" s="132" t="str">
        <f>IFERROR(VLOOKUP(Q1524,PROVEEDORES!$A$2:$B$100,2,0),"")</f>
        <v>CUENCA</v>
      </c>
      <c r="S1524" s="124">
        <v>0.70833333333333337</v>
      </c>
      <c r="T1524" s="97">
        <v>6</v>
      </c>
      <c r="U1524" s="127" t="s">
        <v>264</v>
      </c>
      <c r="V1524" s="97" t="s">
        <v>518</v>
      </c>
      <c r="W1524" s="97" t="s">
        <v>289</v>
      </c>
      <c r="Y1524" s="127" t="s">
        <v>363</v>
      </c>
      <c r="Z1524" s="127" t="s">
        <v>364</v>
      </c>
      <c r="AA1524" s="127" t="s">
        <v>261</v>
      </c>
      <c r="AB1524" s="127">
        <f t="shared" si="171"/>
        <v>1</v>
      </c>
      <c r="AC1524" s="127">
        <f t="shared" si="170"/>
        <v>1</v>
      </c>
      <c r="AD1524" s="97">
        <v>15</v>
      </c>
      <c r="AE1524" s="132">
        <f t="shared" si="168"/>
        <v>900</v>
      </c>
      <c r="AF1524" s="97">
        <v>1</v>
      </c>
      <c r="AH1524" s="127" t="str">
        <f t="shared" si="167"/>
        <v>2696CYS-CONTROL SACHETS X 14</v>
      </c>
      <c r="AI1524" s="97" t="s">
        <v>372</v>
      </c>
    </row>
    <row r="1525" spans="1:35" x14ac:dyDescent="0.3">
      <c r="A1525" s="97">
        <v>188</v>
      </c>
      <c r="B1525" s="127" t="str">
        <f t="shared" si="165"/>
        <v>1881</v>
      </c>
      <c r="C1525" s="127" t="str">
        <f t="shared" si="166"/>
        <v>26966</v>
      </c>
      <c r="E1525" s="159" t="s">
        <v>627</v>
      </c>
      <c r="F1525" s="148" t="str">
        <f>IFERROR(VLOOKUP(CONCATENATE(G1525,E1525),LOTES!$A$6:$D$1002,4,0),"")</f>
        <v>ECHINALIS X 30 CAPSULAS</v>
      </c>
      <c r="G1525" s="160" t="s">
        <v>154</v>
      </c>
      <c r="H1525" s="136">
        <f>IFERROR(VLOOKUP(CONCATENATE(G1525,E1525),LOTES!$A$6:$F$1000,6,0),"")</f>
        <v>43910</v>
      </c>
      <c r="I1525" s="132">
        <f t="shared" si="169"/>
        <v>6</v>
      </c>
      <c r="J1525" s="97" t="s">
        <v>667</v>
      </c>
      <c r="K1525" s="97">
        <v>2018</v>
      </c>
      <c r="L1525" s="109">
        <v>43262</v>
      </c>
      <c r="M1525" s="97">
        <v>2694</v>
      </c>
      <c r="N1525" s="97">
        <v>2696</v>
      </c>
      <c r="O1525" s="109">
        <v>43262</v>
      </c>
      <c r="P1525" s="97" t="s">
        <v>134</v>
      </c>
      <c r="Q1525" s="97" t="s">
        <v>90</v>
      </c>
      <c r="R1525" s="132" t="str">
        <f>IFERROR(VLOOKUP(Q1525,PROVEEDORES!$A$2:$B$100,2,0),"")</f>
        <v>CUENCA</v>
      </c>
      <c r="S1525" s="124">
        <v>0.70833333333333337</v>
      </c>
      <c r="T1525" s="97">
        <v>6</v>
      </c>
      <c r="U1525" s="127" t="s">
        <v>264</v>
      </c>
      <c r="V1525" s="97" t="s">
        <v>518</v>
      </c>
      <c r="W1525" s="97" t="s">
        <v>289</v>
      </c>
      <c r="Y1525" s="127" t="s">
        <v>363</v>
      </c>
      <c r="Z1525" s="127" t="s">
        <v>364</v>
      </c>
      <c r="AA1525" s="127" t="s">
        <v>261</v>
      </c>
      <c r="AB1525" s="127">
        <f t="shared" si="171"/>
        <v>1</v>
      </c>
      <c r="AC1525" s="127">
        <f t="shared" si="170"/>
        <v>1</v>
      </c>
      <c r="AD1525" s="97">
        <v>20</v>
      </c>
      <c r="AE1525" s="132">
        <f t="shared" si="168"/>
        <v>900</v>
      </c>
      <c r="AF1525" s="97">
        <v>1</v>
      </c>
      <c r="AH1525" s="127" t="str">
        <f t="shared" si="167"/>
        <v>2696ECHINALIS X 30 CAPSULAS</v>
      </c>
      <c r="AI1525" s="97" t="s">
        <v>372</v>
      </c>
    </row>
    <row r="1526" spans="1:35" x14ac:dyDescent="0.3">
      <c r="A1526" s="97">
        <v>188</v>
      </c>
      <c r="B1526" s="127" t="str">
        <f t="shared" si="165"/>
        <v>1881</v>
      </c>
      <c r="C1526" s="127" t="str">
        <f t="shared" si="166"/>
        <v>26967</v>
      </c>
      <c r="E1526" s="159" t="s">
        <v>616</v>
      </c>
      <c r="F1526" s="148" t="str">
        <f>IFERROR(VLOOKUP(CONCATENATE(G1526,E1526),LOTES!$A$6:$D$1002,4,0),"")</f>
        <v>PERLAS DE PIEL advance X 200 CAPS.</v>
      </c>
      <c r="G1526" s="160" t="s">
        <v>408</v>
      </c>
      <c r="H1526" s="136">
        <f>IFERROR(VLOOKUP(CONCATENATE(G1526,E1526),LOTES!$A$6:$F$1000,6,0),"")</f>
        <v>44165</v>
      </c>
      <c r="I1526" s="132">
        <f t="shared" si="169"/>
        <v>7</v>
      </c>
      <c r="J1526" s="97" t="s">
        <v>667</v>
      </c>
      <c r="K1526" s="97">
        <v>2018</v>
      </c>
      <c r="L1526" s="109">
        <v>43262</v>
      </c>
      <c r="M1526" s="97">
        <v>2694</v>
      </c>
      <c r="N1526" s="97">
        <v>2696</v>
      </c>
      <c r="O1526" s="109">
        <v>43262</v>
      </c>
      <c r="P1526" s="97" t="s">
        <v>134</v>
      </c>
      <c r="Q1526" s="97" t="s">
        <v>90</v>
      </c>
      <c r="R1526" s="132" t="str">
        <f>IFERROR(VLOOKUP(Q1526,PROVEEDORES!$A$2:$B$100,2,0),"")</f>
        <v>CUENCA</v>
      </c>
      <c r="S1526" s="124">
        <v>0.70833333333333337</v>
      </c>
      <c r="T1526" s="97">
        <v>6</v>
      </c>
      <c r="U1526" s="127" t="s">
        <v>264</v>
      </c>
      <c r="V1526" s="97" t="s">
        <v>518</v>
      </c>
      <c r="W1526" s="97" t="s">
        <v>289</v>
      </c>
      <c r="Y1526" s="127" t="s">
        <v>363</v>
      </c>
      <c r="Z1526" s="127" t="s">
        <v>364</v>
      </c>
      <c r="AA1526" s="127" t="s">
        <v>261</v>
      </c>
      <c r="AB1526" s="127">
        <f t="shared" si="171"/>
        <v>1</v>
      </c>
      <c r="AC1526" s="127">
        <f t="shared" si="170"/>
        <v>1</v>
      </c>
      <c r="AD1526" s="97">
        <v>5</v>
      </c>
      <c r="AE1526" s="132">
        <f t="shared" si="168"/>
        <v>900</v>
      </c>
      <c r="AF1526" s="97">
        <v>1</v>
      </c>
      <c r="AH1526" s="127" t="str">
        <f t="shared" si="167"/>
        <v>2696PERLAS DE PIEL advance X 200 CAPS.</v>
      </c>
      <c r="AI1526" s="97" t="s">
        <v>372</v>
      </c>
    </row>
    <row r="1527" spans="1:35" x14ac:dyDescent="0.3">
      <c r="A1527" s="97">
        <v>188</v>
      </c>
      <c r="B1527" s="127" t="str">
        <f t="shared" si="165"/>
        <v>1881</v>
      </c>
      <c r="C1527" s="127" t="str">
        <f t="shared" si="166"/>
        <v>26968</v>
      </c>
      <c r="E1527" s="159" t="s">
        <v>617</v>
      </c>
      <c r="F1527" s="148" t="str">
        <f>IFERROR(VLOOKUP(CONCATENATE(G1527,E1527),LOTES!$A$6:$D$1002,4,0),"")</f>
        <v>PHYTO SOYA CAPS. X 60</v>
      </c>
      <c r="G1527" s="160" t="s">
        <v>355</v>
      </c>
      <c r="H1527" s="136">
        <f>IFERROR(VLOOKUP(CONCATENATE(G1527,E1527),LOTES!$A$6:$F$1000,6,0),"")</f>
        <v>44073</v>
      </c>
      <c r="I1527" s="132">
        <f t="shared" si="169"/>
        <v>8</v>
      </c>
      <c r="J1527" s="97" t="s">
        <v>667</v>
      </c>
      <c r="K1527" s="97">
        <v>2018</v>
      </c>
      <c r="L1527" s="109">
        <v>43262</v>
      </c>
      <c r="M1527" s="97">
        <v>2694</v>
      </c>
      <c r="N1527" s="97">
        <v>2696</v>
      </c>
      <c r="O1527" s="109">
        <v>43262</v>
      </c>
      <c r="P1527" s="97" t="s">
        <v>134</v>
      </c>
      <c r="Q1527" s="97" t="s">
        <v>90</v>
      </c>
      <c r="R1527" s="132" t="str">
        <f>IFERROR(VLOOKUP(Q1527,PROVEEDORES!$A$2:$B$100,2,0),"")</f>
        <v>CUENCA</v>
      </c>
      <c r="S1527" s="124">
        <v>0.70833333333333337</v>
      </c>
      <c r="T1527" s="97">
        <v>6</v>
      </c>
      <c r="U1527" s="127" t="s">
        <v>264</v>
      </c>
      <c r="V1527" s="97" t="s">
        <v>518</v>
      </c>
      <c r="W1527" s="97" t="s">
        <v>289</v>
      </c>
      <c r="Y1527" s="127" t="s">
        <v>363</v>
      </c>
      <c r="Z1527" s="127" t="s">
        <v>364</v>
      </c>
      <c r="AA1527" s="127" t="s">
        <v>261</v>
      </c>
      <c r="AB1527" s="127">
        <f t="shared" si="171"/>
        <v>1</v>
      </c>
      <c r="AC1527" s="127">
        <f t="shared" si="170"/>
        <v>1</v>
      </c>
      <c r="AD1527" s="97">
        <v>15</v>
      </c>
      <c r="AE1527" s="132">
        <f t="shared" si="168"/>
        <v>900</v>
      </c>
      <c r="AF1527" s="97">
        <v>1</v>
      </c>
      <c r="AH1527" s="127" t="str">
        <f t="shared" si="167"/>
        <v>2696PHYTO SOYA CAPS. X 60</v>
      </c>
      <c r="AI1527" s="97" t="s">
        <v>372</v>
      </c>
    </row>
    <row r="1528" spans="1:35" x14ac:dyDescent="0.3">
      <c r="A1528" s="97">
        <v>188</v>
      </c>
      <c r="B1528" s="127" t="str">
        <f t="shared" si="165"/>
        <v>1881</v>
      </c>
      <c r="C1528" s="127" t="str">
        <f t="shared" si="166"/>
        <v>26969</v>
      </c>
      <c r="E1528" s="159" t="s">
        <v>629</v>
      </c>
      <c r="F1528" s="148" t="str">
        <f>IFERROR(VLOOKUP(CONCATENATE(G1528,E1528),LOTES!$A$6:$D$1002,4,0),"")</f>
        <v>PHYTO SOYA DIA Y NOCHE X 60 CAP.</v>
      </c>
      <c r="G1528" s="160" t="s">
        <v>376</v>
      </c>
      <c r="H1528" s="136">
        <f>IFERROR(VLOOKUP(CONCATENATE(G1528,E1528),LOTES!$A$6:$F$1000,6,0),"")</f>
        <v>43889</v>
      </c>
      <c r="I1528" s="132">
        <f t="shared" si="169"/>
        <v>9</v>
      </c>
      <c r="J1528" s="97" t="s">
        <v>667</v>
      </c>
      <c r="K1528" s="97">
        <v>2018</v>
      </c>
      <c r="L1528" s="109">
        <v>43262</v>
      </c>
      <c r="M1528" s="97">
        <v>2694</v>
      </c>
      <c r="N1528" s="97">
        <v>2696</v>
      </c>
      <c r="O1528" s="109">
        <v>43262</v>
      </c>
      <c r="P1528" s="97" t="s">
        <v>134</v>
      </c>
      <c r="Q1528" s="97" t="s">
        <v>90</v>
      </c>
      <c r="R1528" s="132" t="str">
        <f>IFERROR(VLOOKUP(Q1528,PROVEEDORES!$A$2:$B$100,2,0),"")</f>
        <v>CUENCA</v>
      </c>
      <c r="S1528" s="124">
        <v>0.70833333333333337</v>
      </c>
      <c r="T1528" s="97">
        <v>6</v>
      </c>
      <c r="U1528" s="127" t="s">
        <v>264</v>
      </c>
      <c r="V1528" s="97" t="s">
        <v>518</v>
      </c>
      <c r="W1528" s="97" t="s">
        <v>289</v>
      </c>
      <c r="Y1528" s="127" t="s">
        <v>363</v>
      </c>
      <c r="Z1528" s="127" t="s">
        <v>364</v>
      </c>
      <c r="AA1528" s="127" t="s">
        <v>261</v>
      </c>
      <c r="AB1528" s="127">
        <f t="shared" si="171"/>
        <v>1</v>
      </c>
      <c r="AC1528" s="127">
        <f t="shared" si="170"/>
        <v>1</v>
      </c>
      <c r="AD1528" s="97">
        <v>10</v>
      </c>
      <c r="AE1528" s="132">
        <f t="shared" si="168"/>
        <v>900</v>
      </c>
      <c r="AF1528" s="97">
        <v>1</v>
      </c>
      <c r="AH1528" s="127" t="str">
        <f t="shared" si="167"/>
        <v>2696PHYTO SOYA DIA Y NOCHE X 60 CAP.</v>
      </c>
      <c r="AI1528" s="97" t="s">
        <v>372</v>
      </c>
    </row>
    <row r="1529" spans="1:35" x14ac:dyDescent="0.3">
      <c r="A1529" s="97">
        <v>188</v>
      </c>
      <c r="B1529" s="127" t="str">
        <f t="shared" si="165"/>
        <v>1882</v>
      </c>
      <c r="C1529" s="127" t="str">
        <f t="shared" si="166"/>
        <v>26971</v>
      </c>
      <c r="E1529" s="159" t="s">
        <v>630</v>
      </c>
      <c r="F1529" s="148" t="str">
        <f>IFERROR(VLOOKUP(CONCATENATE(G1529,E1529),LOTES!$A$6:$D$1002,4,0),"")</f>
        <v>ACTIVOX MENTA-EUCALIPTO X 16 PASTILLAS</v>
      </c>
      <c r="G1529" s="160" t="s">
        <v>397</v>
      </c>
      <c r="H1529" s="136">
        <f>IFERROR(VLOOKUP(CONCATENATE(G1529,E1529),LOTES!$A$6:$F$1000,6,0),"")</f>
        <v>43738</v>
      </c>
      <c r="I1529" s="132">
        <f t="shared" si="169"/>
        <v>1</v>
      </c>
      <c r="J1529" s="97" t="s">
        <v>667</v>
      </c>
      <c r="K1529" s="97">
        <v>2018</v>
      </c>
      <c r="L1529" s="109">
        <v>43262</v>
      </c>
      <c r="M1529" s="97">
        <v>2695</v>
      </c>
      <c r="N1529" s="97">
        <v>2697</v>
      </c>
      <c r="O1529" s="109">
        <v>43262</v>
      </c>
      <c r="P1529" s="97" t="s">
        <v>134</v>
      </c>
      <c r="Q1529" s="97" t="s">
        <v>90</v>
      </c>
      <c r="R1529" s="132" t="str">
        <f>IFERROR(VLOOKUP(Q1529,PROVEEDORES!$A$2:$B$100,2,0),"")</f>
        <v>CUENCA</v>
      </c>
      <c r="S1529" s="124">
        <v>0.70833333333333337</v>
      </c>
      <c r="T1529" s="97">
        <v>3</v>
      </c>
      <c r="U1529" s="127" t="s">
        <v>264</v>
      </c>
      <c r="V1529" s="97" t="s">
        <v>518</v>
      </c>
      <c r="W1529" s="97" t="s">
        <v>289</v>
      </c>
      <c r="Y1529" s="127" t="s">
        <v>363</v>
      </c>
      <c r="Z1529" s="127" t="s">
        <v>364</v>
      </c>
      <c r="AA1529" s="127" t="s">
        <v>261</v>
      </c>
      <c r="AB1529" s="127">
        <f t="shared" si="171"/>
        <v>2</v>
      </c>
      <c r="AC1529" s="127">
        <f t="shared" si="170"/>
        <v>1</v>
      </c>
      <c r="AD1529" s="97">
        <v>190</v>
      </c>
      <c r="AE1529" s="132">
        <f t="shared" si="168"/>
        <v>901</v>
      </c>
      <c r="AF1529" s="97">
        <v>1</v>
      </c>
      <c r="AH1529" s="127" t="str">
        <f t="shared" si="167"/>
        <v>2697ACTIVOX MENTA-EUCALIPTO X 16 PASTILLAS</v>
      </c>
      <c r="AI1529" s="97" t="s">
        <v>372</v>
      </c>
    </row>
    <row r="1530" spans="1:35" x14ac:dyDescent="0.3">
      <c r="A1530" s="97">
        <v>188</v>
      </c>
      <c r="B1530" s="127" t="str">
        <f t="shared" si="165"/>
        <v>1882</v>
      </c>
      <c r="C1530" s="127" t="str">
        <f t="shared" si="166"/>
        <v>26972</v>
      </c>
      <c r="E1530" s="159" t="s">
        <v>631</v>
      </c>
      <c r="F1530" s="148" t="str">
        <f>IFERROR(VLOOKUP(CONCATENATE(G1530,E1530),LOTES!$A$6:$D$1002,4,0),"")</f>
        <v>ACTIVOX MIEL-LIMON X 16 PASTILLAS</v>
      </c>
      <c r="G1530" s="160" t="s">
        <v>183</v>
      </c>
      <c r="H1530" s="136">
        <f>IFERROR(VLOOKUP(CONCATENATE(G1530,E1530),LOTES!$A$6:$F$1000,6,0),"")</f>
        <v>43738</v>
      </c>
      <c r="I1530" s="132">
        <f t="shared" si="169"/>
        <v>2</v>
      </c>
      <c r="J1530" s="97" t="s">
        <v>667</v>
      </c>
      <c r="K1530" s="97">
        <v>2018</v>
      </c>
      <c r="L1530" s="109">
        <v>43262</v>
      </c>
      <c r="M1530" s="97">
        <v>2695</v>
      </c>
      <c r="N1530" s="97">
        <v>2697</v>
      </c>
      <c r="O1530" s="109">
        <v>43262</v>
      </c>
      <c r="P1530" s="97" t="s">
        <v>134</v>
      </c>
      <c r="Q1530" s="97" t="s">
        <v>90</v>
      </c>
      <c r="R1530" s="132" t="str">
        <f>IFERROR(VLOOKUP(Q1530,PROVEEDORES!$A$2:$B$100,2,0),"")</f>
        <v>CUENCA</v>
      </c>
      <c r="S1530" s="124">
        <v>0.70833333333333337</v>
      </c>
      <c r="T1530" s="97">
        <v>3</v>
      </c>
      <c r="U1530" s="127" t="s">
        <v>264</v>
      </c>
      <c r="V1530" s="97" t="s">
        <v>518</v>
      </c>
      <c r="W1530" s="97" t="s">
        <v>289</v>
      </c>
      <c r="Y1530" s="127" t="s">
        <v>363</v>
      </c>
      <c r="Z1530" s="127" t="s">
        <v>364</v>
      </c>
      <c r="AA1530" s="127" t="s">
        <v>261</v>
      </c>
      <c r="AB1530" s="127">
        <f t="shared" si="171"/>
        <v>2</v>
      </c>
      <c r="AC1530" s="127">
        <f t="shared" si="170"/>
        <v>1</v>
      </c>
      <c r="AD1530" s="97">
        <v>65</v>
      </c>
      <c r="AE1530" s="132">
        <f t="shared" si="168"/>
        <v>901</v>
      </c>
      <c r="AF1530" s="97">
        <v>1</v>
      </c>
      <c r="AH1530" s="127" t="str">
        <f t="shared" si="167"/>
        <v>2697ACTIVOX MIEL-LIMON X 16 PASTILLAS</v>
      </c>
      <c r="AI1530" s="97" t="s">
        <v>372</v>
      </c>
    </row>
    <row r="1531" spans="1:35" x14ac:dyDescent="0.3">
      <c r="A1531" s="97">
        <v>188</v>
      </c>
      <c r="B1531" s="127" t="str">
        <f t="shared" si="165"/>
        <v>1882</v>
      </c>
      <c r="C1531" s="127" t="str">
        <f t="shared" si="166"/>
        <v>26973</v>
      </c>
      <c r="E1531" s="159" t="s">
        <v>617</v>
      </c>
      <c r="F1531" s="148" t="str">
        <f>IFERROR(VLOOKUP(CONCATENATE(G1531,E1531),LOTES!$A$6:$D$1002,4,0),"")</f>
        <v>PHYTO SOYA CAPS. X 60</v>
      </c>
      <c r="G1531" s="160" t="s">
        <v>355</v>
      </c>
      <c r="H1531" s="136">
        <f>IFERROR(VLOOKUP(CONCATENATE(G1531,E1531),LOTES!$A$6:$F$1000,6,0),"")</f>
        <v>44073</v>
      </c>
      <c r="I1531" s="132">
        <f t="shared" si="169"/>
        <v>3</v>
      </c>
      <c r="J1531" s="97" t="s">
        <v>667</v>
      </c>
      <c r="K1531" s="97">
        <v>2018</v>
      </c>
      <c r="L1531" s="109">
        <v>43262</v>
      </c>
      <c r="M1531" s="97">
        <v>2695</v>
      </c>
      <c r="N1531" s="97">
        <v>2697</v>
      </c>
      <c r="O1531" s="109">
        <v>43262</v>
      </c>
      <c r="P1531" s="97" t="s">
        <v>134</v>
      </c>
      <c r="Q1531" s="97" t="s">
        <v>90</v>
      </c>
      <c r="R1531" s="132" t="str">
        <f>IFERROR(VLOOKUP(Q1531,PROVEEDORES!$A$2:$B$100,2,0),"")</f>
        <v>CUENCA</v>
      </c>
      <c r="S1531" s="124">
        <v>0.70833333333333337</v>
      </c>
      <c r="T1531" s="97">
        <v>3</v>
      </c>
      <c r="U1531" s="127" t="s">
        <v>264</v>
      </c>
      <c r="V1531" s="97" t="s">
        <v>518</v>
      </c>
      <c r="W1531" s="97" t="s">
        <v>289</v>
      </c>
      <c r="Y1531" s="127" t="s">
        <v>363</v>
      </c>
      <c r="Z1531" s="127" t="s">
        <v>364</v>
      </c>
      <c r="AA1531" s="127" t="s">
        <v>261</v>
      </c>
      <c r="AB1531" s="127">
        <f t="shared" si="171"/>
        <v>2</v>
      </c>
      <c r="AC1531" s="127">
        <f t="shared" si="170"/>
        <v>1</v>
      </c>
      <c r="AD1531" s="97">
        <v>25</v>
      </c>
      <c r="AE1531" s="132">
        <f t="shared" si="168"/>
        <v>901</v>
      </c>
      <c r="AF1531" s="97">
        <v>1</v>
      </c>
      <c r="AH1531" s="127" t="str">
        <f t="shared" si="167"/>
        <v>2697PHYTO SOYA CAPS. X 60</v>
      </c>
      <c r="AI1531" s="97" t="s">
        <v>372</v>
      </c>
    </row>
    <row r="1532" spans="1:35" x14ac:dyDescent="0.3">
      <c r="A1532" s="97">
        <v>189</v>
      </c>
      <c r="B1532" s="127" t="str">
        <f t="shared" si="165"/>
        <v>1891</v>
      </c>
      <c r="C1532" s="127" t="str">
        <f t="shared" si="166"/>
        <v>26981</v>
      </c>
      <c r="E1532" s="159" t="s">
        <v>613</v>
      </c>
      <c r="F1532" s="148" t="str">
        <f>IFERROR(VLOOKUP(CONCATENATE(G1532,E1532),LOTES!$A$6:$D$1002,4,0),"")</f>
        <v>ARKOLAGEN PLUS X 14 SACHETS</v>
      </c>
      <c r="G1532" s="160" t="s">
        <v>547</v>
      </c>
      <c r="H1532" s="136">
        <f>IFERROR(VLOOKUP(CONCATENATE(G1532,E1532),LOTES!$A$6:$F$1000,6,0),"")</f>
        <v>44134</v>
      </c>
      <c r="I1532" s="132">
        <f t="shared" si="169"/>
        <v>1</v>
      </c>
      <c r="J1532" s="97" t="s">
        <v>667</v>
      </c>
      <c r="K1532" s="97">
        <v>2018</v>
      </c>
      <c r="L1532" s="109">
        <v>43263</v>
      </c>
      <c r="M1532" s="97">
        <v>2696</v>
      </c>
      <c r="N1532" s="97">
        <v>2698</v>
      </c>
      <c r="O1532" s="109">
        <v>43263</v>
      </c>
      <c r="P1532" s="97" t="s">
        <v>134</v>
      </c>
      <c r="Q1532" s="97" t="s">
        <v>1384</v>
      </c>
      <c r="R1532" s="132" t="str">
        <f>IFERROR(VLOOKUP(Q1532,PROVEEDORES!$A$2:$B$100,2,0),"")</f>
        <v>GUAYAQUIL</v>
      </c>
      <c r="S1532" s="124">
        <v>0.70833333333333337</v>
      </c>
      <c r="T1532" s="97">
        <v>1</v>
      </c>
      <c r="U1532" s="127" t="s">
        <v>373</v>
      </c>
      <c r="V1532" s="97" t="s">
        <v>374</v>
      </c>
      <c r="W1532" s="97" t="s">
        <v>289</v>
      </c>
      <c r="Y1532" s="127" t="s">
        <v>363</v>
      </c>
      <c r="Z1532" s="127" t="s">
        <v>364</v>
      </c>
      <c r="AA1532" s="127" t="s">
        <v>261</v>
      </c>
      <c r="AB1532" s="127">
        <f t="shared" si="171"/>
        <v>1</v>
      </c>
      <c r="AC1532" s="127">
        <f t="shared" si="170"/>
        <v>1</v>
      </c>
      <c r="AD1532" s="97">
        <v>7</v>
      </c>
      <c r="AE1532" s="132">
        <f t="shared" si="168"/>
        <v>902</v>
      </c>
      <c r="AF1532" s="97">
        <v>1</v>
      </c>
      <c r="AH1532" s="127" t="str">
        <f t="shared" si="167"/>
        <v>2698ARKOLAGEN PLUS X 14 SACHETS</v>
      </c>
      <c r="AI1532" s="97" t="s">
        <v>1385</v>
      </c>
    </row>
    <row r="1533" spans="1:35" x14ac:dyDescent="0.3">
      <c r="A1533" s="97">
        <v>189</v>
      </c>
      <c r="B1533" s="127" t="str">
        <f t="shared" si="165"/>
        <v>1892</v>
      </c>
      <c r="C1533" s="127" t="str">
        <f t="shared" si="166"/>
        <v>26991</v>
      </c>
      <c r="E1533" s="159" t="s">
        <v>615</v>
      </c>
      <c r="F1533" s="148" t="str">
        <f>IFERROR(VLOOKUP(CONCATENATE(G1533,E1533),LOTES!$A$6:$D$1002,4,0),"")</f>
        <v>ARKOVOX PROPOLIS JARABE X 150 ML.</v>
      </c>
      <c r="G1533" s="160" t="s">
        <v>402</v>
      </c>
      <c r="H1533" s="136">
        <f>IFERROR(VLOOKUP(CONCATENATE(G1533,E1533),LOTES!$A$6:$F$1000,6,0),"")</f>
        <v>43707</v>
      </c>
      <c r="I1533" s="132">
        <f t="shared" si="169"/>
        <v>1</v>
      </c>
      <c r="J1533" s="97" t="s">
        <v>667</v>
      </c>
      <c r="K1533" s="97">
        <v>2018</v>
      </c>
      <c r="L1533" s="109">
        <v>43263</v>
      </c>
      <c r="M1533" s="97">
        <v>2697</v>
      </c>
      <c r="N1533" s="97">
        <v>2699</v>
      </c>
      <c r="O1533" s="109">
        <v>43263</v>
      </c>
      <c r="P1533" s="97" t="s">
        <v>134</v>
      </c>
      <c r="Q1533" s="97" t="s">
        <v>237</v>
      </c>
      <c r="R1533" s="132" t="str">
        <f>IFERROR(VLOOKUP(Q1533,PROVEEDORES!$A$2:$B$100,2,0),"")</f>
        <v>GUAYAQUIL</v>
      </c>
      <c r="S1533" s="124">
        <v>0.70833333333333337</v>
      </c>
      <c r="T1533" s="97">
        <v>1</v>
      </c>
      <c r="U1533" s="127" t="s">
        <v>373</v>
      </c>
      <c r="V1533" s="97" t="s">
        <v>374</v>
      </c>
      <c r="W1533" s="97" t="s">
        <v>289</v>
      </c>
      <c r="Y1533" s="127" t="s">
        <v>363</v>
      </c>
      <c r="Z1533" s="127" t="s">
        <v>364</v>
      </c>
      <c r="AA1533" s="127" t="s">
        <v>261</v>
      </c>
      <c r="AB1533" s="127">
        <f t="shared" si="171"/>
        <v>2</v>
      </c>
      <c r="AC1533" s="127">
        <f t="shared" si="170"/>
        <v>1</v>
      </c>
      <c r="AD1533" s="97">
        <v>12</v>
      </c>
      <c r="AE1533" s="132">
        <f t="shared" si="168"/>
        <v>903</v>
      </c>
      <c r="AF1533" s="97">
        <v>1</v>
      </c>
      <c r="AH1533" s="127" t="str">
        <f t="shared" si="167"/>
        <v>2699ARKOVOX PROPOLIS JARABE X 150 ML.</v>
      </c>
      <c r="AI1533" s="97" t="s">
        <v>1386</v>
      </c>
    </row>
    <row r="1534" spans="1:35" x14ac:dyDescent="0.3">
      <c r="A1534" s="97">
        <v>189</v>
      </c>
      <c r="B1534" s="127" t="str">
        <f t="shared" ref="B1534" si="172">CONCATENATE(A1534,AB1534)</f>
        <v>1892</v>
      </c>
      <c r="C1534" s="127" t="str">
        <f t="shared" ref="C1534" si="173">CONCATENATE(N1534,I1534)</f>
        <v>26992</v>
      </c>
      <c r="E1534" s="159" t="s">
        <v>620</v>
      </c>
      <c r="F1534" s="148" t="str">
        <f>IFERROR(VLOOKUP(CONCATENATE(G1534,E1534),LOTES!$A$6:$D$1002,4,0),"")</f>
        <v>PHYTO SOYA FORTE X 60 CAPS</v>
      </c>
      <c r="G1534" s="160" t="s">
        <v>184</v>
      </c>
      <c r="H1534" s="136">
        <f>IFERROR(VLOOKUP(CONCATENATE(G1534,E1534),LOTES!$A$6:$F$1000,6,0),"")</f>
        <v>44042</v>
      </c>
      <c r="I1534" s="132">
        <f t="shared" ref="I1534" si="174">IF(E1534&lt;&gt;"",IFERROR(IF(N1534&lt;&gt;N1533,1,IF(E1534=E1533,I1533,I1533+1)),""),"")</f>
        <v>2</v>
      </c>
      <c r="J1534" s="97" t="s">
        <v>667</v>
      </c>
      <c r="K1534" s="97">
        <v>2018</v>
      </c>
      <c r="L1534" s="109">
        <v>43263</v>
      </c>
      <c r="M1534" s="97">
        <v>2697</v>
      </c>
      <c r="N1534" s="97">
        <v>2699</v>
      </c>
      <c r="O1534" s="109">
        <v>43263</v>
      </c>
      <c r="P1534" s="97" t="s">
        <v>134</v>
      </c>
      <c r="Q1534" s="97" t="s">
        <v>237</v>
      </c>
      <c r="R1534" s="132" t="str">
        <f>IFERROR(VLOOKUP(Q1534,PROVEEDORES!$A$2:$B$100,2,0),"")</f>
        <v>GUAYAQUIL</v>
      </c>
      <c r="S1534" s="124">
        <v>0.70833333333333337</v>
      </c>
      <c r="T1534" s="97">
        <v>1</v>
      </c>
      <c r="U1534" s="127" t="s">
        <v>373</v>
      </c>
      <c r="V1534" s="97" t="s">
        <v>374</v>
      </c>
      <c r="W1534" s="97" t="s">
        <v>289</v>
      </c>
      <c r="Y1534" s="127" t="s">
        <v>363</v>
      </c>
      <c r="Z1534" s="127" t="s">
        <v>364</v>
      </c>
      <c r="AA1534" s="127" t="s">
        <v>261</v>
      </c>
      <c r="AB1534" s="127">
        <f t="shared" si="171"/>
        <v>2</v>
      </c>
      <c r="AC1534" s="127">
        <f t="shared" si="170"/>
        <v>1</v>
      </c>
      <c r="AD1534" s="97">
        <v>12</v>
      </c>
      <c r="AE1534" s="132">
        <f t="shared" si="168"/>
        <v>903</v>
      </c>
      <c r="AF1534" s="97">
        <v>1</v>
      </c>
      <c r="AH1534" s="127" t="str">
        <f t="shared" si="167"/>
        <v>2699PHYTO SOYA FORTE X 60 CAPS</v>
      </c>
      <c r="AI1534" s="97" t="s">
        <v>1386</v>
      </c>
    </row>
    <row r="1535" spans="1:35" x14ac:dyDescent="0.3">
      <c r="A1535" s="97">
        <v>189</v>
      </c>
      <c r="B1535" s="127" t="str">
        <f t="shared" ref="B1535:B1598" si="175">CONCATENATE(A1535,AB1535)</f>
        <v>1893</v>
      </c>
      <c r="C1535" s="127" t="str">
        <f t="shared" ref="C1535:C1598" si="176">CONCATENATE(N1535,I1535)</f>
        <v>27001</v>
      </c>
      <c r="E1535" s="159" t="s">
        <v>630</v>
      </c>
      <c r="F1535" s="148" t="str">
        <f>IFERROR(VLOOKUP(CONCATENATE(G1535,E1535),LOTES!$A$6:$D$1002,4,0),"")</f>
        <v>ACTIVOX MENTA-EUCALIPTO X 16 PASTILLAS</v>
      </c>
      <c r="G1535" s="160" t="s">
        <v>397</v>
      </c>
      <c r="H1535" s="136">
        <f>IFERROR(VLOOKUP(CONCATENATE(G1535,E1535),LOTES!$A$6:$F$1000,6,0),"")</f>
        <v>43738</v>
      </c>
      <c r="I1535" s="132">
        <f t="shared" si="169"/>
        <v>1</v>
      </c>
      <c r="J1535" s="97" t="s">
        <v>667</v>
      </c>
      <c r="K1535" s="97">
        <v>2018</v>
      </c>
      <c r="L1535" s="109">
        <v>43263</v>
      </c>
      <c r="M1535" s="97">
        <v>2698</v>
      </c>
      <c r="N1535" s="97">
        <v>2700</v>
      </c>
      <c r="O1535" s="109">
        <v>43263</v>
      </c>
      <c r="P1535" s="97" t="s">
        <v>134</v>
      </c>
      <c r="Q1535" s="97" t="s">
        <v>93</v>
      </c>
      <c r="R1535" s="132" t="str">
        <f>IFERROR(VLOOKUP(Q1535,PROVEEDORES!$A$2:$B$100,2,0),"")</f>
        <v>GUAYAQUIL</v>
      </c>
      <c r="S1535" s="124">
        <v>0.70833333333333337</v>
      </c>
      <c r="T1535" s="97">
        <v>3</v>
      </c>
      <c r="U1535" s="127" t="s">
        <v>373</v>
      </c>
      <c r="V1535" s="97" t="s">
        <v>374</v>
      </c>
      <c r="W1535" s="97" t="s">
        <v>289</v>
      </c>
      <c r="Y1535" s="127" t="s">
        <v>363</v>
      </c>
      <c r="Z1535" s="127" t="s">
        <v>364</v>
      </c>
      <c r="AA1535" s="127" t="s">
        <v>261</v>
      </c>
      <c r="AB1535" s="127">
        <f t="shared" si="171"/>
        <v>3</v>
      </c>
      <c r="AC1535" s="127">
        <f t="shared" si="170"/>
        <v>1</v>
      </c>
      <c r="AD1535" s="97">
        <v>108</v>
      </c>
      <c r="AE1535" s="132">
        <f t="shared" si="168"/>
        <v>904</v>
      </c>
      <c r="AF1535" s="97">
        <v>1</v>
      </c>
      <c r="AH1535" s="127" t="str">
        <f t="shared" ref="AH1535:AH1598" si="177">CONCATENATE(N1535,F1535)</f>
        <v>2700ACTIVOX MENTA-EUCALIPTO X 16 PASTILLAS</v>
      </c>
      <c r="AI1535" s="97" t="s">
        <v>378</v>
      </c>
    </row>
    <row r="1536" spans="1:35" x14ac:dyDescent="0.3">
      <c r="A1536" s="97">
        <v>189</v>
      </c>
      <c r="B1536" s="127" t="str">
        <f t="shared" si="175"/>
        <v>1893</v>
      </c>
      <c r="C1536" s="127" t="str">
        <f t="shared" si="176"/>
        <v>27002</v>
      </c>
      <c r="E1536" s="159" t="s">
        <v>631</v>
      </c>
      <c r="F1536" s="148" t="str">
        <f>IFERROR(VLOOKUP(CONCATENATE(G1536,E1536),LOTES!$A$6:$D$1002,4,0),"")</f>
        <v>ACTIVOX MIEL-LIMON X 16 PASTILLAS</v>
      </c>
      <c r="G1536" s="160" t="s">
        <v>183</v>
      </c>
      <c r="H1536" s="136">
        <f>IFERROR(VLOOKUP(CONCATENATE(G1536,E1536),LOTES!$A$6:$F$1000,6,0),"")</f>
        <v>43738</v>
      </c>
      <c r="I1536" s="132">
        <f t="shared" si="169"/>
        <v>2</v>
      </c>
      <c r="J1536" s="97" t="s">
        <v>667</v>
      </c>
      <c r="K1536" s="97">
        <v>2018</v>
      </c>
      <c r="L1536" s="109">
        <v>43263</v>
      </c>
      <c r="M1536" s="97">
        <v>2698</v>
      </c>
      <c r="N1536" s="97">
        <v>2700</v>
      </c>
      <c r="O1536" s="109">
        <v>43263</v>
      </c>
      <c r="P1536" s="97" t="s">
        <v>134</v>
      </c>
      <c r="Q1536" s="97" t="s">
        <v>93</v>
      </c>
      <c r="R1536" s="132" t="str">
        <f>IFERROR(VLOOKUP(Q1536,PROVEEDORES!$A$2:$B$100,2,0),"")</f>
        <v>GUAYAQUIL</v>
      </c>
      <c r="S1536" s="124">
        <v>0.70833333333333337</v>
      </c>
      <c r="T1536" s="97">
        <v>3</v>
      </c>
      <c r="U1536" s="127" t="s">
        <v>373</v>
      </c>
      <c r="V1536" s="97" t="s">
        <v>374</v>
      </c>
      <c r="W1536" s="97" t="s">
        <v>289</v>
      </c>
      <c r="Y1536" s="127" t="s">
        <v>363</v>
      </c>
      <c r="Z1536" s="127" t="s">
        <v>364</v>
      </c>
      <c r="AA1536" s="127" t="s">
        <v>261</v>
      </c>
      <c r="AB1536" s="127">
        <f t="shared" si="171"/>
        <v>3</v>
      </c>
      <c r="AC1536" s="127">
        <f t="shared" si="170"/>
        <v>1</v>
      </c>
      <c r="AD1536" s="97">
        <v>36</v>
      </c>
      <c r="AE1536" s="132">
        <f t="shared" si="168"/>
        <v>904</v>
      </c>
      <c r="AF1536" s="97">
        <v>1</v>
      </c>
      <c r="AH1536" s="127" t="str">
        <f t="shared" si="177"/>
        <v>2700ACTIVOX MIEL-LIMON X 16 PASTILLAS</v>
      </c>
      <c r="AI1536" s="97" t="s">
        <v>378</v>
      </c>
    </row>
    <row r="1537" spans="1:35" x14ac:dyDescent="0.3">
      <c r="A1537" s="97">
        <v>189</v>
      </c>
      <c r="B1537" s="127" t="str">
        <f t="shared" si="175"/>
        <v>1893</v>
      </c>
      <c r="C1537" s="127" t="str">
        <f t="shared" si="176"/>
        <v>27003</v>
      </c>
      <c r="E1537" s="159" t="s">
        <v>615</v>
      </c>
      <c r="F1537" s="148" t="str">
        <f>IFERROR(VLOOKUP(CONCATENATE(G1537,E1537),LOTES!$A$6:$D$1002,4,0),"")</f>
        <v>ARKOVOX PROPOLIS JARABE X 150 ML.</v>
      </c>
      <c r="G1537" s="160" t="s">
        <v>402</v>
      </c>
      <c r="H1537" s="136">
        <f>IFERROR(VLOOKUP(CONCATENATE(G1537,E1537),LOTES!$A$6:$F$1000,6,0),"")</f>
        <v>43707</v>
      </c>
      <c r="I1537" s="132">
        <f t="shared" si="169"/>
        <v>3</v>
      </c>
      <c r="J1537" s="97" t="s">
        <v>667</v>
      </c>
      <c r="K1537" s="97">
        <v>2018</v>
      </c>
      <c r="L1537" s="109">
        <v>43263</v>
      </c>
      <c r="M1537" s="97">
        <v>2698</v>
      </c>
      <c r="N1537" s="97">
        <v>2700</v>
      </c>
      <c r="O1537" s="109">
        <v>43263</v>
      </c>
      <c r="P1537" s="97" t="s">
        <v>134</v>
      </c>
      <c r="Q1537" s="97" t="s">
        <v>93</v>
      </c>
      <c r="R1537" s="132" t="str">
        <f>IFERROR(VLOOKUP(Q1537,PROVEEDORES!$A$2:$B$100,2,0),"")</f>
        <v>GUAYAQUIL</v>
      </c>
      <c r="S1537" s="124">
        <v>0.70833333333333337</v>
      </c>
      <c r="T1537" s="97">
        <v>3</v>
      </c>
      <c r="U1537" s="127" t="s">
        <v>373</v>
      </c>
      <c r="V1537" s="97" t="s">
        <v>374</v>
      </c>
      <c r="W1537" s="97" t="s">
        <v>289</v>
      </c>
      <c r="Y1537" s="127" t="s">
        <v>363</v>
      </c>
      <c r="Z1537" s="127" t="s">
        <v>364</v>
      </c>
      <c r="AA1537" s="127" t="s">
        <v>261</v>
      </c>
      <c r="AB1537" s="127">
        <f t="shared" si="171"/>
        <v>3</v>
      </c>
      <c r="AC1537" s="127">
        <f t="shared" si="170"/>
        <v>1</v>
      </c>
      <c r="AD1537" s="97">
        <v>36</v>
      </c>
      <c r="AE1537" s="132">
        <f t="shared" si="168"/>
        <v>904</v>
      </c>
      <c r="AF1537" s="97">
        <v>1</v>
      </c>
      <c r="AH1537" s="127" t="str">
        <f t="shared" si="177"/>
        <v>2700ARKOVOX PROPOLIS JARABE X 150 ML.</v>
      </c>
      <c r="AI1537" s="97" t="s">
        <v>378</v>
      </c>
    </row>
    <row r="1538" spans="1:35" x14ac:dyDescent="0.3">
      <c r="A1538" s="97">
        <v>189</v>
      </c>
      <c r="B1538" s="127" t="str">
        <f t="shared" si="175"/>
        <v>1893</v>
      </c>
      <c r="C1538" s="127" t="str">
        <f t="shared" si="176"/>
        <v>27004</v>
      </c>
      <c r="E1538" s="159" t="s">
        <v>620</v>
      </c>
      <c r="F1538" s="148" t="str">
        <f>IFERROR(VLOOKUP(CONCATENATE(G1538,E1538),LOTES!$A$6:$D$1002,4,0),"")</f>
        <v>PHYTO SOYA FORTE X 60 CAPS</v>
      </c>
      <c r="G1538" s="160" t="s">
        <v>184</v>
      </c>
      <c r="H1538" s="136">
        <f>IFERROR(VLOOKUP(CONCATENATE(G1538,E1538),LOTES!$A$6:$F$1000,6,0),"")</f>
        <v>44042</v>
      </c>
      <c r="I1538" s="132">
        <f t="shared" si="169"/>
        <v>4</v>
      </c>
      <c r="J1538" s="97" t="s">
        <v>667</v>
      </c>
      <c r="K1538" s="97">
        <v>2018</v>
      </c>
      <c r="L1538" s="109">
        <v>43263</v>
      </c>
      <c r="M1538" s="97">
        <v>2698</v>
      </c>
      <c r="N1538" s="97">
        <v>2700</v>
      </c>
      <c r="O1538" s="109">
        <v>43263</v>
      </c>
      <c r="P1538" s="97" t="s">
        <v>134</v>
      </c>
      <c r="Q1538" s="97" t="s">
        <v>93</v>
      </c>
      <c r="R1538" s="132" t="str">
        <f>IFERROR(VLOOKUP(Q1538,PROVEEDORES!$A$2:$B$100,2,0),"")</f>
        <v>GUAYAQUIL</v>
      </c>
      <c r="S1538" s="124">
        <v>0.70833333333333337</v>
      </c>
      <c r="T1538" s="97">
        <v>3</v>
      </c>
      <c r="U1538" s="127" t="s">
        <v>373</v>
      </c>
      <c r="V1538" s="97" t="s">
        <v>374</v>
      </c>
      <c r="W1538" s="97" t="s">
        <v>289</v>
      </c>
      <c r="Y1538" s="127" t="s">
        <v>363</v>
      </c>
      <c r="Z1538" s="127" t="s">
        <v>364</v>
      </c>
      <c r="AA1538" s="127" t="s">
        <v>261</v>
      </c>
      <c r="AB1538" s="127">
        <f t="shared" si="171"/>
        <v>3</v>
      </c>
      <c r="AC1538" s="127">
        <f t="shared" si="170"/>
        <v>1</v>
      </c>
      <c r="AD1538" s="97">
        <v>12</v>
      </c>
      <c r="AE1538" s="132">
        <f t="shared" ref="AE1538:AE1601" si="178">IF(N1538&lt;&gt;"",IF(N1538=N1537,AE1537,AE1537+1),"")</f>
        <v>904</v>
      </c>
      <c r="AF1538" s="97">
        <v>1</v>
      </c>
      <c r="AH1538" s="127" t="str">
        <f t="shared" si="177"/>
        <v>2700PHYTO SOYA FORTE X 60 CAPS</v>
      </c>
      <c r="AI1538" s="97" t="s">
        <v>378</v>
      </c>
    </row>
    <row r="1539" spans="1:35" x14ac:dyDescent="0.3">
      <c r="A1539" s="97">
        <v>189</v>
      </c>
      <c r="B1539" s="127" t="str">
        <f t="shared" si="175"/>
        <v>1893</v>
      </c>
      <c r="C1539" s="127" t="str">
        <f t="shared" si="176"/>
        <v>27005</v>
      </c>
      <c r="E1539" s="159" t="s">
        <v>621</v>
      </c>
      <c r="F1539" s="148" t="str">
        <f>IFERROR(VLOOKUP(CONCATENATE(G1539,E1539),LOTES!$A$6:$D$1002,4,0),"")</f>
        <v>VAGIVIT CAJS X 6 V.T.</v>
      </c>
      <c r="G1539" s="160">
        <v>173937</v>
      </c>
      <c r="H1539" s="136">
        <f>IFERROR(VLOOKUP(CONCATENATE(G1539,E1539),LOTES!$A$6:$F$1000,6,0),"")</f>
        <v>43738</v>
      </c>
      <c r="I1539" s="132">
        <f t="shared" si="169"/>
        <v>5</v>
      </c>
      <c r="J1539" s="97" t="s">
        <v>667</v>
      </c>
      <c r="K1539" s="97">
        <v>2018</v>
      </c>
      <c r="L1539" s="109">
        <v>43263</v>
      </c>
      <c r="M1539" s="97">
        <v>2698</v>
      </c>
      <c r="N1539" s="97">
        <v>2700</v>
      </c>
      <c r="O1539" s="109">
        <v>43263</v>
      </c>
      <c r="P1539" s="97" t="s">
        <v>134</v>
      </c>
      <c r="Q1539" s="97" t="s">
        <v>93</v>
      </c>
      <c r="R1539" s="132" t="str">
        <f>IFERROR(VLOOKUP(Q1539,PROVEEDORES!$A$2:$B$100,2,0),"")</f>
        <v>GUAYAQUIL</v>
      </c>
      <c r="S1539" s="124">
        <v>0.70833333333333337</v>
      </c>
      <c r="T1539" s="97">
        <v>3</v>
      </c>
      <c r="U1539" s="127" t="s">
        <v>373</v>
      </c>
      <c r="V1539" s="97" t="s">
        <v>374</v>
      </c>
      <c r="W1539" s="97" t="s">
        <v>289</v>
      </c>
      <c r="Y1539" s="127" t="s">
        <v>363</v>
      </c>
      <c r="Z1539" s="127" t="s">
        <v>364</v>
      </c>
      <c r="AA1539" s="127" t="s">
        <v>261</v>
      </c>
      <c r="AB1539" s="127">
        <f t="shared" si="171"/>
        <v>3</v>
      </c>
      <c r="AC1539" s="127">
        <f t="shared" si="170"/>
        <v>1</v>
      </c>
      <c r="AD1539" s="97">
        <v>12</v>
      </c>
      <c r="AE1539" s="132">
        <f t="shared" si="178"/>
        <v>904</v>
      </c>
      <c r="AF1539" s="97">
        <v>1</v>
      </c>
      <c r="AH1539" s="127" t="str">
        <f t="shared" si="177"/>
        <v>2700VAGIVIT CAJS X 6 V.T.</v>
      </c>
      <c r="AI1539" s="97" t="s">
        <v>378</v>
      </c>
    </row>
    <row r="1540" spans="1:35" x14ac:dyDescent="0.3">
      <c r="A1540" s="97">
        <v>189</v>
      </c>
      <c r="B1540" s="127" t="str">
        <f t="shared" si="175"/>
        <v>1893</v>
      </c>
      <c r="C1540" s="127" t="str">
        <f t="shared" si="176"/>
        <v>27006</v>
      </c>
      <c r="E1540" s="159" t="s">
        <v>634</v>
      </c>
      <c r="F1540" s="148" t="str">
        <f>IFERROR(VLOOKUP(CONCATENATE(G1540,E1540),LOTES!$A$6:$D$1002,4,0),"")</f>
        <v>PHYTO SOYA GEL VAGINAL X 8 APLICADORES</v>
      </c>
      <c r="G1540" s="160" t="s">
        <v>326</v>
      </c>
      <c r="H1540" s="136">
        <f>IFERROR(VLOOKUP(CONCATENATE(G1540,E1540),LOTES!$A$6:$F$1000,6,0),"")</f>
        <v>44134</v>
      </c>
      <c r="I1540" s="132">
        <f t="shared" si="169"/>
        <v>6</v>
      </c>
      <c r="J1540" s="97" t="s">
        <v>667</v>
      </c>
      <c r="K1540" s="97">
        <v>2018</v>
      </c>
      <c r="L1540" s="109">
        <v>43263</v>
      </c>
      <c r="M1540" s="97">
        <v>2698</v>
      </c>
      <c r="N1540" s="97">
        <v>2700</v>
      </c>
      <c r="O1540" s="109">
        <v>43263</v>
      </c>
      <c r="P1540" s="97" t="s">
        <v>134</v>
      </c>
      <c r="Q1540" s="97" t="s">
        <v>93</v>
      </c>
      <c r="R1540" s="132" t="str">
        <f>IFERROR(VLOOKUP(Q1540,PROVEEDORES!$A$2:$B$100,2,0),"")</f>
        <v>GUAYAQUIL</v>
      </c>
      <c r="S1540" s="124">
        <v>0.70833333333333337</v>
      </c>
      <c r="T1540" s="97">
        <v>3</v>
      </c>
      <c r="U1540" s="127" t="s">
        <v>373</v>
      </c>
      <c r="V1540" s="97" t="s">
        <v>374</v>
      </c>
      <c r="W1540" s="97" t="s">
        <v>289</v>
      </c>
      <c r="Y1540" s="127" t="s">
        <v>363</v>
      </c>
      <c r="Z1540" s="127" t="s">
        <v>364</v>
      </c>
      <c r="AA1540" s="127" t="s">
        <v>261</v>
      </c>
      <c r="AB1540" s="127">
        <f t="shared" si="171"/>
        <v>3</v>
      </c>
      <c r="AC1540" s="127">
        <f t="shared" si="170"/>
        <v>1</v>
      </c>
      <c r="AD1540" s="97">
        <v>12</v>
      </c>
      <c r="AE1540" s="132">
        <f t="shared" si="178"/>
        <v>904</v>
      </c>
      <c r="AF1540" s="97">
        <v>1</v>
      </c>
      <c r="AH1540" s="127" t="str">
        <f t="shared" si="177"/>
        <v>2700PHYTO SOYA GEL VAGINAL X 8 APLICADORES</v>
      </c>
      <c r="AI1540" s="97" t="s">
        <v>378</v>
      </c>
    </row>
    <row r="1541" spans="1:35" x14ac:dyDescent="0.3">
      <c r="A1541" s="97">
        <v>189</v>
      </c>
      <c r="B1541" s="127" t="str">
        <f t="shared" si="175"/>
        <v>1894</v>
      </c>
      <c r="C1541" s="127" t="str">
        <f t="shared" si="176"/>
        <v>16</v>
      </c>
      <c r="E1541" s="159"/>
      <c r="F1541" s="148" t="str">
        <f>IFERROR(VLOOKUP(CONCATENATE(G1541,E1541),LOTES!$A$6:$D$1002,4,0),"")</f>
        <v/>
      </c>
      <c r="H1541" s="136" t="str">
        <f>IFERROR(VLOOKUP(CONCATENATE(G1541,E1541),LOTES!$A$6:$F$1000,6,0),"")</f>
        <v/>
      </c>
      <c r="I1541" s="132" t="str">
        <f t="shared" si="169"/>
        <v/>
      </c>
      <c r="J1541" s="97" t="s">
        <v>667</v>
      </c>
      <c r="K1541" s="97">
        <v>2018</v>
      </c>
      <c r="L1541" s="109">
        <v>43263</v>
      </c>
      <c r="M1541" s="97">
        <v>16</v>
      </c>
      <c r="N1541" s="97">
        <v>16</v>
      </c>
      <c r="O1541" s="109">
        <v>43263</v>
      </c>
      <c r="P1541" s="97" t="s">
        <v>134</v>
      </c>
      <c r="Q1541" s="97" t="s">
        <v>563</v>
      </c>
      <c r="R1541" s="132" t="str">
        <f>IFERROR(VLOOKUP(Q1541,PROVEEDORES!$A$2:$B$100,2,0),"")</f>
        <v>GUAYAQUIL</v>
      </c>
      <c r="S1541" s="124">
        <v>0.70833333333333337</v>
      </c>
      <c r="T1541" s="97">
        <v>22</v>
      </c>
      <c r="U1541" s="127" t="s">
        <v>373</v>
      </c>
      <c r="V1541" s="97" t="s">
        <v>374</v>
      </c>
      <c r="W1541" s="97" t="s">
        <v>289</v>
      </c>
      <c r="Y1541" s="127" t="s">
        <v>363</v>
      </c>
      <c r="Z1541" s="127" t="s">
        <v>364</v>
      </c>
      <c r="AA1541" s="127" t="s">
        <v>261</v>
      </c>
      <c r="AB1541" s="127">
        <f t="shared" si="171"/>
        <v>4</v>
      </c>
      <c r="AC1541" s="127">
        <f t="shared" si="170"/>
        <v>1</v>
      </c>
      <c r="AD1541" s="97">
        <v>1</v>
      </c>
      <c r="AE1541" s="132"/>
      <c r="AF1541" s="97">
        <v>1</v>
      </c>
      <c r="AH1541" s="127" t="str">
        <f t="shared" si="177"/>
        <v>16</v>
      </c>
      <c r="AI1541" s="97" t="s">
        <v>564</v>
      </c>
    </row>
    <row r="1542" spans="1:35" x14ac:dyDescent="0.3">
      <c r="A1542" s="97">
        <v>190</v>
      </c>
      <c r="B1542" s="127" t="str">
        <f t="shared" si="175"/>
        <v>1901</v>
      </c>
      <c r="C1542" s="127" t="str">
        <f t="shared" si="176"/>
        <v>27011</v>
      </c>
      <c r="D1542" s="98" t="s">
        <v>1390</v>
      </c>
      <c r="E1542" s="159" t="s">
        <v>631</v>
      </c>
      <c r="F1542" s="148" t="str">
        <f>IFERROR(VLOOKUP(CONCATENATE(G1542,E1542),LOTES!$A$6:$D$1002,4,0),"")</f>
        <v>ACTIVOX MIEL-LIMON X 16 PASTILLAS</v>
      </c>
      <c r="G1542" s="160" t="s">
        <v>183</v>
      </c>
      <c r="H1542" s="136">
        <f>IFERROR(VLOOKUP(CONCATENATE(G1542,E1542),LOTES!$A$6:$F$1000,6,0),"")</f>
        <v>43738</v>
      </c>
      <c r="I1542" s="132">
        <f t="shared" ref="I1542:I1603" si="179">IF(E1542&lt;&gt;"",IFERROR(IF(N1542&lt;&gt;N1541,1,IF(E1542=E1541,I1541,I1541+1)),""),"")</f>
        <v>1</v>
      </c>
      <c r="J1542" s="97" t="s">
        <v>667</v>
      </c>
      <c r="K1542" s="97">
        <v>2018</v>
      </c>
      <c r="L1542" s="109">
        <v>43265</v>
      </c>
      <c r="M1542" s="97">
        <v>2699</v>
      </c>
      <c r="N1542" s="97">
        <v>2701</v>
      </c>
      <c r="O1542" s="109">
        <v>43264</v>
      </c>
      <c r="P1542" s="97" t="s">
        <v>134</v>
      </c>
      <c r="Q1542" s="97" t="s">
        <v>566</v>
      </c>
      <c r="R1542" s="132" t="str">
        <f>IFERROR(VLOOKUP(Q1542,PROVEEDORES!$A$2:$B$100,2,0),"")</f>
        <v>QUITO</v>
      </c>
      <c r="S1542" s="124">
        <v>0.67708333333333337</v>
      </c>
      <c r="T1542" s="97">
        <v>15</v>
      </c>
      <c r="U1542" s="127" t="s">
        <v>1400</v>
      </c>
      <c r="V1542" s="97" t="s">
        <v>1399</v>
      </c>
      <c r="W1542" s="97" t="s">
        <v>289</v>
      </c>
      <c r="Y1542" s="127" t="s">
        <v>363</v>
      </c>
      <c r="Z1542" s="127" t="s">
        <v>364</v>
      </c>
      <c r="AA1542" s="127" t="s">
        <v>261</v>
      </c>
      <c r="AB1542" s="127">
        <f t="shared" si="171"/>
        <v>1</v>
      </c>
      <c r="AC1542" s="127">
        <f t="shared" ref="AC1542:AC1603" si="180">IF(N1542&lt;&gt;"",1,"")</f>
        <v>1</v>
      </c>
      <c r="AD1542" s="97">
        <v>395</v>
      </c>
      <c r="AE1542" s="132">
        <f>IF(N1542&lt;&gt;"",IF(N1542=N1541,AE1540,AE1540+1),"")</f>
        <v>905</v>
      </c>
      <c r="AF1542" s="97">
        <v>1</v>
      </c>
      <c r="AH1542" s="127" t="str">
        <f t="shared" si="177"/>
        <v>2701ACTIVOX MIEL-LIMON X 16 PASTILLAS</v>
      </c>
      <c r="AI1542" s="97" t="s">
        <v>512</v>
      </c>
    </row>
    <row r="1543" spans="1:35" x14ac:dyDescent="0.3">
      <c r="A1543" s="97">
        <v>190</v>
      </c>
      <c r="B1543" s="127" t="str">
        <f t="shared" si="175"/>
        <v>1901</v>
      </c>
      <c r="C1543" s="127" t="str">
        <f t="shared" si="176"/>
        <v>27012</v>
      </c>
      <c r="D1543" s="98" t="s">
        <v>1390</v>
      </c>
      <c r="E1543" s="159" t="s">
        <v>630</v>
      </c>
      <c r="F1543" s="148" t="str">
        <f>IFERROR(VLOOKUP(CONCATENATE(G1543,E1543),LOTES!$A$6:$D$1002,4,0),"")</f>
        <v>ACTIVOX MENTA-EUCALIPTO X 16 PASTILLAS</v>
      </c>
      <c r="G1543" s="160" t="s">
        <v>397</v>
      </c>
      <c r="H1543" s="136">
        <f>IFERROR(VLOOKUP(CONCATENATE(G1543,E1543),LOTES!$A$6:$F$1000,6,0),"")</f>
        <v>43738</v>
      </c>
      <c r="I1543" s="132">
        <f t="shared" si="179"/>
        <v>2</v>
      </c>
      <c r="J1543" s="97" t="s">
        <v>667</v>
      </c>
      <c r="K1543" s="97">
        <v>2018</v>
      </c>
      <c r="L1543" s="109">
        <v>43265</v>
      </c>
      <c r="M1543" s="97">
        <v>2699</v>
      </c>
      <c r="N1543" s="97">
        <v>2701</v>
      </c>
      <c r="O1543" s="109">
        <v>43264</v>
      </c>
      <c r="P1543" s="97" t="s">
        <v>134</v>
      </c>
      <c r="Q1543" s="97" t="s">
        <v>566</v>
      </c>
      <c r="R1543" s="132" t="str">
        <f>IFERROR(VLOOKUP(Q1543,PROVEEDORES!$A$2:$B$100,2,0),"")</f>
        <v>QUITO</v>
      </c>
      <c r="S1543" s="124">
        <v>0.67708333333333337</v>
      </c>
      <c r="T1543" s="97">
        <v>15</v>
      </c>
      <c r="U1543" s="127" t="s">
        <v>1400</v>
      </c>
      <c r="V1543" s="97" t="s">
        <v>1399</v>
      </c>
      <c r="W1543" s="97" t="s">
        <v>289</v>
      </c>
      <c r="Y1543" s="127" t="s">
        <v>363</v>
      </c>
      <c r="Z1543" s="127" t="s">
        <v>364</v>
      </c>
      <c r="AA1543" s="127" t="s">
        <v>261</v>
      </c>
      <c r="AB1543" s="127">
        <f t="shared" si="171"/>
        <v>1</v>
      </c>
      <c r="AC1543" s="127">
        <f t="shared" si="180"/>
        <v>1</v>
      </c>
      <c r="AD1543" s="97">
        <v>630</v>
      </c>
      <c r="AE1543" s="132">
        <f t="shared" si="178"/>
        <v>905</v>
      </c>
      <c r="AF1543" s="97">
        <v>1</v>
      </c>
      <c r="AH1543" s="127" t="str">
        <f t="shared" si="177"/>
        <v>2701ACTIVOX MENTA-EUCALIPTO X 16 PASTILLAS</v>
      </c>
      <c r="AI1543" s="97" t="s">
        <v>512</v>
      </c>
    </row>
    <row r="1544" spans="1:35" x14ac:dyDescent="0.3">
      <c r="A1544" s="97">
        <v>190</v>
      </c>
      <c r="B1544" s="127" t="str">
        <f t="shared" si="175"/>
        <v>1901</v>
      </c>
      <c r="C1544" s="127" t="str">
        <f t="shared" si="176"/>
        <v>27013</v>
      </c>
      <c r="D1544" s="98" t="s">
        <v>1390</v>
      </c>
      <c r="E1544" s="159" t="s">
        <v>617</v>
      </c>
      <c r="F1544" s="148" t="str">
        <f>IFERROR(VLOOKUP(CONCATENATE(G1544,E1544),LOTES!$A$6:$D$1002,4,0),"")</f>
        <v>PHYTO SOYA CAPS. X 60</v>
      </c>
      <c r="G1544" s="160" t="s">
        <v>355</v>
      </c>
      <c r="H1544" s="136">
        <f>IFERROR(VLOOKUP(CONCATENATE(G1544,E1544),LOTES!$A$6:$F$1000,6,0),"")</f>
        <v>44073</v>
      </c>
      <c r="I1544" s="132">
        <f t="shared" si="179"/>
        <v>3</v>
      </c>
      <c r="J1544" s="97" t="s">
        <v>667</v>
      </c>
      <c r="K1544" s="97">
        <v>2018</v>
      </c>
      <c r="L1544" s="109">
        <v>43265</v>
      </c>
      <c r="M1544" s="97">
        <v>2699</v>
      </c>
      <c r="N1544" s="97">
        <v>2701</v>
      </c>
      <c r="O1544" s="109">
        <v>43264</v>
      </c>
      <c r="P1544" s="97" t="s">
        <v>134</v>
      </c>
      <c r="Q1544" s="97" t="s">
        <v>566</v>
      </c>
      <c r="R1544" s="132" t="str">
        <f>IFERROR(VLOOKUP(Q1544,PROVEEDORES!$A$2:$B$100,2,0),"")</f>
        <v>QUITO</v>
      </c>
      <c r="S1544" s="124">
        <v>0.67708333333333337</v>
      </c>
      <c r="T1544" s="97">
        <v>15</v>
      </c>
      <c r="U1544" s="127" t="s">
        <v>1400</v>
      </c>
      <c r="V1544" s="97" t="s">
        <v>1399</v>
      </c>
      <c r="W1544" s="97" t="s">
        <v>289</v>
      </c>
      <c r="Y1544" s="127" t="s">
        <v>363</v>
      </c>
      <c r="Z1544" s="127" t="s">
        <v>364</v>
      </c>
      <c r="AA1544" s="127" t="s">
        <v>261</v>
      </c>
      <c r="AB1544" s="127">
        <f t="shared" si="171"/>
        <v>1</v>
      </c>
      <c r="AC1544" s="127">
        <f t="shared" si="180"/>
        <v>1</v>
      </c>
      <c r="AD1544" s="97">
        <v>18</v>
      </c>
      <c r="AE1544" s="132">
        <f t="shared" si="178"/>
        <v>905</v>
      </c>
      <c r="AF1544" s="97">
        <v>1</v>
      </c>
      <c r="AH1544" s="127" t="str">
        <f t="shared" si="177"/>
        <v>2701PHYTO SOYA CAPS. X 60</v>
      </c>
      <c r="AI1544" s="97" t="s">
        <v>512</v>
      </c>
    </row>
    <row r="1545" spans="1:35" x14ac:dyDescent="0.3">
      <c r="A1545" s="97">
        <v>190</v>
      </c>
      <c r="B1545" s="127" t="str">
        <f t="shared" si="175"/>
        <v>1901</v>
      </c>
      <c r="C1545" s="127" t="str">
        <f t="shared" si="176"/>
        <v>27014</v>
      </c>
      <c r="D1545" s="98" t="s">
        <v>1390</v>
      </c>
      <c r="E1545" s="159" t="s">
        <v>634</v>
      </c>
      <c r="F1545" s="148" t="str">
        <f>IFERROR(VLOOKUP(CONCATENATE(G1545,E1545),LOTES!$A$6:$D$1002,4,0),"")</f>
        <v>PHYTO SOYA GEL VAGINAL X 8 APLICADORES</v>
      </c>
      <c r="G1545" s="160" t="s">
        <v>326</v>
      </c>
      <c r="H1545" s="136">
        <f>IFERROR(VLOOKUP(CONCATENATE(G1545,E1545),LOTES!$A$6:$F$1000,6,0),"")</f>
        <v>44134</v>
      </c>
      <c r="I1545" s="132">
        <f t="shared" si="179"/>
        <v>4</v>
      </c>
      <c r="J1545" s="97" t="s">
        <v>667</v>
      </c>
      <c r="K1545" s="97">
        <v>2018</v>
      </c>
      <c r="L1545" s="109">
        <v>43265</v>
      </c>
      <c r="M1545" s="97">
        <v>2699</v>
      </c>
      <c r="N1545" s="97">
        <v>2701</v>
      </c>
      <c r="O1545" s="109">
        <v>43264</v>
      </c>
      <c r="P1545" s="97" t="s">
        <v>134</v>
      </c>
      <c r="Q1545" s="97" t="s">
        <v>566</v>
      </c>
      <c r="R1545" s="132" t="str">
        <f>IFERROR(VLOOKUP(Q1545,PROVEEDORES!$A$2:$B$100,2,0),"")</f>
        <v>QUITO</v>
      </c>
      <c r="S1545" s="124">
        <v>0.67708333333333337</v>
      </c>
      <c r="T1545" s="97">
        <v>15</v>
      </c>
      <c r="U1545" s="127" t="s">
        <v>1400</v>
      </c>
      <c r="V1545" s="97" t="s">
        <v>1399</v>
      </c>
      <c r="W1545" s="97" t="s">
        <v>289</v>
      </c>
      <c r="Y1545" s="127" t="s">
        <v>363</v>
      </c>
      <c r="Z1545" s="127" t="s">
        <v>364</v>
      </c>
      <c r="AA1545" s="127" t="s">
        <v>261</v>
      </c>
      <c r="AB1545" s="127">
        <f t="shared" si="171"/>
        <v>1</v>
      </c>
      <c r="AC1545" s="127">
        <f t="shared" si="180"/>
        <v>1</v>
      </c>
      <c r="AD1545" s="97">
        <v>18</v>
      </c>
      <c r="AE1545" s="132">
        <f t="shared" si="178"/>
        <v>905</v>
      </c>
      <c r="AF1545" s="97">
        <v>1</v>
      </c>
      <c r="AH1545" s="127" t="str">
        <f t="shared" si="177"/>
        <v>2701PHYTO SOYA GEL VAGINAL X 8 APLICADORES</v>
      </c>
      <c r="AI1545" s="97" t="s">
        <v>512</v>
      </c>
    </row>
    <row r="1546" spans="1:35" x14ac:dyDescent="0.3">
      <c r="A1546" s="97">
        <v>190</v>
      </c>
      <c r="B1546" s="127" t="str">
        <f t="shared" si="175"/>
        <v>1901</v>
      </c>
      <c r="C1546" s="127" t="str">
        <f t="shared" si="176"/>
        <v>27015</v>
      </c>
      <c r="D1546" s="98" t="s">
        <v>1390</v>
      </c>
      <c r="E1546" s="159" t="s">
        <v>615</v>
      </c>
      <c r="F1546" s="148" t="str">
        <f>IFERROR(VLOOKUP(CONCATENATE(G1546,E1546),LOTES!$A$6:$D$1002,4,0),"")</f>
        <v>ARKOVOX PROPOLIS JARABE X 150 ML.</v>
      </c>
      <c r="G1546" s="160" t="s">
        <v>402</v>
      </c>
      <c r="H1546" s="136">
        <f>IFERROR(VLOOKUP(CONCATENATE(G1546,E1546),LOTES!$A$6:$F$1000,6,0),"")</f>
        <v>43707</v>
      </c>
      <c r="I1546" s="132">
        <f t="shared" si="179"/>
        <v>5</v>
      </c>
      <c r="J1546" s="97" t="s">
        <v>667</v>
      </c>
      <c r="K1546" s="97">
        <v>2018</v>
      </c>
      <c r="L1546" s="109">
        <v>43265</v>
      </c>
      <c r="M1546" s="97">
        <v>2699</v>
      </c>
      <c r="N1546" s="97">
        <v>2701</v>
      </c>
      <c r="O1546" s="109">
        <v>43264</v>
      </c>
      <c r="P1546" s="97" t="s">
        <v>134</v>
      </c>
      <c r="Q1546" s="97" t="s">
        <v>566</v>
      </c>
      <c r="R1546" s="132" t="str">
        <f>IFERROR(VLOOKUP(Q1546,PROVEEDORES!$A$2:$B$100,2,0),"")</f>
        <v>QUITO</v>
      </c>
      <c r="S1546" s="124">
        <v>0.67708333333333337</v>
      </c>
      <c r="T1546" s="97">
        <v>15</v>
      </c>
      <c r="U1546" s="127" t="s">
        <v>1400</v>
      </c>
      <c r="V1546" s="97" t="s">
        <v>1399</v>
      </c>
      <c r="W1546" s="97" t="s">
        <v>289</v>
      </c>
      <c r="Y1546" s="127" t="s">
        <v>363</v>
      </c>
      <c r="Z1546" s="127" t="s">
        <v>364</v>
      </c>
      <c r="AA1546" s="127" t="s">
        <v>261</v>
      </c>
      <c r="AB1546" s="127">
        <f t="shared" si="171"/>
        <v>1</v>
      </c>
      <c r="AC1546" s="127">
        <f t="shared" si="180"/>
        <v>1</v>
      </c>
      <c r="AD1546" s="97">
        <v>120</v>
      </c>
      <c r="AE1546" s="132">
        <f t="shared" si="178"/>
        <v>905</v>
      </c>
      <c r="AF1546" s="97">
        <v>1</v>
      </c>
      <c r="AH1546" s="127" t="str">
        <f t="shared" si="177"/>
        <v>2701ARKOVOX PROPOLIS JARABE X 150 ML.</v>
      </c>
      <c r="AI1546" s="97" t="s">
        <v>512</v>
      </c>
    </row>
    <row r="1547" spans="1:35" x14ac:dyDescent="0.3">
      <c r="A1547" s="97">
        <v>190</v>
      </c>
      <c r="B1547" s="127" t="str">
        <f t="shared" si="175"/>
        <v>1901</v>
      </c>
      <c r="C1547" s="127" t="str">
        <f t="shared" si="176"/>
        <v>27016</v>
      </c>
      <c r="D1547" s="98" t="s">
        <v>1390</v>
      </c>
      <c r="E1547" s="159" t="s">
        <v>620</v>
      </c>
      <c r="F1547" s="148" t="str">
        <f>IFERROR(VLOOKUP(CONCATENATE(G1547,E1547),LOTES!$A$6:$D$1002,4,0),"")</f>
        <v>PHYTO SOYA FORTE X 60 CAPS</v>
      </c>
      <c r="G1547" s="160" t="s">
        <v>184</v>
      </c>
      <c r="H1547" s="136">
        <f>IFERROR(VLOOKUP(CONCATENATE(G1547,E1547),LOTES!$A$6:$F$1000,6,0),"")</f>
        <v>44042</v>
      </c>
      <c r="I1547" s="132">
        <f t="shared" si="179"/>
        <v>6</v>
      </c>
      <c r="J1547" s="97" t="s">
        <v>667</v>
      </c>
      <c r="K1547" s="97">
        <v>2018</v>
      </c>
      <c r="L1547" s="109">
        <v>43265</v>
      </c>
      <c r="M1547" s="97">
        <v>2699</v>
      </c>
      <c r="N1547" s="97">
        <v>2701</v>
      </c>
      <c r="O1547" s="109">
        <v>43264</v>
      </c>
      <c r="P1547" s="97" t="s">
        <v>134</v>
      </c>
      <c r="Q1547" s="97" t="s">
        <v>566</v>
      </c>
      <c r="R1547" s="132" t="str">
        <f>IFERROR(VLOOKUP(Q1547,PROVEEDORES!$A$2:$B$100,2,0),"")</f>
        <v>QUITO</v>
      </c>
      <c r="S1547" s="124">
        <v>0.67708333333333337</v>
      </c>
      <c r="T1547" s="97">
        <v>15</v>
      </c>
      <c r="U1547" s="127" t="s">
        <v>1400</v>
      </c>
      <c r="V1547" s="97" t="s">
        <v>1399</v>
      </c>
      <c r="W1547" s="97" t="s">
        <v>289</v>
      </c>
      <c r="Y1547" s="127" t="s">
        <v>363</v>
      </c>
      <c r="Z1547" s="127" t="s">
        <v>364</v>
      </c>
      <c r="AA1547" s="127" t="s">
        <v>261</v>
      </c>
      <c r="AB1547" s="127">
        <f t="shared" ref="AB1547:AB1610" si="181">IF(N1547&lt;&gt;"",IF(A1547&lt;&gt;A1546,1,IF(N1547=N1546,AB1546,AB1546+1)),"")</f>
        <v>1</v>
      </c>
      <c r="AC1547" s="127">
        <f t="shared" si="180"/>
        <v>1</v>
      </c>
      <c r="AD1547" s="97">
        <v>18</v>
      </c>
      <c r="AE1547" s="132">
        <f t="shared" si="178"/>
        <v>905</v>
      </c>
      <c r="AF1547" s="97">
        <v>1</v>
      </c>
      <c r="AH1547" s="127" t="str">
        <f t="shared" si="177"/>
        <v>2701PHYTO SOYA FORTE X 60 CAPS</v>
      </c>
      <c r="AI1547" s="97" t="s">
        <v>512</v>
      </c>
    </row>
    <row r="1548" spans="1:35" x14ac:dyDescent="0.3">
      <c r="A1548" s="97">
        <v>190</v>
      </c>
      <c r="B1548" s="127" t="str">
        <f t="shared" si="175"/>
        <v>1901</v>
      </c>
      <c r="C1548" s="127" t="str">
        <f t="shared" si="176"/>
        <v>27017</v>
      </c>
      <c r="D1548" s="98" t="s">
        <v>1390</v>
      </c>
      <c r="E1548" s="159" t="s">
        <v>614</v>
      </c>
      <c r="F1548" s="148" t="str">
        <f>IFERROR(VLOOKUP(CONCATENATE(G1548,E1548),LOTES!$A$6:$D$1002,4,0),"")</f>
        <v>CHONDRO AID FORTE X 60 CAPS.</v>
      </c>
      <c r="G1548" s="160" t="s">
        <v>1387</v>
      </c>
      <c r="H1548" s="136">
        <f>IFERROR(VLOOKUP(CONCATENATE(G1548,E1548),LOTES!$A$6:$F$1000,6,0),"")</f>
        <v>44255</v>
      </c>
      <c r="I1548" s="132">
        <f t="shared" si="179"/>
        <v>7</v>
      </c>
      <c r="J1548" s="97" t="s">
        <v>667</v>
      </c>
      <c r="K1548" s="97">
        <v>2018</v>
      </c>
      <c r="L1548" s="109">
        <v>43265</v>
      </c>
      <c r="M1548" s="97">
        <v>2699</v>
      </c>
      <c r="N1548" s="97">
        <v>2701</v>
      </c>
      <c r="O1548" s="109">
        <v>43264</v>
      </c>
      <c r="P1548" s="97" t="s">
        <v>134</v>
      </c>
      <c r="Q1548" s="97" t="s">
        <v>566</v>
      </c>
      <c r="R1548" s="132" t="str">
        <f>IFERROR(VLOOKUP(Q1548,PROVEEDORES!$A$2:$B$100,2,0),"")</f>
        <v>QUITO</v>
      </c>
      <c r="S1548" s="124">
        <v>0.67708333333333337</v>
      </c>
      <c r="T1548" s="97">
        <v>15</v>
      </c>
      <c r="U1548" s="127" t="s">
        <v>1400</v>
      </c>
      <c r="V1548" s="97" t="s">
        <v>1399</v>
      </c>
      <c r="W1548" s="97" t="s">
        <v>289</v>
      </c>
      <c r="Y1548" s="127" t="s">
        <v>363</v>
      </c>
      <c r="Z1548" s="127" t="s">
        <v>364</v>
      </c>
      <c r="AA1548" s="127" t="s">
        <v>261</v>
      </c>
      <c r="AB1548" s="127">
        <f t="shared" si="181"/>
        <v>1</v>
      </c>
      <c r="AC1548" s="127">
        <f t="shared" si="180"/>
        <v>1</v>
      </c>
      <c r="AD1548" s="97">
        <v>6</v>
      </c>
      <c r="AE1548" s="132">
        <f t="shared" si="178"/>
        <v>905</v>
      </c>
      <c r="AF1548" s="97">
        <v>1</v>
      </c>
      <c r="AH1548" s="127" t="str">
        <f t="shared" si="177"/>
        <v>2701CHONDRO AID FORTE X 60 CAPS.</v>
      </c>
      <c r="AI1548" s="97" t="s">
        <v>512</v>
      </c>
    </row>
    <row r="1549" spans="1:35" x14ac:dyDescent="0.3">
      <c r="A1549" s="97">
        <v>190</v>
      </c>
      <c r="B1549" s="127" t="str">
        <f t="shared" si="175"/>
        <v>1901</v>
      </c>
      <c r="C1549" s="127" t="str">
        <f t="shared" si="176"/>
        <v>27018</v>
      </c>
      <c r="D1549" s="98" t="s">
        <v>1390</v>
      </c>
      <c r="E1549" s="159" t="s">
        <v>618</v>
      </c>
      <c r="F1549" s="148" t="str">
        <f>IFERROR(VLOOKUP(CONCATENATE(G1549,E1549),LOTES!$A$6:$D$1002,4,0),"")</f>
        <v>ARKOCAPIL advance X 60 CAPS.</v>
      </c>
      <c r="G1549" s="160" t="s">
        <v>601</v>
      </c>
      <c r="H1549" s="136">
        <f>IFERROR(VLOOKUP(CONCATENATE(G1549,E1549),LOTES!$A$6:$F$1000,6,0),"")</f>
        <v>44255</v>
      </c>
      <c r="I1549" s="132">
        <f t="shared" si="179"/>
        <v>8</v>
      </c>
      <c r="J1549" s="97" t="s">
        <v>667</v>
      </c>
      <c r="K1549" s="97">
        <v>2018</v>
      </c>
      <c r="L1549" s="109">
        <v>43265</v>
      </c>
      <c r="M1549" s="97">
        <v>2699</v>
      </c>
      <c r="N1549" s="97">
        <v>2701</v>
      </c>
      <c r="O1549" s="109">
        <v>43264</v>
      </c>
      <c r="P1549" s="97" t="s">
        <v>134</v>
      </c>
      <c r="Q1549" s="97" t="s">
        <v>566</v>
      </c>
      <c r="R1549" s="132" t="str">
        <f>IFERROR(VLOOKUP(Q1549,PROVEEDORES!$A$2:$B$100,2,0),"")</f>
        <v>QUITO</v>
      </c>
      <c r="S1549" s="124">
        <v>0.67708333333333337</v>
      </c>
      <c r="T1549" s="97">
        <v>15</v>
      </c>
      <c r="U1549" s="127" t="s">
        <v>1400</v>
      </c>
      <c r="V1549" s="97" t="s">
        <v>1399</v>
      </c>
      <c r="W1549" s="97" t="s">
        <v>289</v>
      </c>
      <c r="Y1549" s="127" t="s">
        <v>363</v>
      </c>
      <c r="Z1549" s="127" t="s">
        <v>364</v>
      </c>
      <c r="AA1549" s="127" t="s">
        <v>261</v>
      </c>
      <c r="AB1549" s="127">
        <f t="shared" si="181"/>
        <v>1</v>
      </c>
      <c r="AC1549" s="127">
        <f t="shared" si="180"/>
        <v>1</v>
      </c>
      <c r="AD1549" s="97">
        <v>18</v>
      </c>
      <c r="AE1549" s="132">
        <f t="shared" si="178"/>
        <v>905</v>
      </c>
      <c r="AF1549" s="97">
        <v>1</v>
      </c>
      <c r="AH1549" s="127" t="str">
        <f t="shared" si="177"/>
        <v>2701ARKOCAPIL advance X 60 CAPS.</v>
      </c>
      <c r="AI1549" s="97" t="s">
        <v>512</v>
      </c>
    </row>
    <row r="1550" spans="1:35" x14ac:dyDescent="0.3">
      <c r="A1550" s="97">
        <v>190</v>
      </c>
      <c r="B1550" s="127" t="str">
        <f t="shared" si="175"/>
        <v>1901</v>
      </c>
      <c r="C1550" s="127" t="str">
        <f t="shared" si="176"/>
        <v>27019</v>
      </c>
      <c r="D1550" s="98" t="s">
        <v>1390</v>
      </c>
      <c r="E1550" s="159" t="s">
        <v>629</v>
      </c>
      <c r="F1550" s="148" t="str">
        <f>IFERROR(VLOOKUP(CONCATENATE(G1550,E1550),LOTES!$A$6:$D$1002,4,0),"")</f>
        <v>PHYTO SOYA DIA Y NOCHE X 60 CAP.</v>
      </c>
      <c r="G1550" s="160" t="s">
        <v>376</v>
      </c>
      <c r="H1550" s="136">
        <f>IFERROR(VLOOKUP(CONCATENATE(G1550,E1550),LOTES!$A$6:$F$1000,6,0),"")</f>
        <v>43889</v>
      </c>
      <c r="I1550" s="132">
        <f t="shared" si="179"/>
        <v>9</v>
      </c>
      <c r="J1550" s="97" t="s">
        <v>667</v>
      </c>
      <c r="K1550" s="97">
        <v>2018</v>
      </c>
      <c r="L1550" s="109">
        <v>43265</v>
      </c>
      <c r="M1550" s="97">
        <v>2699</v>
      </c>
      <c r="N1550" s="97">
        <v>2701</v>
      </c>
      <c r="O1550" s="109">
        <v>43264</v>
      </c>
      <c r="P1550" s="97" t="s">
        <v>134</v>
      </c>
      <c r="Q1550" s="97" t="s">
        <v>566</v>
      </c>
      <c r="R1550" s="132" t="str">
        <f>IFERROR(VLOOKUP(Q1550,PROVEEDORES!$A$2:$B$100,2,0),"")</f>
        <v>QUITO</v>
      </c>
      <c r="S1550" s="124">
        <v>0.67708333333333337</v>
      </c>
      <c r="T1550" s="97">
        <v>15</v>
      </c>
      <c r="U1550" s="127" t="s">
        <v>1400</v>
      </c>
      <c r="V1550" s="97" t="s">
        <v>1399</v>
      </c>
      <c r="W1550" s="97" t="s">
        <v>289</v>
      </c>
      <c r="Y1550" s="127" t="s">
        <v>363</v>
      </c>
      <c r="Z1550" s="127" t="s">
        <v>364</v>
      </c>
      <c r="AA1550" s="127" t="s">
        <v>261</v>
      </c>
      <c r="AB1550" s="127">
        <f t="shared" si="181"/>
        <v>1</v>
      </c>
      <c r="AC1550" s="127">
        <f t="shared" si="180"/>
        <v>1</v>
      </c>
      <c r="AD1550" s="97">
        <v>18</v>
      </c>
      <c r="AE1550" s="132">
        <f t="shared" si="178"/>
        <v>905</v>
      </c>
      <c r="AF1550" s="97">
        <v>1</v>
      </c>
      <c r="AH1550" s="127" t="str">
        <f t="shared" si="177"/>
        <v>2701PHYTO SOYA DIA Y NOCHE X 60 CAP.</v>
      </c>
      <c r="AI1550" s="97" t="s">
        <v>512</v>
      </c>
    </row>
    <row r="1551" spans="1:35" x14ac:dyDescent="0.3">
      <c r="A1551" s="97">
        <v>190</v>
      </c>
      <c r="B1551" s="127" t="str">
        <f t="shared" si="175"/>
        <v>1901</v>
      </c>
      <c r="C1551" s="127" t="str">
        <f t="shared" si="176"/>
        <v>270110</v>
      </c>
      <c r="D1551" s="98" t="s">
        <v>1390</v>
      </c>
      <c r="E1551" s="159" t="s">
        <v>621</v>
      </c>
      <c r="F1551" s="148" t="str">
        <f>IFERROR(VLOOKUP(CONCATENATE(G1551,E1551),LOTES!$A$6:$D$1002,4,0),"")</f>
        <v>VAGIVIT CAJS X 6 V.T.</v>
      </c>
      <c r="G1551" s="160">
        <v>173937</v>
      </c>
      <c r="H1551" s="136">
        <f>IFERROR(VLOOKUP(CONCATENATE(G1551,E1551),LOTES!$A$6:$F$1000,6,0),"")</f>
        <v>43738</v>
      </c>
      <c r="I1551" s="132">
        <f t="shared" si="179"/>
        <v>10</v>
      </c>
      <c r="J1551" s="97" t="s">
        <v>667</v>
      </c>
      <c r="K1551" s="97">
        <v>2018</v>
      </c>
      <c r="L1551" s="109">
        <v>43265</v>
      </c>
      <c r="M1551" s="97">
        <v>2699</v>
      </c>
      <c r="N1551" s="97">
        <v>2701</v>
      </c>
      <c r="O1551" s="109">
        <v>43264</v>
      </c>
      <c r="P1551" s="97" t="s">
        <v>134</v>
      </c>
      <c r="Q1551" s="97" t="s">
        <v>566</v>
      </c>
      <c r="R1551" s="132" t="str">
        <f>IFERROR(VLOOKUP(Q1551,PROVEEDORES!$A$2:$B$100,2,0),"")</f>
        <v>QUITO</v>
      </c>
      <c r="S1551" s="124">
        <v>0.67708333333333337</v>
      </c>
      <c r="T1551" s="97">
        <v>15</v>
      </c>
      <c r="U1551" s="127" t="s">
        <v>1400</v>
      </c>
      <c r="V1551" s="97" t="s">
        <v>1399</v>
      </c>
      <c r="W1551" s="97" t="s">
        <v>289</v>
      </c>
      <c r="Y1551" s="127" t="s">
        <v>363</v>
      </c>
      <c r="Z1551" s="127" t="s">
        <v>364</v>
      </c>
      <c r="AA1551" s="127" t="s">
        <v>261</v>
      </c>
      <c r="AB1551" s="127">
        <f t="shared" si="181"/>
        <v>1</v>
      </c>
      <c r="AC1551" s="127">
        <f t="shared" si="180"/>
        <v>1</v>
      </c>
      <c r="AD1551" s="97">
        <v>12</v>
      </c>
      <c r="AE1551" s="132">
        <f t="shared" si="178"/>
        <v>905</v>
      </c>
      <c r="AF1551" s="97">
        <v>1</v>
      </c>
      <c r="AH1551" s="127" t="str">
        <f t="shared" si="177"/>
        <v>2701VAGIVIT CAJS X 6 V.T.</v>
      </c>
      <c r="AI1551" s="97" t="s">
        <v>512</v>
      </c>
    </row>
    <row r="1552" spans="1:35" x14ac:dyDescent="0.3">
      <c r="A1552" s="97">
        <v>190</v>
      </c>
      <c r="B1552" s="127" t="str">
        <f t="shared" si="175"/>
        <v>1901</v>
      </c>
      <c r="C1552" s="127" t="str">
        <f t="shared" si="176"/>
        <v>270111</v>
      </c>
      <c r="D1552" s="98" t="s">
        <v>1390</v>
      </c>
      <c r="E1552" s="159" t="s">
        <v>619</v>
      </c>
      <c r="F1552" s="148" t="str">
        <f>IFERROR(VLOOKUP(CONCATENATE(G1552,E1552),LOTES!$A$6:$D$1002,4,0),"")</f>
        <v>CYS-CONTROL SACHETS X 14</v>
      </c>
      <c r="G1552" s="160" t="s">
        <v>407</v>
      </c>
      <c r="H1552" s="136">
        <f>IFERROR(VLOOKUP(CONCATENATE(G1552,E1552),LOTES!$A$6:$F$1000,6,0),"")</f>
        <v>44134</v>
      </c>
      <c r="I1552" s="132">
        <f t="shared" si="179"/>
        <v>11</v>
      </c>
      <c r="J1552" s="97" t="s">
        <v>667</v>
      </c>
      <c r="K1552" s="97">
        <v>2018</v>
      </c>
      <c r="L1552" s="109">
        <v>43265</v>
      </c>
      <c r="M1552" s="97">
        <v>2699</v>
      </c>
      <c r="N1552" s="97">
        <v>2701</v>
      </c>
      <c r="O1552" s="109">
        <v>43264</v>
      </c>
      <c r="P1552" s="97" t="s">
        <v>134</v>
      </c>
      <c r="Q1552" s="97" t="s">
        <v>566</v>
      </c>
      <c r="R1552" s="132" t="str">
        <f>IFERROR(VLOOKUP(Q1552,PROVEEDORES!$A$2:$B$100,2,0),"")</f>
        <v>QUITO</v>
      </c>
      <c r="S1552" s="124">
        <v>0.67708333333333337</v>
      </c>
      <c r="T1552" s="97">
        <v>15</v>
      </c>
      <c r="U1552" s="127" t="s">
        <v>1400</v>
      </c>
      <c r="V1552" s="97" t="s">
        <v>1399</v>
      </c>
      <c r="W1552" s="97" t="s">
        <v>289</v>
      </c>
      <c r="Y1552" s="127" t="s">
        <v>363</v>
      </c>
      <c r="Z1552" s="127" t="s">
        <v>364</v>
      </c>
      <c r="AA1552" s="127" t="s">
        <v>261</v>
      </c>
      <c r="AB1552" s="127">
        <f t="shared" si="181"/>
        <v>1</v>
      </c>
      <c r="AC1552" s="127">
        <f t="shared" si="180"/>
        <v>1</v>
      </c>
      <c r="AD1552" s="97">
        <v>24</v>
      </c>
      <c r="AE1552" s="132">
        <f t="shared" si="178"/>
        <v>905</v>
      </c>
      <c r="AF1552" s="97">
        <v>1</v>
      </c>
      <c r="AH1552" s="127" t="str">
        <f t="shared" si="177"/>
        <v>2701CYS-CONTROL SACHETS X 14</v>
      </c>
      <c r="AI1552" s="97" t="s">
        <v>512</v>
      </c>
    </row>
    <row r="1553" spans="1:35" x14ac:dyDescent="0.3">
      <c r="A1553" s="97">
        <v>190</v>
      </c>
      <c r="B1553" s="127" t="str">
        <f t="shared" si="175"/>
        <v>1901</v>
      </c>
      <c r="C1553" s="127" t="str">
        <f t="shared" si="176"/>
        <v>270112</v>
      </c>
      <c r="D1553" s="98" t="s">
        <v>1390</v>
      </c>
      <c r="E1553" s="159" t="s">
        <v>613</v>
      </c>
      <c r="F1553" s="148" t="str">
        <f>IFERROR(VLOOKUP(CONCATENATE(G1553,E1553),LOTES!$A$6:$D$1002,4,0),"")</f>
        <v>ARKOLAGEN PLUS X 14 SACHETS</v>
      </c>
      <c r="G1553" s="160" t="s">
        <v>547</v>
      </c>
      <c r="H1553" s="136">
        <f>IFERROR(VLOOKUP(CONCATENATE(G1553,E1553),LOTES!$A$6:$F$1000,6,0),"")</f>
        <v>44134</v>
      </c>
      <c r="I1553" s="132">
        <f t="shared" si="179"/>
        <v>12</v>
      </c>
      <c r="J1553" s="97" t="s">
        <v>667</v>
      </c>
      <c r="K1553" s="97">
        <v>2018</v>
      </c>
      <c r="L1553" s="109">
        <v>43265</v>
      </c>
      <c r="M1553" s="97">
        <v>2699</v>
      </c>
      <c r="N1553" s="97">
        <v>2701</v>
      </c>
      <c r="O1553" s="109">
        <v>43264</v>
      </c>
      <c r="P1553" s="97" t="s">
        <v>134</v>
      </c>
      <c r="Q1553" s="97" t="s">
        <v>566</v>
      </c>
      <c r="R1553" s="132" t="str">
        <f>IFERROR(VLOOKUP(Q1553,PROVEEDORES!$A$2:$B$100,2,0),"")</f>
        <v>QUITO</v>
      </c>
      <c r="S1553" s="124">
        <v>0.67708333333333337</v>
      </c>
      <c r="T1553" s="97">
        <v>15</v>
      </c>
      <c r="U1553" s="127" t="s">
        <v>1400</v>
      </c>
      <c r="V1553" s="97" t="s">
        <v>1399</v>
      </c>
      <c r="W1553" s="97" t="s">
        <v>289</v>
      </c>
      <c r="Y1553" s="127" t="s">
        <v>363</v>
      </c>
      <c r="Z1553" s="127" t="s">
        <v>364</v>
      </c>
      <c r="AA1553" s="127" t="s">
        <v>261</v>
      </c>
      <c r="AB1553" s="127">
        <f t="shared" si="181"/>
        <v>1</v>
      </c>
      <c r="AC1553" s="127">
        <f t="shared" si="180"/>
        <v>1</v>
      </c>
      <c r="AD1553" s="97">
        <v>24</v>
      </c>
      <c r="AE1553" s="132">
        <f t="shared" si="178"/>
        <v>905</v>
      </c>
      <c r="AF1553" s="97">
        <v>1</v>
      </c>
      <c r="AH1553" s="127" t="str">
        <f t="shared" si="177"/>
        <v>2701ARKOLAGEN PLUS X 14 SACHETS</v>
      </c>
      <c r="AI1553" s="97" t="s">
        <v>512</v>
      </c>
    </row>
    <row r="1554" spans="1:35" x14ac:dyDescent="0.3">
      <c r="A1554" s="97">
        <v>190</v>
      </c>
      <c r="B1554" s="127" t="str">
        <f t="shared" si="175"/>
        <v>1901</v>
      </c>
      <c r="C1554" s="127" t="str">
        <f t="shared" si="176"/>
        <v>270113</v>
      </c>
      <c r="D1554" s="98" t="s">
        <v>1390</v>
      </c>
      <c r="E1554" s="159" t="s">
        <v>627</v>
      </c>
      <c r="F1554" s="148" t="str">
        <f>IFERROR(VLOOKUP(CONCATENATE(G1554,E1554),LOTES!$A$6:$D$1002,4,0),"")</f>
        <v>ECHINALIS X 30 CAPSULAS</v>
      </c>
      <c r="G1554" s="160" t="s">
        <v>154</v>
      </c>
      <c r="H1554" s="136">
        <f>IFERROR(VLOOKUP(CONCATENATE(G1554,E1554),LOTES!$A$6:$F$1000,6,0),"")</f>
        <v>43910</v>
      </c>
      <c r="I1554" s="132">
        <f t="shared" si="179"/>
        <v>13</v>
      </c>
      <c r="J1554" s="97" t="s">
        <v>667</v>
      </c>
      <c r="K1554" s="97">
        <v>2018</v>
      </c>
      <c r="L1554" s="109">
        <v>43265</v>
      </c>
      <c r="M1554" s="97">
        <v>2699</v>
      </c>
      <c r="N1554" s="97">
        <v>2701</v>
      </c>
      <c r="O1554" s="109">
        <v>43264</v>
      </c>
      <c r="P1554" s="97" t="s">
        <v>134</v>
      </c>
      <c r="Q1554" s="97" t="s">
        <v>566</v>
      </c>
      <c r="R1554" s="132" t="str">
        <f>IFERROR(VLOOKUP(Q1554,PROVEEDORES!$A$2:$B$100,2,0),"")</f>
        <v>QUITO</v>
      </c>
      <c r="S1554" s="124">
        <v>0.67708333333333337</v>
      </c>
      <c r="T1554" s="97">
        <v>15</v>
      </c>
      <c r="U1554" s="127" t="s">
        <v>1400</v>
      </c>
      <c r="V1554" s="97" t="s">
        <v>1399</v>
      </c>
      <c r="W1554" s="97" t="s">
        <v>289</v>
      </c>
      <c r="Y1554" s="127" t="s">
        <v>363</v>
      </c>
      <c r="Z1554" s="127" t="s">
        <v>364</v>
      </c>
      <c r="AA1554" s="127" t="s">
        <v>261</v>
      </c>
      <c r="AB1554" s="127">
        <f t="shared" si="181"/>
        <v>1</v>
      </c>
      <c r="AC1554" s="127">
        <f t="shared" si="180"/>
        <v>1</v>
      </c>
      <c r="AD1554" s="97">
        <v>6</v>
      </c>
      <c r="AE1554" s="132">
        <f t="shared" si="178"/>
        <v>905</v>
      </c>
      <c r="AF1554" s="97">
        <v>1</v>
      </c>
      <c r="AH1554" s="127" t="str">
        <f t="shared" si="177"/>
        <v>2701ECHINALIS X 30 CAPSULAS</v>
      </c>
      <c r="AI1554" s="97" t="s">
        <v>512</v>
      </c>
    </row>
    <row r="1555" spans="1:35" x14ac:dyDescent="0.3">
      <c r="A1555" s="97">
        <v>190</v>
      </c>
      <c r="B1555" s="127" t="str">
        <f t="shared" si="175"/>
        <v>1902</v>
      </c>
      <c r="C1555" s="127" t="str">
        <f t="shared" si="176"/>
        <v>27021</v>
      </c>
      <c r="D1555" s="98" t="s">
        <v>1389</v>
      </c>
      <c r="E1555" s="159" t="s">
        <v>631</v>
      </c>
      <c r="F1555" s="148" t="str">
        <f>IFERROR(VLOOKUP(CONCATENATE(G1555,E1555),LOTES!$A$6:$D$1002,4,0),"")</f>
        <v>ACTIVOX MIEL-LIMON X 16 PASTILLAS</v>
      </c>
      <c r="G1555" s="160" t="s">
        <v>183</v>
      </c>
      <c r="H1555" s="136">
        <f>IFERROR(VLOOKUP(CONCATENATE(G1555,E1555),LOTES!$A$6:$F$1000,6,0),"")</f>
        <v>43738</v>
      </c>
      <c r="I1555" s="132">
        <f t="shared" si="179"/>
        <v>1</v>
      </c>
      <c r="J1555" s="97" t="s">
        <v>667</v>
      </c>
      <c r="K1555" s="97">
        <v>2018</v>
      </c>
      <c r="L1555" s="109">
        <v>43265</v>
      </c>
      <c r="M1555" s="97">
        <v>2700</v>
      </c>
      <c r="N1555" s="97">
        <v>2702</v>
      </c>
      <c r="O1555" s="109">
        <v>43264</v>
      </c>
      <c r="P1555" s="97" t="s">
        <v>134</v>
      </c>
      <c r="Q1555" s="97" t="s">
        <v>96</v>
      </c>
      <c r="R1555" s="132" t="str">
        <f>IFERROR(VLOOKUP(Q1555,PROVEEDORES!$A$2:$B$100,2,0),"")</f>
        <v>GUAYAQUIL</v>
      </c>
      <c r="S1555" s="124">
        <v>0.67708333333333337</v>
      </c>
      <c r="T1555" s="97">
        <v>26</v>
      </c>
      <c r="U1555" s="127" t="s">
        <v>1400</v>
      </c>
      <c r="V1555" s="97" t="s">
        <v>1399</v>
      </c>
      <c r="W1555" s="97" t="s">
        <v>289</v>
      </c>
      <c r="Y1555" s="127" t="s">
        <v>363</v>
      </c>
      <c r="Z1555" s="127" t="s">
        <v>364</v>
      </c>
      <c r="AA1555" s="127" t="s">
        <v>261</v>
      </c>
      <c r="AB1555" s="127">
        <f t="shared" si="181"/>
        <v>2</v>
      </c>
      <c r="AC1555" s="127">
        <f t="shared" si="180"/>
        <v>1</v>
      </c>
      <c r="AD1555" s="97">
        <v>545</v>
      </c>
      <c r="AE1555" s="132">
        <f t="shared" si="178"/>
        <v>906</v>
      </c>
      <c r="AF1555" s="97">
        <v>1</v>
      </c>
      <c r="AH1555" s="127" t="str">
        <f t="shared" si="177"/>
        <v>2702ACTIVOX MIEL-LIMON X 16 PASTILLAS</v>
      </c>
      <c r="AI1555" s="97" t="s">
        <v>653</v>
      </c>
    </row>
    <row r="1556" spans="1:35" x14ac:dyDescent="0.3">
      <c r="A1556" s="97">
        <v>190</v>
      </c>
      <c r="B1556" s="127" t="str">
        <f t="shared" si="175"/>
        <v>1902</v>
      </c>
      <c r="C1556" s="127" t="str">
        <f t="shared" si="176"/>
        <v>27022</v>
      </c>
      <c r="D1556" s="98" t="s">
        <v>1389</v>
      </c>
      <c r="E1556" s="159" t="s">
        <v>630</v>
      </c>
      <c r="F1556" s="148" t="str">
        <f>IFERROR(VLOOKUP(CONCATENATE(G1556,E1556),LOTES!$A$6:$D$1002,4,0),"")</f>
        <v>ACTIVOX MENTA-EUCALIPTO X 16 PASTILLAS</v>
      </c>
      <c r="G1556" s="160" t="s">
        <v>397</v>
      </c>
      <c r="H1556" s="136">
        <f>IFERROR(VLOOKUP(CONCATENATE(G1556,E1556),LOTES!$A$6:$F$1000,6,0),"")</f>
        <v>43738</v>
      </c>
      <c r="I1556" s="132">
        <f t="shared" si="179"/>
        <v>2</v>
      </c>
      <c r="J1556" s="97" t="s">
        <v>667</v>
      </c>
      <c r="K1556" s="97">
        <v>2018</v>
      </c>
      <c r="L1556" s="109">
        <v>43265</v>
      </c>
      <c r="M1556" s="97">
        <v>2700</v>
      </c>
      <c r="N1556" s="97">
        <v>2702</v>
      </c>
      <c r="O1556" s="109">
        <v>43264</v>
      </c>
      <c r="P1556" s="97" t="s">
        <v>134</v>
      </c>
      <c r="Q1556" s="97" t="s">
        <v>96</v>
      </c>
      <c r="R1556" s="132" t="str">
        <f>IFERROR(VLOOKUP(Q1556,PROVEEDORES!$A$2:$B$100,2,0),"")</f>
        <v>GUAYAQUIL</v>
      </c>
      <c r="S1556" s="124">
        <v>0.67708333333333337</v>
      </c>
      <c r="T1556" s="97">
        <v>26</v>
      </c>
      <c r="U1556" s="127" t="s">
        <v>1400</v>
      </c>
      <c r="V1556" s="97" t="s">
        <v>1399</v>
      </c>
      <c r="W1556" s="97" t="s">
        <v>289</v>
      </c>
      <c r="Y1556" s="127" t="s">
        <v>363</v>
      </c>
      <c r="Z1556" s="127" t="s">
        <v>364</v>
      </c>
      <c r="AA1556" s="127" t="s">
        <v>261</v>
      </c>
      <c r="AB1556" s="127">
        <f t="shared" si="181"/>
        <v>2</v>
      </c>
      <c r="AC1556" s="127">
        <f t="shared" si="180"/>
        <v>1</v>
      </c>
      <c r="AD1556" s="97">
        <v>1285</v>
      </c>
      <c r="AE1556" s="132">
        <f t="shared" si="178"/>
        <v>906</v>
      </c>
      <c r="AF1556" s="97">
        <v>1</v>
      </c>
      <c r="AH1556" s="127" t="str">
        <f t="shared" si="177"/>
        <v>2702ACTIVOX MENTA-EUCALIPTO X 16 PASTILLAS</v>
      </c>
      <c r="AI1556" s="97" t="s">
        <v>653</v>
      </c>
    </row>
    <row r="1557" spans="1:35" x14ac:dyDescent="0.3">
      <c r="A1557" s="97">
        <v>190</v>
      </c>
      <c r="B1557" s="127" t="str">
        <f t="shared" si="175"/>
        <v>1902</v>
      </c>
      <c r="C1557" s="127" t="str">
        <f t="shared" si="176"/>
        <v>27023</v>
      </c>
      <c r="D1557" s="98" t="s">
        <v>1389</v>
      </c>
      <c r="E1557" s="159" t="s">
        <v>617</v>
      </c>
      <c r="F1557" s="148" t="str">
        <f>IFERROR(VLOOKUP(CONCATENATE(G1557,E1557),LOTES!$A$6:$D$1002,4,0),"")</f>
        <v>PHYTO SOYA CAPS. X 60</v>
      </c>
      <c r="G1557" s="160" t="s">
        <v>355</v>
      </c>
      <c r="H1557" s="136">
        <f>IFERROR(VLOOKUP(CONCATENATE(G1557,E1557),LOTES!$A$6:$F$1000,6,0),"")</f>
        <v>44073</v>
      </c>
      <c r="I1557" s="132">
        <f t="shared" si="179"/>
        <v>3</v>
      </c>
      <c r="J1557" s="97" t="s">
        <v>667</v>
      </c>
      <c r="K1557" s="97">
        <v>2018</v>
      </c>
      <c r="L1557" s="109">
        <v>43265</v>
      </c>
      <c r="M1557" s="97">
        <v>2700</v>
      </c>
      <c r="N1557" s="97">
        <v>2702</v>
      </c>
      <c r="O1557" s="109">
        <v>43264</v>
      </c>
      <c r="P1557" s="97" t="s">
        <v>134</v>
      </c>
      <c r="Q1557" s="97" t="s">
        <v>96</v>
      </c>
      <c r="R1557" s="132" t="str">
        <f>IFERROR(VLOOKUP(Q1557,PROVEEDORES!$A$2:$B$100,2,0),"")</f>
        <v>GUAYAQUIL</v>
      </c>
      <c r="S1557" s="124">
        <v>0.67708333333333337</v>
      </c>
      <c r="T1557" s="97">
        <v>26</v>
      </c>
      <c r="U1557" s="127" t="s">
        <v>1400</v>
      </c>
      <c r="V1557" s="97" t="s">
        <v>1399</v>
      </c>
      <c r="W1557" s="97" t="s">
        <v>289</v>
      </c>
      <c r="Y1557" s="127" t="s">
        <v>363</v>
      </c>
      <c r="Z1557" s="127" t="s">
        <v>364</v>
      </c>
      <c r="AA1557" s="127" t="s">
        <v>261</v>
      </c>
      <c r="AB1557" s="127">
        <f t="shared" si="181"/>
        <v>2</v>
      </c>
      <c r="AC1557" s="127">
        <f t="shared" si="180"/>
        <v>1</v>
      </c>
      <c r="AD1557" s="97">
        <v>66</v>
      </c>
      <c r="AE1557" s="132">
        <f t="shared" si="178"/>
        <v>906</v>
      </c>
      <c r="AF1557" s="97">
        <v>1</v>
      </c>
      <c r="AH1557" s="127" t="str">
        <f t="shared" si="177"/>
        <v>2702PHYTO SOYA CAPS. X 60</v>
      </c>
      <c r="AI1557" s="97" t="s">
        <v>653</v>
      </c>
    </row>
    <row r="1558" spans="1:35" x14ac:dyDescent="0.3">
      <c r="A1558" s="97">
        <v>190</v>
      </c>
      <c r="B1558" s="127" t="str">
        <f t="shared" si="175"/>
        <v>1902</v>
      </c>
      <c r="C1558" s="127" t="str">
        <f t="shared" si="176"/>
        <v>27024</v>
      </c>
      <c r="D1558" s="98" t="s">
        <v>1389</v>
      </c>
      <c r="E1558" s="159" t="s">
        <v>634</v>
      </c>
      <c r="F1558" s="148" t="str">
        <f>IFERROR(VLOOKUP(CONCATENATE(G1558,E1558),LOTES!$A$6:$D$1002,4,0),"")</f>
        <v>PHYTO SOYA GEL VAGINAL X 8 APLICADORES</v>
      </c>
      <c r="G1558" s="160" t="s">
        <v>326</v>
      </c>
      <c r="H1558" s="136">
        <f>IFERROR(VLOOKUP(CONCATENATE(G1558,E1558),LOTES!$A$6:$F$1000,6,0),"")</f>
        <v>44134</v>
      </c>
      <c r="I1558" s="132">
        <f t="shared" si="179"/>
        <v>4</v>
      </c>
      <c r="J1558" s="97" t="s">
        <v>667</v>
      </c>
      <c r="K1558" s="97">
        <v>2018</v>
      </c>
      <c r="L1558" s="109">
        <v>43265</v>
      </c>
      <c r="M1558" s="97">
        <v>2700</v>
      </c>
      <c r="N1558" s="97">
        <v>2702</v>
      </c>
      <c r="O1558" s="109">
        <v>43264</v>
      </c>
      <c r="P1558" s="97" t="s">
        <v>134</v>
      </c>
      <c r="Q1558" s="97" t="s">
        <v>96</v>
      </c>
      <c r="R1558" s="132" t="str">
        <f>IFERROR(VLOOKUP(Q1558,PROVEEDORES!$A$2:$B$100,2,0),"")</f>
        <v>GUAYAQUIL</v>
      </c>
      <c r="S1558" s="124">
        <v>0.67708333333333337</v>
      </c>
      <c r="T1558" s="97">
        <v>26</v>
      </c>
      <c r="U1558" s="127" t="s">
        <v>1400</v>
      </c>
      <c r="V1558" s="97" t="s">
        <v>1399</v>
      </c>
      <c r="W1558" s="97" t="s">
        <v>289</v>
      </c>
      <c r="Y1558" s="127" t="s">
        <v>363</v>
      </c>
      <c r="Z1558" s="127" t="s">
        <v>364</v>
      </c>
      <c r="AA1558" s="127" t="s">
        <v>261</v>
      </c>
      <c r="AB1558" s="127">
        <f t="shared" si="181"/>
        <v>2</v>
      </c>
      <c r="AC1558" s="127">
        <f t="shared" si="180"/>
        <v>1</v>
      </c>
      <c r="AD1558" s="97">
        <v>54</v>
      </c>
      <c r="AE1558" s="132">
        <f t="shared" si="178"/>
        <v>906</v>
      </c>
      <c r="AF1558" s="97">
        <v>1</v>
      </c>
      <c r="AH1558" s="127" t="str">
        <f t="shared" si="177"/>
        <v>2702PHYTO SOYA GEL VAGINAL X 8 APLICADORES</v>
      </c>
      <c r="AI1558" s="97" t="s">
        <v>653</v>
      </c>
    </row>
    <row r="1559" spans="1:35" x14ac:dyDescent="0.3">
      <c r="A1559" s="97">
        <v>190</v>
      </c>
      <c r="B1559" s="127" t="str">
        <f t="shared" si="175"/>
        <v>1902</v>
      </c>
      <c r="C1559" s="127" t="str">
        <f t="shared" si="176"/>
        <v>27025</v>
      </c>
      <c r="D1559" s="98" t="s">
        <v>1389</v>
      </c>
      <c r="E1559" s="159" t="s">
        <v>615</v>
      </c>
      <c r="F1559" s="148" t="str">
        <f>IFERROR(VLOOKUP(CONCATENATE(G1559,E1559),LOTES!$A$6:$D$1002,4,0),"")</f>
        <v>ARKOVOX PROPOLIS JARABE X 150 ML.</v>
      </c>
      <c r="G1559" s="160" t="s">
        <v>402</v>
      </c>
      <c r="H1559" s="136">
        <f>IFERROR(VLOOKUP(CONCATENATE(G1559,E1559),LOTES!$A$6:$F$1000,6,0),"")</f>
        <v>43707</v>
      </c>
      <c r="I1559" s="132">
        <f t="shared" si="179"/>
        <v>5</v>
      </c>
      <c r="J1559" s="97" t="s">
        <v>667</v>
      </c>
      <c r="K1559" s="97">
        <v>2018</v>
      </c>
      <c r="L1559" s="109">
        <v>43265</v>
      </c>
      <c r="M1559" s="97">
        <v>2700</v>
      </c>
      <c r="N1559" s="97">
        <v>2702</v>
      </c>
      <c r="O1559" s="109">
        <v>43264</v>
      </c>
      <c r="P1559" s="97" t="s">
        <v>134</v>
      </c>
      <c r="Q1559" s="97" t="s">
        <v>96</v>
      </c>
      <c r="R1559" s="132" t="str">
        <f>IFERROR(VLOOKUP(Q1559,PROVEEDORES!$A$2:$B$100,2,0),"")</f>
        <v>GUAYAQUIL</v>
      </c>
      <c r="S1559" s="124">
        <v>0.67708333333333337</v>
      </c>
      <c r="T1559" s="97">
        <v>26</v>
      </c>
      <c r="U1559" s="127" t="s">
        <v>1400</v>
      </c>
      <c r="V1559" s="97" t="s">
        <v>1399</v>
      </c>
      <c r="W1559" s="97" t="s">
        <v>289</v>
      </c>
      <c r="Y1559" s="127" t="s">
        <v>363</v>
      </c>
      <c r="Z1559" s="127" t="s">
        <v>364</v>
      </c>
      <c r="AA1559" s="127" t="s">
        <v>261</v>
      </c>
      <c r="AB1559" s="127">
        <f t="shared" si="181"/>
        <v>2</v>
      </c>
      <c r="AC1559" s="127">
        <f t="shared" si="180"/>
        <v>1</v>
      </c>
      <c r="AD1559" s="97">
        <v>120</v>
      </c>
      <c r="AE1559" s="132">
        <f t="shared" si="178"/>
        <v>906</v>
      </c>
      <c r="AF1559" s="97">
        <v>1</v>
      </c>
      <c r="AH1559" s="127" t="str">
        <f t="shared" si="177"/>
        <v>2702ARKOVOX PROPOLIS JARABE X 150 ML.</v>
      </c>
      <c r="AI1559" s="97" t="s">
        <v>653</v>
      </c>
    </row>
    <row r="1560" spans="1:35" x14ac:dyDescent="0.3">
      <c r="A1560" s="97">
        <v>190</v>
      </c>
      <c r="B1560" s="127" t="str">
        <f t="shared" si="175"/>
        <v>1902</v>
      </c>
      <c r="C1560" s="127" t="str">
        <f t="shared" si="176"/>
        <v>27026</v>
      </c>
      <c r="D1560" s="98" t="s">
        <v>1389</v>
      </c>
      <c r="E1560" s="159" t="s">
        <v>620</v>
      </c>
      <c r="F1560" s="148" t="str">
        <f>IFERROR(VLOOKUP(CONCATENATE(G1560,E1560),LOTES!$A$6:$D$1002,4,0),"")</f>
        <v>PHYTO SOYA FORTE X 60 CAPS</v>
      </c>
      <c r="G1560" s="160" t="s">
        <v>184</v>
      </c>
      <c r="H1560" s="136">
        <f>IFERROR(VLOOKUP(CONCATENATE(G1560,E1560),LOTES!$A$6:$F$1000,6,0),"")</f>
        <v>44042</v>
      </c>
      <c r="I1560" s="132">
        <f t="shared" si="179"/>
        <v>6</v>
      </c>
      <c r="J1560" s="97" t="s">
        <v>667</v>
      </c>
      <c r="K1560" s="97">
        <v>2018</v>
      </c>
      <c r="L1560" s="109">
        <v>43265</v>
      </c>
      <c r="M1560" s="97">
        <v>2700</v>
      </c>
      <c r="N1560" s="97">
        <v>2702</v>
      </c>
      <c r="O1560" s="109">
        <v>43264</v>
      </c>
      <c r="P1560" s="97" t="s">
        <v>134</v>
      </c>
      <c r="Q1560" s="97" t="s">
        <v>96</v>
      </c>
      <c r="R1560" s="132" t="str">
        <f>IFERROR(VLOOKUP(Q1560,PROVEEDORES!$A$2:$B$100,2,0),"")</f>
        <v>GUAYAQUIL</v>
      </c>
      <c r="S1560" s="124">
        <v>0.67708333333333337</v>
      </c>
      <c r="T1560" s="97">
        <v>26</v>
      </c>
      <c r="U1560" s="127" t="s">
        <v>1400</v>
      </c>
      <c r="V1560" s="97" t="s">
        <v>1399</v>
      </c>
      <c r="W1560" s="97" t="s">
        <v>289</v>
      </c>
      <c r="Y1560" s="127" t="s">
        <v>363</v>
      </c>
      <c r="Z1560" s="127" t="s">
        <v>364</v>
      </c>
      <c r="AA1560" s="127" t="s">
        <v>261</v>
      </c>
      <c r="AB1560" s="127">
        <f t="shared" si="181"/>
        <v>2</v>
      </c>
      <c r="AC1560" s="127">
        <f t="shared" si="180"/>
        <v>1</v>
      </c>
      <c r="AD1560" s="97">
        <v>30</v>
      </c>
      <c r="AE1560" s="132">
        <f t="shared" si="178"/>
        <v>906</v>
      </c>
      <c r="AF1560" s="97">
        <v>1</v>
      </c>
      <c r="AH1560" s="127" t="str">
        <f t="shared" si="177"/>
        <v>2702PHYTO SOYA FORTE X 60 CAPS</v>
      </c>
      <c r="AI1560" s="97" t="s">
        <v>653</v>
      </c>
    </row>
    <row r="1561" spans="1:35" x14ac:dyDescent="0.3">
      <c r="A1561" s="97">
        <v>190</v>
      </c>
      <c r="B1561" s="127" t="str">
        <f t="shared" si="175"/>
        <v>1902</v>
      </c>
      <c r="C1561" s="127" t="str">
        <f t="shared" si="176"/>
        <v>27027</v>
      </c>
      <c r="D1561" s="98" t="s">
        <v>1389</v>
      </c>
      <c r="E1561" s="159" t="s">
        <v>614</v>
      </c>
      <c r="F1561" s="148" t="str">
        <f>IFERROR(VLOOKUP(CONCATENATE(G1561,E1561),LOTES!$A$6:$D$1002,4,0),"")</f>
        <v>CHONDRO AID FORTE X 60 CAPS.</v>
      </c>
      <c r="G1561" s="160" t="s">
        <v>1387</v>
      </c>
      <c r="H1561" s="136">
        <f>IFERROR(VLOOKUP(CONCATENATE(G1561,E1561),LOTES!$A$6:$F$1000,6,0),"")</f>
        <v>44255</v>
      </c>
      <c r="I1561" s="132">
        <f t="shared" si="179"/>
        <v>7</v>
      </c>
      <c r="J1561" s="97" t="s">
        <v>667</v>
      </c>
      <c r="K1561" s="97">
        <v>2018</v>
      </c>
      <c r="L1561" s="109">
        <v>43265</v>
      </c>
      <c r="M1561" s="97">
        <v>2700</v>
      </c>
      <c r="N1561" s="97">
        <v>2702</v>
      </c>
      <c r="O1561" s="109">
        <v>43264</v>
      </c>
      <c r="P1561" s="97" t="s">
        <v>134</v>
      </c>
      <c r="Q1561" s="97" t="s">
        <v>96</v>
      </c>
      <c r="R1561" s="132" t="str">
        <f>IFERROR(VLOOKUP(Q1561,PROVEEDORES!$A$2:$B$100,2,0),"")</f>
        <v>GUAYAQUIL</v>
      </c>
      <c r="S1561" s="124">
        <v>0.67708333333333337</v>
      </c>
      <c r="T1561" s="97">
        <v>26</v>
      </c>
      <c r="U1561" s="127" t="s">
        <v>1400</v>
      </c>
      <c r="V1561" s="97" t="s">
        <v>1399</v>
      </c>
      <c r="W1561" s="97" t="s">
        <v>289</v>
      </c>
      <c r="Y1561" s="127" t="s">
        <v>363</v>
      </c>
      <c r="Z1561" s="127" t="s">
        <v>364</v>
      </c>
      <c r="AA1561" s="127" t="s">
        <v>261</v>
      </c>
      <c r="AB1561" s="127">
        <f t="shared" si="181"/>
        <v>2</v>
      </c>
      <c r="AC1561" s="127">
        <f t="shared" si="180"/>
        <v>1</v>
      </c>
      <c r="AD1561" s="97">
        <v>12</v>
      </c>
      <c r="AE1561" s="132">
        <f t="shared" si="178"/>
        <v>906</v>
      </c>
      <c r="AF1561" s="97">
        <v>1</v>
      </c>
      <c r="AH1561" s="127" t="str">
        <f t="shared" si="177"/>
        <v>2702CHONDRO AID FORTE X 60 CAPS.</v>
      </c>
      <c r="AI1561" s="97" t="s">
        <v>653</v>
      </c>
    </row>
    <row r="1562" spans="1:35" x14ac:dyDescent="0.3">
      <c r="A1562" s="97">
        <v>190</v>
      </c>
      <c r="B1562" s="127" t="str">
        <f t="shared" si="175"/>
        <v>1902</v>
      </c>
      <c r="C1562" s="127" t="str">
        <f t="shared" si="176"/>
        <v>27028</v>
      </c>
      <c r="D1562" s="98" t="s">
        <v>1389</v>
      </c>
      <c r="E1562" s="159" t="s">
        <v>616</v>
      </c>
      <c r="F1562" s="148" t="str">
        <f>IFERROR(VLOOKUP(CONCATENATE(G1562,E1562),LOTES!$A$6:$D$1002,4,0),"")</f>
        <v>PERLAS DE PIEL advance X 200 CAPS.</v>
      </c>
      <c r="G1562" s="160" t="s">
        <v>408</v>
      </c>
      <c r="H1562" s="136">
        <f>IFERROR(VLOOKUP(CONCATENATE(G1562,E1562),LOTES!$A$6:$F$1000,6,0),"")</f>
        <v>44165</v>
      </c>
      <c r="I1562" s="132">
        <f t="shared" si="179"/>
        <v>8</v>
      </c>
      <c r="J1562" s="97" t="s">
        <v>667</v>
      </c>
      <c r="K1562" s="97">
        <v>2018</v>
      </c>
      <c r="L1562" s="109">
        <v>43265</v>
      </c>
      <c r="M1562" s="97">
        <v>2700</v>
      </c>
      <c r="N1562" s="97">
        <v>2702</v>
      </c>
      <c r="O1562" s="109">
        <v>43264</v>
      </c>
      <c r="P1562" s="97" t="s">
        <v>134</v>
      </c>
      <c r="Q1562" s="97" t="s">
        <v>96</v>
      </c>
      <c r="R1562" s="132" t="str">
        <f>IFERROR(VLOOKUP(Q1562,PROVEEDORES!$A$2:$B$100,2,0),"")</f>
        <v>GUAYAQUIL</v>
      </c>
      <c r="S1562" s="124">
        <v>0.67708333333333337</v>
      </c>
      <c r="T1562" s="97">
        <v>26</v>
      </c>
      <c r="U1562" s="127" t="s">
        <v>1400</v>
      </c>
      <c r="V1562" s="97" t="s">
        <v>1399</v>
      </c>
      <c r="W1562" s="97" t="s">
        <v>289</v>
      </c>
      <c r="Y1562" s="127" t="s">
        <v>363</v>
      </c>
      <c r="Z1562" s="127" t="s">
        <v>364</v>
      </c>
      <c r="AA1562" s="127" t="s">
        <v>261</v>
      </c>
      <c r="AB1562" s="127">
        <f t="shared" si="181"/>
        <v>2</v>
      </c>
      <c r="AC1562" s="127">
        <f t="shared" si="180"/>
        <v>1</v>
      </c>
      <c r="AD1562" s="97">
        <v>6</v>
      </c>
      <c r="AE1562" s="132">
        <f t="shared" si="178"/>
        <v>906</v>
      </c>
      <c r="AF1562" s="97">
        <v>1</v>
      </c>
      <c r="AH1562" s="127" t="str">
        <f t="shared" si="177"/>
        <v>2702PERLAS DE PIEL advance X 200 CAPS.</v>
      </c>
      <c r="AI1562" s="97" t="s">
        <v>653</v>
      </c>
    </row>
    <row r="1563" spans="1:35" x14ac:dyDescent="0.3">
      <c r="A1563" s="97">
        <v>190</v>
      </c>
      <c r="B1563" s="127" t="str">
        <f t="shared" si="175"/>
        <v>1902</v>
      </c>
      <c r="C1563" s="127" t="str">
        <f t="shared" si="176"/>
        <v>27029</v>
      </c>
      <c r="D1563" s="98" t="s">
        <v>1389</v>
      </c>
      <c r="E1563" s="159" t="s">
        <v>618</v>
      </c>
      <c r="F1563" s="148" t="str">
        <f>IFERROR(VLOOKUP(CONCATENATE(G1563,E1563),LOTES!$A$6:$D$1002,4,0),"")</f>
        <v>ARKOCAPIL advance X 60 CAPS.</v>
      </c>
      <c r="G1563" s="160" t="s">
        <v>601</v>
      </c>
      <c r="H1563" s="136">
        <f>IFERROR(VLOOKUP(CONCATENATE(G1563,E1563),LOTES!$A$6:$F$1000,6,0),"")</f>
        <v>44255</v>
      </c>
      <c r="I1563" s="132">
        <f t="shared" si="179"/>
        <v>9</v>
      </c>
      <c r="J1563" s="97" t="s">
        <v>667</v>
      </c>
      <c r="K1563" s="97">
        <v>2018</v>
      </c>
      <c r="L1563" s="109">
        <v>43265</v>
      </c>
      <c r="M1563" s="97">
        <v>2700</v>
      </c>
      <c r="N1563" s="97">
        <v>2702</v>
      </c>
      <c r="O1563" s="109">
        <v>43264</v>
      </c>
      <c r="P1563" s="97" t="s">
        <v>134</v>
      </c>
      <c r="Q1563" s="97" t="s">
        <v>96</v>
      </c>
      <c r="R1563" s="132" t="str">
        <f>IFERROR(VLOOKUP(Q1563,PROVEEDORES!$A$2:$B$100,2,0),"")</f>
        <v>GUAYAQUIL</v>
      </c>
      <c r="S1563" s="124">
        <v>0.67708333333333337</v>
      </c>
      <c r="T1563" s="97">
        <v>26</v>
      </c>
      <c r="U1563" s="127" t="s">
        <v>1400</v>
      </c>
      <c r="V1563" s="97" t="s">
        <v>1399</v>
      </c>
      <c r="W1563" s="97" t="s">
        <v>289</v>
      </c>
      <c r="Y1563" s="127" t="s">
        <v>363</v>
      </c>
      <c r="Z1563" s="127" t="s">
        <v>364</v>
      </c>
      <c r="AA1563" s="127" t="s">
        <v>261</v>
      </c>
      <c r="AB1563" s="127">
        <f t="shared" si="181"/>
        <v>2</v>
      </c>
      <c r="AC1563" s="127">
        <f t="shared" si="180"/>
        <v>1</v>
      </c>
      <c r="AD1563" s="97">
        <v>36</v>
      </c>
      <c r="AE1563" s="132">
        <f t="shared" si="178"/>
        <v>906</v>
      </c>
      <c r="AF1563" s="97">
        <v>1</v>
      </c>
      <c r="AH1563" s="127" t="str">
        <f t="shared" si="177"/>
        <v>2702ARKOCAPIL advance X 60 CAPS.</v>
      </c>
      <c r="AI1563" s="97" t="s">
        <v>653</v>
      </c>
    </row>
    <row r="1564" spans="1:35" x14ac:dyDescent="0.3">
      <c r="A1564" s="97">
        <v>190</v>
      </c>
      <c r="B1564" s="127" t="str">
        <f t="shared" si="175"/>
        <v>1902</v>
      </c>
      <c r="C1564" s="127" t="str">
        <f t="shared" si="176"/>
        <v>270210</v>
      </c>
      <c r="D1564" s="98" t="s">
        <v>1389</v>
      </c>
      <c r="E1564" s="159" t="s">
        <v>629</v>
      </c>
      <c r="F1564" s="148" t="str">
        <f>IFERROR(VLOOKUP(CONCATENATE(G1564,E1564),LOTES!$A$6:$D$1002,4,0),"")</f>
        <v>PHYTO SOYA DIA Y NOCHE X 60 CAP.</v>
      </c>
      <c r="G1564" s="160" t="s">
        <v>376</v>
      </c>
      <c r="H1564" s="136">
        <f>IFERROR(VLOOKUP(CONCATENATE(G1564,E1564),LOTES!$A$6:$F$1000,6,0),"")</f>
        <v>43889</v>
      </c>
      <c r="I1564" s="132">
        <f t="shared" si="179"/>
        <v>10</v>
      </c>
      <c r="J1564" s="97" t="s">
        <v>667</v>
      </c>
      <c r="K1564" s="97">
        <v>2018</v>
      </c>
      <c r="L1564" s="109">
        <v>43265</v>
      </c>
      <c r="M1564" s="97">
        <v>2700</v>
      </c>
      <c r="N1564" s="97">
        <v>2702</v>
      </c>
      <c r="O1564" s="109">
        <v>43264</v>
      </c>
      <c r="P1564" s="97" t="s">
        <v>134</v>
      </c>
      <c r="Q1564" s="97" t="s">
        <v>96</v>
      </c>
      <c r="R1564" s="132" t="str">
        <f>IFERROR(VLOOKUP(Q1564,PROVEEDORES!$A$2:$B$100,2,0),"")</f>
        <v>GUAYAQUIL</v>
      </c>
      <c r="S1564" s="124">
        <v>0.67708333333333337</v>
      </c>
      <c r="T1564" s="97">
        <v>26</v>
      </c>
      <c r="U1564" s="127" t="s">
        <v>1400</v>
      </c>
      <c r="V1564" s="97" t="s">
        <v>1399</v>
      </c>
      <c r="W1564" s="97" t="s">
        <v>289</v>
      </c>
      <c r="Y1564" s="127" t="s">
        <v>363</v>
      </c>
      <c r="Z1564" s="127" t="s">
        <v>364</v>
      </c>
      <c r="AA1564" s="127" t="s">
        <v>261</v>
      </c>
      <c r="AB1564" s="127">
        <f t="shared" si="181"/>
        <v>2</v>
      </c>
      <c r="AC1564" s="127">
        <f t="shared" si="180"/>
        <v>1</v>
      </c>
      <c r="AD1564" s="97">
        <v>12</v>
      </c>
      <c r="AE1564" s="132">
        <f t="shared" si="178"/>
        <v>906</v>
      </c>
      <c r="AF1564" s="97">
        <v>1</v>
      </c>
      <c r="AH1564" s="127" t="str">
        <f t="shared" si="177"/>
        <v>2702PHYTO SOYA DIA Y NOCHE X 60 CAP.</v>
      </c>
      <c r="AI1564" s="97" t="s">
        <v>653</v>
      </c>
    </row>
    <row r="1565" spans="1:35" x14ac:dyDescent="0.3">
      <c r="A1565" s="97">
        <v>190</v>
      </c>
      <c r="B1565" s="127" t="str">
        <f t="shared" si="175"/>
        <v>1902</v>
      </c>
      <c r="C1565" s="127" t="str">
        <f t="shared" si="176"/>
        <v>270211</v>
      </c>
      <c r="D1565" s="98" t="s">
        <v>1389</v>
      </c>
      <c r="E1565" s="159" t="s">
        <v>621</v>
      </c>
      <c r="F1565" s="148" t="str">
        <f>IFERROR(VLOOKUP(CONCATENATE(G1565,E1565),LOTES!$A$6:$D$1002,4,0),"")</f>
        <v>VAGIVIT CAJS X 6 V.T.</v>
      </c>
      <c r="G1565" s="160">
        <v>173937</v>
      </c>
      <c r="H1565" s="136">
        <f>IFERROR(VLOOKUP(CONCATENATE(G1565,E1565),LOTES!$A$6:$F$1000,6,0),"")</f>
        <v>43738</v>
      </c>
      <c r="I1565" s="132">
        <f t="shared" si="179"/>
        <v>11</v>
      </c>
      <c r="J1565" s="97" t="s">
        <v>667</v>
      </c>
      <c r="K1565" s="97">
        <v>2018</v>
      </c>
      <c r="L1565" s="109">
        <v>43265</v>
      </c>
      <c r="M1565" s="97">
        <v>2700</v>
      </c>
      <c r="N1565" s="97">
        <v>2702</v>
      </c>
      <c r="O1565" s="109">
        <v>43264</v>
      </c>
      <c r="P1565" s="97" t="s">
        <v>134</v>
      </c>
      <c r="Q1565" s="97" t="s">
        <v>96</v>
      </c>
      <c r="R1565" s="132" t="str">
        <f>IFERROR(VLOOKUP(Q1565,PROVEEDORES!$A$2:$B$100,2,0),"")</f>
        <v>GUAYAQUIL</v>
      </c>
      <c r="S1565" s="124">
        <v>0.67708333333333337</v>
      </c>
      <c r="T1565" s="97">
        <v>26</v>
      </c>
      <c r="U1565" s="127" t="s">
        <v>1400</v>
      </c>
      <c r="V1565" s="97" t="s">
        <v>1399</v>
      </c>
      <c r="W1565" s="97" t="s">
        <v>289</v>
      </c>
      <c r="Y1565" s="127" t="s">
        <v>363</v>
      </c>
      <c r="Z1565" s="127" t="s">
        <v>364</v>
      </c>
      <c r="AA1565" s="127" t="s">
        <v>261</v>
      </c>
      <c r="AB1565" s="127">
        <f t="shared" si="181"/>
        <v>2</v>
      </c>
      <c r="AC1565" s="127">
        <f t="shared" si="180"/>
        <v>1</v>
      </c>
      <c r="AD1565" s="97">
        <v>12</v>
      </c>
      <c r="AE1565" s="132">
        <f t="shared" si="178"/>
        <v>906</v>
      </c>
      <c r="AF1565" s="97">
        <v>1</v>
      </c>
      <c r="AH1565" s="127" t="str">
        <f t="shared" si="177"/>
        <v>2702VAGIVIT CAJS X 6 V.T.</v>
      </c>
      <c r="AI1565" s="97" t="s">
        <v>653</v>
      </c>
    </row>
    <row r="1566" spans="1:35" x14ac:dyDescent="0.3">
      <c r="A1566" s="97">
        <v>190</v>
      </c>
      <c r="B1566" s="127" t="str">
        <f t="shared" si="175"/>
        <v>1902</v>
      </c>
      <c r="C1566" s="127" t="str">
        <f t="shared" si="176"/>
        <v>270212</v>
      </c>
      <c r="D1566" s="98" t="s">
        <v>1389</v>
      </c>
      <c r="E1566" s="159" t="s">
        <v>619</v>
      </c>
      <c r="F1566" s="148" t="str">
        <f>IFERROR(VLOOKUP(CONCATENATE(G1566,E1566),LOTES!$A$6:$D$1002,4,0),"")</f>
        <v>CYS-CONTROL SACHETS X 14</v>
      </c>
      <c r="G1566" s="160" t="s">
        <v>407</v>
      </c>
      <c r="H1566" s="136">
        <f>IFERROR(VLOOKUP(CONCATENATE(G1566,E1566),LOTES!$A$6:$F$1000,6,0),"")</f>
        <v>44134</v>
      </c>
      <c r="I1566" s="132">
        <f t="shared" si="179"/>
        <v>12</v>
      </c>
      <c r="J1566" s="97" t="s">
        <v>667</v>
      </c>
      <c r="K1566" s="97">
        <v>2018</v>
      </c>
      <c r="L1566" s="109">
        <v>43265</v>
      </c>
      <c r="M1566" s="97">
        <v>2700</v>
      </c>
      <c r="N1566" s="97">
        <v>2702</v>
      </c>
      <c r="O1566" s="109">
        <v>43264</v>
      </c>
      <c r="P1566" s="97" t="s">
        <v>134</v>
      </c>
      <c r="Q1566" s="97" t="s">
        <v>96</v>
      </c>
      <c r="R1566" s="132" t="str">
        <f>IFERROR(VLOOKUP(Q1566,PROVEEDORES!$A$2:$B$100,2,0),"")</f>
        <v>GUAYAQUIL</v>
      </c>
      <c r="S1566" s="124">
        <v>0.67708333333333337</v>
      </c>
      <c r="T1566" s="97">
        <v>26</v>
      </c>
      <c r="U1566" s="127" t="s">
        <v>1400</v>
      </c>
      <c r="V1566" s="97" t="s">
        <v>1399</v>
      </c>
      <c r="W1566" s="97" t="s">
        <v>289</v>
      </c>
      <c r="Y1566" s="127" t="s">
        <v>363</v>
      </c>
      <c r="Z1566" s="127" t="s">
        <v>364</v>
      </c>
      <c r="AA1566" s="127" t="s">
        <v>261</v>
      </c>
      <c r="AB1566" s="127">
        <f t="shared" si="181"/>
        <v>2</v>
      </c>
      <c r="AC1566" s="127">
        <f t="shared" si="180"/>
        <v>1</v>
      </c>
      <c r="AD1566" s="97">
        <v>60</v>
      </c>
      <c r="AE1566" s="132">
        <f t="shared" si="178"/>
        <v>906</v>
      </c>
      <c r="AF1566" s="97">
        <v>1</v>
      </c>
      <c r="AH1566" s="127" t="str">
        <f t="shared" si="177"/>
        <v>2702CYS-CONTROL SACHETS X 14</v>
      </c>
      <c r="AI1566" s="97" t="s">
        <v>653</v>
      </c>
    </row>
    <row r="1567" spans="1:35" x14ac:dyDescent="0.3">
      <c r="A1567" s="97">
        <v>190</v>
      </c>
      <c r="B1567" s="127" t="str">
        <f t="shared" si="175"/>
        <v>1902</v>
      </c>
      <c r="C1567" s="127" t="str">
        <f t="shared" si="176"/>
        <v>270213</v>
      </c>
      <c r="D1567" s="98" t="s">
        <v>1389</v>
      </c>
      <c r="E1567" s="159" t="s">
        <v>613</v>
      </c>
      <c r="F1567" s="148" t="str">
        <f>IFERROR(VLOOKUP(CONCATENATE(G1567,E1567),LOTES!$A$6:$D$1002,4,0),"")</f>
        <v>ARKOLAGEN PLUS X 14 SACHETS</v>
      </c>
      <c r="G1567" s="160" t="s">
        <v>547</v>
      </c>
      <c r="H1567" s="136">
        <f>IFERROR(VLOOKUP(CONCATENATE(G1567,E1567),LOTES!$A$6:$F$1000,6,0),"")</f>
        <v>44134</v>
      </c>
      <c r="I1567" s="132">
        <f t="shared" si="179"/>
        <v>13</v>
      </c>
      <c r="J1567" s="97" t="s">
        <v>667</v>
      </c>
      <c r="K1567" s="97">
        <v>2018</v>
      </c>
      <c r="L1567" s="109">
        <v>43265</v>
      </c>
      <c r="M1567" s="97">
        <v>2700</v>
      </c>
      <c r="N1567" s="97">
        <v>2702</v>
      </c>
      <c r="O1567" s="109">
        <v>43264</v>
      </c>
      <c r="P1567" s="97" t="s">
        <v>134</v>
      </c>
      <c r="Q1567" s="97" t="s">
        <v>96</v>
      </c>
      <c r="R1567" s="132" t="str">
        <f>IFERROR(VLOOKUP(Q1567,PROVEEDORES!$A$2:$B$100,2,0),"")</f>
        <v>GUAYAQUIL</v>
      </c>
      <c r="S1567" s="124">
        <v>0.67708333333333337</v>
      </c>
      <c r="T1567" s="97">
        <v>26</v>
      </c>
      <c r="U1567" s="127" t="s">
        <v>1400</v>
      </c>
      <c r="V1567" s="97" t="s">
        <v>1399</v>
      </c>
      <c r="W1567" s="97" t="s">
        <v>289</v>
      </c>
      <c r="Y1567" s="127" t="s">
        <v>363</v>
      </c>
      <c r="Z1567" s="127" t="s">
        <v>364</v>
      </c>
      <c r="AA1567" s="127" t="s">
        <v>261</v>
      </c>
      <c r="AB1567" s="127">
        <f t="shared" si="181"/>
        <v>2</v>
      </c>
      <c r="AC1567" s="127">
        <f t="shared" si="180"/>
        <v>1</v>
      </c>
      <c r="AD1567" s="97">
        <v>24</v>
      </c>
      <c r="AE1567" s="132">
        <f t="shared" si="178"/>
        <v>906</v>
      </c>
      <c r="AF1567" s="97">
        <v>1</v>
      </c>
      <c r="AH1567" s="127" t="str">
        <f t="shared" si="177"/>
        <v>2702ARKOLAGEN PLUS X 14 SACHETS</v>
      </c>
      <c r="AI1567" s="97" t="s">
        <v>653</v>
      </c>
    </row>
    <row r="1568" spans="1:35" x14ac:dyDescent="0.3">
      <c r="A1568" s="97">
        <v>191</v>
      </c>
      <c r="B1568" s="127" t="str">
        <f t="shared" si="175"/>
        <v>1911</v>
      </c>
      <c r="C1568" s="127" t="str">
        <f t="shared" si="176"/>
        <v>27031</v>
      </c>
      <c r="D1568" s="98" t="s">
        <v>1395</v>
      </c>
      <c r="E1568" s="159" t="s">
        <v>630</v>
      </c>
      <c r="F1568" s="148" t="str">
        <f>IFERROR(VLOOKUP(CONCATENATE(G1568,E1568),LOTES!$A$6:$D$1002,4,0),"")</f>
        <v>ACTIVOX MENTA-EUCALIPTO X 16 PASTILLAS</v>
      </c>
      <c r="G1568" s="160" t="s">
        <v>397</v>
      </c>
      <c r="H1568" s="136">
        <f>IFERROR(VLOOKUP(CONCATENATE(G1568,E1568),LOTES!$A$6:$F$1000,6,0),"")</f>
        <v>43738</v>
      </c>
      <c r="I1568" s="132">
        <f t="shared" si="179"/>
        <v>1</v>
      </c>
      <c r="J1568" s="97" t="s">
        <v>667</v>
      </c>
      <c r="K1568" s="97">
        <v>2018</v>
      </c>
      <c r="L1568" s="109">
        <v>43265</v>
      </c>
      <c r="M1568" s="97">
        <v>2701</v>
      </c>
      <c r="N1568" s="97">
        <v>2703</v>
      </c>
      <c r="O1568" s="109">
        <v>43264</v>
      </c>
      <c r="P1568" s="97" t="s">
        <v>134</v>
      </c>
      <c r="Q1568" s="97" t="s">
        <v>95</v>
      </c>
      <c r="R1568" s="132" t="str">
        <f>IFERROR(VLOOKUP(Q1568,PROVEEDORES!$A$2:$B$100,2,0),"")</f>
        <v>QUITO</v>
      </c>
      <c r="S1568" s="124">
        <v>0.55694444444444446</v>
      </c>
      <c r="T1568" s="97">
        <v>290</v>
      </c>
      <c r="U1568" s="127" t="s">
        <v>272</v>
      </c>
      <c r="V1568" s="97" t="s">
        <v>530</v>
      </c>
      <c r="W1568" s="97" t="s">
        <v>289</v>
      </c>
      <c r="Y1568" s="127" t="s">
        <v>531</v>
      </c>
      <c r="Z1568" s="127" t="s">
        <v>532</v>
      </c>
      <c r="AA1568" s="127" t="s">
        <v>261</v>
      </c>
      <c r="AB1568" s="127">
        <f t="shared" si="181"/>
        <v>1</v>
      </c>
      <c r="AC1568" s="127">
        <f t="shared" si="180"/>
        <v>1</v>
      </c>
      <c r="AD1568" s="97">
        <v>2520</v>
      </c>
      <c r="AE1568" s="132">
        <f t="shared" si="178"/>
        <v>907</v>
      </c>
      <c r="AF1568" s="97">
        <v>5</v>
      </c>
      <c r="AH1568" s="127" t="str">
        <f t="shared" si="177"/>
        <v>2703ACTIVOX MENTA-EUCALIPTO X 16 PASTILLAS</v>
      </c>
      <c r="AI1568" s="97" t="s">
        <v>476</v>
      </c>
    </row>
    <row r="1569" spans="1:35" x14ac:dyDescent="0.3">
      <c r="A1569" s="97">
        <v>191</v>
      </c>
      <c r="B1569" s="127" t="str">
        <f t="shared" si="175"/>
        <v>1911</v>
      </c>
      <c r="C1569" s="127" t="str">
        <f t="shared" si="176"/>
        <v>27032</v>
      </c>
      <c r="D1569" s="98" t="s">
        <v>1395</v>
      </c>
      <c r="E1569" s="159" t="s">
        <v>631</v>
      </c>
      <c r="F1569" s="148" t="str">
        <f>IFERROR(VLOOKUP(CONCATENATE(G1569,E1569),LOTES!$A$6:$D$1002,4,0),"")</f>
        <v>ACTIVOX MIEL-LIMON X 16 PASTILLAS</v>
      </c>
      <c r="G1569" s="160" t="s">
        <v>183</v>
      </c>
      <c r="H1569" s="136">
        <f>IFERROR(VLOOKUP(CONCATENATE(G1569,E1569),LOTES!$A$6:$F$1000,6,0),"")</f>
        <v>43738</v>
      </c>
      <c r="I1569" s="132">
        <f t="shared" si="179"/>
        <v>2</v>
      </c>
      <c r="J1569" s="97" t="s">
        <v>667</v>
      </c>
      <c r="K1569" s="97">
        <v>2018</v>
      </c>
      <c r="L1569" s="109">
        <v>43265</v>
      </c>
      <c r="M1569" s="97">
        <v>2701</v>
      </c>
      <c r="N1569" s="97">
        <v>2703</v>
      </c>
      <c r="O1569" s="109">
        <v>43264</v>
      </c>
      <c r="P1569" s="97" t="s">
        <v>134</v>
      </c>
      <c r="Q1569" s="97" t="s">
        <v>95</v>
      </c>
      <c r="R1569" s="132" t="str">
        <f>IFERROR(VLOOKUP(Q1569,PROVEEDORES!$A$2:$B$100,2,0),"")</f>
        <v>QUITO</v>
      </c>
      <c r="S1569" s="124">
        <v>0.55694444444444446</v>
      </c>
      <c r="T1569" s="97">
        <v>290</v>
      </c>
      <c r="U1569" s="127" t="s">
        <v>272</v>
      </c>
      <c r="V1569" s="97" t="s">
        <v>530</v>
      </c>
      <c r="W1569" s="97" t="s">
        <v>289</v>
      </c>
      <c r="Y1569" s="127" t="s">
        <v>531</v>
      </c>
      <c r="Z1569" s="127" t="s">
        <v>532</v>
      </c>
      <c r="AA1569" s="127" t="s">
        <v>261</v>
      </c>
      <c r="AB1569" s="127">
        <f t="shared" si="181"/>
        <v>1</v>
      </c>
      <c r="AC1569" s="127">
        <f t="shared" si="180"/>
        <v>1</v>
      </c>
      <c r="AD1569" s="97">
        <v>960</v>
      </c>
      <c r="AE1569" s="132">
        <f t="shared" si="178"/>
        <v>907</v>
      </c>
      <c r="AF1569" s="97">
        <v>5</v>
      </c>
      <c r="AH1569" s="127" t="str">
        <f t="shared" si="177"/>
        <v>2703ACTIVOX MIEL-LIMON X 16 PASTILLAS</v>
      </c>
      <c r="AI1569" s="97" t="s">
        <v>476</v>
      </c>
    </row>
    <row r="1570" spans="1:35" x14ac:dyDescent="0.3">
      <c r="A1570" s="97">
        <v>191</v>
      </c>
      <c r="B1570" s="127" t="str">
        <f t="shared" si="175"/>
        <v>1911</v>
      </c>
      <c r="C1570" s="127" t="str">
        <f t="shared" si="176"/>
        <v>27033</v>
      </c>
      <c r="D1570" s="98" t="s">
        <v>1395</v>
      </c>
      <c r="E1570" s="159" t="s">
        <v>618</v>
      </c>
      <c r="F1570" s="148" t="str">
        <f>IFERROR(VLOOKUP(CONCATENATE(G1570,E1570),LOTES!$A$6:$D$1002,4,0),"")</f>
        <v>ARKOCAPIL advance X 60 CAPS.</v>
      </c>
      <c r="G1570" s="160" t="s">
        <v>601</v>
      </c>
      <c r="H1570" s="136">
        <f>IFERROR(VLOOKUP(CONCATENATE(G1570,E1570),LOTES!$A$6:$F$1000,6,0),"")</f>
        <v>44255</v>
      </c>
      <c r="I1570" s="132">
        <f t="shared" si="179"/>
        <v>3</v>
      </c>
      <c r="J1570" s="97" t="s">
        <v>667</v>
      </c>
      <c r="K1570" s="97">
        <v>2018</v>
      </c>
      <c r="L1570" s="109">
        <v>43265</v>
      </c>
      <c r="M1570" s="97">
        <v>2701</v>
      </c>
      <c r="N1570" s="97">
        <v>2703</v>
      </c>
      <c r="O1570" s="109">
        <v>43264</v>
      </c>
      <c r="P1570" s="97" t="s">
        <v>134</v>
      </c>
      <c r="Q1570" s="97" t="s">
        <v>95</v>
      </c>
      <c r="R1570" s="132" t="str">
        <f>IFERROR(VLOOKUP(Q1570,PROVEEDORES!$A$2:$B$100,2,0),"")</f>
        <v>QUITO</v>
      </c>
      <c r="S1570" s="124">
        <v>0.55694444444444446</v>
      </c>
      <c r="T1570" s="97">
        <v>290</v>
      </c>
      <c r="U1570" s="127" t="s">
        <v>272</v>
      </c>
      <c r="V1570" s="97" t="s">
        <v>530</v>
      </c>
      <c r="W1570" s="97" t="s">
        <v>289</v>
      </c>
      <c r="Y1570" s="127" t="s">
        <v>531</v>
      </c>
      <c r="Z1570" s="127" t="s">
        <v>532</v>
      </c>
      <c r="AA1570" s="127" t="s">
        <v>261</v>
      </c>
      <c r="AB1570" s="127">
        <f t="shared" si="181"/>
        <v>1</v>
      </c>
      <c r="AC1570" s="127">
        <f t="shared" si="180"/>
        <v>1</v>
      </c>
      <c r="AD1570" s="97">
        <v>90</v>
      </c>
      <c r="AE1570" s="132">
        <f t="shared" si="178"/>
        <v>907</v>
      </c>
      <c r="AF1570" s="97">
        <v>5</v>
      </c>
      <c r="AH1570" s="127" t="str">
        <f t="shared" si="177"/>
        <v>2703ARKOCAPIL advance X 60 CAPS.</v>
      </c>
      <c r="AI1570" s="97" t="s">
        <v>476</v>
      </c>
    </row>
    <row r="1571" spans="1:35" x14ac:dyDescent="0.3">
      <c r="A1571" s="97">
        <v>191</v>
      </c>
      <c r="B1571" s="127" t="str">
        <f t="shared" si="175"/>
        <v>1911</v>
      </c>
      <c r="C1571" s="127" t="str">
        <f t="shared" si="176"/>
        <v>27034</v>
      </c>
      <c r="D1571" s="98" t="s">
        <v>1395</v>
      </c>
      <c r="E1571" s="159" t="s">
        <v>613</v>
      </c>
      <c r="F1571" s="148" t="str">
        <f>IFERROR(VLOOKUP(CONCATENATE(G1571,E1571),LOTES!$A$6:$D$1002,4,0),"")</f>
        <v>ARKOLAGEN PLUS X 14 SACHETS</v>
      </c>
      <c r="G1571" s="160" t="s">
        <v>547</v>
      </c>
      <c r="H1571" s="136">
        <f>IFERROR(VLOOKUP(CONCATENATE(G1571,E1571),LOTES!$A$6:$F$1000,6,0),"")</f>
        <v>44134</v>
      </c>
      <c r="I1571" s="132">
        <f t="shared" si="179"/>
        <v>4</v>
      </c>
      <c r="J1571" s="97" t="s">
        <v>667</v>
      </c>
      <c r="K1571" s="97">
        <v>2018</v>
      </c>
      <c r="L1571" s="109">
        <v>43265</v>
      </c>
      <c r="M1571" s="97">
        <v>2701</v>
      </c>
      <c r="N1571" s="97">
        <v>2703</v>
      </c>
      <c r="O1571" s="109">
        <v>43264</v>
      </c>
      <c r="P1571" s="97" t="s">
        <v>134</v>
      </c>
      <c r="Q1571" s="97" t="s">
        <v>95</v>
      </c>
      <c r="R1571" s="132" t="str">
        <f>IFERROR(VLOOKUP(Q1571,PROVEEDORES!$A$2:$B$100,2,0),"")</f>
        <v>QUITO</v>
      </c>
      <c r="S1571" s="124">
        <v>0.55694444444444446</v>
      </c>
      <c r="T1571" s="97">
        <v>290</v>
      </c>
      <c r="U1571" s="127" t="s">
        <v>272</v>
      </c>
      <c r="V1571" s="97" t="s">
        <v>530</v>
      </c>
      <c r="W1571" s="97" t="s">
        <v>289</v>
      </c>
      <c r="Y1571" s="127" t="s">
        <v>531</v>
      </c>
      <c r="Z1571" s="127" t="s">
        <v>532</v>
      </c>
      <c r="AA1571" s="127" t="s">
        <v>261</v>
      </c>
      <c r="AB1571" s="127">
        <f t="shared" si="181"/>
        <v>1</v>
      </c>
      <c r="AC1571" s="127">
        <f t="shared" si="180"/>
        <v>1</v>
      </c>
      <c r="AD1571" s="97">
        <v>19</v>
      </c>
      <c r="AE1571" s="132">
        <f t="shared" si="178"/>
        <v>907</v>
      </c>
      <c r="AF1571" s="97">
        <v>5</v>
      </c>
      <c r="AH1571" s="127" t="str">
        <f t="shared" si="177"/>
        <v>2703ARKOLAGEN PLUS X 14 SACHETS</v>
      </c>
      <c r="AI1571" s="97" t="s">
        <v>476</v>
      </c>
    </row>
    <row r="1572" spans="1:35" x14ac:dyDescent="0.3">
      <c r="A1572" s="97">
        <v>191</v>
      </c>
      <c r="B1572" s="127" t="str">
        <f t="shared" si="175"/>
        <v>1911</v>
      </c>
      <c r="C1572" s="127" t="str">
        <f t="shared" si="176"/>
        <v>27035</v>
      </c>
      <c r="D1572" s="98" t="s">
        <v>1395</v>
      </c>
      <c r="E1572" s="159" t="s">
        <v>613</v>
      </c>
      <c r="F1572" s="148" t="str">
        <f>IFERROR(VLOOKUP(CONCATENATE(G1572,E1572),LOTES!$A$6:$D$1002,4,0),"")</f>
        <v>ARKOLAGEN PLUS X 14 SACHETS</v>
      </c>
      <c r="G1572" s="160" t="s">
        <v>1391</v>
      </c>
      <c r="H1572" s="136">
        <f>IFERROR(VLOOKUP(CONCATENATE(G1572,E1572),LOTES!$A$6:$F$1000,6,0),"")</f>
        <v>44226</v>
      </c>
      <c r="I1572" s="132">
        <v>5</v>
      </c>
      <c r="J1572" s="97" t="s">
        <v>667</v>
      </c>
      <c r="K1572" s="97">
        <v>2018</v>
      </c>
      <c r="L1572" s="109">
        <v>43265</v>
      </c>
      <c r="M1572" s="97">
        <v>2701</v>
      </c>
      <c r="N1572" s="97">
        <v>2703</v>
      </c>
      <c r="O1572" s="109">
        <v>43264</v>
      </c>
      <c r="P1572" s="97" t="s">
        <v>134</v>
      </c>
      <c r="Q1572" s="97" t="s">
        <v>95</v>
      </c>
      <c r="R1572" s="132" t="str">
        <f>IFERROR(VLOOKUP(Q1572,PROVEEDORES!$A$2:$B$100,2,0),"")</f>
        <v>QUITO</v>
      </c>
      <c r="S1572" s="124">
        <v>0.55694444444444446</v>
      </c>
      <c r="T1572" s="97">
        <v>290</v>
      </c>
      <c r="U1572" s="127" t="s">
        <v>272</v>
      </c>
      <c r="V1572" s="97" t="s">
        <v>530</v>
      </c>
      <c r="W1572" s="97" t="s">
        <v>289</v>
      </c>
      <c r="Y1572" s="127" t="s">
        <v>531</v>
      </c>
      <c r="Z1572" s="127" t="s">
        <v>532</v>
      </c>
      <c r="AA1572" s="127" t="s">
        <v>261</v>
      </c>
      <c r="AB1572" s="127">
        <f t="shared" si="181"/>
        <v>1</v>
      </c>
      <c r="AC1572" s="127">
        <f t="shared" si="180"/>
        <v>1</v>
      </c>
      <c r="AD1572" s="97">
        <v>791</v>
      </c>
      <c r="AE1572" s="132">
        <f t="shared" si="178"/>
        <v>907</v>
      </c>
      <c r="AF1572" s="97">
        <v>5</v>
      </c>
      <c r="AH1572" s="127" t="str">
        <f t="shared" si="177"/>
        <v>2703ARKOLAGEN PLUS X 14 SACHETS</v>
      </c>
      <c r="AI1572" s="97" t="s">
        <v>476</v>
      </c>
    </row>
    <row r="1573" spans="1:35" x14ac:dyDescent="0.3">
      <c r="A1573" s="97">
        <v>191</v>
      </c>
      <c r="B1573" s="127" t="str">
        <f t="shared" si="175"/>
        <v>1911</v>
      </c>
      <c r="C1573" s="127" t="str">
        <f t="shared" si="176"/>
        <v>27036</v>
      </c>
      <c r="D1573" s="98" t="s">
        <v>1395</v>
      </c>
      <c r="E1573" s="159" t="s">
        <v>615</v>
      </c>
      <c r="F1573" s="148" t="str">
        <f>IFERROR(VLOOKUP(CONCATENATE(G1573,E1573),LOTES!$A$6:$D$1002,4,0),"")</f>
        <v>ARKOVOX PROPOLIS JARABE X 150 ML.</v>
      </c>
      <c r="G1573" s="160" t="s">
        <v>402</v>
      </c>
      <c r="H1573" s="136">
        <f>IFERROR(VLOOKUP(CONCATENATE(G1573,E1573),LOTES!$A$6:$F$1000,6,0),"")</f>
        <v>43707</v>
      </c>
      <c r="I1573" s="132">
        <f t="shared" si="179"/>
        <v>6</v>
      </c>
      <c r="J1573" s="97" t="s">
        <v>667</v>
      </c>
      <c r="K1573" s="97">
        <v>2018</v>
      </c>
      <c r="L1573" s="109">
        <v>43265</v>
      </c>
      <c r="M1573" s="97">
        <v>2701</v>
      </c>
      <c r="N1573" s="97">
        <v>2703</v>
      </c>
      <c r="O1573" s="109">
        <v>43264</v>
      </c>
      <c r="P1573" s="97" t="s">
        <v>134</v>
      </c>
      <c r="Q1573" s="97" t="s">
        <v>95</v>
      </c>
      <c r="R1573" s="132" t="str">
        <f>IFERROR(VLOOKUP(Q1573,PROVEEDORES!$A$2:$B$100,2,0),"")</f>
        <v>QUITO</v>
      </c>
      <c r="S1573" s="124">
        <v>0.55694444444444446</v>
      </c>
      <c r="T1573" s="97">
        <v>290</v>
      </c>
      <c r="U1573" s="127" t="s">
        <v>272</v>
      </c>
      <c r="V1573" s="97" t="s">
        <v>530</v>
      </c>
      <c r="W1573" s="97" t="s">
        <v>289</v>
      </c>
      <c r="Y1573" s="127" t="s">
        <v>531</v>
      </c>
      <c r="Z1573" s="127" t="s">
        <v>532</v>
      </c>
      <c r="AA1573" s="127" t="s">
        <v>261</v>
      </c>
      <c r="AB1573" s="127">
        <f t="shared" si="181"/>
        <v>1</v>
      </c>
      <c r="AC1573" s="127">
        <f t="shared" si="180"/>
        <v>1</v>
      </c>
      <c r="AD1573" s="97">
        <v>2400</v>
      </c>
      <c r="AE1573" s="132">
        <f t="shared" si="178"/>
        <v>907</v>
      </c>
      <c r="AF1573" s="97">
        <v>5</v>
      </c>
      <c r="AH1573" s="127" t="str">
        <f t="shared" si="177"/>
        <v>2703ARKOVOX PROPOLIS JARABE X 150 ML.</v>
      </c>
      <c r="AI1573" s="97" t="s">
        <v>476</v>
      </c>
    </row>
    <row r="1574" spans="1:35" x14ac:dyDescent="0.3">
      <c r="A1574" s="97">
        <v>191</v>
      </c>
      <c r="B1574" s="127" t="str">
        <f t="shared" si="175"/>
        <v>1911</v>
      </c>
      <c r="C1574" s="127" t="str">
        <f t="shared" si="176"/>
        <v>27037</v>
      </c>
      <c r="D1574" s="98" t="s">
        <v>1395</v>
      </c>
      <c r="E1574" s="159" t="s">
        <v>614</v>
      </c>
      <c r="F1574" s="148" t="str">
        <f>IFERROR(VLOOKUP(CONCATENATE(G1574,E1574),LOTES!$A$6:$D$1002,4,0),"")</f>
        <v>CHONDRO AID FORTE X 60 CAPS.</v>
      </c>
      <c r="G1574" s="160" t="s">
        <v>1387</v>
      </c>
      <c r="H1574" s="136">
        <f>IFERROR(VLOOKUP(CONCATENATE(G1574,E1574),LOTES!$A$6:$F$1000,6,0),"")</f>
        <v>44255</v>
      </c>
      <c r="I1574" s="132">
        <f t="shared" si="179"/>
        <v>7</v>
      </c>
      <c r="J1574" s="97" t="s">
        <v>667</v>
      </c>
      <c r="K1574" s="97">
        <v>2018</v>
      </c>
      <c r="L1574" s="109">
        <v>43265</v>
      </c>
      <c r="M1574" s="97">
        <v>2701</v>
      </c>
      <c r="N1574" s="97">
        <v>2703</v>
      </c>
      <c r="O1574" s="109">
        <v>43264</v>
      </c>
      <c r="P1574" s="97" t="s">
        <v>134</v>
      </c>
      <c r="Q1574" s="97" t="s">
        <v>95</v>
      </c>
      <c r="R1574" s="132" t="str">
        <f>IFERROR(VLOOKUP(Q1574,PROVEEDORES!$A$2:$B$100,2,0),"")</f>
        <v>QUITO</v>
      </c>
      <c r="S1574" s="124">
        <v>0.55694444444444446</v>
      </c>
      <c r="T1574" s="97">
        <v>290</v>
      </c>
      <c r="U1574" s="127" t="s">
        <v>272</v>
      </c>
      <c r="V1574" s="97" t="s">
        <v>530</v>
      </c>
      <c r="W1574" s="97" t="s">
        <v>289</v>
      </c>
      <c r="Y1574" s="127" t="s">
        <v>531</v>
      </c>
      <c r="Z1574" s="127" t="s">
        <v>532</v>
      </c>
      <c r="AA1574" s="127" t="s">
        <v>261</v>
      </c>
      <c r="AB1574" s="127">
        <f t="shared" si="181"/>
        <v>1</v>
      </c>
      <c r="AC1574" s="127">
        <f t="shared" si="180"/>
        <v>1</v>
      </c>
      <c r="AD1574" s="97">
        <v>40</v>
      </c>
      <c r="AE1574" s="132">
        <f t="shared" si="178"/>
        <v>907</v>
      </c>
      <c r="AF1574" s="97">
        <v>5</v>
      </c>
      <c r="AH1574" s="127" t="str">
        <f t="shared" si="177"/>
        <v>2703CHONDRO AID FORTE X 60 CAPS.</v>
      </c>
      <c r="AI1574" s="97" t="s">
        <v>476</v>
      </c>
    </row>
    <row r="1575" spans="1:35" x14ac:dyDescent="0.3">
      <c r="A1575" s="97">
        <v>191</v>
      </c>
      <c r="B1575" s="127" t="str">
        <f t="shared" si="175"/>
        <v>1911</v>
      </c>
      <c r="C1575" s="127" t="str">
        <f t="shared" si="176"/>
        <v>27038</v>
      </c>
      <c r="D1575" s="98" t="s">
        <v>1395</v>
      </c>
      <c r="E1575" s="159" t="s">
        <v>619</v>
      </c>
      <c r="F1575" s="148" t="str">
        <f>IFERROR(VLOOKUP(CONCATENATE(G1575,E1575),LOTES!$A$6:$D$1002,4,0),"")</f>
        <v>CYS-CONTROL SACHETS X 14</v>
      </c>
      <c r="G1575" s="160" t="s">
        <v>407</v>
      </c>
      <c r="H1575" s="136">
        <f>IFERROR(VLOOKUP(CONCATENATE(G1575,E1575),LOTES!$A$6:$F$1000,6,0),"")</f>
        <v>44134</v>
      </c>
      <c r="I1575" s="132">
        <f t="shared" si="179"/>
        <v>8</v>
      </c>
      <c r="J1575" s="97" t="s">
        <v>667</v>
      </c>
      <c r="K1575" s="97">
        <v>2018</v>
      </c>
      <c r="L1575" s="109">
        <v>43265</v>
      </c>
      <c r="M1575" s="97">
        <v>2701</v>
      </c>
      <c r="N1575" s="97">
        <v>2703</v>
      </c>
      <c r="O1575" s="109">
        <v>43264</v>
      </c>
      <c r="P1575" s="97" t="s">
        <v>134</v>
      </c>
      <c r="Q1575" s="97" t="s">
        <v>95</v>
      </c>
      <c r="R1575" s="132" t="str">
        <f>IFERROR(VLOOKUP(Q1575,PROVEEDORES!$A$2:$B$100,2,0),"")</f>
        <v>QUITO</v>
      </c>
      <c r="S1575" s="124">
        <v>0.55694444444444446</v>
      </c>
      <c r="T1575" s="97">
        <v>290</v>
      </c>
      <c r="U1575" s="127" t="s">
        <v>272</v>
      </c>
      <c r="V1575" s="97" t="s">
        <v>530</v>
      </c>
      <c r="W1575" s="97" t="s">
        <v>289</v>
      </c>
      <c r="Y1575" s="127" t="s">
        <v>531</v>
      </c>
      <c r="Z1575" s="127" t="s">
        <v>532</v>
      </c>
      <c r="AA1575" s="127" t="s">
        <v>261</v>
      </c>
      <c r="AB1575" s="127">
        <f t="shared" si="181"/>
        <v>1</v>
      </c>
      <c r="AC1575" s="127">
        <f t="shared" si="180"/>
        <v>1</v>
      </c>
      <c r="AD1575" s="97">
        <v>120</v>
      </c>
      <c r="AE1575" s="132">
        <f t="shared" si="178"/>
        <v>907</v>
      </c>
      <c r="AF1575" s="97">
        <v>5</v>
      </c>
      <c r="AH1575" s="127" t="str">
        <f t="shared" si="177"/>
        <v>2703CYS-CONTROL SACHETS X 14</v>
      </c>
      <c r="AI1575" s="97" t="s">
        <v>476</v>
      </c>
    </row>
    <row r="1576" spans="1:35" x14ac:dyDescent="0.3">
      <c r="A1576" s="97">
        <v>191</v>
      </c>
      <c r="B1576" s="127" t="str">
        <f t="shared" si="175"/>
        <v>1911</v>
      </c>
      <c r="C1576" s="127" t="str">
        <f t="shared" si="176"/>
        <v>27039</v>
      </c>
      <c r="D1576" s="98" t="s">
        <v>1395</v>
      </c>
      <c r="E1576" s="159" t="s">
        <v>627</v>
      </c>
      <c r="F1576" s="148" t="str">
        <f>IFERROR(VLOOKUP(CONCATENATE(G1576,E1576),LOTES!$A$6:$D$1002,4,0),"")</f>
        <v>ECHINALIS X 30 CAPSULAS</v>
      </c>
      <c r="G1576" s="160" t="s">
        <v>154</v>
      </c>
      <c r="H1576" s="136">
        <f>IFERROR(VLOOKUP(CONCATENATE(G1576,E1576),LOTES!$A$6:$F$1000,6,0),"")</f>
        <v>43910</v>
      </c>
      <c r="I1576" s="132">
        <f t="shared" si="179"/>
        <v>9</v>
      </c>
      <c r="J1576" s="97" t="s">
        <v>667</v>
      </c>
      <c r="K1576" s="97">
        <v>2018</v>
      </c>
      <c r="L1576" s="109">
        <v>43265</v>
      </c>
      <c r="M1576" s="97">
        <v>2701</v>
      </c>
      <c r="N1576" s="97">
        <v>2703</v>
      </c>
      <c r="O1576" s="109">
        <v>43264</v>
      </c>
      <c r="P1576" s="97" t="s">
        <v>134</v>
      </c>
      <c r="Q1576" s="97" t="s">
        <v>95</v>
      </c>
      <c r="R1576" s="132" t="str">
        <f>IFERROR(VLOOKUP(Q1576,PROVEEDORES!$A$2:$B$100,2,0),"")</f>
        <v>QUITO</v>
      </c>
      <c r="S1576" s="124">
        <v>0.55694444444444446</v>
      </c>
      <c r="T1576" s="97">
        <v>290</v>
      </c>
      <c r="U1576" s="127" t="s">
        <v>272</v>
      </c>
      <c r="V1576" s="97" t="s">
        <v>530</v>
      </c>
      <c r="W1576" s="97" t="s">
        <v>289</v>
      </c>
      <c r="Y1576" s="127" t="s">
        <v>531</v>
      </c>
      <c r="Z1576" s="127" t="s">
        <v>532</v>
      </c>
      <c r="AA1576" s="127" t="s">
        <v>261</v>
      </c>
      <c r="AB1576" s="127">
        <f t="shared" si="181"/>
        <v>1</v>
      </c>
      <c r="AC1576" s="127">
        <f t="shared" si="180"/>
        <v>1</v>
      </c>
      <c r="AD1576" s="97">
        <v>144</v>
      </c>
      <c r="AE1576" s="132">
        <f t="shared" si="178"/>
        <v>907</v>
      </c>
      <c r="AF1576" s="97">
        <v>5</v>
      </c>
      <c r="AH1576" s="127" t="str">
        <f t="shared" si="177"/>
        <v>2703ECHINALIS X 30 CAPSULAS</v>
      </c>
      <c r="AI1576" s="97" t="s">
        <v>476</v>
      </c>
    </row>
    <row r="1577" spans="1:35" x14ac:dyDescent="0.3">
      <c r="A1577" s="97">
        <v>191</v>
      </c>
      <c r="B1577" s="127" t="str">
        <f t="shared" si="175"/>
        <v>1911</v>
      </c>
      <c r="C1577" s="127" t="str">
        <f t="shared" si="176"/>
        <v>270310</v>
      </c>
      <c r="D1577" s="98" t="s">
        <v>1395</v>
      </c>
      <c r="E1577" s="159" t="s">
        <v>616</v>
      </c>
      <c r="F1577" s="148" t="str">
        <f>IFERROR(VLOOKUP(CONCATENATE(G1577,E1577),LOTES!$A$6:$D$1002,4,0),"")</f>
        <v>PERLAS DE PIEL advance X 200 CAPS.</v>
      </c>
      <c r="G1577" s="160" t="s">
        <v>408</v>
      </c>
      <c r="H1577" s="136">
        <f>IFERROR(VLOOKUP(CONCATENATE(G1577,E1577),LOTES!$A$6:$F$1000,6,0),"")</f>
        <v>44165</v>
      </c>
      <c r="I1577" s="132">
        <f t="shared" si="179"/>
        <v>10</v>
      </c>
      <c r="J1577" s="97" t="s">
        <v>667</v>
      </c>
      <c r="K1577" s="97">
        <v>2018</v>
      </c>
      <c r="L1577" s="109">
        <v>43265</v>
      </c>
      <c r="M1577" s="97">
        <v>2701</v>
      </c>
      <c r="N1577" s="97">
        <v>2703</v>
      </c>
      <c r="O1577" s="109">
        <v>43264</v>
      </c>
      <c r="P1577" s="97" t="s">
        <v>134</v>
      </c>
      <c r="Q1577" s="97" t="s">
        <v>95</v>
      </c>
      <c r="R1577" s="132" t="str">
        <f>IFERROR(VLOOKUP(Q1577,PROVEEDORES!$A$2:$B$100,2,0),"")</f>
        <v>QUITO</v>
      </c>
      <c r="S1577" s="124">
        <v>0.55694444444444446</v>
      </c>
      <c r="T1577" s="97">
        <v>290</v>
      </c>
      <c r="U1577" s="127" t="s">
        <v>272</v>
      </c>
      <c r="V1577" s="97" t="s">
        <v>530</v>
      </c>
      <c r="W1577" s="97" t="s">
        <v>289</v>
      </c>
      <c r="Y1577" s="127" t="s">
        <v>531</v>
      </c>
      <c r="Z1577" s="127" t="s">
        <v>532</v>
      </c>
      <c r="AA1577" s="127" t="s">
        <v>261</v>
      </c>
      <c r="AB1577" s="127">
        <f t="shared" si="181"/>
        <v>1</v>
      </c>
      <c r="AC1577" s="127">
        <f t="shared" si="180"/>
        <v>1</v>
      </c>
      <c r="AD1577" s="97">
        <v>40</v>
      </c>
      <c r="AE1577" s="132">
        <f t="shared" si="178"/>
        <v>907</v>
      </c>
      <c r="AF1577" s="97">
        <v>5</v>
      </c>
      <c r="AH1577" s="127" t="str">
        <f t="shared" si="177"/>
        <v>2703PERLAS DE PIEL advance X 200 CAPS.</v>
      </c>
      <c r="AI1577" s="97" t="s">
        <v>476</v>
      </c>
    </row>
    <row r="1578" spans="1:35" x14ac:dyDescent="0.3">
      <c r="A1578" s="97">
        <v>191</v>
      </c>
      <c r="B1578" s="127" t="str">
        <f t="shared" si="175"/>
        <v>1911</v>
      </c>
      <c r="C1578" s="127" t="str">
        <f t="shared" si="176"/>
        <v>270311</v>
      </c>
      <c r="D1578" s="98" t="s">
        <v>1395</v>
      </c>
      <c r="E1578" s="159" t="s">
        <v>617</v>
      </c>
      <c r="F1578" s="148" t="str">
        <f>IFERROR(VLOOKUP(CONCATENATE(G1578,E1578),LOTES!$A$6:$D$1002,4,0),"")</f>
        <v>PHYTO SOYA CAPS. X 60</v>
      </c>
      <c r="G1578" s="160" t="s">
        <v>355</v>
      </c>
      <c r="H1578" s="136">
        <f>IFERROR(VLOOKUP(CONCATENATE(G1578,E1578),LOTES!$A$6:$F$1000,6,0),"")</f>
        <v>44073</v>
      </c>
      <c r="I1578" s="132">
        <f t="shared" si="179"/>
        <v>11</v>
      </c>
      <c r="J1578" s="97" t="s">
        <v>667</v>
      </c>
      <c r="K1578" s="97">
        <v>2018</v>
      </c>
      <c r="L1578" s="109">
        <v>43265</v>
      </c>
      <c r="M1578" s="97">
        <v>2701</v>
      </c>
      <c r="N1578" s="97">
        <v>2703</v>
      </c>
      <c r="O1578" s="109">
        <v>43264</v>
      </c>
      <c r="P1578" s="97" t="s">
        <v>134</v>
      </c>
      <c r="Q1578" s="97" t="s">
        <v>95</v>
      </c>
      <c r="R1578" s="132" t="str">
        <f>IFERROR(VLOOKUP(Q1578,PROVEEDORES!$A$2:$B$100,2,0),"")</f>
        <v>QUITO</v>
      </c>
      <c r="S1578" s="124">
        <v>0.55694444444444446</v>
      </c>
      <c r="T1578" s="97">
        <v>290</v>
      </c>
      <c r="U1578" s="127" t="s">
        <v>272</v>
      </c>
      <c r="V1578" s="97" t="s">
        <v>530</v>
      </c>
      <c r="W1578" s="97" t="s">
        <v>289</v>
      </c>
      <c r="Y1578" s="127" t="s">
        <v>531</v>
      </c>
      <c r="Z1578" s="127" t="s">
        <v>532</v>
      </c>
      <c r="AA1578" s="127" t="s">
        <v>261</v>
      </c>
      <c r="AB1578" s="127">
        <f t="shared" si="181"/>
        <v>1</v>
      </c>
      <c r="AC1578" s="127">
        <f t="shared" si="180"/>
        <v>1</v>
      </c>
      <c r="AD1578" s="97">
        <v>96</v>
      </c>
      <c r="AE1578" s="132">
        <f t="shared" si="178"/>
        <v>907</v>
      </c>
      <c r="AF1578" s="97">
        <v>5</v>
      </c>
      <c r="AH1578" s="127" t="str">
        <f t="shared" si="177"/>
        <v>2703PHYTO SOYA CAPS. X 60</v>
      </c>
      <c r="AI1578" s="97" t="s">
        <v>476</v>
      </c>
    </row>
    <row r="1579" spans="1:35" x14ac:dyDescent="0.3">
      <c r="A1579" s="97">
        <v>191</v>
      </c>
      <c r="B1579" s="127" t="str">
        <f t="shared" si="175"/>
        <v>1911</v>
      </c>
      <c r="C1579" s="127" t="str">
        <f t="shared" si="176"/>
        <v>270312</v>
      </c>
      <c r="D1579" s="98" t="s">
        <v>1395</v>
      </c>
      <c r="E1579" s="159" t="s">
        <v>620</v>
      </c>
      <c r="F1579" s="148" t="str">
        <f>IFERROR(VLOOKUP(CONCATENATE(G1579,E1579),LOTES!$A$6:$D$1002,4,0),"")</f>
        <v>PHYTO SOYA FORTE X 60 CAPS</v>
      </c>
      <c r="G1579" s="160" t="s">
        <v>184</v>
      </c>
      <c r="H1579" s="136">
        <f>IFERROR(VLOOKUP(CONCATENATE(G1579,E1579),LOTES!$A$6:$F$1000,6,0),"")</f>
        <v>44042</v>
      </c>
      <c r="I1579" s="132">
        <f t="shared" si="179"/>
        <v>12</v>
      </c>
      <c r="J1579" s="97" t="s">
        <v>667</v>
      </c>
      <c r="K1579" s="97">
        <v>2018</v>
      </c>
      <c r="L1579" s="109">
        <v>43265</v>
      </c>
      <c r="M1579" s="97">
        <v>2701</v>
      </c>
      <c r="N1579" s="97">
        <v>2703</v>
      </c>
      <c r="O1579" s="109">
        <v>43264</v>
      </c>
      <c r="P1579" s="97" t="s">
        <v>134</v>
      </c>
      <c r="Q1579" s="97" t="s">
        <v>95</v>
      </c>
      <c r="R1579" s="132" t="str">
        <f>IFERROR(VLOOKUP(Q1579,PROVEEDORES!$A$2:$B$100,2,0),"")</f>
        <v>QUITO</v>
      </c>
      <c r="S1579" s="124">
        <v>0.55694444444444446</v>
      </c>
      <c r="T1579" s="97">
        <v>290</v>
      </c>
      <c r="U1579" s="127" t="s">
        <v>272</v>
      </c>
      <c r="V1579" s="97" t="s">
        <v>530</v>
      </c>
      <c r="W1579" s="97" t="s">
        <v>289</v>
      </c>
      <c r="Y1579" s="127" t="s">
        <v>531</v>
      </c>
      <c r="Z1579" s="127" t="s">
        <v>532</v>
      </c>
      <c r="AA1579" s="127" t="s">
        <v>261</v>
      </c>
      <c r="AB1579" s="127">
        <f t="shared" si="181"/>
        <v>1</v>
      </c>
      <c r="AC1579" s="127">
        <f t="shared" si="180"/>
        <v>1</v>
      </c>
      <c r="AD1579" s="97">
        <v>48</v>
      </c>
      <c r="AE1579" s="132">
        <f t="shared" si="178"/>
        <v>907</v>
      </c>
      <c r="AF1579" s="97">
        <v>5</v>
      </c>
      <c r="AH1579" s="127" t="str">
        <f t="shared" si="177"/>
        <v>2703PHYTO SOYA FORTE X 60 CAPS</v>
      </c>
      <c r="AI1579" s="97" t="s">
        <v>476</v>
      </c>
    </row>
    <row r="1580" spans="1:35" x14ac:dyDescent="0.3">
      <c r="A1580" s="97">
        <v>191</v>
      </c>
      <c r="B1580" s="127" t="str">
        <f t="shared" si="175"/>
        <v>1911</v>
      </c>
      <c r="C1580" s="127" t="str">
        <f t="shared" si="176"/>
        <v>270313</v>
      </c>
      <c r="D1580" s="98" t="s">
        <v>1395</v>
      </c>
      <c r="E1580" s="159" t="s">
        <v>629</v>
      </c>
      <c r="F1580" s="148" t="str">
        <f>IFERROR(VLOOKUP(CONCATENATE(G1580,E1580),LOTES!$A$6:$D$1002,4,0),"")</f>
        <v>PHYTO SOYA DIA Y NOCHE X 60 CAP.</v>
      </c>
      <c r="G1580" s="160" t="s">
        <v>376</v>
      </c>
      <c r="H1580" s="136">
        <f>IFERROR(VLOOKUP(CONCATENATE(G1580,E1580),LOTES!$A$6:$F$1000,6,0),"")</f>
        <v>43889</v>
      </c>
      <c r="I1580" s="132">
        <f t="shared" si="179"/>
        <v>13</v>
      </c>
      <c r="J1580" s="97" t="s">
        <v>667</v>
      </c>
      <c r="K1580" s="97">
        <v>2018</v>
      </c>
      <c r="L1580" s="109">
        <v>43265</v>
      </c>
      <c r="M1580" s="97">
        <v>2701</v>
      </c>
      <c r="N1580" s="97">
        <v>2703</v>
      </c>
      <c r="O1580" s="109">
        <v>43264</v>
      </c>
      <c r="P1580" s="97" t="s">
        <v>134</v>
      </c>
      <c r="Q1580" s="97" t="s">
        <v>95</v>
      </c>
      <c r="R1580" s="132" t="str">
        <f>IFERROR(VLOOKUP(Q1580,PROVEEDORES!$A$2:$B$100,2,0),"")</f>
        <v>QUITO</v>
      </c>
      <c r="S1580" s="124">
        <v>0.55694444444444446</v>
      </c>
      <c r="T1580" s="97">
        <v>290</v>
      </c>
      <c r="U1580" s="127" t="s">
        <v>272</v>
      </c>
      <c r="V1580" s="97" t="s">
        <v>530</v>
      </c>
      <c r="W1580" s="97" t="s">
        <v>289</v>
      </c>
      <c r="Y1580" s="127" t="s">
        <v>531</v>
      </c>
      <c r="Z1580" s="127" t="s">
        <v>532</v>
      </c>
      <c r="AA1580" s="127" t="s">
        <v>261</v>
      </c>
      <c r="AB1580" s="127">
        <f t="shared" si="181"/>
        <v>1</v>
      </c>
      <c r="AC1580" s="127">
        <f t="shared" si="180"/>
        <v>1</v>
      </c>
      <c r="AD1580" s="97">
        <v>48</v>
      </c>
      <c r="AE1580" s="132">
        <f t="shared" si="178"/>
        <v>907</v>
      </c>
      <c r="AF1580" s="97">
        <v>5</v>
      </c>
      <c r="AH1580" s="127" t="str">
        <f t="shared" si="177"/>
        <v>2703PHYTO SOYA DIA Y NOCHE X 60 CAP.</v>
      </c>
      <c r="AI1580" s="97" t="s">
        <v>476</v>
      </c>
    </row>
    <row r="1581" spans="1:35" x14ac:dyDescent="0.3">
      <c r="A1581" s="97">
        <v>191</v>
      </c>
      <c r="B1581" s="127" t="str">
        <f t="shared" si="175"/>
        <v>1911</v>
      </c>
      <c r="C1581" s="127" t="str">
        <f t="shared" si="176"/>
        <v>270314</v>
      </c>
      <c r="D1581" s="98" t="s">
        <v>1395</v>
      </c>
      <c r="E1581" s="159" t="s">
        <v>634</v>
      </c>
      <c r="F1581" s="148" t="str">
        <f>IFERROR(VLOOKUP(CONCATENATE(G1581,E1581),LOTES!$A$6:$D$1002,4,0),"")</f>
        <v>PHYTO SOYA GEL VAGINAL X 8 APLICADORES</v>
      </c>
      <c r="G1581" s="160" t="s">
        <v>326</v>
      </c>
      <c r="H1581" s="136">
        <f>IFERROR(VLOOKUP(CONCATENATE(G1581,E1581),LOTES!$A$6:$F$1000,6,0),"")</f>
        <v>44134</v>
      </c>
      <c r="I1581" s="132">
        <f t="shared" si="179"/>
        <v>14</v>
      </c>
      <c r="J1581" s="97" t="s">
        <v>667</v>
      </c>
      <c r="K1581" s="97">
        <v>2018</v>
      </c>
      <c r="L1581" s="109">
        <v>43265</v>
      </c>
      <c r="M1581" s="97">
        <v>2701</v>
      </c>
      <c r="N1581" s="97">
        <v>2703</v>
      </c>
      <c r="O1581" s="109">
        <v>43264</v>
      </c>
      <c r="P1581" s="97" t="s">
        <v>134</v>
      </c>
      <c r="Q1581" s="97" t="s">
        <v>95</v>
      </c>
      <c r="R1581" s="132" t="str">
        <f>IFERROR(VLOOKUP(Q1581,PROVEEDORES!$A$2:$B$100,2,0),"")</f>
        <v>QUITO</v>
      </c>
      <c r="S1581" s="124">
        <v>0.55694444444444446</v>
      </c>
      <c r="T1581" s="97">
        <v>290</v>
      </c>
      <c r="U1581" s="127" t="s">
        <v>272</v>
      </c>
      <c r="V1581" s="97" t="s">
        <v>530</v>
      </c>
      <c r="W1581" s="97" t="s">
        <v>289</v>
      </c>
      <c r="Y1581" s="127" t="s">
        <v>531</v>
      </c>
      <c r="Z1581" s="127" t="s">
        <v>532</v>
      </c>
      <c r="AA1581" s="127" t="s">
        <v>261</v>
      </c>
      <c r="AB1581" s="127">
        <f t="shared" si="181"/>
        <v>1</v>
      </c>
      <c r="AC1581" s="127">
        <f t="shared" si="180"/>
        <v>1</v>
      </c>
      <c r="AD1581" s="97">
        <v>66</v>
      </c>
      <c r="AE1581" s="132">
        <f t="shared" si="178"/>
        <v>907</v>
      </c>
      <c r="AF1581" s="97">
        <v>5</v>
      </c>
      <c r="AH1581" s="127" t="str">
        <f t="shared" si="177"/>
        <v>2703PHYTO SOYA GEL VAGINAL X 8 APLICADORES</v>
      </c>
      <c r="AI1581" s="97" t="s">
        <v>476</v>
      </c>
    </row>
    <row r="1582" spans="1:35" x14ac:dyDescent="0.3">
      <c r="A1582" s="97">
        <v>192</v>
      </c>
      <c r="B1582" s="127" t="str">
        <f t="shared" si="175"/>
        <v>1921</v>
      </c>
      <c r="C1582" s="127" t="str">
        <f t="shared" si="176"/>
        <v>27041</v>
      </c>
      <c r="D1582" s="98" t="s">
        <v>1396</v>
      </c>
      <c r="E1582" s="159" t="s">
        <v>615</v>
      </c>
      <c r="F1582" s="148" t="str">
        <f>IFERROR(VLOOKUP(CONCATENATE(G1582,E1582),LOTES!$A$6:$D$1002,4,0),"")</f>
        <v>ARKOVOX PROPOLIS JARABE X 150 ML.</v>
      </c>
      <c r="G1582" s="160" t="s">
        <v>402</v>
      </c>
      <c r="H1582" s="136">
        <f>IFERROR(VLOOKUP(CONCATENATE(G1582,E1582),LOTES!$A$6:$F$1000,6,0),"")</f>
        <v>43707</v>
      </c>
      <c r="I1582" s="132">
        <f t="shared" si="179"/>
        <v>1</v>
      </c>
      <c r="J1582" s="97" t="s">
        <v>667</v>
      </c>
      <c r="K1582" s="97">
        <v>2018</v>
      </c>
      <c r="L1582" s="109">
        <v>43265</v>
      </c>
      <c r="M1582" s="97">
        <v>2702</v>
      </c>
      <c r="N1582" s="97">
        <v>2704</v>
      </c>
      <c r="O1582" s="109">
        <v>43264</v>
      </c>
      <c r="P1582" s="97" t="s">
        <v>134</v>
      </c>
      <c r="Q1582" s="97" t="s">
        <v>178</v>
      </c>
      <c r="R1582" s="132" t="str">
        <f>IFERROR(VLOOKUP(Q1582,PROVEEDORES!$A$2:$B$100,2,0),"")</f>
        <v>QUITO</v>
      </c>
      <c r="S1582" s="124">
        <v>0.52430555555555558</v>
      </c>
      <c r="T1582" s="97">
        <v>131</v>
      </c>
      <c r="U1582" s="127" t="s">
        <v>1400</v>
      </c>
      <c r="V1582" s="97" t="s">
        <v>1399</v>
      </c>
      <c r="W1582" s="97" t="s">
        <v>289</v>
      </c>
      <c r="Y1582" s="127" t="s">
        <v>363</v>
      </c>
      <c r="Z1582" s="127" t="s">
        <v>364</v>
      </c>
      <c r="AA1582" s="127" t="s">
        <v>261</v>
      </c>
      <c r="AB1582" s="127">
        <f t="shared" si="181"/>
        <v>1</v>
      </c>
      <c r="AC1582" s="127">
        <f t="shared" si="180"/>
        <v>1</v>
      </c>
      <c r="AD1582" s="97">
        <v>786</v>
      </c>
      <c r="AE1582" s="132">
        <f t="shared" si="178"/>
        <v>908</v>
      </c>
      <c r="AF1582" s="97">
        <v>2</v>
      </c>
      <c r="AH1582" s="127" t="str">
        <f t="shared" si="177"/>
        <v>2704ARKOVOX PROPOLIS JARABE X 150 ML.</v>
      </c>
      <c r="AI1582" s="97" t="s">
        <v>481</v>
      </c>
    </row>
    <row r="1583" spans="1:35" x14ac:dyDescent="0.3">
      <c r="A1583" s="97">
        <v>192</v>
      </c>
      <c r="B1583" s="127" t="str">
        <f t="shared" si="175"/>
        <v>1921</v>
      </c>
      <c r="C1583" s="127" t="str">
        <f t="shared" si="176"/>
        <v>27042</v>
      </c>
      <c r="D1583" s="98" t="s">
        <v>1396</v>
      </c>
      <c r="E1583" s="159" t="s">
        <v>615</v>
      </c>
      <c r="F1583" s="148" t="str">
        <f>IFERROR(VLOOKUP(CONCATENATE(G1583,E1583),LOTES!$A$6:$D$1002,4,0),"")</f>
        <v>ARKOVOX PROPOLIS JARABE X 150 ML.</v>
      </c>
      <c r="G1583" s="160" t="s">
        <v>403</v>
      </c>
      <c r="H1583" s="136">
        <f>IFERROR(VLOOKUP(CONCATENATE(G1583,E1583),LOTES!$A$6:$F$1000,6,0),"")</f>
        <v>43707</v>
      </c>
      <c r="I1583" s="132">
        <v>2</v>
      </c>
      <c r="J1583" s="97" t="s">
        <v>667</v>
      </c>
      <c r="K1583" s="97">
        <v>2018</v>
      </c>
      <c r="L1583" s="109">
        <v>43265</v>
      </c>
      <c r="M1583" s="97">
        <v>2702</v>
      </c>
      <c r="N1583" s="97">
        <v>2704</v>
      </c>
      <c r="O1583" s="109">
        <v>43264</v>
      </c>
      <c r="P1583" s="97" t="s">
        <v>134</v>
      </c>
      <c r="Q1583" s="97" t="s">
        <v>178</v>
      </c>
      <c r="R1583" s="132" t="str">
        <f>IFERROR(VLOOKUP(Q1583,PROVEEDORES!$A$2:$B$100,2,0),"")</f>
        <v>QUITO</v>
      </c>
      <c r="S1583" s="124">
        <v>0.52430555555555558</v>
      </c>
      <c r="T1583" s="97">
        <v>131</v>
      </c>
      <c r="U1583" s="127" t="s">
        <v>1400</v>
      </c>
      <c r="V1583" s="97" t="s">
        <v>1399</v>
      </c>
      <c r="W1583" s="97" t="s">
        <v>289</v>
      </c>
      <c r="Y1583" s="127" t="s">
        <v>363</v>
      </c>
      <c r="Z1583" s="127" t="s">
        <v>364</v>
      </c>
      <c r="AA1583" s="127" t="s">
        <v>261</v>
      </c>
      <c r="AB1583" s="127">
        <f t="shared" si="181"/>
        <v>1</v>
      </c>
      <c r="AC1583" s="127">
        <f t="shared" si="180"/>
        <v>1</v>
      </c>
      <c r="AD1583" s="97">
        <v>6</v>
      </c>
      <c r="AE1583" s="132">
        <f t="shared" si="178"/>
        <v>908</v>
      </c>
      <c r="AF1583" s="97">
        <v>2</v>
      </c>
      <c r="AH1583" s="127" t="str">
        <f t="shared" si="177"/>
        <v>2704ARKOVOX PROPOLIS JARABE X 150 ML.</v>
      </c>
      <c r="AI1583" s="97" t="s">
        <v>481</v>
      </c>
    </row>
    <row r="1584" spans="1:35" x14ac:dyDescent="0.3">
      <c r="A1584" s="97">
        <v>192</v>
      </c>
      <c r="B1584" s="127" t="str">
        <f t="shared" si="175"/>
        <v>1921</v>
      </c>
      <c r="C1584" s="127" t="str">
        <f t="shared" si="176"/>
        <v>27043</v>
      </c>
      <c r="D1584" s="98" t="s">
        <v>1396</v>
      </c>
      <c r="E1584" s="159" t="s">
        <v>620</v>
      </c>
      <c r="F1584" s="148" t="str">
        <f>IFERROR(VLOOKUP(CONCATENATE(G1584,E1584),LOTES!$A$6:$D$1002,4,0),"")</f>
        <v>PHYTO SOYA FORTE X 60 CAPS</v>
      </c>
      <c r="G1584" s="160" t="s">
        <v>184</v>
      </c>
      <c r="H1584" s="136">
        <f>IFERROR(VLOOKUP(CONCATENATE(G1584,E1584),LOTES!$A$6:$F$1000,6,0),"")</f>
        <v>44042</v>
      </c>
      <c r="I1584" s="132">
        <f t="shared" si="179"/>
        <v>3</v>
      </c>
      <c r="J1584" s="97" t="s">
        <v>667</v>
      </c>
      <c r="K1584" s="97">
        <v>2018</v>
      </c>
      <c r="L1584" s="109">
        <v>43265</v>
      </c>
      <c r="M1584" s="97">
        <v>2702</v>
      </c>
      <c r="N1584" s="97">
        <v>2704</v>
      </c>
      <c r="O1584" s="109">
        <v>43264</v>
      </c>
      <c r="P1584" s="97" t="s">
        <v>134</v>
      </c>
      <c r="Q1584" s="97" t="s">
        <v>178</v>
      </c>
      <c r="R1584" s="132" t="str">
        <f>IFERROR(VLOOKUP(Q1584,PROVEEDORES!$A$2:$B$100,2,0),"")</f>
        <v>QUITO</v>
      </c>
      <c r="S1584" s="124">
        <v>0.52430555555555558</v>
      </c>
      <c r="T1584" s="97">
        <v>131</v>
      </c>
      <c r="U1584" s="127" t="s">
        <v>1400</v>
      </c>
      <c r="V1584" s="97" t="s">
        <v>1399</v>
      </c>
      <c r="W1584" s="97" t="s">
        <v>289</v>
      </c>
      <c r="Y1584" s="127" t="s">
        <v>363</v>
      </c>
      <c r="Z1584" s="127" t="s">
        <v>364</v>
      </c>
      <c r="AA1584" s="127" t="s">
        <v>261</v>
      </c>
      <c r="AB1584" s="127">
        <f t="shared" si="181"/>
        <v>1</v>
      </c>
      <c r="AC1584" s="127">
        <f t="shared" si="180"/>
        <v>1</v>
      </c>
      <c r="AD1584" s="97">
        <v>48</v>
      </c>
      <c r="AE1584" s="132">
        <f t="shared" si="178"/>
        <v>908</v>
      </c>
      <c r="AF1584" s="97">
        <v>2</v>
      </c>
      <c r="AH1584" s="127" t="str">
        <f t="shared" si="177"/>
        <v>2704PHYTO SOYA FORTE X 60 CAPS</v>
      </c>
      <c r="AI1584" s="97" t="s">
        <v>481</v>
      </c>
    </row>
    <row r="1585" spans="1:35" x14ac:dyDescent="0.3">
      <c r="A1585" s="97">
        <v>192</v>
      </c>
      <c r="B1585" s="127" t="str">
        <f t="shared" si="175"/>
        <v>1921</v>
      </c>
      <c r="C1585" s="127" t="str">
        <f t="shared" si="176"/>
        <v>27044</v>
      </c>
      <c r="D1585" s="98" t="s">
        <v>1396</v>
      </c>
      <c r="E1585" s="159" t="s">
        <v>616</v>
      </c>
      <c r="F1585" s="148" t="str">
        <f>IFERROR(VLOOKUP(CONCATENATE(G1585,E1585),LOTES!$A$6:$D$1002,4,0),"")</f>
        <v>PERLAS DE PIEL advance X 200 CAPS.</v>
      </c>
      <c r="G1585" s="160" t="s">
        <v>408</v>
      </c>
      <c r="H1585" s="136">
        <f>IFERROR(VLOOKUP(CONCATENATE(G1585,E1585),LOTES!$A$6:$F$1000,6,0),"")</f>
        <v>44165</v>
      </c>
      <c r="I1585" s="132">
        <f t="shared" si="179"/>
        <v>4</v>
      </c>
      <c r="J1585" s="97" t="s">
        <v>667</v>
      </c>
      <c r="K1585" s="97">
        <v>2018</v>
      </c>
      <c r="L1585" s="109">
        <v>43265</v>
      </c>
      <c r="M1585" s="97">
        <v>2702</v>
      </c>
      <c r="N1585" s="97">
        <v>2704</v>
      </c>
      <c r="O1585" s="109">
        <v>43264</v>
      </c>
      <c r="P1585" s="97" t="s">
        <v>134</v>
      </c>
      <c r="Q1585" s="97" t="s">
        <v>178</v>
      </c>
      <c r="R1585" s="132" t="str">
        <f>IFERROR(VLOOKUP(Q1585,PROVEEDORES!$A$2:$B$100,2,0),"")</f>
        <v>QUITO</v>
      </c>
      <c r="S1585" s="124">
        <v>0.52430555555555558</v>
      </c>
      <c r="T1585" s="97">
        <v>131</v>
      </c>
      <c r="U1585" s="127" t="s">
        <v>1400</v>
      </c>
      <c r="V1585" s="97" t="s">
        <v>1399</v>
      </c>
      <c r="W1585" s="97" t="s">
        <v>289</v>
      </c>
      <c r="Y1585" s="127" t="s">
        <v>363</v>
      </c>
      <c r="Z1585" s="127" t="s">
        <v>364</v>
      </c>
      <c r="AA1585" s="127" t="s">
        <v>261</v>
      </c>
      <c r="AB1585" s="127">
        <f t="shared" si="181"/>
        <v>1</v>
      </c>
      <c r="AC1585" s="127">
        <f t="shared" si="180"/>
        <v>1</v>
      </c>
      <c r="AD1585" s="97">
        <v>48</v>
      </c>
      <c r="AE1585" s="132">
        <f t="shared" si="178"/>
        <v>908</v>
      </c>
      <c r="AF1585" s="97">
        <v>2</v>
      </c>
      <c r="AH1585" s="127" t="str">
        <f t="shared" si="177"/>
        <v>2704PERLAS DE PIEL advance X 200 CAPS.</v>
      </c>
      <c r="AI1585" s="97" t="s">
        <v>481</v>
      </c>
    </row>
    <row r="1586" spans="1:35" x14ac:dyDescent="0.3">
      <c r="A1586" s="97">
        <v>192</v>
      </c>
      <c r="B1586" s="127" t="str">
        <f t="shared" si="175"/>
        <v>1921</v>
      </c>
      <c r="C1586" s="127" t="str">
        <f t="shared" si="176"/>
        <v>27045</v>
      </c>
      <c r="D1586" s="98" t="s">
        <v>1396</v>
      </c>
      <c r="E1586" s="159" t="s">
        <v>629</v>
      </c>
      <c r="F1586" s="148" t="str">
        <f>IFERROR(VLOOKUP(CONCATENATE(G1586,E1586),LOTES!$A$6:$D$1002,4,0),"")</f>
        <v>PHYTO SOYA DIA Y NOCHE X 60 CAP.</v>
      </c>
      <c r="G1586" s="160" t="s">
        <v>376</v>
      </c>
      <c r="H1586" s="136">
        <f>IFERROR(VLOOKUP(CONCATENATE(G1586,E1586),LOTES!$A$6:$F$1000,6,0),"")</f>
        <v>43889</v>
      </c>
      <c r="I1586" s="132">
        <f t="shared" si="179"/>
        <v>5</v>
      </c>
      <c r="J1586" s="97" t="s">
        <v>667</v>
      </c>
      <c r="K1586" s="97">
        <v>2018</v>
      </c>
      <c r="L1586" s="109">
        <v>43265</v>
      </c>
      <c r="M1586" s="97">
        <v>2702</v>
      </c>
      <c r="N1586" s="97">
        <v>2704</v>
      </c>
      <c r="O1586" s="109">
        <v>43264</v>
      </c>
      <c r="P1586" s="97" t="s">
        <v>134</v>
      </c>
      <c r="Q1586" s="97" t="s">
        <v>178</v>
      </c>
      <c r="R1586" s="132" t="str">
        <f>IFERROR(VLOOKUP(Q1586,PROVEEDORES!$A$2:$B$100,2,0),"")</f>
        <v>QUITO</v>
      </c>
      <c r="S1586" s="124">
        <v>0.52430555555555558</v>
      </c>
      <c r="T1586" s="97">
        <v>131</v>
      </c>
      <c r="U1586" s="127" t="s">
        <v>1400</v>
      </c>
      <c r="V1586" s="97" t="s">
        <v>1399</v>
      </c>
      <c r="W1586" s="97" t="s">
        <v>289</v>
      </c>
      <c r="Y1586" s="127" t="s">
        <v>363</v>
      </c>
      <c r="Z1586" s="127" t="s">
        <v>364</v>
      </c>
      <c r="AA1586" s="127" t="s">
        <v>261</v>
      </c>
      <c r="AB1586" s="127">
        <f t="shared" si="181"/>
        <v>1</v>
      </c>
      <c r="AC1586" s="127">
        <f t="shared" si="180"/>
        <v>1</v>
      </c>
      <c r="AD1586" s="97">
        <v>40</v>
      </c>
      <c r="AE1586" s="132">
        <f t="shared" si="178"/>
        <v>908</v>
      </c>
      <c r="AF1586" s="97">
        <v>2</v>
      </c>
      <c r="AH1586" s="127" t="str">
        <f t="shared" si="177"/>
        <v>2704PHYTO SOYA DIA Y NOCHE X 60 CAP.</v>
      </c>
      <c r="AI1586" s="97" t="s">
        <v>481</v>
      </c>
    </row>
    <row r="1587" spans="1:35" x14ac:dyDescent="0.3">
      <c r="A1587" s="97">
        <v>192</v>
      </c>
      <c r="B1587" s="127" t="str">
        <f t="shared" si="175"/>
        <v>1921</v>
      </c>
      <c r="C1587" s="127" t="str">
        <f t="shared" si="176"/>
        <v>27046</v>
      </c>
      <c r="D1587" s="98" t="s">
        <v>1396</v>
      </c>
      <c r="E1587" s="159" t="s">
        <v>619</v>
      </c>
      <c r="F1587" s="148" t="str">
        <f>IFERROR(VLOOKUP(CONCATENATE(G1587,E1587),LOTES!$A$6:$D$1002,4,0),"")</f>
        <v>CYS-CONTROL SACHETS X 14</v>
      </c>
      <c r="G1587" s="160" t="s">
        <v>407</v>
      </c>
      <c r="H1587" s="136">
        <f>IFERROR(VLOOKUP(CONCATENATE(G1587,E1587),LOTES!$A$6:$F$1000,6,0),"")</f>
        <v>44134</v>
      </c>
      <c r="I1587" s="132">
        <f t="shared" si="179"/>
        <v>6</v>
      </c>
      <c r="J1587" s="97" t="s">
        <v>667</v>
      </c>
      <c r="K1587" s="97">
        <v>2018</v>
      </c>
      <c r="L1587" s="109">
        <v>43265</v>
      </c>
      <c r="M1587" s="97">
        <v>2702</v>
      </c>
      <c r="N1587" s="97">
        <v>2704</v>
      </c>
      <c r="O1587" s="109">
        <v>43264</v>
      </c>
      <c r="P1587" s="97" t="s">
        <v>134</v>
      </c>
      <c r="Q1587" s="97" t="s">
        <v>178</v>
      </c>
      <c r="R1587" s="132" t="str">
        <f>IFERROR(VLOOKUP(Q1587,PROVEEDORES!$A$2:$B$100,2,0),"")</f>
        <v>QUITO</v>
      </c>
      <c r="S1587" s="124">
        <v>0.52430555555555558</v>
      </c>
      <c r="T1587" s="97">
        <v>131</v>
      </c>
      <c r="U1587" s="127" t="s">
        <v>1400</v>
      </c>
      <c r="V1587" s="97" t="s">
        <v>1399</v>
      </c>
      <c r="W1587" s="97" t="s">
        <v>289</v>
      </c>
      <c r="Y1587" s="127" t="s">
        <v>363</v>
      </c>
      <c r="Z1587" s="127" t="s">
        <v>364</v>
      </c>
      <c r="AA1587" s="127" t="s">
        <v>261</v>
      </c>
      <c r="AB1587" s="127">
        <f t="shared" si="181"/>
        <v>1</v>
      </c>
      <c r="AC1587" s="127">
        <f t="shared" si="180"/>
        <v>1</v>
      </c>
      <c r="AD1587" s="97">
        <v>120</v>
      </c>
      <c r="AE1587" s="132">
        <f t="shared" si="178"/>
        <v>908</v>
      </c>
      <c r="AF1587" s="97">
        <v>2</v>
      </c>
      <c r="AH1587" s="127" t="str">
        <f t="shared" si="177"/>
        <v>2704CYS-CONTROL SACHETS X 14</v>
      </c>
      <c r="AI1587" s="97" t="s">
        <v>481</v>
      </c>
    </row>
    <row r="1588" spans="1:35" x14ac:dyDescent="0.3">
      <c r="A1588" s="97">
        <v>192</v>
      </c>
      <c r="B1588" s="127" t="str">
        <f t="shared" si="175"/>
        <v>1921</v>
      </c>
      <c r="C1588" s="127" t="str">
        <f t="shared" si="176"/>
        <v>27047</v>
      </c>
      <c r="D1588" s="98" t="s">
        <v>1396</v>
      </c>
      <c r="E1588" s="159" t="s">
        <v>613</v>
      </c>
      <c r="F1588" s="148" t="str">
        <f>IFERROR(VLOOKUP(CONCATENATE(G1588,E1588),LOTES!$A$6:$D$1002,4,0),"")</f>
        <v>ARKOLAGEN PLUS X 14 SACHETS</v>
      </c>
      <c r="G1588" s="160" t="s">
        <v>1391</v>
      </c>
      <c r="H1588" s="136">
        <f>IFERROR(VLOOKUP(CONCATENATE(G1588,E1588),LOTES!$A$6:$F$1000,6,0),"")</f>
        <v>44226</v>
      </c>
      <c r="I1588" s="132">
        <f t="shared" si="179"/>
        <v>7</v>
      </c>
      <c r="J1588" s="97" t="s">
        <v>667</v>
      </c>
      <c r="K1588" s="97">
        <v>2018</v>
      </c>
      <c r="L1588" s="109">
        <v>43265</v>
      </c>
      <c r="M1588" s="97">
        <v>2702</v>
      </c>
      <c r="N1588" s="97">
        <v>2704</v>
      </c>
      <c r="O1588" s="109">
        <v>43264</v>
      </c>
      <c r="P1588" s="97" t="s">
        <v>134</v>
      </c>
      <c r="Q1588" s="97" t="s">
        <v>178</v>
      </c>
      <c r="R1588" s="132" t="str">
        <f>IFERROR(VLOOKUP(Q1588,PROVEEDORES!$A$2:$B$100,2,0),"")</f>
        <v>QUITO</v>
      </c>
      <c r="S1588" s="124">
        <v>0.52430555555555558</v>
      </c>
      <c r="T1588" s="97">
        <v>131</v>
      </c>
      <c r="U1588" s="127" t="s">
        <v>1400</v>
      </c>
      <c r="V1588" s="97" t="s">
        <v>1399</v>
      </c>
      <c r="W1588" s="97" t="s">
        <v>289</v>
      </c>
      <c r="Y1588" s="127" t="s">
        <v>363</v>
      </c>
      <c r="Z1588" s="127" t="s">
        <v>364</v>
      </c>
      <c r="AA1588" s="127" t="s">
        <v>261</v>
      </c>
      <c r="AB1588" s="127">
        <f t="shared" si="181"/>
        <v>1</v>
      </c>
      <c r="AC1588" s="127">
        <f t="shared" si="180"/>
        <v>1</v>
      </c>
      <c r="AD1588" s="97">
        <v>432</v>
      </c>
      <c r="AE1588" s="132">
        <f t="shared" si="178"/>
        <v>908</v>
      </c>
      <c r="AF1588" s="97">
        <v>2</v>
      </c>
      <c r="AH1588" s="127" t="str">
        <f t="shared" si="177"/>
        <v>2704ARKOLAGEN PLUS X 14 SACHETS</v>
      </c>
      <c r="AI1588" s="97" t="s">
        <v>481</v>
      </c>
    </row>
    <row r="1589" spans="1:35" x14ac:dyDescent="0.3">
      <c r="A1589" s="97">
        <v>192</v>
      </c>
      <c r="B1589" s="127" t="str">
        <f t="shared" si="175"/>
        <v>1921</v>
      </c>
      <c r="C1589" s="127" t="str">
        <f t="shared" si="176"/>
        <v>27048</v>
      </c>
      <c r="D1589" s="98" t="s">
        <v>1396</v>
      </c>
      <c r="E1589" s="159" t="s">
        <v>634</v>
      </c>
      <c r="F1589" s="148" t="str">
        <f>IFERROR(VLOOKUP(CONCATENATE(G1589,E1589),LOTES!$A$6:$D$1002,4,0),"")</f>
        <v>PHYTO SOYA GEL VAGINAL X 8 APLICADORES</v>
      </c>
      <c r="G1589" s="160" t="s">
        <v>326</v>
      </c>
      <c r="H1589" s="136">
        <f>IFERROR(VLOOKUP(CONCATENATE(G1589,E1589),LOTES!$A$6:$F$1000,6,0),"")</f>
        <v>44134</v>
      </c>
      <c r="I1589" s="132">
        <f t="shared" si="179"/>
        <v>8</v>
      </c>
      <c r="J1589" s="97" t="s">
        <v>667</v>
      </c>
      <c r="K1589" s="97">
        <v>2018</v>
      </c>
      <c r="L1589" s="109">
        <v>43265</v>
      </c>
      <c r="M1589" s="97">
        <v>2702</v>
      </c>
      <c r="N1589" s="97">
        <v>2704</v>
      </c>
      <c r="O1589" s="109">
        <v>43264</v>
      </c>
      <c r="P1589" s="97" t="s">
        <v>134</v>
      </c>
      <c r="Q1589" s="97" t="s">
        <v>178</v>
      </c>
      <c r="R1589" s="132" t="str">
        <f>IFERROR(VLOOKUP(Q1589,PROVEEDORES!$A$2:$B$100,2,0),"")</f>
        <v>QUITO</v>
      </c>
      <c r="S1589" s="124">
        <v>0.52430555555555558</v>
      </c>
      <c r="T1589" s="97">
        <v>131</v>
      </c>
      <c r="U1589" s="127" t="s">
        <v>1400</v>
      </c>
      <c r="V1589" s="97" t="s">
        <v>1399</v>
      </c>
      <c r="W1589" s="97" t="s">
        <v>289</v>
      </c>
      <c r="Y1589" s="127" t="s">
        <v>363</v>
      </c>
      <c r="Z1589" s="127" t="s">
        <v>364</v>
      </c>
      <c r="AA1589" s="127" t="s">
        <v>261</v>
      </c>
      <c r="AB1589" s="127">
        <f t="shared" si="181"/>
        <v>1</v>
      </c>
      <c r="AC1589" s="127">
        <f t="shared" si="180"/>
        <v>1</v>
      </c>
      <c r="AD1589" s="97">
        <v>88</v>
      </c>
      <c r="AE1589" s="132">
        <f t="shared" si="178"/>
        <v>908</v>
      </c>
      <c r="AF1589" s="97">
        <v>2</v>
      </c>
      <c r="AH1589" s="127" t="str">
        <f t="shared" si="177"/>
        <v>2704PHYTO SOYA GEL VAGINAL X 8 APLICADORES</v>
      </c>
      <c r="AI1589" s="97" t="s">
        <v>481</v>
      </c>
    </row>
    <row r="1590" spans="1:35" x14ac:dyDescent="0.3">
      <c r="A1590" s="97">
        <v>192</v>
      </c>
      <c r="B1590" s="127" t="str">
        <f t="shared" si="175"/>
        <v>1921</v>
      </c>
      <c r="C1590" s="127" t="str">
        <f t="shared" si="176"/>
        <v>27049</v>
      </c>
      <c r="D1590" s="98" t="s">
        <v>1396</v>
      </c>
      <c r="E1590" s="159" t="s">
        <v>617</v>
      </c>
      <c r="F1590" s="148" t="str">
        <f>IFERROR(VLOOKUP(CONCATENATE(G1590,E1590),LOTES!$A$6:$D$1002,4,0),"")</f>
        <v>PHYTO SOYA CAPS. X 60</v>
      </c>
      <c r="G1590" s="160" t="s">
        <v>355</v>
      </c>
      <c r="H1590" s="136">
        <f>IFERROR(VLOOKUP(CONCATENATE(G1590,E1590),LOTES!$A$6:$F$1000,6,0),"")</f>
        <v>44073</v>
      </c>
      <c r="I1590" s="132">
        <f t="shared" si="179"/>
        <v>9</v>
      </c>
      <c r="J1590" s="97" t="s">
        <v>667</v>
      </c>
      <c r="K1590" s="97">
        <v>2018</v>
      </c>
      <c r="L1590" s="109">
        <v>43265</v>
      </c>
      <c r="M1590" s="97">
        <v>2702</v>
      </c>
      <c r="N1590" s="97">
        <v>2704</v>
      </c>
      <c r="O1590" s="109">
        <v>43264</v>
      </c>
      <c r="P1590" s="97" t="s">
        <v>134</v>
      </c>
      <c r="Q1590" s="97" t="s">
        <v>178</v>
      </c>
      <c r="R1590" s="132" t="str">
        <f>IFERROR(VLOOKUP(Q1590,PROVEEDORES!$A$2:$B$100,2,0),"")</f>
        <v>QUITO</v>
      </c>
      <c r="S1590" s="124">
        <v>0.52430555555555558</v>
      </c>
      <c r="T1590" s="97">
        <v>131</v>
      </c>
      <c r="U1590" s="127" t="s">
        <v>1400</v>
      </c>
      <c r="V1590" s="97" t="s">
        <v>1399</v>
      </c>
      <c r="W1590" s="97" t="s">
        <v>289</v>
      </c>
      <c r="Y1590" s="127" t="s">
        <v>363</v>
      </c>
      <c r="Z1590" s="127" t="s">
        <v>364</v>
      </c>
      <c r="AA1590" s="127" t="s">
        <v>261</v>
      </c>
      <c r="AB1590" s="127">
        <f t="shared" si="181"/>
        <v>1</v>
      </c>
      <c r="AC1590" s="127">
        <f t="shared" si="180"/>
        <v>1</v>
      </c>
      <c r="AD1590" s="97">
        <v>48</v>
      </c>
      <c r="AE1590" s="132">
        <f t="shared" si="178"/>
        <v>908</v>
      </c>
      <c r="AF1590" s="97">
        <v>2</v>
      </c>
      <c r="AH1590" s="127" t="str">
        <f t="shared" si="177"/>
        <v>2704PHYTO SOYA CAPS. X 60</v>
      </c>
      <c r="AI1590" s="97" t="s">
        <v>481</v>
      </c>
    </row>
    <row r="1591" spans="1:35" x14ac:dyDescent="0.3">
      <c r="A1591" s="97">
        <v>192</v>
      </c>
      <c r="B1591" s="127" t="str">
        <f t="shared" si="175"/>
        <v>1921</v>
      </c>
      <c r="C1591" s="127" t="str">
        <f t="shared" si="176"/>
        <v>270410</v>
      </c>
      <c r="D1591" s="98" t="s">
        <v>1396</v>
      </c>
      <c r="E1591" s="159" t="s">
        <v>614</v>
      </c>
      <c r="F1591" s="148" t="str">
        <f>IFERROR(VLOOKUP(CONCATENATE(G1591,E1591),LOTES!$A$6:$D$1002,4,0),"")</f>
        <v>CHONDRO AID FORTE X 60 CAPS.</v>
      </c>
      <c r="G1591" s="160" t="s">
        <v>1387</v>
      </c>
      <c r="H1591" s="136">
        <f>IFERROR(VLOOKUP(CONCATENATE(G1591,E1591),LOTES!$A$6:$F$1000,6,0),"")</f>
        <v>44255</v>
      </c>
      <c r="I1591" s="132">
        <f t="shared" si="179"/>
        <v>10</v>
      </c>
      <c r="J1591" s="97" t="s">
        <v>667</v>
      </c>
      <c r="K1591" s="97">
        <v>2018</v>
      </c>
      <c r="L1591" s="109">
        <v>43265</v>
      </c>
      <c r="M1591" s="97">
        <v>2702</v>
      </c>
      <c r="N1591" s="97">
        <v>2704</v>
      </c>
      <c r="O1591" s="109">
        <v>43264</v>
      </c>
      <c r="P1591" s="97" t="s">
        <v>134</v>
      </c>
      <c r="Q1591" s="97" t="s">
        <v>178</v>
      </c>
      <c r="R1591" s="132" t="str">
        <f>IFERROR(VLOOKUP(Q1591,PROVEEDORES!$A$2:$B$100,2,0),"")</f>
        <v>QUITO</v>
      </c>
      <c r="S1591" s="124">
        <v>0.52430555555555558</v>
      </c>
      <c r="T1591" s="97">
        <v>131</v>
      </c>
      <c r="U1591" s="127" t="s">
        <v>1400</v>
      </c>
      <c r="V1591" s="97" t="s">
        <v>1399</v>
      </c>
      <c r="W1591" s="97" t="s">
        <v>289</v>
      </c>
      <c r="Y1591" s="127" t="s">
        <v>363</v>
      </c>
      <c r="Z1591" s="127" t="s">
        <v>364</v>
      </c>
      <c r="AA1591" s="127" t="s">
        <v>261</v>
      </c>
      <c r="AB1591" s="127">
        <f t="shared" si="181"/>
        <v>1</v>
      </c>
      <c r="AC1591" s="127">
        <f t="shared" si="180"/>
        <v>1</v>
      </c>
      <c r="AD1591" s="97">
        <v>80</v>
      </c>
      <c r="AE1591" s="132">
        <f t="shared" si="178"/>
        <v>908</v>
      </c>
      <c r="AF1591" s="97">
        <v>2</v>
      </c>
      <c r="AH1591" s="127" t="str">
        <f t="shared" si="177"/>
        <v>2704CHONDRO AID FORTE X 60 CAPS.</v>
      </c>
      <c r="AI1591" s="97" t="s">
        <v>481</v>
      </c>
    </row>
    <row r="1592" spans="1:35" x14ac:dyDescent="0.3">
      <c r="A1592" s="97">
        <v>192</v>
      </c>
      <c r="B1592" s="127" t="str">
        <f t="shared" si="175"/>
        <v>1921</v>
      </c>
      <c r="C1592" s="127" t="str">
        <f t="shared" si="176"/>
        <v>270411</v>
      </c>
      <c r="D1592" s="98" t="s">
        <v>1396</v>
      </c>
      <c r="E1592" s="159" t="s">
        <v>618</v>
      </c>
      <c r="F1592" s="148" t="str">
        <f>IFERROR(VLOOKUP(CONCATENATE(G1592,E1592),LOTES!$A$6:$D$1002,4,0),"")</f>
        <v>ARKOCAPIL advance X 60 CAPS.</v>
      </c>
      <c r="G1592" s="160" t="s">
        <v>601</v>
      </c>
      <c r="H1592" s="136">
        <f>IFERROR(VLOOKUP(CONCATENATE(G1592,E1592),LOTES!$A$6:$F$1000,6,0),"")</f>
        <v>44255</v>
      </c>
      <c r="I1592" s="132">
        <f t="shared" si="179"/>
        <v>11</v>
      </c>
      <c r="J1592" s="97" t="s">
        <v>667</v>
      </c>
      <c r="K1592" s="97">
        <v>2018</v>
      </c>
      <c r="L1592" s="109">
        <v>43265</v>
      </c>
      <c r="M1592" s="97">
        <v>2702</v>
      </c>
      <c r="N1592" s="97">
        <v>2704</v>
      </c>
      <c r="O1592" s="109">
        <v>43264</v>
      </c>
      <c r="P1592" s="97" t="s">
        <v>134</v>
      </c>
      <c r="Q1592" s="97" t="s">
        <v>178</v>
      </c>
      <c r="R1592" s="132" t="str">
        <f>IFERROR(VLOOKUP(Q1592,PROVEEDORES!$A$2:$B$100,2,0),"")</f>
        <v>QUITO</v>
      </c>
      <c r="S1592" s="124">
        <v>0.52430555555555558</v>
      </c>
      <c r="T1592" s="97">
        <v>131</v>
      </c>
      <c r="U1592" s="127" t="s">
        <v>1400</v>
      </c>
      <c r="V1592" s="97" t="s">
        <v>1399</v>
      </c>
      <c r="W1592" s="97" t="s">
        <v>289</v>
      </c>
      <c r="Y1592" s="127" t="s">
        <v>363</v>
      </c>
      <c r="Z1592" s="127" t="s">
        <v>364</v>
      </c>
      <c r="AA1592" s="127" t="s">
        <v>261</v>
      </c>
      <c r="AB1592" s="127">
        <f t="shared" si="181"/>
        <v>1</v>
      </c>
      <c r="AC1592" s="127">
        <f t="shared" si="180"/>
        <v>1</v>
      </c>
      <c r="AD1592" s="97">
        <v>252</v>
      </c>
      <c r="AE1592" s="132">
        <f t="shared" si="178"/>
        <v>908</v>
      </c>
      <c r="AF1592" s="97">
        <v>2</v>
      </c>
      <c r="AH1592" s="127" t="str">
        <f t="shared" si="177"/>
        <v>2704ARKOCAPIL advance X 60 CAPS.</v>
      </c>
      <c r="AI1592" s="97" t="s">
        <v>481</v>
      </c>
    </row>
    <row r="1593" spans="1:35" x14ac:dyDescent="0.3">
      <c r="A1593" s="97">
        <v>192</v>
      </c>
      <c r="B1593" s="127" t="str">
        <f t="shared" si="175"/>
        <v>1921</v>
      </c>
      <c r="C1593" s="127" t="str">
        <f t="shared" si="176"/>
        <v>270412</v>
      </c>
      <c r="D1593" s="98" t="s">
        <v>1396</v>
      </c>
      <c r="E1593" s="159" t="s">
        <v>627</v>
      </c>
      <c r="F1593" s="148" t="str">
        <f>IFERROR(VLOOKUP(CONCATENATE(G1593,E1593),LOTES!$A$6:$D$1002,4,0),"")</f>
        <v>ECHINALIS X 30 CAPSULAS</v>
      </c>
      <c r="G1593" s="160" t="s">
        <v>154</v>
      </c>
      <c r="H1593" s="136">
        <f>IFERROR(VLOOKUP(CONCATENATE(G1593,E1593),LOTES!$A$6:$F$1000,6,0),"")</f>
        <v>43910</v>
      </c>
      <c r="I1593" s="132">
        <f t="shared" si="179"/>
        <v>12</v>
      </c>
      <c r="J1593" s="97" t="s">
        <v>667</v>
      </c>
      <c r="K1593" s="97">
        <v>2018</v>
      </c>
      <c r="L1593" s="109">
        <v>43265</v>
      </c>
      <c r="M1593" s="97">
        <v>2702</v>
      </c>
      <c r="N1593" s="97">
        <v>2704</v>
      </c>
      <c r="O1593" s="109">
        <v>43264</v>
      </c>
      <c r="P1593" s="97" t="s">
        <v>134</v>
      </c>
      <c r="Q1593" s="97" t="s">
        <v>178</v>
      </c>
      <c r="R1593" s="132" t="str">
        <f>IFERROR(VLOOKUP(Q1593,PROVEEDORES!$A$2:$B$100,2,0),"")</f>
        <v>QUITO</v>
      </c>
      <c r="S1593" s="124">
        <v>0.52430555555555558</v>
      </c>
      <c r="T1593" s="97">
        <v>131</v>
      </c>
      <c r="U1593" s="127" t="s">
        <v>1400</v>
      </c>
      <c r="V1593" s="97" t="s">
        <v>1399</v>
      </c>
      <c r="W1593" s="97" t="s">
        <v>289</v>
      </c>
      <c r="Y1593" s="127" t="s">
        <v>363</v>
      </c>
      <c r="Z1593" s="127" t="s">
        <v>364</v>
      </c>
      <c r="AA1593" s="127" t="s">
        <v>261</v>
      </c>
      <c r="AB1593" s="127">
        <f t="shared" si="181"/>
        <v>1</v>
      </c>
      <c r="AC1593" s="127">
        <f t="shared" si="180"/>
        <v>1</v>
      </c>
      <c r="AD1593" s="97">
        <v>175</v>
      </c>
      <c r="AE1593" s="132">
        <f t="shared" si="178"/>
        <v>908</v>
      </c>
      <c r="AF1593" s="97">
        <v>2</v>
      </c>
      <c r="AH1593" s="127" t="str">
        <f t="shared" si="177"/>
        <v>2704ECHINALIS X 30 CAPSULAS</v>
      </c>
      <c r="AI1593" s="97" t="s">
        <v>481</v>
      </c>
    </row>
    <row r="1594" spans="1:35" x14ac:dyDescent="0.3">
      <c r="A1594" s="97">
        <v>192</v>
      </c>
      <c r="B1594" s="127" t="str">
        <f t="shared" si="175"/>
        <v>1921</v>
      </c>
      <c r="C1594" s="127" t="str">
        <f t="shared" si="176"/>
        <v>270413</v>
      </c>
      <c r="D1594" s="98" t="s">
        <v>1396</v>
      </c>
      <c r="E1594" s="159" t="s">
        <v>630</v>
      </c>
      <c r="F1594" s="148" t="str">
        <f>IFERROR(VLOOKUP(CONCATENATE(G1594,E1594),LOTES!$A$6:$D$1002,4,0),"")</f>
        <v>ACTIVOX MENTA-EUCALIPTO X 16 PASTILLAS</v>
      </c>
      <c r="G1594" s="160" t="s">
        <v>397</v>
      </c>
      <c r="H1594" s="136">
        <f>IFERROR(VLOOKUP(CONCATENATE(G1594,E1594),LOTES!$A$6:$F$1000,6,0),"")</f>
        <v>43738</v>
      </c>
      <c r="I1594" s="132">
        <f t="shared" si="179"/>
        <v>13</v>
      </c>
      <c r="J1594" s="97" t="s">
        <v>667</v>
      </c>
      <c r="K1594" s="97">
        <v>2018</v>
      </c>
      <c r="L1594" s="109">
        <v>43265</v>
      </c>
      <c r="M1594" s="97">
        <v>2702</v>
      </c>
      <c r="N1594" s="97">
        <v>2704</v>
      </c>
      <c r="O1594" s="109">
        <v>43264</v>
      </c>
      <c r="P1594" s="97" t="s">
        <v>134</v>
      </c>
      <c r="Q1594" s="97" t="s">
        <v>178</v>
      </c>
      <c r="R1594" s="132" t="str">
        <f>IFERROR(VLOOKUP(Q1594,PROVEEDORES!$A$2:$B$100,2,0),"")</f>
        <v>QUITO</v>
      </c>
      <c r="S1594" s="124">
        <v>0.52430555555555558</v>
      </c>
      <c r="T1594" s="97">
        <v>131</v>
      </c>
      <c r="U1594" s="127" t="s">
        <v>1400</v>
      </c>
      <c r="V1594" s="97" t="s">
        <v>1399</v>
      </c>
      <c r="W1594" s="97" t="s">
        <v>289</v>
      </c>
      <c r="Y1594" s="127" t="s">
        <v>363</v>
      </c>
      <c r="Z1594" s="127" t="s">
        <v>364</v>
      </c>
      <c r="AA1594" s="127" t="s">
        <v>261</v>
      </c>
      <c r="AB1594" s="127">
        <f t="shared" si="181"/>
        <v>1</v>
      </c>
      <c r="AC1594" s="127">
        <f t="shared" si="180"/>
        <v>1</v>
      </c>
      <c r="AD1594" s="97">
        <v>1200</v>
      </c>
      <c r="AE1594" s="132">
        <f t="shared" si="178"/>
        <v>908</v>
      </c>
      <c r="AF1594" s="97">
        <v>2</v>
      </c>
      <c r="AH1594" s="127" t="str">
        <f t="shared" si="177"/>
        <v>2704ACTIVOX MENTA-EUCALIPTO X 16 PASTILLAS</v>
      </c>
      <c r="AI1594" s="97" t="s">
        <v>481</v>
      </c>
    </row>
    <row r="1595" spans="1:35" x14ac:dyDescent="0.3">
      <c r="A1595" s="97">
        <v>192</v>
      </c>
      <c r="B1595" s="127" t="str">
        <f t="shared" si="175"/>
        <v>1921</v>
      </c>
      <c r="C1595" s="127" t="str">
        <f t="shared" si="176"/>
        <v>270414</v>
      </c>
      <c r="D1595" s="98" t="s">
        <v>1396</v>
      </c>
      <c r="E1595" s="159" t="s">
        <v>631</v>
      </c>
      <c r="F1595" s="148" t="str">
        <f>IFERROR(VLOOKUP(CONCATENATE(G1595,E1595),LOTES!$A$6:$D$1002,4,0),"")</f>
        <v>ACTIVOX MIEL-LIMON X 16 PASTILLAS</v>
      </c>
      <c r="G1595" s="160" t="s">
        <v>183</v>
      </c>
      <c r="H1595" s="136">
        <f>IFERROR(VLOOKUP(CONCATENATE(G1595,E1595),LOTES!$A$6:$F$1000,6,0),"")</f>
        <v>43738</v>
      </c>
      <c r="I1595" s="132">
        <f t="shared" si="179"/>
        <v>14</v>
      </c>
      <c r="J1595" s="97" t="s">
        <v>667</v>
      </c>
      <c r="K1595" s="97">
        <v>2018</v>
      </c>
      <c r="L1595" s="109">
        <v>43265</v>
      </c>
      <c r="M1595" s="97">
        <v>2702</v>
      </c>
      <c r="N1595" s="97">
        <v>2704</v>
      </c>
      <c r="O1595" s="109">
        <v>43264</v>
      </c>
      <c r="P1595" s="97" t="s">
        <v>134</v>
      </c>
      <c r="Q1595" s="97" t="s">
        <v>178</v>
      </c>
      <c r="R1595" s="132" t="str">
        <f>IFERROR(VLOOKUP(Q1595,PROVEEDORES!$A$2:$B$100,2,0),"")</f>
        <v>QUITO</v>
      </c>
      <c r="S1595" s="124">
        <v>0.52430555555555558</v>
      </c>
      <c r="T1595" s="97">
        <v>131</v>
      </c>
      <c r="U1595" s="127" t="s">
        <v>1400</v>
      </c>
      <c r="V1595" s="97" t="s">
        <v>1399</v>
      </c>
      <c r="W1595" s="97" t="s">
        <v>289</v>
      </c>
      <c r="Y1595" s="127" t="s">
        <v>363</v>
      </c>
      <c r="Z1595" s="127" t="s">
        <v>364</v>
      </c>
      <c r="AA1595" s="127" t="s">
        <v>261</v>
      </c>
      <c r="AB1595" s="127">
        <f t="shared" si="181"/>
        <v>1</v>
      </c>
      <c r="AC1595" s="127">
        <f t="shared" si="180"/>
        <v>1</v>
      </c>
      <c r="AD1595" s="97">
        <v>960</v>
      </c>
      <c r="AE1595" s="132">
        <f t="shared" si="178"/>
        <v>908</v>
      </c>
      <c r="AF1595" s="97">
        <v>2</v>
      </c>
      <c r="AH1595" s="127" t="str">
        <f t="shared" si="177"/>
        <v>2704ACTIVOX MIEL-LIMON X 16 PASTILLAS</v>
      </c>
      <c r="AI1595" s="97" t="s">
        <v>481</v>
      </c>
    </row>
    <row r="1596" spans="1:35" x14ac:dyDescent="0.3">
      <c r="A1596" s="97">
        <v>192</v>
      </c>
      <c r="B1596" s="127" t="str">
        <f t="shared" si="175"/>
        <v>1921</v>
      </c>
      <c r="C1596" s="127" t="str">
        <f t="shared" si="176"/>
        <v>270415</v>
      </c>
      <c r="D1596" s="98" t="s">
        <v>1396</v>
      </c>
      <c r="E1596" s="159" t="s">
        <v>621</v>
      </c>
      <c r="F1596" s="148" t="str">
        <f>IFERROR(VLOOKUP(CONCATENATE(G1596,E1596),LOTES!$A$6:$D$1002,4,0),"")</f>
        <v>VAGIVIT CAJS X 6 V.T.</v>
      </c>
      <c r="G1596" s="160">
        <v>173937</v>
      </c>
      <c r="H1596" s="136">
        <f>IFERROR(VLOOKUP(CONCATENATE(G1596,E1596),LOTES!$A$6:$F$1000,6,0),"")</f>
        <v>43738</v>
      </c>
      <c r="I1596" s="132">
        <f t="shared" si="179"/>
        <v>15</v>
      </c>
      <c r="J1596" s="97" t="s">
        <v>667</v>
      </c>
      <c r="K1596" s="97">
        <v>2018</v>
      </c>
      <c r="L1596" s="109">
        <v>43265</v>
      </c>
      <c r="M1596" s="97">
        <v>2702</v>
      </c>
      <c r="N1596" s="97">
        <v>2704</v>
      </c>
      <c r="O1596" s="109">
        <v>43264</v>
      </c>
      <c r="P1596" s="97" t="s">
        <v>134</v>
      </c>
      <c r="Q1596" s="97" t="s">
        <v>178</v>
      </c>
      <c r="R1596" s="132" t="str">
        <f>IFERROR(VLOOKUP(Q1596,PROVEEDORES!$A$2:$B$100,2,0),"")</f>
        <v>QUITO</v>
      </c>
      <c r="S1596" s="124">
        <v>0.52430555555555558</v>
      </c>
      <c r="T1596" s="97">
        <v>131</v>
      </c>
      <c r="U1596" s="127" t="s">
        <v>1400</v>
      </c>
      <c r="V1596" s="97" t="s">
        <v>1399</v>
      </c>
      <c r="W1596" s="97" t="s">
        <v>289</v>
      </c>
      <c r="Y1596" s="127" t="s">
        <v>363</v>
      </c>
      <c r="Z1596" s="127" t="s">
        <v>364</v>
      </c>
      <c r="AA1596" s="127" t="s">
        <v>261</v>
      </c>
      <c r="AB1596" s="127">
        <f t="shared" si="181"/>
        <v>1</v>
      </c>
      <c r="AC1596" s="127">
        <f t="shared" si="180"/>
        <v>1</v>
      </c>
      <c r="AD1596" s="97">
        <v>100</v>
      </c>
      <c r="AE1596" s="132">
        <f t="shared" si="178"/>
        <v>908</v>
      </c>
      <c r="AF1596" s="97">
        <v>2</v>
      </c>
      <c r="AH1596" s="127" t="str">
        <f t="shared" si="177"/>
        <v>2704VAGIVIT CAJS X 6 V.T.</v>
      </c>
      <c r="AI1596" s="97" t="s">
        <v>481</v>
      </c>
    </row>
    <row r="1597" spans="1:35" x14ac:dyDescent="0.3">
      <c r="A1597" s="97">
        <v>192</v>
      </c>
      <c r="B1597" s="127" t="str">
        <f t="shared" si="175"/>
        <v>1922</v>
      </c>
      <c r="C1597" s="127" t="str">
        <f t="shared" si="176"/>
        <v>27051</v>
      </c>
      <c r="D1597" s="98" t="s">
        <v>1397</v>
      </c>
      <c r="E1597" s="159" t="s">
        <v>615</v>
      </c>
      <c r="F1597" s="148" t="str">
        <f>IFERROR(VLOOKUP(CONCATENATE(G1597,E1597),LOTES!$A$6:$D$1002,4,0),"")</f>
        <v>ARKOVOX PROPOLIS JARABE X 150 ML.</v>
      </c>
      <c r="G1597" s="160" t="s">
        <v>403</v>
      </c>
      <c r="H1597" s="136">
        <f>IFERROR(VLOOKUP(CONCATENATE(G1597,E1597),LOTES!$A$6:$F$1000,6,0),"")</f>
        <v>43707</v>
      </c>
      <c r="I1597" s="132">
        <f t="shared" si="179"/>
        <v>1</v>
      </c>
      <c r="J1597" s="97" t="s">
        <v>667</v>
      </c>
      <c r="K1597" s="97">
        <v>2018</v>
      </c>
      <c r="L1597" s="109">
        <v>43265</v>
      </c>
      <c r="M1597" s="97">
        <v>2703</v>
      </c>
      <c r="N1597" s="97">
        <v>2705</v>
      </c>
      <c r="O1597" s="109">
        <v>43264</v>
      </c>
      <c r="P1597" s="97" t="s">
        <v>134</v>
      </c>
      <c r="Q1597" s="97" t="s">
        <v>177</v>
      </c>
      <c r="R1597" s="132" t="str">
        <f>IFERROR(VLOOKUP(Q1597,PROVEEDORES!$A$2:$B$100,2,0),"")</f>
        <v>QUITO</v>
      </c>
      <c r="S1597" s="124">
        <v>0.52430555555555558</v>
      </c>
      <c r="T1597" s="97">
        <v>40</v>
      </c>
      <c r="U1597" s="127" t="s">
        <v>1400</v>
      </c>
      <c r="V1597" s="97" t="s">
        <v>1399</v>
      </c>
      <c r="W1597" s="97" t="s">
        <v>289</v>
      </c>
      <c r="Y1597" s="127" t="s">
        <v>363</v>
      </c>
      <c r="Z1597" s="127" t="s">
        <v>364</v>
      </c>
      <c r="AA1597" s="127" t="s">
        <v>261</v>
      </c>
      <c r="AB1597" s="127">
        <f t="shared" si="181"/>
        <v>2</v>
      </c>
      <c r="AC1597" s="127">
        <f t="shared" si="180"/>
        <v>1</v>
      </c>
      <c r="AD1597" s="97">
        <v>228</v>
      </c>
      <c r="AE1597" s="132">
        <f t="shared" si="178"/>
        <v>909</v>
      </c>
      <c r="AF1597" s="97">
        <v>1</v>
      </c>
      <c r="AH1597" s="127" t="str">
        <f t="shared" si="177"/>
        <v>2705ARKOVOX PROPOLIS JARABE X 150 ML.</v>
      </c>
      <c r="AI1597" s="97" t="s">
        <v>484</v>
      </c>
    </row>
    <row r="1598" spans="1:35" x14ac:dyDescent="0.3">
      <c r="A1598" s="97">
        <v>192</v>
      </c>
      <c r="B1598" s="127" t="str">
        <f t="shared" si="175"/>
        <v>1922</v>
      </c>
      <c r="C1598" s="127" t="str">
        <f t="shared" si="176"/>
        <v>27052</v>
      </c>
      <c r="D1598" s="98" t="s">
        <v>1397</v>
      </c>
      <c r="E1598" s="159" t="s">
        <v>619</v>
      </c>
      <c r="F1598" s="148" t="str">
        <f>IFERROR(VLOOKUP(CONCATENATE(G1598,E1598),LOTES!$A$6:$D$1002,4,0),"")</f>
        <v>CYS-CONTROL SACHETS X 14</v>
      </c>
      <c r="G1598" s="160" t="s">
        <v>407</v>
      </c>
      <c r="H1598" s="136">
        <f>IFERROR(VLOOKUP(CONCATENATE(G1598,E1598),LOTES!$A$6:$F$1000,6,0),"")</f>
        <v>44134</v>
      </c>
      <c r="I1598" s="132">
        <f t="shared" si="179"/>
        <v>2</v>
      </c>
      <c r="J1598" s="97" t="s">
        <v>667</v>
      </c>
      <c r="K1598" s="97">
        <v>2018</v>
      </c>
      <c r="L1598" s="109">
        <v>43265</v>
      </c>
      <c r="M1598" s="97">
        <v>2703</v>
      </c>
      <c r="N1598" s="97">
        <v>2705</v>
      </c>
      <c r="O1598" s="109">
        <v>43264</v>
      </c>
      <c r="P1598" s="97" t="s">
        <v>134</v>
      </c>
      <c r="Q1598" s="97" t="s">
        <v>177</v>
      </c>
      <c r="R1598" s="132" t="str">
        <f>IFERROR(VLOOKUP(Q1598,PROVEEDORES!$A$2:$B$100,2,0),"")</f>
        <v>QUITO</v>
      </c>
      <c r="S1598" s="124">
        <v>0.52430555555555558</v>
      </c>
      <c r="T1598" s="97">
        <v>40</v>
      </c>
      <c r="U1598" s="127" t="s">
        <v>1400</v>
      </c>
      <c r="V1598" s="97" t="s">
        <v>1399</v>
      </c>
      <c r="W1598" s="97" t="s">
        <v>289</v>
      </c>
      <c r="Y1598" s="127" t="s">
        <v>363</v>
      </c>
      <c r="Z1598" s="127" t="s">
        <v>364</v>
      </c>
      <c r="AA1598" s="127" t="s">
        <v>261</v>
      </c>
      <c r="AB1598" s="127">
        <f t="shared" si="181"/>
        <v>2</v>
      </c>
      <c r="AC1598" s="127">
        <f t="shared" si="180"/>
        <v>1</v>
      </c>
      <c r="AD1598" s="97">
        <v>40</v>
      </c>
      <c r="AE1598" s="132">
        <f t="shared" si="178"/>
        <v>909</v>
      </c>
      <c r="AF1598" s="97">
        <v>1</v>
      </c>
      <c r="AH1598" s="127" t="str">
        <f t="shared" si="177"/>
        <v>2705CYS-CONTROL SACHETS X 14</v>
      </c>
      <c r="AI1598" s="97" t="s">
        <v>484</v>
      </c>
    </row>
    <row r="1599" spans="1:35" x14ac:dyDescent="0.3">
      <c r="A1599" s="97">
        <v>192</v>
      </c>
      <c r="B1599" s="127" t="str">
        <f t="shared" ref="B1599:B1662" si="182">CONCATENATE(A1599,AB1599)</f>
        <v>1922</v>
      </c>
      <c r="C1599" s="127" t="str">
        <f t="shared" ref="C1599:C1662" si="183">CONCATENATE(N1599,I1599)</f>
        <v>27053</v>
      </c>
      <c r="D1599" s="98" t="s">
        <v>1397</v>
      </c>
      <c r="E1599" s="159" t="s">
        <v>613</v>
      </c>
      <c r="F1599" s="148" t="str">
        <f>IFERROR(VLOOKUP(CONCATENATE(G1599,E1599),LOTES!$A$6:$D$1002,4,0),"")</f>
        <v>ARKOLAGEN PLUS X 14 SACHETS</v>
      </c>
      <c r="G1599" s="160" t="s">
        <v>1391</v>
      </c>
      <c r="H1599" s="136">
        <f>IFERROR(VLOOKUP(CONCATENATE(G1599,E1599),LOTES!$A$6:$F$1000,6,0),"")</f>
        <v>44226</v>
      </c>
      <c r="I1599" s="132">
        <f t="shared" si="179"/>
        <v>3</v>
      </c>
      <c r="J1599" s="97" t="s">
        <v>667</v>
      </c>
      <c r="K1599" s="97">
        <v>2018</v>
      </c>
      <c r="L1599" s="109">
        <v>43265</v>
      </c>
      <c r="M1599" s="97">
        <v>2703</v>
      </c>
      <c r="N1599" s="97">
        <v>2705</v>
      </c>
      <c r="O1599" s="109">
        <v>43264</v>
      </c>
      <c r="P1599" s="97" t="s">
        <v>134</v>
      </c>
      <c r="Q1599" s="97" t="s">
        <v>177</v>
      </c>
      <c r="R1599" s="132" t="str">
        <f>IFERROR(VLOOKUP(Q1599,PROVEEDORES!$A$2:$B$100,2,0),"")</f>
        <v>QUITO</v>
      </c>
      <c r="S1599" s="124">
        <v>0.52430555555555558</v>
      </c>
      <c r="T1599" s="97">
        <v>40</v>
      </c>
      <c r="U1599" s="127" t="s">
        <v>1400</v>
      </c>
      <c r="V1599" s="97" t="s">
        <v>1399</v>
      </c>
      <c r="W1599" s="97" t="s">
        <v>289</v>
      </c>
      <c r="Y1599" s="127" t="s">
        <v>363</v>
      </c>
      <c r="Z1599" s="127" t="s">
        <v>364</v>
      </c>
      <c r="AA1599" s="127" t="s">
        <v>261</v>
      </c>
      <c r="AB1599" s="127">
        <f t="shared" si="181"/>
        <v>2</v>
      </c>
      <c r="AC1599" s="127">
        <f t="shared" si="180"/>
        <v>1</v>
      </c>
      <c r="AD1599" s="97">
        <v>36</v>
      </c>
      <c r="AE1599" s="132">
        <f t="shared" si="178"/>
        <v>909</v>
      </c>
      <c r="AF1599" s="97">
        <v>1</v>
      </c>
      <c r="AH1599" s="127" t="str">
        <f t="shared" ref="AH1599:AH1662" si="184">CONCATENATE(N1599,F1599)</f>
        <v>2705ARKOLAGEN PLUS X 14 SACHETS</v>
      </c>
      <c r="AI1599" s="97" t="s">
        <v>484</v>
      </c>
    </row>
    <row r="1600" spans="1:35" x14ac:dyDescent="0.3">
      <c r="A1600" s="97">
        <v>192</v>
      </c>
      <c r="B1600" s="127" t="str">
        <f t="shared" si="182"/>
        <v>1922</v>
      </c>
      <c r="C1600" s="127" t="str">
        <f t="shared" si="183"/>
        <v>27054</v>
      </c>
      <c r="D1600" s="98" t="s">
        <v>1397</v>
      </c>
      <c r="E1600" s="159" t="s">
        <v>634</v>
      </c>
      <c r="F1600" s="148" t="str">
        <f>IFERROR(VLOOKUP(CONCATENATE(G1600,E1600),LOTES!$A$6:$D$1002,4,0),"")</f>
        <v>PHYTO SOYA GEL VAGINAL X 8 APLICADORES</v>
      </c>
      <c r="G1600" s="160" t="s">
        <v>326</v>
      </c>
      <c r="H1600" s="136">
        <f>IFERROR(VLOOKUP(CONCATENATE(G1600,E1600),LOTES!$A$6:$F$1000,6,0),"")</f>
        <v>44134</v>
      </c>
      <c r="I1600" s="132">
        <f t="shared" si="179"/>
        <v>4</v>
      </c>
      <c r="J1600" s="97" t="s">
        <v>667</v>
      </c>
      <c r="K1600" s="97">
        <v>2018</v>
      </c>
      <c r="L1600" s="109">
        <v>43265</v>
      </c>
      <c r="M1600" s="97">
        <v>2703</v>
      </c>
      <c r="N1600" s="97">
        <v>2705</v>
      </c>
      <c r="O1600" s="109">
        <v>43264</v>
      </c>
      <c r="P1600" s="97" t="s">
        <v>134</v>
      </c>
      <c r="Q1600" s="97" t="s">
        <v>177</v>
      </c>
      <c r="R1600" s="132" t="str">
        <f>IFERROR(VLOOKUP(Q1600,PROVEEDORES!$A$2:$B$100,2,0),"")</f>
        <v>QUITO</v>
      </c>
      <c r="S1600" s="124">
        <v>0.52430555555555558</v>
      </c>
      <c r="T1600" s="97">
        <v>40</v>
      </c>
      <c r="U1600" s="127" t="s">
        <v>1400</v>
      </c>
      <c r="V1600" s="97" t="s">
        <v>1399</v>
      </c>
      <c r="W1600" s="97" t="s">
        <v>289</v>
      </c>
      <c r="Y1600" s="127" t="s">
        <v>363</v>
      </c>
      <c r="Z1600" s="127" t="s">
        <v>364</v>
      </c>
      <c r="AA1600" s="127" t="s">
        <v>261</v>
      </c>
      <c r="AB1600" s="127">
        <f t="shared" si="181"/>
        <v>2</v>
      </c>
      <c r="AC1600" s="127">
        <f t="shared" si="180"/>
        <v>1</v>
      </c>
      <c r="AD1600" s="97">
        <v>22</v>
      </c>
      <c r="AE1600" s="132">
        <f t="shared" si="178"/>
        <v>909</v>
      </c>
      <c r="AF1600" s="97">
        <v>1</v>
      </c>
      <c r="AH1600" s="127" t="str">
        <f t="shared" si="184"/>
        <v>2705PHYTO SOYA GEL VAGINAL X 8 APLICADORES</v>
      </c>
      <c r="AI1600" s="97" t="s">
        <v>484</v>
      </c>
    </row>
    <row r="1601" spans="1:35" x14ac:dyDescent="0.3">
      <c r="A1601" s="97">
        <v>192</v>
      </c>
      <c r="B1601" s="127" t="str">
        <f t="shared" si="182"/>
        <v>1922</v>
      </c>
      <c r="C1601" s="127" t="str">
        <f t="shared" si="183"/>
        <v>27055</v>
      </c>
      <c r="D1601" s="98" t="s">
        <v>1397</v>
      </c>
      <c r="E1601" s="159" t="s">
        <v>630</v>
      </c>
      <c r="F1601" s="148" t="str">
        <f>IFERROR(VLOOKUP(CONCATENATE(G1601,E1601),LOTES!$A$6:$D$1002,4,0),"")</f>
        <v>ACTIVOX MENTA-EUCALIPTO X 16 PASTILLAS</v>
      </c>
      <c r="G1601" s="160" t="s">
        <v>397</v>
      </c>
      <c r="H1601" s="136">
        <f>IFERROR(VLOOKUP(CONCATENATE(G1601,E1601),LOTES!$A$6:$F$1000,6,0),"")</f>
        <v>43738</v>
      </c>
      <c r="I1601" s="132">
        <f t="shared" si="179"/>
        <v>5</v>
      </c>
      <c r="J1601" s="97" t="s">
        <v>667</v>
      </c>
      <c r="K1601" s="97">
        <v>2018</v>
      </c>
      <c r="L1601" s="109">
        <v>43265</v>
      </c>
      <c r="M1601" s="97">
        <v>2703</v>
      </c>
      <c r="N1601" s="97">
        <v>2705</v>
      </c>
      <c r="O1601" s="109">
        <v>43264</v>
      </c>
      <c r="P1601" s="97" t="s">
        <v>134</v>
      </c>
      <c r="Q1601" s="97" t="s">
        <v>177</v>
      </c>
      <c r="R1601" s="132" t="str">
        <f>IFERROR(VLOOKUP(Q1601,PROVEEDORES!$A$2:$B$100,2,0),"")</f>
        <v>QUITO</v>
      </c>
      <c r="S1601" s="124">
        <v>0.52430555555555558</v>
      </c>
      <c r="T1601" s="97">
        <v>40</v>
      </c>
      <c r="U1601" s="127" t="s">
        <v>1400</v>
      </c>
      <c r="V1601" s="97" t="s">
        <v>1399</v>
      </c>
      <c r="W1601" s="97" t="s">
        <v>289</v>
      </c>
      <c r="Y1601" s="127" t="s">
        <v>363</v>
      </c>
      <c r="Z1601" s="127" t="s">
        <v>364</v>
      </c>
      <c r="AA1601" s="127" t="s">
        <v>261</v>
      </c>
      <c r="AB1601" s="127">
        <f t="shared" si="181"/>
        <v>2</v>
      </c>
      <c r="AC1601" s="127">
        <f t="shared" si="180"/>
        <v>1</v>
      </c>
      <c r="AD1601" s="97">
        <v>1560</v>
      </c>
      <c r="AE1601" s="132">
        <f t="shared" si="178"/>
        <v>909</v>
      </c>
      <c r="AF1601" s="97">
        <v>1</v>
      </c>
      <c r="AH1601" s="127" t="str">
        <f t="shared" si="184"/>
        <v>2705ACTIVOX MENTA-EUCALIPTO X 16 PASTILLAS</v>
      </c>
      <c r="AI1601" s="97" t="s">
        <v>484</v>
      </c>
    </row>
    <row r="1602" spans="1:35" x14ac:dyDescent="0.3">
      <c r="A1602" s="97">
        <v>192</v>
      </c>
      <c r="B1602" s="127" t="str">
        <f t="shared" si="182"/>
        <v>1922</v>
      </c>
      <c r="C1602" s="127" t="str">
        <f t="shared" si="183"/>
        <v>27056</v>
      </c>
      <c r="D1602" s="98" t="s">
        <v>1397</v>
      </c>
      <c r="E1602" s="159" t="s">
        <v>631</v>
      </c>
      <c r="F1602" s="148" t="str">
        <f>IFERROR(VLOOKUP(CONCATENATE(G1602,E1602),LOTES!$A$6:$D$1002,4,0),"")</f>
        <v>ACTIVOX MIEL-LIMON X 16 PASTILLAS</v>
      </c>
      <c r="G1602" s="160" t="s">
        <v>183</v>
      </c>
      <c r="H1602" s="136">
        <f>IFERROR(VLOOKUP(CONCATENATE(G1602,E1602),LOTES!$A$6:$F$1000,6,0),"")</f>
        <v>43738</v>
      </c>
      <c r="I1602" s="132">
        <f t="shared" si="179"/>
        <v>6</v>
      </c>
      <c r="J1602" s="97" t="s">
        <v>667</v>
      </c>
      <c r="K1602" s="97">
        <v>2018</v>
      </c>
      <c r="L1602" s="109">
        <v>43265</v>
      </c>
      <c r="M1602" s="97">
        <v>2703</v>
      </c>
      <c r="N1602" s="97">
        <v>2705</v>
      </c>
      <c r="O1602" s="109">
        <v>43264</v>
      </c>
      <c r="P1602" s="97" t="s">
        <v>134</v>
      </c>
      <c r="Q1602" s="97" t="s">
        <v>177</v>
      </c>
      <c r="R1602" s="132" t="str">
        <f>IFERROR(VLOOKUP(Q1602,PROVEEDORES!$A$2:$B$100,2,0),"")</f>
        <v>QUITO</v>
      </c>
      <c r="S1602" s="124">
        <v>0.52430555555555558</v>
      </c>
      <c r="T1602" s="97">
        <v>40</v>
      </c>
      <c r="U1602" s="127" t="s">
        <v>1400</v>
      </c>
      <c r="V1602" s="97" t="s">
        <v>1399</v>
      </c>
      <c r="W1602" s="97" t="s">
        <v>289</v>
      </c>
      <c r="Y1602" s="127" t="s">
        <v>363</v>
      </c>
      <c r="Z1602" s="127" t="s">
        <v>364</v>
      </c>
      <c r="AA1602" s="127" t="s">
        <v>261</v>
      </c>
      <c r="AB1602" s="127">
        <f t="shared" si="181"/>
        <v>2</v>
      </c>
      <c r="AC1602" s="127">
        <f t="shared" si="180"/>
        <v>1</v>
      </c>
      <c r="AD1602" s="97">
        <v>480</v>
      </c>
      <c r="AE1602" s="132">
        <f t="shared" ref="AE1602:AE1665" si="185">IF(N1602&lt;&gt;"",IF(N1602=N1601,AE1601,AE1601+1),"")</f>
        <v>909</v>
      </c>
      <c r="AF1602" s="97">
        <v>1</v>
      </c>
      <c r="AH1602" s="127" t="str">
        <f t="shared" si="184"/>
        <v>2705ACTIVOX MIEL-LIMON X 16 PASTILLAS</v>
      </c>
      <c r="AI1602" s="97" t="s">
        <v>484</v>
      </c>
    </row>
    <row r="1603" spans="1:35" x14ac:dyDescent="0.3">
      <c r="A1603" s="97">
        <v>190</v>
      </c>
      <c r="B1603" s="127" t="str">
        <f t="shared" si="182"/>
        <v>1903</v>
      </c>
      <c r="C1603" s="127" t="str">
        <f t="shared" si="183"/>
        <v>27061</v>
      </c>
      <c r="E1603" s="159" t="s">
        <v>630</v>
      </c>
      <c r="F1603" s="148" t="str">
        <f>IFERROR(VLOOKUP(CONCATENATE(G1603,E1603),LOTES!$A$6:$D$1002,4,0),"")</f>
        <v>ACTIVOX MENTA-EUCALIPTO X 16 PASTILLAS</v>
      </c>
      <c r="G1603" s="160" t="s">
        <v>397</v>
      </c>
      <c r="H1603" s="136">
        <f>IFERROR(VLOOKUP(CONCATENATE(G1603,E1603),LOTES!$A$6:$F$1000,6,0),"")</f>
        <v>43738</v>
      </c>
      <c r="I1603" s="132">
        <f t="shared" si="179"/>
        <v>1</v>
      </c>
      <c r="J1603" s="97" t="s">
        <v>667</v>
      </c>
      <c r="K1603" s="97">
        <v>2018</v>
      </c>
      <c r="L1603" s="109">
        <v>43265</v>
      </c>
      <c r="M1603" s="97">
        <v>2704</v>
      </c>
      <c r="N1603" s="97">
        <v>2706</v>
      </c>
      <c r="O1603" s="109">
        <v>43265</v>
      </c>
      <c r="P1603" s="97" t="s">
        <v>134</v>
      </c>
      <c r="Q1603" s="97" t="s">
        <v>558</v>
      </c>
      <c r="R1603" s="132" t="str">
        <f>IFERROR(VLOOKUP(Q1603,PROVEEDORES!$A$2:$B$100,2,0),"")</f>
        <v>GUAYAQUIL</v>
      </c>
      <c r="S1603" s="124">
        <v>0.67708333333333337</v>
      </c>
      <c r="T1603" s="97">
        <v>1</v>
      </c>
      <c r="U1603" s="127" t="s">
        <v>1400</v>
      </c>
      <c r="V1603" s="97" t="s">
        <v>1399</v>
      </c>
      <c r="W1603" s="97" t="s">
        <v>289</v>
      </c>
      <c r="Y1603" s="127" t="s">
        <v>363</v>
      </c>
      <c r="Z1603" s="127" t="s">
        <v>364</v>
      </c>
      <c r="AA1603" s="127" t="s">
        <v>261</v>
      </c>
      <c r="AB1603" s="127">
        <v>3</v>
      </c>
      <c r="AC1603" s="127">
        <f t="shared" si="180"/>
        <v>1</v>
      </c>
      <c r="AD1603" s="97">
        <v>7</v>
      </c>
      <c r="AE1603" s="132">
        <f t="shared" si="185"/>
        <v>910</v>
      </c>
      <c r="AF1603" s="97">
        <v>1</v>
      </c>
      <c r="AH1603" s="127" t="str">
        <f t="shared" si="184"/>
        <v>2706ACTIVOX MENTA-EUCALIPTO X 16 PASTILLAS</v>
      </c>
      <c r="AI1603" s="97" t="s">
        <v>1398</v>
      </c>
    </row>
    <row r="1604" spans="1:35" x14ac:dyDescent="0.3">
      <c r="A1604" s="97">
        <v>190</v>
      </c>
      <c r="B1604" s="127" t="str">
        <f t="shared" ref="B1604:B1606" si="186">CONCATENATE(A1604,AB1604)</f>
        <v>1903</v>
      </c>
      <c r="C1604" s="127" t="str">
        <f t="shared" ref="C1604:C1606" si="187">CONCATENATE(N1604,I1604)</f>
        <v>27062</v>
      </c>
      <c r="E1604" s="159" t="s">
        <v>620</v>
      </c>
      <c r="F1604" s="148" t="str">
        <f>IFERROR(VLOOKUP(CONCATENATE(G1604,E1604),LOTES!$A$6:$D$1002,4,0),"")</f>
        <v>PHYTO SOYA FORTE X 60 CAPS</v>
      </c>
      <c r="G1604" s="160" t="s">
        <v>184</v>
      </c>
      <c r="H1604" s="136">
        <f>IFERROR(VLOOKUP(CONCATENATE(G1604,E1604),LOTES!$A$6:$F$1000,6,0),"")</f>
        <v>44042</v>
      </c>
      <c r="I1604" s="132">
        <f t="shared" ref="I1604:I1606" si="188">IF(E1604&lt;&gt;"",IFERROR(IF(N1604&lt;&gt;N1603,1,IF(E1604=E1603,I1603,I1603+1)),""),"")</f>
        <v>2</v>
      </c>
      <c r="J1604" s="97" t="s">
        <v>667</v>
      </c>
      <c r="K1604" s="97">
        <v>2018</v>
      </c>
      <c r="L1604" s="109">
        <v>43265</v>
      </c>
      <c r="M1604" s="97">
        <v>2704</v>
      </c>
      <c r="N1604" s="97">
        <v>2706</v>
      </c>
      <c r="O1604" s="109">
        <v>43265</v>
      </c>
      <c r="P1604" s="97" t="s">
        <v>134</v>
      </c>
      <c r="Q1604" s="97" t="s">
        <v>558</v>
      </c>
      <c r="R1604" s="132" t="str">
        <f>IFERROR(VLOOKUP(Q1604,PROVEEDORES!$A$2:$B$100,2,0),"")</f>
        <v>GUAYAQUIL</v>
      </c>
      <c r="S1604" s="124">
        <v>0.67708333333333337</v>
      </c>
      <c r="T1604" s="97">
        <v>1</v>
      </c>
      <c r="U1604" s="127" t="s">
        <v>1400</v>
      </c>
      <c r="V1604" s="97" t="s">
        <v>1399</v>
      </c>
      <c r="W1604" s="97" t="s">
        <v>289</v>
      </c>
      <c r="Y1604" s="127" t="s">
        <v>363</v>
      </c>
      <c r="Z1604" s="127" t="s">
        <v>364</v>
      </c>
      <c r="AA1604" s="127" t="s">
        <v>261</v>
      </c>
      <c r="AB1604" s="127">
        <f t="shared" ref="AB1604:AB1606" si="189">IF(N1604&lt;&gt;"",IF(A1604&lt;&gt;A1603,1,IF(N1604=N1603,AB1603,AB1603+1)),"")</f>
        <v>3</v>
      </c>
      <c r="AC1604" s="127">
        <f t="shared" ref="AC1604:AC1606" si="190">IF(N1604&lt;&gt;"",1,"")</f>
        <v>1</v>
      </c>
      <c r="AD1604" s="97">
        <v>4</v>
      </c>
      <c r="AE1604" s="132">
        <f t="shared" ref="AE1604:AE1606" si="191">IF(N1604&lt;&gt;"",IF(N1604=N1603,AE1603,AE1603+1),"")</f>
        <v>910</v>
      </c>
      <c r="AF1604" s="97">
        <v>1</v>
      </c>
      <c r="AH1604" s="127" t="str">
        <f t="shared" ref="AH1604:AH1606" si="192">CONCATENATE(N1604,F1604)</f>
        <v>2706PHYTO SOYA FORTE X 60 CAPS</v>
      </c>
      <c r="AI1604" s="97" t="s">
        <v>1398</v>
      </c>
    </row>
    <row r="1605" spans="1:35" x14ac:dyDescent="0.3">
      <c r="A1605" s="97">
        <v>190</v>
      </c>
      <c r="B1605" s="127" t="str">
        <f t="shared" si="186"/>
        <v>1903</v>
      </c>
      <c r="C1605" s="127" t="str">
        <f t="shared" si="187"/>
        <v>27063</v>
      </c>
      <c r="E1605" s="159" t="s">
        <v>617</v>
      </c>
      <c r="F1605" s="148" t="str">
        <f>IFERROR(VLOOKUP(CONCATENATE(G1605,E1605),LOTES!$A$6:$D$1002,4,0),"")</f>
        <v>PHYTO SOYA CAPS. X 60</v>
      </c>
      <c r="G1605" s="160" t="s">
        <v>355</v>
      </c>
      <c r="H1605" s="136">
        <f>IFERROR(VLOOKUP(CONCATENATE(G1605,E1605),LOTES!$A$6:$F$1000,6,0),"")</f>
        <v>44073</v>
      </c>
      <c r="I1605" s="132">
        <f t="shared" si="188"/>
        <v>3</v>
      </c>
      <c r="J1605" s="97" t="s">
        <v>667</v>
      </c>
      <c r="K1605" s="97">
        <v>2018</v>
      </c>
      <c r="L1605" s="109">
        <v>43265</v>
      </c>
      <c r="M1605" s="97">
        <v>2704</v>
      </c>
      <c r="N1605" s="97">
        <v>2706</v>
      </c>
      <c r="O1605" s="109">
        <v>43265</v>
      </c>
      <c r="P1605" s="97" t="s">
        <v>134</v>
      </c>
      <c r="Q1605" s="97" t="s">
        <v>558</v>
      </c>
      <c r="R1605" s="132" t="str">
        <f>IFERROR(VLOOKUP(Q1605,PROVEEDORES!$A$2:$B$100,2,0),"")</f>
        <v>GUAYAQUIL</v>
      </c>
      <c r="S1605" s="124">
        <v>0.67708333333333337</v>
      </c>
      <c r="T1605" s="97">
        <v>1</v>
      </c>
      <c r="U1605" s="127" t="s">
        <v>1400</v>
      </c>
      <c r="V1605" s="97" t="s">
        <v>1399</v>
      </c>
      <c r="W1605" s="97" t="s">
        <v>289</v>
      </c>
      <c r="Y1605" s="127" t="s">
        <v>363</v>
      </c>
      <c r="Z1605" s="127" t="s">
        <v>364</v>
      </c>
      <c r="AA1605" s="127" t="s">
        <v>261</v>
      </c>
      <c r="AB1605" s="127">
        <f t="shared" si="189"/>
        <v>3</v>
      </c>
      <c r="AC1605" s="127">
        <f t="shared" si="190"/>
        <v>1</v>
      </c>
      <c r="AD1605" s="97">
        <v>4</v>
      </c>
      <c r="AE1605" s="132">
        <f t="shared" si="191"/>
        <v>910</v>
      </c>
      <c r="AF1605" s="97">
        <v>1</v>
      </c>
      <c r="AH1605" s="127" t="str">
        <f t="shared" si="192"/>
        <v>2706PHYTO SOYA CAPS. X 60</v>
      </c>
      <c r="AI1605" s="97" t="s">
        <v>1398</v>
      </c>
    </row>
    <row r="1606" spans="1:35" x14ac:dyDescent="0.3">
      <c r="A1606" s="97">
        <v>190</v>
      </c>
      <c r="B1606" s="127" t="str">
        <f t="shared" si="186"/>
        <v>1903</v>
      </c>
      <c r="C1606" s="127" t="str">
        <f t="shared" si="187"/>
        <v>27064</v>
      </c>
      <c r="E1606" s="159" t="s">
        <v>619</v>
      </c>
      <c r="F1606" s="148" t="str">
        <f>IFERROR(VLOOKUP(CONCATENATE(G1606,E1606),LOTES!$A$6:$D$1002,4,0),"")</f>
        <v>CYS-CONTROL SACHETS X 14</v>
      </c>
      <c r="G1606" s="160" t="s">
        <v>407</v>
      </c>
      <c r="H1606" s="136">
        <f>IFERROR(VLOOKUP(CONCATENATE(G1606,E1606),LOTES!$A$6:$F$1000,6,0),"")</f>
        <v>44134</v>
      </c>
      <c r="I1606" s="132">
        <f t="shared" si="188"/>
        <v>4</v>
      </c>
      <c r="J1606" s="97" t="s">
        <v>667</v>
      </c>
      <c r="K1606" s="97">
        <v>2018</v>
      </c>
      <c r="L1606" s="109">
        <v>43265</v>
      </c>
      <c r="M1606" s="97">
        <v>2704</v>
      </c>
      <c r="N1606" s="97">
        <v>2706</v>
      </c>
      <c r="O1606" s="109">
        <v>43265</v>
      </c>
      <c r="P1606" s="97" t="s">
        <v>134</v>
      </c>
      <c r="Q1606" s="97" t="s">
        <v>558</v>
      </c>
      <c r="R1606" s="132" t="str">
        <f>IFERROR(VLOOKUP(Q1606,PROVEEDORES!$A$2:$B$100,2,0),"")</f>
        <v>GUAYAQUIL</v>
      </c>
      <c r="S1606" s="124">
        <v>0.67708333333333337</v>
      </c>
      <c r="T1606" s="97">
        <v>1</v>
      </c>
      <c r="U1606" s="127" t="s">
        <v>1400</v>
      </c>
      <c r="V1606" s="97" t="s">
        <v>1399</v>
      </c>
      <c r="W1606" s="97" t="s">
        <v>289</v>
      </c>
      <c r="Y1606" s="127" t="s">
        <v>363</v>
      </c>
      <c r="Z1606" s="127" t="s">
        <v>364</v>
      </c>
      <c r="AA1606" s="127" t="s">
        <v>261</v>
      </c>
      <c r="AB1606" s="127">
        <f t="shared" si="189"/>
        <v>3</v>
      </c>
      <c r="AC1606" s="127">
        <f t="shared" si="190"/>
        <v>1</v>
      </c>
      <c r="AD1606" s="97">
        <v>4</v>
      </c>
      <c r="AE1606" s="132">
        <f t="shared" si="191"/>
        <v>910</v>
      </c>
      <c r="AF1606" s="97">
        <v>1</v>
      </c>
      <c r="AH1606" s="127" t="str">
        <f t="shared" si="192"/>
        <v>2706CYS-CONTROL SACHETS X 14</v>
      </c>
      <c r="AI1606" s="97" t="s">
        <v>1398</v>
      </c>
    </row>
    <row r="1607" spans="1:35" x14ac:dyDescent="0.3">
      <c r="A1607" s="97">
        <v>193</v>
      </c>
      <c r="B1607" s="127" t="str">
        <f t="shared" si="182"/>
        <v>1931</v>
      </c>
      <c r="C1607" s="127" t="str">
        <f t="shared" si="183"/>
        <v>27101</v>
      </c>
      <c r="E1607" s="159" t="s">
        <v>613</v>
      </c>
      <c r="F1607" s="148" t="str">
        <f>IFERROR(VLOOKUP(CONCATENATE(G1607,E1607),LOTES!$A$6:$D$1002,4,0),"")</f>
        <v>ARKOLAGEN PLUS X 14 SACHETS</v>
      </c>
      <c r="G1607" s="160" t="s">
        <v>547</v>
      </c>
      <c r="H1607" s="136">
        <f>IFERROR(VLOOKUP(CONCATENATE(G1607,E1607),LOTES!$A$6:$F$1000,6,0),"")</f>
        <v>44134</v>
      </c>
      <c r="I1607" s="132">
        <f t="shared" ref="I1607:I1669" si="193">IF(E1607&lt;&gt;"",IFERROR(IF(N1607&lt;&gt;N1606,1,IF(E1607=E1606,I1606,I1606+1)),""),"")</f>
        <v>1</v>
      </c>
      <c r="J1607" s="97" t="s">
        <v>667</v>
      </c>
      <c r="K1607" s="97">
        <v>2018</v>
      </c>
      <c r="L1607" s="109">
        <v>43270</v>
      </c>
      <c r="M1607" s="97">
        <v>2708</v>
      </c>
      <c r="N1607" s="97">
        <v>2710</v>
      </c>
      <c r="O1607" s="109">
        <v>43270</v>
      </c>
      <c r="P1607" s="97" t="s">
        <v>134</v>
      </c>
      <c r="Q1607" s="97" t="s">
        <v>198</v>
      </c>
      <c r="R1607" s="132" t="str">
        <f>IFERROR(VLOOKUP(Q1607,PROVEEDORES!$A$2:$B$100,2,0),"")</f>
        <v>GUAYAQUIL</v>
      </c>
      <c r="S1607" s="124">
        <v>0.72569444444444453</v>
      </c>
      <c r="T1607" s="97">
        <v>1</v>
      </c>
      <c r="U1607" s="127" t="s">
        <v>264</v>
      </c>
      <c r="V1607" s="97" t="s">
        <v>518</v>
      </c>
      <c r="W1607" s="97" t="s">
        <v>289</v>
      </c>
      <c r="Y1607" s="127" t="s">
        <v>363</v>
      </c>
      <c r="Z1607" s="127" t="s">
        <v>364</v>
      </c>
      <c r="AA1607" s="127" t="s">
        <v>261</v>
      </c>
      <c r="AB1607" s="127">
        <f t="shared" si="181"/>
        <v>1</v>
      </c>
      <c r="AC1607" s="127">
        <f t="shared" ref="AC1607:AC1669" si="194">IF(N1607&lt;&gt;"",1,"")</f>
        <v>1</v>
      </c>
      <c r="AD1607" s="97">
        <v>1</v>
      </c>
      <c r="AE1607" s="132">
        <f t="shared" si="185"/>
        <v>911</v>
      </c>
      <c r="AF1607" s="97">
        <v>1</v>
      </c>
      <c r="AH1607" s="127" t="str">
        <f t="shared" si="184"/>
        <v>2710ARKOLAGEN PLUS X 14 SACHETS</v>
      </c>
      <c r="AI1607" s="97" t="s">
        <v>564</v>
      </c>
    </row>
    <row r="1608" spans="1:35" x14ac:dyDescent="0.3">
      <c r="A1608" s="97">
        <v>193</v>
      </c>
      <c r="B1608" s="127" t="str">
        <f t="shared" si="182"/>
        <v>1931</v>
      </c>
      <c r="C1608" s="127" t="str">
        <f t="shared" si="183"/>
        <v>27102</v>
      </c>
      <c r="E1608" s="159" t="s">
        <v>615</v>
      </c>
      <c r="F1608" s="148" t="str">
        <f>IFERROR(VLOOKUP(CONCATENATE(G1608,E1608),LOTES!$A$6:$D$1002,4,0),"")</f>
        <v>ARKOVOX PROPOLIS JARABE X 150 ML.</v>
      </c>
      <c r="G1608" s="160" t="s">
        <v>403</v>
      </c>
      <c r="H1608" s="136">
        <f>IFERROR(VLOOKUP(CONCATENATE(G1608,E1608),LOTES!$A$6:$F$1000,6,0),"")</f>
        <v>43707</v>
      </c>
      <c r="I1608" s="132">
        <f t="shared" si="193"/>
        <v>2</v>
      </c>
      <c r="J1608" s="97" t="s">
        <v>667</v>
      </c>
      <c r="K1608" s="97">
        <v>2018</v>
      </c>
      <c r="L1608" s="109">
        <v>43270</v>
      </c>
      <c r="M1608" s="97">
        <v>2708</v>
      </c>
      <c r="N1608" s="97">
        <v>2710</v>
      </c>
      <c r="O1608" s="109">
        <v>43270</v>
      </c>
      <c r="P1608" s="97" t="s">
        <v>134</v>
      </c>
      <c r="Q1608" s="97" t="s">
        <v>198</v>
      </c>
      <c r="R1608" s="132" t="str">
        <f>IFERROR(VLOOKUP(Q1608,PROVEEDORES!$A$2:$B$100,2,0),"")</f>
        <v>GUAYAQUIL</v>
      </c>
      <c r="S1608" s="124">
        <v>0.72569444444444453</v>
      </c>
      <c r="T1608" s="97">
        <v>1</v>
      </c>
      <c r="U1608" s="127" t="s">
        <v>264</v>
      </c>
      <c r="V1608" s="97" t="s">
        <v>518</v>
      </c>
      <c r="W1608" s="97" t="s">
        <v>289</v>
      </c>
      <c r="Y1608" s="127" t="s">
        <v>363</v>
      </c>
      <c r="Z1608" s="127" t="s">
        <v>364</v>
      </c>
      <c r="AA1608" s="127" t="s">
        <v>261</v>
      </c>
      <c r="AB1608" s="127">
        <f t="shared" si="181"/>
        <v>1</v>
      </c>
      <c r="AC1608" s="127">
        <f t="shared" si="194"/>
        <v>1</v>
      </c>
      <c r="AD1608" s="97">
        <v>1</v>
      </c>
      <c r="AE1608" s="132">
        <f t="shared" si="185"/>
        <v>911</v>
      </c>
      <c r="AF1608" s="97">
        <v>1</v>
      </c>
      <c r="AH1608" s="127" t="str">
        <f t="shared" si="184"/>
        <v>2710ARKOVOX PROPOLIS JARABE X 150 ML.</v>
      </c>
      <c r="AI1608" s="97" t="s">
        <v>564</v>
      </c>
    </row>
    <row r="1609" spans="1:35" x14ac:dyDescent="0.3">
      <c r="A1609" s="97">
        <v>193</v>
      </c>
      <c r="B1609" s="127" t="str">
        <f t="shared" si="182"/>
        <v>1931</v>
      </c>
      <c r="C1609" s="127" t="str">
        <f t="shared" si="183"/>
        <v>27103</v>
      </c>
      <c r="E1609" s="159" t="s">
        <v>627</v>
      </c>
      <c r="F1609" s="148" t="str">
        <f>IFERROR(VLOOKUP(CONCATENATE(G1609,E1609),LOTES!$A$6:$D$1002,4,0),"")</f>
        <v>ECHINALIS X 30 CAPSULAS</v>
      </c>
      <c r="G1609" s="160" t="s">
        <v>154</v>
      </c>
      <c r="H1609" s="136">
        <f>IFERROR(VLOOKUP(CONCATENATE(G1609,E1609),LOTES!$A$6:$F$1000,6,0),"")</f>
        <v>43910</v>
      </c>
      <c r="I1609" s="132">
        <f t="shared" si="193"/>
        <v>3</v>
      </c>
      <c r="J1609" s="97" t="s">
        <v>667</v>
      </c>
      <c r="K1609" s="97">
        <v>2018</v>
      </c>
      <c r="L1609" s="109">
        <v>43270</v>
      </c>
      <c r="M1609" s="97">
        <v>2708</v>
      </c>
      <c r="N1609" s="97">
        <v>2710</v>
      </c>
      <c r="O1609" s="109">
        <v>43270</v>
      </c>
      <c r="P1609" s="97" t="s">
        <v>134</v>
      </c>
      <c r="Q1609" s="97" t="s">
        <v>198</v>
      </c>
      <c r="R1609" s="132" t="str">
        <f>IFERROR(VLOOKUP(Q1609,PROVEEDORES!$A$2:$B$100,2,0),"")</f>
        <v>GUAYAQUIL</v>
      </c>
      <c r="S1609" s="124">
        <v>0.72569444444444453</v>
      </c>
      <c r="T1609" s="97">
        <v>1</v>
      </c>
      <c r="U1609" s="127" t="s">
        <v>264</v>
      </c>
      <c r="V1609" s="97" t="s">
        <v>518</v>
      </c>
      <c r="W1609" s="97" t="s">
        <v>289</v>
      </c>
      <c r="Y1609" s="127" t="s">
        <v>363</v>
      </c>
      <c r="Z1609" s="127" t="s">
        <v>364</v>
      </c>
      <c r="AA1609" s="127" t="s">
        <v>261</v>
      </c>
      <c r="AB1609" s="127">
        <f t="shared" si="181"/>
        <v>1</v>
      </c>
      <c r="AC1609" s="127">
        <f t="shared" si="194"/>
        <v>1</v>
      </c>
      <c r="AD1609" s="97">
        <v>2</v>
      </c>
      <c r="AE1609" s="132">
        <f t="shared" si="185"/>
        <v>911</v>
      </c>
      <c r="AF1609" s="97">
        <v>1</v>
      </c>
      <c r="AH1609" s="127" t="str">
        <f t="shared" si="184"/>
        <v>2710ECHINALIS X 30 CAPSULAS</v>
      </c>
      <c r="AI1609" s="97" t="s">
        <v>564</v>
      </c>
    </row>
    <row r="1610" spans="1:35" x14ac:dyDescent="0.3">
      <c r="A1610" s="97">
        <v>193</v>
      </c>
      <c r="B1610" s="127" t="str">
        <f t="shared" si="182"/>
        <v>1932</v>
      </c>
      <c r="C1610" s="127" t="str">
        <f t="shared" si="183"/>
        <v>27111</v>
      </c>
      <c r="E1610" s="159" t="s">
        <v>630</v>
      </c>
      <c r="F1610" s="148" t="str">
        <f>IFERROR(VLOOKUP(CONCATENATE(G1610,E1610),LOTES!$A$6:$D$1002,4,0),"")</f>
        <v>ACTIVOX MENTA-EUCALIPTO X 16 PASTILLAS</v>
      </c>
      <c r="G1610" s="160" t="s">
        <v>397</v>
      </c>
      <c r="H1610" s="136">
        <f>IFERROR(VLOOKUP(CONCATENATE(G1610,E1610),LOTES!$A$6:$F$1000,6,0),"")</f>
        <v>43738</v>
      </c>
      <c r="I1610" s="132">
        <f t="shared" si="193"/>
        <v>1</v>
      </c>
      <c r="J1610" s="97" t="s">
        <v>667</v>
      </c>
      <c r="K1610" s="97">
        <v>2018</v>
      </c>
      <c r="L1610" s="109">
        <v>43270</v>
      </c>
      <c r="M1610" s="97">
        <v>2709</v>
      </c>
      <c r="N1610" s="97">
        <v>2711</v>
      </c>
      <c r="O1610" s="109">
        <v>43270</v>
      </c>
      <c r="P1610" s="97" t="s">
        <v>134</v>
      </c>
      <c r="Q1610" s="97" t="s">
        <v>197</v>
      </c>
      <c r="R1610" s="132" t="str">
        <f>IFERROR(VLOOKUP(Q1610,PROVEEDORES!$A$2:$B$100,2,0),"")</f>
        <v>GUAYAQUIL</v>
      </c>
      <c r="S1610" s="124">
        <v>0.72569444444444453</v>
      </c>
      <c r="T1610" s="97">
        <v>8</v>
      </c>
      <c r="U1610" s="127" t="s">
        <v>264</v>
      </c>
      <c r="V1610" s="97" t="s">
        <v>518</v>
      </c>
      <c r="W1610" s="97" t="s">
        <v>289</v>
      </c>
      <c r="Y1610" s="127" t="s">
        <v>363</v>
      </c>
      <c r="Z1610" s="127" t="s">
        <v>364</v>
      </c>
      <c r="AA1610" s="127" t="s">
        <v>261</v>
      </c>
      <c r="AB1610" s="127">
        <f t="shared" si="181"/>
        <v>2</v>
      </c>
      <c r="AC1610" s="127">
        <f t="shared" si="194"/>
        <v>1</v>
      </c>
      <c r="AD1610" s="97">
        <v>360</v>
      </c>
      <c r="AE1610" s="132">
        <f t="shared" si="185"/>
        <v>912</v>
      </c>
      <c r="AF1610" s="97">
        <v>1</v>
      </c>
      <c r="AH1610" s="127" t="str">
        <f t="shared" si="184"/>
        <v>2711ACTIVOX MENTA-EUCALIPTO X 16 PASTILLAS</v>
      </c>
      <c r="AI1610" s="97" t="s">
        <v>514</v>
      </c>
    </row>
    <row r="1611" spans="1:35" x14ac:dyDescent="0.3">
      <c r="A1611" s="97">
        <v>193</v>
      </c>
      <c r="B1611" s="127" t="str">
        <f t="shared" si="182"/>
        <v>1932</v>
      </c>
      <c r="C1611" s="127" t="str">
        <f t="shared" si="183"/>
        <v>27112</v>
      </c>
      <c r="E1611" s="159" t="s">
        <v>631</v>
      </c>
      <c r="F1611" s="148" t="str">
        <f>IFERROR(VLOOKUP(CONCATENATE(G1611,E1611),LOTES!$A$6:$D$1002,4,0),"")</f>
        <v>ACTIVOX MIEL-LIMON X 16 PASTILLAS</v>
      </c>
      <c r="G1611" s="160" t="s">
        <v>183</v>
      </c>
      <c r="H1611" s="136">
        <f>IFERROR(VLOOKUP(CONCATENATE(G1611,E1611),LOTES!$A$6:$F$1000,6,0),"")</f>
        <v>43738</v>
      </c>
      <c r="I1611" s="132">
        <f t="shared" si="193"/>
        <v>2</v>
      </c>
      <c r="J1611" s="97" t="s">
        <v>667</v>
      </c>
      <c r="K1611" s="97">
        <v>2018</v>
      </c>
      <c r="L1611" s="109">
        <v>43270</v>
      </c>
      <c r="M1611" s="97">
        <v>2709</v>
      </c>
      <c r="N1611" s="97">
        <v>2711</v>
      </c>
      <c r="O1611" s="109">
        <v>43270</v>
      </c>
      <c r="P1611" s="97" t="s">
        <v>134</v>
      </c>
      <c r="Q1611" s="97" t="s">
        <v>197</v>
      </c>
      <c r="R1611" s="132" t="str">
        <f>IFERROR(VLOOKUP(Q1611,PROVEEDORES!$A$2:$B$100,2,0),"")</f>
        <v>GUAYAQUIL</v>
      </c>
      <c r="S1611" s="124">
        <v>0.72569444444444453</v>
      </c>
      <c r="T1611" s="97">
        <v>8</v>
      </c>
      <c r="U1611" s="127" t="s">
        <v>264</v>
      </c>
      <c r="V1611" s="97" t="s">
        <v>518</v>
      </c>
      <c r="W1611" s="97" t="s">
        <v>289</v>
      </c>
      <c r="Y1611" s="127" t="s">
        <v>363</v>
      </c>
      <c r="Z1611" s="127" t="s">
        <v>364</v>
      </c>
      <c r="AA1611" s="127" t="s">
        <v>261</v>
      </c>
      <c r="AB1611" s="127">
        <f t="shared" ref="AB1611:AB1674" si="195">IF(N1611&lt;&gt;"",IF(A1611&lt;&gt;A1610,1,IF(N1611=N1610,AB1610,AB1610+1)),"")</f>
        <v>2</v>
      </c>
      <c r="AC1611" s="127">
        <f t="shared" si="194"/>
        <v>1</v>
      </c>
      <c r="AD1611" s="97">
        <v>360</v>
      </c>
      <c r="AE1611" s="132">
        <f t="shared" si="185"/>
        <v>912</v>
      </c>
      <c r="AF1611" s="97">
        <v>1</v>
      </c>
      <c r="AH1611" s="127" t="str">
        <f t="shared" si="184"/>
        <v>2711ACTIVOX MIEL-LIMON X 16 PASTILLAS</v>
      </c>
      <c r="AI1611" s="97" t="s">
        <v>514</v>
      </c>
    </row>
    <row r="1612" spans="1:35" x14ac:dyDescent="0.3">
      <c r="A1612" s="97">
        <v>193</v>
      </c>
      <c r="B1612" s="127" t="str">
        <f t="shared" si="182"/>
        <v>1932</v>
      </c>
      <c r="C1612" s="127" t="str">
        <f t="shared" si="183"/>
        <v>27113</v>
      </c>
      <c r="E1612" s="159" t="s">
        <v>617</v>
      </c>
      <c r="F1612" s="148" t="str">
        <f>IFERROR(VLOOKUP(CONCATENATE(G1612,E1612),LOTES!$A$6:$D$1002,4,0),"")</f>
        <v>PHYTO SOYA CAPS. X 60</v>
      </c>
      <c r="G1612" s="160" t="s">
        <v>355</v>
      </c>
      <c r="H1612" s="136">
        <f>IFERROR(VLOOKUP(CONCATENATE(G1612,E1612),LOTES!$A$6:$F$1000,6,0),"")</f>
        <v>44073</v>
      </c>
      <c r="I1612" s="132">
        <f t="shared" si="193"/>
        <v>3</v>
      </c>
      <c r="J1612" s="97" t="s">
        <v>667</v>
      </c>
      <c r="K1612" s="97">
        <v>2018</v>
      </c>
      <c r="L1612" s="109">
        <v>43270</v>
      </c>
      <c r="M1612" s="97">
        <v>2709</v>
      </c>
      <c r="N1612" s="97">
        <v>2711</v>
      </c>
      <c r="O1612" s="109">
        <v>43270</v>
      </c>
      <c r="P1612" s="97" t="s">
        <v>134</v>
      </c>
      <c r="Q1612" s="97" t="s">
        <v>197</v>
      </c>
      <c r="R1612" s="132" t="str">
        <f>IFERROR(VLOOKUP(Q1612,PROVEEDORES!$A$2:$B$100,2,0),"")</f>
        <v>GUAYAQUIL</v>
      </c>
      <c r="S1612" s="124">
        <v>0.72569444444444453</v>
      </c>
      <c r="T1612" s="97">
        <v>8</v>
      </c>
      <c r="U1612" s="127" t="s">
        <v>264</v>
      </c>
      <c r="V1612" s="97" t="s">
        <v>518</v>
      </c>
      <c r="W1612" s="97" t="s">
        <v>289</v>
      </c>
      <c r="Y1612" s="127" t="s">
        <v>363</v>
      </c>
      <c r="Z1612" s="127" t="s">
        <v>364</v>
      </c>
      <c r="AA1612" s="127" t="s">
        <v>261</v>
      </c>
      <c r="AB1612" s="127">
        <f t="shared" si="195"/>
        <v>2</v>
      </c>
      <c r="AC1612" s="127">
        <f t="shared" si="194"/>
        <v>1</v>
      </c>
      <c r="AD1612" s="97">
        <v>18</v>
      </c>
      <c r="AE1612" s="132">
        <f t="shared" si="185"/>
        <v>912</v>
      </c>
      <c r="AF1612" s="97">
        <v>1</v>
      </c>
      <c r="AH1612" s="127" t="str">
        <f t="shared" si="184"/>
        <v>2711PHYTO SOYA CAPS. X 60</v>
      </c>
      <c r="AI1612" s="97" t="s">
        <v>514</v>
      </c>
    </row>
    <row r="1613" spans="1:35" x14ac:dyDescent="0.3">
      <c r="A1613" s="97">
        <v>193</v>
      </c>
      <c r="B1613" s="127" t="str">
        <f t="shared" si="182"/>
        <v>1932</v>
      </c>
      <c r="C1613" s="127" t="str">
        <f t="shared" si="183"/>
        <v>27114</v>
      </c>
      <c r="E1613" s="159" t="s">
        <v>620</v>
      </c>
      <c r="F1613" s="148" t="str">
        <f>IFERROR(VLOOKUP(CONCATENATE(G1613,E1613),LOTES!$A$6:$D$1002,4,0),"")</f>
        <v>PHYTO SOYA FORTE X 60 CAPS</v>
      </c>
      <c r="G1613" s="160" t="s">
        <v>184</v>
      </c>
      <c r="H1613" s="136">
        <f>IFERROR(VLOOKUP(CONCATENATE(G1613,E1613),LOTES!$A$6:$F$1000,6,0),"")</f>
        <v>44042</v>
      </c>
      <c r="I1613" s="132">
        <f t="shared" si="193"/>
        <v>4</v>
      </c>
      <c r="J1613" s="97" t="s">
        <v>667</v>
      </c>
      <c r="K1613" s="97">
        <v>2018</v>
      </c>
      <c r="L1613" s="109">
        <v>43270</v>
      </c>
      <c r="M1613" s="97">
        <v>2709</v>
      </c>
      <c r="N1613" s="97">
        <v>2711</v>
      </c>
      <c r="O1613" s="109">
        <v>43270</v>
      </c>
      <c r="P1613" s="97" t="s">
        <v>134</v>
      </c>
      <c r="Q1613" s="97" t="s">
        <v>197</v>
      </c>
      <c r="R1613" s="132" t="str">
        <f>IFERROR(VLOOKUP(Q1613,PROVEEDORES!$A$2:$B$100,2,0),"")</f>
        <v>GUAYAQUIL</v>
      </c>
      <c r="S1613" s="124">
        <v>0.72569444444444453</v>
      </c>
      <c r="T1613" s="97">
        <v>8</v>
      </c>
      <c r="U1613" s="127" t="s">
        <v>264</v>
      </c>
      <c r="V1613" s="97" t="s">
        <v>518</v>
      </c>
      <c r="W1613" s="97" t="s">
        <v>289</v>
      </c>
      <c r="Y1613" s="127" t="s">
        <v>363</v>
      </c>
      <c r="Z1613" s="127" t="s">
        <v>364</v>
      </c>
      <c r="AA1613" s="127" t="s">
        <v>261</v>
      </c>
      <c r="AB1613" s="127">
        <f t="shared" si="195"/>
        <v>2</v>
      </c>
      <c r="AC1613" s="127">
        <f t="shared" si="194"/>
        <v>1</v>
      </c>
      <c r="AD1613" s="97">
        <v>18</v>
      </c>
      <c r="AE1613" s="132">
        <f t="shared" si="185"/>
        <v>912</v>
      </c>
      <c r="AF1613" s="97">
        <v>1</v>
      </c>
      <c r="AH1613" s="127" t="str">
        <f t="shared" si="184"/>
        <v>2711PHYTO SOYA FORTE X 60 CAPS</v>
      </c>
      <c r="AI1613" s="97" t="s">
        <v>514</v>
      </c>
    </row>
    <row r="1614" spans="1:35" x14ac:dyDescent="0.3">
      <c r="A1614" s="97">
        <v>193</v>
      </c>
      <c r="B1614" s="127" t="str">
        <f t="shared" si="182"/>
        <v>1932</v>
      </c>
      <c r="C1614" s="127" t="str">
        <f t="shared" si="183"/>
        <v>27115</v>
      </c>
      <c r="E1614" s="159" t="s">
        <v>629</v>
      </c>
      <c r="F1614" s="148" t="str">
        <f>IFERROR(VLOOKUP(CONCATENATE(G1614,E1614),LOTES!$A$6:$D$1002,4,0),"")</f>
        <v>PHYTO SOYA DIA Y NOCHE X 60 CAP.</v>
      </c>
      <c r="G1614" s="160" t="s">
        <v>376</v>
      </c>
      <c r="H1614" s="136">
        <f>IFERROR(VLOOKUP(CONCATENATE(G1614,E1614),LOTES!$A$6:$F$1000,6,0),"")</f>
        <v>43889</v>
      </c>
      <c r="I1614" s="132">
        <f t="shared" si="193"/>
        <v>5</v>
      </c>
      <c r="J1614" s="97" t="s">
        <v>667</v>
      </c>
      <c r="K1614" s="97">
        <v>2018</v>
      </c>
      <c r="L1614" s="109">
        <v>43270</v>
      </c>
      <c r="M1614" s="97">
        <v>2709</v>
      </c>
      <c r="N1614" s="97">
        <v>2711</v>
      </c>
      <c r="O1614" s="109">
        <v>43270</v>
      </c>
      <c r="P1614" s="97" t="s">
        <v>134</v>
      </c>
      <c r="Q1614" s="97" t="s">
        <v>197</v>
      </c>
      <c r="R1614" s="132" t="str">
        <f>IFERROR(VLOOKUP(Q1614,PROVEEDORES!$A$2:$B$100,2,0),"")</f>
        <v>GUAYAQUIL</v>
      </c>
      <c r="S1614" s="124">
        <v>0.72569444444444453</v>
      </c>
      <c r="T1614" s="97">
        <v>8</v>
      </c>
      <c r="U1614" s="127" t="s">
        <v>264</v>
      </c>
      <c r="V1614" s="97" t="s">
        <v>518</v>
      </c>
      <c r="W1614" s="97" t="s">
        <v>289</v>
      </c>
      <c r="Y1614" s="127" t="s">
        <v>363</v>
      </c>
      <c r="Z1614" s="127" t="s">
        <v>364</v>
      </c>
      <c r="AA1614" s="127" t="s">
        <v>261</v>
      </c>
      <c r="AB1614" s="127">
        <f t="shared" si="195"/>
        <v>2</v>
      </c>
      <c r="AC1614" s="127">
        <f t="shared" si="194"/>
        <v>1</v>
      </c>
      <c r="AD1614" s="97">
        <v>12</v>
      </c>
      <c r="AE1614" s="132">
        <f t="shared" si="185"/>
        <v>912</v>
      </c>
      <c r="AF1614" s="97">
        <v>1</v>
      </c>
      <c r="AH1614" s="127" t="str">
        <f t="shared" si="184"/>
        <v>2711PHYTO SOYA DIA Y NOCHE X 60 CAP.</v>
      </c>
      <c r="AI1614" s="97" t="s">
        <v>514</v>
      </c>
    </row>
    <row r="1615" spans="1:35" x14ac:dyDescent="0.3">
      <c r="A1615" s="97">
        <v>193</v>
      </c>
      <c r="B1615" s="127" t="str">
        <f t="shared" si="182"/>
        <v>1932</v>
      </c>
      <c r="C1615" s="127" t="str">
        <f t="shared" si="183"/>
        <v>27116</v>
      </c>
      <c r="E1615" s="159" t="s">
        <v>634</v>
      </c>
      <c r="F1615" s="148" t="str">
        <f>IFERROR(VLOOKUP(CONCATENATE(G1615,E1615),LOTES!$A$6:$D$1002,4,0),"")</f>
        <v>PHYTO SOYA GEL VAGINAL X 8 APLICADORES</v>
      </c>
      <c r="G1615" s="160" t="s">
        <v>326</v>
      </c>
      <c r="H1615" s="136">
        <f>IFERROR(VLOOKUP(CONCATENATE(G1615,E1615),LOTES!$A$6:$F$1000,6,0),"")</f>
        <v>44134</v>
      </c>
      <c r="I1615" s="132">
        <f t="shared" si="193"/>
        <v>6</v>
      </c>
      <c r="J1615" s="97" t="s">
        <v>667</v>
      </c>
      <c r="K1615" s="97">
        <v>2018</v>
      </c>
      <c r="L1615" s="109">
        <v>43270</v>
      </c>
      <c r="M1615" s="97">
        <v>2709</v>
      </c>
      <c r="N1615" s="97">
        <v>2711</v>
      </c>
      <c r="O1615" s="109">
        <v>43270</v>
      </c>
      <c r="P1615" s="97" t="s">
        <v>134</v>
      </c>
      <c r="Q1615" s="97" t="s">
        <v>197</v>
      </c>
      <c r="R1615" s="132" t="str">
        <f>IFERROR(VLOOKUP(Q1615,PROVEEDORES!$A$2:$B$100,2,0),"")</f>
        <v>GUAYAQUIL</v>
      </c>
      <c r="S1615" s="124">
        <v>0.72569444444444453</v>
      </c>
      <c r="T1615" s="97">
        <v>8</v>
      </c>
      <c r="U1615" s="127" t="s">
        <v>264</v>
      </c>
      <c r="V1615" s="97" t="s">
        <v>518</v>
      </c>
      <c r="W1615" s="97" t="s">
        <v>289</v>
      </c>
      <c r="Y1615" s="127" t="s">
        <v>363</v>
      </c>
      <c r="Z1615" s="127" t="s">
        <v>364</v>
      </c>
      <c r="AA1615" s="127" t="s">
        <v>261</v>
      </c>
      <c r="AB1615" s="127">
        <f t="shared" si="195"/>
        <v>2</v>
      </c>
      <c r="AC1615" s="127">
        <f t="shared" si="194"/>
        <v>1</v>
      </c>
      <c r="AD1615" s="97">
        <v>18</v>
      </c>
      <c r="AE1615" s="132">
        <f t="shared" si="185"/>
        <v>912</v>
      </c>
      <c r="AF1615" s="97">
        <v>1</v>
      </c>
      <c r="AH1615" s="127" t="str">
        <f t="shared" si="184"/>
        <v>2711PHYTO SOYA GEL VAGINAL X 8 APLICADORES</v>
      </c>
      <c r="AI1615" s="97" t="s">
        <v>514</v>
      </c>
    </row>
    <row r="1616" spans="1:35" x14ac:dyDescent="0.3">
      <c r="A1616" s="97">
        <v>193</v>
      </c>
      <c r="B1616" s="127" t="str">
        <f t="shared" si="182"/>
        <v>1932</v>
      </c>
      <c r="C1616" s="127" t="str">
        <f t="shared" si="183"/>
        <v>27117</v>
      </c>
      <c r="E1616" s="159" t="s">
        <v>621</v>
      </c>
      <c r="F1616" s="148" t="str">
        <f>IFERROR(VLOOKUP(CONCATENATE(G1616,E1616),LOTES!$A$6:$D$1002,4,0),"")</f>
        <v>VAGIVIT CAJS X 6 V.T.</v>
      </c>
      <c r="G1616" s="160">
        <v>173937</v>
      </c>
      <c r="H1616" s="136">
        <f>IFERROR(VLOOKUP(CONCATENATE(G1616,E1616),LOTES!$A$6:$F$1000,6,0),"")</f>
        <v>43738</v>
      </c>
      <c r="I1616" s="132">
        <f t="shared" si="193"/>
        <v>7</v>
      </c>
      <c r="J1616" s="97" t="s">
        <v>667</v>
      </c>
      <c r="K1616" s="97">
        <v>2018</v>
      </c>
      <c r="L1616" s="109">
        <v>43270</v>
      </c>
      <c r="M1616" s="97">
        <v>2709</v>
      </c>
      <c r="N1616" s="97">
        <v>2711</v>
      </c>
      <c r="O1616" s="109">
        <v>43270</v>
      </c>
      <c r="P1616" s="97" t="s">
        <v>134</v>
      </c>
      <c r="Q1616" s="97" t="s">
        <v>197</v>
      </c>
      <c r="R1616" s="132" t="str">
        <f>IFERROR(VLOOKUP(Q1616,PROVEEDORES!$A$2:$B$100,2,0),"")</f>
        <v>GUAYAQUIL</v>
      </c>
      <c r="S1616" s="124">
        <v>0.72569444444444453</v>
      </c>
      <c r="T1616" s="97">
        <v>8</v>
      </c>
      <c r="U1616" s="127" t="s">
        <v>264</v>
      </c>
      <c r="V1616" s="97" t="s">
        <v>518</v>
      </c>
      <c r="W1616" s="97" t="s">
        <v>289</v>
      </c>
      <c r="Y1616" s="127" t="s">
        <v>363</v>
      </c>
      <c r="Z1616" s="127" t="s">
        <v>364</v>
      </c>
      <c r="AA1616" s="127" t="s">
        <v>261</v>
      </c>
      <c r="AB1616" s="127">
        <f t="shared" si="195"/>
        <v>2</v>
      </c>
      <c r="AC1616" s="127">
        <f t="shared" si="194"/>
        <v>1</v>
      </c>
      <c r="AD1616" s="97">
        <v>24</v>
      </c>
      <c r="AE1616" s="132">
        <f t="shared" si="185"/>
        <v>912</v>
      </c>
      <c r="AF1616" s="97">
        <v>1</v>
      </c>
      <c r="AH1616" s="127" t="str">
        <f t="shared" si="184"/>
        <v>2711VAGIVIT CAJS X 6 V.T.</v>
      </c>
      <c r="AI1616" s="97" t="s">
        <v>514</v>
      </c>
    </row>
    <row r="1617" spans="1:35" x14ac:dyDescent="0.3">
      <c r="A1617" s="97">
        <v>193</v>
      </c>
      <c r="B1617" s="127" t="str">
        <f t="shared" si="182"/>
        <v>1933</v>
      </c>
      <c r="C1617" s="127" t="str">
        <f t="shared" si="183"/>
        <v>27121</v>
      </c>
      <c r="D1617" s="98" t="s">
        <v>1401</v>
      </c>
      <c r="E1617" s="159" t="s">
        <v>630</v>
      </c>
      <c r="F1617" s="148" t="str">
        <f>IFERROR(VLOOKUP(CONCATENATE(G1617,E1617),LOTES!$A$6:$D$1002,4,0),"")</f>
        <v>ACTIVOX MENTA-EUCALIPTO X 16 PASTILLAS</v>
      </c>
      <c r="G1617" s="160" t="s">
        <v>397</v>
      </c>
      <c r="H1617" s="136">
        <f>IFERROR(VLOOKUP(CONCATENATE(G1617,E1617),LOTES!$A$6:$F$1000,6,0),"")</f>
        <v>43738</v>
      </c>
      <c r="I1617" s="132">
        <f t="shared" si="193"/>
        <v>1</v>
      </c>
      <c r="J1617" s="97" t="s">
        <v>667</v>
      </c>
      <c r="K1617" s="97">
        <v>2018</v>
      </c>
      <c r="L1617" s="109">
        <v>43270</v>
      </c>
      <c r="M1617" s="97">
        <v>2710</v>
      </c>
      <c r="N1617" s="97">
        <v>2712</v>
      </c>
      <c r="O1617" s="109">
        <v>43270</v>
      </c>
      <c r="P1617" s="97" t="s">
        <v>134</v>
      </c>
      <c r="Q1617" s="97" t="s">
        <v>97</v>
      </c>
      <c r="R1617" s="132" t="str">
        <f>IFERROR(VLOOKUP(Q1617,PROVEEDORES!$A$2:$B$100,2,0),"")</f>
        <v>GUAYAQUIL</v>
      </c>
      <c r="S1617" s="124">
        <v>0.72569444444444453</v>
      </c>
      <c r="T1617" s="97">
        <v>1</v>
      </c>
      <c r="U1617" s="127" t="s">
        <v>264</v>
      </c>
      <c r="V1617" s="97" t="s">
        <v>518</v>
      </c>
      <c r="W1617" s="97" t="s">
        <v>289</v>
      </c>
      <c r="Y1617" s="127" t="s">
        <v>363</v>
      </c>
      <c r="Z1617" s="127" t="s">
        <v>364</v>
      </c>
      <c r="AA1617" s="127" t="s">
        <v>261</v>
      </c>
      <c r="AB1617" s="127">
        <f t="shared" si="195"/>
        <v>3</v>
      </c>
      <c r="AC1617" s="127">
        <f t="shared" si="194"/>
        <v>1</v>
      </c>
      <c r="AD1617" s="97">
        <v>6</v>
      </c>
      <c r="AE1617" s="132">
        <f t="shared" si="185"/>
        <v>913</v>
      </c>
      <c r="AF1617" s="97">
        <v>1</v>
      </c>
      <c r="AH1617" s="127" t="str">
        <f t="shared" si="184"/>
        <v>2712ACTIVOX MENTA-EUCALIPTO X 16 PASTILLAS</v>
      </c>
      <c r="AI1617" s="97" t="s">
        <v>1402</v>
      </c>
    </row>
    <row r="1618" spans="1:35" x14ac:dyDescent="0.3">
      <c r="A1618" s="97">
        <v>193</v>
      </c>
      <c r="B1618" s="127" t="str">
        <f t="shared" si="182"/>
        <v>1933</v>
      </c>
      <c r="C1618" s="127" t="str">
        <f t="shared" si="183"/>
        <v>27122</v>
      </c>
      <c r="D1618" s="98" t="s">
        <v>1401</v>
      </c>
      <c r="E1618" s="159" t="s">
        <v>631</v>
      </c>
      <c r="F1618" s="148" t="str">
        <f>IFERROR(VLOOKUP(CONCATENATE(G1618,E1618),LOTES!$A$6:$D$1002,4,0),"")</f>
        <v>ACTIVOX MIEL-LIMON X 16 PASTILLAS</v>
      </c>
      <c r="G1618" s="160" t="s">
        <v>183</v>
      </c>
      <c r="H1618" s="136">
        <f>IFERROR(VLOOKUP(CONCATENATE(G1618,E1618),LOTES!$A$6:$F$1000,6,0),"")</f>
        <v>43738</v>
      </c>
      <c r="I1618" s="132">
        <f t="shared" si="193"/>
        <v>2</v>
      </c>
      <c r="J1618" s="97" t="s">
        <v>667</v>
      </c>
      <c r="K1618" s="97">
        <v>2018</v>
      </c>
      <c r="L1618" s="109">
        <v>43270</v>
      </c>
      <c r="M1618" s="97">
        <v>2710</v>
      </c>
      <c r="N1618" s="97">
        <v>2712</v>
      </c>
      <c r="O1618" s="109">
        <v>43270</v>
      </c>
      <c r="P1618" s="97" t="s">
        <v>134</v>
      </c>
      <c r="Q1618" s="97" t="s">
        <v>97</v>
      </c>
      <c r="R1618" s="132" t="str">
        <f>IFERROR(VLOOKUP(Q1618,PROVEEDORES!$A$2:$B$100,2,0),"")</f>
        <v>GUAYAQUIL</v>
      </c>
      <c r="S1618" s="124">
        <v>0.72569444444444453</v>
      </c>
      <c r="T1618" s="97">
        <v>1</v>
      </c>
      <c r="U1618" s="127" t="s">
        <v>264</v>
      </c>
      <c r="V1618" s="97" t="s">
        <v>518</v>
      </c>
      <c r="W1618" s="97" t="s">
        <v>289</v>
      </c>
      <c r="Y1618" s="127" t="s">
        <v>363</v>
      </c>
      <c r="Z1618" s="127" t="s">
        <v>364</v>
      </c>
      <c r="AA1618" s="127" t="s">
        <v>261</v>
      </c>
      <c r="AB1618" s="127">
        <f t="shared" si="195"/>
        <v>3</v>
      </c>
      <c r="AC1618" s="127">
        <f t="shared" si="194"/>
        <v>1</v>
      </c>
      <c r="AD1618" s="97">
        <v>6</v>
      </c>
      <c r="AE1618" s="132">
        <f t="shared" si="185"/>
        <v>913</v>
      </c>
      <c r="AF1618" s="97">
        <v>1</v>
      </c>
      <c r="AH1618" s="127" t="str">
        <f t="shared" si="184"/>
        <v>2712ACTIVOX MIEL-LIMON X 16 PASTILLAS</v>
      </c>
      <c r="AI1618" s="97" t="s">
        <v>1402</v>
      </c>
    </row>
    <row r="1619" spans="1:35" x14ac:dyDescent="0.3">
      <c r="A1619" s="97">
        <v>193</v>
      </c>
      <c r="B1619" s="127" t="str">
        <f t="shared" si="182"/>
        <v>1933</v>
      </c>
      <c r="C1619" s="127" t="str">
        <f t="shared" si="183"/>
        <v>27123</v>
      </c>
      <c r="D1619" s="98" t="s">
        <v>1401</v>
      </c>
      <c r="E1619" s="159" t="s">
        <v>619</v>
      </c>
      <c r="F1619" s="148" t="str">
        <f>IFERROR(VLOOKUP(CONCATENATE(G1619,E1619),LOTES!$A$6:$D$1002,4,0),"")</f>
        <v>CYS-CONTROL SACHETS X 14</v>
      </c>
      <c r="G1619" s="160" t="s">
        <v>407</v>
      </c>
      <c r="H1619" s="136">
        <f>IFERROR(VLOOKUP(CONCATENATE(G1619,E1619),LOTES!$A$6:$F$1000,6,0),"")</f>
        <v>44134</v>
      </c>
      <c r="I1619" s="132">
        <f t="shared" si="193"/>
        <v>3</v>
      </c>
      <c r="J1619" s="97" t="s">
        <v>667</v>
      </c>
      <c r="K1619" s="97">
        <v>2018</v>
      </c>
      <c r="L1619" s="109">
        <v>43270</v>
      </c>
      <c r="M1619" s="97">
        <v>2710</v>
      </c>
      <c r="N1619" s="97">
        <v>2712</v>
      </c>
      <c r="O1619" s="109">
        <v>43270</v>
      </c>
      <c r="P1619" s="97" t="s">
        <v>134</v>
      </c>
      <c r="Q1619" s="97" t="s">
        <v>97</v>
      </c>
      <c r="R1619" s="132" t="str">
        <f>IFERROR(VLOOKUP(Q1619,PROVEEDORES!$A$2:$B$100,2,0),"")</f>
        <v>GUAYAQUIL</v>
      </c>
      <c r="S1619" s="124">
        <v>0.72569444444444453</v>
      </c>
      <c r="T1619" s="97">
        <v>1</v>
      </c>
      <c r="U1619" s="127" t="s">
        <v>264</v>
      </c>
      <c r="V1619" s="97" t="s">
        <v>518</v>
      </c>
      <c r="W1619" s="97" t="s">
        <v>289</v>
      </c>
      <c r="Y1619" s="127" t="s">
        <v>363</v>
      </c>
      <c r="Z1619" s="127" t="s">
        <v>364</v>
      </c>
      <c r="AA1619" s="127" t="s">
        <v>261</v>
      </c>
      <c r="AB1619" s="127">
        <f t="shared" si="195"/>
        <v>3</v>
      </c>
      <c r="AC1619" s="127">
        <f t="shared" si="194"/>
        <v>1</v>
      </c>
      <c r="AD1619" s="97">
        <v>10</v>
      </c>
      <c r="AE1619" s="132">
        <f t="shared" si="185"/>
        <v>913</v>
      </c>
      <c r="AF1619" s="97">
        <v>1</v>
      </c>
      <c r="AH1619" s="127" t="str">
        <f t="shared" si="184"/>
        <v>2712CYS-CONTROL SACHETS X 14</v>
      </c>
      <c r="AI1619" s="97" t="s">
        <v>1402</v>
      </c>
    </row>
    <row r="1620" spans="1:35" x14ac:dyDescent="0.3">
      <c r="A1620" s="97">
        <v>193</v>
      </c>
      <c r="B1620" s="127" t="str">
        <f t="shared" si="182"/>
        <v>1933</v>
      </c>
      <c r="C1620" s="127" t="str">
        <f t="shared" si="183"/>
        <v>27124</v>
      </c>
      <c r="D1620" s="98" t="s">
        <v>1401</v>
      </c>
      <c r="E1620" s="159" t="s">
        <v>617</v>
      </c>
      <c r="F1620" s="148" t="str">
        <f>IFERROR(VLOOKUP(CONCATENATE(G1620,E1620),LOTES!$A$6:$D$1002,4,0),"")</f>
        <v>PHYTO SOYA CAPS. X 60</v>
      </c>
      <c r="G1620" s="160" t="s">
        <v>355</v>
      </c>
      <c r="H1620" s="136">
        <f>IFERROR(VLOOKUP(CONCATENATE(G1620,E1620),LOTES!$A$6:$F$1000,6,0),"")</f>
        <v>44073</v>
      </c>
      <c r="I1620" s="132">
        <f t="shared" si="193"/>
        <v>4</v>
      </c>
      <c r="J1620" s="97" t="s">
        <v>667</v>
      </c>
      <c r="K1620" s="97">
        <v>2018</v>
      </c>
      <c r="L1620" s="109">
        <v>43270</v>
      </c>
      <c r="M1620" s="97">
        <v>2710</v>
      </c>
      <c r="N1620" s="97">
        <v>2712</v>
      </c>
      <c r="O1620" s="109">
        <v>43270</v>
      </c>
      <c r="P1620" s="97" t="s">
        <v>134</v>
      </c>
      <c r="Q1620" s="97" t="s">
        <v>97</v>
      </c>
      <c r="R1620" s="132" t="str">
        <f>IFERROR(VLOOKUP(Q1620,PROVEEDORES!$A$2:$B$100,2,0),"")</f>
        <v>GUAYAQUIL</v>
      </c>
      <c r="S1620" s="124">
        <v>0.72569444444444453</v>
      </c>
      <c r="T1620" s="97">
        <v>1</v>
      </c>
      <c r="U1620" s="127" t="s">
        <v>264</v>
      </c>
      <c r="V1620" s="97" t="s">
        <v>518</v>
      </c>
      <c r="W1620" s="97" t="s">
        <v>289</v>
      </c>
      <c r="Y1620" s="127" t="s">
        <v>363</v>
      </c>
      <c r="Z1620" s="127" t="s">
        <v>364</v>
      </c>
      <c r="AA1620" s="127" t="s">
        <v>261</v>
      </c>
      <c r="AB1620" s="127">
        <f t="shared" si="195"/>
        <v>3</v>
      </c>
      <c r="AC1620" s="127">
        <f t="shared" si="194"/>
        <v>1</v>
      </c>
      <c r="AD1620" s="97">
        <v>6</v>
      </c>
      <c r="AE1620" s="132">
        <f t="shared" si="185"/>
        <v>913</v>
      </c>
      <c r="AF1620" s="97">
        <v>1</v>
      </c>
      <c r="AH1620" s="127" t="str">
        <f t="shared" si="184"/>
        <v>2712PHYTO SOYA CAPS. X 60</v>
      </c>
      <c r="AI1620" s="97" t="s">
        <v>1402</v>
      </c>
    </row>
    <row r="1621" spans="1:35" x14ac:dyDescent="0.3">
      <c r="A1621" s="97">
        <v>193</v>
      </c>
      <c r="B1621" s="127" t="str">
        <f t="shared" si="182"/>
        <v>1934</v>
      </c>
      <c r="C1621" s="127" t="str">
        <f t="shared" si="183"/>
        <v>27131</v>
      </c>
      <c r="E1621" s="159" t="s">
        <v>630</v>
      </c>
      <c r="F1621" s="148" t="str">
        <f>IFERROR(VLOOKUP(CONCATENATE(G1621,E1621),LOTES!$A$6:$D$1002,4,0),"")</f>
        <v>ACTIVOX MENTA-EUCALIPTO X 16 PASTILLAS</v>
      </c>
      <c r="G1621" s="160" t="s">
        <v>397</v>
      </c>
      <c r="H1621" s="136">
        <f>IFERROR(VLOOKUP(CONCATENATE(G1621,E1621),LOTES!$A$6:$F$1000,6,0),"")</f>
        <v>43738</v>
      </c>
      <c r="I1621" s="132">
        <f t="shared" si="193"/>
        <v>1</v>
      </c>
      <c r="J1621" s="97" t="s">
        <v>667</v>
      </c>
      <c r="K1621" s="97">
        <v>2018</v>
      </c>
      <c r="L1621" s="109">
        <v>43270</v>
      </c>
      <c r="M1621" s="97">
        <v>2711</v>
      </c>
      <c r="N1621" s="97">
        <v>2713</v>
      </c>
      <c r="O1621" s="109">
        <v>43270</v>
      </c>
      <c r="P1621" s="97" t="s">
        <v>134</v>
      </c>
      <c r="Q1621" s="97" t="s">
        <v>90</v>
      </c>
      <c r="R1621" s="132" t="str">
        <f>IFERROR(VLOOKUP(Q1621,PROVEEDORES!$A$2:$B$100,2,0),"")</f>
        <v>CUENCA</v>
      </c>
      <c r="S1621" s="124">
        <v>0.72569444444444453</v>
      </c>
      <c r="T1621" s="97">
        <v>6</v>
      </c>
      <c r="U1621" s="127" t="s">
        <v>264</v>
      </c>
      <c r="V1621" s="97" t="s">
        <v>518</v>
      </c>
      <c r="W1621" s="97" t="s">
        <v>289</v>
      </c>
      <c r="Y1621" s="127" t="s">
        <v>363</v>
      </c>
      <c r="Z1621" s="127" t="s">
        <v>364</v>
      </c>
      <c r="AA1621" s="127" t="s">
        <v>261</v>
      </c>
      <c r="AB1621" s="127">
        <f t="shared" si="195"/>
        <v>4</v>
      </c>
      <c r="AC1621" s="127">
        <f t="shared" si="194"/>
        <v>1</v>
      </c>
      <c r="AD1621" s="97">
        <v>125</v>
      </c>
      <c r="AE1621" s="132">
        <f t="shared" si="185"/>
        <v>914</v>
      </c>
      <c r="AF1621" s="97">
        <v>1</v>
      </c>
      <c r="AH1621" s="127" t="str">
        <f t="shared" si="184"/>
        <v>2713ACTIVOX MENTA-EUCALIPTO X 16 PASTILLAS</v>
      </c>
      <c r="AI1621" s="97" t="s">
        <v>372</v>
      </c>
    </row>
    <row r="1622" spans="1:35" x14ac:dyDescent="0.3">
      <c r="A1622" s="97">
        <v>193</v>
      </c>
      <c r="B1622" s="127" t="str">
        <f t="shared" si="182"/>
        <v>1934</v>
      </c>
      <c r="C1622" s="127" t="str">
        <f t="shared" si="183"/>
        <v>27132</v>
      </c>
      <c r="E1622" s="159" t="s">
        <v>631</v>
      </c>
      <c r="F1622" s="148" t="str">
        <f>IFERROR(VLOOKUP(CONCATENATE(G1622,E1622),LOTES!$A$6:$D$1002,4,0),"")</f>
        <v>ACTIVOX MIEL-LIMON X 16 PASTILLAS</v>
      </c>
      <c r="G1622" s="160" t="s">
        <v>183</v>
      </c>
      <c r="H1622" s="136">
        <f>IFERROR(VLOOKUP(CONCATENATE(G1622,E1622),LOTES!$A$6:$F$1000,6,0),"")</f>
        <v>43738</v>
      </c>
      <c r="I1622" s="132">
        <f t="shared" si="193"/>
        <v>2</v>
      </c>
      <c r="J1622" s="97" t="s">
        <v>667</v>
      </c>
      <c r="K1622" s="97">
        <v>2018</v>
      </c>
      <c r="L1622" s="109">
        <v>43270</v>
      </c>
      <c r="M1622" s="97">
        <v>2711</v>
      </c>
      <c r="N1622" s="97">
        <v>2713</v>
      </c>
      <c r="O1622" s="109">
        <v>43270</v>
      </c>
      <c r="P1622" s="97" t="s">
        <v>134</v>
      </c>
      <c r="Q1622" s="97" t="s">
        <v>90</v>
      </c>
      <c r="R1622" s="132" t="str">
        <f>IFERROR(VLOOKUP(Q1622,PROVEEDORES!$A$2:$B$100,2,0),"")</f>
        <v>CUENCA</v>
      </c>
      <c r="S1622" s="124">
        <v>0.72569444444444453</v>
      </c>
      <c r="T1622" s="97">
        <v>6</v>
      </c>
      <c r="U1622" s="127" t="s">
        <v>264</v>
      </c>
      <c r="V1622" s="97" t="s">
        <v>518</v>
      </c>
      <c r="W1622" s="97" t="s">
        <v>289</v>
      </c>
      <c r="Y1622" s="127" t="s">
        <v>363</v>
      </c>
      <c r="Z1622" s="127" t="s">
        <v>364</v>
      </c>
      <c r="AA1622" s="127" t="s">
        <v>261</v>
      </c>
      <c r="AB1622" s="127">
        <f t="shared" si="195"/>
        <v>4</v>
      </c>
      <c r="AC1622" s="127">
        <f t="shared" si="194"/>
        <v>1</v>
      </c>
      <c r="AD1622" s="97">
        <v>125</v>
      </c>
      <c r="AE1622" s="132">
        <f t="shared" si="185"/>
        <v>914</v>
      </c>
      <c r="AF1622" s="97">
        <v>1</v>
      </c>
      <c r="AH1622" s="127" t="str">
        <f t="shared" si="184"/>
        <v>2713ACTIVOX MIEL-LIMON X 16 PASTILLAS</v>
      </c>
      <c r="AI1622" s="97" t="s">
        <v>372</v>
      </c>
    </row>
    <row r="1623" spans="1:35" x14ac:dyDescent="0.3">
      <c r="A1623" s="97">
        <v>193</v>
      </c>
      <c r="B1623" s="127" t="str">
        <f t="shared" si="182"/>
        <v>1934</v>
      </c>
      <c r="C1623" s="127" t="str">
        <f t="shared" si="183"/>
        <v>27133</v>
      </c>
      <c r="E1623" s="159" t="s">
        <v>618</v>
      </c>
      <c r="F1623" s="148" t="str">
        <f>IFERROR(VLOOKUP(CONCATENATE(G1623,E1623),LOTES!$A$6:$D$1002,4,0),"")</f>
        <v>ARKOCAPIL advance X 60 CAPS.</v>
      </c>
      <c r="G1623" s="160" t="s">
        <v>601</v>
      </c>
      <c r="H1623" s="136">
        <f>IFERROR(VLOOKUP(CONCATENATE(G1623,E1623),LOTES!$A$6:$F$1000,6,0),"")</f>
        <v>44255</v>
      </c>
      <c r="I1623" s="132">
        <f t="shared" si="193"/>
        <v>3</v>
      </c>
      <c r="J1623" s="97" t="s">
        <v>667</v>
      </c>
      <c r="K1623" s="97">
        <v>2018</v>
      </c>
      <c r="L1623" s="109">
        <v>43270</v>
      </c>
      <c r="M1623" s="97">
        <v>2711</v>
      </c>
      <c r="N1623" s="97">
        <v>2713</v>
      </c>
      <c r="O1623" s="109">
        <v>43270</v>
      </c>
      <c r="P1623" s="97" t="s">
        <v>134</v>
      </c>
      <c r="Q1623" s="97" t="s">
        <v>90</v>
      </c>
      <c r="R1623" s="132" t="str">
        <f>IFERROR(VLOOKUP(Q1623,PROVEEDORES!$A$2:$B$100,2,0),"")</f>
        <v>CUENCA</v>
      </c>
      <c r="S1623" s="124">
        <v>0.72569444444444453</v>
      </c>
      <c r="T1623" s="97">
        <v>6</v>
      </c>
      <c r="U1623" s="127" t="s">
        <v>264</v>
      </c>
      <c r="V1623" s="97" t="s">
        <v>518</v>
      </c>
      <c r="W1623" s="97" t="s">
        <v>289</v>
      </c>
      <c r="Y1623" s="127" t="s">
        <v>363</v>
      </c>
      <c r="Z1623" s="127" t="s">
        <v>364</v>
      </c>
      <c r="AA1623" s="127" t="s">
        <v>261</v>
      </c>
      <c r="AB1623" s="127">
        <f t="shared" si="195"/>
        <v>4</v>
      </c>
      <c r="AC1623" s="127">
        <f t="shared" si="194"/>
        <v>1</v>
      </c>
      <c r="AD1623" s="97">
        <v>15</v>
      </c>
      <c r="AE1623" s="132">
        <f t="shared" si="185"/>
        <v>914</v>
      </c>
      <c r="AF1623" s="97">
        <v>1</v>
      </c>
      <c r="AH1623" s="127" t="str">
        <f t="shared" si="184"/>
        <v>2713ARKOCAPIL advance X 60 CAPS.</v>
      </c>
      <c r="AI1623" s="97" t="s">
        <v>372</v>
      </c>
    </row>
    <row r="1624" spans="1:35" x14ac:dyDescent="0.3">
      <c r="A1624" s="97">
        <v>193</v>
      </c>
      <c r="B1624" s="127" t="str">
        <f t="shared" si="182"/>
        <v>1934</v>
      </c>
      <c r="C1624" s="127" t="str">
        <f t="shared" si="183"/>
        <v>27134</v>
      </c>
      <c r="E1624" s="159" t="s">
        <v>613</v>
      </c>
      <c r="F1624" s="148" t="str">
        <f>IFERROR(VLOOKUP(CONCATENATE(G1624,E1624),LOTES!$A$6:$D$1002,4,0),"")</f>
        <v>ARKOLAGEN PLUS X 14 SACHETS</v>
      </c>
      <c r="G1624" s="160" t="s">
        <v>1391</v>
      </c>
      <c r="H1624" s="136">
        <f>IFERROR(VLOOKUP(CONCATENATE(G1624,E1624),LOTES!$A$6:$F$1000,6,0),"")</f>
        <v>44226</v>
      </c>
      <c r="I1624" s="132">
        <f t="shared" si="193"/>
        <v>4</v>
      </c>
      <c r="J1624" s="97" t="s">
        <v>667</v>
      </c>
      <c r="K1624" s="97">
        <v>2018</v>
      </c>
      <c r="L1624" s="109">
        <v>43270</v>
      </c>
      <c r="M1624" s="97">
        <v>2711</v>
      </c>
      <c r="N1624" s="97">
        <v>2713</v>
      </c>
      <c r="O1624" s="109">
        <v>43270</v>
      </c>
      <c r="P1624" s="97" t="s">
        <v>134</v>
      </c>
      <c r="Q1624" s="97" t="s">
        <v>90</v>
      </c>
      <c r="R1624" s="132" t="str">
        <f>IFERROR(VLOOKUP(Q1624,PROVEEDORES!$A$2:$B$100,2,0),"")</f>
        <v>CUENCA</v>
      </c>
      <c r="S1624" s="124">
        <v>0.72569444444444453</v>
      </c>
      <c r="T1624" s="97">
        <v>6</v>
      </c>
      <c r="U1624" s="127" t="s">
        <v>264</v>
      </c>
      <c r="V1624" s="97" t="s">
        <v>518</v>
      </c>
      <c r="W1624" s="97" t="s">
        <v>289</v>
      </c>
      <c r="Y1624" s="127" t="s">
        <v>363</v>
      </c>
      <c r="Z1624" s="127" t="s">
        <v>364</v>
      </c>
      <c r="AA1624" s="127" t="s">
        <v>261</v>
      </c>
      <c r="AB1624" s="127">
        <f t="shared" si="195"/>
        <v>4</v>
      </c>
      <c r="AC1624" s="127">
        <f t="shared" si="194"/>
        <v>1</v>
      </c>
      <c r="AD1624" s="97">
        <v>15</v>
      </c>
      <c r="AE1624" s="132">
        <f t="shared" si="185"/>
        <v>914</v>
      </c>
      <c r="AF1624" s="97">
        <v>1</v>
      </c>
      <c r="AH1624" s="127" t="str">
        <f t="shared" si="184"/>
        <v>2713ARKOLAGEN PLUS X 14 SACHETS</v>
      </c>
      <c r="AI1624" s="97" t="s">
        <v>372</v>
      </c>
    </row>
    <row r="1625" spans="1:35" x14ac:dyDescent="0.3">
      <c r="A1625" s="97">
        <v>193</v>
      </c>
      <c r="B1625" s="127" t="str">
        <f t="shared" si="182"/>
        <v>1934</v>
      </c>
      <c r="C1625" s="127" t="str">
        <f t="shared" si="183"/>
        <v>27135</v>
      </c>
      <c r="E1625" s="159" t="s">
        <v>615</v>
      </c>
      <c r="F1625" s="148" t="str">
        <f>IFERROR(VLOOKUP(CONCATENATE(G1625,E1625),LOTES!$A$6:$D$1002,4,0),"")</f>
        <v>ARKOVOX PROPOLIS JARABE X 150 ML.</v>
      </c>
      <c r="G1625" s="160" t="s">
        <v>403</v>
      </c>
      <c r="H1625" s="136">
        <f>IFERROR(VLOOKUP(CONCATENATE(G1625,E1625),LOTES!$A$6:$F$1000,6,0),"")</f>
        <v>43707</v>
      </c>
      <c r="I1625" s="132">
        <f t="shared" si="193"/>
        <v>5</v>
      </c>
      <c r="J1625" s="97" t="s">
        <v>667</v>
      </c>
      <c r="K1625" s="97">
        <v>2018</v>
      </c>
      <c r="L1625" s="109">
        <v>43270</v>
      </c>
      <c r="M1625" s="97">
        <v>2711</v>
      </c>
      <c r="N1625" s="97">
        <v>2713</v>
      </c>
      <c r="O1625" s="109">
        <v>43270</v>
      </c>
      <c r="P1625" s="97" t="s">
        <v>134</v>
      </c>
      <c r="Q1625" s="97" t="s">
        <v>90</v>
      </c>
      <c r="R1625" s="132" t="str">
        <f>IFERROR(VLOOKUP(Q1625,PROVEEDORES!$A$2:$B$100,2,0),"")</f>
        <v>CUENCA</v>
      </c>
      <c r="S1625" s="124">
        <v>0.72569444444444453</v>
      </c>
      <c r="T1625" s="97">
        <v>6</v>
      </c>
      <c r="U1625" s="127" t="s">
        <v>264</v>
      </c>
      <c r="V1625" s="97" t="s">
        <v>518</v>
      </c>
      <c r="W1625" s="97" t="s">
        <v>289</v>
      </c>
      <c r="Y1625" s="127" t="s">
        <v>363</v>
      </c>
      <c r="Z1625" s="127" t="s">
        <v>364</v>
      </c>
      <c r="AA1625" s="127" t="s">
        <v>261</v>
      </c>
      <c r="AB1625" s="127">
        <f t="shared" si="195"/>
        <v>4</v>
      </c>
      <c r="AC1625" s="127">
        <f t="shared" si="194"/>
        <v>1</v>
      </c>
      <c r="AD1625" s="97">
        <v>35</v>
      </c>
      <c r="AE1625" s="132">
        <f t="shared" si="185"/>
        <v>914</v>
      </c>
      <c r="AF1625" s="97">
        <v>1</v>
      </c>
      <c r="AH1625" s="127" t="str">
        <f t="shared" si="184"/>
        <v>2713ARKOVOX PROPOLIS JARABE X 150 ML.</v>
      </c>
      <c r="AI1625" s="97" t="s">
        <v>372</v>
      </c>
    </row>
    <row r="1626" spans="1:35" x14ac:dyDescent="0.3">
      <c r="A1626" s="97">
        <v>193</v>
      </c>
      <c r="B1626" s="127" t="str">
        <f t="shared" si="182"/>
        <v>1934</v>
      </c>
      <c r="C1626" s="127" t="str">
        <f t="shared" si="183"/>
        <v>27136</v>
      </c>
      <c r="E1626" s="159" t="s">
        <v>614</v>
      </c>
      <c r="F1626" s="148" t="str">
        <f>IFERROR(VLOOKUP(CONCATENATE(G1626,E1626),LOTES!$A$6:$D$1002,4,0),"")</f>
        <v>CHONDRO AID FORTE X 60 CAPS.</v>
      </c>
      <c r="G1626" s="160" t="s">
        <v>1387</v>
      </c>
      <c r="H1626" s="136">
        <f>IFERROR(VLOOKUP(CONCATENATE(G1626,E1626),LOTES!$A$6:$F$1000,6,0),"")</f>
        <v>44255</v>
      </c>
      <c r="I1626" s="132">
        <f t="shared" si="193"/>
        <v>6</v>
      </c>
      <c r="J1626" s="97" t="s">
        <v>667</v>
      </c>
      <c r="K1626" s="97">
        <v>2018</v>
      </c>
      <c r="L1626" s="109">
        <v>43270</v>
      </c>
      <c r="M1626" s="97">
        <v>2711</v>
      </c>
      <c r="N1626" s="97">
        <v>2713</v>
      </c>
      <c r="O1626" s="109">
        <v>43270</v>
      </c>
      <c r="P1626" s="97" t="s">
        <v>134</v>
      </c>
      <c r="Q1626" s="97" t="s">
        <v>90</v>
      </c>
      <c r="R1626" s="132" t="str">
        <f>IFERROR(VLOOKUP(Q1626,PROVEEDORES!$A$2:$B$100,2,0),"")</f>
        <v>CUENCA</v>
      </c>
      <c r="S1626" s="124">
        <v>0.72569444444444453</v>
      </c>
      <c r="T1626" s="97">
        <v>6</v>
      </c>
      <c r="U1626" s="127" t="s">
        <v>264</v>
      </c>
      <c r="V1626" s="97" t="s">
        <v>518</v>
      </c>
      <c r="W1626" s="97" t="s">
        <v>289</v>
      </c>
      <c r="Y1626" s="127" t="s">
        <v>363</v>
      </c>
      <c r="Z1626" s="127" t="s">
        <v>364</v>
      </c>
      <c r="AA1626" s="127" t="s">
        <v>261</v>
      </c>
      <c r="AB1626" s="127">
        <f t="shared" si="195"/>
        <v>4</v>
      </c>
      <c r="AC1626" s="127">
        <f t="shared" si="194"/>
        <v>1</v>
      </c>
      <c r="AD1626" s="97">
        <v>5</v>
      </c>
      <c r="AE1626" s="132">
        <f t="shared" si="185"/>
        <v>914</v>
      </c>
      <c r="AF1626" s="97">
        <v>1</v>
      </c>
      <c r="AH1626" s="127" t="str">
        <f t="shared" si="184"/>
        <v>2713CHONDRO AID FORTE X 60 CAPS.</v>
      </c>
      <c r="AI1626" s="97" t="s">
        <v>372</v>
      </c>
    </row>
    <row r="1627" spans="1:35" x14ac:dyDescent="0.3">
      <c r="A1627" s="97">
        <v>193</v>
      </c>
      <c r="B1627" s="127" t="str">
        <f t="shared" si="182"/>
        <v>1934</v>
      </c>
      <c r="C1627" s="127" t="str">
        <f t="shared" si="183"/>
        <v>27137</v>
      </c>
      <c r="E1627" s="159" t="s">
        <v>619</v>
      </c>
      <c r="F1627" s="148" t="str">
        <f>IFERROR(VLOOKUP(CONCATENATE(G1627,E1627),LOTES!$A$6:$D$1002,4,0),"")</f>
        <v>CYS-CONTROL SACHETS X 14</v>
      </c>
      <c r="G1627" s="160" t="s">
        <v>407</v>
      </c>
      <c r="H1627" s="136">
        <f>IFERROR(VLOOKUP(CONCATENATE(G1627,E1627),LOTES!$A$6:$F$1000,6,0),"")</f>
        <v>44134</v>
      </c>
      <c r="I1627" s="132">
        <f t="shared" si="193"/>
        <v>7</v>
      </c>
      <c r="J1627" s="97" t="s">
        <v>667</v>
      </c>
      <c r="K1627" s="97">
        <v>2018</v>
      </c>
      <c r="L1627" s="109">
        <v>43270</v>
      </c>
      <c r="M1627" s="97">
        <v>2711</v>
      </c>
      <c r="N1627" s="97">
        <v>2713</v>
      </c>
      <c r="O1627" s="109">
        <v>43270</v>
      </c>
      <c r="P1627" s="97" t="s">
        <v>134</v>
      </c>
      <c r="Q1627" s="97" t="s">
        <v>90</v>
      </c>
      <c r="R1627" s="132" t="str">
        <f>IFERROR(VLOOKUP(Q1627,PROVEEDORES!$A$2:$B$100,2,0),"")</f>
        <v>CUENCA</v>
      </c>
      <c r="S1627" s="124">
        <v>0.72569444444444453</v>
      </c>
      <c r="T1627" s="97">
        <v>6</v>
      </c>
      <c r="U1627" s="127" t="s">
        <v>264</v>
      </c>
      <c r="V1627" s="97" t="s">
        <v>518</v>
      </c>
      <c r="W1627" s="97" t="s">
        <v>289</v>
      </c>
      <c r="Y1627" s="127" t="s">
        <v>363</v>
      </c>
      <c r="Z1627" s="127" t="s">
        <v>364</v>
      </c>
      <c r="AA1627" s="127" t="s">
        <v>261</v>
      </c>
      <c r="AB1627" s="127">
        <f t="shared" si="195"/>
        <v>4</v>
      </c>
      <c r="AC1627" s="127">
        <f t="shared" si="194"/>
        <v>1</v>
      </c>
      <c r="AD1627" s="97">
        <v>5</v>
      </c>
      <c r="AE1627" s="132">
        <f t="shared" si="185"/>
        <v>914</v>
      </c>
      <c r="AF1627" s="97">
        <v>1</v>
      </c>
      <c r="AH1627" s="127" t="str">
        <f t="shared" si="184"/>
        <v>2713CYS-CONTROL SACHETS X 14</v>
      </c>
      <c r="AI1627" s="97" t="s">
        <v>372</v>
      </c>
    </row>
    <row r="1628" spans="1:35" x14ac:dyDescent="0.3">
      <c r="A1628" s="97">
        <v>193</v>
      </c>
      <c r="B1628" s="127" t="str">
        <f t="shared" si="182"/>
        <v>1934</v>
      </c>
      <c r="C1628" s="127" t="str">
        <f t="shared" si="183"/>
        <v>27138</v>
      </c>
      <c r="E1628" s="159" t="s">
        <v>627</v>
      </c>
      <c r="F1628" s="148" t="str">
        <f>IFERROR(VLOOKUP(CONCATENATE(G1628,E1628),LOTES!$A$6:$D$1002,4,0),"")</f>
        <v>ECHINALIS X 30 CAPSULAS</v>
      </c>
      <c r="G1628" s="160" t="s">
        <v>154</v>
      </c>
      <c r="H1628" s="136">
        <f>IFERROR(VLOOKUP(CONCATENATE(G1628,E1628),LOTES!$A$6:$F$1000,6,0),"")</f>
        <v>43910</v>
      </c>
      <c r="I1628" s="132">
        <f t="shared" si="193"/>
        <v>8</v>
      </c>
      <c r="J1628" s="97" t="s">
        <v>667</v>
      </c>
      <c r="K1628" s="97">
        <v>2018</v>
      </c>
      <c r="L1628" s="109">
        <v>43270</v>
      </c>
      <c r="M1628" s="97">
        <v>2711</v>
      </c>
      <c r="N1628" s="97">
        <v>2713</v>
      </c>
      <c r="O1628" s="109">
        <v>43270</v>
      </c>
      <c r="P1628" s="97" t="s">
        <v>134</v>
      </c>
      <c r="Q1628" s="97" t="s">
        <v>90</v>
      </c>
      <c r="R1628" s="132" t="str">
        <f>IFERROR(VLOOKUP(Q1628,PROVEEDORES!$A$2:$B$100,2,0),"")</f>
        <v>CUENCA</v>
      </c>
      <c r="S1628" s="124">
        <v>0.72569444444444453</v>
      </c>
      <c r="T1628" s="97">
        <v>6</v>
      </c>
      <c r="U1628" s="127" t="s">
        <v>264</v>
      </c>
      <c r="V1628" s="97" t="s">
        <v>518</v>
      </c>
      <c r="W1628" s="97" t="s">
        <v>289</v>
      </c>
      <c r="Y1628" s="127" t="s">
        <v>363</v>
      </c>
      <c r="Z1628" s="127" t="s">
        <v>364</v>
      </c>
      <c r="AA1628" s="127" t="s">
        <v>261</v>
      </c>
      <c r="AB1628" s="127">
        <f t="shared" si="195"/>
        <v>4</v>
      </c>
      <c r="AC1628" s="127">
        <f t="shared" si="194"/>
        <v>1</v>
      </c>
      <c r="AD1628" s="97">
        <v>35</v>
      </c>
      <c r="AE1628" s="132">
        <f t="shared" si="185"/>
        <v>914</v>
      </c>
      <c r="AF1628" s="97">
        <v>1</v>
      </c>
      <c r="AH1628" s="127" t="str">
        <f t="shared" si="184"/>
        <v>2713ECHINALIS X 30 CAPSULAS</v>
      </c>
      <c r="AI1628" s="97" t="s">
        <v>372</v>
      </c>
    </row>
    <row r="1629" spans="1:35" x14ac:dyDescent="0.3">
      <c r="A1629" s="97">
        <v>193</v>
      </c>
      <c r="B1629" s="127" t="str">
        <f t="shared" si="182"/>
        <v>1934</v>
      </c>
      <c r="C1629" s="127" t="str">
        <f t="shared" si="183"/>
        <v>27139</v>
      </c>
      <c r="E1629" s="159" t="s">
        <v>617</v>
      </c>
      <c r="F1629" s="148" t="str">
        <f>IFERROR(VLOOKUP(CONCATENATE(G1629,E1629),LOTES!$A$6:$D$1002,4,0),"")</f>
        <v>PHYTO SOYA CAPS. X 60</v>
      </c>
      <c r="G1629" s="160" t="s">
        <v>355</v>
      </c>
      <c r="H1629" s="136">
        <f>IFERROR(VLOOKUP(CONCATENATE(G1629,E1629),LOTES!$A$6:$F$1000,6,0),"")</f>
        <v>44073</v>
      </c>
      <c r="I1629" s="132">
        <f t="shared" si="193"/>
        <v>9</v>
      </c>
      <c r="J1629" s="97" t="s">
        <v>667</v>
      </c>
      <c r="K1629" s="97">
        <v>2018</v>
      </c>
      <c r="L1629" s="109">
        <v>43270</v>
      </c>
      <c r="M1629" s="97">
        <v>2711</v>
      </c>
      <c r="N1629" s="97">
        <v>2713</v>
      </c>
      <c r="O1629" s="109">
        <v>43270</v>
      </c>
      <c r="P1629" s="97" t="s">
        <v>134</v>
      </c>
      <c r="Q1629" s="97" t="s">
        <v>90</v>
      </c>
      <c r="R1629" s="132" t="str">
        <f>IFERROR(VLOOKUP(Q1629,PROVEEDORES!$A$2:$B$100,2,0),"")</f>
        <v>CUENCA</v>
      </c>
      <c r="S1629" s="124">
        <v>0.72569444444444453</v>
      </c>
      <c r="T1629" s="97">
        <v>6</v>
      </c>
      <c r="U1629" s="127" t="s">
        <v>264</v>
      </c>
      <c r="V1629" s="97" t="s">
        <v>518</v>
      </c>
      <c r="W1629" s="97" t="s">
        <v>289</v>
      </c>
      <c r="Y1629" s="127" t="s">
        <v>363</v>
      </c>
      <c r="Z1629" s="127" t="s">
        <v>364</v>
      </c>
      <c r="AA1629" s="127" t="s">
        <v>261</v>
      </c>
      <c r="AB1629" s="127">
        <f t="shared" si="195"/>
        <v>4</v>
      </c>
      <c r="AC1629" s="127">
        <f t="shared" si="194"/>
        <v>1</v>
      </c>
      <c r="AD1629" s="97">
        <v>10</v>
      </c>
      <c r="AE1629" s="132">
        <f t="shared" si="185"/>
        <v>914</v>
      </c>
      <c r="AF1629" s="97">
        <v>1</v>
      </c>
      <c r="AH1629" s="127" t="str">
        <f t="shared" si="184"/>
        <v>2713PHYTO SOYA CAPS. X 60</v>
      </c>
      <c r="AI1629" s="97" t="s">
        <v>372</v>
      </c>
    </row>
    <row r="1630" spans="1:35" x14ac:dyDescent="0.3">
      <c r="A1630" s="97">
        <v>193</v>
      </c>
      <c r="B1630" s="127" t="str">
        <f t="shared" si="182"/>
        <v>1934</v>
      </c>
      <c r="C1630" s="127" t="str">
        <f t="shared" si="183"/>
        <v>271310</v>
      </c>
      <c r="E1630" s="159" t="s">
        <v>620</v>
      </c>
      <c r="F1630" s="148" t="str">
        <f>IFERROR(VLOOKUP(CONCATENATE(G1630,E1630),LOTES!$A$6:$D$1002,4,0),"")</f>
        <v>PHYTO SOYA FORTE X 60 CAPS</v>
      </c>
      <c r="G1630" s="160" t="s">
        <v>184</v>
      </c>
      <c r="H1630" s="136">
        <f>IFERROR(VLOOKUP(CONCATENATE(G1630,E1630),LOTES!$A$6:$F$1000,6,0),"")</f>
        <v>44042</v>
      </c>
      <c r="I1630" s="132">
        <f t="shared" si="193"/>
        <v>10</v>
      </c>
      <c r="J1630" s="97" t="s">
        <v>667</v>
      </c>
      <c r="K1630" s="97">
        <v>2018</v>
      </c>
      <c r="L1630" s="109">
        <v>43270</v>
      </c>
      <c r="M1630" s="97">
        <v>2711</v>
      </c>
      <c r="N1630" s="97">
        <v>2713</v>
      </c>
      <c r="O1630" s="109">
        <v>43270</v>
      </c>
      <c r="P1630" s="97" t="s">
        <v>134</v>
      </c>
      <c r="Q1630" s="97" t="s">
        <v>90</v>
      </c>
      <c r="R1630" s="132" t="str">
        <f>IFERROR(VLOOKUP(Q1630,PROVEEDORES!$A$2:$B$100,2,0),"")</f>
        <v>CUENCA</v>
      </c>
      <c r="S1630" s="124">
        <v>0.72569444444444453</v>
      </c>
      <c r="T1630" s="97">
        <v>6</v>
      </c>
      <c r="U1630" s="127" t="s">
        <v>264</v>
      </c>
      <c r="V1630" s="97" t="s">
        <v>518</v>
      </c>
      <c r="W1630" s="97" t="s">
        <v>289</v>
      </c>
      <c r="Y1630" s="127" t="s">
        <v>363</v>
      </c>
      <c r="Z1630" s="127" t="s">
        <v>364</v>
      </c>
      <c r="AA1630" s="127" t="s">
        <v>261</v>
      </c>
      <c r="AB1630" s="127">
        <f t="shared" si="195"/>
        <v>4</v>
      </c>
      <c r="AC1630" s="127">
        <f t="shared" si="194"/>
        <v>1</v>
      </c>
      <c r="AD1630" s="97">
        <v>10</v>
      </c>
      <c r="AE1630" s="132">
        <f t="shared" si="185"/>
        <v>914</v>
      </c>
      <c r="AF1630" s="97">
        <v>1</v>
      </c>
      <c r="AH1630" s="127" t="str">
        <f t="shared" si="184"/>
        <v>2713PHYTO SOYA FORTE X 60 CAPS</v>
      </c>
      <c r="AI1630" s="97" t="s">
        <v>372</v>
      </c>
    </row>
    <row r="1631" spans="1:35" x14ac:dyDescent="0.3">
      <c r="A1631" s="97">
        <v>193</v>
      </c>
      <c r="B1631" s="127" t="str">
        <f t="shared" si="182"/>
        <v>1934</v>
      </c>
      <c r="C1631" s="127" t="str">
        <f t="shared" si="183"/>
        <v>271311</v>
      </c>
      <c r="E1631" s="159" t="s">
        <v>634</v>
      </c>
      <c r="F1631" s="148" t="str">
        <f>IFERROR(VLOOKUP(CONCATENATE(G1631,E1631),LOTES!$A$6:$D$1002,4,0),"")</f>
        <v>PHYTO SOYA GEL VAGINAL X 8 APLICADORES</v>
      </c>
      <c r="G1631" s="160" t="s">
        <v>326</v>
      </c>
      <c r="H1631" s="136">
        <f>IFERROR(VLOOKUP(CONCATENATE(G1631,E1631),LOTES!$A$6:$F$1000,6,0),"")</f>
        <v>44134</v>
      </c>
      <c r="I1631" s="132">
        <f t="shared" si="193"/>
        <v>11</v>
      </c>
      <c r="J1631" s="97" t="s">
        <v>667</v>
      </c>
      <c r="K1631" s="97">
        <v>2018</v>
      </c>
      <c r="L1631" s="109">
        <v>43270</v>
      </c>
      <c r="M1631" s="97">
        <v>2711</v>
      </c>
      <c r="N1631" s="97">
        <v>2713</v>
      </c>
      <c r="O1631" s="109">
        <v>43270</v>
      </c>
      <c r="P1631" s="97" t="s">
        <v>134</v>
      </c>
      <c r="Q1631" s="97" t="s">
        <v>90</v>
      </c>
      <c r="R1631" s="132" t="str">
        <f>IFERROR(VLOOKUP(Q1631,PROVEEDORES!$A$2:$B$100,2,0),"")</f>
        <v>CUENCA</v>
      </c>
      <c r="S1631" s="124">
        <v>0.72569444444444453</v>
      </c>
      <c r="T1631" s="97">
        <v>6</v>
      </c>
      <c r="U1631" s="127" t="s">
        <v>264</v>
      </c>
      <c r="V1631" s="97" t="s">
        <v>518</v>
      </c>
      <c r="W1631" s="97" t="s">
        <v>289</v>
      </c>
      <c r="Y1631" s="127" t="s">
        <v>363</v>
      </c>
      <c r="Z1631" s="127" t="s">
        <v>364</v>
      </c>
      <c r="AA1631" s="127" t="s">
        <v>261</v>
      </c>
      <c r="AB1631" s="127">
        <f t="shared" si="195"/>
        <v>4</v>
      </c>
      <c r="AC1631" s="127">
        <f t="shared" si="194"/>
        <v>1</v>
      </c>
      <c r="AD1631" s="97">
        <v>5</v>
      </c>
      <c r="AE1631" s="132">
        <f t="shared" si="185"/>
        <v>914</v>
      </c>
      <c r="AF1631" s="97">
        <v>1</v>
      </c>
      <c r="AH1631" s="127" t="str">
        <f t="shared" si="184"/>
        <v>2713PHYTO SOYA GEL VAGINAL X 8 APLICADORES</v>
      </c>
      <c r="AI1631" s="97" t="s">
        <v>372</v>
      </c>
    </row>
    <row r="1632" spans="1:35" x14ac:dyDescent="0.3">
      <c r="A1632" s="97">
        <v>193</v>
      </c>
      <c r="B1632" s="127" t="str">
        <f t="shared" si="182"/>
        <v>1935</v>
      </c>
      <c r="C1632" s="127" t="str">
        <f t="shared" si="183"/>
        <v>27141</v>
      </c>
      <c r="E1632" s="159" t="s">
        <v>630</v>
      </c>
      <c r="F1632" s="148" t="str">
        <f>IFERROR(VLOOKUP(CONCATENATE(G1632,E1632),LOTES!$A$6:$D$1002,4,0),"")</f>
        <v>ACTIVOX MENTA-EUCALIPTO X 16 PASTILLAS</v>
      </c>
      <c r="G1632" s="160" t="s">
        <v>397</v>
      </c>
      <c r="H1632" s="136">
        <f>IFERROR(VLOOKUP(CONCATENATE(G1632,E1632),LOTES!$A$6:$F$1000,6,0),"")</f>
        <v>43738</v>
      </c>
      <c r="I1632" s="132">
        <f t="shared" si="193"/>
        <v>1</v>
      </c>
      <c r="J1632" s="97" t="s">
        <v>667</v>
      </c>
      <c r="K1632" s="97">
        <v>2018</v>
      </c>
      <c r="L1632" s="109">
        <v>43270</v>
      </c>
      <c r="M1632" s="97">
        <v>2712</v>
      </c>
      <c r="N1632" s="97">
        <v>2714</v>
      </c>
      <c r="O1632" s="109">
        <v>43270</v>
      </c>
      <c r="P1632" s="97" t="s">
        <v>134</v>
      </c>
      <c r="Q1632" s="97" t="s">
        <v>201</v>
      </c>
      <c r="R1632" s="132" t="str">
        <f>IFERROR(VLOOKUP(Q1632,PROVEEDORES!$A$2:$B$100,2,0),"")</f>
        <v>GUAYAQUIL</v>
      </c>
      <c r="S1632" s="124">
        <v>0.72569444444444453</v>
      </c>
      <c r="T1632" s="97">
        <v>1</v>
      </c>
      <c r="U1632" s="127" t="s">
        <v>264</v>
      </c>
      <c r="V1632" s="97" t="s">
        <v>518</v>
      </c>
      <c r="W1632" s="97" t="s">
        <v>289</v>
      </c>
      <c r="Y1632" s="127" t="s">
        <v>363</v>
      </c>
      <c r="Z1632" s="127" t="s">
        <v>364</v>
      </c>
      <c r="AA1632" s="127" t="s">
        <v>261</v>
      </c>
      <c r="AB1632" s="127">
        <f t="shared" si="195"/>
        <v>5</v>
      </c>
      <c r="AC1632" s="127">
        <f t="shared" si="194"/>
        <v>1</v>
      </c>
      <c r="AD1632" s="97">
        <v>7</v>
      </c>
      <c r="AE1632" s="132">
        <f t="shared" si="185"/>
        <v>915</v>
      </c>
      <c r="AF1632" s="97">
        <v>1</v>
      </c>
      <c r="AH1632" s="127" t="str">
        <f t="shared" si="184"/>
        <v>2714ACTIVOX MENTA-EUCALIPTO X 16 PASTILLAS</v>
      </c>
      <c r="AI1632" s="97" t="s">
        <v>515</v>
      </c>
    </row>
    <row r="1633" spans="1:35" x14ac:dyDescent="0.3">
      <c r="A1633" s="97">
        <v>193</v>
      </c>
      <c r="B1633" s="127" t="str">
        <f t="shared" si="182"/>
        <v>1935</v>
      </c>
      <c r="C1633" s="127" t="str">
        <f t="shared" si="183"/>
        <v>27142</v>
      </c>
      <c r="E1633" s="159" t="s">
        <v>631</v>
      </c>
      <c r="F1633" s="148" t="str">
        <f>IFERROR(VLOOKUP(CONCATENATE(G1633,E1633),LOTES!$A$6:$D$1002,4,0),"")</f>
        <v>ACTIVOX MIEL-LIMON X 16 PASTILLAS</v>
      </c>
      <c r="G1633" s="160" t="s">
        <v>183</v>
      </c>
      <c r="H1633" s="136">
        <f>IFERROR(VLOOKUP(CONCATENATE(G1633,E1633),LOTES!$A$6:$F$1000,6,0),"")</f>
        <v>43738</v>
      </c>
      <c r="I1633" s="132">
        <f t="shared" si="193"/>
        <v>2</v>
      </c>
      <c r="J1633" s="97" t="s">
        <v>667</v>
      </c>
      <c r="K1633" s="97">
        <v>2018</v>
      </c>
      <c r="L1633" s="109">
        <v>43270</v>
      </c>
      <c r="M1633" s="97">
        <v>2712</v>
      </c>
      <c r="N1633" s="97">
        <v>2714</v>
      </c>
      <c r="O1633" s="109">
        <v>43270</v>
      </c>
      <c r="P1633" s="97" t="s">
        <v>134</v>
      </c>
      <c r="Q1633" s="97" t="s">
        <v>201</v>
      </c>
      <c r="R1633" s="132" t="str">
        <f>IFERROR(VLOOKUP(Q1633,PROVEEDORES!$A$2:$B$100,2,0),"")</f>
        <v>GUAYAQUIL</v>
      </c>
      <c r="S1633" s="124">
        <v>0.72569444444444453</v>
      </c>
      <c r="T1633" s="97">
        <v>1</v>
      </c>
      <c r="U1633" s="127" t="s">
        <v>264</v>
      </c>
      <c r="V1633" s="97" t="s">
        <v>518</v>
      </c>
      <c r="W1633" s="97" t="s">
        <v>289</v>
      </c>
      <c r="Y1633" s="127" t="s">
        <v>363</v>
      </c>
      <c r="Z1633" s="127" t="s">
        <v>364</v>
      </c>
      <c r="AA1633" s="127" t="s">
        <v>261</v>
      </c>
      <c r="AB1633" s="127">
        <f t="shared" si="195"/>
        <v>5</v>
      </c>
      <c r="AC1633" s="127">
        <f t="shared" si="194"/>
        <v>1</v>
      </c>
      <c r="AD1633" s="97">
        <v>7</v>
      </c>
      <c r="AE1633" s="132">
        <f t="shared" si="185"/>
        <v>915</v>
      </c>
      <c r="AF1633" s="97">
        <v>1</v>
      </c>
      <c r="AH1633" s="127" t="str">
        <f t="shared" si="184"/>
        <v>2714ACTIVOX MIEL-LIMON X 16 PASTILLAS</v>
      </c>
      <c r="AI1633" s="97" t="s">
        <v>515</v>
      </c>
    </row>
    <row r="1634" spans="1:35" x14ac:dyDescent="0.3">
      <c r="A1634" s="97">
        <v>193</v>
      </c>
      <c r="B1634" s="127" t="str">
        <f t="shared" si="182"/>
        <v>1935</v>
      </c>
      <c r="C1634" s="127" t="str">
        <f t="shared" si="183"/>
        <v>27143</v>
      </c>
      <c r="E1634" s="159" t="s">
        <v>617</v>
      </c>
      <c r="F1634" s="148" t="str">
        <f>IFERROR(VLOOKUP(CONCATENATE(G1634,E1634),LOTES!$A$6:$D$1002,4,0),"")</f>
        <v>PHYTO SOYA CAPS. X 60</v>
      </c>
      <c r="G1634" s="160" t="s">
        <v>355</v>
      </c>
      <c r="H1634" s="136">
        <f>IFERROR(VLOOKUP(CONCATENATE(G1634,E1634),LOTES!$A$6:$F$1000,6,0),"")</f>
        <v>44073</v>
      </c>
      <c r="I1634" s="132">
        <f t="shared" si="193"/>
        <v>3</v>
      </c>
      <c r="J1634" s="97" t="s">
        <v>667</v>
      </c>
      <c r="K1634" s="97">
        <v>2018</v>
      </c>
      <c r="L1634" s="109">
        <v>43270</v>
      </c>
      <c r="M1634" s="97">
        <v>2712</v>
      </c>
      <c r="N1634" s="97">
        <v>2714</v>
      </c>
      <c r="O1634" s="109">
        <v>43270</v>
      </c>
      <c r="P1634" s="97" t="s">
        <v>134</v>
      </c>
      <c r="Q1634" s="97" t="s">
        <v>201</v>
      </c>
      <c r="R1634" s="132" t="str">
        <f>IFERROR(VLOOKUP(Q1634,PROVEEDORES!$A$2:$B$100,2,0),"")</f>
        <v>GUAYAQUIL</v>
      </c>
      <c r="S1634" s="124">
        <v>0.72569444444444453</v>
      </c>
      <c r="T1634" s="97">
        <v>1</v>
      </c>
      <c r="U1634" s="127" t="s">
        <v>264</v>
      </c>
      <c r="V1634" s="97" t="s">
        <v>518</v>
      </c>
      <c r="W1634" s="97" t="s">
        <v>289</v>
      </c>
      <c r="Y1634" s="127" t="s">
        <v>363</v>
      </c>
      <c r="Z1634" s="127" t="s">
        <v>364</v>
      </c>
      <c r="AA1634" s="127" t="s">
        <v>261</v>
      </c>
      <c r="AB1634" s="127">
        <f t="shared" si="195"/>
        <v>5</v>
      </c>
      <c r="AC1634" s="127">
        <f t="shared" si="194"/>
        <v>1</v>
      </c>
      <c r="AD1634" s="97">
        <v>6</v>
      </c>
      <c r="AE1634" s="132">
        <f t="shared" si="185"/>
        <v>915</v>
      </c>
      <c r="AF1634" s="97">
        <v>1</v>
      </c>
      <c r="AH1634" s="127" t="str">
        <f t="shared" si="184"/>
        <v>2714PHYTO SOYA CAPS. X 60</v>
      </c>
      <c r="AI1634" s="97" t="s">
        <v>515</v>
      </c>
    </row>
    <row r="1635" spans="1:35" x14ac:dyDescent="0.3">
      <c r="A1635" s="97">
        <v>193</v>
      </c>
      <c r="B1635" s="127" t="str">
        <f t="shared" si="182"/>
        <v>1935</v>
      </c>
      <c r="C1635" s="127" t="str">
        <f t="shared" si="183"/>
        <v>27143</v>
      </c>
      <c r="E1635" s="159" t="s">
        <v>617</v>
      </c>
      <c r="F1635" s="148" t="str">
        <f>IFERROR(VLOOKUP(CONCATENATE(G1635,E1635),LOTES!$A$6:$D$1002,4,0),"")</f>
        <v>PHYTO SOYA CAPS. X 60</v>
      </c>
      <c r="G1635" s="160" t="s">
        <v>355</v>
      </c>
      <c r="H1635" s="136">
        <f>IFERROR(VLOOKUP(CONCATENATE(G1635,E1635),LOTES!$A$6:$F$1000,6,0),"")</f>
        <v>44073</v>
      </c>
      <c r="I1635" s="132">
        <f t="shared" si="193"/>
        <v>3</v>
      </c>
      <c r="J1635" s="97" t="s">
        <v>667</v>
      </c>
      <c r="K1635" s="97">
        <v>2018</v>
      </c>
      <c r="L1635" s="109">
        <v>43270</v>
      </c>
      <c r="M1635" s="97">
        <v>2712</v>
      </c>
      <c r="N1635" s="97">
        <v>2714</v>
      </c>
      <c r="O1635" s="109">
        <v>43270</v>
      </c>
      <c r="P1635" s="97" t="s">
        <v>134</v>
      </c>
      <c r="Q1635" s="97" t="s">
        <v>201</v>
      </c>
      <c r="R1635" s="132" t="str">
        <f>IFERROR(VLOOKUP(Q1635,PROVEEDORES!$A$2:$B$100,2,0),"")</f>
        <v>GUAYAQUIL</v>
      </c>
      <c r="S1635" s="124">
        <v>0.72569444444444453</v>
      </c>
      <c r="T1635" s="97">
        <v>1</v>
      </c>
      <c r="U1635" s="127" t="s">
        <v>264</v>
      </c>
      <c r="V1635" s="97" t="s">
        <v>518</v>
      </c>
      <c r="W1635" s="97" t="s">
        <v>289</v>
      </c>
      <c r="Y1635" s="127" t="s">
        <v>363</v>
      </c>
      <c r="Z1635" s="127" t="s">
        <v>364</v>
      </c>
      <c r="AA1635" s="127" t="s">
        <v>261</v>
      </c>
      <c r="AB1635" s="127">
        <f t="shared" si="195"/>
        <v>5</v>
      </c>
      <c r="AC1635" s="127">
        <f t="shared" si="194"/>
        <v>1</v>
      </c>
      <c r="AD1635" s="97">
        <v>1</v>
      </c>
      <c r="AE1635" s="132">
        <f t="shared" si="185"/>
        <v>915</v>
      </c>
      <c r="AF1635" s="97">
        <v>1</v>
      </c>
      <c r="AH1635" s="127" t="str">
        <f t="shared" si="184"/>
        <v>2714PHYTO SOYA CAPS. X 60</v>
      </c>
      <c r="AI1635" s="97" t="s">
        <v>515</v>
      </c>
    </row>
    <row r="1636" spans="1:35" x14ac:dyDescent="0.3">
      <c r="A1636" s="97">
        <v>195</v>
      </c>
      <c r="B1636" s="127" t="str">
        <f t="shared" si="182"/>
        <v>1951</v>
      </c>
      <c r="C1636" s="127" t="str">
        <f t="shared" si="183"/>
        <v>27151</v>
      </c>
      <c r="D1636" s="98" t="s">
        <v>1403</v>
      </c>
      <c r="E1636" s="159" t="s">
        <v>631</v>
      </c>
      <c r="F1636" s="148" t="str">
        <f>IFERROR(VLOOKUP(CONCATENATE(G1636,E1636),LOTES!$A$6:$D$1002,4,0),"")</f>
        <v>ACTIVOX MIEL-LIMON X 16 PASTILLAS</v>
      </c>
      <c r="G1636" s="160" t="s">
        <v>183</v>
      </c>
      <c r="H1636" s="136">
        <f>IFERROR(VLOOKUP(CONCATENATE(G1636,E1636),LOTES!$A$6:$F$1000,6,0),"")</f>
        <v>43738</v>
      </c>
      <c r="I1636" s="132">
        <f t="shared" si="193"/>
        <v>1</v>
      </c>
      <c r="J1636" s="97" t="s">
        <v>667</v>
      </c>
      <c r="K1636" s="97">
        <v>2018</v>
      </c>
      <c r="L1636" s="109">
        <v>43272</v>
      </c>
      <c r="M1636" s="97">
        <v>2713</v>
      </c>
      <c r="N1636" s="97">
        <v>2715</v>
      </c>
      <c r="O1636" s="109">
        <v>43271</v>
      </c>
      <c r="P1636" s="97" t="s">
        <v>134</v>
      </c>
      <c r="Q1636" s="97" t="s">
        <v>96</v>
      </c>
      <c r="R1636" s="132" t="str">
        <f>IFERROR(VLOOKUP(Q1636,PROVEEDORES!$A$2:$B$100,2,0),"")</f>
        <v>GUAYAQUIL</v>
      </c>
      <c r="S1636" s="124">
        <v>0.73958333333333337</v>
      </c>
      <c r="T1636" s="97">
        <v>18</v>
      </c>
      <c r="U1636" s="127" t="s">
        <v>1407</v>
      </c>
      <c r="V1636" s="97" t="s">
        <v>1406</v>
      </c>
      <c r="W1636" s="97" t="s">
        <v>289</v>
      </c>
      <c r="Y1636" s="127" t="s">
        <v>363</v>
      </c>
      <c r="Z1636" s="127" t="s">
        <v>527</v>
      </c>
      <c r="AA1636" s="127" t="s">
        <v>261</v>
      </c>
      <c r="AB1636" s="127">
        <f t="shared" si="195"/>
        <v>1</v>
      </c>
      <c r="AC1636" s="127">
        <f t="shared" si="194"/>
        <v>1</v>
      </c>
      <c r="AD1636" s="97">
        <v>365</v>
      </c>
      <c r="AE1636" s="132">
        <f t="shared" si="185"/>
        <v>916</v>
      </c>
      <c r="AF1636" s="97">
        <v>1</v>
      </c>
      <c r="AH1636" s="127" t="str">
        <f t="shared" si="184"/>
        <v>2715ACTIVOX MIEL-LIMON X 16 PASTILLAS</v>
      </c>
      <c r="AI1636" s="97" t="s">
        <v>512</v>
      </c>
    </row>
    <row r="1637" spans="1:35" x14ac:dyDescent="0.3">
      <c r="A1637" s="97">
        <v>195</v>
      </c>
      <c r="B1637" s="127" t="str">
        <f t="shared" si="182"/>
        <v>1951</v>
      </c>
      <c r="C1637" s="127" t="str">
        <f t="shared" si="183"/>
        <v>27152</v>
      </c>
      <c r="D1637" s="98" t="s">
        <v>1403</v>
      </c>
      <c r="E1637" s="159" t="s">
        <v>630</v>
      </c>
      <c r="F1637" s="148" t="str">
        <f>IFERROR(VLOOKUP(CONCATENATE(G1637,E1637),LOTES!$A$6:$D$1002,4,0),"")</f>
        <v>ACTIVOX MENTA-EUCALIPTO X 16 PASTILLAS</v>
      </c>
      <c r="G1637" s="160" t="s">
        <v>397</v>
      </c>
      <c r="H1637" s="136">
        <f>IFERROR(VLOOKUP(CONCATENATE(G1637,E1637),LOTES!$A$6:$F$1000,6,0),"")</f>
        <v>43738</v>
      </c>
      <c r="I1637" s="132">
        <f t="shared" si="193"/>
        <v>2</v>
      </c>
      <c r="J1637" s="97" t="s">
        <v>667</v>
      </c>
      <c r="K1637" s="97">
        <v>2018</v>
      </c>
      <c r="L1637" s="109">
        <v>43272</v>
      </c>
      <c r="M1637" s="97">
        <v>2713</v>
      </c>
      <c r="N1637" s="97">
        <v>2715</v>
      </c>
      <c r="O1637" s="109">
        <v>43271</v>
      </c>
      <c r="P1637" s="97" t="s">
        <v>134</v>
      </c>
      <c r="Q1637" s="97" t="s">
        <v>96</v>
      </c>
      <c r="R1637" s="132" t="str">
        <f>IFERROR(VLOOKUP(Q1637,PROVEEDORES!$A$2:$B$100,2,0),"")</f>
        <v>GUAYAQUIL</v>
      </c>
      <c r="S1637" s="124">
        <v>0.73958333333333337</v>
      </c>
      <c r="T1637" s="97">
        <v>18</v>
      </c>
      <c r="U1637" s="127" t="s">
        <v>1407</v>
      </c>
      <c r="V1637" s="97" t="s">
        <v>1406</v>
      </c>
      <c r="W1637" s="97" t="s">
        <v>289</v>
      </c>
      <c r="Y1637" s="127" t="s">
        <v>363</v>
      </c>
      <c r="Z1637" s="127" t="s">
        <v>527</v>
      </c>
      <c r="AA1637" s="127" t="s">
        <v>261</v>
      </c>
      <c r="AB1637" s="127">
        <f t="shared" si="195"/>
        <v>1</v>
      </c>
      <c r="AC1637" s="127">
        <f t="shared" si="194"/>
        <v>1</v>
      </c>
      <c r="AD1637" s="97">
        <v>805</v>
      </c>
      <c r="AE1637" s="132">
        <f t="shared" si="185"/>
        <v>916</v>
      </c>
      <c r="AF1637" s="97">
        <v>1</v>
      </c>
      <c r="AH1637" s="127" t="str">
        <f t="shared" si="184"/>
        <v>2715ACTIVOX MENTA-EUCALIPTO X 16 PASTILLAS</v>
      </c>
      <c r="AI1637" s="97" t="s">
        <v>512</v>
      </c>
    </row>
    <row r="1638" spans="1:35" x14ac:dyDescent="0.3">
      <c r="A1638" s="97">
        <v>195</v>
      </c>
      <c r="B1638" s="127" t="str">
        <f t="shared" si="182"/>
        <v>1951</v>
      </c>
      <c r="C1638" s="127" t="str">
        <f t="shared" si="183"/>
        <v>27153</v>
      </c>
      <c r="D1638" s="98" t="s">
        <v>1403</v>
      </c>
      <c r="E1638" s="159" t="s">
        <v>617</v>
      </c>
      <c r="F1638" s="148" t="str">
        <f>IFERROR(VLOOKUP(CONCATENATE(G1638,E1638),LOTES!$A$6:$D$1002,4,0),"")</f>
        <v>PHYTO SOYA CAPS. X 60</v>
      </c>
      <c r="G1638" s="160" t="s">
        <v>355</v>
      </c>
      <c r="H1638" s="136">
        <f>IFERROR(VLOOKUP(CONCATENATE(G1638,E1638),LOTES!$A$6:$F$1000,6,0),"")</f>
        <v>44073</v>
      </c>
      <c r="I1638" s="132">
        <f t="shared" si="193"/>
        <v>3</v>
      </c>
      <c r="J1638" s="97" t="s">
        <v>667</v>
      </c>
      <c r="K1638" s="97">
        <v>2018</v>
      </c>
      <c r="L1638" s="109">
        <v>43272</v>
      </c>
      <c r="M1638" s="97">
        <v>2713</v>
      </c>
      <c r="N1638" s="97">
        <v>2715</v>
      </c>
      <c r="O1638" s="109">
        <v>43271</v>
      </c>
      <c r="P1638" s="97" t="s">
        <v>134</v>
      </c>
      <c r="Q1638" s="97" t="s">
        <v>96</v>
      </c>
      <c r="R1638" s="132" t="str">
        <f>IFERROR(VLOOKUP(Q1638,PROVEEDORES!$A$2:$B$100,2,0),"")</f>
        <v>GUAYAQUIL</v>
      </c>
      <c r="S1638" s="124">
        <v>0.73958333333333337</v>
      </c>
      <c r="T1638" s="97">
        <v>18</v>
      </c>
      <c r="U1638" s="127" t="s">
        <v>1407</v>
      </c>
      <c r="V1638" s="97" t="s">
        <v>1406</v>
      </c>
      <c r="W1638" s="97" t="s">
        <v>289</v>
      </c>
      <c r="Y1638" s="127" t="s">
        <v>363</v>
      </c>
      <c r="Z1638" s="127" t="s">
        <v>527</v>
      </c>
      <c r="AA1638" s="127" t="s">
        <v>261</v>
      </c>
      <c r="AB1638" s="127">
        <f t="shared" si="195"/>
        <v>1</v>
      </c>
      <c r="AC1638" s="127">
        <f t="shared" si="194"/>
        <v>1</v>
      </c>
      <c r="AD1638" s="97">
        <v>30</v>
      </c>
      <c r="AE1638" s="132">
        <f t="shared" si="185"/>
        <v>916</v>
      </c>
      <c r="AF1638" s="97">
        <v>1</v>
      </c>
      <c r="AH1638" s="127" t="str">
        <f t="shared" si="184"/>
        <v>2715PHYTO SOYA CAPS. X 60</v>
      </c>
      <c r="AI1638" s="97" t="s">
        <v>512</v>
      </c>
    </row>
    <row r="1639" spans="1:35" x14ac:dyDescent="0.3">
      <c r="A1639" s="97">
        <v>195</v>
      </c>
      <c r="B1639" s="127" t="str">
        <f t="shared" si="182"/>
        <v>1951</v>
      </c>
      <c r="C1639" s="127" t="str">
        <f t="shared" si="183"/>
        <v>27154</v>
      </c>
      <c r="D1639" s="98" t="s">
        <v>1403</v>
      </c>
      <c r="E1639" s="159" t="s">
        <v>634</v>
      </c>
      <c r="F1639" s="148" t="str">
        <f>IFERROR(VLOOKUP(CONCATENATE(G1639,E1639),LOTES!$A$6:$D$1002,4,0),"")</f>
        <v>PHYTO SOYA GEL VAGINAL X 8 APLICADORES</v>
      </c>
      <c r="G1639" s="160" t="s">
        <v>326</v>
      </c>
      <c r="H1639" s="136">
        <f>IFERROR(VLOOKUP(CONCATENATE(G1639,E1639),LOTES!$A$6:$F$1000,6,0),"")</f>
        <v>44134</v>
      </c>
      <c r="I1639" s="132">
        <f t="shared" si="193"/>
        <v>4</v>
      </c>
      <c r="J1639" s="97" t="s">
        <v>667</v>
      </c>
      <c r="K1639" s="97">
        <v>2018</v>
      </c>
      <c r="L1639" s="109">
        <v>43272</v>
      </c>
      <c r="M1639" s="97">
        <v>2713</v>
      </c>
      <c r="N1639" s="97">
        <v>2715</v>
      </c>
      <c r="O1639" s="109">
        <v>43271</v>
      </c>
      <c r="P1639" s="97" t="s">
        <v>134</v>
      </c>
      <c r="Q1639" s="97" t="s">
        <v>96</v>
      </c>
      <c r="R1639" s="132" t="str">
        <f>IFERROR(VLOOKUP(Q1639,PROVEEDORES!$A$2:$B$100,2,0),"")</f>
        <v>GUAYAQUIL</v>
      </c>
      <c r="S1639" s="124">
        <v>0.73958333333333337</v>
      </c>
      <c r="T1639" s="97">
        <v>18</v>
      </c>
      <c r="U1639" s="127" t="s">
        <v>1407</v>
      </c>
      <c r="V1639" s="97" t="s">
        <v>1406</v>
      </c>
      <c r="W1639" s="97" t="s">
        <v>289</v>
      </c>
      <c r="Y1639" s="127" t="s">
        <v>363</v>
      </c>
      <c r="Z1639" s="127" t="s">
        <v>527</v>
      </c>
      <c r="AA1639" s="127" t="s">
        <v>261</v>
      </c>
      <c r="AB1639" s="127">
        <f t="shared" si="195"/>
        <v>1</v>
      </c>
      <c r="AC1639" s="127">
        <f t="shared" si="194"/>
        <v>1</v>
      </c>
      <c r="AD1639" s="97">
        <v>42</v>
      </c>
      <c r="AE1639" s="132">
        <f t="shared" si="185"/>
        <v>916</v>
      </c>
      <c r="AF1639" s="97">
        <v>1</v>
      </c>
      <c r="AH1639" s="127" t="str">
        <f t="shared" si="184"/>
        <v>2715PHYTO SOYA GEL VAGINAL X 8 APLICADORES</v>
      </c>
      <c r="AI1639" s="97" t="s">
        <v>512</v>
      </c>
    </row>
    <row r="1640" spans="1:35" x14ac:dyDescent="0.3">
      <c r="A1640" s="97">
        <v>195</v>
      </c>
      <c r="B1640" s="127" t="str">
        <f t="shared" si="182"/>
        <v>1951</v>
      </c>
      <c r="C1640" s="127" t="str">
        <f t="shared" si="183"/>
        <v>27155</v>
      </c>
      <c r="D1640" s="98" t="s">
        <v>1403</v>
      </c>
      <c r="E1640" s="159" t="s">
        <v>615</v>
      </c>
      <c r="F1640" s="148" t="str">
        <f>IFERROR(VLOOKUP(CONCATENATE(G1640,E1640),LOTES!$A$6:$D$1002,4,0),"")</f>
        <v>ARKOVOX PROPOLIS JARABE X 150 ML.</v>
      </c>
      <c r="G1640" s="160" t="s">
        <v>403</v>
      </c>
      <c r="H1640" s="136">
        <f>IFERROR(VLOOKUP(CONCATENATE(G1640,E1640),LOTES!$A$6:$F$1000,6,0),"")</f>
        <v>43707</v>
      </c>
      <c r="I1640" s="132">
        <f t="shared" si="193"/>
        <v>5</v>
      </c>
      <c r="J1640" s="97" t="s">
        <v>667</v>
      </c>
      <c r="K1640" s="97">
        <v>2018</v>
      </c>
      <c r="L1640" s="109">
        <v>43272</v>
      </c>
      <c r="M1640" s="97">
        <v>2713</v>
      </c>
      <c r="N1640" s="97">
        <v>2715</v>
      </c>
      <c r="O1640" s="109">
        <v>43271</v>
      </c>
      <c r="P1640" s="97" t="s">
        <v>134</v>
      </c>
      <c r="Q1640" s="97" t="s">
        <v>96</v>
      </c>
      <c r="R1640" s="132" t="str">
        <f>IFERROR(VLOOKUP(Q1640,PROVEEDORES!$A$2:$B$100,2,0),"")</f>
        <v>GUAYAQUIL</v>
      </c>
      <c r="S1640" s="124">
        <v>0.73958333333333337</v>
      </c>
      <c r="T1640" s="97">
        <v>18</v>
      </c>
      <c r="U1640" s="127" t="s">
        <v>1407</v>
      </c>
      <c r="V1640" s="97" t="s">
        <v>1406</v>
      </c>
      <c r="W1640" s="97" t="s">
        <v>289</v>
      </c>
      <c r="Y1640" s="127" t="s">
        <v>363</v>
      </c>
      <c r="Z1640" s="127" t="s">
        <v>527</v>
      </c>
      <c r="AA1640" s="127" t="s">
        <v>261</v>
      </c>
      <c r="AB1640" s="127">
        <f t="shared" si="195"/>
        <v>1</v>
      </c>
      <c r="AC1640" s="127">
        <f t="shared" si="194"/>
        <v>1</v>
      </c>
      <c r="AD1640" s="97">
        <v>78</v>
      </c>
      <c r="AE1640" s="132">
        <f t="shared" si="185"/>
        <v>916</v>
      </c>
      <c r="AF1640" s="97">
        <v>1</v>
      </c>
      <c r="AH1640" s="127" t="str">
        <f t="shared" si="184"/>
        <v>2715ARKOVOX PROPOLIS JARABE X 150 ML.</v>
      </c>
      <c r="AI1640" s="97" t="s">
        <v>512</v>
      </c>
    </row>
    <row r="1641" spans="1:35" x14ac:dyDescent="0.3">
      <c r="A1641" s="97">
        <v>195</v>
      </c>
      <c r="B1641" s="127" t="str">
        <f t="shared" si="182"/>
        <v>1951</v>
      </c>
      <c r="C1641" s="127" t="str">
        <f t="shared" si="183"/>
        <v>27156</v>
      </c>
      <c r="D1641" s="98" t="s">
        <v>1403</v>
      </c>
      <c r="E1641" s="159" t="s">
        <v>620</v>
      </c>
      <c r="F1641" s="148" t="str">
        <f>IFERROR(VLOOKUP(CONCATENATE(G1641,E1641),LOTES!$A$6:$D$1002,4,0),"")</f>
        <v>PHYTO SOYA FORTE X 60 CAPS</v>
      </c>
      <c r="G1641" s="160" t="s">
        <v>184</v>
      </c>
      <c r="H1641" s="136">
        <f>IFERROR(VLOOKUP(CONCATENATE(G1641,E1641),LOTES!$A$6:$F$1000,6,0),"")</f>
        <v>44042</v>
      </c>
      <c r="I1641" s="132">
        <f t="shared" si="193"/>
        <v>6</v>
      </c>
      <c r="J1641" s="97" t="s">
        <v>667</v>
      </c>
      <c r="K1641" s="97">
        <v>2018</v>
      </c>
      <c r="L1641" s="109">
        <v>43272</v>
      </c>
      <c r="M1641" s="97">
        <v>2713</v>
      </c>
      <c r="N1641" s="97">
        <v>2715</v>
      </c>
      <c r="O1641" s="109">
        <v>43271</v>
      </c>
      <c r="P1641" s="97" t="s">
        <v>134</v>
      </c>
      <c r="Q1641" s="97" t="s">
        <v>96</v>
      </c>
      <c r="R1641" s="132" t="str">
        <f>IFERROR(VLOOKUP(Q1641,PROVEEDORES!$A$2:$B$100,2,0),"")</f>
        <v>GUAYAQUIL</v>
      </c>
      <c r="S1641" s="124">
        <v>0.73958333333333337</v>
      </c>
      <c r="T1641" s="97">
        <v>18</v>
      </c>
      <c r="U1641" s="127" t="s">
        <v>1407</v>
      </c>
      <c r="V1641" s="97" t="s">
        <v>1406</v>
      </c>
      <c r="W1641" s="97" t="s">
        <v>289</v>
      </c>
      <c r="Y1641" s="127" t="s">
        <v>363</v>
      </c>
      <c r="Z1641" s="127" t="s">
        <v>527</v>
      </c>
      <c r="AA1641" s="127" t="s">
        <v>261</v>
      </c>
      <c r="AB1641" s="127">
        <f t="shared" si="195"/>
        <v>1</v>
      </c>
      <c r="AC1641" s="127">
        <f t="shared" si="194"/>
        <v>1</v>
      </c>
      <c r="AD1641" s="97">
        <v>12</v>
      </c>
      <c r="AE1641" s="132">
        <f t="shared" si="185"/>
        <v>916</v>
      </c>
      <c r="AF1641" s="97">
        <v>1</v>
      </c>
      <c r="AH1641" s="127" t="str">
        <f t="shared" si="184"/>
        <v>2715PHYTO SOYA FORTE X 60 CAPS</v>
      </c>
      <c r="AI1641" s="97" t="s">
        <v>512</v>
      </c>
    </row>
    <row r="1642" spans="1:35" x14ac:dyDescent="0.3">
      <c r="A1642" s="97">
        <v>195</v>
      </c>
      <c r="B1642" s="127" t="str">
        <f t="shared" si="182"/>
        <v>1951</v>
      </c>
      <c r="C1642" s="127" t="str">
        <f t="shared" si="183"/>
        <v>27157</v>
      </c>
      <c r="D1642" s="98" t="s">
        <v>1403</v>
      </c>
      <c r="E1642" s="159" t="s">
        <v>614</v>
      </c>
      <c r="F1642" s="148" t="str">
        <f>IFERROR(VLOOKUP(CONCATENATE(G1642,E1642),LOTES!$A$6:$D$1002,4,0),"")</f>
        <v>CHONDRO AID FORTE X 60 CAPS.</v>
      </c>
      <c r="G1642" s="160" t="s">
        <v>1387</v>
      </c>
      <c r="H1642" s="136">
        <f>IFERROR(VLOOKUP(CONCATENATE(G1642,E1642),LOTES!$A$6:$F$1000,6,0),"")</f>
        <v>44255</v>
      </c>
      <c r="I1642" s="132">
        <f t="shared" si="193"/>
        <v>7</v>
      </c>
      <c r="J1642" s="97" t="s">
        <v>667</v>
      </c>
      <c r="K1642" s="97">
        <v>2018</v>
      </c>
      <c r="L1642" s="109">
        <v>43272</v>
      </c>
      <c r="M1642" s="97">
        <v>2713</v>
      </c>
      <c r="N1642" s="97">
        <v>2715</v>
      </c>
      <c r="O1642" s="109">
        <v>43271</v>
      </c>
      <c r="P1642" s="97" t="s">
        <v>134</v>
      </c>
      <c r="Q1642" s="97" t="s">
        <v>96</v>
      </c>
      <c r="R1642" s="132" t="str">
        <f>IFERROR(VLOOKUP(Q1642,PROVEEDORES!$A$2:$B$100,2,0),"")</f>
        <v>GUAYAQUIL</v>
      </c>
      <c r="S1642" s="124">
        <v>0.73958333333333337</v>
      </c>
      <c r="T1642" s="97">
        <v>18</v>
      </c>
      <c r="U1642" s="127" t="s">
        <v>1407</v>
      </c>
      <c r="V1642" s="97" t="s">
        <v>1406</v>
      </c>
      <c r="W1642" s="97" t="s">
        <v>289</v>
      </c>
      <c r="Y1642" s="127" t="s">
        <v>363</v>
      </c>
      <c r="Z1642" s="127" t="s">
        <v>527</v>
      </c>
      <c r="AA1642" s="127" t="s">
        <v>261</v>
      </c>
      <c r="AB1642" s="127">
        <f t="shared" si="195"/>
        <v>1</v>
      </c>
      <c r="AC1642" s="127">
        <f t="shared" si="194"/>
        <v>1</v>
      </c>
      <c r="AD1642" s="97">
        <v>6</v>
      </c>
      <c r="AE1642" s="132">
        <f t="shared" si="185"/>
        <v>916</v>
      </c>
      <c r="AF1642" s="97">
        <v>1</v>
      </c>
      <c r="AH1642" s="127" t="str">
        <f t="shared" si="184"/>
        <v>2715CHONDRO AID FORTE X 60 CAPS.</v>
      </c>
      <c r="AI1642" s="97" t="s">
        <v>512</v>
      </c>
    </row>
    <row r="1643" spans="1:35" x14ac:dyDescent="0.3">
      <c r="A1643" s="97">
        <v>195</v>
      </c>
      <c r="B1643" s="127" t="str">
        <f t="shared" si="182"/>
        <v>1951</v>
      </c>
      <c r="C1643" s="127" t="str">
        <f t="shared" si="183"/>
        <v>27158</v>
      </c>
      <c r="D1643" s="98" t="s">
        <v>1403</v>
      </c>
      <c r="E1643" s="159" t="s">
        <v>618</v>
      </c>
      <c r="F1643" s="148" t="str">
        <f>IFERROR(VLOOKUP(CONCATENATE(G1643,E1643),LOTES!$A$6:$D$1002,4,0),"")</f>
        <v>ARKOCAPIL advance X 60 CAPS.</v>
      </c>
      <c r="G1643" s="160" t="s">
        <v>601</v>
      </c>
      <c r="H1643" s="136">
        <f>IFERROR(VLOOKUP(CONCATENATE(G1643,E1643),LOTES!$A$6:$F$1000,6,0),"")</f>
        <v>44255</v>
      </c>
      <c r="I1643" s="132">
        <f t="shared" si="193"/>
        <v>8</v>
      </c>
      <c r="J1643" s="97" t="s">
        <v>667</v>
      </c>
      <c r="K1643" s="97">
        <v>2018</v>
      </c>
      <c r="L1643" s="109">
        <v>43272</v>
      </c>
      <c r="M1643" s="97">
        <v>2713</v>
      </c>
      <c r="N1643" s="97">
        <v>2715</v>
      </c>
      <c r="O1643" s="109">
        <v>43271</v>
      </c>
      <c r="P1643" s="97" t="s">
        <v>134</v>
      </c>
      <c r="Q1643" s="97" t="s">
        <v>96</v>
      </c>
      <c r="R1643" s="132" t="str">
        <f>IFERROR(VLOOKUP(Q1643,PROVEEDORES!$A$2:$B$100,2,0),"")</f>
        <v>GUAYAQUIL</v>
      </c>
      <c r="S1643" s="124">
        <v>0.73958333333333337</v>
      </c>
      <c r="T1643" s="97">
        <v>18</v>
      </c>
      <c r="U1643" s="127" t="s">
        <v>1407</v>
      </c>
      <c r="V1643" s="97" t="s">
        <v>1406</v>
      </c>
      <c r="W1643" s="97" t="s">
        <v>289</v>
      </c>
      <c r="Y1643" s="127" t="s">
        <v>363</v>
      </c>
      <c r="Z1643" s="127" t="s">
        <v>527</v>
      </c>
      <c r="AA1643" s="127" t="s">
        <v>261</v>
      </c>
      <c r="AB1643" s="127">
        <f t="shared" si="195"/>
        <v>1</v>
      </c>
      <c r="AC1643" s="127">
        <f t="shared" si="194"/>
        <v>1</v>
      </c>
      <c r="AD1643" s="97">
        <v>24</v>
      </c>
      <c r="AE1643" s="132">
        <f t="shared" si="185"/>
        <v>916</v>
      </c>
      <c r="AF1643" s="97">
        <v>1</v>
      </c>
      <c r="AH1643" s="127" t="str">
        <f t="shared" si="184"/>
        <v>2715ARKOCAPIL advance X 60 CAPS.</v>
      </c>
      <c r="AI1643" s="97" t="s">
        <v>512</v>
      </c>
    </row>
    <row r="1644" spans="1:35" x14ac:dyDescent="0.3">
      <c r="A1644" s="97">
        <v>195</v>
      </c>
      <c r="B1644" s="127" t="str">
        <f t="shared" si="182"/>
        <v>1951</v>
      </c>
      <c r="C1644" s="127" t="str">
        <f t="shared" si="183"/>
        <v>27159</v>
      </c>
      <c r="D1644" s="98" t="s">
        <v>1403</v>
      </c>
      <c r="E1644" s="159" t="s">
        <v>629</v>
      </c>
      <c r="F1644" s="148" t="str">
        <f>IFERROR(VLOOKUP(CONCATENATE(G1644,E1644),LOTES!$A$6:$D$1002,4,0),"")</f>
        <v>PHYTO SOYA DIA Y NOCHE X 60 CAP.</v>
      </c>
      <c r="G1644" s="160" t="s">
        <v>376</v>
      </c>
      <c r="H1644" s="136">
        <f>IFERROR(VLOOKUP(CONCATENATE(G1644,E1644),LOTES!$A$6:$F$1000,6,0),"")</f>
        <v>43889</v>
      </c>
      <c r="I1644" s="132">
        <f t="shared" si="193"/>
        <v>9</v>
      </c>
      <c r="J1644" s="97" t="s">
        <v>667</v>
      </c>
      <c r="K1644" s="97">
        <v>2018</v>
      </c>
      <c r="L1644" s="109">
        <v>43272</v>
      </c>
      <c r="M1644" s="97">
        <v>2713</v>
      </c>
      <c r="N1644" s="97">
        <v>2715</v>
      </c>
      <c r="O1644" s="109">
        <v>43271</v>
      </c>
      <c r="P1644" s="97" t="s">
        <v>134</v>
      </c>
      <c r="Q1644" s="97" t="s">
        <v>96</v>
      </c>
      <c r="R1644" s="132" t="str">
        <f>IFERROR(VLOOKUP(Q1644,PROVEEDORES!$A$2:$B$100,2,0),"")</f>
        <v>GUAYAQUIL</v>
      </c>
      <c r="S1644" s="124">
        <v>0.73958333333333337</v>
      </c>
      <c r="T1644" s="97">
        <v>18</v>
      </c>
      <c r="U1644" s="127" t="s">
        <v>1407</v>
      </c>
      <c r="V1644" s="97" t="s">
        <v>1406</v>
      </c>
      <c r="W1644" s="97" t="s">
        <v>289</v>
      </c>
      <c r="Y1644" s="127" t="s">
        <v>363</v>
      </c>
      <c r="Z1644" s="127" t="s">
        <v>527</v>
      </c>
      <c r="AA1644" s="127" t="s">
        <v>261</v>
      </c>
      <c r="AB1644" s="127">
        <f t="shared" si="195"/>
        <v>1</v>
      </c>
      <c r="AC1644" s="127">
        <f t="shared" si="194"/>
        <v>1</v>
      </c>
      <c r="AD1644" s="97">
        <v>12</v>
      </c>
      <c r="AE1644" s="132">
        <f t="shared" si="185"/>
        <v>916</v>
      </c>
      <c r="AF1644" s="97">
        <v>1</v>
      </c>
      <c r="AH1644" s="127" t="str">
        <f t="shared" si="184"/>
        <v>2715PHYTO SOYA DIA Y NOCHE X 60 CAP.</v>
      </c>
      <c r="AI1644" s="97" t="s">
        <v>512</v>
      </c>
    </row>
    <row r="1645" spans="1:35" x14ac:dyDescent="0.3">
      <c r="A1645" s="97">
        <v>195</v>
      </c>
      <c r="B1645" s="127" t="str">
        <f t="shared" si="182"/>
        <v>1951</v>
      </c>
      <c r="C1645" s="127" t="str">
        <f t="shared" si="183"/>
        <v>271510</v>
      </c>
      <c r="D1645" s="98" t="s">
        <v>1403</v>
      </c>
      <c r="E1645" s="159" t="s">
        <v>621</v>
      </c>
      <c r="F1645" s="148" t="str">
        <f>IFERROR(VLOOKUP(CONCATENATE(G1645,E1645),LOTES!$A$6:$D$1002,4,0),"")</f>
        <v>VAGIVIT CAJS X 6 V.T.</v>
      </c>
      <c r="G1645" s="160">
        <v>173937</v>
      </c>
      <c r="H1645" s="136">
        <f>IFERROR(VLOOKUP(CONCATENATE(G1645,E1645),LOTES!$A$6:$F$1000,6,0),"")</f>
        <v>43738</v>
      </c>
      <c r="I1645" s="132">
        <f t="shared" si="193"/>
        <v>10</v>
      </c>
      <c r="J1645" s="97" t="s">
        <v>667</v>
      </c>
      <c r="K1645" s="97">
        <v>2018</v>
      </c>
      <c r="L1645" s="109">
        <v>43272</v>
      </c>
      <c r="M1645" s="97">
        <v>2713</v>
      </c>
      <c r="N1645" s="97">
        <v>2715</v>
      </c>
      <c r="O1645" s="109">
        <v>43271</v>
      </c>
      <c r="P1645" s="97" t="s">
        <v>134</v>
      </c>
      <c r="Q1645" s="97" t="s">
        <v>96</v>
      </c>
      <c r="R1645" s="132" t="str">
        <f>IFERROR(VLOOKUP(Q1645,PROVEEDORES!$A$2:$B$100,2,0),"")</f>
        <v>GUAYAQUIL</v>
      </c>
      <c r="S1645" s="124">
        <v>0.73958333333333337</v>
      </c>
      <c r="T1645" s="97">
        <v>18</v>
      </c>
      <c r="U1645" s="127" t="s">
        <v>1407</v>
      </c>
      <c r="V1645" s="97" t="s">
        <v>1406</v>
      </c>
      <c r="W1645" s="97" t="s">
        <v>289</v>
      </c>
      <c r="Y1645" s="127" t="s">
        <v>363</v>
      </c>
      <c r="Z1645" s="127" t="s">
        <v>527</v>
      </c>
      <c r="AA1645" s="127" t="s">
        <v>261</v>
      </c>
      <c r="AB1645" s="127">
        <f t="shared" si="195"/>
        <v>1</v>
      </c>
      <c r="AC1645" s="127">
        <f t="shared" si="194"/>
        <v>1</v>
      </c>
      <c r="AD1645" s="97">
        <v>18</v>
      </c>
      <c r="AE1645" s="132">
        <f t="shared" si="185"/>
        <v>916</v>
      </c>
      <c r="AF1645" s="97">
        <v>1</v>
      </c>
      <c r="AH1645" s="127" t="str">
        <f t="shared" si="184"/>
        <v>2715VAGIVIT CAJS X 6 V.T.</v>
      </c>
      <c r="AI1645" s="97" t="s">
        <v>512</v>
      </c>
    </row>
    <row r="1646" spans="1:35" x14ac:dyDescent="0.3">
      <c r="A1646" s="97">
        <v>195</v>
      </c>
      <c r="B1646" s="127" t="str">
        <f t="shared" si="182"/>
        <v>1951</v>
      </c>
      <c r="C1646" s="127" t="str">
        <f t="shared" si="183"/>
        <v>271511</v>
      </c>
      <c r="D1646" s="98" t="s">
        <v>1403</v>
      </c>
      <c r="E1646" s="159" t="s">
        <v>619</v>
      </c>
      <c r="F1646" s="148" t="str">
        <f>IFERROR(VLOOKUP(CONCATENATE(G1646,E1646),LOTES!$A$6:$D$1002,4,0),"")</f>
        <v>CYS-CONTROL SACHETS X 14</v>
      </c>
      <c r="G1646" s="160" t="s">
        <v>407</v>
      </c>
      <c r="H1646" s="136">
        <f>IFERROR(VLOOKUP(CONCATENATE(G1646,E1646),LOTES!$A$6:$F$1000,6,0),"")</f>
        <v>44134</v>
      </c>
      <c r="I1646" s="132">
        <f t="shared" si="193"/>
        <v>11</v>
      </c>
      <c r="J1646" s="97" t="s">
        <v>667</v>
      </c>
      <c r="K1646" s="97">
        <v>2018</v>
      </c>
      <c r="L1646" s="109">
        <v>43272</v>
      </c>
      <c r="M1646" s="97">
        <v>2713</v>
      </c>
      <c r="N1646" s="97">
        <v>2715</v>
      </c>
      <c r="O1646" s="109">
        <v>43271</v>
      </c>
      <c r="P1646" s="97" t="s">
        <v>134</v>
      </c>
      <c r="Q1646" s="97" t="s">
        <v>96</v>
      </c>
      <c r="R1646" s="132" t="str">
        <f>IFERROR(VLOOKUP(Q1646,PROVEEDORES!$A$2:$B$100,2,0),"")</f>
        <v>GUAYAQUIL</v>
      </c>
      <c r="S1646" s="124">
        <v>0.73958333333333337</v>
      </c>
      <c r="T1646" s="97">
        <v>18</v>
      </c>
      <c r="U1646" s="127" t="s">
        <v>1407</v>
      </c>
      <c r="V1646" s="97" t="s">
        <v>1406</v>
      </c>
      <c r="W1646" s="97" t="s">
        <v>289</v>
      </c>
      <c r="Y1646" s="127" t="s">
        <v>363</v>
      </c>
      <c r="Z1646" s="127" t="s">
        <v>527</v>
      </c>
      <c r="AA1646" s="127" t="s">
        <v>261</v>
      </c>
      <c r="AB1646" s="127">
        <f t="shared" si="195"/>
        <v>1</v>
      </c>
      <c r="AC1646" s="127">
        <f t="shared" si="194"/>
        <v>1</v>
      </c>
      <c r="AD1646" s="97">
        <v>48</v>
      </c>
      <c r="AE1646" s="132">
        <f t="shared" si="185"/>
        <v>916</v>
      </c>
      <c r="AF1646" s="97">
        <v>1</v>
      </c>
      <c r="AH1646" s="127" t="str">
        <f t="shared" si="184"/>
        <v>2715CYS-CONTROL SACHETS X 14</v>
      </c>
      <c r="AI1646" s="97" t="s">
        <v>512</v>
      </c>
    </row>
    <row r="1647" spans="1:35" x14ac:dyDescent="0.3">
      <c r="A1647" s="97">
        <v>195</v>
      </c>
      <c r="B1647" s="127" t="str">
        <f t="shared" si="182"/>
        <v>1951</v>
      </c>
      <c r="C1647" s="127" t="str">
        <f t="shared" si="183"/>
        <v>271512</v>
      </c>
      <c r="D1647" s="98" t="s">
        <v>1403</v>
      </c>
      <c r="E1647" s="159" t="s">
        <v>613</v>
      </c>
      <c r="F1647" s="148" t="str">
        <f>IFERROR(VLOOKUP(CONCATENATE(G1647,E1647),LOTES!$A$6:$D$1002,4,0),"")</f>
        <v>ARKOLAGEN PLUS X 14 SACHETS</v>
      </c>
      <c r="G1647" s="160" t="s">
        <v>1391</v>
      </c>
      <c r="H1647" s="136">
        <f>IFERROR(VLOOKUP(CONCATENATE(G1647,E1647),LOTES!$A$6:$F$1000,6,0),"")</f>
        <v>44226</v>
      </c>
      <c r="I1647" s="132">
        <f t="shared" si="193"/>
        <v>12</v>
      </c>
      <c r="J1647" s="97" t="s">
        <v>667</v>
      </c>
      <c r="K1647" s="97">
        <v>2018</v>
      </c>
      <c r="L1647" s="109">
        <v>43272</v>
      </c>
      <c r="M1647" s="97">
        <v>2713</v>
      </c>
      <c r="N1647" s="97">
        <v>2715</v>
      </c>
      <c r="O1647" s="109">
        <v>43271</v>
      </c>
      <c r="P1647" s="97" t="s">
        <v>134</v>
      </c>
      <c r="Q1647" s="97" t="s">
        <v>96</v>
      </c>
      <c r="R1647" s="132" t="str">
        <f>IFERROR(VLOOKUP(Q1647,PROVEEDORES!$A$2:$B$100,2,0),"")</f>
        <v>GUAYAQUIL</v>
      </c>
      <c r="S1647" s="124">
        <v>0.73958333333333337</v>
      </c>
      <c r="T1647" s="97">
        <v>18</v>
      </c>
      <c r="U1647" s="127" t="s">
        <v>1407</v>
      </c>
      <c r="V1647" s="97" t="s">
        <v>1406</v>
      </c>
      <c r="W1647" s="97" t="s">
        <v>289</v>
      </c>
      <c r="Y1647" s="127" t="s">
        <v>363</v>
      </c>
      <c r="Z1647" s="127" t="s">
        <v>527</v>
      </c>
      <c r="AA1647" s="127" t="s">
        <v>261</v>
      </c>
      <c r="AB1647" s="127">
        <f t="shared" si="195"/>
        <v>1</v>
      </c>
      <c r="AC1647" s="127">
        <f t="shared" si="194"/>
        <v>1</v>
      </c>
      <c r="AD1647" s="97">
        <v>36</v>
      </c>
      <c r="AE1647" s="132">
        <f t="shared" si="185"/>
        <v>916</v>
      </c>
      <c r="AF1647" s="97">
        <v>1</v>
      </c>
      <c r="AH1647" s="127" t="str">
        <f t="shared" si="184"/>
        <v>2715ARKOLAGEN PLUS X 14 SACHETS</v>
      </c>
      <c r="AI1647" s="97" t="s">
        <v>512</v>
      </c>
    </row>
    <row r="1648" spans="1:35" x14ac:dyDescent="0.3">
      <c r="A1648" s="97">
        <v>195</v>
      </c>
      <c r="B1648" s="127" t="str">
        <f t="shared" si="182"/>
        <v>1952</v>
      </c>
      <c r="C1648" s="127" t="str">
        <f t="shared" si="183"/>
        <v>27161</v>
      </c>
      <c r="D1648" s="98" t="s">
        <v>1404</v>
      </c>
      <c r="E1648" s="159" t="s">
        <v>631</v>
      </c>
      <c r="F1648" s="148" t="str">
        <f>IFERROR(VLOOKUP(CONCATENATE(G1648,E1648),LOTES!$A$6:$D$1002,4,0),"")</f>
        <v>ACTIVOX MIEL-LIMON X 16 PASTILLAS</v>
      </c>
      <c r="G1648" s="160" t="s">
        <v>183</v>
      </c>
      <c r="H1648" s="136">
        <f>IFERROR(VLOOKUP(CONCATENATE(G1648,E1648),LOTES!$A$6:$F$1000,6,0),"")</f>
        <v>43738</v>
      </c>
      <c r="I1648" s="132">
        <f t="shared" si="193"/>
        <v>1</v>
      </c>
      <c r="J1648" s="97" t="s">
        <v>667</v>
      </c>
      <c r="K1648" s="97">
        <v>2018</v>
      </c>
      <c r="L1648" s="109">
        <v>43272</v>
      </c>
      <c r="M1648" s="97">
        <v>2714</v>
      </c>
      <c r="N1648" s="97">
        <v>2716</v>
      </c>
      <c r="O1648" s="109">
        <v>43271</v>
      </c>
      <c r="P1648" s="97" t="s">
        <v>134</v>
      </c>
      <c r="Q1648" s="97" t="s">
        <v>566</v>
      </c>
      <c r="R1648" s="132" t="str">
        <f>IFERROR(VLOOKUP(Q1648,PROVEEDORES!$A$2:$B$100,2,0),"")</f>
        <v>QUITO</v>
      </c>
      <c r="S1648" s="124">
        <v>0.73958333333333337</v>
      </c>
      <c r="T1648" s="97">
        <v>10</v>
      </c>
      <c r="U1648" s="127" t="s">
        <v>1407</v>
      </c>
      <c r="V1648" s="97" t="s">
        <v>1406</v>
      </c>
      <c r="W1648" s="97" t="s">
        <v>289</v>
      </c>
      <c r="Y1648" s="127" t="s">
        <v>363</v>
      </c>
      <c r="Z1648" s="127" t="s">
        <v>527</v>
      </c>
      <c r="AA1648" s="127" t="s">
        <v>261</v>
      </c>
      <c r="AB1648" s="127">
        <f t="shared" si="195"/>
        <v>2</v>
      </c>
      <c r="AC1648" s="127">
        <f t="shared" si="194"/>
        <v>1</v>
      </c>
      <c r="AD1648" s="97">
        <v>200</v>
      </c>
      <c r="AE1648" s="132">
        <f t="shared" si="185"/>
        <v>917</v>
      </c>
      <c r="AF1648" s="97">
        <v>1</v>
      </c>
      <c r="AH1648" s="127" t="str">
        <f t="shared" si="184"/>
        <v>2716ACTIVOX MIEL-LIMON X 16 PASTILLAS</v>
      </c>
      <c r="AI1648" s="97" t="s">
        <v>512</v>
      </c>
    </row>
    <row r="1649" spans="1:35" x14ac:dyDescent="0.3">
      <c r="A1649" s="97">
        <v>195</v>
      </c>
      <c r="B1649" s="127" t="str">
        <f t="shared" si="182"/>
        <v>1952</v>
      </c>
      <c r="C1649" s="127" t="str">
        <f t="shared" si="183"/>
        <v>27162</v>
      </c>
      <c r="D1649" s="98" t="s">
        <v>1404</v>
      </c>
      <c r="E1649" s="159" t="s">
        <v>630</v>
      </c>
      <c r="F1649" s="148" t="str">
        <f>IFERROR(VLOOKUP(CONCATENATE(G1649,E1649),LOTES!$A$6:$D$1002,4,0),"")</f>
        <v>ACTIVOX MENTA-EUCALIPTO X 16 PASTILLAS</v>
      </c>
      <c r="G1649" s="160" t="s">
        <v>397</v>
      </c>
      <c r="H1649" s="136">
        <f>IFERROR(VLOOKUP(CONCATENATE(G1649,E1649),LOTES!$A$6:$F$1000,6,0),"")</f>
        <v>43738</v>
      </c>
      <c r="I1649" s="132">
        <f t="shared" si="193"/>
        <v>2</v>
      </c>
      <c r="J1649" s="97" t="s">
        <v>667</v>
      </c>
      <c r="K1649" s="97">
        <v>2018</v>
      </c>
      <c r="L1649" s="109">
        <v>43272</v>
      </c>
      <c r="M1649" s="97">
        <v>2714</v>
      </c>
      <c r="N1649" s="97">
        <v>2716</v>
      </c>
      <c r="O1649" s="109">
        <v>43271</v>
      </c>
      <c r="P1649" s="97" t="s">
        <v>134</v>
      </c>
      <c r="Q1649" s="97" t="s">
        <v>566</v>
      </c>
      <c r="R1649" s="132" t="str">
        <f>IFERROR(VLOOKUP(Q1649,PROVEEDORES!$A$2:$B$100,2,0),"")</f>
        <v>QUITO</v>
      </c>
      <c r="S1649" s="124">
        <v>0.73958333333333337</v>
      </c>
      <c r="T1649" s="97">
        <v>10</v>
      </c>
      <c r="U1649" s="127" t="s">
        <v>1407</v>
      </c>
      <c r="V1649" s="97" t="s">
        <v>1406</v>
      </c>
      <c r="W1649" s="97" t="s">
        <v>289</v>
      </c>
      <c r="Y1649" s="127" t="s">
        <v>363</v>
      </c>
      <c r="Z1649" s="127" t="s">
        <v>527</v>
      </c>
      <c r="AA1649" s="127" t="s">
        <v>261</v>
      </c>
      <c r="AB1649" s="127">
        <f t="shared" si="195"/>
        <v>2</v>
      </c>
      <c r="AC1649" s="127">
        <f t="shared" si="194"/>
        <v>1</v>
      </c>
      <c r="AD1649" s="97">
        <v>430</v>
      </c>
      <c r="AE1649" s="132">
        <f t="shared" si="185"/>
        <v>917</v>
      </c>
      <c r="AF1649" s="97">
        <v>1</v>
      </c>
      <c r="AH1649" s="127" t="str">
        <f t="shared" si="184"/>
        <v>2716ACTIVOX MENTA-EUCALIPTO X 16 PASTILLAS</v>
      </c>
      <c r="AI1649" s="97" t="s">
        <v>512</v>
      </c>
    </row>
    <row r="1650" spans="1:35" x14ac:dyDescent="0.3">
      <c r="A1650" s="97">
        <v>195</v>
      </c>
      <c r="B1650" s="127" t="str">
        <f t="shared" si="182"/>
        <v>1952</v>
      </c>
      <c r="C1650" s="127" t="str">
        <f t="shared" si="183"/>
        <v>27163</v>
      </c>
      <c r="D1650" s="98" t="s">
        <v>1404</v>
      </c>
      <c r="E1650" s="159" t="s">
        <v>617</v>
      </c>
      <c r="F1650" s="148" t="str">
        <f>IFERROR(VLOOKUP(CONCATENATE(G1650,E1650),LOTES!$A$6:$D$1002,4,0),"")</f>
        <v>PHYTO SOYA CAPS. X 60</v>
      </c>
      <c r="G1650" s="160" t="s">
        <v>355</v>
      </c>
      <c r="H1650" s="136">
        <f>IFERROR(VLOOKUP(CONCATENATE(G1650,E1650),LOTES!$A$6:$F$1000,6,0),"")</f>
        <v>44073</v>
      </c>
      <c r="I1650" s="132">
        <f t="shared" si="193"/>
        <v>3</v>
      </c>
      <c r="J1650" s="97" t="s">
        <v>667</v>
      </c>
      <c r="K1650" s="97">
        <v>2018</v>
      </c>
      <c r="L1650" s="109">
        <v>43272</v>
      </c>
      <c r="M1650" s="97">
        <v>2714</v>
      </c>
      <c r="N1650" s="97">
        <v>2716</v>
      </c>
      <c r="O1650" s="109">
        <v>43271</v>
      </c>
      <c r="P1650" s="97" t="s">
        <v>134</v>
      </c>
      <c r="Q1650" s="97" t="s">
        <v>566</v>
      </c>
      <c r="R1650" s="132" t="str">
        <f>IFERROR(VLOOKUP(Q1650,PROVEEDORES!$A$2:$B$100,2,0),"")</f>
        <v>QUITO</v>
      </c>
      <c r="S1650" s="124">
        <v>0.73958333333333337</v>
      </c>
      <c r="T1650" s="97">
        <v>10</v>
      </c>
      <c r="U1650" s="127" t="s">
        <v>1407</v>
      </c>
      <c r="V1650" s="97" t="s">
        <v>1406</v>
      </c>
      <c r="W1650" s="97" t="s">
        <v>289</v>
      </c>
      <c r="Y1650" s="127" t="s">
        <v>363</v>
      </c>
      <c r="Z1650" s="127" t="s">
        <v>527</v>
      </c>
      <c r="AA1650" s="127" t="s">
        <v>261</v>
      </c>
      <c r="AB1650" s="127">
        <f t="shared" si="195"/>
        <v>2</v>
      </c>
      <c r="AC1650" s="127">
        <f t="shared" si="194"/>
        <v>1</v>
      </c>
      <c r="AD1650" s="97">
        <v>24</v>
      </c>
      <c r="AE1650" s="132">
        <f t="shared" si="185"/>
        <v>917</v>
      </c>
      <c r="AF1650" s="97">
        <v>1</v>
      </c>
      <c r="AH1650" s="127" t="str">
        <f t="shared" si="184"/>
        <v>2716PHYTO SOYA CAPS. X 60</v>
      </c>
      <c r="AI1650" s="97" t="s">
        <v>512</v>
      </c>
    </row>
    <row r="1651" spans="1:35" x14ac:dyDescent="0.3">
      <c r="A1651" s="97">
        <v>195</v>
      </c>
      <c r="B1651" s="127" t="str">
        <f t="shared" si="182"/>
        <v>1952</v>
      </c>
      <c r="C1651" s="127" t="str">
        <f t="shared" si="183"/>
        <v>27164</v>
      </c>
      <c r="D1651" s="98" t="s">
        <v>1404</v>
      </c>
      <c r="E1651" s="159" t="s">
        <v>634</v>
      </c>
      <c r="F1651" s="148" t="str">
        <f>IFERROR(VLOOKUP(CONCATENATE(G1651,E1651),LOTES!$A$6:$D$1002,4,0),"")</f>
        <v>PHYTO SOYA GEL VAGINAL X 8 APLICADORES</v>
      </c>
      <c r="G1651" s="160" t="s">
        <v>326</v>
      </c>
      <c r="H1651" s="136">
        <f>IFERROR(VLOOKUP(CONCATENATE(G1651,E1651),LOTES!$A$6:$F$1000,6,0),"")</f>
        <v>44134</v>
      </c>
      <c r="I1651" s="132">
        <f t="shared" si="193"/>
        <v>4</v>
      </c>
      <c r="J1651" s="97" t="s">
        <v>667</v>
      </c>
      <c r="K1651" s="97">
        <v>2018</v>
      </c>
      <c r="L1651" s="109">
        <v>43272</v>
      </c>
      <c r="M1651" s="97">
        <v>2714</v>
      </c>
      <c r="N1651" s="97">
        <v>2716</v>
      </c>
      <c r="O1651" s="109">
        <v>43271</v>
      </c>
      <c r="P1651" s="97" t="s">
        <v>134</v>
      </c>
      <c r="Q1651" s="97" t="s">
        <v>566</v>
      </c>
      <c r="R1651" s="132" t="str">
        <f>IFERROR(VLOOKUP(Q1651,PROVEEDORES!$A$2:$B$100,2,0),"")</f>
        <v>QUITO</v>
      </c>
      <c r="S1651" s="124">
        <v>0.73958333333333337</v>
      </c>
      <c r="T1651" s="97">
        <v>10</v>
      </c>
      <c r="U1651" s="127" t="s">
        <v>1407</v>
      </c>
      <c r="V1651" s="97" t="s">
        <v>1406</v>
      </c>
      <c r="W1651" s="97" t="s">
        <v>289</v>
      </c>
      <c r="Y1651" s="127" t="s">
        <v>363</v>
      </c>
      <c r="Z1651" s="127" t="s">
        <v>527</v>
      </c>
      <c r="AA1651" s="127" t="s">
        <v>261</v>
      </c>
      <c r="AB1651" s="127">
        <f t="shared" si="195"/>
        <v>2</v>
      </c>
      <c r="AC1651" s="127">
        <f t="shared" si="194"/>
        <v>1</v>
      </c>
      <c r="AD1651" s="97">
        <v>18</v>
      </c>
      <c r="AE1651" s="132">
        <f t="shared" si="185"/>
        <v>917</v>
      </c>
      <c r="AF1651" s="97">
        <v>1</v>
      </c>
      <c r="AH1651" s="127" t="str">
        <f t="shared" si="184"/>
        <v>2716PHYTO SOYA GEL VAGINAL X 8 APLICADORES</v>
      </c>
      <c r="AI1651" s="97" t="s">
        <v>512</v>
      </c>
    </row>
    <row r="1652" spans="1:35" x14ac:dyDescent="0.3">
      <c r="A1652" s="97">
        <v>195</v>
      </c>
      <c r="B1652" s="127" t="str">
        <f t="shared" si="182"/>
        <v>1952</v>
      </c>
      <c r="C1652" s="127" t="str">
        <f t="shared" si="183"/>
        <v>27165</v>
      </c>
      <c r="D1652" s="98" t="s">
        <v>1404</v>
      </c>
      <c r="E1652" s="159" t="s">
        <v>615</v>
      </c>
      <c r="F1652" s="148" t="str">
        <f>IFERROR(VLOOKUP(CONCATENATE(G1652,E1652),LOTES!$A$6:$D$1002,4,0),"")</f>
        <v>ARKOVOX PROPOLIS JARABE X 150 ML.</v>
      </c>
      <c r="G1652" s="160" t="s">
        <v>403</v>
      </c>
      <c r="H1652" s="136">
        <f>IFERROR(VLOOKUP(CONCATENATE(G1652,E1652),LOTES!$A$6:$F$1000,6,0),"")</f>
        <v>43707</v>
      </c>
      <c r="I1652" s="132">
        <f t="shared" si="193"/>
        <v>5</v>
      </c>
      <c r="J1652" s="97" t="s">
        <v>667</v>
      </c>
      <c r="K1652" s="97">
        <v>2018</v>
      </c>
      <c r="L1652" s="109">
        <v>43272</v>
      </c>
      <c r="M1652" s="97">
        <v>2714</v>
      </c>
      <c r="N1652" s="97">
        <v>2716</v>
      </c>
      <c r="O1652" s="109">
        <v>43271</v>
      </c>
      <c r="P1652" s="97" t="s">
        <v>134</v>
      </c>
      <c r="Q1652" s="97" t="s">
        <v>566</v>
      </c>
      <c r="R1652" s="132" t="str">
        <f>IFERROR(VLOOKUP(Q1652,PROVEEDORES!$A$2:$B$100,2,0),"")</f>
        <v>QUITO</v>
      </c>
      <c r="S1652" s="124">
        <v>0.73958333333333337</v>
      </c>
      <c r="T1652" s="97">
        <v>10</v>
      </c>
      <c r="U1652" s="127" t="s">
        <v>1407</v>
      </c>
      <c r="V1652" s="97" t="s">
        <v>1406</v>
      </c>
      <c r="W1652" s="97" t="s">
        <v>289</v>
      </c>
      <c r="Y1652" s="127" t="s">
        <v>363</v>
      </c>
      <c r="Z1652" s="127" t="s">
        <v>527</v>
      </c>
      <c r="AA1652" s="127" t="s">
        <v>261</v>
      </c>
      <c r="AB1652" s="127">
        <f t="shared" si="195"/>
        <v>2</v>
      </c>
      <c r="AC1652" s="127">
        <f t="shared" si="194"/>
        <v>1</v>
      </c>
      <c r="AD1652" s="97">
        <v>66</v>
      </c>
      <c r="AE1652" s="132">
        <f t="shared" si="185"/>
        <v>917</v>
      </c>
      <c r="AF1652" s="97">
        <v>1</v>
      </c>
      <c r="AH1652" s="127" t="str">
        <f t="shared" si="184"/>
        <v>2716ARKOVOX PROPOLIS JARABE X 150 ML.</v>
      </c>
      <c r="AI1652" s="97" t="s">
        <v>512</v>
      </c>
    </row>
    <row r="1653" spans="1:35" x14ac:dyDescent="0.3">
      <c r="A1653" s="97">
        <v>195</v>
      </c>
      <c r="B1653" s="127" t="str">
        <f t="shared" si="182"/>
        <v>1952</v>
      </c>
      <c r="C1653" s="127" t="str">
        <f t="shared" si="183"/>
        <v>27166</v>
      </c>
      <c r="D1653" s="98" t="s">
        <v>1404</v>
      </c>
      <c r="E1653" s="159" t="s">
        <v>620</v>
      </c>
      <c r="F1653" s="148" t="str">
        <f>IFERROR(VLOOKUP(CONCATENATE(G1653,E1653),LOTES!$A$6:$D$1002,4,0),"")</f>
        <v>PHYTO SOYA FORTE X 60 CAPS</v>
      </c>
      <c r="G1653" s="160" t="s">
        <v>184</v>
      </c>
      <c r="H1653" s="136">
        <f>IFERROR(VLOOKUP(CONCATENATE(G1653,E1653),LOTES!$A$6:$F$1000,6,0),"")</f>
        <v>44042</v>
      </c>
      <c r="I1653" s="132">
        <f t="shared" si="193"/>
        <v>6</v>
      </c>
      <c r="J1653" s="97" t="s">
        <v>667</v>
      </c>
      <c r="K1653" s="97">
        <v>2018</v>
      </c>
      <c r="L1653" s="109">
        <v>43272</v>
      </c>
      <c r="M1653" s="97">
        <v>2714</v>
      </c>
      <c r="N1653" s="97">
        <v>2716</v>
      </c>
      <c r="O1653" s="109">
        <v>43271</v>
      </c>
      <c r="P1653" s="97" t="s">
        <v>134</v>
      </c>
      <c r="Q1653" s="97" t="s">
        <v>566</v>
      </c>
      <c r="R1653" s="132" t="str">
        <f>IFERROR(VLOOKUP(Q1653,PROVEEDORES!$A$2:$B$100,2,0),"")</f>
        <v>QUITO</v>
      </c>
      <c r="S1653" s="124">
        <v>0.73958333333333337</v>
      </c>
      <c r="T1653" s="97">
        <v>10</v>
      </c>
      <c r="U1653" s="127" t="s">
        <v>1407</v>
      </c>
      <c r="V1653" s="97" t="s">
        <v>1406</v>
      </c>
      <c r="W1653" s="97" t="s">
        <v>289</v>
      </c>
      <c r="Y1653" s="127" t="s">
        <v>363</v>
      </c>
      <c r="Z1653" s="127" t="s">
        <v>527</v>
      </c>
      <c r="AA1653" s="127" t="s">
        <v>261</v>
      </c>
      <c r="AB1653" s="127">
        <f t="shared" si="195"/>
        <v>2</v>
      </c>
      <c r="AC1653" s="127">
        <f t="shared" si="194"/>
        <v>1</v>
      </c>
      <c r="AD1653" s="97">
        <v>6</v>
      </c>
      <c r="AE1653" s="132">
        <f t="shared" si="185"/>
        <v>917</v>
      </c>
      <c r="AF1653" s="97">
        <v>1</v>
      </c>
      <c r="AH1653" s="127" t="str">
        <f t="shared" si="184"/>
        <v>2716PHYTO SOYA FORTE X 60 CAPS</v>
      </c>
      <c r="AI1653" s="97" t="s">
        <v>512</v>
      </c>
    </row>
    <row r="1654" spans="1:35" x14ac:dyDescent="0.3">
      <c r="A1654" s="97">
        <v>195</v>
      </c>
      <c r="B1654" s="127" t="str">
        <f t="shared" si="182"/>
        <v>1952</v>
      </c>
      <c r="C1654" s="127" t="str">
        <f t="shared" si="183"/>
        <v>27167</v>
      </c>
      <c r="D1654" s="98" t="s">
        <v>1404</v>
      </c>
      <c r="E1654" s="159" t="s">
        <v>618</v>
      </c>
      <c r="F1654" s="148" t="str">
        <f>IFERROR(VLOOKUP(CONCATENATE(G1654,E1654),LOTES!$A$6:$D$1002,4,0),"")</f>
        <v>ARKOCAPIL advance X 60 CAPS.</v>
      </c>
      <c r="G1654" s="160" t="s">
        <v>601</v>
      </c>
      <c r="H1654" s="136">
        <f>IFERROR(VLOOKUP(CONCATENATE(G1654,E1654),LOTES!$A$6:$F$1000,6,0),"")</f>
        <v>44255</v>
      </c>
      <c r="I1654" s="132">
        <f t="shared" si="193"/>
        <v>7</v>
      </c>
      <c r="J1654" s="97" t="s">
        <v>667</v>
      </c>
      <c r="K1654" s="97">
        <v>2018</v>
      </c>
      <c r="L1654" s="109">
        <v>43272</v>
      </c>
      <c r="M1654" s="97">
        <v>2714</v>
      </c>
      <c r="N1654" s="97">
        <v>2716</v>
      </c>
      <c r="O1654" s="109">
        <v>43271</v>
      </c>
      <c r="P1654" s="97" t="s">
        <v>134</v>
      </c>
      <c r="Q1654" s="97" t="s">
        <v>566</v>
      </c>
      <c r="R1654" s="132" t="str">
        <f>IFERROR(VLOOKUP(Q1654,PROVEEDORES!$A$2:$B$100,2,0),"")</f>
        <v>QUITO</v>
      </c>
      <c r="S1654" s="124">
        <v>0.73958333333333337</v>
      </c>
      <c r="T1654" s="97">
        <v>10</v>
      </c>
      <c r="U1654" s="127" t="s">
        <v>1407</v>
      </c>
      <c r="V1654" s="97" t="s">
        <v>1406</v>
      </c>
      <c r="W1654" s="97" t="s">
        <v>289</v>
      </c>
      <c r="Y1654" s="127" t="s">
        <v>363</v>
      </c>
      <c r="Z1654" s="127" t="s">
        <v>527</v>
      </c>
      <c r="AA1654" s="127" t="s">
        <v>261</v>
      </c>
      <c r="AB1654" s="127">
        <f t="shared" si="195"/>
        <v>2</v>
      </c>
      <c r="AC1654" s="127">
        <f t="shared" si="194"/>
        <v>1</v>
      </c>
      <c r="AD1654" s="97">
        <v>6</v>
      </c>
      <c r="AE1654" s="132">
        <f t="shared" si="185"/>
        <v>917</v>
      </c>
      <c r="AF1654" s="97">
        <v>1</v>
      </c>
      <c r="AH1654" s="127" t="str">
        <f t="shared" si="184"/>
        <v>2716ARKOCAPIL advance X 60 CAPS.</v>
      </c>
      <c r="AI1654" s="97" t="s">
        <v>512</v>
      </c>
    </row>
    <row r="1655" spans="1:35" x14ac:dyDescent="0.3">
      <c r="A1655" s="97">
        <v>195</v>
      </c>
      <c r="B1655" s="127" t="str">
        <f t="shared" si="182"/>
        <v>1952</v>
      </c>
      <c r="C1655" s="127" t="str">
        <f t="shared" si="183"/>
        <v>27168</v>
      </c>
      <c r="D1655" s="98" t="s">
        <v>1404</v>
      </c>
      <c r="E1655" s="159" t="s">
        <v>629</v>
      </c>
      <c r="F1655" s="148" t="str">
        <f>IFERROR(VLOOKUP(CONCATENATE(G1655,E1655),LOTES!$A$6:$D$1002,4,0),"")</f>
        <v>PHYTO SOYA DIA Y NOCHE X 60 CAP.</v>
      </c>
      <c r="G1655" s="160" t="s">
        <v>376</v>
      </c>
      <c r="H1655" s="136">
        <f>IFERROR(VLOOKUP(CONCATENATE(G1655,E1655),LOTES!$A$6:$F$1000,6,0),"")</f>
        <v>43889</v>
      </c>
      <c r="I1655" s="132">
        <f t="shared" si="193"/>
        <v>8</v>
      </c>
      <c r="J1655" s="97" t="s">
        <v>667</v>
      </c>
      <c r="K1655" s="97">
        <v>2018</v>
      </c>
      <c r="L1655" s="109">
        <v>43272</v>
      </c>
      <c r="M1655" s="97">
        <v>2714</v>
      </c>
      <c r="N1655" s="97">
        <v>2716</v>
      </c>
      <c r="O1655" s="109">
        <v>43271</v>
      </c>
      <c r="P1655" s="97" t="s">
        <v>134</v>
      </c>
      <c r="Q1655" s="97" t="s">
        <v>566</v>
      </c>
      <c r="R1655" s="132" t="str">
        <f>IFERROR(VLOOKUP(Q1655,PROVEEDORES!$A$2:$B$100,2,0),"")</f>
        <v>QUITO</v>
      </c>
      <c r="S1655" s="124">
        <v>0.73958333333333337</v>
      </c>
      <c r="T1655" s="97">
        <v>10</v>
      </c>
      <c r="U1655" s="127" t="s">
        <v>1407</v>
      </c>
      <c r="V1655" s="97" t="s">
        <v>1406</v>
      </c>
      <c r="W1655" s="97" t="s">
        <v>289</v>
      </c>
      <c r="Y1655" s="127" t="s">
        <v>363</v>
      </c>
      <c r="Z1655" s="127" t="s">
        <v>527</v>
      </c>
      <c r="AA1655" s="127" t="s">
        <v>261</v>
      </c>
      <c r="AB1655" s="127">
        <f t="shared" si="195"/>
        <v>2</v>
      </c>
      <c r="AC1655" s="127">
        <f t="shared" si="194"/>
        <v>1</v>
      </c>
      <c r="AD1655" s="97">
        <v>6</v>
      </c>
      <c r="AE1655" s="132">
        <f t="shared" si="185"/>
        <v>917</v>
      </c>
      <c r="AF1655" s="97">
        <v>1</v>
      </c>
      <c r="AH1655" s="127" t="str">
        <f t="shared" si="184"/>
        <v>2716PHYTO SOYA DIA Y NOCHE X 60 CAP.</v>
      </c>
      <c r="AI1655" s="97" t="s">
        <v>512</v>
      </c>
    </row>
    <row r="1656" spans="1:35" x14ac:dyDescent="0.3">
      <c r="A1656" s="97">
        <v>195</v>
      </c>
      <c r="B1656" s="127" t="str">
        <f t="shared" si="182"/>
        <v>1952</v>
      </c>
      <c r="C1656" s="127" t="str">
        <f t="shared" si="183"/>
        <v>27169</v>
      </c>
      <c r="D1656" s="98" t="s">
        <v>1404</v>
      </c>
      <c r="E1656" s="159" t="s">
        <v>621</v>
      </c>
      <c r="F1656" s="148" t="str">
        <f>IFERROR(VLOOKUP(CONCATENATE(G1656,E1656),LOTES!$A$6:$D$1002,4,0),"")</f>
        <v>VAGIVIT CAJS X 6 V.T.</v>
      </c>
      <c r="G1656" s="160">
        <v>173937</v>
      </c>
      <c r="H1656" s="136">
        <f>IFERROR(VLOOKUP(CONCATENATE(G1656,E1656),LOTES!$A$6:$F$1000,6,0),"")</f>
        <v>43738</v>
      </c>
      <c r="I1656" s="132">
        <f t="shared" si="193"/>
        <v>9</v>
      </c>
      <c r="J1656" s="97" t="s">
        <v>667</v>
      </c>
      <c r="K1656" s="97">
        <v>2018</v>
      </c>
      <c r="L1656" s="109">
        <v>43272</v>
      </c>
      <c r="M1656" s="97">
        <v>2714</v>
      </c>
      <c r="N1656" s="97">
        <v>2716</v>
      </c>
      <c r="O1656" s="109">
        <v>43271</v>
      </c>
      <c r="P1656" s="97" t="s">
        <v>134</v>
      </c>
      <c r="Q1656" s="97" t="s">
        <v>566</v>
      </c>
      <c r="R1656" s="132" t="str">
        <f>IFERROR(VLOOKUP(Q1656,PROVEEDORES!$A$2:$B$100,2,0),"")</f>
        <v>QUITO</v>
      </c>
      <c r="S1656" s="124">
        <v>0.73958333333333337</v>
      </c>
      <c r="T1656" s="97">
        <v>10</v>
      </c>
      <c r="U1656" s="127" t="s">
        <v>1407</v>
      </c>
      <c r="V1656" s="97" t="s">
        <v>1406</v>
      </c>
      <c r="W1656" s="97" t="s">
        <v>289</v>
      </c>
      <c r="Y1656" s="127" t="s">
        <v>363</v>
      </c>
      <c r="Z1656" s="127" t="s">
        <v>527</v>
      </c>
      <c r="AA1656" s="127" t="s">
        <v>261</v>
      </c>
      <c r="AB1656" s="127">
        <f t="shared" si="195"/>
        <v>2</v>
      </c>
      <c r="AC1656" s="127">
        <f t="shared" si="194"/>
        <v>1</v>
      </c>
      <c r="AD1656" s="97">
        <v>6</v>
      </c>
      <c r="AE1656" s="132">
        <f t="shared" si="185"/>
        <v>917</v>
      </c>
      <c r="AF1656" s="97">
        <v>1</v>
      </c>
      <c r="AH1656" s="127" t="str">
        <f t="shared" si="184"/>
        <v>2716VAGIVIT CAJS X 6 V.T.</v>
      </c>
      <c r="AI1656" s="97" t="s">
        <v>512</v>
      </c>
    </row>
    <row r="1657" spans="1:35" x14ac:dyDescent="0.3">
      <c r="A1657" s="97">
        <v>195</v>
      </c>
      <c r="B1657" s="127" t="str">
        <f t="shared" si="182"/>
        <v>1952</v>
      </c>
      <c r="C1657" s="127" t="str">
        <f t="shared" si="183"/>
        <v>271610</v>
      </c>
      <c r="D1657" s="98" t="s">
        <v>1404</v>
      </c>
      <c r="E1657" s="159" t="s">
        <v>627</v>
      </c>
      <c r="F1657" s="148" t="str">
        <f>IFERROR(VLOOKUP(CONCATENATE(G1657,E1657),LOTES!$A$6:$D$1002,4,0),"")</f>
        <v>ECHINALIS X 30 CAPSULAS</v>
      </c>
      <c r="G1657" s="160" t="s">
        <v>154</v>
      </c>
      <c r="H1657" s="136">
        <f>IFERROR(VLOOKUP(CONCATENATE(G1657,E1657),LOTES!$A$6:$F$1000,6,0),"")</f>
        <v>43910</v>
      </c>
      <c r="I1657" s="132">
        <f t="shared" si="193"/>
        <v>10</v>
      </c>
      <c r="J1657" s="97" t="s">
        <v>667</v>
      </c>
      <c r="K1657" s="97">
        <v>2018</v>
      </c>
      <c r="L1657" s="109">
        <v>43272</v>
      </c>
      <c r="M1657" s="97">
        <v>2714</v>
      </c>
      <c r="N1657" s="97">
        <v>2716</v>
      </c>
      <c r="O1657" s="109">
        <v>43271</v>
      </c>
      <c r="P1657" s="97" t="s">
        <v>134</v>
      </c>
      <c r="Q1657" s="97" t="s">
        <v>566</v>
      </c>
      <c r="R1657" s="132" t="str">
        <f>IFERROR(VLOOKUP(Q1657,PROVEEDORES!$A$2:$B$100,2,0),"")</f>
        <v>QUITO</v>
      </c>
      <c r="S1657" s="124">
        <v>0.73958333333333337</v>
      </c>
      <c r="T1657" s="97">
        <v>10</v>
      </c>
      <c r="U1657" s="127" t="s">
        <v>1407</v>
      </c>
      <c r="V1657" s="97" t="s">
        <v>1406</v>
      </c>
      <c r="W1657" s="97" t="s">
        <v>289</v>
      </c>
      <c r="Y1657" s="127" t="s">
        <v>363</v>
      </c>
      <c r="Z1657" s="127" t="s">
        <v>527</v>
      </c>
      <c r="AA1657" s="127" t="s">
        <v>261</v>
      </c>
      <c r="AB1657" s="127">
        <f t="shared" si="195"/>
        <v>2</v>
      </c>
      <c r="AC1657" s="127">
        <f t="shared" si="194"/>
        <v>1</v>
      </c>
      <c r="AD1657" s="97">
        <v>12</v>
      </c>
      <c r="AE1657" s="132">
        <f t="shared" si="185"/>
        <v>917</v>
      </c>
      <c r="AF1657" s="97">
        <v>1</v>
      </c>
      <c r="AH1657" s="127" t="str">
        <f t="shared" si="184"/>
        <v>2716ECHINALIS X 30 CAPSULAS</v>
      </c>
      <c r="AI1657" s="97" t="s">
        <v>512</v>
      </c>
    </row>
    <row r="1658" spans="1:35" x14ac:dyDescent="0.3">
      <c r="A1658" s="97">
        <v>195</v>
      </c>
      <c r="B1658" s="127" t="str">
        <f t="shared" si="182"/>
        <v>1952</v>
      </c>
      <c r="C1658" s="127" t="str">
        <f t="shared" si="183"/>
        <v>271611</v>
      </c>
      <c r="D1658" s="98" t="s">
        <v>1404</v>
      </c>
      <c r="E1658" s="159" t="s">
        <v>619</v>
      </c>
      <c r="F1658" s="148" t="str">
        <f>IFERROR(VLOOKUP(CONCATENATE(G1658,E1658),LOTES!$A$6:$D$1002,4,0),"")</f>
        <v>CYS-CONTROL SACHETS X 14</v>
      </c>
      <c r="G1658" s="160" t="s">
        <v>407</v>
      </c>
      <c r="H1658" s="136">
        <f>IFERROR(VLOOKUP(CONCATENATE(G1658,E1658),LOTES!$A$6:$F$1000,6,0),"")</f>
        <v>44134</v>
      </c>
      <c r="I1658" s="132">
        <f t="shared" si="193"/>
        <v>11</v>
      </c>
      <c r="J1658" s="97" t="s">
        <v>667</v>
      </c>
      <c r="K1658" s="97">
        <v>2018</v>
      </c>
      <c r="L1658" s="109">
        <v>43272</v>
      </c>
      <c r="M1658" s="97">
        <v>2714</v>
      </c>
      <c r="N1658" s="97">
        <v>2716</v>
      </c>
      <c r="O1658" s="109">
        <v>43271</v>
      </c>
      <c r="P1658" s="97" t="s">
        <v>134</v>
      </c>
      <c r="Q1658" s="97" t="s">
        <v>566</v>
      </c>
      <c r="R1658" s="132" t="str">
        <f>IFERROR(VLOOKUP(Q1658,PROVEEDORES!$A$2:$B$100,2,0),"")</f>
        <v>QUITO</v>
      </c>
      <c r="S1658" s="124">
        <v>0.73958333333333337</v>
      </c>
      <c r="T1658" s="97">
        <v>10</v>
      </c>
      <c r="U1658" s="127" t="s">
        <v>1407</v>
      </c>
      <c r="V1658" s="97" t="s">
        <v>1406</v>
      </c>
      <c r="W1658" s="97" t="s">
        <v>289</v>
      </c>
      <c r="Y1658" s="127" t="s">
        <v>363</v>
      </c>
      <c r="Z1658" s="127" t="s">
        <v>527</v>
      </c>
      <c r="AA1658" s="127" t="s">
        <v>261</v>
      </c>
      <c r="AB1658" s="127">
        <f t="shared" si="195"/>
        <v>2</v>
      </c>
      <c r="AC1658" s="127">
        <f t="shared" si="194"/>
        <v>1</v>
      </c>
      <c r="AD1658" s="97">
        <v>18</v>
      </c>
      <c r="AE1658" s="132">
        <f t="shared" si="185"/>
        <v>917</v>
      </c>
      <c r="AF1658" s="97">
        <v>1</v>
      </c>
      <c r="AH1658" s="127" t="str">
        <f t="shared" si="184"/>
        <v>2716CYS-CONTROL SACHETS X 14</v>
      </c>
      <c r="AI1658" s="97" t="s">
        <v>512</v>
      </c>
    </row>
    <row r="1659" spans="1:35" x14ac:dyDescent="0.3">
      <c r="A1659" s="97">
        <v>194</v>
      </c>
      <c r="B1659" s="127" t="str">
        <f t="shared" si="182"/>
        <v>1941</v>
      </c>
      <c r="C1659" s="127" t="str">
        <f t="shared" si="183"/>
        <v>27171</v>
      </c>
      <c r="D1659" s="98" t="s">
        <v>1405</v>
      </c>
      <c r="E1659" s="159" t="s">
        <v>630</v>
      </c>
      <c r="F1659" s="148" t="str">
        <f>IFERROR(VLOOKUP(CONCATENATE(G1659,E1659),LOTES!$A$6:$D$1002,4,0),"")</f>
        <v>ACTIVOX MENTA-EUCALIPTO X 16 PASTILLAS</v>
      </c>
      <c r="G1659" s="160" t="s">
        <v>397</v>
      </c>
      <c r="H1659" s="136">
        <f>IFERROR(VLOOKUP(CONCATENATE(G1659,E1659),LOTES!$A$6:$F$1000,6,0),"")</f>
        <v>43738</v>
      </c>
      <c r="I1659" s="132">
        <f t="shared" si="193"/>
        <v>1</v>
      </c>
      <c r="J1659" s="97" t="s">
        <v>667</v>
      </c>
      <c r="K1659" s="97">
        <v>2018</v>
      </c>
      <c r="L1659" s="109">
        <v>43272</v>
      </c>
      <c r="M1659" s="97">
        <v>2715</v>
      </c>
      <c r="N1659" s="97">
        <v>2717</v>
      </c>
      <c r="O1659" s="109">
        <v>43271</v>
      </c>
      <c r="P1659" s="97" t="s">
        <v>134</v>
      </c>
      <c r="Q1659" s="97" t="s">
        <v>95</v>
      </c>
      <c r="R1659" s="132" t="str">
        <f>IFERROR(VLOOKUP(Q1659,PROVEEDORES!$A$2:$B$100,2,0),"")</f>
        <v>QUITO</v>
      </c>
      <c r="S1659" s="124">
        <v>0.36458333333333331</v>
      </c>
      <c r="T1659" s="97">
        <v>133</v>
      </c>
      <c r="U1659" s="127" t="s">
        <v>503</v>
      </c>
      <c r="V1659" s="97" t="s">
        <v>504</v>
      </c>
      <c r="W1659" s="97" t="s">
        <v>289</v>
      </c>
      <c r="Y1659" s="127" t="s">
        <v>363</v>
      </c>
      <c r="Z1659" s="127" t="s">
        <v>364</v>
      </c>
      <c r="AA1659" s="127" t="s">
        <v>261</v>
      </c>
      <c r="AB1659" s="127">
        <f t="shared" si="195"/>
        <v>1</v>
      </c>
      <c r="AC1659" s="127">
        <f t="shared" si="194"/>
        <v>1</v>
      </c>
      <c r="AD1659" s="97">
        <v>4080</v>
      </c>
      <c r="AE1659" s="132">
        <f t="shared" si="185"/>
        <v>918</v>
      </c>
      <c r="AF1659" s="97">
        <v>3</v>
      </c>
      <c r="AH1659" s="127" t="str">
        <f t="shared" si="184"/>
        <v>2717ACTIVOX MENTA-EUCALIPTO X 16 PASTILLAS</v>
      </c>
      <c r="AI1659" s="97" t="s">
        <v>476</v>
      </c>
    </row>
    <row r="1660" spans="1:35" x14ac:dyDescent="0.3">
      <c r="A1660" s="97">
        <v>194</v>
      </c>
      <c r="B1660" s="127" t="str">
        <f t="shared" si="182"/>
        <v>1941</v>
      </c>
      <c r="C1660" s="127" t="str">
        <f t="shared" si="183"/>
        <v>27172</v>
      </c>
      <c r="D1660" s="98" t="s">
        <v>1405</v>
      </c>
      <c r="E1660" s="159" t="s">
        <v>631</v>
      </c>
      <c r="F1660" s="148" t="str">
        <f>IFERROR(VLOOKUP(CONCATENATE(G1660,E1660),LOTES!$A$6:$D$1002,4,0),"")</f>
        <v>ACTIVOX MIEL-LIMON X 16 PASTILLAS</v>
      </c>
      <c r="G1660" s="160" t="s">
        <v>183</v>
      </c>
      <c r="H1660" s="136">
        <f>IFERROR(VLOOKUP(CONCATENATE(G1660,E1660),LOTES!$A$6:$F$1000,6,0),"")</f>
        <v>43738</v>
      </c>
      <c r="I1660" s="132">
        <f t="shared" si="193"/>
        <v>2</v>
      </c>
      <c r="J1660" s="97" t="s">
        <v>667</v>
      </c>
      <c r="K1660" s="97">
        <v>2018</v>
      </c>
      <c r="L1660" s="109">
        <v>43272</v>
      </c>
      <c r="M1660" s="97">
        <v>2715</v>
      </c>
      <c r="N1660" s="97">
        <v>2717</v>
      </c>
      <c r="O1660" s="109">
        <v>43271</v>
      </c>
      <c r="P1660" s="97" t="s">
        <v>134</v>
      </c>
      <c r="Q1660" s="97" t="s">
        <v>95</v>
      </c>
      <c r="R1660" s="132" t="str">
        <f>IFERROR(VLOOKUP(Q1660,PROVEEDORES!$A$2:$B$100,2,0),"")</f>
        <v>QUITO</v>
      </c>
      <c r="S1660" s="124">
        <v>0.36458333333333331</v>
      </c>
      <c r="T1660" s="97">
        <v>133</v>
      </c>
      <c r="U1660" s="127" t="s">
        <v>503</v>
      </c>
      <c r="V1660" s="97" t="s">
        <v>504</v>
      </c>
      <c r="W1660" s="97" t="s">
        <v>289</v>
      </c>
      <c r="Y1660" s="127" t="s">
        <v>363</v>
      </c>
      <c r="Z1660" s="127" t="s">
        <v>364</v>
      </c>
      <c r="AA1660" s="127" t="s">
        <v>261</v>
      </c>
      <c r="AB1660" s="127">
        <f t="shared" si="195"/>
        <v>1</v>
      </c>
      <c r="AC1660" s="127">
        <f t="shared" si="194"/>
        <v>1</v>
      </c>
      <c r="AD1660" s="97">
        <v>2160</v>
      </c>
      <c r="AE1660" s="132">
        <f t="shared" si="185"/>
        <v>918</v>
      </c>
      <c r="AF1660" s="97">
        <v>3</v>
      </c>
      <c r="AH1660" s="127" t="str">
        <f t="shared" si="184"/>
        <v>2717ACTIVOX MIEL-LIMON X 16 PASTILLAS</v>
      </c>
      <c r="AI1660" s="97" t="s">
        <v>476</v>
      </c>
    </row>
    <row r="1661" spans="1:35" x14ac:dyDescent="0.3">
      <c r="A1661" s="97">
        <v>194</v>
      </c>
      <c r="B1661" s="127" t="str">
        <f t="shared" si="182"/>
        <v>1941</v>
      </c>
      <c r="C1661" s="127" t="str">
        <f t="shared" si="183"/>
        <v>27173</v>
      </c>
      <c r="D1661" s="98" t="s">
        <v>1405</v>
      </c>
      <c r="E1661" s="159" t="s">
        <v>613</v>
      </c>
      <c r="F1661" s="148" t="str">
        <f>IFERROR(VLOOKUP(CONCATENATE(G1661,E1661),LOTES!$A$6:$D$1002,4,0),"")</f>
        <v>ARKOLAGEN PLUS X 14 SACHETS</v>
      </c>
      <c r="G1661" s="160" t="s">
        <v>1391</v>
      </c>
      <c r="H1661" s="136">
        <f>IFERROR(VLOOKUP(CONCATENATE(G1661,E1661),LOTES!$A$6:$F$1000,6,0),"")</f>
        <v>44226</v>
      </c>
      <c r="I1661" s="132">
        <f t="shared" si="193"/>
        <v>3</v>
      </c>
      <c r="J1661" s="97" t="s">
        <v>667</v>
      </c>
      <c r="K1661" s="97">
        <v>2018</v>
      </c>
      <c r="L1661" s="109">
        <v>43272</v>
      </c>
      <c r="M1661" s="97">
        <v>2715</v>
      </c>
      <c r="N1661" s="97">
        <v>2717</v>
      </c>
      <c r="O1661" s="109">
        <v>43271</v>
      </c>
      <c r="P1661" s="97" t="s">
        <v>134</v>
      </c>
      <c r="Q1661" s="97" t="s">
        <v>95</v>
      </c>
      <c r="R1661" s="132" t="str">
        <f>IFERROR(VLOOKUP(Q1661,PROVEEDORES!$A$2:$B$100,2,0),"")</f>
        <v>QUITO</v>
      </c>
      <c r="S1661" s="124">
        <v>0.36458333333333331</v>
      </c>
      <c r="T1661" s="97">
        <v>133</v>
      </c>
      <c r="U1661" s="127" t="s">
        <v>503</v>
      </c>
      <c r="V1661" s="97" t="s">
        <v>504</v>
      </c>
      <c r="W1661" s="97" t="s">
        <v>289</v>
      </c>
      <c r="Y1661" s="127" t="s">
        <v>363</v>
      </c>
      <c r="Z1661" s="127" t="s">
        <v>364</v>
      </c>
      <c r="AA1661" s="127" t="s">
        <v>261</v>
      </c>
      <c r="AB1661" s="127">
        <f t="shared" si="195"/>
        <v>1</v>
      </c>
      <c r="AC1661" s="127">
        <f t="shared" si="194"/>
        <v>1</v>
      </c>
      <c r="AD1661" s="97">
        <v>126</v>
      </c>
      <c r="AE1661" s="132">
        <f t="shared" si="185"/>
        <v>918</v>
      </c>
      <c r="AF1661" s="97">
        <v>3</v>
      </c>
      <c r="AH1661" s="127" t="str">
        <f t="shared" si="184"/>
        <v>2717ARKOLAGEN PLUS X 14 SACHETS</v>
      </c>
      <c r="AI1661" s="97" t="s">
        <v>476</v>
      </c>
    </row>
    <row r="1662" spans="1:35" x14ac:dyDescent="0.3">
      <c r="A1662" s="97">
        <v>194</v>
      </c>
      <c r="B1662" s="127" t="str">
        <f t="shared" si="182"/>
        <v>1941</v>
      </c>
      <c r="C1662" s="127" t="str">
        <f t="shared" si="183"/>
        <v>27174</v>
      </c>
      <c r="D1662" s="98" t="s">
        <v>1405</v>
      </c>
      <c r="E1662" s="159" t="s">
        <v>615</v>
      </c>
      <c r="F1662" s="148" t="str">
        <f>IFERROR(VLOOKUP(CONCATENATE(G1662,E1662),LOTES!$A$6:$D$1002,4,0),"")</f>
        <v>ARKOVOX PROPOLIS JARABE X 150 ML.</v>
      </c>
      <c r="G1662" s="160" t="s">
        <v>403</v>
      </c>
      <c r="H1662" s="136">
        <f>IFERROR(VLOOKUP(CONCATENATE(G1662,E1662),LOTES!$A$6:$F$1000,6,0),"")</f>
        <v>43707</v>
      </c>
      <c r="I1662" s="132">
        <f t="shared" si="193"/>
        <v>4</v>
      </c>
      <c r="J1662" s="97" t="s">
        <v>667</v>
      </c>
      <c r="K1662" s="97">
        <v>2018</v>
      </c>
      <c r="L1662" s="109">
        <v>43272</v>
      </c>
      <c r="M1662" s="97">
        <v>2715</v>
      </c>
      <c r="N1662" s="97">
        <v>2717</v>
      </c>
      <c r="O1662" s="109">
        <v>43271</v>
      </c>
      <c r="P1662" s="97" t="s">
        <v>134</v>
      </c>
      <c r="Q1662" s="97" t="s">
        <v>95</v>
      </c>
      <c r="R1662" s="132" t="str">
        <f>IFERROR(VLOOKUP(Q1662,PROVEEDORES!$A$2:$B$100,2,0),"")</f>
        <v>QUITO</v>
      </c>
      <c r="S1662" s="124">
        <v>0.36458333333333331</v>
      </c>
      <c r="T1662" s="97">
        <v>133</v>
      </c>
      <c r="U1662" s="127" t="s">
        <v>503</v>
      </c>
      <c r="V1662" s="97" t="s">
        <v>504</v>
      </c>
      <c r="W1662" s="97" t="s">
        <v>289</v>
      </c>
      <c r="Y1662" s="127" t="s">
        <v>363</v>
      </c>
      <c r="Z1662" s="127" t="s">
        <v>364</v>
      </c>
      <c r="AA1662" s="127" t="s">
        <v>261</v>
      </c>
      <c r="AB1662" s="127">
        <f t="shared" si="195"/>
        <v>1</v>
      </c>
      <c r="AC1662" s="127">
        <f t="shared" si="194"/>
        <v>1</v>
      </c>
      <c r="AD1662" s="97">
        <v>840</v>
      </c>
      <c r="AE1662" s="132">
        <f t="shared" si="185"/>
        <v>918</v>
      </c>
      <c r="AF1662" s="97">
        <v>3</v>
      </c>
      <c r="AH1662" s="127" t="str">
        <f t="shared" si="184"/>
        <v>2717ARKOVOX PROPOLIS JARABE X 150 ML.</v>
      </c>
      <c r="AI1662" s="97" t="s">
        <v>476</v>
      </c>
    </row>
    <row r="1663" spans="1:35" x14ac:dyDescent="0.3">
      <c r="A1663" s="97">
        <v>194</v>
      </c>
      <c r="B1663" s="127" t="str">
        <f t="shared" ref="B1663:B1726" si="196">CONCATENATE(A1663,AB1663)</f>
        <v>1941</v>
      </c>
      <c r="C1663" s="127" t="str">
        <f t="shared" ref="C1663:C1726" si="197">CONCATENATE(N1663,I1663)</f>
        <v>27175</v>
      </c>
      <c r="D1663" s="98" t="s">
        <v>1405</v>
      </c>
      <c r="E1663" s="159" t="s">
        <v>614</v>
      </c>
      <c r="F1663" s="148" t="str">
        <f>IFERROR(VLOOKUP(CONCATENATE(G1663,E1663),LOTES!$A$6:$D$1002,4,0),"")</f>
        <v>CHONDRO AID FORTE X 60 CAPS.</v>
      </c>
      <c r="G1663" s="160" t="s">
        <v>1387</v>
      </c>
      <c r="H1663" s="136">
        <f>IFERROR(VLOOKUP(CONCATENATE(G1663,E1663),LOTES!$A$6:$F$1000,6,0),"")</f>
        <v>44255</v>
      </c>
      <c r="I1663" s="132">
        <f t="shared" si="193"/>
        <v>5</v>
      </c>
      <c r="J1663" s="97" t="s">
        <v>667</v>
      </c>
      <c r="K1663" s="97">
        <v>2018</v>
      </c>
      <c r="L1663" s="109">
        <v>43272</v>
      </c>
      <c r="M1663" s="97">
        <v>2715</v>
      </c>
      <c r="N1663" s="97">
        <v>2717</v>
      </c>
      <c r="O1663" s="109">
        <v>43271</v>
      </c>
      <c r="P1663" s="97" t="s">
        <v>134</v>
      </c>
      <c r="Q1663" s="97" t="s">
        <v>95</v>
      </c>
      <c r="R1663" s="132" t="str">
        <f>IFERROR(VLOOKUP(Q1663,PROVEEDORES!$A$2:$B$100,2,0),"")</f>
        <v>QUITO</v>
      </c>
      <c r="S1663" s="124">
        <v>0.36458333333333331</v>
      </c>
      <c r="T1663" s="97">
        <v>133</v>
      </c>
      <c r="U1663" s="127" t="s">
        <v>503</v>
      </c>
      <c r="V1663" s="97" t="s">
        <v>504</v>
      </c>
      <c r="W1663" s="97" t="s">
        <v>289</v>
      </c>
      <c r="Y1663" s="127" t="s">
        <v>363</v>
      </c>
      <c r="Z1663" s="127" t="s">
        <v>364</v>
      </c>
      <c r="AA1663" s="127" t="s">
        <v>261</v>
      </c>
      <c r="AB1663" s="127">
        <f t="shared" si="195"/>
        <v>1</v>
      </c>
      <c r="AC1663" s="127">
        <f t="shared" si="194"/>
        <v>1</v>
      </c>
      <c r="AD1663" s="97">
        <v>12</v>
      </c>
      <c r="AE1663" s="132">
        <f t="shared" si="185"/>
        <v>918</v>
      </c>
      <c r="AF1663" s="97">
        <v>3</v>
      </c>
      <c r="AH1663" s="127" t="str">
        <f t="shared" ref="AH1663:AH1726" si="198">CONCATENATE(N1663,F1663)</f>
        <v>2717CHONDRO AID FORTE X 60 CAPS.</v>
      </c>
      <c r="AI1663" s="97" t="s">
        <v>476</v>
      </c>
    </row>
    <row r="1664" spans="1:35" x14ac:dyDescent="0.3">
      <c r="A1664" s="97">
        <v>194</v>
      </c>
      <c r="B1664" s="127" t="str">
        <f t="shared" si="196"/>
        <v>1941</v>
      </c>
      <c r="C1664" s="127" t="str">
        <f t="shared" si="197"/>
        <v>27176</v>
      </c>
      <c r="D1664" s="98" t="s">
        <v>1405</v>
      </c>
      <c r="E1664" s="159" t="s">
        <v>619</v>
      </c>
      <c r="F1664" s="148" t="str">
        <f>IFERROR(VLOOKUP(CONCATENATE(G1664,E1664),LOTES!$A$6:$D$1002,4,0),"")</f>
        <v>CYS-CONTROL SACHETS X 14</v>
      </c>
      <c r="G1664" s="160" t="s">
        <v>407</v>
      </c>
      <c r="H1664" s="136">
        <f>IFERROR(VLOOKUP(CONCATENATE(G1664,E1664),LOTES!$A$6:$F$1000,6,0),"")</f>
        <v>44134</v>
      </c>
      <c r="I1664" s="132">
        <f t="shared" si="193"/>
        <v>6</v>
      </c>
      <c r="J1664" s="97" t="s">
        <v>667</v>
      </c>
      <c r="K1664" s="97">
        <v>2018</v>
      </c>
      <c r="L1664" s="109">
        <v>43272</v>
      </c>
      <c r="M1664" s="97">
        <v>2715</v>
      </c>
      <c r="N1664" s="97">
        <v>2717</v>
      </c>
      <c r="O1664" s="109">
        <v>43271</v>
      </c>
      <c r="P1664" s="97" t="s">
        <v>134</v>
      </c>
      <c r="Q1664" s="97" t="s">
        <v>95</v>
      </c>
      <c r="R1664" s="132" t="str">
        <f>IFERROR(VLOOKUP(Q1664,PROVEEDORES!$A$2:$B$100,2,0),"")</f>
        <v>QUITO</v>
      </c>
      <c r="S1664" s="124">
        <v>0.36458333333333331</v>
      </c>
      <c r="T1664" s="97">
        <v>133</v>
      </c>
      <c r="U1664" s="127" t="s">
        <v>503</v>
      </c>
      <c r="V1664" s="97" t="s">
        <v>504</v>
      </c>
      <c r="W1664" s="97" t="s">
        <v>289</v>
      </c>
      <c r="Y1664" s="127" t="s">
        <v>363</v>
      </c>
      <c r="Z1664" s="127" t="s">
        <v>364</v>
      </c>
      <c r="AA1664" s="127" t="s">
        <v>261</v>
      </c>
      <c r="AB1664" s="127">
        <f t="shared" si="195"/>
        <v>1</v>
      </c>
      <c r="AC1664" s="127">
        <f t="shared" si="194"/>
        <v>1</v>
      </c>
      <c r="AD1664" s="97">
        <v>40</v>
      </c>
      <c r="AE1664" s="132">
        <f t="shared" si="185"/>
        <v>918</v>
      </c>
      <c r="AF1664" s="97">
        <v>3</v>
      </c>
      <c r="AH1664" s="127" t="str">
        <f t="shared" si="198"/>
        <v>2717CYS-CONTROL SACHETS X 14</v>
      </c>
      <c r="AI1664" s="97" t="s">
        <v>476</v>
      </c>
    </row>
    <row r="1665" spans="1:35" x14ac:dyDescent="0.3">
      <c r="A1665" s="97">
        <v>194</v>
      </c>
      <c r="B1665" s="127" t="str">
        <f t="shared" si="196"/>
        <v>1941</v>
      </c>
      <c r="C1665" s="127" t="str">
        <f t="shared" si="197"/>
        <v>27177</v>
      </c>
      <c r="D1665" s="98" t="s">
        <v>1405</v>
      </c>
      <c r="E1665" s="159" t="s">
        <v>617</v>
      </c>
      <c r="F1665" s="148" t="str">
        <f>IFERROR(VLOOKUP(CONCATENATE(G1665,E1665),LOTES!$A$6:$D$1002,4,0),"")</f>
        <v>PHYTO SOYA CAPS. X 60</v>
      </c>
      <c r="G1665" s="160" t="s">
        <v>355</v>
      </c>
      <c r="H1665" s="136">
        <f>IFERROR(VLOOKUP(CONCATENATE(G1665,E1665),LOTES!$A$6:$F$1000,6,0),"")</f>
        <v>44073</v>
      </c>
      <c r="I1665" s="132">
        <f t="shared" si="193"/>
        <v>7</v>
      </c>
      <c r="J1665" s="97" t="s">
        <v>667</v>
      </c>
      <c r="K1665" s="97">
        <v>2018</v>
      </c>
      <c r="L1665" s="109">
        <v>43272</v>
      </c>
      <c r="M1665" s="97">
        <v>2715</v>
      </c>
      <c r="N1665" s="97">
        <v>2717</v>
      </c>
      <c r="O1665" s="109">
        <v>43271</v>
      </c>
      <c r="P1665" s="97" t="s">
        <v>134</v>
      </c>
      <c r="Q1665" s="97" t="s">
        <v>95</v>
      </c>
      <c r="R1665" s="132" t="str">
        <f>IFERROR(VLOOKUP(Q1665,PROVEEDORES!$A$2:$B$100,2,0),"")</f>
        <v>QUITO</v>
      </c>
      <c r="S1665" s="124">
        <v>0.36458333333333331</v>
      </c>
      <c r="T1665" s="97">
        <v>133</v>
      </c>
      <c r="U1665" s="127" t="s">
        <v>503</v>
      </c>
      <c r="V1665" s="97" t="s">
        <v>504</v>
      </c>
      <c r="W1665" s="97" t="s">
        <v>289</v>
      </c>
      <c r="Y1665" s="127" t="s">
        <v>363</v>
      </c>
      <c r="Z1665" s="127" t="s">
        <v>364</v>
      </c>
      <c r="AA1665" s="127" t="s">
        <v>261</v>
      </c>
      <c r="AB1665" s="127">
        <f t="shared" si="195"/>
        <v>1</v>
      </c>
      <c r="AC1665" s="127">
        <f t="shared" si="194"/>
        <v>1</v>
      </c>
      <c r="AD1665" s="97">
        <v>48</v>
      </c>
      <c r="AE1665" s="132">
        <f t="shared" si="185"/>
        <v>918</v>
      </c>
      <c r="AF1665" s="97">
        <v>3</v>
      </c>
      <c r="AH1665" s="127" t="str">
        <f t="shared" si="198"/>
        <v>2717PHYTO SOYA CAPS. X 60</v>
      </c>
      <c r="AI1665" s="97" t="s">
        <v>476</v>
      </c>
    </row>
    <row r="1666" spans="1:35" x14ac:dyDescent="0.3">
      <c r="A1666" s="97">
        <v>194</v>
      </c>
      <c r="B1666" s="127" t="str">
        <f t="shared" si="196"/>
        <v>1941</v>
      </c>
      <c r="C1666" s="127" t="str">
        <f t="shared" si="197"/>
        <v>27178</v>
      </c>
      <c r="D1666" s="98" t="s">
        <v>1405</v>
      </c>
      <c r="E1666" s="159" t="s">
        <v>620</v>
      </c>
      <c r="F1666" s="148" t="str">
        <f>IFERROR(VLOOKUP(CONCATENATE(G1666,E1666),LOTES!$A$6:$D$1002,4,0),"")</f>
        <v>PHYTO SOYA FORTE X 60 CAPS</v>
      </c>
      <c r="G1666" s="160" t="s">
        <v>184</v>
      </c>
      <c r="H1666" s="136">
        <f>IFERROR(VLOOKUP(CONCATENATE(G1666,E1666),LOTES!$A$6:$F$1000,6,0),"")</f>
        <v>44042</v>
      </c>
      <c r="I1666" s="132">
        <f t="shared" si="193"/>
        <v>8</v>
      </c>
      <c r="J1666" s="97" t="s">
        <v>667</v>
      </c>
      <c r="K1666" s="97">
        <v>2018</v>
      </c>
      <c r="L1666" s="109">
        <v>43272</v>
      </c>
      <c r="M1666" s="97">
        <v>2715</v>
      </c>
      <c r="N1666" s="97">
        <v>2717</v>
      </c>
      <c r="O1666" s="109">
        <v>43271</v>
      </c>
      <c r="P1666" s="97" t="s">
        <v>134</v>
      </c>
      <c r="Q1666" s="97" t="s">
        <v>95</v>
      </c>
      <c r="R1666" s="132" t="str">
        <f>IFERROR(VLOOKUP(Q1666,PROVEEDORES!$A$2:$B$100,2,0),"")</f>
        <v>QUITO</v>
      </c>
      <c r="S1666" s="124">
        <v>0.36458333333333331</v>
      </c>
      <c r="T1666" s="97">
        <v>133</v>
      </c>
      <c r="U1666" s="127" t="s">
        <v>503</v>
      </c>
      <c r="V1666" s="97" t="s">
        <v>504</v>
      </c>
      <c r="W1666" s="97" t="s">
        <v>289</v>
      </c>
      <c r="Y1666" s="127" t="s">
        <v>363</v>
      </c>
      <c r="Z1666" s="127" t="s">
        <v>364</v>
      </c>
      <c r="AA1666" s="127" t="s">
        <v>261</v>
      </c>
      <c r="AB1666" s="127">
        <f t="shared" si="195"/>
        <v>1</v>
      </c>
      <c r="AC1666" s="127">
        <f t="shared" si="194"/>
        <v>1</v>
      </c>
      <c r="AD1666" s="97">
        <v>48</v>
      </c>
      <c r="AE1666" s="132">
        <f t="shared" ref="AE1666:AE1729" si="199">IF(N1666&lt;&gt;"",IF(N1666=N1665,AE1665,AE1665+1),"")</f>
        <v>918</v>
      </c>
      <c r="AF1666" s="97">
        <v>3</v>
      </c>
      <c r="AH1666" s="127" t="str">
        <f t="shared" si="198"/>
        <v>2717PHYTO SOYA FORTE X 60 CAPS</v>
      </c>
      <c r="AI1666" s="97" t="s">
        <v>476</v>
      </c>
    </row>
    <row r="1667" spans="1:35" x14ac:dyDescent="0.3">
      <c r="A1667" s="97">
        <v>195</v>
      </c>
      <c r="B1667" s="127" t="str">
        <f t="shared" si="196"/>
        <v>1953</v>
      </c>
      <c r="C1667" s="127" t="str">
        <f t="shared" si="197"/>
        <v>27181</v>
      </c>
      <c r="E1667" s="159" t="s">
        <v>619</v>
      </c>
      <c r="F1667" s="148" t="str">
        <f>IFERROR(VLOOKUP(CONCATENATE(G1667,E1667),LOTES!$A$6:$D$1002,4,0),"")</f>
        <v>CYS-CONTROL SACHETS X 14</v>
      </c>
      <c r="G1667" s="160" t="s">
        <v>407</v>
      </c>
      <c r="H1667" s="136">
        <f>IFERROR(VLOOKUP(CONCATENATE(G1667,E1667),LOTES!$A$6:$F$1000,6,0),"")</f>
        <v>44134</v>
      </c>
      <c r="I1667" s="132">
        <f t="shared" si="193"/>
        <v>1</v>
      </c>
      <c r="J1667" s="97" t="s">
        <v>667</v>
      </c>
      <c r="K1667" s="97">
        <v>2018</v>
      </c>
      <c r="L1667" s="109">
        <v>43272</v>
      </c>
      <c r="M1667" s="97">
        <v>2716</v>
      </c>
      <c r="N1667" s="97">
        <v>2718</v>
      </c>
      <c r="O1667" s="109">
        <v>43271</v>
      </c>
      <c r="P1667" s="97" t="s">
        <v>134</v>
      </c>
      <c r="Q1667" s="97" t="s">
        <v>209</v>
      </c>
      <c r="R1667" s="132" t="str">
        <f>IFERROR(VLOOKUP(Q1667,PROVEEDORES!$A$2:$B$100,2,0),"")</f>
        <v>GUAYAQUIL</v>
      </c>
      <c r="S1667" s="124">
        <v>0.73958333333333337</v>
      </c>
      <c r="T1667" s="97">
        <v>1</v>
      </c>
      <c r="U1667" s="127" t="s">
        <v>1407</v>
      </c>
      <c r="V1667" s="97" t="s">
        <v>1406</v>
      </c>
      <c r="W1667" s="97" t="s">
        <v>289</v>
      </c>
      <c r="Y1667" s="127" t="s">
        <v>363</v>
      </c>
      <c r="Z1667" s="127" t="s">
        <v>527</v>
      </c>
      <c r="AA1667" s="127" t="s">
        <v>261</v>
      </c>
      <c r="AB1667" s="127">
        <v>3</v>
      </c>
      <c r="AC1667" s="127">
        <f t="shared" si="194"/>
        <v>1</v>
      </c>
      <c r="AD1667" s="97">
        <v>15</v>
      </c>
      <c r="AE1667" s="132">
        <f t="shared" si="199"/>
        <v>919</v>
      </c>
      <c r="AF1667" s="97">
        <v>1</v>
      </c>
      <c r="AH1667" s="127" t="str">
        <f t="shared" si="198"/>
        <v>2718CYS-CONTROL SACHETS X 14</v>
      </c>
      <c r="AI1667" s="97" t="s">
        <v>570</v>
      </c>
    </row>
    <row r="1668" spans="1:35" x14ac:dyDescent="0.3">
      <c r="A1668" s="97">
        <v>195</v>
      </c>
      <c r="B1668" s="127" t="str">
        <f t="shared" si="196"/>
        <v>1953</v>
      </c>
      <c r="C1668" s="127" t="str">
        <f t="shared" si="197"/>
        <v>27182</v>
      </c>
      <c r="E1668" s="159" t="s">
        <v>634</v>
      </c>
      <c r="F1668" s="148" t="str">
        <f>IFERROR(VLOOKUP(CONCATENATE(G1668,E1668),LOTES!$A$6:$D$1002,4,0),"")</f>
        <v>PHYTO SOYA GEL VAGINAL X 8 APLICADORES</v>
      </c>
      <c r="G1668" s="160" t="s">
        <v>326</v>
      </c>
      <c r="H1668" s="136">
        <f>IFERROR(VLOOKUP(CONCATENATE(G1668,E1668),LOTES!$A$6:$F$1000,6,0),"")</f>
        <v>44134</v>
      </c>
      <c r="I1668" s="132">
        <f t="shared" si="193"/>
        <v>2</v>
      </c>
      <c r="J1668" s="97" t="s">
        <v>667</v>
      </c>
      <c r="K1668" s="97">
        <v>2018</v>
      </c>
      <c r="L1668" s="109">
        <v>43272</v>
      </c>
      <c r="M1668" s="97">
        <v>2716</v>
      </c>
      <c r="N1668" s="97">
        <v>2718</v>
      </c>
      <c r="O1668" s="109">
        <v>43271</v>
      </c>
      <c r="P1668" s="97" t="s">
        <v>134</v>
      </c>
      <c r="Q1668" s="97" t="s">
        <v>209</v>
      </c>
      <c r="R1668" s="132" t="str">
        <f>IFERROR(VLOOKUP(Q1668,PROVEEDORES!$A$2:$B$100,2,0),"")</f>
        <v>GUAYAQUIL</v>
      </c>
      <c r="S1668" s="124">
        <v>0.73958333333333337</v>
      </c>
      <c r="T1668" s="97">
        <v>1</v>
      </c>
      <c r="U1668" s="127" t="s">
        <v>1407</v>
      </c>
      <c r="V1668" s="97" t="s">
        <v>1406</v>
      </c>
      <c r="W1668" s="97" t="s">
        <v>289</v>
      </c>
      <c r="Y1668" s="127" t="s">
        <v>363</v>
      </c>
      <c r="Z1668" s="127" t="s">
        <v>527</v>
      </c>
      <c r="AA1668" s="127" t="s">
        <v>261</v>
      </c>
      <c r="AB1668" s="127">
        <f t="shared" si="195"/>
        <v>3</v>
      </c>
      <c r="AC1668" s="127">
        <f t="shared" si="194"/>
        <v>1</v>
      </c>
      <c r="AD1668" s="97">
        <v>5</v>
      </c>
      <c r="AE1668" s="132">
        <f t="shared" si="199"/>
        <v>919</v>
      </c>
      <c r="AF1668" s="97">
        <v>1</v>
      </c>
      <c r="AH1668" s="127" t="str">
        <f t="shared" si="198"/>
        <v>2718PHYTO SOYA GEL VAGINAL X 8 APLICADORES</v>
      </c>
      <c r="AI1668" s="97" t="s">
        <v>570</v>
      </c>
    </row>
    <row r="1669" spans="1:35" x14ac:dyDescent="0.3">
      <c r="A1669" s="97">
        <v>195</v>
      </c>
      <c r="B1669" s="127" t="str">
        <f t="shared" si="196"/>
        <v>1953</v>
      </c>
      <c r="C1669" s="127" t="str">
        <f t="shared" si="197"/>
        <v>27183</v>
      </c>
      <c r="E1669" s="159" t="s">
        <v>621</v>
      </c>
      <c r="F1669" s="148" t="str">
        <f>IFERROR(VLOOKUP(CONCATENATE(G1669,E1669),LOTES!$A$6:$D$1002,4,0),"")</f>
        <v>VAGIVIT CAJS X 6 V.T.</v>
      </c>
      <c r="G1669" s="160">
        <v>173937</v>
      </c>
      <c r="H1669" s="136">
        <f>IFERROR(VLOOKUP(CONCATENATE(G1669,E1669),LOTES!$A$6:$F$1000,6,0),"")</f>
        <v>43738</v>
      </c>
      <c r="I1669" s="132">
        <f t="shared" si="193"/>
        <v>3</v>
      </c>
      <c r="J1669" s="97" t="s">
        <v>667</v>
      </c>
      <c r="K1669" s="97">
        <v>2018</v>
      </c>
      <c r="L1669" s="109">
        <v>43272</v>
      </c>
      <c r="M1669" s="97">
        <v>2716</v>
      </c>
      <c r="N1669" s="97">
        <v>2718</v>
      </c>
      <c r="O1669" s="109">
        <v>43271</v>
      </c>
      <c r="P1669" s="97" t="s">
        <v>134</v>
      </c>
      <c r="Q1669" s="97" t="s">
        <v>209</v>
      </c>
      <c r="R1669" s="132" t="str">
        <f>IFERROR(VLOOKUP(Q1669,PROVEEDORES!$A$2:$B$100,2,0),"")</f>
        <v>GUAYAQUIL</v>
      </c>
      <c r="S1669" s="124">
        <v>0.73958333333333337</v>
      </c>
      <c r="T1669" s="97">
        <v>1</v>
      </c>
      <c r="U1669" s="127" t="s">
        <v>1407</v>
      </c>
      <c r="V1669" s="97" t="s">
        <v>1406</v>
      </c>
      <c r="W1669" s="97" t="s">
        <v>289</v>
      </c>
      <c r="Y1669" s="127" t="s">
        <v>363</v>
      </c>
      <c r="Z1669" s="127" t="s">
        <v>527</v>
      </c>
      <c r="AA1669" s="127" t="s">
        <v>261</v>
      </c>
      <c r="AB1669" s="127">
        <f t="shared" si="195"/>
        <v>3</v>
      </c>
      <c r="AC1669" s="127">
        <f t="shared" si="194"/>
        <v>1</v>
      </c>
      <c r="AD1669" s="97">
        <v>10</v>
      </c>
      <c r="AE1669" s="132">
        <f t="shared" si="199"/>
        <v>919</v>
      </c>
      <c r="AF1669" s="97">
        <v>1</v>
      </c>
      <c r="AH1669" s="127" t="str">
        <f t="shared" si="198"/>
        <v>2718VAGIVIT CAJS X 6 V.T.</v>
      </c>
      <c r="AI1669" s="97" t="s">
        <v>570</v>
      </c>
    </row>
    <row r="1670" spans="1:35" x14ac:dyDescent="0.3">
      <c r="A1670" s="97">
        <v>195</v>
      </c>
      <c r="B1670" s="127" t="str">
        <f t="shared" si="196"/>
        <v>1954</v>
      </c>
      <c r="C1670" s="127" t="str">
        <f t="shared" si="197"/>
        <v>27191</v>
      </c>
      <c r="E1670" s="159" t="s">
        <v>630</v>
      </c>
      <c r="F1670" s="148" t="str">
        <f>IFERROR(VLOOKUP(CONCATENATE(G1670,E1670),LOTES!$A$6:$D$1002,4,0),"")</f>
        <v>ACTIVOX MENTA-EUCALIPTO X 16 PASTILLAS</v>
      </c>
      <c r="G1670" s="160" t="s">
        <v>397</v>
      </c>
      <c r="H1670" s="136">
        <f>IFERROR(VLOOKUP(CONCATENATE(G1670,E1670),LOTES!$A$6:$F$1000,6,0),"")</f>
        <v>43738</v>
      </c>
      <c r="I1670" s="132">
        <f t="shared" ref="I1670:I1733" si="200">IF(E1670&lt;&gt;"",IFERROR(IF(N1670&lt;&gt;N1669,1,IF(E1670=E1669,I1669,I1669+1)),""),"")</f>
        <v>1</v>
      </c>
      <c r="J1670" s="97" t="s">
        <v>667</v>
      </c>
      <c r="K1670" s="97">
        <v>2018</v>
      </c>
      <c r="L1670" s="109">
        <v>43272</v>
      </c>
      <c r="M1670" s="97">
        <v>2718</v>
      </c>
      <c r="N1670" s="97">
        <v>2719</v>
      </c>
      <c r="O1670" s="109">
        <v>43271</v>
      </c>
      <c r="P1670" s="97" t="s">
        <v>134</v>
      </c>
      <c r="Q1670" s="97" t="s">
        <v>93</v>
      </c>
      <c r="R1670" s="132" t="str">
        <f>IFERROR(VLOOKUP(Q1670,PROVEEDORES!$A$2:$B$100,2,0),"")</f>
        <v>GUAYAQUIL</v>
      </c>
      <c r="S1670" s="124">
        <v>0.73958333333333337</v>
      </c>
      <c r="T1670" s="97">
        <v>5</v>
      </c>
      <c r="U1670" s="127" t="s">
        <v>1407</v>
      </c>
      <c r="V1670" s="97" t="s">
        <v>1406</v>
      </c>
      <c r="W1670" s="97" t="s">
        <v>289</v>
      </c>
      <c r="Y1670" s="127" t="s">
        <v>363</v>
      </c>
      <c r="Z1670" s="127" t="s">
        <v>527</v>
      </c>
      <c r="AA1670" s="127" t="s">
        <v>261</v>
      </c>
      <c r="AB1670" s="127">
        <f t="shared" si="195"/>
        <v>4</v>
      </c>
      <c r="AC1670" s="127">
        <f t="shared" ref="AC1670:AC1733" si="201">IF(N1670&lt;&gt;"",1,"")</f>
        <v>1</v>
      </c>
      <c r="AD1670" s="97">
        <v>276</v>
      </c>
      <c r="AE1670" s="132">
        <f t="shared" si="199"/>
        <v>920</v>
      </c>
      <c r="AF1670" s="97">
        <v>1</v>
      </c>
      <c r="AH1670" s="127" t="str">
        <f t="shared" si="198"/>
        <v>2719ACTIVOX MENTA-EUCALIPTO X 16 PASTILLAS</v>
      </c>
      <c r="AI1670" s="97" t="s">
        <v>378</v>
      </c>
    </row>
    <row r="1671" spans="1:35" x14ac:dyDescent="0.3">
      <c r="A1671" s="97">
        <v>195</v>
      </c>
      <c r="B1671" s="127" t="str">
        <f t="shared" si="196"/>
        <v>1954</v>
      </c>
      <c r="C1671" s="127" t="str">
        <f t="shared" si="197"/>
        <v>27192</v>
      </c>
      <c r="E1671" s="159" t="s">
        <v>631</v>
      </c>
      <c r="F1671" s="148" t="str">
        <f>IFERROR(VLOOKUP(CONCATENATE(G1671,E1671),LOTES!$A$6:$D$1002,4,0),"")</f>
        <v>ACTIVOX MIEL-LIMON X 16 PASTILLAS</v>
      </c>
      <c r="G1671" s="160" t="s">
        <v>183</v>
      </c>
      <c r="H1671" s="136">
        <f>IFERROR(VLOOKUP(CONCATENATE(G1671,E1671),LOTES!$A$6:$F$1000,6,0),"")</f>
        <v>43738</v>
      </c>
      <c r="I1671" s="132">
        <f t="shared" si="200"/>
        <v>2</v>
      </c>
      <c r="J1671" s="97" t="s">
        <v>667</v>
      </c>
      <c r="K1671" s="97">
        <v>2018</v>
      </c>
      <c r="L1671" s="109">
        <v>43272</v>
      </c>
      <c r="M1671" s="97">
        <v>2718</v>
      </c>
      <c r="N1671" s="97">
        <v>2719</v>
      </c>
      <c r="O1671" s="109">
        <v>43271</v>
      </c>
      <c r="P1671" s="97" t="s">
        <v>134</v>
      </c>
      <c r="Q1671" s="97" t="s">
        <v>93</v>
      </c>
      <c r="R1671" s="132" t="str">
        <f>IFERROR(VLOOKUP(Q1671,PROVEEDORES!$A$2:$B$100,2,0),"")</f>
        <v>GUAYAQUIL</v>
      </c>
      <c r="S1671" s="124">
        <v>0.73958333333333337</v>
      </c>
      <c r="T1671" s="97">
        <v>5</v>
      </c>
      <c r="U1671" s="127" t="s">
        <v>1407</v>
      </c>
      <c r="V1671" s="97" t="s">
        <v>1406</v>
      </c>
      <c r="W1671" s="97" t="s">
        <v>289</v>
      </c>
      <c r="Y1671" s="127" t="s">
        <v>363</v>
      </c>
      <c r="Z1671" s="127" t="s">
        <v>527</v>
      </c>
      <c r="AA1671" s="127" t="s">
        <v>261</v>
      </c>
      <c r="AB1671" s="127">
        <f t="shared" si="195"/>
        <v>4</v>
      </c>
      <c r="AC1671" s="127">
        <f t="shared" si="201"/>
        <v>1</v>
      </c>
      <c r="AD1671" s="97">
        <v>72</v>
      </c>
      <c r="AE1671" s="132">
        <f t="shared" si="199"/>
        <v>920</v>
      </c>
      <c r="AF1671" s="97">
        <v>1</v>
      </c>
      <c r="AH1671" s="127" t="str">
        <f t="shared" si="198"/>
        <v>2719ACTIVOX MIEL-LIMON X 16 PASTILLAS</v>
      </c>
      <c r="AI1671" s="97" t="s">
        <v>378</v>
      </c>
    </row>
    <row r="1672" spans="1:35" x14ac:dyDescent="0.3">
      <c r="A1672" s="97">
        <v>195</v>
      </c>
      <c r="B1672" s="127" t="str">
        <f t="shared" si="196"/>
        <v>1954</v>
      </c>
      <c r="C1672" s="127" t="str">
        <f t="shared" si="197"/>
        <v>27193</v>
      </c>
      <c r="E1672" s="159" t="s">
        <v>615</v>
      </c>
      <c r="F1672" s="148" t="str">
        <f>IFERROR(VLOOKUP(CONCATENATE(G1672,E1672),LOTES!$A$6:$D$1002,4,0),"")</f>
        <v>ARKOVOX PROPOLIS JARABE X 150 ML.</v>
      </c>
      <c r="G1672" s="160" t="s">
        <v>403</v>
      </c>
      <c r="H1672" s="136">
        <f>IFERROR(VLOOKUP(CONCATENATE(G1672,E1672),LOTES!$A$6:$F$1000,6,0),"")</f>
        <v>43707</v>
      </c>
      <c r="I1672" s="132">
        <f t="shared" si="200"/>
        <v>3</v>
      </c>
      <c r="J1672" s="97" t="s">
        <v>667</v>
      </c>
      <c r="K1672" s="97">
        <v>2018</v>
      </c>
      <c r="L1672" s="109">
        <v>43272</v>
      </c>
      <c r="M1672" s="97">
        <v>2718</v>
      </c>
      <c r="N1672" s="97">
        <v>2719</v>
      </c>
      <c r="O1672" s="109">
        <v>43271</v>
      </c>
      <c r="P1672" s="97" t="s">
        <v>134</v>
      </c>
      <c r="Q1672" s="97" t="s">
        <v>93</v>
      </c>
      <c r="R1672" s="132" t="str">
        <f>IFERROR(VLOOKUP(Q1672,PROVEEDORES!$A$2:$B$100,2,0),"")</f>
        <v>GUAYAQUIL</v>
      </c>
      <c r="S1672" s="124">
        <v>0.73958333333333337</v>
      </c>
      <c r="T1672" s="97">
        <v>5</v>
      </c>
      <c r="U1672" s="127" t="s">
        <v>1407</v>
      </c>
      <c r="V1672" s="97" t="s">
        <v>1406</v>
      </c>
      <c r="W1672" s="97" t="s">
        <v>289</v>
      </c>
      <c r="Y1672" s="127" t="s">
        <v>363</v>
      </c>
      <c r="Z1672" s="127" t="s">
        <v>527</v>
      </c>
      <c r="AA1672" s="127" t="s">
        <v>261</v>
      </c>
      <c r="AB1672" s="127">
        <f t="shared" si="195"/>
        <v>4</v>
      </c>
      <c r="AC1672" s="127">
        <f t="shared" si="201"/>
        <v>1</v>
      </c>
      <c r="AD1672" s="97">
        <v>24</v>
      </c>
      <c r="AE1672" s="132">
        <f t="shared" si="199"/>
        <v>920</v>
      </c>
      <c r="AF1672" s="97">
        <v>1</v>
      </c>
      <c r="AH1672" s="127" t="str">
        <f t="shared" si="198"/>
        <v>2719ARKOVOX PROPOLIS JARABE X 150 ML.</v>
      </c>
      <c r="AI1672" s="97" t="s">
        <v>378</v>
      </c>
    </row>
    <row r="1673" spans="1:35" x14ac:dyDescent="0.3">
      <c r="A1673" s="97">
        <v>195</v>
      </c>
      <c r="B1673" s="127" t="str">
        <f t="shared" si="196"/>
        <v>1954</v>
      </c>
      <c r="C1673" s="127" t="str">
        <f t="shared" si="197"/>
        <v>27194</v>
      </c>
      <c r="E1673" s="159" t="s">
        <v>620</v>
      </c>
      <c r="F1673" s="148" t="str">
        <f>IFERROR(VLOOKUP(CONCATENATE(G1673,E1673),LOTES!$A$6:$D$1002,4,0),"")</f>
        <v>PHYTO SOYA FORTE X 60 CAPS</v>
      </c>
      <c r="G1673" s="160" t="s">
        <v>184</v>
      </c>
      <c r="H1673" s="136">
        <f>IFERROR(VLOOKUP(CONCATENATE(G1673,E1673),LOTES!$A$6:$F$1000,6,0),"")</f>
        <v>44042</v>
      </c>
      <c r="I1673" s="132">
        <f t="shared" si="200"/>
        <v>4</v>
      </c>
      <c r="J1673" s="97" t="s">
        <v>667</v>
      </c>
      <c r="K1673" s="97">
        <v>2018</v>
      </c>
      <c r="L1673" s="109">
        <v>43272</v>
      </c>
      <c r="M1673" s="97">
        <v>2718</v>
      </c>
      <c r="N1673" s="97">
        <v>2719</v>
      </c>
      <c r="O1673" s="109">
        <v>43271</v>
      </c>
      <c r="P1673" s="97" t="s">
        <v>134</v>
      </c>
      <c r="Q1673" s="97" t="s">
        <v>93</v>
      </c>
      <c r="R1673" s="132" t="str">
        <f>IFERROR(VLOOKUP(Q1673,PROVEEDORES!$A$2:$B$100,2,0),"")</f>
        <v>GUAYAQUIL</v>
      </c>
      <c r="S1673" s="124">
        <v>0.73958333333333337</v>
      </c>
      <c r="T1673" s="97">
        <v>5</v>
      </c>
      <c r="U1673" s="127" t="s">
        <v>1407</v>
      </c>
      <c r="V1673" s="97" t="s">
        <v>1406</v>
      </c>
      <c r="W1673" s="97" t="s">
        <v>289</v>
      </c>
      <c r="Y1673" s="127" t="s">
        <v>363</v>
      </c>
      <c r="Z1673" s="127" t="s">
        <v>527</v>
      </c>
      <c r="AA1673" s="127" t="s">
        <v>261</v>
      </c>
      <c r="AB1673" s="127">
        <f t="shared" si="195"/>
        <v>4</v>
      </c>
      <c r="AC1673" s="127">
        <f t="shared" si="201"/>
        <v>1</v>
      </c>
      <c r="AD1673" s="97">
        <v>12</v>
      </c>
      <c r="AE1673" s="132">
        <f t="shared" si="199"/>
        <v>920</v>
      </c>
      <c r="AF1673" s="97">
        <v>1</v>
      </c>
      <c r="AH1673" s="127" t="str">
        <f t="shared" si="198"/>
        <v>2719PHYTO SOYA FORTE X 60 CAPS</v>
      </c>
      <c r="AI1673" s="97" t="s">
        <v>378</v>
      </c>
    </row>
    <row r="1674" spans="1:35" x14ac:dyDescent="0.3">
      <c r="A1674" s="97">
        <v>195</v>
      </c>
      <c r="B1674" s="127" t="str">
        <f t="shared" si="196"/>
        <v>1954</v>
      </c>
      <c r="C1674" s="127" t="str">
        <f t="shared" si="197"/>
        <v>27195</v>
      </c>
      <c r="E1674" s="159" t="s">
        <v>617</v>
      </c>
      <c r="F1674" s="148" t="str">
        <f>IFERROR(VLOOKUP(CONCATENATE(G1674,E1674),LOTES!$A$6:$D$1002,4,0),"")</f>
        <v>PHYTO SOYA CAPS. X 60</v>
      </c>
      <c r="G1674" s="160" t="s">
        <v>355</v>
      </c>
      <c r="H1674" s="136">
        <f>IFERROR(VLOOKUP(CONCATENATE(G1674,E1674),LOTES!$A$6:$F$1000,6,0),"")</f>
        <v>44073</v>
      </c>
      <c r="I1674" s="132">
        <f t="shared" si="200"/>
        <v>5</v>
      </c>
      <c r="J1674" s="97" t="s">
        <v>667</v>
      </c>
      <c r="K1674" s="97">
        <v>2018</v>
      </c>
      <c r="L1674" s="109">
        <v>43272</v>
      </c>
      <c r="M1674" s="97">
        <v>2718</v>
      </c>
      <c r="N1674" s="97">
        <v>2719</v>
      </c>
      <c r="O1674" s="109">
        <v>43271</v>
      </c>
      <c r="P1674" s="97" t="s">
        <v>134</v>
      </c>
      <c r="Q1674" s="97" t="s">
        <v>93</v>
      </c>
      <c r="R1674" s="132" t="str">
        <f>IFERROR(VLOOKUP(Q1674,PROVEEDORES!$A$2:$B$100,2,0),"")</f>
        <v>GUAYAQUIL</v>
      </c>
      <c r="S1674" s="124">
        <v>0.73958333333333337</v>
      </c>
      <c r="T1674" s="97">
        <v>5</v>
      </c>
      <c r="U1674" s="127" t="s">
        <v>1407</v>
      </c>
      <c r="V1674" s="97" t="s">
        <v>1406</v>
      </c>
      <c r="W1674" s="97" t="s">
        <v>289</v>
      </c>
      <c r="Y1674" s="127" t="s">
        <v>363</v>
      </c>
      <c r="Z1674" s="127" t="s">
        <v>527</v>
      </c>
      <c r="AA1674" s="127" t="s">
        <v>261</v>
      </c>
      <c r="AB1674" s="127">
        <f t="shared" si="195"/>
        <v>4</v>
      </c>
      <c r="AC1674" s="127">
        <f t="shared" si="201"/>
        <v>1</v>
      </c>
      <c r="AD1674" s="97">
        <v>24</v>
      </c>
      <c r="AE1674" s="132">
        <f t="shared" si="199"/>
        <v>920</v>
      </c>
      <c r="AF1674" s="97">
        <v>1</v>
      </c>
      <c r="AH1674" s="127" t="str">
        <f t="shared" si="198"/>
        <v>2719PHYTO SOYA CAPS. X 60</v>
      </c>
      <c r="AI1674" s="97" t="s">
        <v>378</v>
      </c>
    </row>
    <row r="1675" spans="1:35" x14ac:dyDescent="0.3">
      <c r="A1675" s="97">
        <v>197</v>
      </c>
      <c r="B1675" s="127" t="str">
        <f t="shared" si="196"/>
        <v>1971</v>
      </c>
      <c r="C1675" s="127" t="str">
        <f t="shared" si="197"/>
        <v>27241</v>
      </c>
      <c r="E1675" s="180" t="s">
        <v>630</v>
      </c>
      <c r="F1675" s="148" t="str">
        <f>IFERROR(VLOOKUP(CONCATENATE(G1675,E1675),LOTES!$A$6:$D$1002,4,0),"")</f>
        <v>ACTIVOX MENTA-EUCALIPTO X 16 PASTILLAS</v>
      </c>
      <c r="G1675" s="180" t="s">
        <v>397</v>
      </c>
      <c r="H1675" s="136">
        <f>IFERROR(VLOOKUP(CONCATENATE(G1675,E1675),LOTES!$A$6:$F$1000,6,0),"")</f>
        <v>43738</v>
      </c>
      <c r="I1675" s="132">
        <f t="shared" si="200"/>
        <v>1</v>
      </c>
      <c r="J1675" s="97" t="s">
        <v>667</v>
      </c>
      <c r="K1675" s="97">
        <v>2018</v>
      </c>
      <c r="L1675" s="109">
        <v>43276</v>
      </c>
      <c r="M1675" s="97">
        <v>2722</v>
      </c>
      <c r="N1675" s="97">
        <v>2724</v>
      </c>
      <c r="O1675" s="109">
        <v>43276</v>
      </c>
      <c r="P1675" s="97" t="s">
        <v>134</v>
      </c>
      <c r="Q1675" s="97" t="s">
        <v>90</v>
      </c>
      <c r="R1675" s="132" t="str">
        <f>IFERROR(VLOOKUP(Q1675,PROVEEDORES!$A$2:$B$100,2,0),"")</f>
        <v>CUENCA</v>
      </c>
      <c r="S1675" s="124">
        <v>0.70833333333333337</v>
      </c>
      <c r="T1675" s="97">
        <v>4</v>
      </c>
      <c r="U1675" s="127" t="s">
        <v>265</v>
      </c>
      <c r="V1675" s="97" t="s">
        <v>526</v>
      </c>
      <c r="W1675" s="97" t="s">
        <v>289</v>
      </c>
      <c r="Y1675" s="127" t="s">
        <v>363</v>
      </c>
      <c r="Z1675" s="127" t="s">
        <v>527</v>
      </c>
      <c r="AA1675" s="127" t="s">
        <v>261</v>
      </c>
      <c r="AB1675" s="127">
        <f t="shared" ref="AB1675:AB1738" si="202">IF(N1675&lt;&gt;"",IF(A1675&lt;&gt;A1674,1,IF(N1675=N1674,AB1674,AB1674+1)),"")</f>
        <v>1</v>
      </c>
      <c r="AC1675" s="127">
        <f t="shared" si="201"/>
        <v>1</v>
      </c>
      <c r="AD1675" s="181">
        <v>65</v>
      </c>
      <c r="AE1675" s="132">
        <f t="shared" si="199"/>
        <v>921</v>
      </c>
      <c r="AF1675" s="97">
        <v>1</v>
      </c>
      <c r="AH1675" s="127" t="str">
        <f t="shared" si="198"/>
        <v>2724ACTIVOX MENTA-EUCALIPTO X 16 PASTILLAS</v>
      </c>
      <c r="AI1675" s="97" t="s">
        <v>372</v>
      </c>
    </row>
    <row r="1676" spans="1:35" x14ac:dyDescent="0.3">
      <c r="A1676" s="97">
        <v>197</v>
      </c>
      <c r="B1676" s="127" t="str">
        <f t="shared" si="196"/>
        <v>1971</v>
      </c>
      <c r="C1676" s="127" t="str">
        <f t="shared" si="197"/>
        <v>27242</v>
      </c>
      <c r="E1676" s="180" t="s">
        <v>631</v>
      </c>
      <c r="F1676" s="148" t="str">
        <f>IFERROR(VLOOKUP(CONCATENATE(G1676,E1676),LOTES!$A$6:$D$1002,4,0),"")</f>
        <v>ACTIVOX MIEL-LIMON X 16 PASTILLAS</v>
      </c>
      <c r="G1676" s="180" t="s">
        <v>183</v>
      </c>
      <c r="H1676" s="136">
        <f>IFERROR(VLOOKUP(CONCATENATE(G1676,E1676),LOTES!$A$6:$F$1000,6,0),"")</f>
        <v>43738</v>
      </c>
      <c r="I1676" s="132">
        <f t="shared" si="200"/>
        <v>2</v>
      </c>
      <c r="J1676" s="97" t="s">
        <v>667</v>
      </c>
      <c r="K1676" s="97">
        <v>2018</v>
      </c>
      <c r="L1676" s="109">
        <v>43276</v>
      </c>
      <c r="M1676" s="97">
        <v>2722</v>
      </c>
      <c r="N1676" s="97">
        <v>2724</v>
      </c>
      <c r="O1676" s="109">
        <v>43276</v>
      </c>
      <c r="P1676" s="97" t="s">
        <v>134</v>
      </c>
      <c r="Q1676" s="97" t="s">
        <v>90</v>
      </c>
      <c r="R1676" s="132" t="str">
        <f>IFERROR(VLOOKUP(Q1676,PROVEEDORES!$A$2:$B$100,2,0),"")</f>
        <v>CUENCA</v>
      </c>
      <c r="S1676" s="124">
        <v>0.70833333333333337</v>
      </c>
      <c r="T1676" s="97">
        <v>4</v>
      </c>
      <c r="U1676" s="127" t="s">
        <v>265</v>
      </c>
      <c r="V1676" s="97" t="s">
        <v>526</v>
      </c>
      <c r="W1676" s="97" t="s">
        <v>289</v>
      </c>
      <c r="Y1676" s="127" t="s">
        <v>363</v>
      </c>
      <c r="Z1676" s="127" t="s">
        <v>527</v>
      </c>
      <c r="AA1676" s="127" t="s">
        <v>261</v>
      </c>
      <c r="AB1676" s="127">
        <f t="shared" si="202"/>
        <v>1</v>
      </c>
      <c r="AC1676" s="127">
        <f t="shared" si="201"/>
        <v>1</v>
      </c>
      <c r="AD1676" s="181">
        <v>65</v>
      </c>
      <c r="AE1676" s="132">
        <f t="shared" si="199"/>
        <v>921</v>
      </c>
      <c r="AF1676" s="97">
        <v>1</v>
      </c>
      <c r="AH1676" s="127" t="str">
        <f t="shared" si="198"/>
        <v>2724ACTIVOX MIEL-LIMON X 16 PASTILLAS</v>
      </c>
      <c r="AI1676" s="97" t="s">
        <v>372</v>
      </c>
    </row>
    <row r="1677" spans="1:35" x14ac:dyDescent="0.3">
      <c r="A1677" s="97">
        <v>197</v>
      </c>
      <c r="B1677" s="127" t="str">
        <f t="shared" si="196"/>
        <v>1971</v>
      </c>
      <c r="C1677" s="127" t="str">
        <f t="shared" si="197"/>
        <v>27243</v>
      </c>
      <c r="E1677" s="180" t="s">
        <v>613</v>
      </c>
      <c r="F1677" s="148" t="str">
        <f>IFERROR(VLOOKUP(CONCATENATE(G1677,E1677),LOTES!$A$6:$D$1002,4,0),"")</f>
        <v>ARKOLAGEN PLUS X 14 SACHETS</v>
      </c>
      <c r="G1677" s="180" t="s">
        <v>1391</v>
      </c>
      <c r="H1677" s="136">
        <f>IFERROR(VLOOKUP(CONCATENATE(G1677,E1677),LOTES!$A$6:$F$1000,6,0),"")</f>
        <v>44226</v>
      </c>
      <c r="I1677" s="132">
        <f t="shared" si="200"/>
        <v>3</v>
      </c>
      <c r="J1677" s="97" t="s">
        <v>667</v>
      </c>
      <c r="K1677" s="97">
        <v>2018</v>
      </c>
      <c r="L1677" s="109">
        <v>43276</v>
      </c>
      <c r="M1677" s="97">
        <v>2722</v>
      </c>
      <c r="N1677" s="97">
        <v>2724</v>
      </c>
      <c r="O1677" s="109">
        <v>43276</v>
      </c>
      <c r="P1677" s="97" t="s">
        <v>134</v>
      </c>
      <c r="Q1677" s="97" t="s">
        <v>90</v>
      </c>
      <c r="R1677" s="132" t="str">
        <f>IFERROR(VLOOKUP(Q1677,PROVEEDORES!$A$2:$B$100,2,0),"")</f>
        <v>CUENCA</v>
      </c>
      <c r="S1677" s="124">
        <v>0.70833333333333337</v>
      </c>
      <c r="T1677" s="97">
        <v>4</v>
      </c>
      <c r="U1677" s="127" t="s">
        <v>265</v>
      </c>
      <c r="V1677" s="97" t="s">
        <v>526</v>
      </c>
      <c r="W1677" s="97" t="s">
        <v>289</v>
      </c>
      <c r="Y1677" s="127" t="s">
        <v>363</v>
      </c>
      <c r="Z1677" s="127" t="s">
        <v>527</v>
      </c>
      <c r="AA1677" s="127" t="s">
        <v>261</v>
      </c>
      <c r="AB1677" s="127">
        <f t="shared" si="202"/>
        <v>1</v>
      </c>
      <c r="AC1677" s="127">
        <f t="shared" si="201"/>
        <v>1</v>
      </c>
      <c r="AD1677" s="181">
        <v>15</v>
      </c>
      <c r="AE1677" s="132">
        <f t="shared" si="199"/>
        <v>921</v>
      </c>
      <c r="AF1677" s="97">
        <v>1</v>
      </c>
      <c r="AH1677" s="127" t="str">
        <f t="shared" si="198"/>
        <v>2724ARKOLAGEN PLUS X 14 SACHETS</v>
      </c>
      <c r="AI1677" s="97" t="s">
        <v>372</v>
      </c>
    </row>
    <row r="1678" spans="1:35" x14ac:dyDescent="0.3">
      <c r="A1678" s="97">
        <v>197</v>
      </c>
      <c r="B1678" s="127" t="str">
        <f t="shared" si="196"/>
        <v>1971</v>
      </c>
      <c r="C1678" s="127" t="str">
        <f t="shared" si="197"/>
        <v>27244</v>
      </c>
      <c r="E1678" s="180" t="s">
        <v>615</v>
      </c>
      <c r="F1678" s="148" t="str">
        <f>IFERROR(VLOOKUP(CONCATENATE(G1678,E1678),LOTES!$A$6:$D$1002,4,0),"")</f>
        <v>ARKOVOX PROPOLIS JARABE X 150 ML.</v>
      </c>
      <c r="G1678" s="180" t="s">
        <v>403</v>
      </c>
      <c r="H1678" s="136">
        <f>IFERROR(VLOOKUP(CONCATENATE(G1678,E1678),LOTES!$A$6:$F$1000,6,0),"")</f>
        <v>43707</v>
      </c>
      <c r="I1678" s="132">
        <f t="shared" si="200"/>
        <v>4</v>
      </c>
      <c r="J1678" s="97" t="s">
        <v>667</v>
      </c>
      <c r="K1678" s="97">
        <v>2018</v>
      </c>
      <c r="L1678" s="109">
        <v>43276</v>
      </c>
      <c r="M1678" s="97">
        <v>2722</v>
      </c>
      <c r="N1678" s="97">
        <v>2724</v>
      </c>
      <c r="O1678" s="109">
        <v>43276</v>
      </c>
      <c r="P1678" s="97" t="s">
        <v>134</v>
      </c>
      <c r="Q1678" s="97" t="s">
        <v>90</v>
      </c>
      <c r="R1678" s="132" t="str">
        <f>IFERROR(VLOOKUP(Q1678,PROVEEDORES!$A$2:$B$100,2,0),"")</f>
        <v>CUENCA</v>
      </c>
      <c r="S1678" s="124">
        <v>0.70833333333333337</v>
      </c>
      <c r="T1678" s="97">
        <v>4</v>
      </c>
      <c r="U1678" s="127" t="s">
        <v>265</v>
      </c>
      <c r="V1678" s="97" t="s">
        <v>526</v>
      </c>
      <c r="W1678" s="97" t="s">
        <v>289</v>
      </c>
      <c r="Y1678" s="127" t="s">
        <v>363</v>
      </c>
      <c r="Z1678" s="127" t="s">
        <v>527</v>
      </c>
      <c r="AA1678" s="127" t="s">
        <v>261</v>
      </c>
      <c r="AB1678" s="127">
        <f t="shared" si="202"/>
        <v>1</v>
      </c>
      <c r="AC1678" s="127">
        <f t="shared" si="201"/>
        <v>1</v>
      </c>
      <c r="AD1678" s="181">
        <v>30</v>
      </c>
      <c r="AE1678" s="132">
        <f t="shared" si="199"/>
        <v>921</v>
      </c>
      <c r="AF1678" s="97">
        <v>1</v>
      </c>
      <c r="AH1678" s="127" t="str">
        <f t="shared" si="198"/>
        <v>2724ARKOVOX PROPOLIS JARABE X 150 ML.</v>
      </c>
      <c r="AI1678" s="97" t="s">
        <v>372</v>
      </c>
    </row>
    <row r="1679" spans="1:35" x14ac:dyDescent="0.3">
      <c r="A1679" s="97">
        <v>197</v>
      </c>
      <c r="B1679" s="127" t="str">
        <f t="shared" si="196"/>
        <v>1971</v>
      </c>
      <c r="C1679" s="127" t="str">
        <f t="shared" si="197"/>
        <v>27245</v>
      </c>
      <c r="E1679" s="180" t="s">
        <v>619</v>
      </c>
      <c r="F1679" s="148" t="str">
        <f>IFERROR(VLOOKUP(CONCATENATE(G1679,E1679),LOTES!$A$6:$D$1002,4,0),"")</f>
        <v>CYS-CONTROL SACHETS X 14</v>
      </c>
      <c r="G1679" s="180" t="s">
        <v>407</v>
      </c>
      <c r="H1679" s="136">
        <f>IFERROR(VLOOKUP(CONCATENATE(G1679,E1679),LOTES!$A$6:$F$1000,6,0),"")</f>
        <v>44134</v>
      </c>
      <c r="I1679" s="132">
        <f t="shared" si="200"/>
        <v>5</v>
      </c>
      <c r="J1679" s="97" t="s">
        <v>667</v>
      </c>
      <c r="K1679" s="97">
        <v>2018</v>
      </c>
      <c r="L1679" s="109">
        <v>43276</v>
      </c>
      <c r="M1679" s="97">
        <v>2722</v>
      </c>
      <c r="N1679" s="97">
        <v>2724</v>
      </c>
      <c r="O1679" s="109">
        <v>43276</v>
      </c>
      <c r="P1679" s="97" t="s">
        <v>134</v>
      </c>
      <c r="Q1679" s="97" t="s">
        <v>90</v>
      </c>
      <c r="R1679" s="132" t="str">
        <f>IFERROR(VLOOKUP(Q1679,PROVEEDORES!$A$2:$B$100,2,0),"")</f>
        <v>CUENCA</v>
      </c>
      <c r="S1679" s="124">
        <v>0.70833333333333337</v>
      </c>
      <c r="T1679" s="97">
        <v>4</v>
      </c>
      <c r="U1679" s="127" t="s">
        <v>265</v>
      </c>
      <c r="V1679" s="97" t="s">
        <v>526</v>
      </c>
      <c r="W1679" s="97" t="s">
        <v>289</v>
      </c>
      <c r="Y1679" s="127" t="s">
        <v>363</v>
      </c>
      <c r="Z1679" s="127" t="s">
        <v>527</v>
      </c>
      <c r="AA1679" s="127" t="s">
        <v>261</v>
      </c>
      <c r="AB1679" s="127">
        <f t="shared" si="202"/>
        <v>1</v>
      </c>
      <c r="AC1679" s="127">
        <f t="shared" si="201"/>
        <v>1</v>
      </c>
      <c r="AD1679" s="181">
        <v>5</v>
      </c>
      <c r="AE1679" s="132">
        <f t="shared" si="199"/>
        <v>921</v>
      </c>
      <c r="AF1679" s="97">
        <v>1</v>
      </c>
      <c r="AH1679" s="127" t="str">
        <f t="shared" si="198"/>
        <v>2724CYS-CONTROL SACHETS X 14</v>
      </c>
      <c r="AI1679" s="97" t="s">
        <v>372</v>
      </c>
    </row>
    <row r="1680" spans="1:35" x14ac:dyDescent="0.3">
      <c r="A1680" s="97">
        <v>197</v>
      </c>
      <c r="B1680" s="127" t="str">
        <f t="shared" si="196"/>
        <v>1971</v>
      </c>
      <c r="C1680" s="127" t="str">
        <f t="shared" si="197"/>
        <v>27246</v>
      </c>
      <c r="E1680" s="180" t="s">
        <v>627</v>
      </c>
      <c r="F1680" s="148" t="str">
        <f>IFERROR(VLOOKUP(CONCATENATE(G1680,E1680),LOTES!$A$6:$D$1002,4,0),"")</f>
        <v>ECHINALIS X 30 CAPSULAS</v>
      </c>
      <c r="G1680" s="180" t="s">
        <v>154</v>
      </c>
      <c r="H1680" s="136">
        <f>IFERROR(VLOOKUP(CONCATENATE(G1680,E1680),LOTES!$A$6:$F$1000,6,0),"")</f>
        <v>43910</v>
      </c>
      <c r="I1680" s="132">
        <f t="shared" si="200"/>
        <v>6</v>
      </c>
      <c r="J1680" s="97" t="s">
        <v>667</v>
      </c>
      <c r="K1680" s="97">
        <v>2018</v>
      </c>
      <c r="L1680" s="109">
        <v>43276</v>
      </c>
      <c r="M1680" s="97">
        <v>2722</v>
      </c>
      <c r="N1680" s="97">
        <v>2724</v>
      </c>
      <c r="O1680" s="109">
        <v>43276</v>
      </c>
      <c r="P1680" s="97" t="s">
        <v>134</v>
      </c>
      <c r="Q1680" s="97" t="s">
        <v>90</v>
      </c>
      <c r="R1680" s="132" t="str">
        <f>IFERROR(VLOOKUP(Q1680,PROVEEDORES!$A$2:$B$100,2,0),"")</f>
        <v>CUENCA</v>
      </c>
      <c r="S1680" s="124">
        <v>0.70833333333333337</v>
      </c>
      <c r="T1680" s="97">
        <v>4</v>
      </c>
      <c r="U1680" s="127" t="s">
        <v>265</v>
      </c>
      <c r="V1680" s="97" t="s">
        <v>526</v>
      </c>
      <c r="W1680" s="97" t="s">
        <v>289</v>
      </c>
      <c r="Y1680" s="127" t="s">
        <v>363</v>
      </c>
      <c r="Z1680" s="127" t="s">
        <v>527</v>
      </c>
      <c r="AA1680" s="127" t="s">
        <v>261</v>
      </c>
      <c r="AB1680" s="127">
        <f t="shared" si="202"/>
        <v>1</v>
      </c>
      <c r="AC1680" s="127">
        <f t="shared" si="201"/>
        <v>1</v>
      </c>
      <c r="AD1680" s="181">
        <v>5</v>
      </c>
      <c r="AE1680" s="132">
        <f t="shared" si="199"/>
        <v>921</v>
      </c>
      <c r="AF1680" s="97">
        <v>1</v>
      </c>
      <c r="AH1680" s="127" t="str">
        <f t="shared" si="198"/>
        <v>2724ECHINALIS X 30 CAPSULAS</v>
      </c>
      <c r="AI1680" s="97" t="s">
        <v>372</v>
      </c>
    </row>
    <row r="1681" spans="1:35" x14ac:dyDescent="0.3">
      <c r="A1681" s="97">
        <v>197</v>
      </c>
      <c r="B1681" s="127" t="str">
        <f t="shared" si="196"/>
        <v>1971</v>
      </c>
      <c r="C1681" s="127" t="str">
        <f t="shared" si="197"/>
        <v>27247</v>
      </c>
      <c r="E1681" s="180" t="s">
        <v>617</v>
      </c>
      <c r="F1681" s="148" t="str">
        <f>IFERROR(VLOOKUP(CONCATENATE(G1681,E1681),LOTES!$A$6:$D$1002,4,0),"")</f>
        <v>PHYTO SOYA CAPS. X 60</v>
      </c>
      <c r="G1681" s="180" t="s">
        <v>355</v>
      </c>
      <c r="H1681" s="136">
        <f>IFERROR(VLOOKUP(CONCATENATE(G1681,E1681),LOTES!$A$6:$F$1000,6,0),"")</f>
        <v>44073</v>
      </c>
      <c r="I1681" s="132">
        <f t="shared" si="200"/>
        <v>7</v>
      </c>
      <c r="J1681" s="97" t="s">
        <v>667</v>
      </c>
      <c r="K1681" s="97">
        <v>2018</v>
      </c>
      <c r="L1681" s="109">
        <v>43276</v>
      </c>
      <c r="M1681" s="97">
        <v>2722</v>
      </c>
      <c r="N1681" s="97">
        <v>2724</v>
      </c>
      <c r="O1681" s="109">
        <v>43276</v>
      </c>
      <c r="P1681" s="97" t="s">
        <v>134</v>
      </c>
      <c r="Q1681" s="97" t="s">
        <v>90</v>
      </c>
      <c r="R1681" s="132" t="str">
        <f>IFERROR(VLOOKUP(Q1681,PROVEEDORES!$A$2:$B$100,2,0),"")</f>
        <v>CUENCA</v>
      </c>
      <c r="S1681" s="124">
        <v>0.70833333333333337</v>
      </c>
      <c r="T1681" s="97">
        <v>4</v>
      </c>
      <c r="U1681" s="127" t="s">
        <v>265</v>
      </c>
      <c r="V1681" s="97" t="s">
        <v>526</v>
      </c>
      <c r="W1681" s="97" t="s">
        <v>289</v>
      </c>
      <c r="Y1681" s="127" t="s">
        <v>363</v>
      </c>
      <c r="Z1681" s="127" t="s">
        <v>527</v>
      </c>
      <c r="AA1681" s="127" t="s">
        <v>261</v>
      </c>
      <c r="AB1681" s="127">
        <f t="shared" si="202"/>
        <v>1</v>
      </c>
      <c r="AC1681" s="127">
        <f t="shared" si="201"/>
        <v>1</v>
      </c>
      <c r="AD1681" s="181">
        <v>5</v>
      </c>
      <c r="AE1681" s="132">
        <f t="shared" si="199"/>
        <v>921</v>
      </c>
      <c r="AF1681" s="97">
        <v>1</v>
      </c>
      <c r="AH1681" s="127" t="str">
        <f t="shared" si="198"/>
        <v>2724PHYTO SOYA CAPS. X 60</v>
      </c>
      <c r="AI1681" s="97" t="s">
        <v>372</v>
      </c>
    </row>
    <row r="1682" spans="1:35" x14ac:dyDescent="0.3">
      <c r="A1682" s="97">
        <v>197</v>
      </c>
      <c r="B1682" s="127" t="str">
        <f t="shared" si="196"/>
        <v>1971</v>
      </c>
      <c r="C1682" s="127" t="str">
        <f t="shared" si="197"/>
        <v>27248</v>
      </c>
      <c r="E1682" s="180" t="s">
        <v>620</v>
      </c>
      <c r="F1682" s="148" t="str">
        <f>IFERROR(VLOOKUP(CONCATENATE(G1682,E1682),LOTES!$A$6:$D$1002,4,0),"")</f>
        <v>PHYTO SOYA FORTE X 60 CAPS</v>
      </c>
      <c r="G1682" s="180" t="s">
        <v>184</v>
      </c>
      <c r="H1682" s="136">
        <f>IFERROR(VLOOKUP(CONCATENATE(G1682,E1682),LOTES!$A$6:$F$1000,6,0),"")</f>
        <v>44042</v>
      </c>
      <c r="I1682" s="132">
        <f t="shared" si="200"/>
        <v>8</v>
      </c>
      <c r="J1682" s="97" t="s">
        <v>667</v>
      </c>
      <c r="K1682" s="97">
        <v>2018</v>
      </c>
      <c r="L1682" s="109">
        <v>43276</v>
      </c>
      <c r="M1682" s="97">
        <v>2722</v>
      </c>
      <c r="N1682" s="97">
        <v>2724</v>
      </c>
      <c r="O1682" s="109">
        <v>43276</v>
      </c>
      <c r="P1682" s="97" t="s">
        <v>134</v>
      </c>
      <c r="Q1682" s="97" t="s">
        <v>90</v>
      </c>
      <c r="R1682" s="132" t="str">
        <f>IFERROR(VLOOKUP(Q1682,PROVEEDORES!$A$2:$B$100,2,0),"")</f>
        <v>CUENCA</v>
      </c>
      <c r="S1682" s="124">
        <v>0.70833333333333337</v>
      </c>
      <c r="T1682" s="97">
        <v>4</v>
      </c>
      <c r="U1682" s="127" t="s">
        <v>265</v>
      </c>
      <c r="V1682" s="97" t="s">
        <v>526</v>
      </c>
      <c r="W1682" s="97" t="s">
        <v>289</v>
      </c>
      <c r="Y1682" s="127" t="s">
        <v>363</v>
      </c>
      <c r="Z1682" s="127" t="s">
        <v>527</v>
      </c>
      <c r="AA1682" s="127" t="s">
        <v>261</v>
      </c>
      <c r="AB1682" s="127">
        <f t="shared" si="202"/>
        <v>1</v>
      </c>
      <c r="AC1682" s="127">
        <f t="shared" si="201"/>
        <v>1</v>
      </c>
      <c r="AD1682" s="181">
        <v>5</v>
      </c>
      <c r="AE1682" s="132">
        <f t="shared" si="199"/>
        <v>921</v>
      </c>
      <c r="AF1682" s="97">
        <v>1</v>
      </c>
      <c r="AH1682" s="127" t="str">
        <f t="shared" si="198"/>
        <v>2724PHYTO SOYA FORTE X 60 CAPS</v>
      </c>
      <c r="AI1682" s="97" t="s">
        <v>372</v>
      </c>
    </row>
    <row r="1683" spans="1:35" x14ac:dyDescent="0.3">
      <c r="A1683" s="97">
        <v>197</v>
      </c>
      <c r="B1683" s="127" t="str">
        <f t="shared" si="196"/>
        <v>1971</v>
      </c>
      <c r="C1683" s="127" t="str">
        <f t="shared" si="197"/>
        <v>27249</v>
      </c>
      <c r="E1683" s="180" t="s">
        <v>629</v>
      </c>
      <c r="F1683" s="148" t="str">
        <f>IFERROR(VLOOKUP(CONCATENATE(G1683,E1683),LOTES!$A$6:$D$1002,4,0),"")</f>
        <v>PHYTO SOYA DIA Y NOCHE X 60 CAP.</v>
      </c>
      <c r="G1683" s="180" t="s">
        <v>376</v>
      </c>
      <c r="H1683" s="136">
        <f>IFERROR(VLOOKUP(CONCATENATE(G1683,E1683),LOTES!$A$6:$F$1000,6,0),"")</f>
        <v>43889</v>
      </c>
      <c r="I1683" s="132">
        <f t="shared" si="200"/>
        <v>9</v>
      </c>
      <c r="J1683" s="97" t="s">
        <v>667</v>
      </c>
      <c r="K1683" s="97">
        <v>2018</v>
      </c>
      <c r="L1683" s="109">
        <v>43276</v>
      </c>
      <c r="M1683" s="97">
        <v>2722</v>
      </c>
      <c r="N1683" s="97">
        <v>2724</v>
      </c>
      <c r="O1683" s="109">
        <v>43276</v>
      </c>
      <c r="P1683" s="97" t="s">
        <v>134</v>
      </c>
      <c r="Q1683" s="97" t="s">
        <v>90</v>
      </c>
      <c r="R1683" s="132" t="str">
        <f>IFERROR(VLOOKUP(Q1683,PROVEEDORES!$A$2:$B$100,2,0),"")</f>
        <v>CUENCA</v>
      </c>
      <c r="S1683" s="124">
        <v>0.70833333333333337</v>
      </c>
      <c r="T1683" s="97">
        <v>4</v>
      </c>
      <c r="U1683" s="127" t="s">
        <v>265</v>
      </c>
      <c r="V1683" s="97" t="s">
        <v>526</v>
      </c>
      <c r="W1683" s="97" t="s">
        <v>289</v>
      </c>
      <c r="Y1683" s="127" t="s">
        <v>363</v>
      </c>
      <c r="Z1683" s="127" t="s">
        <v>527</v>
      </c>
      <c r="AA1683" s="127" t="s">
        <v>261</v>
      </c>
      <c r="AB1683" s="127">
        <f t="shared" si="202"/>
        <v>1</v>
      </c>
      <c r="AC1683" s="127">
        <f t="shared" si="201"/>
        <v>1</v>
      </c>
      <c r="AD1683" s="181">
        <v>10</v>
      </c>
      <c r="AE1683" s="132">
        <f t="shared" si="199"/>
        <v>921</v>
      </c>
      <c r="AF1683" s="97">
        <v>1</v>
      </c>
      <c r="AH1683" s="127" t="str">
        <f t="shared" si="198"/>
        <v>2724PHYTO SOYA DIA Y NOCHE X 60 CAP.</v>
      </c>
      <c r="AI1683" s="97" t="s">
        <v>372</v>
      </c>
    </row>
    <row r="1684" spans="1:35" x14ac:dyDescent="0.3">
      <c r="A1684" s="97">
        <v>197</v>
      </c>
      <c r="B1684" s="127" t="str">
        <f t="shared" si="196"/>
        <v>1972</v>
      </c>
      <c r="C1684" s="127" t="str">
        <f t="shared" si="197"/>
        <v>27231</v>
      </c>
      <c r="E1684" s="181" t="s">
        <v>631</v>
      </c>
      <c r="F1684" s="148" t="str">
        <f>IFERROR(VLOOKUP(CONCATENATE(G1684,E1684),LOTES!$A$6:$D$1002,4,0),"")</f>
        <v>ACTIVOX MIEL-LIMON X 16 PASTILLAS</v>
      </c>
      <c r="G1684" s="182" t="s">
        <v>183</v>
      </c>
      <c r="H1684" s="136">
        <f>IFERROR(VLOOKUP(CONCATENATE(G1684,E1684),LOTES!$A$6:$F$1000,6,0),"")</f>
        <v>43738</v>
      </c>
      <c r="I1684" s="132">
        <f t="shared" si="200"/>
        <v>1</v>
      </c>
      <c r="J1684" s="97" t="s">
        <v>667</v>
      </c>
      <c r="K1684" s="97">
        <v>2018</v>
      </c>
      <c r="L1684" s="109">
        <v>43276</v>
      </c>
      <c r="M1684" s="97">
        <v>2721</v>
      </c>
      <c r="N1684" s="97">
        <v>2723</v>
      </c>
      <c r="O1684" s="109">
        <v>43276</v>
      </c>
      <c r="P1684" s="97" t="s">
        <v>134</v>
      </c>
      <c r="Q1684" s="97" t="s">
        <v>89</v>
      </c>
      <c r="R1684" s="132" t="str">
        <f>IFERROR(VLOOKUP(Q1684,PROVEEDORES!$A$2:$B$100,2,0),"")</f>
        <v>QUITO</v>
      </c>
      <c r="S1684" s="124">
        <v>0.70833333333333337</v>
      </c>
      <c r="T1684" s="97">
        <v>1</v>
      </c>
      <c r="U1684" s="127" t="s">
        <v>265</v>
      </c>
      <c r="V1684" s="97" t="s">
        <v>526</v>
      </c>
      <c r="W1684" s="97" t="s">
        <v>289</v>
      </c>
      <c r="Y1684" s="127" t="s">
        <v>363</v>
      </c>
      <c r="Z1684" s="127" t="s">
        <v>527</v>
      </c>
      <c r="AA1684" s="127" t="s">
        <v>261</v>
      </c>
      <c r="AB1684" s="127">
        <f t="shared" si="202"/>
        <v>2</v>
      </c>
      <c r="AC1684" s="127">
        <f t="shared" si="201"/>
        <v>1</v>
      </c>
      <c r="AD1684" s="97">
        <v>14</v>
      </c>
      <c r="AE1684" s="132">
        <f t="shared" si="199"/>
        <v>922</v>
      </c>
      <c r="AF1684" s="97">
        <v>1</v>
      </c>
      <c r="AH1684" s="127" t="str">
        <f t="shared" si="198"/>
        <v>2723ACTIVOX MIEL-LIMON X 16 PASTILLAS</v>
      </c>
      <c r="AI1684" s="97" t="s">
        <v>1408</v>
      </c>
    </row>
    <row r="1685" spans="1:35" x14ac:dyDescent="0.3">
      <c r="A1685" s="97">
        <v>197</v>
      </c>
      <c r="B1685" s="127" t="str">
        <f t="shared" si="196"/>
        <v>1972</v>
      </c>
      <c r="C1685" s="127" t="str">
        <f t="shared" si="197"/>
        <v>27232</v>
      </c>
      <c r="E1685" s="181" t="s">
        <v>630</v>
      </c>
      <c r="F1685" s="148" t="str">
        <f>IFERROR(VLOOKUP(CONCATENATE(G1685,E1685),LOTES!$A$6:$D$1002,4,0),"")</f>
        <v>ACTIVOX MENTA-EUCALIPTO X 16 PASTILLAS</v>
      </c>
      <c r="G1685" s="181" t="s">
        <v>397</v>
      </c>
      <c r="H1685" s="136">
        <f>IFERROR(VLOOKUP(CONCATENATE(G1685,E1685),LOTES!$A$6:$F$1000,6,0),"")</f>
        <v>43738</v>
      </c>
      <c r="I1685" s="132">
        <f t="shared" si="200"/>
        <v>2</v>
      </c>
      <c r="J1685" s="97" t="s">
        <v>667</v>
      </c>
      <c r="K1685" s="97">
        <v>2018</v>
      </c>
      <c r="L1685" s="109">
        <v>43276</v>
      </c>
      <c r="M1685" s="97">
        <v>2721</v>
      </c>
      <c r="N1685" s="97">
        <v>2723</v>
      </c>
      <c r="O1685" s="109">
        <v>43276</v>
      </c>
      <c r="P1685" s="97" t="s">
        <v>134</v>
      </c>
      <c r="Q1685" s="97" t="s">
        <v>89</v>
      </c>
      <c r="R1685" s="132" t="str">
        <f>IFERROR(VLOOKUP(Q1685,PROVEEDORES!$A$2:$B$100,2,0),"")</f>
        <v>QUITO</v>
      </c>
      <c r="S1685" s="124">
        <v>0.70833333333333337</v>
      </c>
      <c r="T1685" s="97">
        <v>1</v>
      </c>
      <c r="U1685" s="127" t="s">
        <v>265</v>
      </c>
      <c r="V1685" s="97" t="s">
        <v>526</v>
      </c>
      <c r="W1685" s="97" t="s">
        <v>289</v>
      </c>
      <c r="Y1685" s="127" t="s">
        <v>363</v>
      </c>
      <c r="Z1685" s="127" t="s">
        <v>527</v>
      </c>
      <c r="AA1685" s="127" t="s">
        <v>261</v>
      </c>
      <c r="AB1685" s="127">
        <f t="shared" si="202"/>
        <v>2</v>
      </c>
      <c r="AC1685" s="127">
        <f t="shared" si="201"/>
        <v>1</v>
      </c>
      <c r="AD1685" s="97">
        <v>14</v>
      </c>
      <c r="AE1685" s="132">
        <f t="shared" si="199"/>
        <v>922</v>
      </c>
      <c r="AF1685" s="97">
        <v>1</v>
      </c>
      <c r="AH1685" s="127" t="str">
        <f t="shared" si="198"/>
        <v>2723ACTIVOX MENTA-EUCALIPTO X 16 PASTILLAS</v>
      </c>
      <c r="AI1685" s="97" t="s">
        <v>1408</v>
      </c>
    </row>
    <row r="1686" spans="1:35" x14ac:dyDescent="0.3">
      <c r="A1686" s="97">
        <v>197</v>
      </c>
      <c r="B1686" s="127" t="str">
        <f t="shared" si="196"/>
        <v>1972</v>
      </c>
      <c r="C1686" s="127" t="str">
        <f t="shared" si="197"/>
        <v>27233</v>
      </c>
      <c r="E1686" s="181" t="s">
        <v>616</v>
      </c>
      <c r="F1686" s="148" t="str">
        <f>IFERROR(VLOOKUP(CONCATENATE(G1686,E1686),LOTES!$A$6:$D$1002,4,0),"")</f>
        <v>PERLAS DE PIEL advance X 200 CAPS.</v>
      </c>
      <c r="G1686" s="181" t="s">
        <v>408</v>
      </c>
      <c r="H1686" s="136">
        <f>IFERROR(VLOOKUP(CONCATENATE(G1686,E1686),LOTES!$A$6:$F$1000,6,0),"")</f>
        <v>44165</v>
      </c>
      <c r="I1686" s="132">
        <f t="shared" si="200"/>
        <v>3</v>
      </c>
      <c r="J1686" s="97" t="s">
        <v>667</v>
      </c>
      <c r="K1686" s="97">
        <v>2018</v>
      </c>
      <c r="L1686" s="109">
        <v>43276</v>
      </c>
      <c r="M1686" s="97">
        <v>2721</v>
      </c>
      <c r="N1686" s="97">
        <v>2723</v>
      </c>
      <c r="O1686" s="109">
        <v>43276</v>
      </c>
      <c r="P1686" s="97" t="s">
        <v>134</v>
      </c>
      <c r="Q1686" s="97" t="s">
        <v>89</v>
      </c>
      <c r="R1686" s="132" t="str">
        <f>IFERROR(VLOOKUP(Q1686,PROVEEDORES!$A$2:$B$100,2,0),"")</f>
        <v>QUITO</v>
      </c>
      <c r="S1686" s="124">
        <v>0.70833333333333337</v>
      </c>
      <c r="T1686" s="97">
        <v>1</v>
      </c>
      <c r="U1686" s="127" t="s">
        <v>265</v>
      </c>
      <c r="V1686" s="97" t="s">
        <v>526</v>
      </c>
      <c r="W1686" s="97" t="s">
        <v>289</v>
      </c>
      <c r="Y1686" s="127" t="s">
        <v>363</v>
      </c>
      <c r="Z1686" s="127" t="s">
        <v>527</v>
      </c>
      <c r="AA1686" s="127" t="s">
        <v>261</v>
      </c>
      <c r="AB1686" s="127">
        <f t="shared" si="202"/>
        <v>2</v>
      </c>
      <c r="AC1686" s="127">
        <f t="shared" si="201"/>
        <v>1</v>
      </c>
      <c r="AD1686" s="97">
        <v>7</v>
      </c>
      <c r="AE1686" s="132">
        <f t="shared" si="199"/>
        <v>922</v>
      </c>
      <c r="AF1686" s="97">
        <v>1</v>
      </c>
      <c r="AH1686" s="127" t="str">
        <f t="shared" si="198"/>
        <v>2723PERLAS DE PIEL advance X 200 CAPS.</v>
      </c>
      <c r="AI1686" s="97" t="s">
        <v>1408</v>
      </c>
    </row>
    <row r="1687" spans="1:35" s="112" customFormat="1" x14ac:dyDescent="0.3">
      <c r="A1687" s="112">
        <v>199</v>
      </c>
      <c r="B1687" s="196" t="str">
        <f t="shared" si="196"/>
        <v>1991</v>
      </c>
      <c r="C1687" s="196" t="str">
        <f t="shared" si="197"/>
        <v>27251</v>
      </c>
      <c r="D1687" s="184">
        <v>134327</v>
      </c>
      <c r="E1687" s="185" t="s">
        <v>630</v>
      </c>
      <c r="F1687" s="197" t="str">
        <f>IFERROR(VLOOKUP(CONCATENATE(G1687,E1687),LOTES!$A$6:$D$1002,4,0),"")</f>
        <v>ACTIVOX MENTA-EUCALIPTO X 16 PASTILLAS</v>
      </c>
      <c r="G1687" s="185" t="s">
        <v>397</v>
      </c>
      <c r="H1687" s="136">
        <f>IFERROR(VLOOKUP(CONCATENATE(G1687,E1687),LOTES!$A$6:$F$1000,6,0),"")</f>
        <v>43738</v>
      </c>
      <c r="I1687" s="132">
        <f t="shared" si="200"/>
        <v>1</v>
      </c>
      <c r="J1687" s="112" t="s">
        <v>667</v>
      </c>
      <c r="K1687" s="112">
        <v>2018</v>
      </c>
      <c r="L1687" s="198">
        <v>43278</v>
      </c>
      <c r="M1687" s="112">
        <v>2723</v>
      </c>
      <c r="N1687" s="199">
        <v>2725</v>
      </c>
      <c r="O1687" s="198">
        <v>43277</v>
      </c>
      <c r="P1687" s="112" t="s">
        <v>134</v>
      </c>
      <c r="Q1687" s="112" t="s">
        <v>95</v>
      </c>
      <c r="R1687" s="132" t="str">
        <f>IFERROR(VLOOKUP(Q1687,PROVEEDORES!$A$2:$B$100,2,0),"")</f>
        <v>QUITO</v>
      </c>
      <c r="S1687" s="200">
        <v>0.5625</v>
      </c>
      <c r="T1687" s="112">
        <v>138</v>
      </c>
      <c r="U1687" s="196" t="str">
        <f>IFERROR(VLOOKUP(V1687,TRANSPORTE!$A$4:$B$99,2,0),"")</f>
        <v>HENRY GUALPA</v>
      </c>
      <c r="V1687" s="112" t="s">
        <v>528</v>
      </c>
      <c r="W1687" s="112" t="s">
        <v>289</v>
      </c>
      <c r="Y1687" s="196" t="str">
        <f>IFERROR(VLOOKUP(V1687,TRANSPORTE!$A$4:$C$99,3,0),"")</f>
        <v>FURGON</v>
      </c>
      <c r="Z1687" s="196" t="str">
        <f>IFERROR(VLOOKUP(V1687,TRANSPORTE!$A$4:$D$99,4,0),"")</f>
        <v>HINO</v>
      </c>
      <c r="AA1687" s="196" t="str">
        <f>IFERROR(VLOOKUP(V1687,TRANSPORTE!$A$4:$E$99,5,0),"")</f>
        <v>ORION</v>
      </c>
      <c r="AB1687" s="196">
        <f t="shared" si="202"/>
        <v>1</v>
      </c>
      <c r="AC1687" s="196">
        <f t="shared" si="201"/>
        <v>1</v>
      </c>
      <c r="AD1687" s="201">
        <v>960</v>
      </c>
      <c r="AE1687" s="132">
        <f t="shared" si="199"/>
        <v>923</v>
      </c>
      <c r="AF1687" s="112">
        <v>3</v>
      </c>
      <c r="AG1687" s="202"/>
      <c r="AH1687" s="196" t="str">
        <f t="shared" si="198"/>
        <v>2725ACTIVOX MENTA-EUCALIPTO X 16 PASTILLAS</v>
      </c>
      <c r="AI1687" s="185" t="s">
        <v>1409</v>
      </c>
    </row>
    <row r="1688" spans="1:35" s="112" customFormat="1" x14ac:dyDescent="0.3">
      <c r="B1688" s="196" t="str">
        <f t="shared" si="196"/>
        <v>1</v>
      </c>
      <c r="C1688" s="196" t="str">
        <f t="shared" si="197"/>
        <v>27252</v>
      </c>
      <c r="D1688" s="184">
        <v>134327</v>
      </c>
      <c r="E1688" s="185" t="s">
        <v>613</v>
      </c>
      <c r="F1688" s="197" t="str">
        <f>IFERROR(VLOOKUP(CONCATENATE(G1688,E1688),LOTES!$A$6:$D$1002,4,0),"")</f>
        <v>ARKOLAGEN PLUS X 14 SACHETS</v>
      </c>
      <c r="G1688" s="185" t="s">
        <v>1391</v>
      </c>
      <c r="H1688" s="136">
        <f>IFERROR(VLOOKUP(CONCATENATE(G1688,E1688),LOTES!$A$6:$F$1000,6,0),"")</f>
        <v>44226</v>
      </c>
      <c r="I1688" s="132">
        <f t="shared" si="200"/>
        <v>2</v>
      </c>
      <c r="J1688" s="112" t="s">
        <v>667</v>
      </c>
      <c r="K1688" s="112">
        <v>2018</v>
      </c>
      <c r="L1688" s="198">
        <v>43278</v>
      </c>
      <c r="M1688" s="112">
        <v>2723</v>
      </c>
      <c r="N1688" s="199">
        <v>2725</v>
      </c>
      <c r="O1688" s="198">
        <v>43277</v>
      </c>
      <c r="P1688" s="112" t="s">
        <v>134</v>
      </c>
      <c r="Q1688" s="112" t="s">
        <v>95</v>
      </c>
      <c r="R1688" s="132" t="str">
        <f>IFERROR(VLOOKUP(Q1688,PROVEEDORES!$A$2:$B$100,2,0),"")</f>
        <v>QUITO</v>
      </c>
      <c r="S1688" s="200">
        <v>0.5625</v>
      </c>
      <c r="T1688" s="112">
        <v>138</v>
      </c>
      <c r="U1688" s="196" t="str">
        <f>IFERROR(VLOOKUP(V1688,TRANSPORTE!$A$4:$B$99,2,0),"")</f>
        <v>HENRY GUALPA</v>
      </c>
      <c r="V1688" s="112" t="s">
        <v>528</v>
      </c>
      <c r="W1688" s="112" t="s">
        <v>289</v>
      </c>
      <c r="Y1688" s="196" t="str">
        <f>IFERROR(VLOOKUP(V1688,TRANSPORTE!$A$4:$C$99,3,0),"")</f>
        <v>FURGON</v>
      </c>
      <c r="Z1688" s="196" t="str">
        <f>IFERROR(VLOOKUP(V1688,TRANSPORTE!$A$4:$D$99,4,0),"")</f>
        <v>HINO</v>
      </c>
      <c r="AA1688" s="196" t="str">
        <f>IFERROR(VLOOKUP(V1688,TRANSPORTE!$A$4:$E$99,5,0),"")</f>
        <v>ORION</v>
      </c>
      <c r="AB1688" s="196">
        <f t="shared" si="202"/>
        <v>1</v>
      </c>
      <c r="AC1688" s="196">
        <f t="shared" si="201"/>
        <v>1</v>
      </c>
      <c r="AD1688" s="201">
        <v>447</v>
      </c>
      <c r="AE1688" s="132">
        <f t="shared" si="199"/>
        <v>923</v>
      </c>
      <c r="AF1688" s="112">
        <v>3</v>
      </c>
      <c r="AG1688" s="202"/>
      <c r="AH1688" s="196" t="str">
        <f t="shared" si="198"/>
        <v>2725ARKOLAGEN PLUS X 14 SACHETS</v>
      </c>
      <c r="AI1688" s="185" t="s">
        <v>1409</v>
      </c>
    </row>
    <row r="1689" spans="1:35" s="112" customFormat="1" x14ac:dyDescent="0.3">
      <c r="B1689" s="196" t="str">
        <f t="shared" si="196"/>
        <v>1</v>
      </c>
      <c r="C1689" s="196" t="str">
        <f t="shared" si="197"/>
        <v>27253</v>
      </c>
      <c r="D1689" s="184">
        <v>134327</v>
      </c>
      <c r="E1689" s="185" t="s">
        <v>613</v>
      </c>
      <c r="F1689" s="197" t="str">
        <f>IFERROR(VLOOKUP(CONCATENATE(G1689,E1689),LOTES!$A$6:$D$1002,4,0),"")</f>
        <v>ARKOLAGEN PLUS X 14 SACHETS</v>
      </c>
      <c r="G1689" s="185" t="s">
        <v>1392</v>
      </c>
      <c r="H1689" s="136">
        <f>IFERROR(VLOOKUP(CONCATENATE(G1689,E1689),LOTES!$A$6:$F$1000,6,0),"")</f>
        <v>44226</v>
      </c>
      <c r="I1689" s="132">
        <v>3</v>
      </c>
      <c r="J1689" s="112" t="s">
        <v>667</v>
      </c>
      <c r="K1689" s="112">
        <v>2018</v>
      </c>
      <c r="L1689" s="198">
        <v>43278</v>
      </c>
      <c r="M1689" s="112">
        <v>2723</v>
      </c>
      <c r="N1689" s="199">
        <v>2725</v>
      </c>
      <c r="O1689" s="198">
        <v>43277</v>
      </c>
      <c r="P1689" s="112" t="s">
        <v>134</v>
      </c>
      <c r="Q1689" s="112" t="s">
        <v>95</v>
      </c>
      <c r="R1689" s="132" t="str">
        <f>IFERROR(VLOOKUP(Q1689,PROVEEDORES!$A$2:$B$100,2,0),"")</f>
        <v>QUITO</v>
      </c>
      <c r="S1689" s="200">
        <v>0.5625</v>
      </c>
      <c r="T1689" s="112">
        <v>138</v>
      </c>
      <c r="U1689" s="196" t="str">
        <f>IFERROR(VLOOKUP(V1689,TRANSPORTE!$A$4:$B$99,2,0),"")</f>
        <v>HENRY GUALPA</v>
      </c>
      <c r="V1689" s="112" t="s">
        <v>528</v>
      </c>
      <c r="W1689" s="112" t="s">
        <v>289</v>
      </c>
      <c r="Y1689" s="196" t="str">
        <f>IFERROR(VLOOKUP(V1689,TRANSPORTE!$A$4:$C$99,3,0),"")</f>
        <v>FURGON</v>
      </c>
      <c r="Z1689" s="196" t="str">
        <f>IFERROR(VLOOKUP(V1689,TRANSPORTE!$A$4:$D$99,4,0),"")</f>
        <v>HINO</v>
      </c>
      <c r="AA1689" s="196" t="str">
        <f>IFERROR(VLOOKUP(V1689,TRANSPORTE!$A$4:$E$99,5,0),"")</f>
        <v>ORION</v>
      </c>
      <c r="AB1689" s="196">
        <f t="shared" si="202"/>
        <v>1</v>
      </c>
      <c r="AC1689" s="196">
        <f t="shared" si="201"/>
        <v>1</v>
      </c>
      <c r="AD1689" s="201">
        <v>39</v>
      </c>
      <c r="AE1689" s="132">
        <f t="shared" si="199"/>
        <v>923</v>
      </c>
      <c r="AF1689" s="112">
        <v>3</v>
      </c>
      <c r="AG1689" s="202"/>
      <c r="AH1689" s="196" t="str">
        <f t="shared" si="198"/>
        <v>2725ARKOLAGEN PLUS X 14 SACHETS</v>
      </c>
      <c r="AI1689" s="185" t="s">
        <v>1409</v>
      </c>
    </row>
    <row r="1690" spans="1:35" s="112" customFormat="1" x14ac:dyDescent="0.3">
      <c r="B1690" s="196" t="str">
        <f t="shared" si="196"/>
        <v>1</v>
      </c>
      <c r="C1690" s="196" t="str">
        <f t="shared" si="197"/>
        <v>27254</v>
      </c>
      <c r="D1690" s="184">
        <v>134327</v>
      </c>
      <c r="E1690" s="185" t="s">
        <v>615</v>
      </c>
      <c r="F1690" s="197" t="str">
        <f>IFERROR(VLOOKUP(CONCATENATE(G1690,E1690),LOTES!$A$6:$D$1002,4,0),"")</f>
        <v>ARKOVOX PROPOLIS JARABE X 150 ML.</v>
      </c>
      <c r="G1690" s="185" t="s">
        <v>403</v>
      </c>
      <c r="H1690" s="136">
        <f>IFERROR(VLOOKUP(CONCATENATE(G1690,E1690),LOTES!$A$6:$F$1000,6,0),"")</f>
        <v>43707</v>
      </c>
      <c r="I1690" s="132">
        <f t="shared" si="200"/>
        <v>4</v>
      </c>
      <c r="J1690" s="112" t="s">
        <v>667</v>
      </c>
      <c r="K1690" s="112">
        <v>2018</v>
      </c>
      <c r="L1690" s="198">
        <v>43278</v>
      </c>
      <c r="M1690" s="112">
        <v>2723</v>
      </c>
      <c r="N1690" s="199">
        <v>2725</v>
      </c>
      <c r="O1690" s="198">
        <v>43277</v>
      </c>
      <c r="P1690" s="112" t="s">
        <v>134</v>
      </c>
      <c r="Q1690" s="112" t="s">
        <v>95</v>
      </c>
      <c r="R1690" s="132" t="str">
        <f>IFERROR(VLOOKUP(Q1690,PROVEEDORES!$A$2:$B$100,2,0),"")</f>
        <v>QUITO</v>
      </c>
      <c r="S1690" s="200">
        <v>0.5625</v>
      </c>
      <c r="T1690" s="112">
        <v>138</v>
      </c>
      <c r="U1690" s="196" t="str">
        <f>IFERROR(VLOOKUP(V1690,TRANSPORTE!$A$4:$B$99,2,0),"")</f>
        <v>HENRY GUALPA</v>
      </c>
      <c r="V1690" s="112" t="s">
        <v>528</v>
      </c>
      <c r="W1690" s="112" t="s">
        <v>289</v>
      </c>
      <c r="Y1690" s="196" t="str">
        <f>IFERROR(VLOOKUP(V1690,TRANSPORTE!$A$4:$C$99,3,0),"")</f>
        <v>FURGON</v>
      </c>
      <c r="Z1690" s="196" t="str">
        <f>IFERROR(VLOOKUP(V1690,TRANSPORTE!$A$4:$D$99,4,0),"")</f>
        <v>HINO</v>
      </c>
      <c r="AA1690" s="196" t="str">
        <f>IFERROR(VLOOKUP(V1690,TRANSPORTE!$A$4:$E$99,5,0),"")</f>
        <v>ORION</v>
      </c>
      <c r="AB1690" s="196">
        <f t="shared" si="202"/>
        <v>1</v>
      </c>
      <c r="AC1690" s="196">
        <f t="shared" si="201"/>
        <v>1</v>
      </c>
      <c r="AD1690" s="201">
        <v>1200</v>
      </c>
      <c r="AE1690" s="132">
        <f t="shared" si="199"/>
        <v>923</v>
      </c>
      <c r="AF1690" s="112">
        <v>3</v>
      </c>
      <c r="AG1690" s="202"/>
      <c r="AH1690" s="196" t="str">
        <f t="shared" si="198"/>
        <v>2725ARKOVOX PROPOLIS JARABE X 150 ML.</v>
      </c>
      <c r="AI1690" s="185" t="s">
        <v>1409</v>
      </c>
    </row>
    <row r="1691" spans="1:35" s="112" customFormat="1" x14ac:dyDescent="0.3">
      <c r="B1691" s="196" t="str">
        <f t="shared" si="196"/>
        <v>1</v>
      </c>
      <c r="C1691" s="196" t="str">
        <f t="shared" si="197"/>
        <v>27255</v>
      </c>
      <c r="D1691" s="184">
        <v>134327</v>
      </c>
      <c r="E1691" s="185" t="s">
        <v>619</v>
      </c>
      <c r="F1691" s="197" t="str">
        <f>IFERROR(VLOOKUP(CONCATENATE(G1691,E1691),LOTES!$A$6:$D$1002,4,0),"")</f>
        <v>CYS-CONTROL SACHETS X 14</v>
      </c>
      <c r="G1691" s="185" t="s">
        <v>407</v>
      </c>
      <c r="H1691" s="136">
        <f>IFERROR(VLOOKUP(CONCATENATE(G1691,E1691),LOTES!$A$6:$F$1000,6,0),"")</f>
        <v>44134</v>
      </c>
      <c r="I1691" s="132">
        <f t="shared" si="200"/>
        <v>5</v>
      </c>
      <c r="J1691" s="112" t="s">
        <v>667</v>
      </c>
      <c r="K1691" s="112">
        <v>2018</v>
      </c>
      <c r="L1691" s="198">
        <v>43278</v>
      </c>
      <c r="M1691" s="112">
        <v>2723</v>
      </c>
      <c r="N1691" s="199">
        <v>2725</v>
      </c>
      <c r="O1691" s="198">
        <v>43277</v>
      </c>
      <c r="P1691" s="112" t="s">
        <v>134</v>
      </c>
      <c r="Q1691" s="112" t="s">
        <v>95</v>
      </c>
      <c r="R1691" s="132" t="str">
        <f>IFERROR(VLOOKUP(Q1691,PROVEEDORES!$A$2:$B$100,2,0),"")</f>
        <v>QUITO</v>
      </c>
      <c r="S1691" s="200">
        <v>0.5625</v>
      </c>
      <c r="T1691" s="112">
        <v>138</v>
      </c>
      <c r="U1691" s="196" t="str">
        <f>IFERROR(VLOOKUP(V1691,TRANSPORTE!$A$4:$B$99,2,0),"")</f>
        <v>HENRY GUALPA</v>
      </c>
      <c r="V1691" s="112" t="s">
        <v>528</v>
      </c>
      <c r="W1691" s="112" t="s">
        <v>289</v>
      </c>
      <c r="Y1691" s="196" t="str">
        <f>IFERROR(VLOOKUP(V1691,TRANSPORTE!$A$4:$C$99,3,0),"")</f>
        <v>FURGON</v>
      </c>
      <c r="Z1691" s="196" t="str">
        <f>IFERROR(VLOOKUP(V1691,TRANSPORTE!$A$4:$D$99,4,0),"")</f>
        <v>HINO</v>
      </c>
      <c r="AA1691" s="196" t="str">
        <f>IFERROR(VLOOKUP(V1691,TRANSPORTE!$A$4:$E$99,5,0),"")</f>
        <v>ORION</v>
      </c>
      <c r="AB1691" s="196">
        <f t="shared" si="202"/>
        <v>1</v>
      </c>
      <c r="AC1691" s="196">
        <f t="shared" si="201"/>
        <v>1</v>
      </c>
      <c r="AD1691" s="201">
        <v>40</v>
      </c>
      <c r="AE1691" s="132">
        <f t="shared" si="199"/>
        <v>923</v>
      </c>
      <c r="AF1691" s="112">
        <v>3</v>
      </c>
      <c r="AG1691" s="202"/>
      <c r="AH1691" s="196" t="str">
        <f t="shared" si="198"/>
        <v>2725CYS-CONTROL SACHETS X 14</v>
      </c>
      <c r="AI1691" s="185" t="s">
        <v>1409</v>
      </c>
    </row>
    <row r="1692" spans="1:35" s="112" customFormat="1" x14ac:dyDescent="0.3">
      <c r="B1692" s="196" t="str">
        <f t="shared" si="196"/>
        <v>1</v>
      </c>
      <c r="C1692" s="196" t="str">
        <f t="shared" si="197"/>
        <v>27256</v>
      </c>
      <c r="D1692" s="184">
        <v>134327</v>
      </c>
      <c r="E1692" s="185" t="s">
        <v>634</v>
      </c>
      <c r="F1692" s="197" t="str">
        <f>IFERROR(VLOOKUP(CONCATENATE(G1692,E1692),LOTES!$A$6:$D$1002,4,0),"")</f>
        <v>PHYTO SOYA GEL VAGINAL X 8 APLICADORES</v>
      </c>
      <c r="G1692" s="185" t="s">
        <v>326</v>
      </c>
      <c r="H1692" s="136">
        <f>IFERROR(VLOOKUP(CONCATENATE(G1692,E1692),LOTES!$A$6:$F$1000,6,0),"")</f>
        <v>44134</v>
      </c>
      <c r="I1692" s="132">
        <f t="shared" si="200"/>
        <v>6</v>
      </c>
      <c r="J1692" s="112" t="s">
        <v>667</v>
      </c>
      <c r="K1692" s="112">
        <v>2018</v>
      </c>
      <c r="L1692" s="198">
        <v>43278</v>
      </c>
      <c r="M1692" s="112">
        <v>2723</v>
      </c>
      <c r="N1692" s="199">
        <v>2725</v>
      </c>
      <c r="O1692" s="198">
        <v>43277</v>
      </c>
      <c r="P1692" s="112" t="s">
        <v>134</v>
      </c>
      <c r="Q1692" s="112" t="s">
        <v>95</v>
      </c>
      <c r="R1692" s="132" t="str">
        <f>IFERROR(VLOOKUP(Q1692,PROVEEDORES!$A$2:$B$100,2,0),"")</f>
        <v>QUITO</v>
      </c>
      <c r="S1692" s="200">
        <v>0.5625</v>
      </c>
      <c r="T1692" s="112">
        <v>138</v>
      </c>
      <c r="U1692" s="196" t="str">
        <f>IFERROR(VLOOKUP(V1692,TRANSPORTE!$A$4:$B$99,2,0),"")</f>
        <v>HENRY GUALPA</v>
      </c>
      <c r="V1692" s="112" t="s">
        <v>528</v>
      </c>
      <c r="W1692" s="112" t="s">
        <v>289</v>
      </c>
      <c r="Y1692" s="196" t="str">
        <f>IFERROR(VLOOKUP(V1692,TRANSPORTE!$A$4:$C$99,3,0),"")</f>
        <v>FURGON</v>
      </c>
      <c r="Z1692" s="196" t="str">
        <f>IFERROR(VLOOKUP(V1692,TRANSPORTE!$A$4:$D$99,4,0),"")</f>
        <v>HINO</v>
      </c>
      <c r="AA1692" s="196" t="str">
        <f>IFERROR(VLOOKUP(V1692,TRANSPORTE!$A$4:$E$99,5,0),"")</f>
        <v>ORION</v>
      </c>
      <c r="AB1692" s="196">
        <f t="shared" si="202"/>
        <v>1</v>
      </c>
      <c r="AC1692" s="196">
        <f t="shared" si="201"/>
        <v>1</v>
      </c>
      <c r="AD1692" s="201">
        <v>44</v>
      </c>
      <c r="AE1692" s="132">
        <f t="shared" si="199"/>
        <v>923</v>
      </c>
      <c r="AF1692" s="112">
        <v>3</v>
      </c>
      <c r="AG1692" s="202"/>
      <c r="AH1692" s="196" t="str">
        <f t="shared" si="198"/>
        <v>2725PHYTO SOYA GEL VAGINAL X 8 APLICADORES</v>
      </c>
      <c r="AI1692" s="185" t="s">
        <v>1409</v>
      </c>
    </row>
    <row r="1693" spans="1:35" s="112" customFormat="1" x14ac:dyDescent="0.3">
      <c r="A1693" s="112">
        <v>198</v>
      </c>
      <c r="B1693" s="196" t="str">
        <f>CONCATENATE(A1693,AB1693)</f>
        <v>1981</v>
      </c>
      <c r="C1693" s="196" t="str">
        <f t="shared" si="197"/>
        <v>27261</v>
      </c>
      <c r="D1693" s="184">
        <v>885966</v>
      </c>
      <c r="E1693" s="185" t="s">
        <v>615</v>
      </c>
      <c r="F1693" s="197" t="str">
        <f>IFERROR(VLOOKUP(CONCATENATE(G1693,E1693),LOTES!$A$6:$D$1002,4,0),"")</f>
        <v>ARKOVOX PROPOLIS JARABE X 150 ML.</v>
      </c>
      <c r="G1693" s="185" t="s">
        <v>403</v>
      </c>
      <c r="H1693" s="136">
        <f>IFERROR(VLOOKUP(CONCATENATE(G1693,E1693),LOTES!$A$6:$F$1000,6,0),"")</f>
        <v>43707</v>
      </c>
      <c r="I1693" s="132">
        <f t="shared" si="200"/>
        <v>1</v>
      </c>
      <c r="J1693" s="112" t="s">
        <v>667</v>
      </c>
      <c r="K1693" s="112">
        <v>2018</v>
      </c>
      <c r="L1693" s="198">
        <v>43278</v>
      </c>
      <c r="M1693" s="112">
        <v>2724</v>
      </c>
      <c r="N1693" s="199">
        <v>2726</v>
      </c>
      <c r="O1693" s="198">
        <v>43277</v>
      </c>
      <c r="P1693" s="112" t="s">
        <v>134</v>
      </c>
      <c r="Q1693" s="112" t="s">
        <v>178</v>
      </c>
      <c r="R1693" s="132" t="str">
        <f>IFERROR(VLOOKUP(Q1693,PROVEEDORES!$A$2:$B$100,2,0),"")</f>
        <v>QUITO</v>
      </c>
      <c r="S1693" s="200">
        <v>0.43402777777777773</v>
      </c>
      <c r="T1693" s="112">
        <v>66</v>
      </c>
      <c r="U1693" s="196" t="str">
        <f>IFERROR(VLOOKUP(V1693,TRANSPORTE!$A$4:$B$99,2,0),"")</f>
        <v>LUIS SIMBAÑA</v>
      </c>
      <c r="V1693" s="112" t="s">
        <v>530</v>
      </c>
      <c r="W1693" s="112" t="s">
        <v>289</v>
      </c>
      <c r="Y1693" s="196" t="str">
        <f>IFERROR(VLOOKUP(V1693,TRANSPORTE!$A$4:$C$99,3,0),"")</f>
        <v>FURGON</v>
      </c>
      <c r="Z1693" s="196" t="str">
        <f>IFERROR(VLOOKUP(V1693,TRANSPORTE!$A$4:$D$99,4,0),"")</f>
        <v>HYUNDAI</v>
      </c>
      <c r="AA1693" s="196" t="str">
        <f>IFERROR(VLOOKUP(V1693,TRANSPORTE!$A$4:$E$99,5,0),"")</f>
        <v>ORION</v>
      </c>
      <c r="AB1693" s="196">
        <f>IF(N1693&lt;&gt;"",IF(A1693&lt;&gt;A1692,1,IF(N1693=N1692,AB1692,AB1692+1)),"")</f>
        <v>1</v>
      </c>
      <c r="AC1693" s="196">
        <f t="shared" si="201"/>
        <v>1</v>
      </c>
      <c r="AD1693" s="201">
        <v>468</v>
      </c>
      <c r="AE1693" s="132">
        <f t="shared" si="199"/>
        <v>924</v>
      </c>
      <c r="AF1693" s="112">
        <v>2</v>
      </c>
      <c r="AG1693" s="202"/>
      <c r="AH1693" s="196" t="str">
        <f t="shared" si="198"/>
        <v>2726ARKOVOX PROPOLIS JARABE X 150 ML.</v>
      </c>
      <c r="AI1693" s="185" t="s">
        <v>1410</v>
      </c>
    </row>
    <row r="1694" spans="1:35" s="112" customFormat="1" x14ac:dyDescent="0.3">
      <c r="A1694" s="112">
        <v>198</v>
      </c>
      <c r="B1694" s="196" t="str">
        <f>CONCATENATE(A1694,AB1694)</f>
        <v>1981</v>
      </c>
      <c r="C1694" s="196" t="str">
        <f t="shared" si="197"/>
        <v>27262</v>
      </c>
      <c r="D1694" s="184">
        <v>885966</v>
      </c>
      <c r="E1694" s="185" t="s">
        <v>619</v>
      </c>
      <c r="F1694" s="197" t="str">
        <f>IFERROR(VLOOKUP(CONCATENATE(G1694,E1694),LOTES!$A$6:$D$1002,4,0),"")</f>
        <v>CYS-CONTROL SACHETS X 14</v>
      </c>
      <c r="G1694" s="185" t="s">
        <v>407</v>
      </c>
      <c r="H1694" s="136">
        <f>IFERROR(VLOOKUP(CONCATENATE(G1694,E1694),LOTES!$A$6:$F$1000,6,0),"")</f>
        <v>44134</v>
      </c>
      <c r="I1694" s="132">
        <f t="shared" si="200"/>
        <v>2</v>
      </c>
      <c r="J1694" s="112" t="s">
        <v>667</v>
      </c>
      <c r="K1694" s="112">
        <v>2018</v>
      </c>
      <c r="L1694" s="198">
        <v>43278</v>
      </c>
      <c r="M1694" s="112">
        <v>2724</v>
      </c>
      <c r="N1694" s="199">
        <v>2726</v>
      </c>
      <c r="O1694" s="198">
        <v>43277</v>
      </c>
      <c r="P1694" s="112" t="s">
        <v>134</v>
      </c>
      <c r="Q1694" s="112" t="s">
        <v>178</v>
      </c>
      <c r="R1694" s="132" t="str">
        <f>IFERROR(VLOOKUP(Q1694,PROVEEDORES!$A$2:$B$100,2,0),"")</f>
        <v>QUITO</v>
      </c>
      <c r="S1694" s="200">
        <v>0.43402777777777773</v>
      </c>
      <c r="T1694" s="112">
        <v>66</v>
      </c>
      <c r="U1694" s="196" t="str">
        <f>IFERROR(VLOOKUP(V1694,TRANSPORTE!$A$4:$B$99,2,0),"")</f>
        <v>LUIS SIMBAÑA</v>
      </c>
      <c r="V1694" s="112" t="s">
        <v>530</v>
      </c>
      <c r="W1694" s="112" t="s">
        <v>289</v>
      </c>
      <c r="Y1694" s="196" t="str">
        <f>IFERROR(VLOOKUP(V1694,TRANSPORTE!$A$4:$C$99,3,0),"")</f>
        <v>FURGON</v>
      </c>
      <c r="Z1694" s="196" t="str">
        <f>IFERROR(VLOOKUP(V1694,TRANSPORTE!$A$4:$D$99,4,0),"")</f>
        <v>HYUNDAI</v>
      </c>
      <c r="AA1694" s="196" t="str">
        <f>IFERROR(VLOOKUP(V1694,TRANSPORTE!$A$4:$E$99,5,0),"")</f>
        <v>ORION</v>
      </c>
      <c r="AB1694" s="196">
        <f>IF(N1694&lt;&gt;"",IF(A1694&lt;&gt;A1693,1,IF(N1694=N1693,AB1693,AB1693+1)),"")</f>
        <v>1</v>
      </c>
      <c r="AC1694" s="196">
        <f t="shared" si="201"/>
        <v>1</v>
      </c>
      <c r="AD1694" s="201">
        <v>120</v>
      </c>
      <c r="AE1694" s="132">
        <f t="shared" si="199"/>
        <v>924</v>
      </c>
      <c r="AF1694" s="112">
        <v>2</v>
      </c>
      <c r="AG1694" s="202"/>
      <c r="AH1694" s="196" t="str">
        <f t="shared" si="198"/>
        <v>2726CYS-CONTROL SACHETS X 14</v>
      </c>
      <c r="AI1694" s="185" t="s">
        <v>1410</v>
      </c>
    </row>
    <row r="1695" spans="1:35" s="112" customFormat="1" x14ac:dyDescent="0.3">
      <c r="A1695" s="112">
        <v>198</v>
      </c>
      <c r="B1695" s="196" t="str">
        <f t="shared" si="196"/>
        <v>1981</v>
      </c>
      <c r="C1695" s="196" t="str">
        <f t="shared" si="197"/>
        <v>27263</v>
      </c>
      <c r="D1695" s="184">
        <v>885966</v>
      </c>
      <c r="E1695" s="185" t="s">
        <v>613</v>
      </c>
      <c r="F1695" s="197" t="str">
        <f>IFERROR(VLOOKUP(CONCATENATE(G1695,E1695),LOTES!$A$6:$D$1002,4,0),"")</f>
        <v>ARKOLAGEN PLUS X 14 SACHETS</v>
      </c>
      <c r="G1695" s="185" t="s">
        <v>1392</v>
      </c>
      <c r="H1695" s="136">
        <f>IFERROR(VLOOKUP(CONCATENATE(G1695,E1695),LOTES!$A$6:$F$1000,6,0),"")</f>
        <v>44226</v>
      </c>
      <c r="I1695" s="132">
        <f t="shared" si="200"/>
        <v>3</v>
      </c>
      <c r="J1695" s="112" t="s">
        <v>667</v>
      </c>
      <c r="K1695" s="112">
        <v>2018</v>
      </c>
      <c r="L1695" s="198">
        <v>43278</v>
      </c>
      <c r="M1695" s="112">
        <v>2724</v>
      </c>
      <c r="N1695" s="199">
        <v>2726</v>
      </c>
      <c r="O1695" s="198">
        <v>43277</v>
      </c>
      <c r="P1695" s="112" t="s">
        <v>134</v>
      </c>
      <c r="Q1695" s="112" t="s">
        <v>178</v>
      </c>
      <c r="R1695" s="132" t="str">
        <f>IFERROR(VLOOKUP(Q1695,PROVEEDORES!$A$2:$B$100,2,0),"")</f>
        <v>QUITO</v>
      </c>
      <c r="S1695" s="200">
        <v>0.43402777777777773</v>
      </c>
      <c r="T1695" s="112">
        <v>66</v>
      </c>
      <c r="U1695" s="196" t="str">
        <f>IFERROR(VLOOKUP(V1695,TRANSPORTE!$A$4:$B$99,2,0),"")</f>
        <v>LUIS SIMBAÑA</v>
      </c>
      <c r="V1695" s="112" t="s">
        <v>530</v>
      </c>
      <c r="W1695" s="112" t="s">
        <v>289</v>
      </c>
      <c r="Y1695" s="196" t="str">
        <f>IFERROR(VLOOKUP(V1695,TRANSPORTE!$A$4:$C$99,3,0),"")</f>
        <v>FURGON</v>
      </c>
      <c r="Z1695" s="196" t="str">
        <f>IFERROR(VLOOKUP(V1695,TRANSPORTE!$A$4:$D$99,4,0),"")</f>
        <v>HYUNDAI</v>
      </c>
      <c r="AA1695" s="196" t="str">
        <f>IFERROR(VLOOKUP(V1695,TRANSPORTE!$A$4:$E$99,5,0),"")</f>
        <v>ORION</v>
      </c>
      <c r="AB1695" s="196">
        <f>IF(N1695&lt;&gt;"",IF(A1695&lt;&gt;A1694,1,IF(N1695=N1694,AB1694,AB1694+1)),"")</f>
        <v>1</v>
      </c>
      <c r="AC1695" s="196">
        <f t="shared" si="201"/>
        <v>1</v>
      </c>
      <c r="AD1695" s="201">
        <v>36</v>
      </c>
      <c r="AE1695" s="132">
        <f t="shared" si="199"/>
        <v>924</v>
      </c>
      <c r="AF1695" s="112">
        <v>2</v>
      </c>
      <c r="AG1695" s="202"/>
      <c r="AH1695" s="196" t="str">
        <f t="shared" si="198"/>
        <v>2726ARKOLAGEN PLUS X 14 SACHETS</v>
      </c>
      <c r="AI1695" s="185" t="s">
        <v>1410</v>
      </c>
    </row>
    <row r="1696" spans="1:35" s="112" customFormat="1" x14ac:dyDescent="0.3">
      <c r="A1696" s="112">
        <v>198</v>
      </c>
      <c r="B1696" s="196" t="str">
        <f t="shared" si="196"/>
        <v>1981</v>
      </c>
      <c r="C1696" s="196" t="str">
        <f t="shared" si="197"/>
        <v>27264</v>
      </c>
      <c r="D1696" s="184">
        <v>885966</v>
      </c>
      <c r="E1696" s="185" t="s">
        <v>634</v>
      </c>
      <c r="F1696" s="197" t="str">
        <f>IFERROR(VLOOKUP(CONCATENATE(G1696,E1696),LOTES!$A$6:$D$1002,4,0),"")</f>
        <v>PHYTO SOYA GEL VAGINAL X 8 APLICADORES</v>
      </c>
      <c r="G1696" s="185" t="s">
        <v>326</v>
      </c>
      <c r="H1696" s="136">
        <f>IFERROR(VLOOKUP(CONCATENATE(G1696,E1696),LOTES!$A$6:$F$1000,6,0),"")</f>
        <v>44134</v>
      </c>
      <c r="I1696" s="132">
        <f t="shared" si="200"/>
        <v>4</v>
      </c>
      <c r="J1696" s="112" t="s">
        <v>667</v>
      </c>
      <c r="K1696" s="112">
        <v>2018</v>
      </c>
      <c r="L1696" s="198">
        <v>43278</v>
      </c>
      <c r="M1696" s="112">
        <v>2724</v>
      </c>
      <c r="N1696" s="199">
        <v>2726</v>
      </c>
      <c r="O1696" s="198">
        <v>43277</v>
      </c>
      <c r="P1696" s="112" t="s">
        <v>134</v>
      </c>
      <c r="Q1696" s="112" t="s">
        <v>178</v>
      </c>
      <c r="R1696" s="132" t="str">
        <f>IFERROR(VLOOKUP(Q1696,PROVEEDORES!$A$2:$B$100,2,0),"")</f>
        <v>QUITO</v>
      </c>
      <c r="S1696" s="200">
        <v>0.43402777777777773</v>
      </c>
      <c r="T1696" s="112">
        <v>66</v>
      </c>
      <c r="U1696" s="196" t="str">
        <f>IFERROR(VLOOKUP(V1696,TRANSPORTE!$A$4:$B$99,2,0),"")</f>
        <v>LUIS SIMBAÑA</v>
      </c>
      <c r="V1696" s="112" t="s">
        <v>530</v>
      </c>
      <c r="W1696" s="112" t="s">
        <v>289</v>
      </c>
      <c r="Y1696" s="196" t="str">
        <f>IFERROR(VLOOKUP(V1696,TRANSPORTE!$A$4:$C$99,3,0),"")</f>
        <v>FURGON</v>
      </c>
      <c r="Z1696" s="196" t="str">
        <f>IFERROR(VLOOKUP(V1696,TRANSPORTE!$A$4:$D$99,4,0),"")</f>
        <v>HYUNDAI</v>
      </c>
      <c r="AA1696" s="196" t="str">
        <f>IFERROR(VLOOKUP(V1696,TRANSPORTE!$A$4:$E$99,5,0),"")</f>
        <v>ORION</v>
      </c>
      <c r="AB1696" s="196">
        <f t="shared" si="202"/>
        <v>1</v>
      </c>
      <c r="AC1696" s="196">
        <f t="shared" si="201"/>
        <v>1</v>
      </c>
      <c r="AD1696" s="201">
        <v>110</v>
      </c>
      <c r="AE1696" s="132">
        <f t="shared" si="199"/>
        <v>924</v>
      </c>
      <c r="AF1696" s="112">
        <v>2</v>
      </c>
      <c r="AG1696" s="202"/>
      <c r="AH1696" s="196" t="str">
        <f t="shared" si="198"/>
        <v>2726PHYTO SOYA GEL VAGINAL X 8 APLICADORES</v>
      </c>
      <c r="AI1696" s="185" t="s">
        <v>1410</v>
      </c>
    </row>
    <row r="1697" spans="1:35" s="112" customFormat="1" x14ac:dyDescent="0.3">
      <c r="A1697" s="112">
        <v>198</v>
      </c>
      <c r="B1697" s="196" t="str">
        <f t="shared" si="196"/>
        <v>1981</v>
      </c>
      <c r="C1697" s="196" t="str">
        <f t="shared" si="197"/>
        <v>27265</v>
      </c>
      <c r="D1697" s="184">
        <v>885966</v>
      </c>
      <c r="E1697" s="185" t="s">
        <v>617</v>
      </c>
      <c r="F1697" s="197" t="str">
        <f>IFERROR(VLOOKUP(CONCATENATE(G1697,E1697),LOTES!$A$6:$D$1002,4,0),"")</f>
        <v>PHYTO SOYA CAPS. X 60</v>
      </c>
      <c r="G1697" s="185" t="s">
        <v>355</v>
      </c>
      <c r="H1697" s="136">
        <f>IFERROR(VLOOKUP(CONCATENATE(G1697,E1697),LOTES!$A$6:$F$1000,6,0),"")</f>
        <v>44073</v>
      </c>
      <c r="I1697" s="132">
        <f t="shared" si="200"/>
        <v>5</v>
      </c>
      <c r="J1697" s="112" t="s">
        <v>667</v>
      </c>
      <c r="K1697" s="112">
        <v>2018</v>
      </c>
      <c r="L1697" s="198">
        <v>43278</v>
      </c>
      <c r="M1697" s="112">
        <v>2724</v>
      </c>
      <c r="N1697" s="199">
        <v>2726</v>
      </c>
      <c r="O1697" s="198">
        <v>43277</v>
      </c>
      <c r="P1697" s="112" t="s">
        <v>134</v>
      </c>
      <c r="Q1697" s="112" t="s">
        <v>178</v>
      </c>
      <c r="R1697" s="132" t="str">
        <f>IFERROR(VLOOKUP(Q1697,PROVEEDORES!$A$2:$B$100,2,0),"")</f>
        <v>QUITO</v>
      </c>
      <c r="S1697" s="200">
        <v>0.43402777777777773</v>
      </c>
      <c r="T1697" s="112">
        <v>66</v>
      </c>
      <c r="U1697" s="196" t="str">
        <f>IFERROR(VLOOKUP(V1697,TRANSPORTE!$A$4:$B$99,2,0),"")</f>
        <v>LUIS SIMBAÑA</v>
      </c>
      <c r="V1697" s="112" t="s">
        <v>530</v>
      </c>
      <c r="W1697" s="112" t="s">
        <v>289</v>
      </c>
      <c r="Y1697" s="196" t="str">
        <f>IFERROR(VLOOKUP(V1697,TRANSPORTE!$A$4:$C$99,3,0),"")</f>
        <v>FURGON</v>
      </c>
      <c r="Z1697" s="196" t="str">
        <f>IFERROR(VLOOKUP(V1697,TRANSPORTE!$A$4:$D$99,4,0),"")</f>
        <v>HYUNDAI</v>
      </c>
      <c r="AA1697" s="196" t="str">
        <f>IFERROR(VLOOKUP(V1697,TRANSPORTE!$A$4:$E$99,5,0),"")</f>
        <v>ORION</v>
      </c>
      <c r="AB1697" s="196">
        <f t="shared" si="202"/>
        <v>1</v>
      </c>
      <c r="AC1697" s="196">
        <f t="shared" si="201"/>
        <v>1</v>
      </c>
      <c r="AD1697" s="201">
        <v>48</v>
      </c>
      <c r="AE1697" s="132">
        <f t="shared" si="199"/>
        <v>924</v>
      </c>
      <c r="AF1697" s="112">
        <v>2</v>
      </c>
      <c r="AG1697" s="202"/>
      <c r="AH1697" s="196" t="str">
        <f t="shared" si="198"/>
        <v>2726PHYTO SOYA CAPS. X 60</v>
      </c>
      <c r="AI1697" s="185" t="s">
        <v>1410</v>
      </c>
    </row>
    <row r="1698" spans="1:35" s="112" customFormat="1" x14ac:dyDescent="0.3">
      <c r="A1698" s="112">
        <v>198</v>
      </c>
      <c r="B1698" s="196" t="str">
        <f t="shared" si="196"/>
        <v>1981</v>
      </c>
      <c r="C1698" s="196" t="str">
        <f t="shared" si="197"/>
        <v>27266</v>
      </c>
      <c r="D1698" s="184">
        <v>885966</v>
      </c>
      <c r="E1698" s="185" t="s">
        <v>627</v>
      </c>
      <c r="F1698" s="197" t="str">
        <f>IFERROR(VLOOKUP(CONCATENATE(G1698,E1698),LOTES!$A$6:$D$1002,4,0),"")</f>
        <v>ECHINALIS X 30 CAPSULAS</v>
      </c>
      <c r="G1698" s="185" t="s">
        <v>154</v>
      </c>
      <c r="H1698" s="136">
        <f>IFERROR(VLOOKUP(CONCATENATE(G1698,E1698),LOTES!$A$6:$F$1000,6,0),"")</f>
        <v>43910</v>
      </c>
      <c r="I1698" s="132">
        <f t="shared" si="200"/>
        <v>6</v>
      </c>
      <c r="J1698" s="112" t="s">
        <v>667</v>
      </c>
      <c r="K1698" s="112">
        <v>2018</v>
      </c>
      <c r="L1698" s="198">
        <v>43278</v>
      </c>
      <c r="M1698" s="112">
        <v>2724</v>
      </c>
      <c r="N1698" s="199">
        <v>2726</v>
      </c>
      <c r="O1698" s="198">
        <v>43277</v>
      </c>
      <c r="P1698" s="112" t="s">
        <v>134</v>
      </c>
      <c r="Q1698" s="112" t="s">
        <v>178</v>
      </c>
      <c r="R1698" s="132" t="str">
        <f>IFERROR(VLOOKUP(Q1698,PROVEEDORES!$A$2:$B$100,2,0),"")</f>
        <v>QUITO</v>
      </c>
      <c r="S1698" s="200">
        <v>0.43402777777777773</v>
      </c>
      <c r="T1698" s="112">
        <v>66</v>
      </c>
      <c r="U1698" s="196" t="str">
        <f>IFERROR(VLOOKUP(V1698,TRANSPORTE!$A$4:$B$99,2,0),"")</f>
        <v>LUIS SIMBAÑA</v>
      </c>
      <c r="V1698" s="112" t="s">
        <v>530</v>
      </c>
      <c r="W1698" s="112" t="s">
        <v>289</v>
      </c>
      <c r="Y1698" s="196" t="str">
        <f>IFERROR(VLOOKUP(V1698,TRANSPORTE!$A$4:$C$99,3,0),"")</f>
        <v>FURGON</v>
      </c>
      <c r="Z1698" s="196" t="str">
        <f>IFERROR(VLOOKUP(V1698,TRANSPORTE!$A$4:$D$99,4,0),"")</f>
        <v>HYUNDAI</v>
      </c>
      <c r="AA1698" s="196" t="str">
        <f>IFERROR(VLOOKUP(V1698,TRANSPORTE!$A$4:$E$99,5,0),"")</f>
        <v>ORION</v>
      </c>
      <c r="AB1698" s="196">
        <f t="shared" si="202"/>
        <v>1</v>
      </c>
      <c r="AC1698" s="196">
        <f t="shared" si="201"/>
        <v>1</v>
      </c>
      <c r="AD1698" s="201">
        <v>175</v>
      </c>
      <c r="AE1698" s="132">
        <f t="shared" si="199"/>
        <v>924</v>
      </c>
      <c r="AF1698" s="112">
        <v>2</v>
      </c>
      <c r="AG1698" s="202"/>
      <c r="AH1698" s="196" t="str">
        <f t="shared" si="198"/>
        <v>2726ECHINALIS X 30 CAPSULAS</v>
      </c>
      <c r="AI1698" s="185" t="s">
        <v>1410</v>
      </c>
    </row>
    <row r="1699" spans="1:35" s="112" customFormat="1" x14ac:dyDescent="0.3">
      <c r="A1699" s="112">
        <v>198</v>
      </c>
      <c r="B1699" s="196" t="str">
        <f t="shared" si="196"/>
        <v>1981</v>
      </c>
      <c r="C1699" s="196" t="str">
        <f t="shared" si="197"/>
        <v>27267</v>
      </c>
      <c r="D1699" s="184">
        <v>885966</v>
      </c>
      <c r="E1699" s="185" t="s">
        <v>630</v>
      </c>
      <c r="F1699" s="197" t="str">
        <f>IFERROR(VLOOKUP(CONCATENATE(G1699,E1699),LOTES!$A$6:$D$1002,4,0),"")</f>
        <v>ACTIVOX MENTA-EUCALIPTO X 16 PASTILLAS</v>
      </c>
      <c r="G1699" s="185" t="s">
        <v>397</v>
      </c>
      <c r="H1699" s="136">
        <f>IFERROR(VLOOKUP(CONCATENATE(G1699,E1699),LOTES!$A$6:$F$1000,6,0),"")</f>
        <v>43738</v>
      </c>
      <c r="I1699" s="132">
        <f t="shared" si="200"/>
        <v>7</v>
      </c>
      <c r="J1699" s="112" t="s">
        <v>667</v>
      </c>
      <c r="K1699" s="112">
        <v>2018</v>
      </c>
      <c r="L1699" s="198">
        <v>43278</v>
      </c>
      <c r="M1699" s="112">
        <v>2724</v>
      </c>
      <c r="N1699" s="199">
        <v>2726</v>
      </c>
      <c r="O1699" s="198">
        <v>43277</v>
      </c>
      <c r="P1699" s="112" t="s">
        <v>134</v>
      </c>
      <c r="Q1699" s="112" t="s">
        <v>178</v>
      </c>
      <c r="R1699" s="132" t="str">
        <f>IFERROR(VLOOKUP(Q1699,PROVEEDORES!$A$2:$B$100,2,0),"")</f>
        <v>QUITO</v>
      </c>
      <c r="S1699" s="200">
        <v>0.43402777777777773</v>
      </c>
      <c r="T1699" s="112">
        <v>66</v>
      </c>
      <c r="U1699" s="196" t="str">
        <f>IFERROR(VLOOKUP(V1699,TRANSPORTE!$A$4:$B$99,2,0),"")</f>
        <v>LUIS SIMBAÑA</v>
      </c>
      <c r="V1699" s="112" t="s">
        <v>530</v>
      </c>
      <c r="W1699" s="112" t="s">
        <v>289</v>
      </c>
      <c r="Y1699" s="196" t="str">
        <f>IFERROR(VLOOKUP(V1699,TRANSPORTE!$A$4:$C$99,3,0),"")</f>
        <v>FURGON</v>
      </c>
      <c r="Z1699" s="196" t="str">
        <f>IFERROR(VLOOKUP(V1699,TRANSPORTE!$A$4:$D$99,4,0),"")</f>
        <v>HYUNDAI</v>
      </c>
      <c r="AA1699" s="196" t="str">
        <f>IFERROR(VLOOKUP(V1699,TRANSPORTE!$A$4:$E$99,5,0),"")</f>
        <v>ORION</v>
      </c>
      <c r="AB1699" s="196">
        <f t="shared" si="202"/>
        <v>1</v>
      </c>
      <c r="AC1699" s="196">
        <f t="shared" si="201"/>
        <v>1</v>
      </c>
      <c r="AD1699" s="201">
        <v>840</v>
      </c>
      <c r="AE1699" s="132">
        <f t="shared" si="199"/>
        <v>924</v>
      </c>
      <c r="AF1699" s="112">
        <v>2</v>
      </c>
      <c r="AG1699" s="202"/>
      <c r="AH1699" s="196" t="str">
        <f t="shared" si="198"/>
        <v>2726ACTIVOX MENTA-EUCALIPTO X 16 PASTILLAS</v>
      </c>
      <c r="AI1699" s="185" t="s">
        <v>1410</v>
      </c>
    </row>
    <row r="1700" spans="1:35" s="112" customFormat="1" x14ac:dyDescent="0.3">
      <c r="A1700" s="112">
        <v>198</v>
      </c>
      <c r="B1700" s="196" t="str">
        <f t="shared" si="196"/>
        <v>1981</v>
      </c>
      <c r="C1700" s="196" t="str">
        <f t="shared" si="197"/>
        <v>27268</v>
      </c>
      <c r="D1700" s="184">
        <v>885966</v>
      </c>
      <c r="E1700" s="185" t="s">
        <v>631</v>
      </c>
      <c r="F1700" s="197" t="str">
        <f>IFERROR(VLOOKUP(CONCATENATE(G1700,E1700),LOTES!$A$6:$D$1002,4,0),"")</f>
        <v>ACTIVOX MIEL-LIMON X 16 PASTILLAS</v>
      </c>
      <c r="G1700" s="185" t="s">
        <v>183</v>
      </c>
      <c r="H1700" s="136">
        <f>IFERROR(VLOOKUP(CONCATENATE(G1700,E1700),LOTES!$A$6:$F$1000,6,0),"")</f>
        <v>43738</v>
      </c>
      <c r="I1700" s="132">
        <f t="shared" si="200"/>
        <v>8</v>
      </c>
      <c r="J1700" s="112" t="s">
        <v>667</v>
      </c>
      <c r="K1700" s="112">
        <v>2018</v>
      </c>
      <c r="L1700" s="198">
        <v>43278</v>
      </c>
      <c r="M1700" s="112">
        <v>2724</v>
      </c>
      <c r="N1700" s="199">
        <v>2726</v>
      </c>
      <c r="O1700" s="198">
        <v>43277</v>
      </c>
      <c r="P1700" s="112" t="s">
        <v>134</v>
      </c>
      <c r="Q1700" s="112" t="s">
        <v>178</v>
      </c>
      <c r="R1700" s="132" t="str">
        <f>IFERROR(VLOOKUP(Q1700,PROVEEDORES!$A$2:$B$100,2,0),"")</f>
        <v>QUITO</v>
      </c>
      <c r="S1700" s="200">
        <v>0.43402777777777773</v>
      </c>
      <c r="T1700" s="112">
        <v>66</v>
      </c>
      <c r="U1700" s="196" t="str">
        <f>IFERROR(VLOOKUP(V1700,TRANSPORTE!$A$4:$B$99,2,0),"")</f>
        <v>LUIS SIMBAÑA</v>
      </c>
      <c r="V1700" s="112" t="s">
        <v>530</v>
      </c>
      <c r="W1700" s="112" t="s">
        <v>289</v>
      </c>
      <c r="Y1700" s="196" t="str">
        <f>IFERROR(VLOOKUP(V1700,TRANSPORTE!$A$4:$C$99,3,0),"")</f>
        <v>FURGON</v>
      </c>
      <c r="Z1700" s="196" t="str">
        <f>IFERROR(VLOOKUP(V1700,TRANSPORTE!$A$4:$D$99,4,0),"")</f>
        <v>HYUNDAI</v>
      </c>
      <c r="AA1700" s="196" t="str">
        <f>IFERROR(VLOOKUP(V1700,TRANSPORTE!$A$4:$E$99,5,0),"")</f>
        <v>ORION</v>
      </c>
      <c r="AB1700" s="196">
        <f t="shared" si="202"/>
        <v>1</v>
      </c>
      <c r="AC1700" s="196">
        <f t="shared" si="201"/>
        <v>1</v>
      </c>
      <c r="AD1700" s="201">
        <v>720</v>
      </c>
      <c r="AE1700" s="132">
        <f t="shared" si="199"/>
        <v>924</v>
      </c>
      <c r="AF1700" s="112">
        <v>2</v>
      </c>
      <c r="AG1700" s="202"/>
      <c r="AH1700" s="196" t="str">
        <f t="shared" si="198"/>
        <v>2726ACTIVOX MIEL-LIMON X 16 PASTILLAS</v>
      </c>
      <c r="AI1700" s="185" t="s">
        <v>1410</v>
      </c>
    </row>
    <row r="1701" spans="1:35" s="112" customFormat="1" x14ac:dyDescent="0.3">
      <c r="A1701" s="112">
        <v>198</v>
      </c>
      <c r="B1701" s="196" t="str">
        <f t="shared" si="196"/>
        <v>1981</v>
      </c>
      <c r="C1701" s="196" t="str">
        <f t="shared" si="197"/>
        <v>27269</v>
      </c>
      <c r="D1701" s="184">
        <v>885966</v>
      </c>
      <c r="E1701" s="185" t="s">
        <v>621</v>
      </c>
      <c r="F1701" s="197" t="str">
        <f>IFERROR(VLOOKUP(CONCATENATE(G1701,E1701),LOTES!$A$6:$D$1002,4,0),"")</f>
        <v>VAGIVIT CAJS X 6 V.T.</v>
      </c>
      <c r="G1701" s="185">
        <v>173937</v>
      </c>
      <c r="H1701" s="136">
        <f>IFERROR(VLOOKUP(CONCATENATE(G1701,E1701),LOTES!$A$6:$F$1000,6,0),"")</f>
        <v>43738</v>
      </c>
      <c r="I1701" s="132">
        <f t="shared" si="200"/>
        <v>9</v>
      </c>
      <c r="J1701" s="112" t="s">
        <v>667</v>
      </c>
      <c r="K1701" s="112">
        <v>2018</v>
      </c>
      <c r="L1701" s="198">
        <v>43278</v>
      </c>
      <c r="M1701" s="112">
        <v>2724</v>
      </c>
      <c r="N1701" s="199">
        <v>2726</v>
      </c>
      <c r="O1701" s="198">
        <v>43277</v>
      </c>
      <c r="P1701" s="112" t="s">
        <v>134</v>
      </c>
      <c r="Q1701" s="112" t="s">
        <v>178</v>
      </c>
      <c r="R1701" s="132" t="str">
        <f>IFERROR(VLOOKUP(Q1701,PROVEEDORES!$A$2:$B$100,2,0),"")</f>
        <v>QUITO</v>
      </c>
      <c r="S1701" s="200">
        <v>0.43402777777777773</v>
      </c>
      <c r="T1701" s="112">
        <v>66</v>
      </c>
      <c r="U1701" s="196" t="str">
        <f>IFERROR(VLOOKUP(V1701,TRANSPORTE!$A$4:$B$99,2,0),"")</f>
        <v>LUIS SIMBAÑA</v>
      </c>
      <c r="V1701" s="112" t="s">
        <v>530</v>
      </c>
      <c r="W1701" s="112" t="s">
        <v>289</v>
      </c>
      <c r="Y1701" s="196" t="str">
        <f>IFERROR(VLOOKUP(V1701,TRANSPORTE!$A$4:$C$99,3,0),"")</f>
        <v>FURGON</v>
      </c>
      <c r="Z1701" s="196" t="str">
        <f>IFERROR(VLOOKUP(V1701,TRANSPORTE!$A$4:$D$99,4,0),"")</f>
        <v>HYUNDAI</v>
      </c>
      <c r="AA1701" s="196" t="str">
        <f>IFERROR(VLOOKUP(V1701,TRANSPORTE!$A$4:$E$99,5,0),"")</f>
        <v>ORION</v>
      </c>
      <c r="AB1701" s="196">
        <f t="shared" si="202"/>
        <v>1</v>
      </c>
      <c r="AC1701" s="196">
        <f t="shared" si="201"/>
        <v>1</v>
      </c>
      <c r="AD1701" s="201">
        <v>50</v>
      </c>
      <c r="AE1701" s="132">
        <f t="shared" si="199"/>
        <v>924</v>
      </c>
      <c r="AF1701" s="112">
        <v>2</v>
      </c>
      <c r="AG1701" s="202"/>
      <c r="AH1701" s="196" t="str">
        <f t="shared" si="198"/>
        <v>2726VAGIVIT CAJS X 6 V.T.</v>
      </c>
      <c r="AI1701" s="185" t="s">
        <v>1410</v>
      </c>
    </row>
    <row r="1702" spans="1:35" s="112" customFormat="1" x14ac:dyDescent="0.3">
      <c r="A1702" s="112">
        <v>198</v>
      </c>
      <c r="B1702" s="196" t="str">
        <f t="shared" si="196"/>
        <v>1982</v>
      </c>
      <c r="C1702" s="196" t="str">
        <f t="shared" si="197"/>
        <v>27271</v>
      </c>
      <c r="D1702" s="184">
        <v>886121</v>
      </c>
      <c r="E1702" s="185" t="s">
        <v>615</v>
      </c>
      <c r="F1702" s="197" t="str">
        <f>IFERROR(VLOOKUP(CONCATENATE(G1702,E1702),LOTES!$A$6:$D$1002,4,0),"")</f>
        <v>ARKOVOX PROPOLIS JARABE X 150 ML.</v>
      </c>
      <c r="G1702" s="185" t="s">
        <v>403</v>
      </c>
      <c r="H1702" s="136">
        <f>IFERROR(VLOOKUP(CONCATENATE(G1702,E1702),LOTES!$A$6:$F$1000,6,0),"")</f>
        <v>43707</v>
      </c>
      <c r="I1702" s="132">
        <f t="shared" si="200"/>
        <v>1</v>
      </c>
      <c r="J1702" s="112" t="s">
        <v>667</v>
      </c>
      <c r="K1702" s="112">
        <v>2018</v>
      </c>
      <c r="L1702" s="198">
        <v>43278</v>
      </c>
      <c r="M1702" s="112">
        <v>2725</v>
      </c>
      <c r="N1702" s="199">
        <v>2727</v>
      </c>
      <c r="O1702" s="198">
        <v>43277</v>
      </c>
      <c r="P1702" s="112" t="s">
        <v>134</v>
      </c>
      <c r="Q1702" s="112" t="s">
        <v>177</v>
      </c>
      <c r="R1702" s="132" t="str">
        <f>IFERROR(VLOOKUP(Q1702,PROVEEDORES!$A$2:$B$100,2,0),"")</f>
        <v>QUITO</v>
      </c>
      <c r="S1702" s="200">
        <v>0.43402777777777773</v>
      </c>
      <c r="T1702" s="112">
        <v>38</v>
      </c>
      <c r="U1702" s="196" t="str">
        <f>IFERROR(VLOOKUP(V1702,TRANSPORTE!$A$4:$B$99,2,0),"")</f>
        <v>LUIS SIMBAÑA</v>
      </c>
      <c r="V1702" s="112" t="s">
        <v>530</v>
      </c>
      <c r="W1702" s="112" t="s">
        <v>289</v>
      </c>
      <c r="Y1702" s="196" t="str">
        <f>IFERROR(VLOOKUP(V1702,TRANSPORTE!$A$4:$C$99,3,0),"")</f>
        <v>FURGON</v>
      </c>
      <c r="Z1702" s="196" t="str">
        <f>IFERROR(VLOOKUP(V1702,TRANSPORTE!$A$4:$D$99,4,0),"")</f>
        <v>HYUNDAI</v>
      </c>
      <c r="AA1702" s="196" t="str">
        <f>IFERROR(VLOOKUP(V1702,TRANSPORTE!$A$4:$E$99,5,0),"")</f>
        <v>ORION</v>
      </c>
      <c r="AB1702" s="196">
        <f t="shared" si="202"/>
        <v>2</v>
      </c>
      <c r="AC1702" s="196">
        <f t="shared" si="201"/>
        <v>1</v>
      </c>
      <c r="AD1702" s="201">
        <v>240</v>
      </c>
      <c r="AE1702" s="132">
        <f t="shared" si="199"/>
        <v>925</v>
      </c>
      <c r="AF1702" s="112">
        <v>1</v>
      </c>
      <c r="AG1702" s="202"/>
      <c r="AH1702" s="196" t="str">
        <f t="shared" si="198"/>
        <v>2727ARKOVOX PROPOLIS JARABE X 150 ML.</v>
      </c>
      <c r="AI1702" s="185" t="s">
        <v>1411</v>
      </c>
    </row>
    <row r="1703" spans="1:35" s="112" customFormat="1" x14ac:dyDescent="0.3">
      <c r="A1703" s="112">
        <v>198</v>
      </c>
      <c r="B1703" s="196" t="str">
        <f t="shared" si="196"/>
        <v>1982</v>
      </c>
      <c r="C1703" s="196" t="str">
        <f t="shared" si="197"/>
        <v>27272</v>
      </c>
      <c r="D1703" s="184">
        <v>886121</v>
      </c>
      <c r="E1703" s="185" t="s">
        <v>613</v>
      </c>
      <c r="F1703" s="197" t="str">
        <f>IFERROR(VLOOKUP(CONCATENATE(G1703,E1703),LOTES!$A$6:$D$1002,4,0),"")</f>
        <v>ARKOLAGEN PLUS X 14 SACHETS</v>
      </c>
      <c r="G1703" s="185" t="s">
        <v>1392</v>
      </c>
      <c r="H1703" s="136">
        <f>IFERROR(VLOOKUP(CONCATENATE(G1703,E1703),LOTES!$A$6:$F$1000,6,0),"")</f>
        <v>44226</v>
      </c>
      <c r="I1703" s="132">
        <f t="shared" si="200"/>
        <v>2</v>
      </c>
      <c r="J1703" s="112" t="s">
        <v>667</v>
      </c>
      <c r="K1703" s="112">
        <v>2018</v>
      </c>
      <c r="L1703" s="198">
        <v>43278</v>
      </c>
      <c r="M1703" s="112">
        <v>2725</v>
      </c>
      <c r="N1703" s="199">
        <v>2727</v>
      </c>
      <c r="O1703" s="198">
        <v>43277</v>
      </c>
      <c r="P1703" s="112" t="s">
        <v>134</v>
      </c>
      <c r="Q1703" s="112" t="s">
        <v>177</v>
      </c>
      <c r="R1703" s="132" t="str">
        <f>IFERROR(VLOOKUP(Q1703,PROVEEDORES!$A$2:$B$100,2,0),"")</f>
        <v>QUITO</v>
      </c>
      <c r="S1703" s="200">
        <v>0.43402777777777773</v>
      </c>
      <c r="T1703" s="112">
        <v>38</v>
      </c>
      <c r="U1703" s="196" t="str">
        <f>IFERROR(VLOOKUP(V1703,TRANSPORTE!$A$4:$B$99,2,0),"")</f>
        <v>LUIS SIMBAÑA</v>
      </c>
      <c r="V1703" s="112" t="s">
        <v>530</v>
      </c>
      <c r="W1703" s="112" t="s">
        <v>289</v>
      </c>
      <c r="Y1703" s="196" t="str">
        <f>IFERROR(VLOOKUP(V1703,TRANSPORTE!$A$4:$C$99,3,0),"")</f>
        <v>FURGON</v>
      </c>
      <c r="Z1703" s="196" t="str">
        <f>IFERROR(VLOOKUP(V1703,TRANSPORTE!$A$4:$D$99,4,0),"")</f>
        <v>HYUNDAI</v>
      </c>
      <c r="AA1703" s="196" t="str">
        <f>IFERROR(VLOOKUP(V1703,TRANSPORTE!$A$4:$E$99,5,0),"")</f>
        <v>ORION</v>
      </c>
      <c r="AB1703" s="196">
        <f t="shared" si="202"/>
        <v>2</v>
      </c>
      <c r="AC1703" s="196">
        <f t="shared" si="201"/>
        <v>1</v>
      </c>
      <c r="AD1703" s="201">
        <v>36</v>
      </c>
      <c r="AE1703" s="132">
        <f t="shared" si="199"/>
        <v>925</v>
      </c>
      <c r="AF1703" s="112">
        <v>1</v>
      </c>
      <c r="AG1703" s="202"/>
      <c r="AH1703" s="196" t="str">
        <f t="shared" si="198"/>
        <v>2727ARKOLAGEN PLUS X 14 SACHETS</v>
      </c>
      <c r="AI1703" s="185" t="s">
        <v>1411</v>
      </c>
    </row>
    <row r="1704" spans="1:35" s="112" customFormat="1" x14ac:dyDescent="0.3">
      <c r="A1704" s="112">
        <v>198</v>
      </c>
      <c r="B1704" s="196" t="str">
        <f t="shared" si="196"/>
        <v>1982</v>
      </c>
      <c r="C1704" s="196" t="str">
        <f t="shared" si="197"/>
        <v>27273</v>
      </c>
      <c r="D1704" s="184">
        <v>886121</v>
      </c>
      <c r="E1704" s="185" t="s">
        <v>634</v>
      </c>
      <c r="F1704" s="197" t="str">
        <f>IFERROR(VLOOKUP(CONCATENATE(G1704,E1704),LOTES!$A$6:$D$1002,4,0),"")</f>
        <v>PHYTO SOYA GEL VAGINAL X 8 APLICADORES</v>
      </c>
      <c r="G1704" s="185" t="s">
        <v>326</v>
      </c>
      <c r="H1704" s="136">
        <f>IFERROR(VLOOKUP(CONCATENATE(G1704,E1704),LOTES!$A$6:$F$1000,6,0),"")</f>
        <v>44134</v>
      </c>
      <c r="I1704" s="132">
        <f t="shared" si="200"/>
        <v>3</v>
      </c>
      <c r="J1704" s="112" t="s">
        <v>667</v>
      </c>
      <c r="K1704" s="112">
        <v>2018</v>
      </c>
      <c r="L1704" s="198">
        <v>43278</v>
      </c>
      <c r="M1704" s="112">
        <v>2725</v>
      </c>
      <c r="N1704" s="199">
        <v>2727</v>
      </c>
      <c r="O1704" s="198">
        <v>43277</v>
      </c>
      <c r="P1704" s="112" t="s">
        <v>134</v>
      </c>
      <c r="Q1704" s="112" t="s">
        <v>177</v>
      </c>
      <c r="R1704" s="132" t="str">
        <f>IFERROR(VLOOKUP(Q1704,PROVEEDORES!$A$2:$B$100,2,0),"")</f>
        <v>QUITO</v>
      </c>
      <c r="S1704" s="200">
        <v>0.43402777777777773</v>
      </c>
      <c r="T1704" s="112">
        <v>38</v>
      </c>
      <c r="U1704" s="196" t="str">
        <f>IFERROR(VLOOKUP(V1704,TRANSPORTE!$A$4:$B$99,2,0),"")</f>
        <v>LUIS SIMBAÑA</v>
      </c>
      <c r="V1704" s="112" t="s">
        <v>530</v>
      </c>
      <c r="W1704" s="112" t="s">
        <v>289</v>
      </c>
      <c r="Y1704" s="196" t="str">
        <f>IFERROR(VLOOKUP(V1704,TRANSPORTE!$A$4:$C$99,3,0),"")</f>
        <v>FURGON</v>
      </c>
      <c r="Z1704" s="196" t="str">
        <f>IFERROR(VLOOKUP(V1704,TRANSPORTE!$A$4:$D$99,4,0),"")</f>
        <v>HYUNDAI</v>
      </c>
      <c r="AA1704" s="196" t="str">
        <f>IFERROR(VLOOKUP(V1704,TRANSPORTE!$A$4:$E$99,5,0),"")</f>
        <v>ORION</v>
      </c>
      <c r="AB1704" s="196">
        <f t="shared" si="202"/>
        <v>2</v>
      </c>
      <c r="AC1704" s="196">
        <f t="shared" si="201"/>
        <v>1</v>
      </c>
      <c r="AD1704" s="201">
        <v>22</v>
      </c>
      <c r="AE1704" s="132">
        <f t="shared" si="199"/>
        <v>925</v>
      </c>
      <c r="AF1704" s="112">
        <v>1</v>
      </c>
      <c r="AG1704" s="202"/>
      <c r="AH1704" s="196" t="str">
        <f t="shared" si="198"/>
        <v>2727PHYTO SOYA GEL VAGINAL X 8 APLICADORES</v>
      </c>
      <c r="AI1704" s="185" t="s">
        <v>1411</v>
      </c>
    </row>
    <row r="1705" spans="1:35" s="112" customFormat="1" x14ac:dyDescent="0.3">
      <c r="A1705" s="112">
        <v>198</v>
      </c>
      <c r="B1705" s="196" t="str">
        <f t="shared" si="196"/>
        <v>1982</v>
      </c>
      <c r="C1705" s="196" t="str">
        <f t="shared" si="197"/>
        <v>27274</v>
      </c>
      <c r="D1705" s="184">
        <v>886121</v>
      </c>
      <c r="E1705" s="185" t="s">
        <v>617</v>
      </c>
      <c r="F1705" s="197" t="str">
        <f>IFERROR(VLOOKUP(CONCATENATE(G1705,E1705),LOTES!$A$6:$D$1002,4,0),"")</f>
        <v>PHYTO SOYA CAPS. X 60</v>
      </c>
      <c r="G1705" s="185" t="s">
        <v>355</v>
      </c>
      <c r="H1705" s="136">
        <f>IFERROR(VLOOKUP(CONCATENATE(G1705,E1705),LOTES!$A$6:$F$1000,6,0),"")</f>
        <v>44073</v>
      </c>
      <c r="I1705" s="132">
        <f t="shared" si="200"/>
        <v>4</v>
      </c>
      <c r="J1705" s="112" t="s">
        <v>667</v>
      </c>
      <c r="K1705" s="112">
        <v>2018</v>
      </c>
      <c r="L1705" s="198">
        <v>43278</v>
      </c>
      <c r="M1705" s="112">
        <v>2725</v>
      </c>
      <c r="N1705" s="199">
        <v>2727</v>
      </c>
      <c r="O1705" s="198">
        <v>43277</v>
      </c>
      <c r="P1705" s="112" t="s">
        <v>134</v>
      </c>
      <c r="Q1705" s="112" t="s">
        <v>177</v>
      </c>
      <c r="R1705" s="132" t="str">
        <f>IFERROR(VLOOKUP(Q1705,PROVEEDORES!$A$2:$B$100,2,0),"")</f>
        <v>QUITO</v>
      </c>
      <c r="S1705" s="200">
        <v>0.43402777777777773</v>
      </c>
      <c r="T1705" s="112">
        <v>38</v>
      </c>
      <c r="U1705" s="196" t="str">
        <f>IFERROR(VLOOKUP(V1705,TRANSPORTE!$A$4:$B$99,2,0),"")</f>
        <v>LUIS SIMBAÑA</v>
      </c>
      <c r="V1705" s="112" t="s">
        <v>530</v>
      </c>
      <c r="W1705" s="112" t="s">
        <v>289</v>
      </c>
      <c r="Y1705" s="196" t="str">
        <f>IFERROR(VLOOKUP(V1705,TRANSPORTE!$A$4:$C$99,3,0),"")</f>
        <v>FURGON</v>
      </c>
      <c r="Z1705" s="196" t="str">
        <f>IFERROR(VLOOKUP(V1705,TRANSPORTE!$A$4:$D$99,4,0),"")</f>
        <v>HYUNDAI</v>
      </c>
      <c r="AA1705" s="196" t="str">
        <f>IFERROR(VLOOKUP(V1705,TRANSPORTE!$A$4:$E$99,5,0),"")</f>
        <v>ORION</v>
      </c>
      <c r="AB1705" s="196">
        <f t="shared" si="202"/>
        <v>2</v>
      </c>
      <c r="AC1705" s="196">
        <f t="shared" si="201"/>
        <v>1</v>
      </c>
      <c r="AD1705" s="201">
        <v>48</v>
      </c>
      <c r="AE1705" s="132">
        <f t="shared" si="199"/>
        <v>925</v>
      </c>
      <c r="AF1705" s="112">
        <v>1</v>
      </c>
      <c r="AG1705" s="202"/>
      <c r="AH1705" s="196" t="str">
        <f t="shared" si="198"/>
        <v>2727PHYTO SOYA CAPS. X 60</v>
      </c>
      <c r="AI1705" s="185" t="s">
        <v>1411</v>
      </c>
    </row>
    <row r="1706" spans="1:35" s="112" customFormat="1" x14ac:dyDescent="0.3">
      <c r="A1706" s="112">
        <v>198</v>
      </c>
      <c r="B1706" s="196" t="str">
        <f t="shared" si="196"/>
        <v>1982</v>
      </c>
      <c r="C1706" s="196" t="str">
        <f t="shared" si="197"/>
        <v>27275</v>
      </c>
      <c r="D1706" s="184">
        <v>886121</v>
      </c>
      <c r="E1706" s="185" t="s">
        <v>630</v>
      </c>
      <c r="F1706" s="197" t="str">
        <f>IFERROR(VLOOKUP(CONCATENATE(G1706,E1706),LOTES!$A$6:$D$1002,4,0),"")</f>
        <v>ACTIVOX MENTA-EUCALIPTO X 16 PASTILLAS</v>
      </c>
      <c r="G1706" s="185" t="s">
        <v>397</v>
      </c>
      <c r="H1706" s="136">
        <f>IFERROR(VLOOKUP(CONCATENATE(G1706,E1706),LOTES!$A$6:$F$1000,6,0),"")</f>
        <v>43738</v>
      </c>
      <c r="I1706" s="132">
        <f t="shared" si="200"/>
        <v>5</v>
      </c>
      <c r="J1706" s="112" t="s">
        <v>667</v>
      </c>
      <c r="K1706" s="112">
        <v>2018</v>
      </c>
      <c r="L1706" s="198">
        <v>43278</v>
      </c>
      <c r="M1706" s="112">
        <v>2725</v>
      </c>
      <c r="N1706" s="199">
        <v>2727</v>
      </c>
      <c r="O1706" s="198">
        <v>43277</v>
      </c>
      <c r="P1706" s="112" t="s">
        <v>134</v>
      </c>
      <c r="Q1706" s="112" t="s">
        <v>177</v>
      </c>
      <c r="R1706" s="132" t="str">
        <f>IFERROR(VLOOKUP(Q1706,PROVEEDORES!$A$2:$B$100,2,0),"")</f>
        <v>QUITO</v>
      </c>
      <c r="S1706" s="200">
        <v>0.43402777777777773</v>
      </c>
      <c r="T1706" s="112">
        <v>38</v>
      </c>
      <c r="U1706" s="196" t="str">
        <f>IFERROR(VLOOKUP(V1706,TRANSPORTE!$A$4:$B$99,2,0),"")</f>
        <v>LUIS SIMBAÑA</v>
      </c>
      <c r="V1706" s="112" t="s">
        <v>530</v>
      </c>
      <c r="W1706" s="112" t="s">
        <v>289</v>
      </c>
      <c r="Y1706" s="196" t="str">
        <f>IFERROR(VLOOKUP(V1706,TRANSPORTE!$A$4:$C$99,3,0),"")</f>
        <v>FURGON</v>
      </c>
      <c r="Z1706" s="196" t="str">
        <f>IFERROR(VLOOKUP(V1706,TRANSPORTE!$A$4:$D$99,4,0),"")</f>
        <v>HYUNDAI</v>
      </c>
      <c r="AA1706" s="196" t="str">
        <f>IFERROR(VLOOKUP(V1706,TRANSPORTE!$A$4:$E$99,5,0),"")</f>
        <v>ORION</v>
      </c>
      <c r="AB1706" s="196">
        <f t="shared" si="202"/>
        <v>2</v>
      </c>
      <c r="AC1706" s="196">
        <f t="shared" si="201"/>
        <v>1</v>
      </c>
      <c r="AD1706" s="201">
        <v>1320</v>
      </c>
      <c r="AE1706" s="132">
        <f t="shared" si="199"/>
        <v>925</v>
      </c>
      <c r="AF1706" s="112">
        <v>1</v>
      </c>
      <c r="AG1706" s="202"/>
      <c r="AH1706" s="196" t="str">
        <f t="shared" si="198"/>
        <v>2727ACTIVOX MENTA-EUCALIPTO X 16 PASTILLAS</v>
      </c>
      <c r="AI1706" s="185" t="s">
        <v>1411</v>
      </c>
    </row>
    <row r="1707" spans="1:35" s="112" customFormat="1" x14ac:dyDescent="0.3">
      <c r="A1707" s="112">
        <v>198</v>
      </c>
      <c r="B1707" s="196" t="str">
        <f t="shared" si="196"/>
        <v>1982</v>
      </c>
      <c r="C1707" s="196" t="str">
        <f t="shared" si="197"/>
        <v>27276</v>
      </c>
      <c r="D1707" s="184">
        <v>886121</v>
      </c>
      <c r="E1707" s="185" t="s">
        <v>631</v>
      </c>
      <c r="F1707" s="197" t="str">
        <f>IFERROR(VLOOKUP(CONCATENATE(G1707,E1707),LOTES!$A$6:$D$1002,4,0),"")</f>
        <v>ACTIVOX MIEL-LIMON X 16 PASTILLAS</v>
      </c>
      <c r="G1707" s="185" t="s">
        <v>183</v>
      </c>
      <c r="H1707" s="136">
        <f>IFERROR(VLOOKUP(CONCATENATE(G1707,E1707),LOTES!$A$6:$F$1000,6,0),"")</f>
        <v>43738</v>
      </c>
      <c r="I1707" s="132">
        <f t="shared" si="200"/>
        <v>6</v>
      </c>
      <c r="J1707" s="112" t="s">
        <v>667</v>
      </c>
      <c r="K1707" s="112">
        <v>2018</v>
      </c>
      <c r="L1707" s="198">
        <v>43278</v>
      </c>
      <c r="M1707" s="112">
        <v>2725</v>
      </c>
      <c r="N1707" s="199">
        <v>2727</v>
      </c>
      <c r="O1707" s="198">
        <v>43277</v>
      </c>
      <c r="P1707" s="112" t="s">
        <v>134</v>
      </c>
      <c r="Q1707" s="112" t="s">
        <v>177</v>
      </c>
      <c r="R1707" s="132" t="str">
        <f>IFERROR(VLOOKUP(Q1707,PROVEEDORES!$A$2:$B$100,2,0),"")</f>
        <v>QUITO</v>
      </c>
      <c r="S1707" s="200">
        <v>0.43402777777777773</v>
      </c>
      <c r="T1707" s="112">
        <v>38</v>
      </c>
      <c r="U1707" s="196" t="str">
        <f>IFERROR(VLOOKUP(V1707,TRANSPORTE!$A$4:$B$99,2,0),"")</f>
        <v>LUIS SIMBAÑA</v>
      </c>
      <c r="V1707" s="112" t="s">
        <v>530</v>
      </c>
      <c r="W1707" s="112" t="s">
        <v>289</v>
      </c>
      <c r="Y1707" s="196" t="str">
        <f>IFERROR(VLOOKUP(V1707,TRANSPORTE!$A$4:$C$99,3,0),"")</f>
        <v>FURGON</v>
      </c>
      <c r="Z1707" s="196" t="str">
        <f>IFERROR(VLOOKUP(V1707,TRANSPORTE!$A$4:$D$99,4,0),"")</f>
        <v>HYUNDAI</v>
      </c>
      <c r="AA1707" s="196" t="str">
        <f>IFERROR(VLOOKUP(V1707,TRANSPORTE!$A$4:$E$99,5,0),"")</f>
        <v>ORION</v>
      </c>
      <c r="AB1707" s="196">
        <f t="shared" si="202"/>
        <v>2</v>
      </c>
      <c r="AC1707" s="196">
        <f t="shared" si="201"/>
        <v>1</v>
      </c>
      <c r="AD1707" s="201">
        <v>360</v>
      </c>
      <c r="AE1707" s="132">
        <f t="shared" si="199"/>
        <v>925</v>
      </c>
      <c r="AF1707" s="112">
        <v>1</v>
      </c>
      <c r="AG1707" s="202"/>
      <c r="AH1707" s="196" t="str">
        <f t="shared" si="198"/>
        <v>2727ACTIVOX MIEL-LIMON X 16 PASTILLAS</v>
      </c>
      <c r="AI1707" s="185" t="s">
        <v>1411</v>
      </c>
    </row>
    <row r="1708" spans="1:35" s="112" customFormat="1" x14ac:dyDescent="0.3">
      <c r="B1708" s="196" t="str">
        <f t="shared" si="196"/>
        <v>1</v>
      </c>
      <c r="C1708" s="196" t="str">
        <f t="shared" si="197"/>
        <v>27281</v>
      </c>
      <c r="D1708" s="184">
        <v>1008179801</v>
      </c>
      <c r="E1708" s="185" t="s">
        <v>619</v>
      </c>
      <c r="F1708" s="197" t="str">
        <f>IFERROR(VLOOKUP(CONCATENATE(G1708,E1708),LOTES!$A$6:$D$1002,4,0),"")</f>
        <v>CYS-CONTROL SACHETS X 14</v>
      </c>
      <c r="G1708" s="185" t="s">
        <v>407</v>
      </c>
      <c r="H1708" s="136">
        <f>IFERROR(VLOOKUP(CONCATENATE(G1708,E1708),LOTES!$A$6:$F$1000,6,0),"")</f>
        <v>44134</v>
      </c>
      <c r="I1708" s="132">
        <f t="shared" si="200"/>
        <v>1</v>
      </c>
      <c r="J1708" s="112" t="s">
        <v>1417</v>
      </c>
      <c r="K1708" s="112">
        <v>2018</v>
      </c>
      <c r="L1708" s="198">
        <v>43283</v>
      </c>
      <c r="M1708" s="112">
        <v>2726</v>
      </c>
      <c r="N1708" s="199">
        <v>2728</v>
      </c>
      <c r="O1708" s="198">
        <v>43283</v>
      </c>
      <c r="P1708" s="112" t="s">
        <v>134</v>
      </c>
      <c r="Q1708" s="112" t="s">
        <v>365</v>
      </c>
      <c r="R1708" s="132" t="str">
        <f>IFERROR(VLOOKUP(Q1708,PROVEEDORES!$A$2:$B$100,2,0),"")</f>
        <v>QUITO</v>
      </c>
      <c r="S1708" s="200">
        <v>0.42708333333333331</v>
      </c>
      <c r="T1708" s="112">
        <v>5</v>
      </c>
      <c r="U1708" s="196" t="str">
        <f>IFERROR(VLOOKUP(V1708,TRANSPORTE!$A$4:$B$99,2,0),"")</f>
        <v>JONNIS DELGADO</v>
      </c>
      <c r="V1708" s="112" t="s">
        <v>659</v>
      </c>
      <c r="W1708" s="112" t="s">
        <v>289</v>
      </c>
      <c r="Y1708" s="196" t="str">
        <f>IFERROR(VLOOKUP(V1708,TRANSPORTE!$A$4:$C$99,3,0),"")</f>
        <v>FURGÓN</v>
      </c>
      <c r="Z1708" s="196" t="str">
        <f>IFERROR(VLOOKUP(V1708,TRANSPORTE!$A$4:$D$99,4,0),"")</f>
        <v>CHEVROLET</v>
      </c>
      <c r="AA1708" s="196" t="str">
        <f>IFERROR(VLOOKUP(V1708,TRANSPORTE!$A$4:$E$99,5,0),"")</f>
        <v>ORION</v>
      </c>
      <c r="AB1708" s="196">
        <f t="shared" si="202"/>
        <v>1</v>
      </c>
      <c r="AC1708" s="196">
        <f t="shared" si="201"/>
        <v>1</v>
      </c>
      <c r="AD1708" s="201">
        <v>60</v>
      </c>
      <c r="AE1708" s="132">
        <f t="shared" si="199"/>
        <v>926</v>
      </c>
      <c r="AF1708" s="112">
        <v>1</v>
      </c>
      <c r="AG1708" s="202"/>
      <c r="AH1708" s="196" t="str">
        <f t="shared" si="198"/>
        <v>2728CYS-CONTROL SACHETS X 14</v>
      </c>
      <c r="AI1708" s="185" t="s">
        <v>1412</v>
      </c>
    </row>
    <row r="1709" spans="1:35" s="112" customFormat="1" x14ac:dyDescent="0.3">
      <c r="B1709" s="196" t="str">
        <f t="shared" si="196"/>
        <v>2</v>
      </c>
      <c r="C1709" s="196" t="str">
        <f t="shared" si="197"/>
        <v>27291</v>
      </c>
      <c r="D1709" s="184"/>
      <c r="E1709" s="185" t="s">
        <v>630</v>
      </c>
      <c r="F1709" s="197" t="str">
        <f>IFERROR(VLOOKUP(CONCATENATE(G1709,E1709),LOTES!$A$6:$D$1002,4,0),"")</f>
        <v>ACTIVOX MENTA-EUCALIPTO X 16 PASTILLAS</v>
      </c>
      <c r="G1709" s="185" t="s">
        <v>397</v>
      </c>
      <c r="H1709" s="136">
        <f>IFERROR(VLOOKUP(CONCATENATE(G1709,E1709),LOTES!$A$6:$F$1000,6,0),"")</f>
        <v>43738</v>
      </c>
      <c r="I1709" s="132">
        <f t="shared" si="200"/>
        <v>1</v>
      </c>
      <c r="J1709" s="112" t="s">
        <v>1417</v>
      </c>
      <c r="K1709" s="112">
        <v>2018</v>
      </c>
      <c r="L1709" s="198">
        <v>43283</v>
      </c>
      <c r="M1709" s="112">
        <v>2727</v>
      </c>
      <c r="N1709" s="199">
        <v>2729</v>
      </c>
      <c r="O1709" s="198">
        <v>43283</v>
      </c>
      <c r="P1709" s="112" t="s">
        <v>134</v>
      </c>
      <c r="Q1709" s="112" t="s">
        <v>90</v>
      </c>
      <c r="R1709" s="132" t="str">
        <f>IFERROR(VLOOKUP(Q1709,PROVEEDORES!$A$2:$B$100,2,0),"")</f>
        <v>CUENCA</v>
      </c>
      <c r="S1709" s="200">
        <v>0.67361111111111116</v>
      </c>
      <c r="T1709" s="112">
        <v>2</v>
      </c>
      <c r="U1709" s="196" t="str">
        <f>IFERROR(VLOOKUP(V1709,TRANSPORTE!$A$4:$B$99,2,0),"")</f>
        <v>HECTOR LOPEZ</v>
      </c>
      <c r="V1709" s="112" t="s">
        <v>526</v>
      </c>
      <c r="W1709" s="112" t="s">
        <v>289</v>
      </c>
      <c r="Y1709" s="196" t="str">
        <f>IFERROR(VLOOKUP(V1709,TRANSPORTE!$A$4:$C$99,3,0),"")</f>
        <v>FURGÓN</v>
      </c>
      <c r="Z1709" s="196" t="str">
        <f>IFERROR(VLOOKUP(V1709,TRANSPORTE!$A$4:$D$99,4,0),"")</f>
        <v>NISSAN</v>
      </c>
      <c r="AA1709" s="196" t="str">
        <f>IFERROR(VLOOKUP(V1709,TRANSPORTE!$A$4:$E$99,5,0),"")</f>
        <v>ORION</v>
      </c>
      <c r="AB1709" s="196">
        <f t="shared" si="202"/>
        <v>2</v>
      </c>
      <c r="AC1709" s="196">
        <f t="shared" si="201"/>
        <v>1</v>
      </c>
      <c r="AD1709" s="201">
        <v>65</v>
      </c>
      <c r="AE1709" s="132">
        <f t="shared" si="199"/>
        <v>927</v>
      </c>
      <c r="AF1709" s="112">
        <v>1</v>
      </c>
      <c r="AG1709" s="202"/>
      <c r="AH1709" s="196" t="str">
        <f t="shared" si="198"/>
        <v>2729ACTIVOX MENTA-EUCALIPTO X 16 PASTILLAS</v>
      </c>
      <c r="AI1709" s="185" t="s">
        <v>1413</v>
      </c>
    </row>
    <row r="1710" spans="1:35" s="112" customFormat="1" x14ac:dyDescent="0.3">
      <c r="B1710" s="196" t="str">
        <f t="shared" si="196"/>
        <v>2</v>
      </c>
      <c r="C1710" s="196" t="str">
        <f t="shared" si="197"/>
        <v>27292</v>
      </c>
      <c r="D1710" s="184"/>
      <c r="E1710" s="185" t="s">
        <v>613</v>
      </c>
      <c r="F1710" s="197" t="str">
        <f>IFERROR(VLOOKUP(CONCATENATE(G1710,E1710),LOTES!$A$6:$D$1002,4,0),"")</f>
        <v>ARKOLAGEN PLUS X 14 SACHETS</v>
      </c>
      <c r="G1710" s="185" t="s">
        <v>1392</v>
      </c>
      <c r="H1710" s="136">
        <f>IFERROR(VLOOKUP(CONCATENATE(G1710,E1710),LOTES!$A$6:$F$1000,6,0),"")</f>
        <v>44226</v>
      </c>
      <c r="I1710" s="132">
        <f t="shared" si="200"/>
        <v>2</v>
      </c>
      <c r="J1710" s="112" t="s">
        <v>1417</v>
      </c>
      <c r="K1710" s="112">
        <v>2018</v>
      </c>
      <c r="L1710" s="198">
        <v>43283</v>
      </c>
      <c r="M1710" s="112">
        <v>2727</v>
      </c>
      <c r="N1710" s="199">
        <v>2729</v>
      </c>
      <c r="O1710" s="198">
        <v>43283</v>
      </c>
      <c r="P1710" s="112" t="s">
        <v>134</v>
      </c>
      <c r="Q1710" s="112" t="s">
        <v>90</v>
      </c>
      <c r="R1710" s="132" t="str">
        <f>IFERROR(VLOOKUP(Q1710,PROVEEDORES!$A$2:$B$100,2,0),"")</f>
        <v>CUENCA</v>
      </c>
      <c r="S1710" s="200">
        <v>0.67361111111111116</v>
      </c>
      <c r="T1710" s="112">
        <v>2</v>
      </c>
      <c r="U1710" s="196" t="str">
        <f>IFERROR(VLOOKUP(V1710,TRANSPORTE!$A$4:$B$99,2,0),"")</f>
        <v>HECTOR LOPEZ</v>
      </c>
      <c r="V1710" s="112" t="s">
        <v>526</v>
      </c>
      <c r="W1710" s="112" t="s">
        <v>289</v>
      </c>
      <c r="Y1710" s="196" t="str">
        <f>IFERROR(VLOOKUP(V1710,TRANSPORTE!$A$4:$C$99,3,0),"")</f>
        <v>FURGÓN</v>
      </c>
      <c r="Z1710" s="196" t="str">
        <f>IFERROR(VLOOKUP(V1710,TRANSPORTE!$A$4:$D$99,4,0),"")</f>
        <v>NISSAN</v>
      </c>
      <c r="AA1710" s="196" t="str">
        <f>IFERROR(VLOOKUP(V1710,TRANSPORTE!$A$4:$E$99,5,0),"")</f>
        <v>ORION</v>
      </c>
      <c r="AB1710" s="196">
        <f t="shared" si="202"/>
        <v>2</v>
      </c>
      <c r="AC1710" s="196">
        <f t="shared" si="201"/>
        <v>1</v>
      </c>
      <c r="AD1710" s="201">
        <v>10</v>
      </c>
      <c r="AE1710" s="132">
        <f t="shared" si="199"/>
        <v>927</v>
      </c>
      <c r="AF1710" s="112">
        <v>1</v>
      </c>
      <c r="AG1710" s="202"/>
      <c r="AH1710" s="196" t="str">
        <f t="shared" si="198"/>
        <v>2729ARKOLAGEN PLUS X 14 SACHETS</v>
      </c>
      <c r="AI1710" s="185" t="s">
        <v>1413</v>
      </c>
    </row>
    <row r="1711" spans="1:35" s="112" customFormat="1" x14ac:dyDescent="0.3">
      <c r="B1711" s="196" t="str">
        <f t="shared" si="196"/>
        <v>2</v>
      </c>
      <c r="C1711" s="196" t="str">
        <f t="shared" si="197"/>
        <v>27293</v>
      </c>
      <c r="D1711" s="184"/>
      <c r="E1711" s="185" t="s">
        <v>615</v>
      </c>
      <c r="F1711" s="197" t="str">
        <f>IFERROR(VLOOKUP(CONCATENATE(G1711,E1711),LOTES!$A$6:$D$1002,4,0),"")</f>
        <v>ARKOVOX PROPOLIS JARABE X 150 ML.</v>
      </c>
      <c r="G1711" s="185" t="s">
        <v>403</v>
      </c>
      <c r="H1711" s="136">
        <f>IFERROR(VLOOKUP(CONCATENATE(G1711,E1711),LOTES!$A$6:$F$1000,6,0),"")</f>
        <v>43707</v>
      </c>
      <c r="I1711" s="132">
        <f t="shared" si="200"/>
        <v>3</v>
      </c>
      <c r="J1711" s="112" t="s">
        <v>1417</v>
      </c>
      <c r="K1711" s="112">
        <v>2018</v>
      </c>
      <c r="L1711" s="198">
        <v>43283</v>
      </c>
      <c r="M1711" s="112">
        <v>2727</v>
      </c>
      <c r="N1711" s="199">
        <v>2729</v>
      </c>
      <c r="O1711" s="198">
        <v>43283</v>
      </c>
      <c r="P1711" s="112" t="s">
        <v>134</v>
      </c>
      <c r="Q1711" s="112" t="s">
        <v>90</v>
      </c>
      <c r="R1711" s="132" t="str">
        <f>IFERROR(VLOOKUP(Q1711,PROVEEDORES!$A$2:$B$100,2,0),"")</f>
        <v>CUENCA</v>
      </c>
      <c r="S1711" s="200">
        <v>0.67361111111111116</v>
      </c>
      <c r="T1711" s="112">
        <v>2</v>
      </c>
      <c r="U1711" s="196" t="str">
        <f>IFERROR(VLOOKUP(V1711,TRANSPORTE!$A$4:$B$99,2,0),"")</f>
        <v>HECTOR LOPEZ</v>
      </c>
      <c r="V1711" s="112" t="s">
        <v>526</v>
      </c>
      <c r="W1711" s="112" t="s">
        <v>289</v>
      </c>
      <c r="Y1711" s="196" t="str">
        <f>IFERROR(VLOOKUP(V1711,TRANSPORTE!$A$4:$C$99,3,0),"")</f>
        <v>FURGÓN</v>
      </c>
      <c r="Z1711" s="196" t="str">
        <f>IFERROR(VLOOKUP(V1711,TRANSPORTE!$A$4:$D$99,4,0),"")</f>
        <v>NISSAN</v>
      </c>
      <c r="AA1711" s="196" t="str">
        <f>IFERROR(VLOOKUP(V1711,TRANSPORTE!$A$4:$E$99,5,0),"")</f>
        <v>ORION</v>
      </c>
      <c r="AB1711" s="196">
        <f t="shared" si="202"/>
        <v>2</v>
      </c>
      <c r="AC1711" s="196">
        <f t="shared" si="201"/>
        <v>1</v>
      </c>
      <c r="AD1711" s="201">
        <v>10</v>
      </c>
      <c r="AE1711" s="132">
        <f t="shared" si="199"/>
        <v>927</v>
      </c>
      <c r="AF1711" s="112">
        <v>1</v>
      </c>
      <c r="AG1711" s="202"/>
      <c r="AH1711" s="196" t="str">
        <f t="shared" si="198"/>
        <v>2729ARKOVOX PROPOLIS JARABE X 150 ML.</v>
      </c>
      <c r="AI1711" s="185" t="s">
        <v>1413</v>
      </c>
    </row>
    <row r="1712" spans="1:35" s="112" customFormat="1" x14ac:dyDescent="0.3">
      <c r="B1712" s="196" t="str">
        <f t="shared" si="196"/>
        <v>2</v>
      </c>
      <c r="C1712" s="196" t="str">
        <f t="shared" si="197"/>
        <v>27294</v>
      </c>
      <c r="D1712" s="184"/>
      <c r="E1712" s="185" t="s">
        <v>627</v>
      </c>
      <c r="F1712" s="197" t="str">
        <f>IFERROR(VLOOKUP(CONCATENATE(G1712,E1712),LOTES!$A$6:$D$1002,4,0),"")</f>
        <v>ECHINALIS X 30 CAPSULAS</v>
      </c>
      <c r="G1712" s="185" t="s">
        <v>154</v>
      </c>
      <c r="H1712" s="136">
        <f>IFERROR(VLOOKUP(CONCATENATE(G1712,E1712),LOTES!$A$6:$F$1000,6,0),"")</f>
        <v>43910</v>
      </c>
      <c r="I1712" s="132">
        <f t="shared" si="200"/>
        <v>4</v>
      </c>
      <c r="J1712" s="112" t="s">
        <v>1417</v>
      </c>
      <c r="K1712" s="112">
        <v>2018</v>
      </c>
      <c r="L1712" s="198">
        <v>43283</v>
      </c>
      <c r="M1712" s="112">
        <v>2727</v>
      </c>
      <c r="N1712" s="199">
        <v>2729</v>
      </c>
      <c r="O1712" s="198">
        <v>43283</v>
      </c>
      <c r="P1712" s="112" t="s">
        <v>134</v>
      </c>
      <c r="Q1712" s="112" t="s">
        <v>90</v>
      </c>
      <c r="R1712" s="132" t="str">
        <f>IFERROR(VLOOKUP(Q1712,PROVEEDORES!$A$2:$B$100,2,0),"")</f>
        <v>CUENCA</v>
      </c>
      <c r="S1712" s="200">
        <v>0.67361111111111116</v>
      </c>
      <c r="T1712" s="112">
        <v>2</v>
      </c>
      <c r="U1712" s="196" t="str">
        <f>IFERROR(VLOOKUP(V1712,TRANSPORTE!$A$4:$B$99,2,0),"")</f>
        <v>HECTOR LOPEZ</v>
      </c>
      <c r="V1712" s="112" t="s">
        <v>526</v>
      </c>
      <c r="W1712" s="112" t="s">
        <v>289</v>
      </c>
      <c r="Y1712" s="196" t="str">
        <f>IFERROR(VLOOKUP(V1712,TRANSPORTE!$A$4:$C$99,3,0),"")</f>
        <v>FURGÓN</v>
      </c>
      <c r="Z1712" s="196" t="str">
        <f>IFERROR(VLOOKUP(V1712,TRANSPORTE!$A$4:$D$99,4,0),"")</f>
        <v>NISSAN</v>
      </c>
      <c r="AA1712" s="196" t="str">
        <f>IFERROR(VLOOKUP(V1712,TRANSPORTE!$A$4:$E$99,5,0),"")</f>
        <v>ORION</v>
      </c>
      <c r="AB1712" s="196">
        <f t="shared" si="202"/>
        <v>2</v>
      </c>
      <c r="AC1712" s="196">
        <f t="shared" si="201"/>
        <v>1</v>
      </c>
      <c r="AD1712" s="201">
        <v>15</v>
      </c>
      <c r="AE1712" s="132">
        <f t="shared" si="199"/>
        <v>927</v>
      </c>
      <c r="AF1712" s="112">
        <v>1</v>
      </c>
      <c r="AG1712" s="202"/>
      <c r="AH1712" s="196" t="str">
        <f t="shared" si="198"/>
        <v>2729ECHINALIS X 30 CAPSULAS</v>
      </c>
      <c r="AI1712" s="185" t="s">
        <v>1413</v>
      </c>
    </row>
    <row r="1713" spans="2:35" s="112" customFormat="1" x14ac:dyDescent="0.3">
      <c r="B1713" s="196" t="str">
        <f t="shared" si="196"/>
        <v>2</v>
      </c>
      <c r="C1713" s="196" t="str">
        <f t="shared" si="197"/>
        <v>27295</v>
      </c>
      <c r="D1713" s="184"/>
      <c r="E1713" s="185" t="s">
        <v>616</v>
      </c>
      <c r="F1713" s="197" t="str">
        <f>IFERROR(VLOOKUP(CONCATENATE(G1713,E1713),LOTES!$A$6:$D$1002,4,0),"")</f>
        <v>PERLAS DE PIEL advance X 200 CAPS.</v>
      </c>
      <c r="G1713" s="185" t="s">
        <v>408</v>
      </c>
      <c r="H1713" s="136">
        <f>IFERROR(VLOOKUP(CONCATENATE(G1713,E1713),LOTES!$A$6:$F$1000,6,0),"")</f>
        <v>44165</v>
      </c>
      <c r="I1713" s="132">
        <f t="shared" si="200"/>
        <v>5</v>
      </c>
      <c r="J1713" s="112" t="s">
        <v>1417</v>
      </c>
      <c r="K1713" s="112">
        <v>2018</v>
      </c>
      <c r="L1713" s="198">
        <v>43283</v>
      </c>
      <c r="M1713" s="112">
        <v>2727</v>
      </c>
      <c r="N1713" s="199">
        <v>2729</v>
      </c>
      <c r="O1713" s="198">
        <v>43283</v>
      </c>
      <c r="P1713" s="112" t="s">
        <v>134</v>
      </c>
      <c r="Q1713" s="112" t="s">
        <v>90</v>
      </c>
      <c r="R1713" s="132" t="str">
        <f>IFERROR(VLOOKUP(Q1713,PROVEEDORES!$A$2:$B$100,2,0),"")</f>
        <v>CUENCA</v>
      </c>
      <c r="S1713" s="200">
        <v>0.67361111111111116</v>
      </c>
      <c r="T1713" s="112">
        <v>2</v>
      </c>
      <c r="U1713" s="196" t="str">
        <f>IFERROR(VLOOKUP(V1713,TRANSPORTE!$A$4:$B$99,2,0),"")</f>
        <v>HECTOR LOPEZ</v>
      </c>
      <c r="V1713" s="112" t="s">
        <v>526</v>
      </c>
      <c r="W1713" s="112" t="s">
        <v>289</v>
      </c>
      <c r="Y1713" s="196" t="str">
        <f>IFERROR(VLOOKUP(V1713,TRANSPORTE!$A$4:$C$99,3,0),"")</f>
        <v>FURGÓN</v>
      </c>
      <c r="Z1713" s="196" t="str">
        <f>IFERROR(VLOOKUP(V1713,TRANSPORTE!$A$4:$D$99,4,0),"")</f>
        <v>NISSAN</v>
      </c>
      <c r="AA1713" s="196" t="str">
        <f>IFERROR(VLOOKUP(V1713,TRANSPORTE!$A$4:$E$99,5,0),"")</f>
        <v>ORION</v>
      </c>
      <c r="AB1713" s="196">
        <f t="shared" si="202"/>
        <v>2</v>
      </c>
      <c r="AC1713" s="196">
        <f t="shared" si="201"/>
        <v>1</v>
      </c>
      <c r="AD1713" s="201">
        <v>5</v>
      </c>
      <c r="AE1713" s="132">
        <f t="shared" si="199"/>
        <v>927</v>
      </c>
      <c r="AF1713" s="112">
        <v>1</v>
      </c>
      <c r="AG1713" s="202"/>
      <c r="AH1713" s="196" t="str">
        <f t="shared" si="198"/>
        <v>2729PERLAS DE PIEL advance X 200 CAPS.</v>
      </c>
      <c r="AI1713" s="185" t="s">
        <v>1413</v>
      </c>
    </row>
    <row r="1714" spans="2:35" s="112" customFormat="1" x14ac:dyDescent="0.3">
      <c r="B1714" s="196" t="str">
        <f t="shared" si="196"/>
        <v>2</v>
      </c>
      <c r="C1714" s="196" t="str">
        <f t="shared" si="197"/>
        <v>27296</v>
      </c>
      <c r="D1714" s="184"/>
      <c r="E1714" s="185" t="s">
        <v>620</v>
      </c>
      <c r="F1714" s="197" t="str">
        <f>IFERROR(VLOOKUP(CONCATENATE(G1714,E1714),LOTES!$A$6:$D$1002,4,0),"")</f>
        <v>PHYTO SOYA FORTE X 60 CAPS</v>
      </c>
      <c r="G1714" s="185" t="s">
        <v>184</v>
      </c>
      <c r="H1714" s="136">
        <f>IFERROR(VLOOKUP(CONCATENATE(G1714,E1714),LOTES!$A$6:$F$1000,6,0),"")</f>
        <v>44042</v>
      </c>
      <c r="I1714" s="132">
        <f t="shared" si="200"/>
        <v>6</v>
      </c>
      <c r="J1714" s="112" t="s">
        <v>1417</v>
      </c>
      <c r="K1714" s="112">
        <v>2018</v>
      </c>
      <c r="L1714" s="198">
        <v>43283</v>
      </c>
      <c r="M1714" s="112">
        <v>2727</v>
      </c>
      <c r="N1714" s="199">
        <v>2729</v>
      </c>
      <c r="O1714" s="198">
        <v>43283</v>
      </c>
      <c r="P1714" s="112" t="s">
        <v>134</v>
      </c>
      <c r="Q1714" s="112" t="s">
        <v>90</v>
      </c>
      <c r="R1714" s="132" t="str">
        <f>IFERROR(VLOOKUP(Q1714,PROVEEDORES!$A$2:$B$100,2,0),"")</f>
        <v>CUENCA</v>
      </c>
      <c r="S1714" s="200">
        <v>0.67361111111111116</v>
      </c>
      <c r="T1714" s="112">
        <v>2</v>
      </c>
      <c r="U1714" s="196" t="str">
        <f>IFERROR(VLOOKUP(V1714,TRANSPORTE!$A$4:$B$99,2,0),"")</f>
        <v>HECTOR LOPEZ</v>
      </c>
      <c r="V1714" s="112" t="s">
        <v>526</v>
      </c>
      <c r="W1714" s="112" t="s">
        <v>289</v>
      </c>
      <c r="Y1714" s="196" t="str">
        <f>IFERROR(VLOOKUP(V1714,TRANSPORTE!$A$4:$C$99,3,0),"")</f>
        <v>FURGÓN</v>
      </c>
      <c r="Z1714" s="196" t="str">
        <f>IFERROR(VLOOKUP(V1714,TRANSPORTE!$A$4:$D$99,4,0),"")</f>
        <v>NISSAN</v>
      </c>
      <c r="AA1714" s="196" t="str">
        <f>IFERROR(VLOOKUP(V1714,TRANSPORTE!$A$4:$E$99,5,0),"")</f>
        <v>ORION</v>
      </c>
      <c r="AB1714" s="196">
        <f t="shared" si="202"/>
        <v>2</v>
      </c>
      <c r="AC1714" s="196">
        <f t="shared" si="201"/>
        <v>1</v>
      </c>
      <c r="AD1714" s="201">
        <v>5</v>
      </c>
      <c r="AE1714" s="132">
        <f t="shared" si="199"/>
        <v>927</v>
      </c>
      <c r="AF1714" s="112">
        <v>1</v>
      </c>
      <c r="AG1714" s="202"/>
      <c r="AH1714" s="196" t="str">
        <f t="shared" si="198"/>
        <v>2729PHYTO SOYA FORTE X 60 CAPS</v>
      </c>
      <c r="AI1714" s="185" t="s">
        <v>1413</v>
      </c>
    </row>
    <row r="1715" spans="2:35" s="112" customFormat="1" x14ac:dyDescent="0.3">
      <c r="B1715" s="196" t="str">
        <f t="shared" si="196"/>
        <v>3</v>
      </c>
      <c r="C1715" s="196" t="str">
        <f t="shared" si="197"/>
        <v>27301</v>
      </c>
      <c r="D1715" s="184"/>
      <c r="E1715" s="185" t="s">
        <v>630</v>
      </c>
      <c r="F1715" s="197" t="str">
        <f>IFERROR(VLOOKUP(CONCATENATE(G1715,E1715),LOTES!$A$6:$D$1002,4,0),"")</f>
        <v>ACTIVOX MENTA-EUCALIPTO X 16 PASTILLAS</v>
      </c>
      <c r="G1715" s="185" t="s">
        <v>397</v>
      </c>
      <c r="H1715" s="136">
        <f>IFERROR(VLOOKUP(CONCATENATE(G1715,E1715),LOTES!$A$6:$F$1000,6,0),"")</f>
        <v>43738</v>
      </c>
      <c r="I1715" s="132">
        <f t="shared" si="200"/>
        <v>1</v>
      </c>
      <c r="J1715" s="112" t="s">
        <v>1417</v>
      </c>
      <c r="K1715" s="112">
        <v>2018</v>
      </c>
      <c r="L1715" s="198">
        <v>43283</v>
      </c>
      <c r="M1715" s="112">
        <v>2728</v>
      </c>
      <c r="N1715" s="199">
        <v>2730</v>
      </c>
      <c r="O1715" s="198">
        <v>43283</v>
      </c>
      <c r="P1715" s="112" t="s">
        <v>134</v>
      </c>
      <c r="Q1715" s="112" t="s">
        <v>90</v>
      </c>
      <c r="R1715" s="132" t="str">
        <f>IFERROR(VLOOKUP(Q1715,PROVEEDORES!$A$2:$B$100,2,0),"")</f>
        <v>CUENCA</v>
      </c>
      <c r="S1715" s="200">
        <v>0.67361111111111116</v>
      </c>
      <c r="T1715" s="112">
        <v>2</v>
      </c>
      <c r="U1715" s="196" t="str">
        <f>IFERROR(VLOOKUP(V1715,TRANSPORTE!$A$4:$B$99,2,0),"")</f>
        <v>HECTOR LOPEZ</v>
      </c>
      <c r="V1715" s="112" t="s">
        <v>526</v>
      </c>
      <c r="W1715" s="112" t="s">
        <v>289</v>
      </c>
      <c r="Y1715" s="196" t="str">
        <f>IFERROR(VLOOKUP(V1715,TRANSPORTE!$A$4:$C$99,3,0),"")</f>
        <v>FURGÓN</v>
      </c>
      <c r="Z1715" s="196" t="str">
        <f>IFERROR(VLOOKUP(V1715,TRANSPORTE!$A$4:$D$99,4,0),"")</f>
        <v>NISSAN</v>
      </c>
      <c r="AA1715" s="196" t="str">
        <f>IFERROR(VLOOKUP(V1715,TRANSPORTE!$A$4:$E$99,5,0),"")</f>
        <v>ORION</v>
      </c>
      <c r="AB1715" s="196">
        <f t="shared" si="202"/>
        <v>3</v>
      </c>
      <c r="AC1715" s="196">
        <f t="shared" si="201"/>
        <v>1</v>
      </c>
      <c r="AD1715" s="201">
        <v>65</v>
      </c>
      <c r="AE1715" s="132">
        <f t="shared" si="199"/>
        <v>928</v>
      </c>
      <c r="AF1715" s="112">
        <v>1</v>
      </c>
      <c r="AG1715" s="202"/>
      <c r="AH1715" s="196" t="str">
        <f t="shared" si="198"/>
        <v>2730ACTIVOX MENTA-EUCALIPTO X 16 PASTILLAS</v>
      </c>
      <c r="AI1715" s="185" t="s">
        <v>1413</v>
      </c>
    </row>
    <row r="1716" spans="2:35" s="112" customFormat="1" x14ac:dyDescent="0.3">
      <c r="B1716" s="196" t="str">
        <f t="shared" si="196"/>
        <v>3</v>
      </c>
      <c r="C1716" s="196" t="str">
        <f t="shared" si="197"/>
        <v>27302</v>
      </c>
      <c r="D1716" s="184"/>
      <c r="E1716" s="185" t="s">
        <v>613</v>
      </c>
      <c r="F1716" s="197" t="str">
        <f>IFERROR(VLOOKUP(CONCATENATE(G1716,E1716),LOTES!$A$6:$D$1002,4,0),"")</f>
        <v>ARKOLAGEN PLUS X 14 SACHETS</v>
      </c>
      <c r="G1716" s="185" t="s">
        <v>1392</v>
      </c>
      <c r="H1716" s="136">
        <f>IFERROR(VLOOKUP(CONCATENATE(G1716,E1716),LOTES!$A$6:$F$1000,6,0),"")</f>
        <v>44226</v>
      </c>
      <c r="I1716" s="132">
        <f t="shared" si="200"/>
        <v>2</v>
      </c>
      <c r="J1716" s="112" t="s">
        <v>1417</v>
      </c>
      <c r="K1716" s="112">
        <v>2018</v>
      </c>
      <c r="L1716" s="198">
        <v>43283</v>
      </c>
      <c r="M1716" s="112">
        <v>2728</v>
      </c>
      <c r="N1716" s="199">
        <v>2730</v>
      </c>
      <c r="O1716" s="198">
        <v>43283</v>
      </c>
      <c r="P1716" s="112" t="s">
        <v>134</v>
      </c>
      <c r="Q1716" s="112" t="s">
        <v>90</v>
      </c>
      <c r="R1716" s="132" t="str">
        <f>IFERROR(VLOOKUP(Q1716,PROVEEDORES!$A$2:$B$100,2,0),"")</f>
        <v>CUENCA</v>
      </c>
      <c r="S1716" s="200">
        <v>0.67361111111111116</v>
      </c>
      <c r="T1716" s="112">
        <v>2</v>
      </c>
      <c r="U1716" s="196" t="str">
        <f>IFERROR(VLOOKUP(V1716,TRANSPORTE!$A$4:$B$99,2,0),"")</f>
        <v>HECTOR LOPEZ</v>
      </c>
      <c r="V1716" s="112" t="s">
        <v>526</v>
      </c>
      <c r="W1716" s="112" t="s">
        <v>289</v>
      </c>
      <c r="Y1716" s="196" t="str">
        <f>IFERROR(VLOOKUP(V1716,TRANSPORTE!$A$4:$C$99,3,0),"")</f>
        <v>FURGÓN</v>
      </c>
      <c r="Z1716" s="196" t="str">
        <f>IFERROR(VLOOKUP(V1716,TRANSPORTE!$A$4:$D$99,4,0),"")</f>
        <v>NISSAN</v>
      </c>
      <c r="AA1716" s="196" t="str">
        <f>IFERROR(VLOOKUP(V1716,TRANSPORTE!$A$4:$E$99,5,0),"")</f>
        <v>ORION</v>
      </c>
      <c r="AB1716" s="196">
        <f t="shared" si="202"/>
        <v>3</v>
      </c>
      <c r="AC1716" s="196">
        <f t="shared" si="201"/>
        <v>1</v>
      </c>
      <c r="AD1716" s="201">
        <v>10</v>
      </c>
      <c r="AE1716" s="132">
        <f t="shared" si="199"/>
        <v>928</v>
      </c>
      <c r="AF1716" s="112">
        <v>1</v>
      </c>
      <c r="AG1716" s="202"/>
      <c r="AH1716" s="196" t="str">
        <f t="shared" si="198"/>
        <v>2730ARKOLAGEN PLUS X 14 SACHETS</v>
      </c>
      <c r="AI1716" s="185" t="s">
        <v>1413</v>
      </c>
    </row>
    <row r="1717" spans="2:35" s="112" customFormat="1" x14ac:dyDescent="0.3">
      <c r="B1717" s="196" t="str">
        <f t="shared" si="196"/>
        <v>4</v>
      </c>
      <c r="C1717" s="196" t="str">
        <f t="shared" si="197"/>
        <v>27321</v>
      </c>
      <c r="D1717" s="184">
        <v>23</v>
      </c>
      <c r="E1717" s="185" t="s">
        <v>630</v>
      </c>
      <c r="F1717" s="197" t="str">
        <f>IFERROR(VLOOKUP(CONCATENATE(G1717,E1717),LOTES!$A$6:$D$1002,4,0),"")</f>
        <v>ACTIVOX MENTA-EUCALIPTO X 16 PASTILLAS</v>
      </c>
      <c r="G1717" s="185" t="s">
        <v>397</v>
      </c>
      <c r="H1717" s="136">
        <f>IFERROR(VLOOKUP(CONCATENATE(G1717,E1717),LOTES!$A$6:$F$1000,6,0),"")</f>
        <v>43738</v>
      </c>
      <c r="I1717" s="132">
        <f t="shared" si="200"/>
        <v>1</v>
      </c>
      <c r="J1717" s="112" t="s">
        <v>1417</v>
      </c>
      <c r="K1717" s="112">
        <v>2018</v>
      </c>
      <c r="L1717" s="198">
        <v>43284</v>
      </c>
      <c r="M1717" s="112">
        <v>2730</v>
      </c>
      <c r="N1717" s="199">
        <v>2732</v>
      </c>
      <c r="O1717" s="198">
        <v>43284</v>
      </c>
      <c r="P1717" s="112" t="s">
        <v>134</v>
      </c>
      <c r="Q1717" s="112" t="s">
        <v>93</v>
      </c>
      <c r="R1717" s="132" t="str">
        <f>IFERROR(VLOOKUP(Q1717,PROVEEDORES!$A$2:$B$100,2,0),"")</f>
        <v>GUAYAQUIL</v>
      </c>
      <c r="S1717" s="200">
        <v>0.71527777777777779</v>
      </c>
      <c r="U1717" s="196" t="str">
        <f>IFERROR(VLOOKUP(V1717,TRANSPORTE!$A$4:$B$99,2,0),"")</f>
        <v>HECTOR TORRES</v>
      </c>
      <c r="V1717" s="112" t="s">
        <v>374</v>
      </c>
      <c r="W1717" s="112" t="s">
        <v>289</v>
      </c>
      <c r="Y1717" s="196" t="str">
        <f>IFERROR(VLOOKUP(V1717,TRANSPORTE!$A$4:$C$99,3,0),"")</f>
        <v>FURGÓN</v>
      </c>
      <c r="Z1717" s="196" t="str">
        <f>IFERROR(VLOOKUP(V1717,TRANSPORTE!$A$4:$D$99,4,0),"")</f>
        <v>CHEVROLET</v>
      </c>
      <c r="AA1717" s="196" t="str">
        <f>IFERROR(VLOOKUP(V1717,TRANSPORTE!$A$4:$E$99,5,0),"")</f>
        <v>ORION</v>
      </c>
      <c r="AB1717" s="196">
        <f t="shared" si="202"/>
        <v>4</v>
      </c>
      <c r="AC1717" s="196">
        <f t="shared" si="201"/>
        <v>1</v>
      </c>
      <c r="AD1717" s="201">
        <v>252</v>
      </c>
      <c r="AE1717" s="132">
        <f t="shared" si="199"/>
        <v>929</v>
      </c>
      <c r="AG1717" s="202"/>
      <c r="AH1717" s="196" t="str">
        <f t="shared" si="198"/>
        <v>2732ACTIVOX MENTA-EUCALIPTO X 16 PASTILLAS</v>
      </c>
      <c r="AI1717" s="185" t="s">
        <v>1414</v>
      </c>
    </row>
    <row r="1718" spans="2:35" s="112" customFormat="1" x14ac:dyDescent="0.3">
      <c r="B1718" s="196" t="str">
        <f t="shared" si="196"/>
        <v>4</v>
      </c>
      <c r="C1718" s="196" t="str">
        <f t="shared" si="197"/>
        <v>27322</v>
      </c>
      <c r="D1718" s="184">
        <v>23</v>
      </c>
      <c r="E1718" s="185" t="s">
        <v>631</v>
      </c>
      <c r="F1718" s="197" t="str">
        <f>IFERROR(VLOOKUP(CONCATENATE(G1718,E1718),LOTES!$A$6:$D$1002,4,0),"")</f>
        <v>ACTIVOX MIEL-LIMON X 16 PASTILLAS</v>
      </c>
      <c r="G1718" s="185" t="s">
        <v>183</v>
      </c>
      <c r="H1718" s="136">
        <f>IFERROR(VLOOKUP(CONCATENATE(G1718,E1718),LOTES!$A$6:$F$1000,6,0),"")</f>
        <v>43738</v>
      </c>
      <c r="I1718" s="132">
        <f t="shared" si="200"/>
        <v>2</v>
      </c>
      <c r="J1718" s="112" t="s">
        <v>1417</v>
      </c>
      <c r="K1718" s="112">
        <v>2018</v>
      </c>
      <c r="L1718" s="198">
        <v>43284</v>
      </c>
      <c r="M1718" s="112">
        <v>2730</v>
      </c>
      <c r="N1718" s="199">
        <v>2732</v>
      </c>
      <c r="O1718" s="198">
        <v>43284</v>
      </c>
      <c r="P1718" s="112" t="s">
        <v>134</v>
      </c>
      <c r="Q1718" s="112" t="s">
        <v>93</v>
      </c>
      <c r="R1718" s="132" t="str">
        <f>IFERROR(VLOOKUP(Q1718,PROVEEDORES!$A$2:$B$100,2,0),"")</f>
        <v>GUAYAQUIL</v>
      </c>
      <c r="S1718" s="200">
        <v>0.71527777777777779</v>
      </c>
      <c r="U1718" s="196" t="str">
        <f>IFERROR(VLOOKUP(V1718,TRANSPORTE!$A$4:$B$99,2,0),"")</f>
        <v>HECTOR TORRES</v>
      </c>
      <c r="V1718" s="112" t="s">
        <v>374</v>
      </c>
      <c r="W1718" s="112" t="s">
        <v>289</v>
      </c>
      <c r="Y1718" s="196" t="str">
        <f>IFERROR(VLOOKUP(V1718,TRANSPORTE!$A$4:$C$99,3,0),"")</f>
        <v>FURGÓN</v>
      </c>
      <c r="Z1718" s="196" t="str">
        <f>IFERROR(VLOOKUP(V1718,TRANSPORTE!$A$4:$D$99,4,0),"")</f>
        <v>CHEVROLET</v>
      </c>
      <c r="AA1718" s="196" t="str">
        <f>IFERROR(VLOOKUP(V1718,TRANSPORTE!$A$4:$E$99,5,0),"")</f>
        <v>ORION</v>
      </c>
      <c r="AB1718" s="196">
        <f t="shared" si="202"/>
        <v>4</v>
      </c>
      <c r="AC1718" s="196">
        <f t="shared" si="201"/>
        <v>1</v>
      </c>
      <c r="AD1718" s="201">
        <v>60</v>
      </c>
      <c r="AE1718" s="132">
        <f t="shared" si="199"/>
        <v>929</v>
      </c>
      <c r="AG1718" s="202"/>
      <c r="AH1718" s="196" t="str">
        <f t="shared" si="198"/>
        <v>2732ACTIVOX MIEL-LIMON X 16 PASTILLAS</v>
      </c>
      <c r="AI1718" s="185" t="s">
        <v>1414</v>
      </c>
    </row>
    <row r="1719" spans="2:35" s="112" customFormat="1" x14ac:dyDescent="0.3">
      <c r="B1719" s="196" t="str">
        <f t="shared" si="196"/>
        <v>5</v>
      </c>
      <c r="C1719" s="196" t="str">
        <f t="shared" si="197"/>
        <v>27331</v>
      </c>
      <c r="D1719" s="184">
        <v>134563</v>
      </c>
      <c r="E1719" s="185" t="s">
        <v>630</v>
      </c>
      <c r="F1719" s="197" t="str">
        <f>IFERROR(VLOOKUP(CONCATENATE(G1719,E1719),LOTES!$A$6:$D$1002,4,0),"")</f>
        <v>ACTIVOX MENTA-EUCALIPTO X 16 PASTILLAS</v>
      </c>
      <c r="G1719" s="185" t="s">
        <v>397</v>
      </c>
      <c r="H1719" s="136">
        <f>IFERROR(VLOOKUP(CONCATENATE(G1719,E1719),LOTES!$A$6:$F$1000,6,0),"")</f>
        <v>43738</v>
      </c>
      <c r="I1719" s="132">
        <f t="shared" si="200"/>
        <v>1</v>
      </c>
      <c r="J1719" s="112" t="s">
        <v>1417</v>
      </c>
      <c r="K1719" s="112">
        <v>2018</v>
      </c>
      <c r="L1719" s="198"/>
      <c r="M1719" s="112">
        <v>2731</v>
      </c>
      <c r="N1719" s="199">
        <v>2733</v>
      </c>
      <c r="O1719" s="198">
        <v>43284</v>
      </c>
      <c r="P1719" s="112" t="s">
        <v>134</v>
      </c>
      <c r="Q1719" s="112" t="s">
        <v>95</v>
      </c>
      <c r="R1719" s="132" t="str">
        <f>IFERROR(VLOOKUP(Q1719,PROVEEDORES!$A$2:$B$100,2,0),"")</f>
        <v>QUITO</v>
      </c>
      <c r="T1719" s="112">
        <v>18</v>
      </c>
      <c r="U1719" s="196" t="str">
        <f>IFERROR(VLOOKUP(V1719,TRANSPORTE!$A$4:$B$99,2,0),"")</f>
        <v>HECTOR TORRES</v>
      </c>
      <c r="V1719" s="184" t="s">
        <v>374</v>
      </c>
      <c r="W1719" s="112" t="s">
        <v>289</v>
      </c>
      <c r="Y1719" s="196" t="str">
        <f>IFERROR(VLOOKUP(V1719,TRANSPORTE!$A$4:$C$99,3,0),"")</f>
        <v>FURGÓN</v>
      </c>
      <c r="Z1719" s="196" t="str">
        <f>IFERROR(VLOOKUP(V1719,TRANSPORTE!$A$4:$D$99,4,0),"")</f>
        <v>CHEVROLET</v>
      </c>
      <c r="AA1719" s="196" t="str">
        <f>IFERROR(VLOOKUP(V1719,TRANSPORTE!$A$4:$E$99,5,0),"")</f>
        <v>ORION</v>
      </c>
      <c r="AB1719" s="196">
        <f t="shared" si="202"/>
        <v>5</v>
      </c>
      <c r="AC1719" s="196">
        <f t="shared" si="201"/>
        <v>1</v>
      </c>
      <c r="AD1719" s="201">
        <v>4800</v>
      </c>
      <c r="AE1719" s="132">
        <f t="shared" si="199"/>
        <v>930</v>
      </c>
      <c r="AG1719" s="202"/>
      <c r="AH1719" s="196" t="str">
        <f t="shared" si="198"/>
        <v>2733ACTIVOX MENTA-EUCALIPTO X 16 PASTILLAS</v>
      </c>
      <c r="AI1719" s="185" t="s">
        <v>1409</v>
      </c>
    </row>
    <row r="1720" spans="2:35" s="112" customFormat="1" x14ac:dyDescent="0.3">
      <c r="B1720" s="196" t="str">
        <f t="shared" si="196"/>
        <v>5</v>
      </c>
      <c r="C1720" s="196" t="str">
        <f t="shared" si="197"/>
        <v>27332</v>
      </c>
      <c r="D1720" s="184">
        <v>134563</v>
      </c>
      <c r="E1720" s="185" t="s">
        <v>631</v>
      </c>
      <c r="F1720" s="197" t="str">
        <f>IFERROR(VLOOKUP(CONCATENATE(G1720,E1720),LOTES!$A$6:$D$1002,4,0),"")</f>
        <v>ACTIVOX MIEL-LIMON X 16 PASTILLAS</v>
      </c>
      <c r="G1720" s="185" t="s">
        <v>183</v>
      </c>
      <c r="H1720" s="136">
        <f>IFERROR(VLOOKUP(CONCATENATE(G1720,E1720),LOTES!$A$6:$F$1000,6,0),"")</f>
        <v>43738</v>
      </c>
      <c r="I1720" s="132">
        <f t="shared" si="200"/>
        <v>2</v>
      </c>
      <c r="J1720" s="112" t="s">
        <v>1417</v>
      </c>
      <c r="K1720" s="112">
        <v>2018</v>
      </c>
      <c r="L1720" s="198"/>
      <c r="M1720" s="112">
        <v>2731</v>
      </c>
      <c r="N1720" s="199">
        <v>2733</v>
      </c>
      <c r="O1720" s="198">
        <v>43284</v>
      </c>
      <c r="P1720" s="112" t="s">
        <v>134</v>
      </c>
      <c r="Q1720" s="112" t="s">
        <v>95</v>
      </c>
      <c r="R1720" s="132" t="str">
        <f>IFERROR(VLOOKUP(Q1720,PROVEEDORES!$A$2:$B$100,2,0),"")</f>
        <v>QUITO</v>
      </c>
      <c r="T1720" s="112">
        <v>18</v>
      </c>
      <c r="U1720" s="196" t="str">
        <f>IFERROR(VLOOKUP(V1720,TRANSPORTE!$A$4:$B$99,2,0),"")</f>
        <v>HECTOR TORRES</v>
      </c>
      <c r="V1720" s="184" t="s">
        <v>374</v>
      </c>
      <c r="W1720" s="112" t="s">
        <v>289</v>
      </c>
      <c r="Y1720" s="196" t="str">
        <f>IFERROR(VLOOKUP(V1720,TRANSPORTE!$A$4:$C$99,3,0),"")</f>
        <v>FURGÓN</v>
      </c>
      <c r="Z1720" s="196" t="str">
        <f>IFERROR(VLOOKUP(V1720,TRANSPORTE!$A$4:$D$99,4,0),"")</f>
        <v>CHEVROLET</v>
      </c>
      <c r="AA1720" s="196" t="str">
        <f>IFERROR(VLOOKUP(V1720,TRANSPORTE!$A$4:$E$99,5,0),"")</f>
        <v>ORION</v>
      </c>
      <c r="AB1720" s="196">
        <f t="shared" si="202"/>
        <v>5</v>
      </c>
      <c r="AC1720" s="196">
        <f t="shared" si="201"/>
        <v>1</v>
      </c>
      <c r="AD1720" s="201">
        <v>780</v>
      </c>
      <c r="AE1720" s="132">
        <f t="shared" si="199"/>
        <v>930</v>
      </c>
      <c r="AG1720" s="202"/>
      <c r="AH1720" s="196" t="str">
        <f t="shared" si="198"/>
        <v>2733ACTIVOX MIEL-LIMON X 16 PASTILLAS</v>
      </c>
      <c r="AI1720" s="185" t="s">
        <v>1409</v>
      </c>
    </row>
    <row r="1721" spans="2:35" s="112" customFormat="1" x14ac:dyDescent="0.3">
      <c r="B1721" s="196" t="str">
        <f t="shared" si="196"/>
        <v>5</v>
      </c>
      <c r="C1721" s="196" t="str">
        <f t="shared" si="197"/>
        <v>27333</v>
      </c>
      <c r="D1721" s="184">
        <v>134563</v>
      </c>
      <c r="E1721" s="185" t="s">
        <v>613</v>
      </c>
      <c r="F1721" s="197" t="str">
        <f>IFERROR(VLOOKUP(CONCATENATE(G1721,E1721),LOTES!$A$6:$D$1002,4,0),"")</f>
        <v>ARKOLAGEN PLUS X 14 SACHETS</v>
      </c>
      <c r="G1721" s="185" t="s">
        <v>1392</v>
      </c>
      <c r="H1721" s="136">
        <f>IFERROR(VLOOKUP(CONCATENATE(G1721,E1721),LOTES!$A$6:$F$1000,6,0),"")</f>
        <v>44226</v>
      </c>
      <c r="I1721" s="132">
        <f t="shared" si="200"/>
        <v>3</v>
      </c>
      <c r="J1721" s="112" t="s">
        <v>1417</v>
      </c>
      <c r="K1721" s="112">
        <v>2018</v>
      </c>
      <c r="L1721" s="198"/>
      <c r="M1721" s="112">
        <v>2731</v>
      </c>
      <c r="N1721" s="199">
        <v>2733</v>
      </c>
      <c r="O1721" s="198">
        <v>43284</v>
      </c>
      <c r="P1721" s="112" t="s">
        <v>134</v>
      </c>
      <c r="Q1721" s="112" t="s">
        <v>95</v>
      </c>
      <c r="R1721" s="132" t="str">
        <f>IFERROR(VLOOKUP(Q1721,PROVEEDORES!$A$2:$B$100,2,0),"")</f>
        <v>QUITO</v>
      </c>
      <c r="T1721" s="112">
        <v>18</v>
      </c>
      <c r="U1721" s="196" t="str">
        <f>IFERROR(VLOOKUP(V1721,TRANSPORTE!$A$4:$B$99,2,0),"")</f>
        <v>HECTOR TORRES</v>
      </c>
      <c r="V1721" s="184" t="s">
        <v>374</v>
      </c>
      <c r="W1721" s="112" t="s">
        <v>289</v>
      </c>
      <c r="Y1721" s="196" t="str">
        <f>IFERROR(VLOOKUP(V1721,TRANSPORTE!$A$4:$C$99,3,0),"")</f>
        <v>FURGÓN</v>
      </c>
      <c r="Z1721" s="196" t="str">
        <f>IFERROR(VLOOKUP(V1721,TRANSPORTE!$A$4:$D$99,4,0),"")</f>
        <v>CHEVROLET</v>
      </c>
      <c r="AA1721" s="196" t="str">
        <f>IFERROR(VLOOKUP(V1721,TRANSPORTE!$A$4:$E$99,5,0),"")</f>
        <v>ORION</v>
      </c>
      <c r="AB1721" s="196">
        <f t="shared" si="202"/>
        <v>5</v>
      </c>
      <c r="AC1721" s="196">
        <f t="shared" si="201"/>
        <v>1</v>
      </c>
      <c r="AD1721" s="201">
        <v>54</v>
      </c>
      <c r="AE1721" s="132">
        <f t="shared" si="199"/>
        <v>930</v>
      </c>
      <c r="AG1721" s="202"/>
      <c r="AH1721" s="196" t="str">
        <f t="shared" si="198"/>
        <v>2733ARKOLAGEN PLUS X 14 SACHETS</v>
      </c>
      <c r="AI1721" s="185" t="s">
        <v>1409</v>
      </c>
    </row>
    <row r="1722" spans="2:35" s="112" customFormat="1" x14ac:dyDescent="0.3">
      <c r="B1722" s="196" t="str">
        <f t="shared" si="196"/>
        <v>5</v>
      </c>
      <c r="C1722" s="196" t="str">
        <f t="shared" si="197"/>
        <v>27334</v>
      </c>
      <c r="D1722" s="184">
        <v>134563</v>
      </c>
      <c r="E1722" s="185" t="s">
        <v>615</v>
      </c>
      <c r="F1722" s="197" t="str">
        <f>IFERROR(VLOOKUP(CONCATENATE(G1722,E1722),LOTES!$A$6:$D$1002,4,0),"")</f>
        <v>ARKOVOX PROPOLIS JARABE X 150 ML.</v>
      </c>
      <c r="G1722" s="185" t="s">
        <v>403</v>
      </c>
      <c r="H1722" s="136">
        <f>IFERROR(VLOOKUP(CONCATENATE(G1722,E1722),LOTES!$A$6:$F$1000,6,0),"")</f>
        <v>43707</v>
      </c>
      <c r="I1722" s="132">
        <f t="shared" si="200"/>
        <v>4</v>
      </c>
      <c r="J1722" s="112" t="s">
        <v>1417</v>
      </c>
      <c r="K1722" s="112">
        <v>2018</v>
      </c>
      <c r="L1722" s="198"/>
      <c r="M1722" s="112">
        <v>2731</v>
      </c>
      <c r="N1722" s="199">
        <v>2733</v>
      </c>
      <c r="O1722" s="198">
        <v>43284</v>
      </c>
      <c r="P1722" s="112" t="s">
        <v>134</v>
      </c>
      <c r="Q1722" s="112" t="s">
        <v>95</v>
      </c>
      <c r="R1722" s="132" t="str">
        <f>IFERROR(VLOOKUP(Q1722,PROVEEDORES!$A$2:$B$100,2,0),"")</f>
        <v>QUITO</v>
      </c>
      <c r="T1722" s="112">
        <v>18</v>
      </c>
      <c r="U1722" s="196" t="str">
        <f>IFERROR(VLOOKUP(V1722,TRANSPORTE!$A$4:$B$99,2,0),"")</f>
        <v>HECTOR TORRES</v>
      </c>
      <c r="V1722" s="184" t="s">
        <v>374</v>
      </c>
      <c r="W1722" s="112" t="s">
        <v>289</v>
      </c>
      <c r="Y1722" s="196" t="str">
        <f>IFERROR(VLOOKUP(V1722,TRANSPORTE!$A$4:$C$99,3,0),"")</f>
        <v>FURGÓN</v>
      </c>
      <c r="Z1722" s="196" t="str">
        <f>IFERROR(VLOOKUP(V1722,TRANSPORTE!$A$4:$D$99,4,0),"")</f>
        <v>CHEVROLET</v>
      </c>
      <c r="AA1722" s="196" t="str">
        <f>IFERROR(VLOOKUP(V1722,TRANSPORTE!$A$4:$E$99,5,0),"")</f>
        <v>ORION</v>
      </c>
      <c r="AB1722" s="196">
        <f t="shared" si="202"/>
        <v>5</v>
      </c>
      <c r="AC1722" s="196">
        <f t="shared" si="201"/>
        <v>1</v>
      </c>
      <c r="AD1722" s="201">
        <v>1200</v>
      </c>
      <c r="AE1722" s="132">
        <f t="shared" si="199"/>
        <v>930</v>
      </c>
      <c r="AG1722" s="202"/>
      <c r="AH1722" s="196" t="str">
        <f t="shared" si="198"/>
        <v>2733ARKOVOX PROPOLIS JARABE X 150 ML.</v>
      </c>
      <c r="AI1722" s="185" t="s">
        <v>1409</v>
      </c>
    </row>
    <row r="1723" spans="2:35" s="112" customFormat="1" x14ac:dyDescent="0.3">
      <c r="B1723" s="196" t="str">
        <f t="shared" si="196"/>
        <v>5</v>
      </c>
      <c r="C1723" s="196" t="str">
        <f t="shared" si="197"/>
        <v>27335</v>
      </c>
      <c r="D1723" s="184">
        <v>134563</v>
      </c>
      <c r="E1723" s="185" t="s">
        <v>614</v>
      </c>
      <c r="F1723" s="197" t="str">
        <f>IFERROR(VLOOKUP(CONCATENATE(G1723,E1723),LOTES!$A$6:$D$1002,4,0),"")</f>
        <v>CHONDRO AID FORTE X 60 CAPS.</v>
      </c>
      <c r="G1723" s="185" t="s">
        <v>1387</v>
      </c>
      <c r="H1723" s="136">
        <f>IFERROR(VLOOKUP(CONCATENATE(G1723,E1723),LOTES!$A$6:$F$1000,6,0),"")</f>
        <v>44255</v>
      </c>
      <c r="I1723" s="132">
        <f t="shared" si="200"/>
        <v>5</v>
      </c>
      <c r="J1723" s="112" t="s">
        <v>1417</v>
      </c>
      <c r="K1723" s="112">
        <v>2018</v>
      </c>
      <c r="L1723" s="198"/>
      <c r="M1723" s="112">
        <v>2731</v>
      </c>
      <c r="N1723" s="199">
        <v>2733</v>
      </c>
      <c r="O1723" s="198">
        <v>43284</v>
      </c>
      <c r="P1723" s="112" t="s">
        <v>134</v>
      </c>
      <c r="Q1723" s="112" t="s">
        <v>95</v>
      </c>
      <c r="R1723" s="132" t="str">
        <f>IFERROR(VLOOKUP(Q1723,PROVEEDORES!$A$2:$B$100,2,0),"")</f>
        <v>QUITO</v>
      </c>
      <c r="T1723" s="112">
        <v>18</v>
      </c>
      <c r="U1723" s="196" t="str">
        <f>IFERROR(VLOOKUP(V1723,TRANSPORTE!$A$4:$B$99,2,0),"")</f>
        <v>HECTOR TORRES</v>
      </c>
      <c r="V1723" s="184" t="s">
        <v>374</v>
      </c>
      <c r="W1723" s="112" t="s">
        <v>289</v>
      </c>
      <c r="Y1723" s="196" t="str">
        <f>IFERROR(VLOOKUP(V1723,TRANSPORTE!$A$4:$C$99,3,0),"")</f>
        <v>FURGÓN</v>
      </c>
      <c r="Z1723" s="196" t="str">
        <f>IFERROR(VLOOKUP(V1723,TRANSPORTE!$A$4:$D$99,4,0),"")</f>
        <v>CHEVROLET</v>
      </c>
      <c r="AA1723" s="196" t="str">
        <f>IFERROR(VLOOKUP(V1723,TRANSPORTE!$A$4:$E$99,5,0),"")</f>
        <v>ORION</v>
      </c>
      <c r="AB1723" s="196">
        <f t="shared" si="202"/>
        <v>5</v>
      </c>
      <c r="AC1723" s="196">
        <f t="shared" si="201"/>
        <v>1</v>
      </c>
      <c r="AD1723" s="201">
        <v>40</v>
      </c>
      <c r="AE1723" s="132">
        <f t="shared" si="199"/>
        <v>930</v>
      </c>
      <c r="AG1723" s="202"/>
      <c r="AH1723" s="196" t="str">
        <f t="shared" si="198"/>
        <v>2733CHONDRO AID FORTE X 60 CAPS.</v>
      </c>
      <c r="AI1723" s="185" t="s">
        <v>1409</v>
      </c>
    </row>
    <row r="1724" spans="2:35" s="112" customFormat="1" x14ac:dyDescent="0.3">
      <c r="B1724" s="196" t="str">
        <f t="shared" si="196"/>
        <v>5</v>
      </c>
      <c r="C1724" s="196" t="str">
        <f t="shared" si="197"/>
        <v>27336</v>
      </c>
      <c r="D1724" s="184">
        <v>134563</v>
      </c>
      <c r="E1724" s="185" t="s">
        <v>619</v>
      </c>
      <c r="F1724" s="197" t="str">
        <f>IFERROR(VLOOKUP(CONCATENATE(G1724,E1724),LOTES!$A$6:$D$1002,4,0),"")</f>
        <v>CYS-CONTROL SACHETS X 14</v>
      </c>
      <c r="G1724" s="185" t="s">
        <v>407</v>
      </c>
      <c r="H1724" s="136">
        <f>IFERROR(VLOOKUP(CONCATENATE(G1724,E1724),LOTES!$A$6:$F$1000,6,0),"")</f>
        <v>44134</v>
      </c>
      <c r="I1724" s="132">
        <f t="shared" si="200"/>
        <v>6</v>
      </c>
      <c r="J1724" s="112" t="s">
        <v>1417</v>
      </c>
      <c r="K1724" s="112">
        <v>2018</v>
      </c>
      <c r="L1724" s="198"/>
      <c r="M1724" s="112">
        <v>2731</v>
      </c>
      <c r="N1724" s="199">
        <v>2733</v>
      </c>
      <c r="O1724" s="198">
        <v>43284</v>
      </c>
      <c r="P1724" s="112" t="s">
        <v>134</v>
      </c>
      <c r="Q1724" s="112" t="s">
        <v>95</v>
      </c>
      <c r="R1724" s="132" t="str">
        <f>IFERROR(VLOOKUP(Q1724,PROVEEDORES!$A$2:$B$100,2,0),"")</f>
        <v>QUITO</v>
      </c>
      <c r="T1724" s="112">
        <v>18</v>
      </c>
      <c r="U1724" s="196" t="str">
        <f>IFERROR(VLOOKUP(V1724,TRANSPORTE!$A$4:$B$99,2,0),"")</f>
        <v>HECTOR TORRES</v>
      </c>
      <c r="V1724" s="184" t="s">
        <v>374</v>
      </c>
      <c r="W1724" s="112" t="s">
        <v>289</v>
      </c>
      <c r="Y1724" s="196" t="str">
        <f>IFERROR(VLOOKUP(V1724,TRANSPORTE!$A$4:$C$99,3,0),"")</f>
        <v>FURGÓN</v>
      </c>
      <c r="Z1724" s="196" t="str">
        <f>IFERROR(VLOOKUP(V1724,TRANSPORTE!$A$4:$D$99,4,0),"")</f>
        <v>CHEVROLET</v>
      </c>
      <c r="AA1724" s="196" t="str">
        <f>IFERROR(VLOOKUP(V1724,TRANSPORTE!$A$4:$E$99,5,0),"")</f>
        <v>ORION</v>
      </c>
      <c r="AB1724" s="196">
        <f t="shared" si="202"/>
        <v>5</v>
      </c>
      <c r="AC1724" s="196">
        <f t="shared" si="201"/>
        <v>1</v>
      </c>
      <c r="AD1724" s="201">
        <v>80</v>
      </c>
      <c r="AE1724" s="132">
        <f t="shared" si="199"/>
        <v>930</v>
      </c>
      <c r="AG1724" s="202"/>
      <c r="AH1724" s="196" t="str">
        <f t="shared" si="198"/>
        <v>2733CYS-CONTROL SACHETS X 14</v>
      </c>
      <c r="AI1724" s="185" t="s">
        <v>1409</v>
      </c>
    </row>
    <row r="1725" spans="2:35" s="112" customFormat="1" x14ac:dyDescent="0.3">
      <c r="B1725" s="196" t="str">
        <f t="shared" si="196"/>
        <v>5</v>
      </c>
      <c r="C1725" s="196" t="str">
        <f t="shared" si="197"/>
        <v>27337</v>
      </c>
      <c r="D1725" s="184">
        <v>134563</v>
      </c>
      <c r="E1725" s="185" t="s">
        <v>634</v>
      </c>
      <c r="F1725" s="197" t="str">
        <f>IFERROR(VLOOKUP(CONCATENATE(G1725,E1725),LOTES!$A$6:$D$1002,4,0),"")</f>
        <v>PHYTO SOYA GEL VAGINAL X 8 APLICADORES</v>
      </c>
      <c r="G1725" s="185" t="s">
        <v>326</v>
      </c>
      <c r="H1725" s="136">
        <f>IFERROR(VLOOKUP(CONCATENATE(G1725,E1725),LOTES!$A$6:$F$1000,6,0),"")</f>
        <v>44134</v>
      </c>
      <c r="I1725" s="132">
        <f t="shared" si="200"/>
        <v>7</v>
      </c>
      <c r="J1725" s="112" t="s">
        <v>1417</v>
      </c>
      <c r="K1725" s="112">
        <v>2018</v>
      </c>
      <c r="L1725" s="198"/>
      <c r="M1725" s="112">
        <v>2731</v>
      </c>
      <c r="N1725" s="199">
        <v>2733</v>
      </c>
      <c r="O1725" s="198">
        <v>43284</v>
      </c>
      <c r="P1725" s="112" t="s">
        <v>134</v>
      </c>
      <c r="Q1725" s="112" t="s">
        <v>95</v>
      </c>
      <c r="R1725" s="132" t="str">
        <f>IFERROR(VLOOKUP(Q1725,PROVEEDORES!$A$2:$B$100,2,0),"")</f>
        <v>QUITO</v>
      </c>
      <c r="T1725" s="112">
        <v>18</v>
      </c>
      <c r="U1725" s="196" t="str">
        <f>IFERROR(VLOOKUP(V1725,TRANSPORTE!$A$4:$B$99,2,0),"")</f>
        <v>HECTOR TORRES</v>
      </c>
      <c r="V1725" s="184" t="s">
        <v>374</v>
      </c>
      <c r="W1725" s="112" t="s">
        <v>289</v>
      </c>
      <c r="Y1725" s="196" t="str">
        <f>IFERROR(VLOOKUP(V1725,TRANSPORTE!$A$4:$C$99,3,0),"")</f>
        <v>FURGÓN</v>
      </c>
      <c r="Z1725" s="196" t="str">
        <f>IFERROR(VLOOKUP(V1725,TRANSPORTE!$A$4:$D$99,4,0),"")</f>
        <v>CHEVROLET</v>
      </c>
      <c r="AA1725" s="196" t="str">
        <f>IFERROR(VLOOKUP(V1725,TRANSPORTE!$A$4:$E$99,5,0),"")</f>
        <v>ORION</v>
      </c>
      <c r="AB1725" s="196">
        <f t="shared" si="202"/>
        <v>5</v>
      </c>
      <c r="AC1725" s="196">
        <f t="shared" si="201"/>
        <v>1</v>
      </c>
      <c r="AD1725" s="201">
        <v>22</v>
      </c>
      <c r="AE1725" s="132">
        <f t="shared" si="199"/>
        <v>930</v>
      </c>
      <c r="AG1725" s="202"/>
      <c r="AH1725" s="196" t="str">
        <f t="shared" si="198"/>
        <v>2733PHYTO SOYA GEL VAGINAL X 8 APLICADORES</v>
      </c>
      <c r="AI1725" s="185" t="s">
        <v>1409</v>
      </c>
    </row>
    <row r="1726" spans="2:35" s="112" customFormat="1" x14ac:dyDescent="0.3">
      <c r="B1726" s="196" t="str">
        <f t="shared" si="196"/>
        <v>6</v>
      </c>
      <c r="C1726" s="196" t="str">
        <f t="shared" si="197"/>
        <v>27341</v>
      </c>
      <c r="D1726" s="184"/>
      <c r="E1726" s="185" t="s">
        <v>623</v>
      </c>
      <c r="F1726" s="197" t="str">
        <f>IFERROR(VLOOKUP(CONCATENATE(G1726,E1726),LOTES!$A$6:$D$1002,4,0),"")</f>
        <v>RESVERADOX X 30 CAPSULAS</v>
      </c>
      <c r="G1726" s="185" t="s">
        <v>414</v>
      </c>
      <c r="H1726" s="136">
        <f>IFERROR(VLOOKUP(CONCATENATE(G1726,E1726),LOTES!$A$6:$F$1000,6,0),"")</f>
        <v>43361</v>
      </c>
      <c r="I1726" s="132">
        <f t="shared" si="200"/>
        <v>1</v>
      </c>
      <c r="J1726" s="112" t="s">
        <v>1417</v>
      </c>
      <c r="K1726" s="112">
        <v>2018</v>
      </c>
      <c r="L1726" s="198">
        <v>43284</v>
      </c>
      <c r="M1726" s="112">
        <v>2732</v>
      </c>
      <c r="N1726" s="199">
        <v>2734</v>
      </c>
      <c r="O1726" s="198">
        <v>43284</v>
      </c>
      <c r="P1726" s="112" t="s">
        <v>134</v>
      </c>
      <c r="Q1726" s="112" t="s">
        <v>198</v>
      </c>
      <c r="R1726" s="132" t="str">
        <f>IFERROR(VLOOKUP(Q1726,PROVEEDORES!$A$2:$B$100,2,0),"")</f>
        <v>GUAYAQUIL</v>
      </c>
      <c r="S1726" s="200">
        <v>0.71527777777777779</v>
      </c>
      <c r="U1726" s="196" t="str">
        <f>IFERROR(VLOOKUP(V1726,TRANSPORTE!$A$4:$B$99,2,0),"")</f>
        <v>HECTOR TORRES</v>
      </c>
      <c r="V1726" s="112" t="s">
        <v>374</v>
      </c>
      <c r="Y1726" s="196" t="str">
        <f>IFERROR(VLOOKUP(V1726,TRANSPORTE!$A$4:$C$99,3,0),"")</f>
        <v>FURGÓN</v>
      </c>
      <c r="Z1726" s="196" t="str">
        <f>IFERROR(VLOOKUP(V1726,TRANSPORTE!$A$4:$D$99,4,0),"")</f>
        <v>CHEVROLET</v>
      </c>
      <c r="AA1726" s="196" t="str">
        <f>IFERROR(VLOOKUP(V1726,TRANSPORTE!$A$4:$E$99,5,0),"")</f>
        <v>ORION</v>
      </c>
      <c r="AB1726" s="196">
        <f t="shared" si="202"/>
        <v>6</v>
      </c>
      <c r="AC1726" s="196">
        <f t="shared" si="201"/>
        <v>1</v>
      </c>
      <c r="AD1726" s="201">
        <v>6</v>
      </c>
      <c r="AE1726" s="132">
        <f t="shared" si="199"/>
        <v>931</v>
      </c>
      <c r="AG1726" s="202"/>
      <c r="AH1726" s="196" t="str">
        <f t="shared" si="198"/>
        <v>2734RESVERADOX X 30 CAPSULAS</v>
      </c>
      <c r="AI1726" s="185" t="s">
        <v>1415</v>
      </c>
    </row>
    <row r="1727" spans="2:35" s="112" customFormat="1" x14ac:dyDescent="0.3">
      <c r="B1727" s="196" t="str">
        <f t="shared" ref="B1727:B1790" si="203">CONCATENATE(A1727,AB1727)</f>
        <v>7</v>
      </c>
      <c r="C1727" s="196" t="str">
        <f t="shared" ref="C1727:C1790" si="204">CONCATENATE(N1727,I1727)</f>
        <v>27351</v>
      </c>
      <c r="D1727" s="184"/>
      <c r="E1727" s="185" t="s">
        <v>615</v>
      </c>
      <c r="F1727" s="197" t="str">
        <f>IFERROR(VLOOKUP(CONCATENATE(G1727,E1727),LOTES!$A$6:$D$1002,4,0),"")</f>
        <v>ARKOVOX PROPOLIS JARABE X 150 ML.</v>
      </c>
      <c r="G1727" s="185" t="s">
        <v>403</v>
      </c>
      <c r="H1727" s="136">
        <f>IFERROR(VLOOKUP(CONCATENATE(G1727,E1727),LOTES!$A$6:$F$1000,6,0),"")</f>
        <v>43707</v>
      </c>
      <c r="I1727" s="132">
        <f t="shared" si="200"/>
        <v>1</v>
      </c>
      <c r="J1727" s="112" t="s">
        <v>1417</v>
      </c>
      <c r="K1727" s="112">
        <v>2018</v>
      </c>
      <c r="L1727" s="198">
        <v>43284</v>
      </c>
      <c r="M1727" s="112">
        <v>2733</v>
      </c>
      <c r="N1727" s="199">
        <v>2735</v>
      </c>
      <c r="O1727" s="198">
        <v>43284</v>
      </c>
      <c r="P1727" s="112" t="s">
        <v>134</v>
      </c>
      <c r="Q1727" s="112" t="s">
        <v>198</v>
      </c>
      <c r="R1727" s="132" t="str">
        <f>IFERROR(VLOOKUP(Q1727,PROVEEDORES!$A$2:$B$100,2,0),"")</f>
        <v>GUAYAQUIL</v>
      </c>
      <c r="S1727" s="200">
        <v>0.71527777777777779</v>
      </c>
      <c r="U1727" s="196" t="str">
        <f>IFERROR(VLOOKUP(V1727,TRANSPORTE!$A$4:$B$99,2,0),"")</f>
        <v>HECTOR TORRES</v>
      </c>
      <c r="V1727" s="112" t="s">
        <v>374</v>
      </c>
      <c r="Y1727" s="196" t="str">
        <f>IFERROR(VLOOKUP(V1727,TRANSPORTE!$A$4:$C$99,3,0),"")</f>
        <v>FURGÓN</v>
      </c>
      <c r="Z1727" s="196" t="str">
        <f>IFERROR(VLOOKUP(V1727,TRANSPORTE!$A$4:$D$99,4,0),"")</f>
        <v>CHEVROLET</v>
      </c>
      <c r="AA1727" s="196" t="str">
        <f>IFERROR(VLOOKUP(V1727,TRANSPORTE!$A$4:$E$99,5,0),"")</f>
        <v>ORION</v>
      </c>
      <c r="AB1727" s="196">
        <f t="shared" si="202"/>
        <v>7</v>
      </c>
      <c r="AC1727" s="196">
        <f t="shared" si="201"/>
        <v>1</v>
      </c>
      <c r="AD1727" s="201">
        <v>1</v>
      </c>
      <c r="AE1727" s="132">
        <f t="shared" si="199"/>
        <v>932</v>
      </c>
      <c r="AG1727" s="202"/>
      <c r="AH1727" s="196" t="str">
        <f t="shared" ref="AH1727:AH1790" si="205">CONCATENATE(N1727,F1727)</f>
        <v>2735ARKOVOX PROPOLIS JARABE X 150 ML.</v>
      </c>
      <c r="AI1727" s="185" t="s">
        <v>1415</v>
      </c>
    </row>
    <row r="1728" spans="2:35" s="112" customFormat="1" x14ac:dyDescent="0.3">
      <c r="B1728" s="196" t="str">
        <f t="shared" si="203"/>
        <v>8</v>
      </c>
      <c r="C1728" s="196" t="str">
        <f t="shared" si="204"/>
        <v>27361</v>
      </c>
      <c r="D1728" s="184">
        <v>673146</v>
      </c>
      <c r="E1728" s="185" t="s">
        <v>631</v>
      </c>
      <c r="F1728" s="197" t="str">
        <f>IFERROR(VLOOKUP(CONCATENATE(G1728,E1728),LOTES!$A$6:$D$1002,4,0),"")</f>
        <v>ACTIVOX MIEL-LIMON X 16 PASTILLAS</v>
      </c>
      <c r="G1728" s="185" t="s">
        <v>183</v>
      </c>
      <c r="H1728" s="136">
        <f>IFERROR(VLOOKUP(CONCATENATE(G1728,E1728),LOTES!$A$6:$F$1000,6,0),"")</f>
        <v>43738</v>
      </c>
      <c r="I1728" s="132">
        <f t="shared" si="200"/>
        <v>1</v>
      </c>
      <c r="J1728" s="112" t="s">
        <v>1417</v>
      </c>
      <c r="K1728" s="112">
        <v>2018</v>
      </c>
      <c r="L1728" s="198">
        <v>43286</v>
      </c>
      <c r="M1728" s="112">
        <v>2734</v>
      </c>
      <c r="N1728" s="199">
        <v>2736</v>
      </c>
      <c r="O1728" s="198">
        <v>43285</v>
      </c>
      <c r="P1728" s="112" t="s">
        <v>134</v>
      </c>
      <c r="Q1728" s="112" t="s">
        <v>96</v>
      </c>
      <c r="R1728" s="132" t="str">
        <f>IFERROR(VLOOKUP(Q1728,PROVEEDORES!$A$2:$B$100,2,0),"")</f>
        <v>GUAYAQUIL</v>
      </c>
      <c r="S1728" s="200">
        <v>0.69305555555555554</v>
      </c>
      <c r="T1728" s="112">
        <v>51</v>
      </c>
      <c r="U1728" s="196" t="str">
        <f>IFERROR(VLOOKUP(V1728,TRANSPORTE!$A$4:$B$99,2,0),"")</f>
        <v>LUIS SIMBAÑA</v>
      </c>
      <c r="V1728" s="112" t="s">
        <v>530</v>
      </c>
      <c r="Y1728" s="196" t="str">
        <f>IFERROR(VLOOKUP(V1728,TRANSPORTE!$A$4:$C$99,3,0),"")</f>
        <v>FURGON</v>
      </c>
      <c r="Z1728" s="196" t="str">
        <f>IFERROR(VLOOKUP(V1728,TRANSPORTE!$A$4:$D$99,4,0),"")</f>
        <v>HYUNDAI</v>
      </c>
      <c r="AA1728" s="196" t="str">
        <f>IFERROR(VLOOKUP(V1728,TRANSPORTE!$A$4:$E$99,5,0),"")</f>
        <v>ORION</v>
      </c>
      <c r="AB1728" s="196">
        <f t="shared" si="202"/>
        <v>8</v>
      </c>
      <c r="AC1728" s="196">
        <f t="shared" si="201"/>
        <v>1</v>
      </c>
      <c r="AD1728" s="201">
        <v>1165</v>
      </c>
      <c r="AE1728" s="132">
        <f t="shared" si="199"/>
        <v>933</v>
      </c>
      <c r="AG1728" s="202"/>
      <c r="AH1728" s="196" t="str">
        <f t="shared" si="205"/>
        <v>2736ACTIVOX MIEL-LIMON X 16 PASTILLAS</v>
      </c>
      <c r="AI1728" s="185" t="s">
        <v>1416</v>
      </c>
    </row>
    <row r="1729" spans="2:35" s="112" customFormat="1" x14ac:dyDescent="0.3">
      <c r="B1729" s="196" t="str">
        <f t="shared" si="203"/>
        <v>8</v>
      </c>
      <c r="C1729" s="196" t="str">
        <f t="shared" si="204"/>
        <v>27362</v>
      </c>
      <c r="D1729" s="184">
        <v>673146</v>
      </c>
      <c r="E1729" s="185" t="s">
        <v>630</v>
      </c>
      <c r="F1729" s="197" t="str">
        <f>IFERROR(VLOOKUP(CONCATENATE(G1729,E1729),LOTES!$A$6:$D$1002,4,0),"")</f>
        <v>ACTIVOX MENTA-EUCALIPTO X 16 PASTILLAS</v>
      </c>
      <c r="G1729" s="185" t="s">
        <v>397</v>
      </c>
      <c r="H1729" s="136">
        <f>IFERROR(VLOOKUP(CONCATENATE(G1729,E1729),LOTES!$A$6:$F$1000,6,0),"")</f>
        <v>43738</v>
      </c>
      <c r="I1729" s="132">
        <f t="shared" si="200"/>
        <v>2</v>
      </c>
      <c r="J1729" s="112" t="s">
        <v>1417</v>
      </c>
      <c r="K1729" s="112">
        <v>2018</v>
      </c>
      <c r="L1729" s="198">
        <v>43286</v>
      </c>
      <c r="M1729" s="112">
        <v>2734</v>
      </c>
      <c r="N1729" s="199">
        <v>2736</v>
      </c>
      <c r="O1729" s="198">
        <v>43285</v>
      </c>
      <c r="P1729" s="112" t="s">
        <v>134</v>
      </c>
      <c r="Q1729" s="112" t="s">
        <v>96</v>
      </c>
      <c r="R1729" s="132" t="str">
        <f>IFERROR(VLOOKUP(Q1729,PROVEEDORES!$A$2:$B$100,2,0),"")</f>
        <v>GUAYAQUIL</v>
      </c>
      <c r="S1729" s="200">
        <v>0.69305555555555554</v>
      </c>
      <c r="T1729" s="112">
        <v>51</v>
      </c>
      <c r="U1729" s="196" t="str">
        <f>IFERROR(VLOOKUP(V1729,TRANSPORTE!$A$4:$B$99,2,0),"")</f>
        <v>LUIS SIMBAÑA</v>
      </c>
      <c r="V1729" s="112" t="s">
        <v>530</v>
      </c>
      <c r="Y1729" s="196" t="str">
        <f>IFERROR(VLOOKUP(V1729,TRANSPORTE!$A$4:$C$99,3,0),"")</f>
        <v>FURGON</v>
      </c>
      <c r="Z1729" s="196" t="str">
        <f>IFERROR(VLOOKUP(V1729,TRANSPORTE!$A$4:$D$99,4,0),"")</f>
        <v>HYUNDAI</v>
      </c>
      <c r="AA1729" s="196" t="str">
        <f>IFERROR(VLOOKUP(V1729,TRANSPORTE!$A$4:$E$99,5,0),"")</f>
        <v>ORION</v>
      </c>
      <c r="AB1729" s="196">
        <f t="shared" si="202"/>
        <v>8</v>
      </c>
      <c r="AC1729" s="196">
        <f t="shared" si="201"/>
        <v>1</v>
      </c>
      <c r="AD1729" s="201">
        <v>2715</v>
      </c>
      <c r="AE1729" s="132">
        <f t="shared" si="199"/>
        <v>933</v>
      </c>
      <c r="AG1729" s="202"/>
      <c r="AH1729" s="196" t="str">
        <f t="shared" si="205"/>
        <v>2736ACTIVOX MENTA-EUCALIPTO X 16 PASTILLAS</v>
      </c>
      <c r="AI1729" s="185" t="s">
        <v>1416</v>
      </c>
    </row>
    <row r="1730" spans="2:35" s="112" customFormat="1" x14ac:dyDescent="0.3">
      <c r="B1730" s="196" t="str">
        <f t="shared" si="203"/>
        <v>8</v>
      </c>
      <c r="C1730" s="196" t="str">
        <f t="shared" si="204"/>
        <v>27363</v>
      </c>
      <c r="D1730" s="184">
        <v>673146</v>
      </c>
      <c r="E1730" s="185" t="s">
        <v>617</v>
      </c>
      <c r="F1730" s="197" t="str">
        <f>IFERROR(VLOOKUP(CONCATENATE(G1730,E1730),LOTES!$A$6:$D$1002,4,0),"")</f>
        <v>PHYTO SOYA CAPS. X 60</v>
      </c>
      <c r="G1730" s="185" t="s">
        <v>355</v>
      </c>
      <c r="H1730" s="136">
        <f>IFERROR(VLOOKUP(CONCATENATE(G1730,E1730),LOTES!$A$6:$F$1000,6,0),"")</f>
        <v>44073</v>
      </c>
      <c r="I1730" s="132">
        <f t="shared" si="200"/>
        <v>3</v>
      </c>
      <c r="J1730" s="112" t="s">
        <v>1417</v>
      </c>
      <c r="K1730" s="112">
        <v>2018</v>
      </c>
      <c r="L1730" s="198">
        <v>43286</v>
      </c>
      <c r="M1730" s="112">
        <v>2734</v>
      </c>
      <c r="N1730" s="199">
        <v>2736</v>
      </c>
      <c r="O1730" s="198">
        <v>43285</v>
      </c>
      <c r="P1730" s="112" t="s">
        <v>134</v>
      </c>
      <c r="Q1730" s="112" t="s">
        <v>96</v>
      </c>
      <c r="R1730" s="132" t="str">
        <f>IFERROR(VLOOKUP(Q1730,PROVEEDORES!$A$2:$B$100,2,0),"")</f>
        <v>GUAYAQUIL</v>
      </c>
      <c r="S1730" s="200">
        <v>0.69305555555555554</v>
      </c>
      <c r="T1730" s="112">
        <v>51</v>
      </c>
      <c r="U1730" s="196" t="str">
        <f>IFERROR(VLOOKUP(V1730,TRANSPORTE!$A$4:$B$99,2,0),"")</f>
        <v>LUIS SIMBAÑA</v>
      </c>
      <c r="V1730" s="112" t="s">
        <v>530</v>
      </c>
      <c r="Y1730" s="196" t="str">
        <f>IFERROR(VLOOKUP(V1730,TRANSPORTE!$A$4:$C$99,3,0),"")</f>
        <v>FURGON</v>
      </c>
      <c r="Z1730" s="196" t="str">
        <f>IFERROR(VLOOKUP(V1730,TRANSPORTE!$A$4:$D$99,4,0),"")</f>
        <v>HYUNDAI</v>
      </c>
      <c r="AA1730" s="196" t="str">
        <f>IFERROR(VLOOKUP(V1730,TRANSPORTE!$A$4:$E$99,5,0),"")</f>
        <v>ORION</v>
      </c>
      <c r="AB1730" s="196">
        <f t="shared" si="202"/>
        <v>8</v>
      </c>
      <c r="AC1730" s="196">
        <f t="shared" si="201"/>
        <v>1</v>
      </c>
      <c r="AD1730" s="201">
        <v>138</v>
      </c>
      <c r="AE1730" s="132">
        <f t="shared" ref="AE1730:AE1793" si="206">IF(N1730&lt;&gt;"",IF(N1730=N1729,AE1729,AE1729+1),"")</f>
        <v>933</v>
      </c>
      <c r="AG1730" s="202"/>
      <c r="AH1730" s="196" t="str">
        <f t="shared" si="205"/>
        <v>2736PHYTO SOYA CAPS. X 60</v>
      </c>
      <c r="AI1730" s="185" t="s">
        <v>1416</v>
      </c>
    </row>
    <row r="1731" spans="2:35" s="112" customFormat="1" x14ac:dyDescent="0.3">
      <c r="B1731" s="196" t="str">
        <f t="shared" si="203"/>
        <v>8</v>
      </c>
      <c r="C1731" s="196" t="str">
        <f t="shared" si="204"/>
        <v>27364</v>
      </c>
      <c r="D1731" s="184">
        <v>673146</v>
      </c>
      <c r="E1731" s="185" t="s">
        <v>634</v>
      </c>
      <c r="F1731" s="197" t="str">
        <f>IFERROR(VLOOKUP(CONCATENATE(G1731,E1731),LOTES!$A$6:$D$1002,4,0),"")</f>
        <v>PHYTO SOYA GEL VAGINAL X 8 APLICADORES</v>
      </c>
      <c r="G1731" s="185" t="s">
        <v>326</v>
      </c>
      <c r="H1731" s="136">
        <f>IFERROR(VLOOKUP(CONCATENATE(G1731,E1731),LOTES!$A$6:$F$1000,6,0),"")</f>
        <v>44134</v>
      </c>
      <c r="I1731" s="132">
        <f t="shared" si="200"/>
        <v>4</v>
      </c>
      <c r="J1731" s="112" t="s">
        <v>1417</v>
      </c>
      <c r="K1731" s="112">
        <v>2018</v>
      </c>
      <c r="L1731" s="198">
        <v>43286</v>
      </c>
      <c r="M1731" s="112">
        <v>2734</v>
      </c>
      <c r="N1731" s="199">
        <v>2736</v>
      </c>
      <c r="O1731" s="198">
        <v>43285</v>
      </c>
      <c r="P1731" s="112" t="s">
        <v>134</v>
      </c>
      <c r="Q1731" s="112" t="s">
        <v>96</v>
      </c>
      <c r="R1731" s="132" t="str">
        <f>IFERROR(VLOOKUP(Q1731,PROVEEDORES!$A$2:$B$100,2,0),"")</f>
        <v>GUAYAQUIL</v>
      </c>
      <c r="S1731" s="200">
        <v>0.69305555555555554</v>
      </c>
      <c r="T1731" s="112">
        <v>51</v>
      </c>
      <c r="U1731" s="196" t="str">
        <f>IFERROR(VLOOKUP(V1731,TRANSPORTE!$A$4:$B$99,2,0),"")</f>
        <v>LUIS SIMBAÑA</v>
      </c>
      <c r="V1731" s="112" t="s">
        <v>530</v>
      </c>
      <c r="Y1731" s="196" t="str">
        <f>IFERROR(VLOOKUP(V1731,TRANSPORTE!$A$4:$C$99,3,0),"")</f>
        <v>FURGON</v>
      </c>
      <c r="Z1731" s="196" t="str">
        <f>IFERROR(VLOOKUP(V1731,TRANSPORTE!$A$4:$D$99,4,0),"")</f>
        <v>HYUNDAI</v>
      </c>
      <c r="AA1731" s="196" t="str">
        <f>IFERROR(VLOOKUP(V1731,TRANSPORTE!$A$4:$E$99,5,0),"")</f>
        <v>ORION</v>
      </c>
      <c r="AB1731" s="196">
        <f t="shared" si="202"/>
        <v>8</v>
      </c>
      <c r="AC1731" s="196">
        <f t="shared" si="201"/>
        <v>1</v>
      </c>
      <c r="AD1731" s="201">
        <v>156</v>
      </c>
      <c r="AE1731" s="132">
        <f t="shared" si="206"/>
        <v>933</v>
      </c>
      <c r="AG1731" s="202"/>
      <c r="AH1731" s="196" t="str">
        <f t="shared" si="205"/>
        <v>2736PHYTO SOYA GEL VAGINAL X 8 APLICADORES</v>
      </c>
      <c r="AI1731" s="185" t="s">
        <v>1416</v>
      </c>
    </row>
    <row r="1732" spans="2:35" s="112" customFormat="1" x14ac:dyDescent="0.3">
      <c r="B1732" s="196" t="str">
        <f t="shared" si="203"/>
        <v>8</v>
      </c>
      <c r="C1732" s="196" t="str">
        <f t="shared" si="204"/>
        <v>27365</v>
      </c>
      <c r="D1732" s="184">
        <v>673146</v>
      </c>
      <c r="E1732" s="185" t="s">
        <v>615</v>
      </c>
      <c r="F1732" s="197" t="str">
        <f>IFERROR(VLOOKUP(CONCATENATE(G1732,E1732),LOTES!$A$6:$D$1002,4,0),"")</f>
        <v>ARKOVOX PROPOLIS JARABE X 150 ML.</v>
      </c>
      <c r="G1732" s="185" t="s">
        <v>403</v>
      </c>
      <c r="H1732" s="136">
        <f>IFERROR(VLOOKUP(CONCATENATE(G1732,E1732),LOTES!$A$6:$F$1000,6,0),"")</f>
        <v>43707</v>
      </c>
      <c r="I1732" s="132">
        <f t="shared" si="200"/>
        <v>5</v>
      </c>
      <c r="J1732" s="112" t="s">
        <v>1417</v>
      </c>
      <c r="K1732" s="112">
        <v>2018</v>
      </c>
      <c r="L1732" s="198">
        <v>43286</v>
      </c>
      <c r="M1732" s="112">
        <v>2734</v>
      </c>
      <c r="N1732" s="199">
        <v>2736</v>
      </c>
      <c r="O1732" s="198">
        <v>43285</v>
      </c>
      <c r="P1732" s="112" t="s">
        <v>134</v>
      </c>
      <c r="Q1732" s="112" t="s">
        <v>96</v>
      </c>
      <c r="R1732" s="132" t="str">
        <f>IFERROR(VLOOKUP(Q1732,PROVEEDORES!$A$2:$B$100,2,0),"")</f>
        <v>GUAYAQUIL</v>
      </c>
      <c r="S1732" s="200">
        <v>0.69305555555555554</v>
      </c>
      <c r="T1732" s="112">
        <v>51</v>
      </c>
      <c r="U1732" s="196" t="str">
        <f>IFERROR(VLOOKUP(V1732,TRANSPORTE!$A$4:$B$99,2,0),"")</f>
        <v>LUIS SIMBAÑA</v>
      </c>
      <c r="V1732" s="112" t="s">
        <v>530</v>
      </c>
      <c r="Y1732" s="196" t="str">
        <f>IFERROR(VLOOKUP(V1732,TRANSPORTE!$A$4:$C$99,3,0),"")</f>
        <v>FURGON</v>
      </c>
      <c r="Z1732" s="196" t="str">
        <f>IFERROR(VLOOKUP(V1732,TRANSPORTE!$A$4:$D$99,4,0),"")</f>
        <v>HYUNDAI</v>
      </c>
      <c r="AA1732" s="196" t="str">
        <f>IFERROR(VLOOKUP(V1732,TRANSPORTE!$A$4:$E$99,5,0),"")</f>
        <v>ORION</v>
      </c>
      <c r="AB1732" s="196">
        <f t="shared" si="202"/>
        <v>8</v>
      </c>
      <c r="AC1732" s="196">
        <f t="shared" si="201"/>
        <v>1</v>
      </c>
      <c r="AD1732" s="201">
        <v>306</v>
      </c>
      <c r="AE1732" s="132">
        <f t="shared" si="206"/>
        <v>933</v>
      </c>
      <c r="AG1732" s="202"/>
      <c r="AH1732" s="196" t="str">
        <f t="shared" si="205"/>
        <v>2736ARKOVOX PROPOLIS JARABE X 150 ML.</v>
      </c>
      <c r="AI1732" s="185" t="s">
        <v>1416</v>
      </c>
    </row>
    <row r="1733" spans="2:35" s="112" customFormat="1" x14ac:dyDescent="0.3">
      <c r="B1733" s="196" t="str">
        <f t="shared" si="203"/>
        <v>8</v>
      </c>
      <c r="C1733" s="196" t="str">
        <f t="shared" si="204"/>
        <v>27366</v>
      </c>
      <c r="D1733" s="184">
        <v>673146</v>
      </c>
      <c r="E1733" s="185" t="s">
        <v>620</v>
      </c>
      <c r="F1733" s="197" t="str">
        <f>IFERROR(VLOOKUP(CONCATENATE(G1733,E1733),LOTES!$A$6:$D$1002,4,0),"")</f>
        <v>PHYTO SOYA FORTE X 60 CAPS</v>
      </c>
      <c r="G1733" s="185" t="s">
        <v>184</v>
      </c>
      <c r="H1733" s="136">
        <f>IFERROR(VLOOKUP(CONCATENATE(G1733,E1733),LOTES!$A$6:$F$1000,6,0),"")</f>
        <v>44042</v>
      </c>
      <c r="I1733" s="132">
        <f t="shared" si="200"/>
        <v>6</v>
      </c>
      <c r="J1733" s="112" t="s">
        <v>1417</v>
      </c>
      <c r="K1733" s="112">
        <v>2018</v>
      </c>
      <c r="L1733" s="198">
        <v>43286</v>
      </c>
      <c r="M1733" s="112">
        <v>2734</v>
      </c>
      <c r="N1733" s="199">
        <v>2736</v>
      </c>
      <c r="O1733" s="198">
        <v>43285</v>
      </c>
      <c r="P1733" s="112" t="s">
        <v>134</v>
      </c>
      <c r="Q1733" s="112" t="s">
        <v>96</v>
      </c>
      <c r="R1733" s="132" t="str">
        <f>IFERROR(VLOOKUP(Q1733,PROVEEDORES!$A$2:$B$100,2,0),"")</f>
        <v>GUAYAQUIL</v>
      </c>
      <c r="S1733" s="200">
        <v>0.69305555555555554</v>
      </c>
      <c r="T1733" s="112">
        <v>51</v>
      </c>
      <c r="U1733" s="196" t="str">
        <f>IFERROR(VLOOKUP(V1733,TRANSPORTE!$A$4:$B$99,2,0),"")</f>
        <v>LUIS SIMBAÑA</v>
      </c>
      <c r="V1733" s="112" t="s">
        <v>530</v>
      </c>
      <c r="Y1733" s="196" t="str">
        <f>IFERROR(VLOOKUP(V1733,TRANSPORTE!$A$4:$C$99,3,0),"")</f>
        <v>FURGON</v>
      </c>
      <c r="Z1733" s="196" t="str">
        <f>IFERROR(VLOOKUP(V1733,TRANSPORTE!$A$4:$D$99,4,0),"")</f>
        <v>HYUNDAI</v>
      </c>
      <c r="AA1733" s="196" t="str">
        <f>IFERROR(VLOOKUP(V1733,TRANSPORTE!$A$4:$E$99,5,0),"")</f>
        <v>ORION</v>
      </c>
      <c r="AB1733" s="196">
        <f t="shared" si="202"/>
        <v>8</v>
      </c>
      <c r="AC1733" s="196">
        <f t="shared" si="201"/>
        <v>1</v>
      </c>
      <c r="AD1733" s="201">
        <v>42</v>
      </c>
      <c r="AE1733" s="132">
        <f t="shared" si="206"/>
        <v>933</v>
      </c>
      <c r="AG1733" s="202"/>
      <c r="AH1733" s="196" t="str">
        <f t="shared" si="205"/>
        <v>2736PHYTO SOYA FORTE X 60 CAPS</v>
      </c>
      <c r="AI1733" s="185" t="s">
        <v>1416</v>
      </c>
    </row>
    <row r="1734" spans="2:35" s="112" customFormat="1" x14ac:dyDescent="0.3">
      <c r="B1734" s="196" t="str">
        <f t="shared" si="203"/>
        <v>8</v>
      </c>
      <c r="C1734" s="196" t="str">
        <f t="shared" si="204"/>
        <v>27367</v>
      </c>
      <c r="D1734" s="184">
        <v>673146</v>
      </c>
      <c r="E1734" s="185" t="s">
        <v>614</v>
      </c>
      <c r="F1734" s="197" t="str">
        <f>IFERROR(VLOOKUP(CONCATENATE(G1734,E1734),LOTES!$A$6:$D$1002,4,0),"")</f>
        <v>CHONDRO AID FORTE X 60 CAPS.</v>
      </c>
      <c r="G1734" s="185" t="s">
        <v>1387</v>
      </c>
      <c r="H1734" s="136">
        <f>IFERROR(VLOOKUP(CONCATENATE(G1734,E1734),LOTES!$A$6:$F$1000,6,0),"")</f>
        <v>44255</v>
      </c>
      <c r="I1734" s="132">
        <f t="shared" ref="I1734:I1797" si="207">IF(E1734&lt;&gt;"",IFERROR(IF(N1734&lt;&gt;N1733,1,IF(E1734=E1733,I1733,I1733+1)),""),"")</f>
        <v>7</v>
      </c>
      <c r="J1734" s="112" t="s">
        <v>1417</v>
      </c>
      <c r="K1734" s="112">
        <v>2018</v>
      </c>
      <c r="L1734" s="198">
        <v>43286</v>
      </c>
      <c r="M1734" s="112">
        <v>2734</v>
      </c>
      <c r="N1734" s="199">
        <v>2736</v>
      </c>
      <c r="O1734" s="198">
        <v>43285</v>
      </c>
      <c r="P1734" s="112" t="s">
        <v>134</v>
      </c>
      <c r="Q1734" s="112" t="s">
        <v>96</v>
      </c>
      <c r="R1734" s="132" t="str">
        <f>IFERROR(VLOOKUP(Q1734,PROVEEDORES!$A$2:$B$100,2,0),"")</f>
        <v>GUAYAQUIL</v>
      </c>
      <c r="S1734" s="200">
        <v>0.69305555555555554</v>
      </c>
      <c r="T1734" s="112">
        <v>51</v>
      </c>
      <c r="U1734" s="196" t="str">
        <f>IFERROR(VLOOKUP(V1734,TRANSPORTE!$A$4:$B$99,2,0),"")</f>
        <v>LUIS SIMBAÑA</v>
      </c>
      <c r="V1734" s="112" t="s">
        <v>530</v>
      </c>
      <c r="Y1734" s="196" t="str">
        <f>IFERROR(VLOOKUP(V1734,TRANSPORTE!$A$4:$C$99,3,0),"")</f>
        <v>FURGON</v>
      </c>
      <c r="Z1734" s="196" t="str">
        <f>IFERROR(VLOOKUP(V1734,TRANSPORTE!$A$4:$D$99,4,0),"")</f>
        <v>HYUNDAI</v>
      </c>
      <c r="AA1734" s="196" t="str">
        <f>IFERROR(VLOOKUP(V1734,TRANSPORTE!$A$4:$E$99,5,0),"")</f>
        <v>ORION</v>
      </c>
      <c r="AB1734" s="196">
        <f t="shared" si="202"/>
        <v>8</v>
      </c>
      <c r="AC1734" s="196">
        <f t="shared" ref="AC1734:AC1797" si="208">IF(N1734&lt;&gt;"",1,"")</f>
        <v>1</v>
      </c>
      <c r="AD1734" s="201">
        <v>30</v>
      </c>
      <c r="AE1734" s="132">
        <f t="shared" si="206"/>
        <v>933</v>
      </c>
      <c r="AG1734" s="202"/>
      <c r="AH1734" s="196" t="str">
        <f t="shared" si="205"/>
        <v>2736CHONDRO AID FORTE X 60 CAPS.</v>
      </c>
      <c r="AI1734" s="185" t="s">
        <v>1416</v>
      </c>
    </row>
    <row r="1735" spans="2:35" s="112" customFormat="1" x14ac:dyDescent="0.3">
      <c r="B1735" s="196" t="str">
        <f t="shared" si="203"/>
        <v>8</v>
      </c>
      <c r="C1735" s="196" t="str">
        <f t="shared" si="204"/>
        <v>27368</v>
      </c>
      <c r="D1735" s="184">
        <v>673146</v>
      </c>
      <c r="E1735" s="185" t="s">
        <v>616</v>
      </c>
      <c r="F1735" s="197" t="str">
        <f>IFERROR(VLOOKUP(CONCATENATE(G1735,E1735),LOTES!$A$6:$D$1002,4,0),"")</f>
        <v>PERLAS DE PIEL advance X 200 CAPS.</v>
      </c>
      <c r="G1735" s="185" t="s">
        <v>408</v>
      </c>
      <c r="H1735" s="136">
        <f>IFERROR(VLOOKUP(CONCATENATE(G1735,E1735),LOTES!$A$6:$F$1000,6,0),"")</f>
        <v>44165</v>
      </c>
      <c r="I1735" s="132">
        <f t="shared" si="207"/>
        <v>8</v>
      </c>
      <c r="J1735" s="112" t="s">
        <v>1417</v>
      </c>
      <c r="K1735" s="112">
        <v>2018</v>
      </c>
      <c r="L1735" s="198">
        <v>43286</v>
      </c>
      <c r="M1735" s="112">
        <v>2734</v>
      </c>
      <c r="N1735" s="199">
        <v>2736</v>
      </c>
      <c r="O1735" s="198">
        <v>43285</v>
      </c>
      <c r="P1735" s="112" t="s">
        <v>134</v>
      </c>
      <c r="Q1735" s="112" t="s">
        <v>96</v>
      </c>
      <c r="R1735" s="132" t="str">
        <f>IFERROR(VLOOKUP(Q1735,PROVEEDORES!$A$2:$B$100,2,0),"")</f>
        <v>GUAYAQUIL</v>
      </c>
      <c r="S1735" s="200">
        <v>0.69305555555555554</v>
      </c>
      <c r="T1735" s="112">
        <v>51</v>
      </c>
      <c r="U1735" s="196" t="str">
        <f>IFERROR(VLOOKUP(V1735,TRANSPORTE!$A$4:$B$99,2,0),"")</f>
        <v>LUIS SIMBAÑA</v>
      </c>
      <c r="V1735" s="112" t="s">
        <v>530</v>
      </c>
      <c r="Y1735" s="196" t="str">
        <f>IFERROR(VLOOKUP(V1735,TRANSPORTE!$A$4:$C$99,3,0),"")</f>
        <v>FURGON</v>
      </c>
      <c r="Z1735" s="196" t="str">
        <f>IFERROR(VLOOKUP(V1735,TRANSPORTE!$A$4:$D$99,4,0),"")</f>
        <v>HYUNDAI</v>
      </c>
      <c r="AA1735" s="196" t="str">
        <f>IFERROR(VLOOKUP(V1735,TRANSPORTE!$A$4:$E$99,5,0),"")</f>
        <v>ORION</v>
      </c>
      <c r="AB1735" s="196">
        <f t="shared" si="202"/>
        <v>8</v>
      </c>
      <c r="AC1735" s="196">
        <f t="shared" si="208"/>
        <v>1</v>
      </c>
      <c r="AD1735" s="201">
        <v>12</v>
      </c>
      <c r="AE1735" s="132">
        <f t="shared" si="206"/>
        <v>933</v>
      </c>
      <c r="AG1735" s="202"/>
      <c r="AH1735" s="196" t="str">
        <f t="shared" si="205"/>
        <v>2736PERLAS DE PIEL advance X 200 CAPS.</v>
      </c>
      <c r="AI1735" s="185" t="s">
        <v>1416</v>
      </c>
    </row>
    <row r="1736" spans="2:35" s="112" customFormat="1" x14ac:dyDescent="0.3">
      <c r="B1736" s="196" t="str">
        <f t="shared" si="203"/>
        <v>8</v>
      </c>
      <c r="C1736" s="196" t="str">
        <f t="shared" si="204"/>
        <v>27369</v>
      </c>
      <c r="D1736" s="184">
        <v>673146</v>
      </c>
      <c r="E1736" s="185" t="s">
        <v>629</v>
      </c>
      <c r="F1736" s="197" t="str">
        <f>IFERROR(VLOOKUP(CONCATENATE(G1736,E1736),LOTES!$A$6:$D$1002,4,0),"")</f>
        <v>PHYTO SOYA DIA Y NOCHE X 60 CAP.</v>
      </c>
      <c r="G1736" s="185" t="s">
        <v>376</v>
      </c>
      <c r="H1736" s="136">
        <f>IFERROR(VLOOKUP(CONCATENATE(G1736,E1736),LOTES!$A$6:$F$1000,6,0),"")</f>
        <v>43889</v>
      </c>
      <c r="I1736" s="132">
        <f t="shared" si="207"/>
        <v>9</v>
      </c>
      <c r="J1736" s="112" t="s">
        <v>1417</v>
      </c>
      <c r="K1736" s="112">
        <v>2018</v>
      </c>
      <c r="L1736" s="198">
        <v>43286</v>
      </c>
      <c r="M1736" s="112">
        <v>2734</v>
      </c>
      <c r="N1736" s="199">
        <v>2736</v>
      </c>
      <c r="O1736" s="198">
        <v>43285</v>
      </c>
      <c r="P1736" s="112" t="s">
        <v>134</v>
      </c>
      <c r="Q1736" s="112" t="s">
        <v>96</v>
      </c>
      <c r="R1736" s="132" t="str">
        <f>IFERROR(VLOOKUP(Q1736,PROVEEDORES!$A$2:$B$100,2,0),"")</f>
        <v>GUAYAQUIL</v>
      </c>
      <c r="S1736" s="200">
        <v>0.69305555555555554</v>
      </c>
      <c r="T1736" s="112">
        <v>51</v>
      </c>
      <c r="U1736" s="196" t="str">
        <f>IFERROR(VLOOKUP(V1736,TRANSPORTE!$A$4:$B$99,2,0),"")</f>
        <v>LUIS SIMBAÑA</v>
      </c>
      <c r="V1736" s="112" t="s">
        <v>530</v>
      </c>
      <c r="Y1736" s="196" t="str">
        <f>IFERROR(VLOOKUP(V1736,TRANSPORTE!$A$4:$C$99,3,0),"")</f>
        <v>FURGON</v>
      </c>
      <c r="Z1736" s="196" t="str">
        <f>IFERROR(VLOOKUP(V1736,TRANSPORTE!$A$4:$D$99,4,0),"")</f>
        <v>HYUNDAI</v>
      </c>
      <c r="AA1736" s="196" t="str">
        <f>IFERROR(VLOOKUP(V1736,TRANSPORTE!$A$4:$E$99,5,0),"")</f>
        <v>ORION</v>
      </c>
      <c r="AB1736" s="196">
        <f t="shared" si="202"/>
        <v>8</v>
      </c>
      <c r="AC1736" s="196">
        <f t="shared" si="208"/>
        <v>1</v>
      </c>
      <c r="AD1736" s="201">
        <v>12</v>
      </c>
      <c r="AE1736" s="132">
        <f t="shared" si="206"/>
        <v>933</v>
      </c>
      <c r="AG1736" s="202"/>
      <c r="AH1736" s="196" t="str">
        <f t="shared" si="205"/>
        <v>2736PHYTO SOYA DIA Y NOCHE X 60 CAP.</v>
      </c>
      <c r="AI1736" s="185" t="s">
        <v>1416</v>
      </c>
    </row>
    <row r="1737" spans="2:35" s="112" customFormat="1" x14ac:dyDescent="0.3">
      <c r="B1737" s="196" t="str">
        <f t="shared" si="203"/>
        <v>8</v>
      </c>
      <c r="C1737" s="196" t="str">
        <f t="shared" si="204"/>
        <v>273610</v>
      </c>
      <c r="D1737" s="184">
        <v>673146</v>
      </c>
      <c r="E1737" s="185" t="s">
        <v>621</v>
      </c>
      <c r="F1737" s="197" t="str">
        <f>IFERROR(VLOOKUP(CONCATENATE(G1737,E1737),LOTES!$A$6:$D$1002,4,0),"")</f>
        <v>VAGIVIT CAJS X 6 V.T.</v>
      </c>
      <c r="G1737" s="185">
        <v>173937</v>
      </c>
      <c r="H1737" s="136">
        <f>IFERROR(VLOOKUP(CONCATENATE(G1737,E1737),LOTES!$A$6:$F$1000,6,0),"")</f>
        <v>43738</v>
      </c>
      <c r="I1737" s="132">
        <f t="shared" si="207"/>
        <v>10</v>
      </c>
      <c r="J1737" s="112" t="s">
        <v>1417</v>
      </c>
      <c r="K1737" s="112">
        <v>2018</v>
      </c>
      <c r="L1737" s="198">
        <v>43286</v>
      </c>
      <c r="M1737" s="112">
        <v>2734</v>
      </c>
      <c r="N1737" s="199">
        <v>2736</v>
      </c>
      <c r="O1737" s="198">
        <v>43285</v>
      </c>
      <c r="P1737" s="112" t="s">
        <v>134</v>
      </c>
      <c r="Q1737" s="112" t="s">
        <v>96</v>
      </c>
      <c r="R1737" s="132" t="str">
        <f>IFERROR(VLOOKUP(Q1737,PROVEEDORES!$A$2:$B$100,2,0),"")</f>
        <v>GUAYAQUIL</v>
      </c>
      <c r="S1737" s="200">
        <v>0.69305555555555554</v>
      </c>
      <c r="T1737" s="112">
        <v>51</v>
      </c>
      <c r="U1737" s="196" t="str">
        <f>IFERROR(VLOOKUP(V1737,TRANSPORTE!$A$4:$B$99,2,0),"")</f>
        <v>LUIS SIMBAÑA</v>
      </c>
      <c r="V1737" s="112" t="s">
        <v>530</v>
      </c>
      <c r="Y1737" s="196" t="str">
        <f>IFERROR(VLOOKUP(V1737,TRANSPORTE!$A$4:$C$99,3,0),"")</f>
        <v>FURGON</v>
      </c>
      <c r="Z1737" s="196" t="str">
        <f>IFERROR(VLOOKUP(V1737,TRANSPORTE!$A$4:$D$99,4,0),"")</f>
        <v>HYUNDAI</v>
      </c>
      <c r="AA1737" s="196" t="str">
        <f>IFERROR(VLOOKUP(V1737,TRANSPORTE!$A$4:$E$99,5,0),"")</f>
        <v>ORION</v>
      </c>
      <c r="AB1737" s="196">
        <f t="shared" si="202"/>
        <v>8</v>
      </c>
      <c r="AC1737" s="196">
        <f t="shared" si="208"/>
        <v>1</v>
      </c>
      <c r="AD1737" s="201">
        <v>60</v>
      </c>
      <c r="AE1737" s="132">
        <f t="shared" si="206"/>
        <v>933</v>
      </c>
      <c r="AG1737" s="202"/>
      <c r="AH1737" s="196" t="str">
        <f t="shared" si="205"/>
        <v>2736VAGIVIT CAJS X 6 V.T.</v>
      </c>
      <c r="AI1737" s="185" t="s">
        <v>1416</v>
      </c>
    </row>
    <row r="1738" spans="2:35" s="112" customFormat="1" x14ac:dyDescent="0.3">
      <c r="B1738" s="196" t="str">
        <f t="shared" si="203"/>
        <v>8</v>
      </c>
      <c r="C1738" s="196" t="str">
        <f t="shared" si="204"/>
        <v>273611</v>
      </c>
      <c r="D1738" s="184">
        <v>673146</v>
      </c>
      <c r="E1738" s="185" t="s">
        <v>627</v>
      </c>
      <c r="F1738" s="197" t="str">
        <f>IFERROR(VLOOKUP(CONCATENATE(G1738,E1738),LOTES!$A$6:$D$1002,4,0),"")</f>
        <v>ECHINALIS X 30 CAPSULAS</v>
      </c>
      <c r="G1738" s="185" t="s">
        <v>154</v>
      </c>
      <c r="H1738" s="136">
        <f>IFERROR(VLOOKUP(CONCATENATE(G1738,E1738),LOTES!$A$6:$F$1000,6,0),"")</f>
        <v>43910</v>
      </c>
      <c r="I1738" s="132">
        <f t="shared" si="207"/>
        <v>11</v>
      </c>
      <c r="J1738" s="112" t="s">
        <v>1417</v>
      </c>
      <c r="K1738" s="112">
        <v>2018</v>
      </c>
      <c r="L1738" s="198">
        <v>43286</v>
      </c>
      <c r="M1738" s="112">
        <v>2734</v>
      </c>
      <c r="N1738" s="199">
        <v>2736</v>
      </c>
      <c r="O1738" s="198">
        <v>43285</v>
      </c>
      <c r="P1738" s="112" t="s">
        <v>134</v>
      </c>
      <c r="Q1738" s="112" t="s">
        <v>96</v>
      </c>
      <c r="R1738" s="132" t="str">
        <f>IFERROR(VLOOKUP(Q1738,PROVEEDORES!$A$2:$B$100,2,0),"")</f>
        <v>GUAYAQUIL</v>
      </c>
      <c r="S1738" s="200">
        <v>0.69305555555555554</v>
      </c>
      <c r="T1738" s="112">
        <v>51</v>
      </c>
      <c r="U1738" s="196" t="str">
        <f>IFERROR(VLOOKUP(V1738,TRANSPORTE!$A$4:$B$99,2,0),"")</f>
        <v>LUIS SIMBAÑA</v>
      </c>
      <c r="V1738" s="112" t="s">
        <v>530</v>
      </c>
      <c r="Y1738" s="196" t="str">
        <f>IFERROR(VLOOKUP(V1738,TRANSPORTE!$A$4:$C$99,3,0),"")</f>
        <v>FURGON</v>
      </c>
      <c r="Z1738" s="196" t="str">
        <f>IFERROR(VLOOKUP(V1738,TRANSPORTE!$A$4:$D$99,4,0),"")</f>
        <v>HYUNDAI</v>
      </c>
      <c r="AA1738" s="196" t="str">
        <f>IFERROR(VLOOKUP(V1738,TRANSPORTE!$A$4:$E$99,5,0),"")</f>
        <v>ORION</v>
      </c>
      <c r="AB1738" s="196">
        <f t="shared" si="202"/>
        <v>8</v>
      </c>
      <c r="AC1738" s="196">
        <f t="shared" si="208"/>
        <v>1</v>
      </c>
      <c r="AD1738" s="201">
        <v>24</v>
      </c>
      <c r="AE1738" s="132">
        <f t="shared" si="206"/>
        <v>933</v>
      </c>
      <c r="AG1738" s="202"/>
      <c r="AH1738" s="196" t="str">
        <f t="shared" si="205"/>
        <v>2736ECHINALIS X 30 CAPSULAS</v>
      </c>
      <c r="AI1738" s="185" t="s">
        <v>1416</v>
      </c>
    </row>
    <row r="1739" spans="2:35" s="112" customFormat="1" x14ac:dyDescent="0.3">
      <c r="B1739" s="196" t="str">
        <f t="shared" si="203"/>
        <v>8</v>
      </c>
      <c r="C1739" s="196" t="str">
        <f t="shared" si="204"/>
        <v>273612</v>
      </c>
      <c r="D1739" s="184">
        <v>673146</v>
      </c>
      <c r="E1739" s="185" t="s">
        <v>619</v>
      </c>
      <c r="F1739" s="197" t="str">
        <f>IFERROR(VLOOKUP(CONCATENATE(G1739,E1739),LOTES!$A$6:$D$1002,4,0),"")</f>
        <v>CYS-CONTROL SACHETS X 14</v>
      </c>
      <c r="G1739" s="185" t="s">
        <v>407</v>
      </c>
      <c r="H1739" s="136">
        <f>IFERROR(VLOOKUP(CONCATENATE(G1739,E1739),LOTES!$A$6:$F$1000,6,0),"")</f>
        <v>44134</v>
      </c>
      <c r="I1739" s="132">
        <f t="shared" si="207"/>
        <v>12</v>
      </c>
      <c r="J1739" s="112" t="s">
        <v>1417</v>
      </c>
      <c r="K1739" s="112">
        <v>2018</v>
      </c>
      <c r="L1739" s="198">
        <v>43286</v>
      </c>
      <c r="M1739" s="112">
        <v>2734</v>
      </c>
      <c r="N1739" s="199">
        <v>2736</v>
      </c>
      <c r="O1739" s="198">
        <v>43285</v>
      </c>
      <c r="P1739" s="112" t="s">
        <v>134</v>
      </c>
      <c r="Q1739" s="112" t="s">
        <v>96</v>
      </c>
      <c r="R1739" s="132" t="str">
        <f>IFERROR(VLOOKUP(Q1739,PROVEEDORES!$A$2:$B$100,2,0),"")</f>
        <v>GUAYAQUIL</v>
      </c>
      <c r="S1739" s="200">
        <v>0.69305555555555554</v>
      </c>
      <c r="T1739" s="112">
        <v>51</v>
      </c>
      <c r="U1739" s="196" t="str">
        <f>IFERROR(VLOOKUP(V1739,TRANSPORTE!$A$4:$B$99,2,0),"")</f>
        <v>LUIS SIMBAÑA</v>
      </c>
      <c r="V1739" s="112" t="s">
        <v>530</v>
      </c>
      <c r="Y1739" s="196" t="str">
        <f>IFERROR(VLOOKUP(V1739,TRANSPORTE!$A$4:$C$99,3,0),"")</f>
        <v>FURGON</v>
      </c>
      <c r="Z1739" s="196" t="str">
        <f>IFERROR(VLOOKUP(V1739,TRANSPORTE!$A$4:$D$99,4,0),"")</f>
        <v>HYUNDAI</v>
      </c>
      <c r="AA1739" s="196" t="str">
        <f>IFERROR(VLOOKUP(V1739,TRANSPORTE!$A$4:$E$99,5,0),"")</f>
        <v>ORION</v>
      </c>
      <c r="AB1739" s="196">
        <f t="shared" ref="AB1739:AB1802" si="209">IF(N1739&lt;&gt;"",IF(A1739&lt;&gt;A1738,1,IF(N1739=N1738,AB1738,AB1738+1)),"")</f>
        <v>8</v>
      </c>
      <c r="AC1739" s="196">
        <f t="shared" si="208"/>
        <v>1</v>
      </c>
      <c r="AD1739" s="201">
        <v>102</v>
      </c>
      <c r="AE1739" s="132">
        <f t="shared" si="206"/>
        <v>933</v>
      </c>
      <c r="AG1739" s="202"/>
      <c r="AH1739" s="196" t="str">
        <f t="shared" si="205"/>
        <v>2736CYS-CONTROL SACHETS X 14</v>
      </c>
      <c r="AI1739" s="185" t="s">
        <v>1416</v>
      </c>
    </row>
    <row r="1740" spans="2:35" s="112" customFormat="1" x14ac:dyDescent="0.3">
      <c r="B1740" s="196" t="str">
        <f t="shared" si="203"/>
        <v>8</v>
      </c>
      <c r="C1740" s="196" t="str">
        <f t="shared" si="204"/>
        <v>273613</v>
      </c>
      <c r="D1740" s="184">
        <v>673146</v>
      </c>
      <c r="E1740" s="185" t="s">
        <v>613</v>
      </c>
      <c r="F1740" s="197" t="str">
        <f>IFERROR(VLOOKUP(CONCATENATE(G1740,E1740),LOTES!$A$6:$D$1002,4,0),"")</f>
        <v>ARKOLAGEN PLUS X 14 SACHETS</v>
      </c>
      <c r="G1740" s="185" t="s">
        <v>1392</v>
      </c>
      <c r="H1740" s="136">
        <f>IFERROR(VLOOKUP(CONCATENATE(G1740,E1740),LOTES!$A$6:$F$1000,6,0),"")</f>
        <v>44226</v>
      </c>
      <c r="I1740" s="132">
        <f t="shared" si="207"/>
        <v>13</v>
      </c>
      <c r="J1740" s="112" t="s">
        <v>1417</v>
      </c>
      <c r="K1740" s="112">
        <v>2018</v>
      </c>
      <c r="L1740" s="198">
        <v>43286</v>
      </c>
      <c r="M1740" s="112">
        <v>2734</v>
      </c>
      <c r="N1740" s="199">
        <v>2736</v>
      </c>
      <c r="O1740" s="198">
        <v>43285</v>
      </c>
      <c r="P1740" s="112" t="s">
        <v>134</v>
      </c>
      <c r="Q1740" s="112" t="s">
        <v>96</v>
      </c>
      <c r="R1740" s="132" t="str">
        <f>IFERROR(VLOOKUP(Q1740,PROVEEDORES!$A$2:$B$100,2,0),"")</f>
        <v>GUAYAQUIL</v>
      </c>
      <c r="S1740" s="200">
        <v>0.69305555555555554</v>
      </c>
      <c r="T1740" s="112">
        <v>51</v>
      </c>
      <c r="U1740" s="196" t="str">
        <f>IFERROR(VLOOKUP(V1740,TRANSPORTE!$A$4:$B$99,2,0),"")</f>
        <v>LUIS SIMBAÑA</v>
      </c>
      <c r="V1740" s="112" t="s">
        <v>530</v>
      </c>
      <c r="Y1740" s="196" t="str">
        <f>IFERROR(VLOOKUP(V1740,TRANSPORTE!$A$4:$C$99,3,0),"")</f>
        <v>FURGON</v>
      </c>
      <c r="Z1740" s="196" t="str">
        <f>IFERROR(VLOOKUP(V1740,TRANSPORTE!$A$4:$D$99,4,0),"")</f>
        <v>HYUNDAI</v>
      </c>
      <c r="AA1740" s="196" t="str">
        <f>IFERROR(VLOOKUP(V1740,TRANSPORTE!$A$4:$E$99,5,0),"")</f>
        <v>ORION</v>
      </c>
      <c r="AB1740" s="196">
        <f t="shared" si="209"/>
        <v>8</v>
      </c>
      <c r="AC1740" s="196">
        <f t="shared" si="208"/>
        <v>1</v>
      </c>
      <c r="AD1740" s="201">
        <v>126</v>
      </c>
      <c r="AE1740" s="132">
        <f t="shared" si="206"/>
        <v>933</v>
      </c>
      <c r="AG1740" s="202"/>
      <c r="AH1740" s="196" t="str">
        <f t="shared" si="205"/>
        <v>2736ARKOLAGEN PLUS X 14 SACHETS</v>
      </c>
      <c r="AI1740" s="185" t="s">
        <v>1416</v>
      </c>
    </row>
    <row r="1741" spans="2:35" s="112" customFormat="1" x14ac:dyDescent="0.3">
      <c r="B1741" s="196" t="str">
        <f t="shared" si="203"/>
        <v>9</v>
      </c>
      <c r="C1741" s="196" t="str">
        <f t="shared" si="204"/>
        <v>27371</v>
      </c>
      <c r="D1741" s="184">
        <v>673147</v>
      </c>
      <c r="E1741" s="185" t="s">
        <v>631</v>
      </c>
      <c r="F1741" s="197" t="str">
        <f>IFERROR(VLOOKUP(CONCATENATE(G1741,E1741),LOTES!$A$6:$D$1002,4,0),"")</f>
        <v>ACTIVOX MIEL-LIMON X 16 PASTILLAS</v>
      </c>
      <c r="G1741" s="185" t="s">
        <v>183</v>
      </c>
      <c r="H1741" s="136">
        <f>IFERROR(VLOOKUP(CONCATENATE(G1741,E1741),LOTES!$A$6:$F$1000,6,0),"")</f>
        <v>43738</v>
      </c>
      <c r="I1741" s="132">
        <f t="shared" si="207"/>
        <v>1</v>
      </c>
      <c r="J1741" s="112" t="s">
        <v>1417</v>
      </c>
      <c r="K1741" s="112">
        <v>2018</v>
      </c>
      <c r="L1741" s="198">
        <v>43286</v>
      </c>
      <c r="M1741" s="112">
        <v>2735</v>
      </c>
      <c r="N1741" s="199">
        <v>2737</v>
      </c>
      <c r="O1741" s="198">
        <v>43285</v>
      </c>
      <c r="P1741" s="112" t="s">
        <v>134</v>
      </c>
      <c r="Q1741" s="112" t="s">
        <v>566</v>
      </c>
      <c r="R1741" s="132" t="str">
        <f>IFERROR(VLOOKUP(Q1741,PROVEEDORES!$A$2:$B$100,2,0),"")</f>
        <v>QUITO</v>
      </c>
      <c r="S1741" s="200">
        <v>0.6</v>
      </c>
      <c r="T1741" s="112">
        <v>33</v>
      </c>
      <c r="U1741" s="196" t="str">
        <f>IFERROR(VLOOKUP(V1741,TRANSPORTE!$A$4:$B$99,2,0),"")</f>
        <v>ESTUARDO RODRIGUEZ</v>
      </c>
      <c r="V1741" s="184" t="s">
        <v>509</v>
      </c>
      <c r="Y1741" s="196" t="str">
        <f>IFERROR(VLOOKUP(V1741,TRANSPORTE!$A$4:$C$99,3,0),"")</f>
        <v>FURGÓN</v>
      </c>
      <c r="Z1741" s="196" t="str">
        <f>IFERROR(VLOOKUP(V1741,TRANSPORTE!$A$4:$D$99,4,0),"")</f>
        <v>CHEVROLET</v>
      </c>
      <c r="AA1741" s="196" t="str">
        <f>IFERROR(VLOOKUP(V1741,TRANSPORTE!$A$4:$E$99,5,0),"")</f>
        <v>ORION</v>
      </c>
      <c r="AB1741" s="196">
        <f t="shared" si="209"/>
        <v>9</v>
      </c>
      <c r="AC1741" s="196">
        <f t="shared" si="208"/>
        <v>1</v>
      </c>
      <c r="AD1741" s="201">
        <v>855</v>
      </c>
      <c r="AE1741" s="132">
        <f t="shared" si="206"/>
        <v>934</v>
      </c>
      <c r="AF1741" s="112">
        <v>1</v>
      </c>
      <c r="AG1741" s="202"/>
      <c r="AH1741" s="196" t="str">
        <f t="shared" si="205"/>
        <v>2737ACTIVOX MIEL-LIMON X 16 PASTILLAS</v>
      </c>
      <c r="AI1741" s="185" t="s">
        <v>1416</v>
      </c>
    </row>
    <row r="1742" spans="2:35" s="112" customFormat="1" x14ac:dyDescent="0.3">
      <c r="B1742" s="196" t="str">
        <f t="shared" si="203"/>
        <v>9</v>
      </c>
      <c r="C1742" s="196" t="str">
        <f t="shared" si="204"/>
        <v>27372</v>
      </c>
      <c r="D1742" s="184">
        <v>673147</v>
      </c>
      <c r="E1742" s="185" t="s">
        <v>630</v>
      </c>
      <c r="F1742" s="197" t="str">
        <f>IFERROR(VLOOKUP(CONCATENATE(G1742,E1742),LOTES!$A$6:$D$1002,4,0),"")</f>
        <v>ACTIVOX MENTA-EUCALIPTO X 16 PASTILLAS</v>
      </c>
      <c r="G1742" s="185" t="s">
        <v>397</v>
      </c>
      <c r="H1742" s="136">
        <f>IFERROR(VLOOKUP(CONCATENATE(G1742,E1742),LOTES!$A$6:$F$1000,6,0),"")</f>
        <v>43738</v>
      </c>
      <c r="I1742" s="132">
        <f t="shared" si="207"/>
        <v>2</v>
      </c>
      <c r="J1742" s="112" t="s">
        <v>1417</v>
      </c>
      <c r="K1742" s="112">
        <v>2018</v>
      </c>
      <c r="L1742" s="198">
        <v>43286</v>
      </c>
      <c r="M1742" s="112">
        <v>2735</v>
      </c>
      <c r="N1742" s="199">
        <v>2737</v>
      </c>
      <c r="O1742" s="198">
        <v>43285</v>
      </c>
      <c r="P1742" s="112" t="s">
        <v>134</v>
      </c>
      <c r="Q1742" s="112" t="s">
        <v>566</v>
      </c>
      <c r="R1742" s="132" t="str">
        <f>IFERROR(VLOOKUP(Q1742,PROVEEDORES!$A$2:$B$100,2,0),"")</f>
        <v>QUITO</v>
      </c>
      <c r="S1742" s="200">
        <v>0.6</v>
      </c>
      <c r="T1742" s="112">
        <v>33</v>
      </c>
      <c r="U1742" s="196" t="str">
        <f>IFERROR(VLOOKUP(V1742,TRANSPORTE!$A$4:$B$99,2,0),"")</f>
        <v>ESTUARDO RODRIGUEZ</v>
      </c>
      <c r="V1742" s="184" t="s">
        <v>509</v>
      </c>
      <c r="Y1742" s="196" t="str">
        <f>IFERROR(VLOOKUP(V1742,TRANSPORTE!$A$4:$C$99,3,0),"")</f>
        <v>FURGÓN</v>
      </c>
      <c r="Z1742" s="196" t="str">
        <f>IFERROR(VLOOKUP(V1742,TRANSPORTE!$A$4:$D$99,4,0),"")</f>
        <v>CHEVROLET</v>
      </c>
      <c r="AA1742" s="196" t="str">
        <f>IFERROR(VLOOKUP(V1742,TRANSPORTE!$A$4:$E$99,5,0),"")</f>
        <v>ORION</v>
      </c>
      <c r="AB1742" s="196">
        <f t="shared" si="209"/>
        <v>9</v>
      </c>
      <c r="AC1742" s="196">
        <f t="shared" si="208"/>
        <v>1</v>
      </c>
      <c r="AD1742" s="201">
        <v>1360</v>
      </c>
      <c r="AE1742" s="132">
        <f t="shared" si="206"/>
        <v>934</v>
      </c>
      <c r="AF1742" s="112">
        <v>1</v>
      </c>
      <c r="AG1742" s="202"/>
      <c r="AH1742" s="196" t="str">
        <f t="shared" si="205"/>
        <v>2737ACTIVOX MENTA-EUCALIPTO X 16 PASTILLAS</v>
      </c>
      <c r="AI1742" s="185" t="s">
        <v>1416</v>
      </c>
    </row>
    <row r="1743" spans="2:35" s="112" customFormat="1" x14ac:dyDescent="0.3">
      <c r="B1743" s="196" t="str">
        <f t="shared" si="203"/>
        <v>9</v>
      </c>
      <c r="C1743" s="196" t="str">
        <f t="shared" si="204"/>
        <v>27373</v>
      </c>
      <c r="D1743" s="184">
        <v>673147</v>
      </c>
      <c r="E1743" s="185" t="s">
        <v>617</v>
      </c>
      <c r="F1743" s="197" t="str">
        <f>IFERROR(VLOOKUP(CONCATENATE(G1743,E1743),LOTES!$A$6:$D$1002,4,0),"")</f>
        <v>PHYTO SOYA CAPS. X 60</v>
      </c>
      <c r="G1743" s="185" t="s">
        <v>355</v>
      </c>
      <c r="H1743" s="136">
        <f>IFERROR(VLOOKUP(CONCATENATE(G1743,E1743),LOTES!$A$6:$F$1000,6,0),"")</f>
        <v>44073</v>
      </c>
      <c r="I1743" s="132">
        <f t="shared" si="207"/>
        <v>3</v>
      </c>
      <c r="J1743" s="112" t="s">
        <v>1417</v>
      </c>
      <c r="K1743" s="112">
        <v>2018</v>
      </c>
      <c r="L1743" s="198">
        <v>43286</v>
      </c>
      <c r="M1743" s="112">
        <v>2735</v>
      </c>
      <c r="N1743" s="199">
        <v>2737</v>
      </c>
      <c r="O1743" s="198">
        <v>43285</v>
      </c>
      <c r="P1743" s="112" t="s">
        <v>134</v>
      </c>
      <c r="Q1743" s="112" t="s">
        <v>566</v>
      </c>
      <c r="R1743" s="132" t="str">
        <f>IFERROR(VLOOKUP(Q1743,PROVEEDORES!$A$2:$B$100,2,0),"")</f>
        <v>QUITO</v>
      </c>
      <c r="S1743" s="200">
        <v>0.6</v>
      </c>
      <c r="T1743" s="112">
        <v>33</v>
      </c>
      <c r="U1743" s="196" t="str">
        <f>IFERROR(VLOOKUP(V1743,TRANSPORTE!$A$4:$B$99,2,0),"")</f>
        <v>ESTUARDO RODRIGUEZ</v>
      </c>
      <c r="V1743" s="184" t="s">
        <v>509</v>
      </c>
      <c r="Y1743" s="196" t="str">
        <f>IFERROR(VLOOKUP(V1743,TRANSPORTE!$A$4:$C$99,3,0),"")</f>
        <v>FURGÓN</v>
      </c>
      <c r="Z1743" s="196" t="str">
        <f>IFERROR(VLOOKUP(V1743,TRANSPORTE!$A$4:$D$99,4,0),"")</f>
        <v>CHEVROLET</v>
      </c>
      <c r="AA1743" s="196" t="str">
        <f>IFERROR(VLOOKUP(V1743,TRANSPORTE!$A$4:$E$99,5,0),"")</f>
        <v>ORION</v>
      </c>
      <c r="AB1743" s="196">
        <f t="shared" si="209"/>
        <v>9</v>
      </c>
      <c r="AC1743" s="196">
        <f t="shared" si="208"/>
        <v>1</v>
      </c>
      <c r="AD1743" s="201">
        <v>54</v>
      </c>
      <c r="AE1743" s="132">
        <f t="shared" si="206"/>
        <v>934</v>
      </c>
      <c r="AF1743" s="112">
        <v>1</v>
      </c>
      <c r="AG1743" s="202"/>
      <c r="AH1743" s="196" t="str">
        <f t="shared" si="205"/>
        <v>2737PHYTO SOYA CAPS. X 60</v>
      </c>
      <c r="AI1743" s="185" t="s">
        <v>1416</v>
      </c>
    </row>
    <row r="1744" spans="2:35" s="112" customFormat="1" x14ac:dyDescent="0.3">
      <c r="B1744" s="196" t="str">
        <f t="shared" si="203"/>
        <v>9</v>
      </c>
      <c r="C1744" s="196" t="str">
        <f t="shared" si="204"/>
        <v>27374</v>
      </c>
      <c r="D1744" s="184">
        <v>673147</v>
      </c>
      <c r="E1744" s="185" t="s">
        <v>634</v>
      </c>
      <c r="F1744" s="197" t="str">
        <f>IFERROR(VLOOKUP(CONCATENATE(G1744,E1744),LOTES!$A$6:$D$1002,4,0),"")</f>
        <v>PHYTO SOYA GEL VAGINAL X 8 APLICADORES</v>
      </c>
      <c r="G1744" s="185" t="s">
        <v>326</v>
      </c>
      <c r="H1744" s="136">
        <f>IFERROR(VLOOKUP(CONCATENATE(G1744,E1744),LOTES!$A$6:$F$1000,6,0),"")</f>
        <v>44134</v>
      </c>
      <c r="I1744" s="132">
        <f t="shared" si="207"/>
        <v>4</v>
      </c>
      <c r="J1744" s="112" t="s">
        <v>1417</v>
      </c>
      <c r="K1744" s="112">
        <v>2018</v>
      </c>
      <c r="L1744" s="198">
        <v>43286</v>
      </c>
      <c r="M1744" s="112">
        <v>2735</v>
      </c>
      <c r="N1744" s="199">
        <v>2737</v>
      </c>
      <c r="O1744" s="198">
        <v>43285</v>
      </c>
      <c r="P1744" s="112" t="s">
        <v>134</v>
      </c>
      <c r="Q1744" s="112" t="s">
        <v>566</v>
      </c>
      <c r="R1744" s="132" t="str">
        <f>IFERROR(VLOOKUP(Q1744,PROVEEDORES!$A$2:$B$100,2,0),"")</f>
        <v>QUITO</v>
      </c>
      <c r="S1744" s="200">
        <v>0.6</v>
      </c>
      <c r="T1744" s="112">
        <v>33</v>
      </c>
      <c r="U1744" s="196" t="str">
        <f>IFERROR(VLOOKUP(V1744,TRANSPORTE!$A$4:$B$99,2,0),"")</f>
        <v>ESTUARDO RODRIGUEZ</v>
      </c>
      <c r="V1744" s="184" t="s">
        <v>509</v>
      </c>
      <c r="Y1744" s="196" t="str">
        <f>IFERROR(VLOOKUP(V1744,TRANSPORTE!$A$4:$C$99,3,0),"")</f>
        <v>FURGÓN</v>
      </c>
      <c r="Z1744" s="196" t="str">
        <f>IFERROR(VLOOKUP(V1744,TRANSPORTE!$A$4:$D$99,4,0),"")</f>
        <v>CHEVROLET</v>
      </c>
      <c r="AA1744" s="196" t="str">
        <f>IFERROR(VLOOKUP(V1744,TRANSPORTE!$A$4:$E$99,5,0),"")</f>
        <v>ORION</v>
      </c>
      <c r="AB1744" s="196">
        <f t="shared" si="209"/>
        <v>9</v>
      </c>
      <c r="AC1744" s="196">
        <f t="shared" si="208"/>
        <v>1</v>
      </c>
      <c r="AD1744" s="201">
        <v>66</v>
      </c>
      <c r="AE1744" s="132">
        <f t="shared" si="206"/>
        <v>934</v>
      </c>
      <c r="AF1744" s="112">
        <v>1</v>
      </c>
      <c r="AG1744" s="202"/>
      <c r="AH1744" s="196" t="str">
        <f t="shared" si="205"/>
        <v>2737PHYTO SOYA GEL VAGINAL X 8 APLICADORES</v>
      </c>
      <c r="AI1744" s="185" t="s">
        <v>1416</v>
      </c>
    </row>
    <row r="1745" spans="2:35" s="112" customFormat="1" x14ac:dyDescent="0.3">
      <c r="B1745" s="196" t="str">
        <f t="shared" si="203"/>
        <v>9</v>
      </c>
      <c r="C1745" s="196" t="str">
        <f t="shared" si="204"/>
        <v>27375</v>
      </c>
      <c r="D1745" s="184">
        <v>673147</v>
      </c>
      <c r="E1745" s="185" t="s">
        <v>615</v>
      </c>
      <c r="F1745" s="197" t="str">
        <f>IFERROR(VLOOKUP(CONCATENATE(G1745,E1745),LOTES!$A$6:$D$1002,4,0),"")</f>
        <v>ARKOVOX PROPOLIS JARABE X 150 ML.</v>
      </c>
      <c r="G1745" s="185" t="s">
        <v>403</v>
      </c>
      <c r="H1745" s="136">
        <f>IFERROR(VLOOKUP(CONCATENATE(G1745,E1745),LOTES!$A$6:$F$1000,6,0),"")</f>
        <v>43707</v>
      </c>
      <c r="I1745" s="132">
        <f t="shared" si="207"/>
        <v>5</v>
      </c>
      <c r="J1745" s="112" t="s">
        <v>1417</v>
      </c>
      <c r="K1745" s="112">
        <v>2018</v>
      </c>
      <c r="L1745" s="198">
        <v>43286</v>
      </c>
      <c r="M1745" s="112">
        <v>2735</v>
      </c>
      <c r="N1745" s="199">
        <v>2737</v>
      </c>
      <c r="O1745" s="198">
        <v>43285</v>
      </c>
      <c r="P1745" s="112" t="s">
        <v>134</v>
      </c>
      <c r="Q1745" s="112" t="s">
        <v>566</v>
      </c>
      <c r="R1745" s="132" t="str">
        <f>IFERROR(VLOOKUP(Q1745,PROVEEDORES!$A$2:$B$100,2,0),"")</f>
        <v>QUITO</v>
      </c>
      <c r="S1745" s="200">
        <v>0.6</v>
      </c>
      <c r="T1745" s="112">
        <v>33</v>
      </c>
      <c r="U1745" s="196" t="str">
        <f>IFERROR(VLOOKUP(V1745,TRANSPORTE!$A$4:$B$99,2,0),"")</f>
        <v>ESTUARDO RODRIGUEZ</v>
      </c>
      <c r="V1745" s="184" t="s">
        <v>509</v>
      </c>
      <c r="Y1745" s="196" t="str">
        <f>IFERROR(VLOOKUP(V1745,TRANSPORTE!$A$4:$C$99,3,0),"")</f>
        <v>FURGÓN</v>
      </c>
      <c r="Z1745" s="196" t="str">
        <f>IFERROR(VLOOKUP(V1745,TRANSPORTE!$A$4:$D$99,4,0),"")</f>
        <v>CHEVROLET</v>
      </c>
      <c r="AA1745" s="196" t="str">
        <f>IFERROR(VLOOKUP(V1745,TRANSPORTE!$A$4:$E$99,5,0),"")</f>
        <v>ORION</v>
      </c>
      <c r="AB1745" s="196">
        <f t="shared" si="209"/>
        <v>9</v>
      </c>
      <c r="AC1745" s="196">
        <f t="shared" si="208"/>
        <v>1</v>
      </c>
      <c r="AD1745" s="201">
        <v>252</v>
      </c>
      <c r="AE1745" s="132">
        <f t="shared" si="206"/>
        <v>934</v>
      </c>
      <c r="AF1745" s="112">
        <v>1</v>
      </c>
      <c r="AG1745" s="202"/>
      <c r="AH1745" s="196" t="str">
        <f t="shared" si="205"/>
        <v>2737ARKOVOX PROPOLIS JARABE X 150 ML.</v>
      </c>
      <c r="AI1745" s="185" t="s">
        <v>1416</v>
      </c>
    </row>
    <row r="1746" spans="2:35" s="112" customFormat="1" x14ac:dyDescent="0.3">
      <c r="B1746" s="196" t="str">
        <f t="shared" si="203"/>
        <v>9</v>
      </c>
      <c r="C1746" s="196" t="str">
        <f t="shared" si="204"/>
        <v>27376</v>
      </c>
      <c r="D1746" s="184">
        <v>673147</v>
      </c>
      <c r="E1746" s="185" t="s">
        <v>620</v>
      </c>
      <c r="F1746" s="197" t="str">
        <f>IFERROR(VLOOKUP(CONCATENATE(G1746,E1746),LOTES!$A$6:$D$1002,4,0),"")</f>
        <v>PHYTO SOYA FORTE X 60 CAPS</v>
      </c>
      <c r="G1746" s="185" t="s">
        <v>184</v>
      </c>
      <c r="H1746" s="136">
        <f>IFERROR(VLOOKUP(CONCATENATE(G1746,E1746),LOTES!$A$6:$F$1000,6,0),"")</f>
        <v>44042</v>
      </c>
      <c r="I1746" s="132">
        <f t="shared" si="207"/>
        <v>6</v>
      </c>
      <c r="J1746" s="112" t="s">
        <v>1417</v>
      </c>
      <c r="K1746" s="112">
        <v>2018</v>
      </c>
      <c r="L1746" s="198">
        <v>43286</v>
      </c>
      <c r="M1746" s="112">
        <v>2735</v>
      </c>
      <c r="N1746" s="199">
        <v>2737</v>
      </c>
      <c r="O1746" s="198">
        <v>43285</v>
      </c>
      <c r="P1746" s="112" t="s">
        <v>134</v>
      </c>
      <c r="Q1746" s="112" t="s">
        <v>566</v>
      </c>
      <c r="R1746" s="132" t="str">
        <f>IFERROR(VLOOKUP(Q1746,PROVEEDORES!$A$2:$B$100,2,0),"")</f>
        <v>QUITO</v>
      </c>
      <c r="S1746" s="200">
        <v>0.6</v>
      </c>
      <c r="T1746" s="112">
        <v>33</v>
      </c>
      <c r="U1746" s="196" t="str">
        <f>IFERROR(VLOOKUP(V1746,TRANSPORTE!$A$4:$B$99,2,0),"")</f>
        <v>ESTUARDO RODRIGUEZ</v>
      </c>
      <c r="V1746" s="184" t="s">
        <v>509</v>
      </c>
      <c r="Y1746" s="196" t="str">
        <f>IFERROR(VLOOKUP(V1746,TRANSPORTE!$A$4:$C$99,3,0),"")</f>
        <v>FURGÓN</v>
      </c>
      <c r="Z1746" s="196" t="str">
        <f>IFERROR(VLOOKUP(V1746,TRANSPORTE!$A$4:$D$99,4,0),"")</f>
        <v>CHEVROLET</v>
      </c>
      <c r="AA1746" s="196" t="str">
        <f>IFERROR(VLOOKUP(V1746,TRANSPORTE!$A$4:$E$99,5,0),"")</f>
        <v>ORION</v>
      </c>
      <c r="AB1746" s="196">
        <f t="shared" si="209"/>
        <v>9</v>
      </c>
      <c r="AC1746" s="196">
        <f t="shared" si="208"/>
        <v>1</v>
      </c>
      <c r="AD1746" s="201">
        <v>30</v>
      </c>
      <c r="AE1746" s="132">
        <f t="shared" si="206"/>
        <v>934</v>
      </c>
      <c r="AF1746" s="112">
        <v>1</v>
      </c>
      <c r="AG1746" s="202"/>
      <c r="AH1746" s="196" t="str">
        <f t="shared" si="205"/>
        <v>2737PHYTO SOYA FORTE X 60 CAPS</v>
      </c>
      <c r="AI1746" s="185" t="s">
        <v>1416</v>
      </c>
    </row>
    <row r="1747" spans="2:35" s="112" customFormat="1" x14ac:dyDescent="0.3">
      <c r="B1747" s="196" t="str">
        <f t="shared" si="203"/>
        <v>9</v>
      </c>
      <c r="C1747" s="196" t="str">
        <f t="shared" si="204"/>
        <v>27377</v>
      </c>
      <c r="D1747" s="184">
        <v>673147</v>
      </c>
      <c r="E1747" s="185" t="s">
        <v>614</v>
      </c>
      <c r="F1747" s="197" t="str">
        <f>IFERROR(VLOOKUP(CONCATENATE(G1747,E1747),LOTES!$A$6:$D$1002,4,0),"")</f>
        <v>CHONDRO AID FORTE X 60 CAPS.</v>
      </c>
      <c r="G1747" s="185" t="s">
        <v>1387</v>
      </c>
      <c r="H1747" s="136">
        <f>IFERROR(VLOOKUP(CONCATENATE(G1747,E1747),LOTES!$A$6:$F$1000,6,0),"")</f>
        <v>44255</v>
      </c>
      <c r="I1747" s="132">
        <f t="shared" si="207"/>
        <v>7</v>
      </c>
      <c r="J1747" s="112" t="s">
        <v>1417</v>
      </c>
      <c r="K1747" s="112">
        <v>2018</v>
      </c>
      <c r="L1747" s="198">
        <v>43286</v>
      </c>
      <c r="M1747" s="112">
        <v>2735</v>
      </c>
      <c r="N1747" s="199">
        <v>2737</v>
      </c>
      <c r="O1747" s="198">
        <v>43285</v>
      </c>
      <c r="P1747" s="112" t="s">
        <v>134</v>
      </c>
      <c r="Q1747" s="112" t="s">
        <v>566</v>
      </c>
      <c r="R1747" s="132" t="str">
        <f>IFERROR(VLOOKUP(Q1747,PROVEEDORES!$A$2:$B$100,2,0),"")</f>
        <v>QUITO</v>
      </c>
      <c r="S1747" s="200">
        <v>0.6</v>
      </c>
      <c r="T1747" s="112">
        <v>33</v>
      </c>
      <c r="U1747" s="196" t="str">
        <f>IFERROR(VLOOKUP(V1747,TRANSPORTE!$A$4:$B$99,2,0),"")</f>
        <v>ESTUARDO RODRIGUEZ</v>
      </c>
      <c r="V1747" s="184" t="s">
        <v>509</v>
      </c>
      <c r="Y1747" s="196" t="str">
        <f>IFERROR(VLOOKUP(V1747,TRANSPORTE!$A$4:$C$99,3,0),"")</f>
        <v>FURGÓN</v>
      </c>
      <c r="Z1747" s="196" t="str">
        <f>IFERROR(VLOOKUP(V1747,TRANSPORTE!$A$4:$D$99,4,0),"")</f>
        <v>CHEVROLET</v>
      </c>
      <c r="AA1747" s="196" t="str">
        <f>IFERROR(VLOOKUP(V1747,TRANSPORTE!$A$4:$E$99,5,0),"")</f>
        <v>ORION</v>
      </c>
      <c r="AB1747" s="196">
        <f t="shared" si="209"/>
        <v>9</v>
      </c>
      <c r="AC1747" s="196">
        <f t="shared" si="208"/>
        <v>1</v>
      </c>
      <c r="AD1747" s="201">
        <v>12</v>
      </c>
      <c r="AE1747" s="132">
        <f t="shared" si="206"/>
        <v>934</v>
      </c>
      <c r="AF1747" s="112">
        <v>1</v>
      </c>
      <c r="AG1747" s="202"/>
      <c r="AH1747" s="196" t="str">
        <f t="shared" si="205"/>
        <v>2737CHONDRO AID FORTE X 60 CAPS.</v>
      </c>
      <c r="AI1747" s="185" t="s">
        <v>1416</v>
      </c>
    </row>
    <row r="1748" spans="2:35" s="112" customFormat="1" x14ac:dyDescent="0.3">
      <c r="B1748" s="196" t="str">
        <f t="shared" si="203"/>
        <v>9</v>
      </c>
      <c r="C1748" s="196" t="str">
        <f t="shared" si="204"/>
        <v>27378</v>
      </c>
      <c r="D1748" s="184">
        <v>673147</v>
      </c>
      <c r="E1748" s="185" t="s">
        <v>616</v>
      </c>
      <c r="F1748" s="197" t="str">
        <f>IFERROR(VLOOKUP(CONCATENATE(G1748,E1748),LOTES!$A$6:$D$1002,4,0),"")</f>
        <v>PERLAS DE PIEL advance X 200 CAPS.</v>
      </c>
      <c r="G1748" s="185" t="s">
        <v>408</v>
      </c>
      <c r="H1748" s="136">
        <f>IFERROR(VLOOKUP(CONCATENATE(G1748,E1748),LOTES!$A$6:$F$1000,6,0),"")</f>
        <v>44165</v>
      </c>
      <c r="I1748" s="132">
        <f t="shared" si="207"/>
        <v>8</v>
      </c>
      <c r="J1748" s="112" t="s">
        <v>1417</v>
      </c>
      <c r="K1748" s="112">
        <v>2018</v>
      </c>
      <c r="L1748" s="198">
        <v>43286</v>
      </c>
      <c r="M1748" s="112">
        <v>2735</v>
      </c>
      <c r="N1748" s="199">
        <v>2737</v>
      </c>
      <c r="O1748" s="198">
        <v>43285</v>
      </c>
      <c r="P1748" s="112" t="s">
        <v>134</v>
      </c>
      <c r="Q1748" s="112" t="s">
        <v>566</v>
      </c>
      <c r="R1748" s="132" t="str">
        <f>IFERROR(VLOOKUP(Q1748,PROVEEDORES!$A$2:$B$100,2,0),"")</f>
        <v>QUITO</v>
      </c>
      <c r="S1748" s="200">
        <v>0.6</v>
      </c>
      <c r="T1748" s="112">
        <v>33</v>
      </c>
      <c r="U1748" s="196" t="str">
        <f>IFERROR(VLOOKUP(V1748,TRANSPORTE!$A$4:$B$99,2,0),"")</f>
        <v>ESTUARDO RODRIGUEZ</v>
      </c>
      <c r="V1748" s="184" t="s">
        <v>509</v>
      </c>
      <c r="Y1748" s="196" t="str">
        <f>IFERROR(VLOOKUP(V1748,TRANSPORTE!$A$4:$C$99,3,0),"")</f>
        <v>FURGÓN</v>
      </c>
      <c r="Z1748" s="196" t="str">
        <f>IFERROR(VLOOKUP(V1748,TRANSPORTE!$A$4:$D$99,4,0),"")</f>
        <v>CHEVROLET</v>
      </c>
      <c r="AA1748" s="196" t="str">
        <f>IFERROR(VLOOKUP(V1748,TRANSPORTE!$A$4:$E$99,5,0),"")</f>
        <v>ORION</v>
      </c>
      <c r="AB1748" s="196">
        <f t="shared" si="209"/>
        <v>9</v>
      </c>
      <c r="AC1748" s="196">
        <f t="shared" si="208"/>
        <v>1</v>
      </c>
      <c r="AD1748" s="201">
        <v>6</v>
      </c>
      <c r="AE1748" s="132">
        <f t="shared" si="206"/>
        <v>934</v>
      </c>
      <c r="AF1748" s="112">
        <v>1</v>
      </c>
      <c r="AG1748" s="202"/>
      <c r="AH1748" s="196" t="str">
        <f t="shared" si="205"/>
        <v>2737PERLAS DE PIEL advance X 200 CAPS.</v>
      </c>
      <c r="AI1748" s="185" t="s">
        <v>1416</v>
      </c>
    </row>
    <row r="1749" spans="2:35" s="112" customFormat="1" x14ac:dyDescent="0.3">
      <c r="B1749" s="196" t="str">
        <f t="shared" si="203"/>
        <v>9</v>
      </c>
      <c r="C1749" s="196" t="str">
        <f t="shared" si="204"/>
        <v>27379</v>
      </c>
      <c r="D1749" s="184">
        <v>673147</v>
      </c>
      <c r="E1749" s="185" t="s">
        <v>629</v>
      </c>
      <c r="F1749" s="197" t="str">
        <f>IFERROR(VLOOKUP(CONCATENATE(G1749,E1749),LOTES!$A$6:$D$1002,4,0),"")</f>
        <v>PHYTO SOYA DIA Y NOCHE X 60 CAP.</v>
      </c>
      <c r="G1749" s="185" t="s">
        <v>376</v>
      </c>
      <c r="H1749" s="136">
        <f>IFERROR(VLOOKUP(CONCATENATE(G1749,E1749),LOTES!$A$6:$F$1000,6,0),"")</f>
        <v>43889</v>
      </c>
      <c r="I1749" s="132">
        <f t="shared" si="207"/>
        <v>9</v>
      </c>
      <c r="J1749" s="112" t="s">
        <v>1417</v>
      </c>
      <c r="K1749" s="112">
        <v>2018</v>
      </c>
      <c r="L1749" s="198">
        <v>43286</v>
      </c>
      <c r="M1749" s="112">
        <v>2735</v>
      </c>
      <c r="N1749" s="199">
        <v>2737</v>
      </c>
      <c r="O1749" s="198">
        <v>43285</v>
      </c>
      <c r="P1749" s="112" t="s">
        <v>134</v>
      </c>
      <c r="Q1749" s="112" t="s">
        <v>566</v>
      </c>
      <c r="R1749" s="132" t="str">
        <f>IFERROR(VLOOKUP(Q1749,PROVEEDORES!$A$2:$B$100,2,0),"")</f>
        <v>QUITO</v>
      </c>
      <c r="S1749" s="200">
        <v>0.6</v>
      </c>
      <c r="T1749" s="112">
        <v>33</v>
      </c>
      <c r="U1749" s="196" t="str">
        <f>IFERROR(VLOOKUP(V1749,TRANSPORTE!$A$4:$B$99,2,0),"")</f>
        <v>ESTUARDO RODRIGUEZ</v>
      </c>
      <c r="V1749" s="184" t="s">
        <v>509</v>
      </c>
      <c r="Y1749" s="196" t="str">
        <f>IFERROR(VLOOKUP(V1749,TRANSPORTE!$A$4:$C$99,3,0),"")</f>
        <v>FURGÓN</v>
      </c>
      <c r="Z1749" s="196" t="str">
        <f>IFERROR(VLOOKUP(V1749,TRANSPORTE!$A$4:$D$99,4,0),"")</f>
        <v>CHEVROLET</v>
      </c>
      <c r="AA1749" s="196" t="str">
        <f>IFERROR(VLOOKUP(V1749,TRANSPORTE!$A$4:$E$99,5,0),"")</f>
        <v>ORION</v>
      </c>
      <c r="AB1749" s="196">
        <f t="shared" si="209"/>
        <v>9</v>
      </c>
      <c r="AC1749" s="196">
        <f t="shared" si="208"/>
        <v>1</v>
      </c>
      <c r="AD1749" s="201">
        <v>18</v>
      </c>
      <c r="AE1749" s="132">
        <f t="shared" si="206"/>
        <v>934</v>
      </c>
      <c r="AF1749" s="112">
        <v>1</v>
      </c>
      <c r="AG1749" s="202"/>
      <c r="AH1749" s="196" t="str">
        <f t="shared" si="205"/>
        <v>2737PHYTO SOYA DIA Y NOCHE X 60 CAP.</v>
      </c>
      <c r="AI1749" s="185" t="s">
        <v>1416</v>
      </c>
    </row>
    <row r="1750" spans="2:35" s="112" customFormat="1" x14ac:dyDescent="0.3">
      <c r="B1750" s="196" t="str">
        <f t="shared" si="203"/>
        <v>9</v>
      </c>
      <c r="C1750" s="196" t="str">
        <f t="shared" si="204"/>
        <v>273710</v>
      </c>
      <c r="D1750" s="184">
        <v>673147</v>
      </c>
      <c r="E1750" s="185" t="s">
        <v>621</v>
      </c>
      <c r="F1750" s="197" t="str">
        <f>IFERROR(VLOOKUP(CONCATENATE(G1750,E1750),LOTES!$A$6:$D$1002,4,0),"")</f>
        <v>VAGIVIT CAJS X 6 V.T.</v>
      </c>
      <c r="G1750" s="185">
        <v>173937</v>
      </c>
      <c r="H1750" s="136">
        <f>IFERROR(VLOOKUP(CONCATENATE(G1750,E1750),LOTES!$A$6:$F$1000,6,0),"")</f>
        <v>43738</v>
      </c>
      <c r="I1750" s="132">
        <f t="shared" si="207"/>
        <v>10</v>
      </c>
      <c r="J1750" s="112" t="s">
        <v>1417</v>
      </c>
      <c r="K1750" s="112">
        <v>2018</v>
      </c>
      <c r="L1750" s="198">
        <v>43286</v>
      </c>
      <c r="M1750" s="112">
        <v>2735</v>
      </c>
      <c r="N1750" s="199">
        <v>2737</v>
      </c>
      <c r="O1750" s="198">
        <v>43285</v>
      </c>
      <c r="P1750" s="112" t="s">
        <v>134</v>
      </c>
      <c r="Q1750" s="112" t="s">
        <v>566</v>
      </c>
      <c r="R1750" s="132" t="str">
        <f>IFERROR(VLOOKUP(Q1750,PROVEEDORES!$A$2:$B$100,2,0),"")</f>
        <v>QUITO</v>
      </c>
      <c r="S1750" s="200">
        <v>0.6</v>
      </c>
      <c r="T1750" s="112">
        <v>33</v>
      </c>
      <c r="U1750" s="196" t="str">
        <f>IFERROR(VLOOKUP(V1750,TRANSPORTE!$A$4:$B$99,2,0),"")</f>
        <v>ESTUARDO RODRIGUEZ</v>
      </c>
      <c r="V1750" s="184" t="s">
        <v>509</v>
      </c>
      <c r="Y1750" s="196" t="str">
        <f>IFERROR(VLOOKUP(V1750,TRANSPORTE!$A$4:$C$99,3,0),"")</f>
        <v>FURGÓN</v>
      </c>
      <c r="Z1750" s="196" t="str">
        <f>IFERROR(VLOOKUP(V1750,TRANSPORTE!$A$4:$D$99,4,0),"")</f>
        <v>CHEVROLET</v>
      </c>
      <c r="AA1750" s="196" t="str">
        <f>IFERROR(VLOOKUP(V1750,TRANSPORTE!$A$4:$E$99,5,0),"")</f>
        <v>ORION</v>
      </c>
      <c r="AB1750" s="196">
        <f t="shared" si="209"/>
        <v>9</v>
      </c>
      <c r="AC1750" s="196">
        <f t="shared" si="208"/>
        <v>1</v>
      </c>
      <c r="AD1750" s="201">
        <v>24</v>
      </c>
      <c r="AE1750" s="132">
        <f t="shared" si="206"/>
        <v>934</v>
      </c>
      <c r="AF1750" s="112">
        <v>1</v>
      </c>
      <c r="AG1750" s="202"/>
      <c r="AH1750" s="196" t="str">
        <f t="shared" si="205"/>
        <v>2737VAGIVIT CAJS X 6 V.T.</v>
      </c>
      <c r="AI1750" s="185" t="s">
        <v>1416</v>
      </c>
    </row>
    <row r="1751" spans="2:35" s="112" customFormat="1" x14ac:dyDescent="0.3">
      <c r="B1751" s="196" t="str">
        <f t="shared" si="203"/>
        <v>9</v>
      </c>
      <c r="C1751" s="196" t="str">
        <f t="shared" si="204"/>
        <v>273711</v>
      </c>
      <c r="D1751" s="184">
        <v>673147</v>
      </c>
      <c r="E1751" s="185" t="s">
        <v>627</v>
      </c>
      <c r="F1751" s="197" t="str">
        <f>IFERROR(VLOOKUP(CONCATENATE(G1751,E1751),LOTES!$A$6:$D$1002,4,0),"")</f>
        <v>ECHINALIS X 30 CAPSULAS</v>
      </c>
      <c r="G1751" s="185" t="s">
        <v>154</v>
      </c>
      <c r="H1751" s="136">
        <f>IFERROR(VLOOKUP(CONCATENATE(G1751,E1751),LOTES!$A$6:$F$1000,6,0),"")</f>
        <v>43910</v>
      </c>
      <c r="I1751" s="132">
        <f t="shared" si="207"/>
        <v>11</v>
      </c>
      <c r="J1751" s="112" t="s">
        <v>1417</v>
      </c>
      <c r="K1751" s="112">
        <v>2018</v>
      </c>
      <c r="L1751" s="198">
        <v>43286</v>
      </c>
      <c r="M1751" s="112">
        <v>2735</v>
      </c>
      <c r="N1751" s="199">
        <v>2737</v>
      </c>
      <c r="O1751" s="198">
        <v>43285</v>
      </c>
      <c r="P1751" s="112" t="s">
        <v>134</v>
      </c>
      <c r="Q1751" s="112" t="s">
        <v>566</v>
      </c>
      <c r="R1751" s="132" t="str">
        <f>IFERROR(VLOOKUP(Q1751,PROVEEDORES!$A$2:$B$100,2,0),"")</f>
        <v>QUITO</v>
      </c>
      <c r="S1751" s="200">
        <v>0.6</v>
      </c>
      <c r="T1751" s="112">
        <v>33</v>
      </c>
      <c r="U1751" s="196" t="str">
        <f>IFERROR(VLOOKUP(V1751,TRANSPORTE!$A$4:$B$99,2,0),"")</f>
        <v>ESTUARDO RODRIGUEZ</v>
      </c>
      <c r="V1751" s="184" t="s">
        <v>509</v>
      </c>
      <c r="Y1751" s="196" t="str">
        <f>IFERROR(VLOOKUP(V1751,TRANSPORTE!$A$4:$C$99,3,0),"")</f>
        <v>FURGÓN</v>
      </c>
      <c r="Z1751" s="196" t="str">
        <f>IFERROR(VLOOKUP(V1751,TRANSPORTE!$A$4:$D$99,4,0),"")</f>
        <v>CHEVROLET</v>
      </c>
      <c r="AA1751" s="196" t="str">
        <f>IFERROR(VLOOKUP(V1751,TRANSPORTE!$A$4:$E$99,5,0),"")</f>
        <v>ORION</v>
      </c>
      <c r="AB1751" s="196">
        <f t="shared" si="209"/>
        <v>9</v>
      </c>
      <c r="AC1751" s="196">
        <f t="shared" si="208"/>
        <v>1</v>
      </c>
      <c r="AD1751" s="201">
        <v>18</v>
      </c>
      <c r="AE1751" s="132">
        <f t="shared" si="206"/>
        <v>934</v>
      </c>
      <c r="AF1751" s="112">
        <v>1</v>
      </c>
      <c r="AG1751" s="202"/>
      <c r="AH1751" s="196" t="str">
        <f t="shared" si="205"/>
        <v>2737ECHINALIS X 30 CAPSULAS</v>
      </c>
      <c r="AI1751" s="185" t="s">
        <v>1416</v>
      </c>
    </row>
    <row r="1752" spans="2:35" s="112" customFormat="1" x14ac:dyDescent="0.3">
      <c r="B1752" s="196" t="str">
        <f t="shared" si="203"/>
        <v>9</v>
      </c>
      <c r="C1752" s="196" t="str">
        <f t="shared" si="204"/>
        <v>273712</v>
      </c>
      <c r="D1752" s="184">
        <v>673147</v>
      </c>
      <c r="E1752" s="185" t="s">
        <v>619</v>
      </c>
      <c r="F1752" s="197" t="str">
        <f>IFERROR(VLOOKUP(CONCATENATE(G1752,E1752),LOTES!$A$6:$D$1002,4,0),"")</f>
        <v>CYS-CONTROL SACHETS X 14</v>
      </c>
      <c r="G1752" s="185" t="s">
        <v>407</v>
      </c>
      <c r="H1752" s="136">
        <f>IFERROR(VLOOKUP(CONCATENATE(G1752,E1752),LOTES!$A$6:$F$1000,6,0),"")</f>
        <v>44134</v>
      </c>
      <c r="I1752" s="132">
        <f t="shared" si="207"/>
        <v>12</v>
      </c>
      <c r="J1752" s="112" t="s">
        <v>1417</v>
      </c>
      <c r="K1752" s="112">
        <v>2018</v>
      </c>
      <c r="L1752" s="198">
        <v>43286</v>
      </c>
      <c r="M1752" s="112">
        <v>2735</v>
      </c>
      <c r="N1752" s="199">
        <v>2737</v>
      </c>
      <c r="O1752" s="198">
        <v>43285</v>
      </c>
      <c r="P1752" s="112" t="s">
        <v>134</v>
      </c>
      <c r="Q1752" s="112" t="s">
        <v>566</v>
      </c>
      <c r="R1752" s="132" t="str">
        <f>IFERROR(VLOOKUP(Q1752,PROVEEDORES!$A$2:$B$100,2,0),"")</f>
        <v>QUITO</v>
      </c>
      <c r="S1752" s="200">
        <v>0.6</v>
      </c>
      <c r="T1752" s="112">
        <v>33</v>
      </c>
      <c r="U1752" s="196" t="str">
        <f>IFERROR(VLOOKUP(V1752,TRANSPORTE!$A$4:$B$99,2,0),"")</f>
        <v>ESTUARDO RODRIGUEZ</v>
      </c>
      <c r="V1752" s="184" t="s">
        <v>509</v>
      </c>
      <c r="Y1752" s="196" t="str">
        <f>IFERROR(VLOOKUP(V1752,TRANSPORTE!$A$4:$C$99,3,0),"")</f>
        <v>FURGÓN</v>
      </c>
      <c r="Z1752" s="196" t="str">
        <f>IFERROR(VLOOKUP(V1752,TRANSPORTE!$A$4:$D$99,4,0),"")</f>
        <v>CHEVROLET</v>
      </c>
      <c r="AA1752" s="196" t="str">
        <f>IFERROR(VLOOKUP(V1752,TRANSPORTE!$A$4:$E$99,5,0),"")</f>
        <v>ORION</v>
      </c>
      <c r="AB1752" s="196">
        <f t="shared" si="209"/>
        <v>9</v>
      </c>
      <c r="AC1752" s="196">
        <f t="shared" si="208"/>
        <v>1</v>
      </c>
      <c r="AD1752" s="201">
        <v>36</v>
      </c>
      <c r="AE1752" s="132">
        <f t="shared" si="206"/>
        <v>934</v>
      </c>
      <c r="AF1752" s="112">
        <v>1</v>
      </c>
      <c r="AG1752" s="202"/>
      <c r="AH1752" s="196" t="str">
        <f t="shared" si="205"/>
        <v>2737CYS-CONTROL SACHETS X 14</v>
      </c>
      <c r="AI1752" s="185" t="s">
        <v>1416</v>
      </c>
    </row>
    <row r="1753" spans="2:35" s="112" customFormat="1" x14ac:dyDescent="0.3">
      <c r="B1753" s="196" t="str">
        <f t="shared" si="203"/>
        <v>9</v>
      </c>
      <c r="C1753" s="196" t="str">
        <f t="shared" si="204"/>
        <v>273713</v>
      </c>
      <c r="D1753" s="184">
        <v>673147</v>
      </c>
      <c r="E1753" s="185" t="s">
        <v>613</v>
      </c>
      <c r="F1753" s="197" t="str">
        <f>IFERROR(VLOOKUP(CONCATENATE(G1753,E1753),LOTES!$A$6:$D$1002,4,0),"")</f>
        <v>ARKOLAGEN PLUS X 14 SACHETS</v>
      </c>
      <c r="G1753" s="185" t="s">
        <v>1392</v>
      </c>
      <c r="H1753" s="136">
        <f>IFERROR(VLOOKUP(CONCATENATE(G1753,E1753),LOTES!$A$6:$F$1000,6,0),"")</f>
        <v>44226</v>
      </c>
      <c r="I1753" s="132">
        <f t="shared" si="207"/>
        <v>13</v>
      </c>
      <c r="J1753" s="112" t="s">
        <v>1417</v>
      </c>
      <c r="K1753" s="112">
        <v>2018</v>
      </c>
      <c r="L1753" s="198">
        <v>43286</v>
      </c>
      <c r="M1753" s="112">
        <v>2735</v>
      </c>
      <c r="N1753" s="199">
        <v>2737</v>
      </c>
      <c r="O1753" s="198">
        <v>43285</v>
      </c>
      <c r="P1753" s="112" t="s">
        <v>134</v>
      </c>
      <c r="Q1753" s="112" t="s">
        <v>566</v>
      </c>
      <c r="R1753" s="132" t="str">
        <f>IFERROR(VLOOKUP(Q1753,PROVEEDORES!$A$2:$B$100,2,0),"")</f>
        <v>QUITO</v>
      </c>
      <c r="S1753" s="200">
        <v>0.6</v>
      </c>
      <c r="T1753" s="112">
        <v>33</v>
      </c>
      <c r="U1753" s="196" t="str">
        <f>IFERROR(VLOOKUP(V1753,TRANSPORTE!$A$4:$B$99,2,0),"")</f>
        <v>ESTUARDO RODRIGUEZ</v>
      </c>
      <c r="V1753" s="184" t="s">
        <v>509</v>
      </c>
      <c r="Y1753" s="196" t="str">
        <f>IFERROR(VLOOKUP(V1753,TRANSPORTE!$A$4:$C$99,3,0),"")</f>
        <v>FURGÓN</v>
      </c>
      <c r="Z1753" s="196" t="str">
        <f>IFERROR(VLOOKUP(V1753,TRANSPORTE!$A$4:$D$99,4,0),"")</f>
        <v>CHEVROLET</v>
      </c>
      <c r="AA1753" s="196" t="str">
        <f>IFERROR(VLOOKUP(V1753,TRANSPORTE!$A$4:$E$99,5,0),"")</f>
        <v>ORION</v>
      </c>
      <c r="AB1753" s="196">
        <f t="shared" si="209"/>
        <v>9</v>
      </c>
      <c r="AC1753" s="196">
        <f t="shared" si="208"/>
        <v>1</v>
      </c>
      <c r="AD1753" s="201">
        <v>66</v>
      </c>
      <c r="AE1753" s="132">
        <f t="shared" si="206"/>
        <v>934</v>
      </c>
      <c r="AF1753" s="112">
        <v>1</v>
      </c>
      <c r="AG1753" s="202"/>
      <c r="AH1753" s="196" t="str">
        <f t="shared" si="205"/>
        <v>2737ARKOLAGEN PLUS X 14 SACHETS</v>
      </c>
      <c r="AI1753" s="185" t="s">
        <v>1416</v>
      </c>
    </row>
    <row r="1754" spans="2:35" s="112" customFormat="1" x14ac:dyDescent="0.3">
      <c r="B1754" s="196" t="str">
        <f t="shared" si="203"/>
        <v>10</v>
      </c>
      <c r="C1754" s="196" t="str">
        <f t="shared" si="204"/>
        <v>27391</v>
      </c>
      <c r="D1754" s="115"/>
      <c r="E1754" s="185" t="s">
        <v>613</v>
      </c>
      <c r="F1754" s="197" t="str">
        <f>IFERROR(VLOOKUP(CONCATENATE(G1754,E1754),LOTES!$A$6:$D$1002,4,0),"")</f>
        <v>ARKOLAGEN PLUS X 14 SACHETS</v>
      </c>
      <c r="G1754" s="185" t="s">
        <v>1392</v>
      </c>
      <c r="H1754" s="136">
        <f>IFERROR(VLOOKUP(CONCATENATE(G1754,E1754),LOTES!$A$6:$F$1000,6,0),"")</f>
        <v>44226</v>
      </c>
      <c r="I1754" s="132">
        <f t="shared" si="207"/>
        <v>1</v>
      </c>
      <c r="J1754" s="112" t="s">
        <v>1417</v>
      </c>
      <c r="K1754" s="112">
        <v>2018</v>
      </c>
      <c r="L1754" s="198">
        <v>43285</v>
      </c>
      <c r="M1754" s="112">
        <v>2737</v>
      </c>
      <c r="N1754" s="199">
        <v>2739</v>
      </c>
      <c r="O1754" s="198">
        <v>43285</v>
      </c>
      <c r="P1754" s="112" t="s">
        <v>134</v>
      </c>
      <c r="Q1754" s="112" t="s">
        <v>90</v>
      </c>
      <c r="R1754" s="132" t="str">
        <f>IFERROR(VLOOKUP(Q1754,PROVEEDORES!$A$2:$B$100,2,0),"")</f>
        <v>CUENCA</v>
      </c>
      <c r="S1754" s="200">
        <v>0.71527777777777779</v>
      </c>
      <c r="T1754" s="112">
        <v>1</v>
      </c>
      <c r="U1754" s="196" t="s">
        <v>660</v>
      </c>
      <c r="V1754" s="112" t="s">
        <v>659</v>
      </c>
      <c r="Y1754" s="196" t="s">
        <v>363</v>
      </c>
      <c r="Z1754" s="196" t="s">
        <v>364</v>
      </c>
      <c r="AA1754" s="196" t="s">
        <v>261</v>
      </c>
      <c r="AB1754" s="196">
        <f t="shared" si="209"/>
        <v>10</v>
      </c>
      <c r="AC1754" s="196">
        <f t="shared" si="208"/>
        <v>1</v>
      </c>
      <c r="AD1754" s="201">
        <v>15</v>
      </c>
      <c r="AE1754" s="132">
        <f t="shared" si="206"/>
        <v>935</v>
      </c>
      <c r="AF1754" s="112">
        <v>1</v>
      </c>
      <c r="AG1754" s="202"/>
      <c r="AH1754" s="196" t="str">
        <f t="shared" si="205"/>
        <v>2739ARKOLAGEN PLUS X 14 SACHETS</v>
      </c>
      <c r="AI1754" s="185" t="s">
        <v>1413</v>
      </c>
    </row>
    <row r="1755" spans="2:35" s="112" customFormat="1" x14ac:dyDescent="0.3">
      <c r="B1755" s="196" t="str">
        <f t="shared" si="203"/>
        <v>10</v>
      </c>
      <c r="C1755" s="196" t="str">
        <f t="shared" si="204"/>
        <v>27392</v>
      </c>
      <c r="D1755" s="115"/>
      <c r="E1755" s="185" t="s">
        <v>617</v>
      </c>
      <c r="F1755" s="197" t="str">
        <f>IFERROR(VLOOKUP(CONCATENATE(G1755,E1755),LOTES!$A$6:$D$1002,4,0),"")</f>
        <v>PHYTO SOYA CAPS. X 60</v>
      </c>
      <c r="G1755" s="185" t="s">
        <v>355</v>
      </c>
      <c r="H1755" s="136">
        <f>IFERROR(VLOOKUP(CONCATENATE(G1755,E1755),LOTES!$A$6:$F$1000,6,0),"")</f>
        <v>44073</v>
      </c>
      <c r="I1755" s="132">
        <f t="shared" si="207"/>
        <v>2</v>
      </c>
      <c r="J1755" s="112" t="s">
        <v>1417</v>
      </c>
      <c r="K1755" s="112">
        <v>2018</v>
      </c>
      <c r="L1755" s="198">
        <v>43285</v>
      </c>
      <c r="M1755" s="112">
        <v>2737</v>
      </c>
      <c r="N1755" s="199">
        <v>2739</v>
      </c>
      <c r="O1755" s="198">
        <v>43285</v>
      </c>
      <c r="P1755" s="112" t="s">
        <v>134</v>
      </c>
      <c r="Q1755" s="112" t="s">
        <v>90</v>
      </c>
      <c r="R1755" s="132" t="str">
        <f>IFERROR(VLOOKUP(Q1755,PROVEEDORES!$A$2:$B$100,2,0),"")</f>
        <v>CUENCA</v>
      </c>
      <c r="S1755" s="200">
        <v>0.71527777777777779</v>
      </c>
      <c r="T1755" s="112">
        <v>1</v>
      </c>
      <c r="U1755" s="196" t="s">
        <v>660</v>
      </c>
      <c r="V1755" s="112" t="s">
        <v>659</v>
      </c>
      <c r="Y1755" s="196" t="s">
        <v>363</v>
      </c>
      <c r="Z1755" s="196" t="s">
        <v>364</v>
      </c>
      <c r="AA1755" s="196" t="s">
        <v>261</v>
      </c>
      <c r="AB1755" s="196">
        <f t="shared" si="209"/>
        <v>10</v>
      </c>
      <c r="AC1755" s="196">
        <f t="shared" si="208"/>
        <v>1</v>
      </c>
      <c r="AD1755" s="201">
        <v>5</v>
      </c>
      <c r="AE1755" s="132">
        <f t="shared" si="206"/>
        <v>935</v>
      </c>
      <c r="AF1755" s="112">
        <v>1</v>
      </c>
      <c r="AG1755" s="202"/>
      <c r="AH1755" s="196" t="str">
        <f t="shared" si="205"/>
        <v>2739PHYTO SOYA CAPS. X 60</v>
      </c>
      <c r="AI1755" s="185" t="s">
        <v>1413</v>
      </c>
    </row>
    <row r="1756" spans="2:35" s="112" customFormat="1" x14ac:dyDescent="0.3">
      <c r="B1756" s="196" t="str">
        <f t="shared" si="203"/>
        <v>11</v>
      </c>
      <c r="C1756" s="196" t="str">
        <f t="shared" si="204"/>
        <v>27401</v>
      </c>
      <c r="D1756" s="203">
        <v>1800202801</v>
      </c>
      <c r="E1756" s="204" t="s">
        <v>634</v>
      </c>
      <c r="F1756" s="197" t="str">
        <f>IFERROR(VLOOKUP(CONCATENATE(G1756,E1756),LOTES!$A$6:$D$1002,4,0),"")</f>
        <v>PHYTO SOYA GEL VAGINAL X 8 APLICADORES</v>
      </c>
      <c r="G1756" s="204" t="s">
        <v>326</v>
      </c>
      <c r="H1756" s="136">
        <f>IFERROR(VLOOKUP(CONCATENATE(G1756,E1756),LOTES!$A$6:$F$1000,6,0),"")</f>
        <v>44134</v>
      </c>
      <c r="I1756" s="132">
        <f t="shared" si="207"/>
        <v>1</v>
      </c>
      <c r="J1756" s="112" t="s">
        <v>1417</v>
      </c>
      <c r="K1756" s="112">
        <v>2018</v>
      </c>
      <c r="L1756" s="198">
        <v>43286</v>
      </c>
      <c r="M1756" s="112">
        <v>2738</v>
      </c>
      <c r="N1756" s="205">
        <v>2740</v>
      </c>
      <c r="O1756" s="206">
        <v>43286</v>
      </c>
      <c r="P1756" s="112" t="s">
        <v>134</v>
      </c>
      <c r="Q1756" s="203" t="s">
        <v>176</v>
      </c>
      <c r="R1756" s="132" t="str">
        <f>IFERROR(VLOOKUP(Q1756,PROVEEDORES!$A$2:$B$100,2,0),"")</f>
        <v>GUAYAQUIL</v>
      </c>
      <c r="S1756" s="200">
        <v>0.69305555555555554</v>
      </c>
      <c r="T1756" s="112">
        <v>1</v>
      </c>
      <c r="U1756" s="196" t="str">
        <f>IFERROR(VLOOKUP(V1756,TRANSPORTE!$A$4:$B$99,2,0),"")</f>
        <v>LUIS SIMBAÑA</v>
      </c>
      <c r="V1756" s="112" t="s">
        <v>530</v>
      </c>
      <c r="Y1756" s="196" t="str">
        <f>IFERROR(VLOOKUP(V1756,TRANSPORTE!$A$4:$C$99,3,0),"")</f>
        <v>FURGON</v>
      </c>
      <c r="Z1756" s="196" t="str">
        <f>IFERROR(VLOOKUP(V1756,TRANSPORTE!$A$4:$D$99,4,0),"")</f>
        <v>HYUNDAI</v>
      </c>
      <c r="AA1756" s="196" t="str">
        <f>IFERROR(VLOOKUP(V1756,TRANSPORTE!$A$4:$E$99,5,0),"")</f>
        <v>ORION</v>
      </c>
      <c r="AB1756" s="196">
        <f t="shared" si="209"/>
        <v>11</v>
      </c>
      <c r="AC1756" s="196">
        <f t="shared" si="208"/>
        <v>1</v>
      </c>
      <c r="AD1756" s="207">
        <v>30</v>
      </c>
      <c r="AE1756" s="132">
        <f t="shared" si="206"/>
        <v>936</v>
      </c>
      <c r="AF1756" s="112">
        <v>1</v>
      </c>
      <c r="AG1756" s="202"/>
      <c r="AH1756" s="196" t="str">
        <f t="shared" si="205"/>
        <v>2740PHYTO SOYA GEL VAGINAL X 8 APLICADORES</v>
      </c>
      <c r="AI1756" s="203" t="s">
        <v>1420</v>
      </c>
    </row>
    <row r="1757" spans="2:35" s="112" customFormat="1" x14ac:dyDescent="0.3">
      <c r="B1757" s="196" t="str">
        <f t="shared" si="203"/>
        <v>11</v>
      </c>
      <c r="C1757" s="196" t="str">
        <f t="shared" si="204"/>
        <v>27402</v>
      </c>
      <c r="D1757" s="203">
        <v>1800202801</v>
      </c>
      <c r="E1757" s="204" t="s">
        <v>615</v>
      </c>
      <c r="F1757" s="197" t="str">
        <f>IFERROR(VLOOKUP(CONCATENATE(G1757,E1757),LOTES!$A$6:$D$1002,4,0),"")</f>
        <v>ARKOVOX PROPOLIS JARABE X 150 ML.</v>
      </c>
      <c r="G1757" s="204" t="s">
        <v>403</v>
      </c>
      <c r="H1757" s="136">
        <f>IFERROR(VLOOKUP(CONCATENATE(G1757,E1757),LOTES!$A$6:$F$1000,6,0),"")</f>
        <v>43707</v>
      </c>
      <c r="I1757" s="132">
        <f t="shared" si="207"/>
        <v>2</v>
      </c>
      <c r="J1757" s="112" t="s">
        <v>1417</v>
      </c>
      <c r="K1757" s="112">
        <v>2018</v>
      </c>
      <c r="L1757" s="198">
        <v>43286</v>
      </c>
      <c r="M1757" s="112">
        <v>2738</v>
      </c>
      <c r="N1757" s="205">
        <v>2740</v>
      </c>
      <c r="O1757" s="206">
        <v>43286</v>
      </c>
      <c r="P1757" s="112" t="s">
        <v>134</v>
      </c>
      <c r="Q1757" s="203" t="s">
        <v>176</v>
      </c>
      <c r="R1757" s="132" t="str">
        <f>IFERROR(VLOOKUP(Q1757,PROVEEDORES!$A$2:$B$100,2,0),"")</f>
        <v>GUAYAQUIL</v>
      </c>
      <c r="S1757" s="200">
        <v>0.69305555555555554</v>
      </c>
      <c r="T1757" s="112">
        <v>1</v>
      </c>
      <c r="U1757" s="196" t="str">
        <f>IFERROR(VLOOKUP(V1757,TRANSPORTE!$A$4:$B$99,2,0),"")</f>
        <v>LUIS SIMBAÑA</v>
      </c>
      <c r="V1757" s="112" t="s">
        <v>530</v>
      </c>
      <c r="Y1757" s="196" t="str">
        <f>IFERROR(VLOOKUP(V1757,TRANSPORTE!$A$4:$C$99,3,0),"")</f>
        <v>FURGON</v>
      </c>
      <c r="Z1757" s="196" t="str">
        <f>IFERROR(VLOOKUP(V1757,TRANSPORTE!$A$4:$D$99,4,0),"")</f>
        <v>HYUNDAI</v>
      </c>
      <c r="AA1757" s="196" t="str">
        <f>IFERROR(VLOOKUP(V1757,TRANSPORTE!$A$4:$E$99,5,0),"")</f>
        <v>ORION</v>
      </c>
      <c r="AB1757" s="196">
        <f t="shared" si="209"/>
        <v>11</v>
      </c>
      <c r="AC1757" s="196">
        <f t="shared" si="208"/>
        <v>1</v>
      </c>
      <c r="AD1757" s="207">
        <v>20</v>
      </c>
      <c r="AE1757" s="132">
        <f t="shared" si="206"/>
        <v>936</v>
      </c>
      <c r="AF1757" s="112">
        <v>1</v>
      </c>
      <c r="AG1757" s="202"/>
      <c r="AH1757" s="196" t="str">
        <f t="shared" si="205"/>
        <v>2740ARKOVOX PROPOLIS JARABE X 150 ML.</v>
      </c>
      <c r="AI1757" s="203" t="s">
        <v>1420</v>
      </c>
    </row>
    <row r="1758" spans="2:35" s="112" customFormat="1" x14ac:dyDescent="0.3">
      <c r="B1758" s="196" t="str">
        <f t="shared" si="203"/>
        <v>12</v>
      </c>
      <c r="C1758" s="196" t="str">
        <f t="shared" si="204"/>
        <v>27411</v>
      </c>
      <c r="D1758" s="203">
        <v>1800149903</v>
      </c>
      <c r="E1758" s="204" t="s">
        <v>619</v>
      </c>
      <c r="F1758" s="197" t="str">
        <f>IFERROR(VLOOKUP(CONCATENATE(G1758,E1758),LOTES!$A$6:$D$1002,4,0),"")</f>
        <v>CYS-CONTROL SACHETS X 14</v>
      </c>
      <c r="G1758" s="204" t="s">
        <v>407</v>
      </c>
      <c r="H1758" s="136">
        <f>IFERROR(VLOOKUP(CONCATENATE(G1758,E1758),LOTES!$A$6:$F$1000,6,0),"")</f>
        <v>44134</v>
      </c>
      <c r="I1758" s="132">
        <f t="shared" si="207"/>
        <v>1</v>
      </c>
      <c r="J1758" s="112" t="s">
        <v>1417</v>
      </c>
      <c r="K1758" s="112">
        <v>2018</v>
      </c>
      <c r="L1758" s="198">
        <v>43286</v>
      </c>
      <c r="M1758" s="112">
        <v>2739</v>
      </c>
      <c r="N1758" s="205">
        <v>2741</v>
      </c>
      <c r="O1758" s="206">
        <v>43286</v>
      </c>
      <c r="P1758" s="112" t="s">
        <v>134</v>
      </c>
      <c r="Q1758" s="203" t="s">
        <v>179</v>
      </c>
      <c r="R1758" s="132" t="str">
        <f>IFERROR(VLOOKUP(Q1758,PROVEEDORES!$A$2:$B$100,2,0),"")</f>
        <v>GUAYAQUIL</v>
      </c>
      <c r="S1758" s="200">
        <v>0.69305555555555554</v>
      </c>
      <c r="T1758" s="112">
        <v>1</v>
      </c>
      <c r="U1758" s="196" t="str">
        <f>IFERROR(VLOOKUP(V1758,TRANSPORTE!$A$4:$B$99,2,0),"")</f>
        <v>LUIS SIMBAÑA</v>
      </c>
      <c r="V1758" s="112" t="s">
        <v>530</v>
      </c>
      <c r="Y1758" s="196" t="str">
        <f>IFERROR(VLOOKUP(V1758,TRANSPORTE!$A$4:$C$99,3,0),"")</f>
        <v>FURGON</v>
      </c>
      <c r="Z1758" s="196" t="str">
        <f>IFERROR(VLOOKUP(V1758,TRANSPORTE!$A$4:$D$99,4,0),"")</f>
        <v>HYUNDAI</v>
      </c>
      <c r="AA1758" s="196" t="str">
        <f>IFERROR(VLOOKUP(V1758,TRANSPORTE!$A$4:$E$99,5,0),"")</f>
        <v>ORION</v>
      </c>
      <c r="AB1758" s="196">
        <f t="shared" si="209"/>
        <v>12</v>
      </c>
      <c r="AC1758" s="196">
        <f t="shared" si="208"/>
        <v>1</v>
      </c>
      <c r="AD1758" s="207">
        <v>10</v>
      </c>
      <c r="AE1758" s="132">
        <f t="shared" si="206"/>
        <v>937</v>
      </c>
      <c r="AF1758" s="112">
        <v>1</v>
      </c>
      <c r="AG1758" s="202"/>
      <c r="AH1758" s="196" t="str">
        <f t="shared" si="205"/>
        <v>2741CYS-CONTROL SACHETS X 14</v>
      </c>
      <c r="AI1758" s="203" t="s">
        <v>1421</v>
      </c>
    </row>
    <row r="1759" spans="2:35" s="112" customFormat="1" x14ac:dyDescent="0.3">
      <c r="B1759" s="196" t="str">
        <f t="shared" si="203"/>
        <v>12</v>
      </c>
      <c r="C1759" s="196" t="str">
        <f t="shared" si="204"/>
        <v>27412</v>
      </c>
      <c r="D1759" s="203">
        <v>1800149903</v>
      </c>
      <c r="E1759" s="204" t="s">
        <v>629</v>
      </c>
      <c r="F1759" s="197" t="str">
        <f>IFERROR(VLOOKUP(CONCATENATE(G1759,E1759),LOTES!$A$6:$D$1002,4,0),"")</f>
        <v>PHYTO SOYA DIA Y NOCHE X 60 CAP.</v>
      </c>
      <c r="G1759" s="204" t="s">
        <v>376</v>
      </c>
      <c r="H1759" s="136">
        <f>IFERROR(VLOOKUP(CONCATENATE(G1759,E1759),LOTES!$A$6:$F$1000,6,0),"")</f>
        <v>43889</v>
      </c>
      <c r="I1759" s="132">
        <f t="shared" si="207"/>
        <v>2</v>
      </c>
      <c r="J1759" s="112" t="s">
        <v>1417</v>
      </c>
      <c r="K1759" s="112">
        <v>2018</v>
      </c>
      <c r="L1759" s="198">
        <v>43286</v>
      </c>
      <c r="M1759" s="112">
        <v>2739</v>
      </c>
      <c r="N1759" s="205">
        <v>2741</v>
      </c>
      <c r="O1759" s="206">
        <v>43286</v>
      </c>
      <c r="P1759" s="112" t="s">
        <v>134</v>
      </c>
      <c r="Q1759" s="203" t="s">
        <v>179</v>
      </c>
      <c r="R1759" s="132" t="str">
        <f>IFERROR(VLOOKUP(Q1759,PROVEEDORES!$A$2:$B$100,2,0),"")</f>
        <v>GUAYAQUIL</v>
      </c>
      <c r="S1759" s="200">
        <v>0.69305555555555554</v>
      </c>
      <c r="T1759" s="112">
        <v>1</v>
      </c>
      <c r="U1759" s="196" t="str">
        <f>IFERROR(VLOOKUP(V1759,TRANSPORTE!$A$4:$B$99,2,0),"")</f>
        <v>LUIS SIMBAÑA</v>
      </c>
      <c r="V1759" s="112" t="s">
        <v>530</v>
      </c>
      <c r="Y1759" s="196" t="str">
        <f>IFERROR(VLOOKUP(V1759,TRANSPORTE!$A$4:$C$99,3,0),"")</f>
        <v>FURGON</v>
      </c>
      <c r="Z1759" s="196" t="str">
        <f>IFERROR(VLOOKUP(V1759,TRANSPORTE!$A$4:$D$99,4,0),"")</f>
        <v>HYUNDAI</v>
      </c>
      <c r="AA1759" s="196" t="str">
        <f>IFERROR(VLOOKUP(V1759,TRANSPORTE!$A$4:$E$99,5,0),"")</f>
        <v>ORION</v>
      </c>
      <c r="AB1759" s="196">
        <f t="shared" si="209"/>
        <v>12</v>
      </c>
      <c r="AC1759" s="196">
        <f t="shared" si="208"/>
        <v>1</v>
      </c>
      <c r="AD1759" s="207">
        <v>3</v>
      </c>
      <c r="AE1759" s="132">
        <f t="shared" si="206"/>
        <v>937</v>
      </c>
      <c r="AF1759" s="112">
        <v>1</v>
      </c>
      <c r="AG1759" s="202"/>
      <c r="AH1759" s="196" t="str">
        <f t="shared" si="205"/>
        <v>2741PHYTO SOYA DIA Y NOCHE X 60 CAP.</v>
      </c>
      <c r="AI1759" s="203" t="s">
        <v>1421</v>
      </c>
    </row>
    <row r="1760" spans="2:35" s="112" customFormat="1" x14ac:dyDescent="0.3">
      <c r="B1760" s="196" t="str">
        <f t="shared" si="203"/>
        <v>13</v>
      </c>
      <c r="C1760" s="196" t="str">
        <f t="shared" si="204"/>
        <v>27421</v>
      </c>
      <c r="D1760" s="203"/>
      <c r="E1760" s="204" t="s">
        <v>630</v>
      </c>
      <c r="F1760" s="197" t="str">
        <f>IFERROR(VLOOKUP(CONCATENATE(G1760,E1760),LOTES!$A$6:$D$1002,4,0),"")</f>
        <v>ACTIVOX MENTA-EUCALIPTO X 16 PASTILLAS</v>
      </c>
      <c r="G1760" s="204" t="s">
        <v>397</v>
      </c>
      <c r="H1760" s="136">
        <f>IFERROR(VLOOKUP(CONCATENATE(G1760,E1760),LOTES!$A$6:$F$1000,6,0),"")</f>
        <v>43738</v>
      </c>
      <c r="I1760" s="132">
        <f t="shared" si="207"/>
        <v>1</v>
      </c>
      <c r="J1760" s="112" t="s">
        <v>1417</v>
      </c>
      <c r="K1760" s="112">
        <v>2018</v>
      </c>
      <c r="L1760" s="198">
        <v>43286</v>
      </c>
      <c r="M1760" s="112">
        <v>2740</v>
      </c>
      <c r="N1760" s="205">
        <v>2742</v>
      </c>
      <c r="O1760" s="206">
        <v>43286</v>
      </c>
      <c r="P1760" s="112" t="s">
        <v>134</v>
      </c>
      <c r="Q1760" s="203" t="s">
        <v>98</v>
      </c>
      <c r="R1760" s="132" t="str">
        <f>IFERROR(VLOOKUP(Q1760,PROVEEDORES!$A$2:$B$100,2,0),"")</f>
        <v>GUAYAQUIL</v>
      </c>
      <c r="S1760" s="200">
        <v>0.69305555555555554</v>
      </c>
      <c r="T1760" s="112">
        <v>1</v>
      </c>
      <c r="U1760" s="196" t="str">
        <f>IFERROR(VLOOKUP(V1760,TRANSPORTE!$A$4:$B$99,2,0),"")</f>
        <v>LUIS SIMBAÑA</v>
      </c>
      <c r="V1760" s="112" t="s">
        <v>530</v>
      </c>
      <c r="Y1760" s="196" t="str">
        <f>IFERROR(VLOOKUP(V1760,TRANSPORTE!$A$4:$C$99,3,0),"")</f>
        <v>FURGON</v>
      </c>
      <c r="Z1760" s="196" t="str">
        <f>IFERROR(VLOOKUP(V1760,TRANSPORTE!$A$4:$D$99,4,0),"")</f>
        <v>HYUNDAI</v>
      </c>
      <c r="AA1760" s="196" t="str">
        <f>IFERROR(VLOOKUP(V1760,TRANSPORTE!$A$4:$E$99,5,0),"")</f>
        <v>ORION</v>
      </c>
      <c r="AB1760" s="196">
        <f t="shared" si="209"/>
        <v>13</v>
      </c>
      <c r="AC1760" s="196">
        <f t="shared" si="208"/>
        <v>1</v>
      </c>
      <c r="AD1760" s="207">
        <v>7</v>
      </c>
      <c r="AE1760" s="132">
        <f t="shared" si="206"/>
        <v>938</v>
      </c>
      <c r="AF1760" s="112">
        <v>1</v>
      </c>
      <c r="AG1760" s="202"/>
      <c r="AH1760" s="196" t="str">
        <f t="shared" si="205"/>
        <v>2742ACTIVOX MENTA-EUCALIPTO X 16 PASTILLAS</v>
      </c>
      <c r="AI1760" s="203" t="s">
        <v>1422</v>
      </c>
    </row>
    <row r="1761" spans="2:35" s="112" customFormat="1" x14ac:dyDescent="0.3">
      <c r="B1761" s="196" t="str">
        <f t="shared" si="203"/>
        <v>13</v>
      </c>
      <c r="C1761" s="196" t="str">
        <f t="shared" si="204"/>
        <v>27422</v>
      </c>
      <c r="D1761" s="203"/>
      <c r="E1761" s="204" t="s">
        <v>631</v>
      </c>
      <c r="F1761" s="197" t="str">
        <f>IFERROR(VLOOKUP(CONCATENATE(G1761,E1761),LOTES!$A$6:$D$1002,4,0),"")</f>
        <v>ACTIVOX MIEL-LIMON X 16 PASTILLAS</v>
      </c>
      <c r="G1761" s="204" t="s">
        <v>183</v>
      </c>
      <c r="H1761" s="136">
        <f>IFERROR(VLOOKUP(CONCATENATE(G1761,E1761),LOTES!$A$6:$F$1000,6,0),"")</f>
        <v>43738</v>
      </c>
      <c r="I1761" s="132">
        <f t="shared" si="207"/>
        <v>2</v>
      </c>
      <c r="J1761" s="112" t="s">
        <v>1417</v>
      </c>
      <c r="K1761" s="112">
        <v>2018</v>
      </c>
      <c r="L1761" s="198">
        <v>43286</v>
      </c>
      <c r="M1761" s="112">
        <v>2740</v>
      </c>
      <c r="N1761" s="205">
        <v>2742</v>
      </c>
      <c r="O1761" s="206">
        <v>43286</v>
      </c>
      <c r="P1761" s="112" t="s">
        <v>134</v>
      </c>
      <c r="Q1761" s="203" t="s">
        <v>98</v>
      </c>
      <c r="R1761" s="132" t="str">
        <f>IFERROR(VLOOKUP(Q1761,PROVEEDORES!$A$2:$B$100,2,0),"")</f>
        <v>GUAYAQUIL</v>
      </c>
      <c r="S1761" s="200">
        <v>0.69305555555555554</v>
      </c>
      <c r="T1761" s="112">
        <v>1</v>
      </c>
      <c r="U1761" s="196" t="str">
        <f>IFERROR(VLOOKUP(V1761,TRANSPORTE!$A$4:$B$99,2,0),"")</f>
        <v>LUIS SIMBAÑA</v>
      </c>
      <c r="V1761" s="112" t="s">
        <v>530</v>
      </c>
      <c r="Y1761" s="196" t="str">
        <f>IFERROR(VLOOKUP(V1761,TRANSPORTE!$A$4:$C$99,3,0),"")</f>
        <v>FURGON</v>
      </c>
      <c r="Z1761" s="196" t="str">
        <f>IFERROR(VLOOKUP(V1761,TRANSPORTE!$A$4:$D$99,4,0),"")</f>
        <v>HYUNDAI</v>
      </c>
      <c r="AA1761" s="196" t="str">
        <f>IFERROR(VLOOKUP(V1761,TRANSPORTE!$A$4:$E$99,5,0),"")</f>
        <v>ORION</v>
      </c>
      <c r="AB1761" s="196">
        <f t="shared" si="209"/>
        <v>13</v>
      </c>
      <c r="AC1761" s="196">
        <f t="shared" si="208"/>
        <v>1</v>
      </c>
      <c r="AD1761" s="207">
        <v>7</v>
      </c>
      <c r="AE1761" s="132">
        <f t="shared" si="206"/>
        <v>938</v>
      </c>
      <c r="AF1761" s="112">
        <v>1</v>
      </c>
      <c r="AG1761" s="202"/>
      <c r="AH1761" s="196" t="str">
        <f t="shared" si="205"/>
        <v>2742ACTIVOX MIEL-LIMON X 16 PASTILLAS</v>
      </c>
      <c r="AI1761" s="203" t="s">
        <v>1422</v>
      </c>
    </row>
    <row r="1762" spans="2:35" s="112" customFormat="1" x14ac:dyDescent="0.3">
      <c r="B1762" s="196" t="str">
        <f t="shared" si="203"/>
        <v>14</v>
      </c>
      <c r="C1762" s="196" t="str">
        <f t="shared" si="204"/>
        <v>27431</v>
      </c>
      <c r="D1762" s="203"/>
      <c r="E1762" s="204" t="s">
        <v>634</v>
      </c>
      <c r="F1762" s="197" t="str">
        <f>IFERROR(VLOOKUP(CONCATENATE(G1762,E1762),LOTES!$A$6:$D$1002,4,0),"")</f>
        <v>PHYTO SOYA GEL VAGINAL X 8 APLICADORES</v>
      </c>
      <c r="G1762" s="204" t="s">
        <v>326</v>
      </c>
      <c r="H1762" s="136">
        <f>IFERROR(VLOOKUP(CONCATENATE(G1762,E1762),LOTES!$A$6:$F$1000,6,0),"")</f>
        <v>44134</v>
      </c>
      <c r="I1762" s="132">
        <f t="shared" si="207"/>
        <v>1</v>
      </c>
      <c r="J1762" s="112" t="s">
        <v>1417</v>
      </c>
      <c r="K1762" s="112">
        <v>2018</v>
      </c>
      <c r="L1762" s="198">
        <v>43291</v>
      </c>
      <c r="M1762" s="112">
        <v>2741</v>
      </c>
      <c r="N1762" s="205">
        <v>2743</v>
      </c>
      <c r="O1762" s="206">
        <v>43291</v>
      </c>
      <c r="P1762" s="112" t="s">
        <v>134</v>
      </c>
      <c r="Q1762" s="203" t="s">
        <v>375</v>
      </c>
      <c r="R1762" s="132" t="str">
        <f>IFERROR(VLOOKUP(Q1762,PROVEEDORES!$A$2:$B$100,2,0),"")</f>
        <v>GUAYAQUIL</v>
      </c>
      <c r="S1762" s="200">
        <v>0.72499999999999998</v>
      </c>
      <c r="T1762" s="112">
        <v>2</v>
      </c>
      <c r="U1762" s="196" t="str">
        <f>IFERROR(VLOOKUP(V1762,TRANSPORTE!$A$4:$B$99,2,0),"")</f>
        <v>JONNIS DELGADO</v>
      </c>
      <c r="V1762" s="112" t="s">
        <v>659</v>
      </c>
      <c r="Y1762" s="196" t="str">
        <f>IFERROR(VLOOKUP(V1762,TRANSPORTE!$A$4:$C$99,3,0),"")</f>
        <v>FURGÓN</v>
      </c>
      <c r="Z1762" s="196" t="str">
        <f>IFERROR(VLOOKUP(V1762,TRANSPORTE!$A$4:$D$99,4,0),"")</f>
        <v>CHEVROLET</v>
      </c>
      <c r="AA1762" s="196" t="str">
        <f>IFERROR(VLOOKUP(V1762,TRANSPORTE!$A$4:$E$99,5,0),"")</f>
        <v>ORION</v>
      </c>
      <c r="AB1762" s="196">
        <f t="shared" si="209"/>
        <v>14</v>
      </c>
      <c r="AC1762" s="196">
        <f t="shared" si="208"/>
        <v>1</v>
      </c>
      <c r="AD1762" s="207">
        <v>30</v>
      </c>
      <c r="AE1762" s="132">
        <f t="shared" si="206"/>
        <v>939</v>
      </c>
      <c r="AF1762" s="112">
        <v>1</v>
      </c>
      <c r="AG1762" s="202"/>
      <c r="AH1762" s="196" t="str">
        <f t="shared" si="205"/>
        <v>2743PHYTO SOYA GEL VAGINAL X 8 APLICADORES</v>
      </c>
      <c r="AI1762" s="203" t="s">
        <v>1423</v>
      </c>
    </row>
    <row r="1763" spans="2:35" s="112" customFormat="1" x14ac:dyDescent="0.3">
      <c r="B1763" s="196" t="str">
        <f t="shared" si="203"/>
        <v>14</v>
      </c>
      <c r="C1763" s="196" t="str">
        <f t="shared" si="204"/>
        <v>27432</v>
      </c>
      <c r="D1763" s="203"/>
      <c r="E1763" s="204" t="s">
        <v>619</v>
      </c>
      <c r="F1763" s="197" t="str">
        <f>IFERROR(VLOOKUP(CONCATENATE(G1763,E1763),LOTES!$A$6:$D$1002,4,0),"")</f>
        <v>CYS-CONTROL SACHETS X 14</v>
      </c>
      <c r="G1763" s="204" t="s">
        <v>407</v>
      </c>
      <c r="H1763" s="136">
        <f>IFERROR(VLOOKUP(CONCATENATE(G1763,E1763),LOTES!$A$6:$F$1000,6,0),"")</f>
        <v>44134</v>
      </c>
      <c r="I1763" s="132">
        <f t="shared" si="207"/>
        <v>2</v>
      </c>
      <c r="J1763" s="112" t="s">
        <v>1417</v>
      </c>
      <c r="K1763" s="112">
        <v>2018</v>
      </c>
      <c r="L1763" s="198">
        <v>43291</v>
      </c>
      <c r="M1763" s="112">
        <v>2741</v>
      </c>
      <c r="N1763" s="205">
        <v>2743</v>
      </c>
      <c r="O1763" s="206">
        <v>43291</v>
      </c>
      <c r="P1763" s="112" t="s">
        <v>134</v>
      </c>
      <c r="Q1763" s="203" t="s">
        <v>375</v>
      </c>
      <c r="R1763" s="132" t="str">
        <f>IFERROR(VLOOKUP(Q1763,PROVEEDORES!$A$2:$B$100,2,0),"")</f>
        <v>GUAYAQUIL</v>
      </c>
      <c r="S1763" s="200">
        <v>0.72499999999999998</v>
      </c>
      <c r="T1763" s="112">
        <v>2</v>
      </c>
      <c r="U1763" s="196" t="str">
        <f>IFERROR(VLOOKUP(V1763,TRANSPORTE!$A$4:$B$99,2,0),"")</f>
        <v>JONNIS DELGADO</v>
      </c>
      <c r="V1763" s="112" t="s">
        <v>659</v>
      </c>
      <c r="Y1763" s="196" t="str">
        <f>IFERROR(VLOOKUP(V1763,TRANSPORTE!$A$4:$C$99,3,0),"")</f>
        <v>FURGÓN</v>
      </c>
      <c r="Z1763" s="196" t="str">
        <f>IFERROR(VLOOKUP(V1763,TRANSPORTE!$A$4:$D$99,4,0),"")</f>
        <v>CHEVROLET</v>
      </c>
      <c r="AA1763" s="196" t="str">
        <f>IFERROR(VLOOKUP(V1763,TRANSPORTE!$A$4:$E$99,5,0),"")</f>
        <v>ORION</v>
      </c>
      <c r="AB1763" s="196">
        <f t="shared" si="209"/>
        <v>14</v>
      </c>
      <c r="AC1763" s="196">
        <f t="shared" si="208"/>
        <v>1</v>
      </c>
      <c r="AD1763" s="207">
        <v>30</v>
      </c>
      <c r="AE1763" s="132">
        <f t="shared" si="206"/>
        <v>939</v>
      </c>
      <c r="AF1763" s="112">
        <v>1</v>
      </c>
      <c r="AG1763" s="202"/>
      <c r="AH1763" s="196" t="str">
        <f t="shared" si="205"/>
        <v>2743CYS-CONTROL SACHETS X 14</v>
      </c>
      <c r="AI1763" s="203" t="s">
        <v>1423</v>
      </c>
    </row>
    <row r="1764" spans="2:35" s="112" customFormat="1" x14ac:dyDescent="0.3">
      <c r="B1764" s="196" t="str">
        <f t="shared" si="203"/>
        <v>15</v>
      </c>
      <c r="C1764" s="196" t="str">
        <f t="shared" si="204"/>
        <v>27441</v>
      </c>
      <c r="D1764" s="203">
        <v>895907</v>
      </c>
      <c r="E1764" s="204" t="s">
        <v>615</v>
      </c>
      <c r="F1764" s="197" t="str">
        <f>IFERROR(VLOOKUP(CONCATENATE(G1764,E1764),LOTES!$A$6:$D$1002,4,0),"")</f>
        <v>ARKOVOX PROPOLIS JARABE X 150 ML.</v>
      </c>
      <c r="G1764" s="204" t="s">
        <v>403</v>
      </c>
      <c r="H1764" s="136">
        <f>IFERROR(VLOOKUP(CONCATENATE(G1764,E1764),LOTES!$A$6:$F$1000,6,0),"")</f>
        <v>43707</v>
      </c>
      <c r="I1764" s="132">
        <f t="shared" si="207"/>
        <v>1</v>
      </c>
      <c r="J1764" s="112" t="s">
        <v>1417</v>
      </c>
      <c r="K1764" s="112">
        <v>2018</v>
      </c>
      <c r="L1764" s="198">
        <v>43292</v>
      </c>
      <c r="M1764" s="112">
        <v>2742</v>
      </c>
      <c r="N1764" s="205">
        <v>2744</v>
      </c>
      <c r="O1764" s="206">
        <v>43291</v>
      </c>
      <c r="P1764" s="112" t="s">
        <v>134</v>
      </c>
      <c r="Q1764" s="203" t="s">
        <v>177</v>
      </c>
      <c r="R1764" s="132" t="str">
        <f>IFERROR(VLOOKUP(Q1764,PROVEEDORES!$A$2:$B$100,2,0),"")</f>
        <v>QUITO</v>
      </c>
      <c r="S1764" s="200">
        <v>0.42430555555555555</v>
      </c>
      <c r="T1764" s="112">
        <v>48</v>
      </c>
      <c r="U1764" s="196" t="str">
        <f>IFERROR(VLOOKUP(V1764,TRANSPORTE!$A$4:$B$99,2,0),"")</f>
        <v>GEOVANNI GUAMAN</v>
      </c>
      <c r="V1764" s="112" t="s">
        <v>1399</v>
      </c>
      <c r="Y1764" s="196" t="str">
        <f>IFERROR(VLOOKUP(V1764,TRANSPORTE!$A$4:$C$99,3,0),"")</f>
        <v>FURGÓN</v>
      </c>
      <c r="Z1764" s="196" t="str">
        <f>IFERROR(VLOOKUP(V1764,TRANSPORTE!$A$4:$D$99,4,0),"")</f>
        <v>CHEVROLET</v>
      </c>
      <c r="AA1764" s="196" t="str">
        <f>IFERROR(VLOOKUP(V1764,TRANSPORTE!$A$4:$E$99,5,0),"")</f>
        <v>ORION</v>
      </c>
      <c r="AB1764" s="196">
        <f t="shared" si="209"/>
        <v>15</v>
      </c>
      <c r="AC1764" s="196">
        <f t="shared" si="208"/>
        <v>1</v>
      </c>
      <c r="AD1764" s="207">
        <v>300</v>
      </c>
      <c r="AE1764" s="132">
        <f t="shared" si="206"/>
        <v>940</v>
      </c>
      <c r="AF1764" s="112">
        <v>2</v>
      </c>
      <c r="AG1764" s="202"/>
      <c r="AH1764" s="196" t="str">
        <f t="shared" si="205"/>
        <v>2744ARKOVOX PROPOLIS JARABE X 150 ML.</v>
      </c>
      <c r="AI1764" s="203" t="s">
        <v>1424</v>
      </c>
    </row>
    <row r="1765" spans="2:35" s="112" customFormat="1" x14ac:dyDescent="0.3">
      <c r="B1765" s="196" t="str">
        <f t="shared" si="203"/>
        <v>15</v>
      </c>
      <c r="C1765" s="196" t="str">
        <f t="shared" si="204"/>
        <v>27442</v>
      </c>
      <c r="D1765" s="203">
        <v>895907</v>
      </c>
      <c r="E1765" s="204" t="s">
        <v>620</v>
      </c>
      <c r="F1765" s="197" t="str">
        <f>IFERROR(VLOOKUP(CONCATENATE(G1765,E1765),LOTES!$A$6:$D$1002,4,0),"")</f>
        <v>PHYTO SOYA FORTE X 60 CAPS</v>
      </c>
      <c r="G1765" s="204" t="s">
        <v>184</v>
      </c>
      <c r="H1765" s="136">
        <f>IFERROR(VLOOKUP(CONCATENATE(G1765,E1765),LOTES!$A$6:$F$1000,6,0),"")</f>
        <v>44042</v>
      </c>
      <c r="I1765" s="132">
        <f t="shared" si="207"/>
        <v>2</v>
      </c>
      <c r="J1765" s="112" t="s">
        <v>1417</v>
      </c>
      <c r="K1765" s="112">
        <v>2018</v>
      </c>
      <c r="L1765" s="198">
        <v>43292</v>
      </c>
      <c r="M1765" s="112">
        <v>2742</v>
      </c>
      <c r="N1765" s="205">
        <v>2744</v>
      </c>
      <c r="O1765" s="206">
        <v>43291</v>
      </c>
      <c r="P1765" s="112" t="s">
        <v>134</v>
      </c>
      <c r="Q1765" s="203" t="s">
        <v>177</v>
      </c>
      <c r="R1765" s="132" t="str">
        <f>IFERROR(VLOOKUP(Q1765,PROVEEDORES!$A$2:$B$100,2,0),"")</f>
        <v>QUITO</v>
      </c>
      <c r="S1765" s="200">
        <v>0.42430555555555555</v>
      </c>
      <c r="T1765" s="112">
        <v>48</v>
      </c>
      <c r="U1765" s="196" t="str">
        <f>IFERROR(VLOOKUP(V1765,TRANSPORTE!$A$4:$B$99,2,0),"")</f>
        <v>GEOVANNI GUAMAN</v>
      </c>
      <c r="V1765" s="112" t="s">
        <v>1399</v>
      </c>
      <c r="Y1765" s="196" t="str">
        <f>IFERROR(VLOOKUP(V1765,TRANSPORTE!$A$4:$C$99,3,0),"")</f>
        <v>FURGÓN</v>
      </c>
      <c r="Z1765" s="196" t="str">
        <f>IFERROR(VLOOKUP(V1765,TRANSPORTE!$A$4:$D$99,4,0),"")</f>
        <v>CHEVROLET</v>
      </c>
      <c r="AA1765" s="196" t="str">
        <f>IFERROR(VLOOKUP(V1765,TRANSPORTE!$A$4:$E$99,5,0),"")</f>
        <v>ORION</v>
      </c>
      <c r="AB1765" s="196">
        <f t="shared" si="209"/>
        <v>15</v>
      </c>
      <c r="AC1765" s="196">
        <f t="shared" si="208"/>
        <v>1</v>
      </c>
      <c r="AD1765" s="207">
        <v>48</v>
      </c>
      <c r="AE1765" s="132">
        <f t="shared" si="206"/>
        <v>940</v>
      </c>
      <c r="AF1765" s="112">
        <v>2</v>
      </c>
      <c r="AG1765" s="202"/>
      <c r="AH1765" s="196" t="str">
        <f t="shared" si="205"/>
        <v>2744PHYTO SOYA FORTE X 60 CAPS</v>
      </c>
      <c r="AI1765" s="203" t="s">
        <v>1424</v>
      </c>
    </row>
    <row r="1766" spans="2:35" s="112" customFormat="1" x14ac:dyDescent="0.3">
      <c r="B1766" s="196" t="str">
        <f t="shared" si="203"/>
        <v>15</v>
      </c>
      <c r="C1766" s="196" t="str">
        <f t="shared" si="204"/>
        <v>27443</v>
      </c>
      <c r="D1766" s="203">
        <v>895907</v>
      </c>
      <c r="E1766" s="204" t="s">
        <v>619</v>
      </c>
      <c r="F1766" s="197" t="str">
        <f>IFERROR(VLOOKUP(CONCATENATE(G1766,E1766),LOTES!$A$6:$D$1002,4,0),"")</f>
        <v>CYS-CONTROL SACHETS X 14</v>
      </c>
      <c r="G1766" s="204" t="s">
        <v>407</v>
      </c>
      <c r="H1766" s="136">
        <f>IFERROR(VLOOKUP(CONCATENATE(G1766,E1766),LOTES!$A$6:$F$1000,6,0),"")</f>
        <v>44134</v>
      </c>
      <c r="I1766" s="132">
        <f t="shared" si="207"/>
        <v>3</v>
      </c>
      <c r="J1766" s="112" t="s">
        <v>1417</v>
      </c>
      <c r="K1766" s="112">
        <v>2018</v>
      </c>
      <c r="L1766" s="198">
        <v>43292</v>
      </c>
      <c r="M1766" s="112">
        <v>2742</v>
      </c>
      <c r="N1766" s="205">
        <v>2744</v>
      </c>
      <c r="O1766" s="206">
        <v>43291</v>
      </c>
      <c r="P1766" s="112" t="s">
        <v>134</v>
      </c>
      <c r="Q1766" s="203" t="s">
        <v>177</v>
      </c>
      <c r="R1766" s="132" t="str">
        <f>IFERROR(VLOOKUP(Q1766,PROVEEDORES!$A$2:$B$100,2,0),"")</f>
        <v>QUITO</v>
      </c>
      <c r="S1766" s="200">
        <v>0.42430555555555555</v>
      </c>
      <c r="T1766" s="112">
        <v>48</v>
      </c>
      <c r="U1766" s="196" t="str">
        <f>IFERROR(VLOOKUP(V1766,TRANSPORTE!$A$4:$B$99,2,0),"")</f>
        <v>GEOVANNI GUAMAN</v>
      </c>
      <c r="V1766" s="112" t="s">
        <v>1399</v>
      </c>
      <c r="Y1766" s="196" t="str">
        <f>IFERROR(VLOOKUP(V1766,TRANSPORTE!$A$4:$C$99,3,0),"")</f>
        <v>FURGÓN</v>
      </c>
      <c r="Z1766" s="196" t="str">
        <f>IFERROR(VLOOKUP(V1766,TRANSPORTE!$A$4:$D$99,4,0),"")</f>
        <v>CHEVROLET</v>
      </c>
      <c r="AA1766" s="196" t="str">
        <f>IFERROR(VLOOKUP(V1766,TRANSPORTE!$A$4:$E$99,5,0),"")</f>
        <v>ORION</v>
      </c>
      <c r="AB1766" s="196">
        <f t="shared" si="209"/>
        <v>15</v>
      </c>
      <c r="AC1766" s="196">
        <f t="shared" si="208"/>
        <v>1</v>
      </c>
      <c r="AD1766" s="207">
        <v>22</v>
      </c>
      <c r="AE1766" s="132">
        <f t="shared" si="206"/>
        <v>940</v>
      </c>
      <c r="AF1766" s="112">
        <v>2</v>
      </c>
      <c r="AG1766" s="202"/>
      <c r="AH1766" s="196" t="str">
        <f t="shared" si="205"/>
        <v>2744CYS-CONTROL SACHETS X 14</v>
      </c>
      <c r="AI1766" s="203" t="s">
        <v>1424</v>
      </c>
    </row>
    <row r="1767" spans="2:35" s="112" customFormat="1" x14ac:dyDescent="0.3">
      <c r="B1767" s="196" t="str">
        <f t="shared" si="203"/>
        <v>15</v>
      </c>
      <c r="C1767" s="196" t="str">
        <f t="shared" si="204"/>
        <v>27444</v>
      </c>
      <c r="D1767" s="203">
        <v>895907</v>
      </c>
      <c r="E1767" s="204" t="s">
        <v>619</v>
      </c>
      <c r="F1767" s="197" t="str">
        <f>IFERROR(VLOOKUP(CONCATENATE(G1767,E1767),LOTES!$A$6:$D$1002,4,0),"")</f>
        <v>CYS-CONTROL SACHETS X 14</v>
      </c>
      <c r="G1767" s="204" t="s">
        <v>608</v>
      </c>
      <c r="H1767" s="136">
        <f>IFERROR(VLOOKUP(CONCATENATE(G1767,E1767),LOTES!$A$6:$F$1000,6,0),"")</f>
        <v>44255</v>
      </c>
      <c r="I1767" s="132">
        <v>4</v>
      </c>
      <c r="J1767" s="112" t="s">
        <v>1417</v>
      </c>
      <c r="K1767" s="112">
        <v>2018</v>
      </c>
      <c r="L1767" s="198">
        <v>43292</v>
      </c>
      <c r="M1767" s="112">
        <v>2742</v>
      </c>
      <c r="N1767" s="205">
        <v>2744</v>
      </c>
      <c r="O1767" s="206">
        <v>43291</v>
      </c>
      <c r="P1767" s="112" t="s">
        <v>134</v>
      </c>
      <c r="Q1767" s="203" t="s">
        <v>177</v>
      </c>
      <c r="R1767" s="132" t="str">
        <f>IFERROR(VLOOKUP(Q1767,PROVEEDORES!$A$2:$B$100,2,0),"")</f>
        <v>QUITO</v>
      </c>
      <c r="S1767" s="200">
        <v>0.42430555555555555</v>
      </c>
      <c r="T1767" s="112">
        <v>48</v>
      </c>
      <c r="U1767" s="196" t="str">
        <f>IFERROR(VLOOKUP(V1767,TRANSPORTE!$A$4:$B$99,2,0),"")</f>
        <v>GEOVANNI GUAMAN</v>
      </c>
      <c r="V1767" s="112" t="s">
        <v>1399</v>
      </c>
      <c r="Y1767" s="196" t="str">
        <f>IFERROR(VLOOKUP(V1767,TRANSPORTE!$A$4:$C$99,3,0),"")</f>
        <v>FURGÓN</v>
      </c>
      <c r="Z1767" s="196" t="str">
        <f>IFERROR(VLOOKUP(V1767,TRANSPORTE!$A$4:$D$99,4,0),"")</f>
        <v>CHEVROLET</v>
      </c>
      <c r="AA1767" s="196" t="str">
        <f>IFERROR(VLOOKUP(V1767,TRANSPORTE!$A$4:$E$99,5,0),"")</f>
        <v>ORION</v>
      </c>
      <c r="AB1767" s="196">
        <f t="shared" si="209"/>
        <v>15</v>
      </c>
      <c r="AC1767" s="196">
        <f t="shared" si="208"/>
        <v>1</v>
      </c>
      <c r="AD1767" s="207">
        <v>18</v>
      </c>
      <c r="AE1767" s="132">
        <f t="shared" si="206"/>
        <v>940</v>
      </c>
      <c r="AF1767" s="112">
        <v>2</v>
      </c>
      <c r="AG1767" s="202"/>
      <c r="AH1767" s="196" t="str">
        <f t="shared" si="205"/>
        <v>2744CYS-CONTROL SACHETS X 14</v>
      </c>
      <c r="AI1767" s="203" t="s">
        <v>1424</v>
      </c>
    </row>
    <row r="1768" spans="2:35" s="112" customFormat="1" x14ac:dyDescent="0.3">
      <c r="B1768" s="196" t="str">
        <f t="shared" si="203"/>
        <v>15</v>
      </c>
      <c r="C1768" s="196" t="str">
        <f t="shared" si="204"/>
        <v>27445</v>
      </c>
      <c r="D1768" s="203">
        <v>895907</v>
      </c>
      <c r="E1768" s="204" t="s">
        <v>613</v>
      </c>
      <c r="F1768" s="197" t="str">
        <f>IFERROR(VLOOKUP(CONCATENATE(G1768,E1768),LOTES!$A$6:$D$1002,4,0),"")</f>
        <v>ARKOLAGEN PLUS X 14 SACHETS</v>
      </c>
      <c r="G1768" s="204" t="s">
        <v>1392</v>
      </c>
      <c r="H1768" s="136">
        <f>IFERROR(VLOOKUP(CONCATENATE(G1768,E1768),LOTES!$A$6:$F$1000,6,0),"")</f>
        <v>44226</v>
      </c>
      <c r="I1768" s="132">
        <f t="shared" si="207"/>
        <v>5</v>
      </c>
      <c r="J1768" s="112" t="s">
        <v>1417</v>
      </c>
      <c r="K1768" s="112">
        <v>2018</v>
      </c>
      <c r="L1768" s="198">
        <v>43292</v>
      </c>
      <c r="M1768" s="112">
        <v>2742</v>
      </c>
      <c r="N1768" s="205">
        <v>2744</v>
      </c>
      <c r="O1768" s="206">
        <v>43291</v>
      </c>
      <c r="P1768" s="112" t="s">
        <v>134</v>
      </c>
      <c r="Q1768" s="203" t="s">
        <v>177</v>
      </c>
      <c r="R1768" s="132" t="str">
        <f>IFERROR(VLOOKUP(Q1768,PROVEEDORES!$A$2:$B$100,2,0),"")</f>
        <v>QUITO</v>
      </c>
      <c r="S1768" s="200">
        <v>0.42430555555555555</v>
      </c>
      <c r="T1768" s="112">
        <v>48</v>
      </c>
      <c r="U1768" s="196" t="str">
        <f>IFERROR(VLOOKUP(V1768,TRANSPORTE!$A$4:$B$99,2,0),"")</f>
        <v>GEOVANNI GUAMAN</v>
      </c>
      <c r="V1768" s="112" t="s">
        <v>1399</v>
      </c>
      <c r="Y1768" s="196" t="str">
        <f>IFERROR(VLOOKUP(V1768,TRANSPORTE!$A$4:$C$99,3,0),"")</f>
        <v>FURGÓN</v>
      </c>
      <c r="Z1768" s="196" t="str">
        <f>IFERROR(VLOOKUP(V1768,TRANSPORTE!$A$4:$D$99,4,0),"")</f>
        <v>CHEVROLET</v>
      </c>
      <c r="AA1768" s="196" t="str">
        <f>IFERROR(VLOOKUP(V1768,TRANSPORTE!$A$4:$E$99,5,0),"")</f>
        <v>ORION</v>
      </c>
      <c r="AB1768" s="196">
        <f t="shared" si="209"/>
        <v>15</v>
      </c>
      <c r="AC1768" s="196">
        <f t="shared" si="208"/>
        <v>1</v>
      </c>
      <c r="AD1768" s="207">
        <v>18</v>
      </c>
      <c r="AE1768" s="132">
        <f t="shared" si="206"/>
        <v>940</v>
      </c>
      <c r="AF1768" s="112">
        <v>2</v>
      </c>
      <c r="AG1768" s="202"/>
      <c r="AH1768" s="196" t="str">
        <f t="shared" si="205"/>
        <v>2744ARKOLAGEN PLUS X 14 SACHETS</v>
      </c>
      <c r="AI1768" s="203" t="s">
        <v>1424</v>
      </c>
    </row>
    <row r="1769" spans="2:35" s="112" customFormat="1" x14ac:dyDescent="0.3">
      <c r="B1769" s="196" t="str">
        <f t="shared" si="203"/>
        <v>15</v>
      </c>
      <c r="C1769" s="196" t="str">
        <f t="shared" si="204"/>
        <v>27446</v>
      </c>
      <c r="D1769" s="203">
        <v>895907</v>
      </c>
      <c r="E1769" s="204" t="s">
        <v>634</v>
      </c>
      <c r="F1769" s="197" t="str">
        <f>IFERROR(VLOOKUP(CONCATENATE(G1769,E1769),LOTES!$A$6:$D$1002,4,0),"")</f>
        <v>PHYTO SOYA GEL VAGINAL X 8 APLICADORES</v>
      </c>
      <c r="G1769" s="204" t="s">
        <v>326</v>
      </c>
      <c r="H1769" s="136">
        <f>IFERROR(VLOOKUP(CONCATENATE(G1769,E1769),LOTES!$A$6:$F$1000,6,0),"")</f>
        <v>44134</v>
      </c>
      <c r="I1769" s="132">
        <f t="shared" si="207"/>
        <v>6</v>
      </c>
      <c r="J1769" s="112" t="s">
        <v>1417</v>
      </c>
      <c r="K1769" s="112">
        <v>2018</v>
      </c>
      <c r="L1769" s="198">
        <v>43292</v>
      </c>
      <c r="M1769" s="112">
        <v>2742</v>
      </c>
      <c r="N1769" s="205">
        <v>2744</v>
      </c>
      <c r="O1769" s="206">
        <v>43291</v>
      </c>
      <c r="P1769" s="112" t="s">
        <v>134</v>
      </c>
      <c r="Q1769" s="203" t="s">
        <v>177</v>
      </c>
      <c r="R1769" s="132" t="str">
        <f>IFERROR(VLOOKUP(Q1769,PROVEEDORES!$A$2:$B$100,2,0),"")</f>
        <v>QUITO</v>
      </c>
      <c r="S1769" s="200">
        <v>0.42430555555555555</v>
      </c>
      <c r="T1769" s="112">
        <v>48</v>
      </c>
      <c r="U1769" s="196" t="str">
        <f>IFERROR(VLOOKUP(V1769,TRANSPORTE!$A$4:$B$99,2,0),"")</f>
        <v>GEOVANNI GUAMAN</v>
      </c>
      <c r="V1769" s="112" t="s">
        <v>1399</v>
      </c>
      <c r="Y1769" s="196" t="str">
        <f>IFERROR(VLOOKUP(V1769,TRANSPORTE!$A$4:$C$99,3,0),"")</f>
        <v>FURGÓN</v>
      </c>
      <c r="Z1769" s="196" t="str">
        <f>IFERROR(VLOOKUP(V1769,TRANSPORTE!$A$4:$D$99,4,0),"")</f>
        <v>CHEVROLET</v>
      </c>
      <c r="AA1769" s="196" t="str">
        <f>IFERROR(VLOOKUP(V1769,TRANSPORTE!$A$4:$E$99,5,0),"")</f>
        <v>ORION</v>
      </c>
      <c r="AB1769" s="196">
        <f t="shared" si="209"/>
        <v>15</v>
      </c>
      <c r="AC1769" s="196">
        <f t="shared" si="208"/>
        <v>1</v>
      </c>
      <c r="AD1769" s="207">
        <v>22</v>
      </c>
      <c r="AE1769" s="132">
        <f t="shared" si="206"/>
        <v>940</v>
      </c>
      <c r="AF1769" s="112">
        <v>2</v>
      </c>
      <c r="AG1769" s="202"/>
      <c r="AH1769" s="196" t="str">
        <f t="shared" si="205"/>
        <v>2744PHYTO SOYA GEL VAGINAL X 8 APLICADORES</v>
      </c>
      <c r="AI1769" s="203" t="s">
        <v>1424</v>
      </c>
    </row>
    <row r="1770" spans="2:35" s="112" customFormat="1" x14ac:dyDescent="0.3">
      <c r="B1770" s="196" t="str">
        <f t="shared" si="203"/>
        <v>15</v>
      </c>
      <c r="C1770" s="196" t="str">
        <f t="shared" si="204"/>
        <v>27447</v>
      </c>
      <c r="D1770" s="203">
        <v>895907</v>
      </c>
      <c r="E1770" s="204" t="s">
        <v>617</v>
      </c>
      <c r="F1770" s="197" t="str">
        <f>IFERROR(VLOOKUP(CONCATENATE(G1770,E1770),LOTES!$A$6:$D$1002,4,0),"")</f>
        <v>PHYTO SOYA CAPS. X 60</v>
      </c>
      <c r="G1770" s="204" t="s">
        <v>355</v>
      </c>
      <c r="H1770" s="136">
        <f>IFERROR(VLOOKUP(CONCATENATE(G1770,E1770),LOTES!$A$6:$F$1000,6,0),"")</f>
        <v>44073</v>
      </c>
      <c r="I1770" s="132">
        <f t="shared" si="207"/>
        <v>7</v>
      </c>
      <c r="J1770" s="112" t="s">
        <v>1417</v>
      </c>
      <c r="K1770" s="112">
        <v>2018</v>
      </c>
      <c r="L1770" s="198">
        <v>43292</v>
      </c>
      <c r="M1770" s="112">
        <v>2742</v>
      </c>
      <c r="N1770" s="205">
        <v>2744</v>
      </c>
      <c r="O1770" s="206">
        <v>43291</v>
      </c>
      <c r="P1770" s="112" t="s">
        <v>134</v>
      </c>
      <c r="Q1770" s="203" t="s">
        <v>177</v>
      </c>
      <c r="R1770" s="132" t="str">
        <f>IFERROR(VLOOKUP(Q1770,PROVEEDORES!$A$2:$B$100,2,0),"")</f>
        <v>QUITO</v>
      </c>
      <c r="S1770" s="200">
        <v>0.42430555555555555</v>
      </c>
      <c r="T1770" s="112">
        <v>48</v>
      </c>
      <c r="U1770" s="196" t="str">
        <f>IFERROR(VLOOKUP(V1770,TRANSPORTE!$A$4:$B$99,2,0),"")</f>
        <v>GEOVANNI GUAMAN</v>
      </c>
      <c r="V1770" s="112" t="s">
        <v>1399</v>
      </c>
      <c r="Y1770" s="196" t="str">
        <f>IFERROR(VLOOKUP(V1770,TRANSPORTE!$A$4:$C$99,3,0),"")</f>
        <v>FURGÓN</v>
      </c>
      <c r="Z1770" s="196" t="str">
        <f>IFERROR(VLOOKUP(V1770,TRANSPORTE!$A$4:$D$99,4,0),"")</f>
        <v>CHEVROLET</v>
      </c>
      <c r="AA1770" s="196" t="str">
        <f>IFERROR(VLOOKUP(V1770,TRANSPORTE!$A$4:$E$99,5,0),"")</f>
        <v>ORION</v>
      </c>
      <c r="AB1770" s="196">
        <f t="shared" si="209"/>
        <v>15</v>
      </c>
      <c r="AC1770" s="196">
        <f t="shared" si="208"/>
        <v>1</v>
      </c>
      <c r="AD1770" s="207">
        <v>96</v>
      </c>
      <c r="AE1770" s="132">
        <f t="shared" si="206"/>
        <v>940</v>
      </c>
      <c r="AF1770" s="112">
        <v>2</v>
      </c>
      <c r="AG1770" s="202"/>
      <c r="AH1770" s="196" t="str">
        <f t="shared" si="205"/>
        <v>2744PHYTO SOYA CAPS. X 60</v>
      </c>
      <c r="AI1770" s="203" t="s">
        <v>1424</v>
      </c>
    </row>
    <row r="1771" spans="2:35" s="112" customFormat="1" x14ac:dyDescent="0.3">
      <c r="B1771" s="196" t="str">
        <f t="shared" si="203"/>
        <v>15</v>
      </c>
      <c r="C1771" s="196" t="str">
        <f t="shared" si="204"/>
        <v>27448</v>
      </c>
      <c r="D1771" s="203">
        <v>895907</v>
      </c>
      <c r="E1771" s="204" t="s">
        <v>630</v>
      </c>
      <c r="F1771" s="197" t="str">
        <f>IFERROR(VLOOKUP(CONCATENATE(G1771,E1771),LOTES!$A$6:$D$1002,4,0),"")</f>
        <v>ACTIVOX MENTA-EUCALIPTO X 16 PASTILLAS</v>
      </c>
      <c r="G1771" s="204" t="s">
        <v>397</v>
      </c>
      <c r="H1771" s="136">
        <f>IFERROR(VLOOKUP(CONCATENATE(G1771,E1771),LOTES!$A$6:$F$1000,6,0),"")</f>
        <v>43738</v>
      </c>
      <c r="I1771" s="132">
        <f t="shared" si="207"/>
        <v>8</v>
      </c>
      <c r="J1771" s="112" t="s">
        <v>1417</v>
      </c>
      <c r="K1771" s="112">
        <v>2018</v>
      </c>
      <c r="L1771" s="198">
        <v>43292</v>
      </c>
      <c r="M1771" s="112">
        <v>2742</v>
      </c>
      <c r="N1771" s="205">
        <v>2744</v>
      </c>
      <c r="O1771" s="206">
        <v>43291</v>
      </c>
      <c r="P1771" s="112" t="s">
        <v>134</v>
      </c>
      <c r="Q1771" s="203" t="s">
        <v>177</v>
      </c>
      <c r="R1771" s="132" t="str">
        <f>IFERROR(VLOOKUP(Q1771,PROVEEDORES!$A$2:$B$100,2,0),"")</f>
        <v>QUITO</v>
      </c>
      <c r="S1771" s="200">
        <v>0.42430555555555555</v>
      </c>
      <c r="T1771" s="112">
        <v>48</v>
      </c>
      <c r="U1771" s="196" t="str">
        <f>IFERROR(VLOOKUP(V1771,TRANSPORTE!$A$4:$B$99,2,0),"")</f>
        <v>GEOVANNI GUAMAN</v>
      </c>
      <c r="V1771" s="112" t="s">
        <v>1399</v>
      </c>
      <c r="Y1771" s="196" t="str">
        <f>IFERROR(VLOOKUP(V1771,TRANSPORTE!$A$4:$C$99,3,0),"")</f>
        <v>FURGÓN</v>
      </c>
      <c r="Z1771" s="196" t="str">
        <f>IFERROR(VLOOKUP(V1771,TRANSPORTE!$A$4:$D$99,4,0),"")</f>
        <v>CHEVROLET</v>
      </c>
      <c r="AA1771" s="196" t="str">
        <f>IFERROR(VLOOKUP(V1771,TRANSPORTE!$A$4:$E$99,5,0),"")</f>
        <v>ORION</v>
      </c>
      <c r="AB1771" s="196">
        <f t="shared" si="209"/>
        <v>15</v>
      </c>
      <c r="AC1771" s="196">
        <f t="shared" si="208"/>
        <v>1</v>
      </c>
      <c r="AD1771" s="207">
        <v>1440</v>
      </c>
      <c r="AE1771" s="132">
        <f t="shared" si="206"/>
        <v>940</v>
      </c>
      <c r="AF1771" s="112">
        <v>2</v>
      </c>
      <c r="AG1771" s="202"/>
      <c r="AH1771" s="196" t="str">
        <f t="shared" si="205"/>
        <v>2744ACTIVOX MENTA-EUCALIPTO X 16 PASTILLAS</v>
      </c>
      <c r="AI1771" s="203" t="s">
        <v>1424</v>
      </c>
    </row>
    <row r="1772" spans="2:35" s="112" customFormat="1" x14ac:dyDescent="0.3">
      <c r="B1772" s="196" t="str">
        <f t="shared" si="203"/>
        <v>15</v>
      </c>
      <c r="C1772" s="196" t="str">
        <f t="shared" si="204"/>
        <v>27449</v>
      </c>
      <c r="D1772" s="203">
        <v>895907</v>
      </c>
      <c r="E1772" s="204" t="s">
        <v>631</v>
      </c>
      <c r="F1772" s="197" t="str">
        <f>IFERROR(VLOOKUP(CONCATENATE(G1772,E1772),LOTES!$A$6:$D$1002,4,0),"")</f>
        <v>ACTIVOX MIEL-LIMON X 16 PASTILLAS</v>
      </c>
      <c r="G1772" s="204" t="s">
        <v>183</v>
      </c>
      <c r="H1772" s="136">
        <f>IFERROR(VLOOKUP(CONCATENATE(G1772,E1772),LOTES!$A$6:$F$1000,6,0),"")</f>
        <v>43738</v>
      </c>
      <c r="I1772" s="132">
        <f t="shared" si="207"/>
        <v>9</v>
      </c>
      <c r="J1772" s="112" t="s">
        <v>1417</v>
      </c>
      <c r="K1772" s="112">
        <v>2018</v>
      </c>
      <c r="L1772" s="198">
        <v>43292</v>
      </c>
      <c r="M1772" s="112">
        <v>2742</v>
      </c>
      <c r="N1772" s="205">
        <v>2744</v>
      </c>
      <c r="O1772" s="206">
        <v>43291</v>
      </c>
      <c r="P1772" s="112" t="s">
        <v>134</v>
      </c>
      <c r="Q1772" s="203" t="s">
        <v>177</v>
      </c>
      <c r="R1772" s="132" t="str">
        <f>IFERROR(VLOOKUP(Q1772,PROVEEDORES!$A$2:$B$100,2,0),"")</f>
        <v>QUITO</v>
      </c>
      <c r="S1772" s="200">
        <v>0.42430555555555555</v>
      </c>
      <c r="T1772" s="112">
        <v>48</v>
      </c>
      <c r="U1772" s="196" t="str">
        <f>IFERROR(VLOOKUP(V1772,TRANSPORTE!$A$4:$B$99,2,0),"")</f>
        <v>GEOVANNI GUAMAN</v>
      </c>
      <c r="V1772" s="112" t="s">
        <v>1399</v>
      </c>
      <c r="Y1772" s="196" t="str">
        <f>IFERROR(VLOOKUP(V1772,TRANSPORTE!$A$4:$C$99,3,0),"")</f>
        <v>FURGÓN</v>
      </c>
      <c r="Z1772" s="196" t="str">
        <f>IFERROR(VLOOKUP(V1772,TRANSPORTE!$A$4:$D$99,4,0),"")</f>
        <v>CHEVROLET</v>
      </c>
      <c r="AA1772" s="196" t="str">
        <f>IFERROR(VLOOKUP(V1772,TRANSPORTE!$A$4:$E$99,5,0),"")</f>
        <v>ORION</v>
      </c>
      <c r="AB1772" s="196">
        <f t="shared" si="209"/>
        <v>15</v>
      </c>
      <c r="AC1772" s="196">
        <f t="shared" si="208"/>
        <v>1</v>
      </c>
      <c r="AD1772" s="207">
        <v>480</v>
      </c>
      <c r="AE1772" s="132">
        <f t="shared" si="206"/>
        <v>940</v>
      </c>
      <c r="AF1772" s="112">
        <v>2</v>
      </c>
      <c r="AG1772" s="202"/>
      <c r="AH1772" s="196" t="str">
        <f t="shared" si="205"/>
        <v>2744ACTIVOX MIEL-LIMON X 16 PASTILLAS</v>
      </c>
      <c r="AI1772" s="203" t="s">
        <v>1424</v>
      </c>
    </row>
    <row r="1773" spans="2:35" s="112" customFormat="1" x14ac:dyDescent="0.3">
      <c r="B1773" s="196" t="str">
        <f t="shared" si="203"/>
        <v>16</v>
      </c>
      <c r="C1773" s="196" t="str">
        <f t="shared" si="204"/>
        <v>27451</v>
      </c>
      <c r="D1773" s="203">
        <v>896159</v>
      </c>
      <c r="E1773" s="204" t="s">
        <v>615</v>
      </c>
      <c r="F1773" s="197" t="str">
        <f>IFERROR(VLOOKUP(CONCATENATE(G1773,E1773),LOTES!$A$6:$D$1002,4,0),"")</f>
        <v>ARKOVOX PROPOLIS JARABE X 150 ML.</v>
      </c>
      <c r="G1773" s="204" t="s">
        <v>403</v>
      </c>
      <c r="H1773" s="136">
        <f>IFERROR(VLOOKUP(CONCATENATE(G1773,E1773),LOTES!$A$6:$F$1000,6,0),"")</f>
        <v>43707</v>
      </c>
      <c r="I1773" s="132">
        <f t="shared" si="207"/>
        <v>1</v>
      </c>
      <c r="J1773" s="112" t="s">
        <v>1417</v>
      </c>
      <c r="K1773" s="112">
        <v>2018</v>
      </c>
      <c r="L1773" s="198">
        <v>43292</v>
      </c>
      <c r="M1773" s="112">
        <v>2743</v>
      </c>
      <c r="N1773" s="205">
        <v>2745</v>
      </c>
      <c r="O1773" s="206">
        <v>43291</v>
      </c>
      <c r="P1773" s="112" t="s">
        <v>134</v>
      </c>
      <c r="Q1773" s="203" t="s">
        <v>178</v>
      </c>
      <c r="R1773" s="132" t="str">
        <f>IFERROR(VLOOKUP(Q1773,PROVEEDORES!$A$2:$B$100,2,0),"")</f>
        <v>QUITO</v>
      </c>
      <c r="S1773" s="200">
        <v>0.42430555555555555</v>
      </c>
      <c r="T1773" s="112">
        <v>98</v>
      </c>
      <c r="U1773" s="196" t="str">
        <f>IFERROR(VLOOKUP(V1773,TRANSPORTE!$A$4:$B$99,2,0),"")</f>
        <v>GEOVANNI GUAMAN</v>
      </c>
      <c r="V1773" s="112" t="s">
        <v>1399</v>
      </c>
      <c r="Y1773" s="196" t="str">
        <f>IFERROR(VLOOKUP(V1773,TRANSPORTE!$A$4:$C$99,3,0),"")</f>
        <v>FURGÓN</v>
      </c>
      <c r="Z1773" s="196" t="str">
        <f>IFERROR(VLOOKUP(V1773,TRANSPORTE!$A$4:$D$99,4,0),"")</f>
        <v>CHEVROLET</v>
      </c>
      <c r="AA1773" s="196" t="str">
        <f>IFERROR(VLOOKUP(V1773,TRANSPORTE!$A$4:$E$99,5,0),"")</f>
        <v>ORION</v>
      </c>
      <c r="AB1773" s="196">
        <f t="shared" si="209"/>
        <v>16</v>
      </c>
      <c r="AC1773" s="196">
        <f t="shared" si="208"/>
        <v>1</v>
      </c>
      <c r="AD1773" s="207">
        <v>588</v>
      </c>
      <c r="AE1773" s="132">
        <f t="shared" si="206"/>
        <v>941</v>
      </c>
      <c r="AF1773" s="112">
        <v>3</v>
      </c>
      <c r="AG1773" s="202"/>
      <c r="AH1773" s="196" t="str">
        <f t="shared" si="205"/>
        <v>2745ARKOVOX PROPOLIS JARABE X 150 ML.</v>
      </c>
      <c r="AI1773" s="203" t="s">
        <v>1425</v>
      </c>
    </row>
    <row r="1774" spans="2:35" s="112" customFormat="1" x14ac:dyDescent="0.3">
      <c r="B1774" s="196" t="str">
        <f t="shared" si="203"/>
        <v>16</v>
      </c>
      <c r="C1774" s="196" t="str">
        <f t="shared" si="204"/>
        <v>27452</v>
      </c>
      <c r="D1774" s="203">
        <v>896159</v>
      </c>
      <c r="E1774" s="204" t="s">
        <v>619</v>
      </c>
      <c r="F1774" s="197" t="str">
        <f>IFERROR(VLOOKUP(CONCATENATE(G1774,E1774),LOTES!$A$6:$D$1002,4,0),"")</f>
        <v>CYS-CONTROL SACHETS X 14</v>
      </c>
      <c r="G1774" s="204" t="s">
        <v>608</v>
      </c>
      <c r="H1774" s="136">
        <f>IFERROR(VLOOKUP(CONCATENATE(G1774,E1774),LOTES!$A$6:$F$1000,6,0),"")</f>
        <v>44255</v>
      </c>
      <c r="I1774" s="132">
        <f t="shared" si="207"/>
        <v>2</v>
      </c>
      <c r="J1774" s="112" t="s">
        <v>1417</v>
      </c>
      <c r="K1774" s="112">
        <v>2018</v>
      </c>
      <c r="L1774" s="198">
        <v>43292</v>
      </c>
      <c r="M1774" s="112">
        <v>2743</v>
      </c>
      <c r="N1774" s="205">
        <v>2745</v>
      </c>
      <c r="O1774" s="206">
        <v>43291</v>
      </c>
      <c r="P1774" s="112" t="s">
        <v>134</v>
      </c>
      <c r="Q1774" s="203" t="s">
        <v>178</v>
      </c>
      <c r="R1774" s="132" t="str">
        <f>IFERROR(VLOOKUP(Q1774,PROVEEDORES!$A$2:$B$100,2,0),"")</f>
        <v>QUITO</v>
      </c>
      <c r="S1774" s="200">
        <v>0.42430555555555555</v>
      </c>
      <c r="T1774" s="112">
        <v>98</v>
      </c>
      <c r="U1774" s="196" t="str">
        <f>IFERROR(VLOOKUP(V1774,TRANSPORTE!$A$4:$B$99,2,0),"")</f>
        <v>GEOVANNI GUAMAN</v>
      </c>
      <c r="V1774" s="112" t="s">
        <v>1399</v>
      </c>
      <c r="Y1774" s="196" t="str">
        <f>IFERROR(VLOOKUP(V1774,TRANSPORTE!$A$4:$C$99,3,0),"")</f>
        <v>FURGÓN</v>
      </c>
      <c r="Z1774" s="196" t="str">
        <f>IFERROR(VLOOKUP(V1774,TRANSPORTE!$A$4:$D$99,4,0),"")</f>
        <v>CHEVROLET</v>
      </c>
      <c r="AA1774" s="196" t="str">
        <f>IFERROR(VLOOKUP(V1774,TRANSPORTE!$A$4:$E$99,5,0),"")</f>
        <v>ORION</v>
      </c>
      <c r="AB1774" s="196">
        <f t="shared" si="209"/>
        <v>16</v>
      </c>
      <c r="AC1774" s="196">
        <f t="shared" si="208"/>
        <v>1</v>
      </c>
      <c r="AD1774" s="207">
        <v>120</v>
      </c>
      <c r="AE1774" s="132">
        <f t="shared" si="206"/>
        <v>941</v>
      </c>
      <c r="AF1774" s="112">
        <v>3</v>
      </c>
      <c r="AG1774" s="202"/>
      <c r="AH1774" s="196" t="str">
        <f t="shared" si="205"/>
        <v>2745CYS-CONTROL SACHETS X 14</v>
      </c>
      <c r="AI1774" s="203" t="s">
        <v>1425</v>
      </c>
    </row>
    <row r="1775" spans="2:35" s="112" customFormat="1" x14ac:dyDescent="0.3">
      <c r="B1775" s="196" t="str">
        <f t="shared" si="203"/>
        <v>16</v>
      </c>
      <c r="C1775" s="196" t="str">
        <f t="shared" si="204"/>
        <v>27453</v>
      </c>
      <c r="D1775" s="203">
        <v>896159</v>
      </c>
      <c r="E1775" s="204" t="s">
        <v>613</v>
      </c>
      <c r="F1775" s="197" t="str">
        <f>IFERROR(VLOOKUP(CONCATENATE(G1775,E1775),LOTES!$A$6:$D$1002,4,0),"")</f>
        <v>ARKOLAGEN PLUS X 14 SACHETS</v>
      </c>
      <c r="G1775" s="204" t="s">
        <v>1392</v>
      </c>
      <c r="H1775" s="136">
        <f>IFERROR(VLOOKUP(CONCATENATE(G1775,E1775),LOTES!$A$6:$F$1000,6,0),"")</f>
        <v>44226</v>
      </c>
      <c r="I1775" s="132">
        <f t="shared" si="207"/>
        <v>3</v>
      </c>
      <c r="J1775" s="112" t="s">
        <v>1417</v>
      </c>
      <c r="K1775" s="112">
        <v>2018</v>
      </c>
      <c r="L1775" s="198">
        <v>43292</v>
      </c>
      <c r="M1775" s="112">
        <v>2743</v>
      </c>
      <c r="N1775" s="205">
        <v>2745</v>
      </c>
      <c r="O1775" s="206">
        <v>43291</v>
      </c>
      <c r="P1775" s="112" t="s">
        <v>134</v>
      </c>
      <c r="Q1775" s="203" t="s">
        <v>178</v>
      </c>
      <c r="R1775" s="132" t="str">
        <f>IFERROR(VLOOKUP(Q1775,PROVEEDORES!$A$2:$B$100,2,0),"")</f>
        <v>QUITO</v>
      </c>
      <c r="S1775" s="200">
        <v>0.42430555555555555</v>
      </c>
      <c r="T1775" s="112">
        <v>98</v>
      </c>
      <c r="U1775" s="196" t="str">
        <f>IFERROR(VLOOKUP(V1775,TRANSPORTE!$A$4:$B$99,2,0),"")</f>
        <v>GEOVANNI GUAMAN</v>
      </c>
      <c r="V1775" s="112" t="s">
        <v>1399</v>
      </c>
      <c r="Y1775" s="196" t="str">
        <f>IFERROR(VLOOKUP(V1775,TRANSPORTE!$A$4:$C$99,3,0),"")</f>
        <v>FURGÓN</v>
      </c>
      <c r="Z1775" s="196" t="str">
        <f>IFERROR(VLOOKUP(V1775,TRANSPORTE!$A$4:$D$99,4,0),"")</f>
        <v>CHEVROLET</v>
      </c>
      <c r="AA1775" s="196" t="str">
        <f>IFERROR(VLOOKUP(V1775,TRANSPORTE!$A$4:$E$99,5,0),"")</f>
        <v>ORION</v>
      </c>
      <c r="AB1775" s="196">
        <f t="shared" si="209"/>
        <v>16</v>
      </c>
      <c r="AC1775" s="196">
        <f t="shared" si="208"/>
        <v>1</v>
      </c>
      <c r="AD1775" s="207">
        <v>306</v>
      </c>
      <c r="AE1775" s="132">
        <f t="shared" si="206"/>
        <v>941</v>
      </c>
      <c r="AF1775" s="112">
        <v>3</v>
      </c>
      <c r="AG1775" s="202"/>
      <c r="AH1775" s="196" t="str">
        <f t="shared" si="205"/>
        <v>2745ARKOLAGEN PLUS X 14 SACHETS</v>
      </c>
      <c r="AI1775" s="203" t="s">
        <v>1425</v>
      </c>
    </row>
    <row r="1776" spans="2:35" s="112" customFormat="1" x14ac:dyDescent="0.3">
      <c r="B1776" s="196" t="str">
        <f t="shared" si="203"/>
        <v>16</v>
      </c>
      <c r="C1776" s="196" t="str">
        <f t="shared" si="204"/>
        <v>27454</v>
      </c>
      <c r="D1776" s="203">
        <v>896159</v>
      </c>
      <c r="E1776" s="204" t="s">
        <v>634</v>
      </c>
      <c r="F1776" s="197" t="str">
        <f>IFERROR(VLOOKUP(CONCATENATE(G1776,E1776),LOTES!$A$6:$D$1002,4,0),"")</f>
        <v>PHYTO SOYA GEL VAGINAL X 8 APLICADORES</v>
      </c>
      <c r="G1776" s="204" t="s">
        <v>326</v>
      </c>
      <c r="H1776" s="136">
        <f>IFERROR(VLOOKUP(CONCATENATE(G1776,E1776),LOTES!$A$6:$F$1000,6,0),"")</f>
        <v>44134</v>
      </c>
      <c r="I1776" s="132">
        <f t="shared" si="207"/>
        <v>4</v>
      </c>
      <c r="J1776" s="112" t="s">
        <v>1417</v>
      </c>
      <c r="K1776" s="112">
        <v>2018</v>
      </c>
      <c r="L1776" s="198">
        <v>43292</v>
      </c>
      <c r="M1776" s="112">
        <v>2743</v>
      </c>
      <c r="N1776" s="205">
        <v>2745</v>
      </c>
      <c r="O1776" s="206">
        <v>43291</v>
      </c>
      <c r="P1776" s="112" t="s">
        <v>134</v>
      </c>
      <c r="Q1776" s="203" t="s">
        <v>178</v>
      </c>
      <c r="R1776" s="132" t="str">
        <f>IFERROR(VLOOKUP(Q1776,PROVEEDORES!$A$2:$B$100,2,0),"")</f>
        <v>QUITO</v>
      </c>
      <c r="S1776" s="200">
        <v>0.42430555555555555</v>
      </c>
      <c r="T1776" s="112">
        <v>98</v>
      </c>
      <c r="U1776" s="196" t="str">
        <f>IFERROR(VLOOKUP(V1776,TRANSPORTE!$A$4:$B$99,2,0),"")</f>
        <v>GEOVANNI GUAMAN</v>
      </c>
      <c r="V1776" s="112" t="s">
        <v>1399</v>
      </c>
      <c r="Y1776" s="196" t="str">
        <f>IFERROR(VLOOKUP(V1776,TRANSPORTE!$A$4:$C$99,3,0),"")</f>
        <v>FURGÓN</v>
      </c>
      <c r="Z1776" s="196" t="str">
        <f>IFERROR(VLOOKUP(V1776,TRANSPORTE!$A$4:$D$99,4,0),"")</f>
        <v>CHEVROLET</v>
      </c>
      <c r="AA1776" s="196" t="str">
        <f>IFERROR(VLOOKUP(V1776,TRANSPORTE!$A$4:$E$99,5,0),"")</f>
        <v>ORION</v>
      </c>
      <c r="AB1776" s="196">
        <f t="shared" si="209"/>
        <v>16</v>
      </c>
      <c r="AC1776" s="196">
        <f t="shared" si="208"/>
        <v>1</v>
      </c>
      <c r="AD1776" s="207">
        <v>132</v>
      </c>
      <c r="AE1776" s="132">
        <f t="shared" si="206"/>
        <v>941</v>
      </c>
      <c r="AF1776" s="112">
        <v>3</v>
      </c>
      <c r="AG1776" s="202"/>
      <c r="AH1776" s="196" t="str">
        <f t="shared" si="205"/>
        <v>2745PHYTO SOYA GEL VAGINAL X 8 APLICADORES</v>
      </c>
      <c r="AI1776" s="203" t="s">
        <v>1425</v>
      </c>
    </row>
    <row r="1777" spans="2:35" s="112" customFormat="1" x14ac:dyDescent="0.3">
      <c r="B1777" s="196" t="str">
        <f t="shared" si="203"/>
        <v>16</v>
      </c>
      <c r="C1777" s="196" t="str">
        <f t="shared" si="204"/>
        <v>27455</v>
      </c>
      <c r="D1777" s="203">
        <v>896159</v>
      </c>
      <c r="E1777" s="204" t="s">
        <v>614</v>
      </c>
      <c r="F1777" s="197" t="str">
        <f>IFERROR(VLOOKUP(CONCATENATE(G1777,E1777),LOTES!$A$6:$D$1002,4,0),"")</f>
        <v>CHONDRO AID FORTE X 60 CAPS.</v>
      </c>
      <c r="G1777" s="204" t="s">
        <v>1387</v>
      </c>
      <c r="H1777" s="136">
        <f>IFERROR(VLOOKUP(CONCATENATE(G1777,E1777),LOTES!$A$6:$F$1000,6,0),"")</f>
        <v>44255</v>
      </c>
      <c r="I1777" s="132">
        <f t="shared" si="207"/>
        <v>5</v>
      </c>
      <c r="J1777" s="112" t="s">
        <v>1417</v>
      </c>
      <c r="K1777" s="112">
        <v>2018</v>
      </c>
      <c r="L1777" s="198">
        <v>43292</v>
      </c>
      <c r="M1777" s="112">
        <v>2743</v>
      </c>
      <c r="N1777" s="205">
        <v>2745</v>
      </c>
      <c r="O1777" s="206">
        <v>43291</v>
      </c>
      <c r="P1777" s="112" t="s">
        <v>134</v>
      </c>
      <c r="Q1777" s="203" t="s">
        <v>178</v>
      </c>
      <c r="R1777" s="132" t="str">
        <f>IFERROR(VLOOKUP(Q1777,PROVEEDORES!$A$2:$B$100,2,0),"")</f>
        <v>QUITO</v>
      </c>
      <c r="S1777" s="200">
        <v>0.42430555555555555</v>
      </c>
      <c r="T1777" s="112">
        <v>98</v>
      </c>
      <c r="U1777" s="196" t="str">
        <f>IFERROR(VLOOKUP(V1777,TRANSPORTE!$A$4:$B$99,2,0),"")</f>
        <v>GEOVANNI GUAMAN</v>
      </c>
      <c r="V1777" s="112" t="s">
        <v>1399</v>
      </c>
      <c r="Y1777" s="196" t="str">
        <f>IFERROR(VLOOKUP(V1777,TRANSPORTE!$A$4:$C$99,3,0),"")</f>
        <v>FURGÓN</v>
      </c>
      <c r="Z1777" s="196" t="str">
        <f>IFERROR(VLOOKUP(V1777,TRANSPORTE!$A$4:$D$99,4,0),"")</f>
        <v>CHEVROLET</v>
      </c>
      <c r="AA1777" s="196" t="str">
        <f>IFERROR(VLOOKUP(V1777,TRANSPORTE!$A$4:$E$99,5,0),"")</f>
        <v>ORION</v>
      </c>
      <c r="AB1777" s="196">
        <f t="shared" si="209"/>
        <v>16</v>
      </c>
      <c r="AC1777" s="196">
        <f t="shared" si="208"/>
        <v>1</v>
      </c>
      <c r="AD1777" s="207">
        <v>40</v>
      </c>
      <c r="AE1777" s="132">
        <f t="shared" si="206"/>
        <v>941</v>
      </c>
      <c r="AF1777" s="112">
        <v>3</v>
      </c>
      <c r="AG1777" s="202"/>
      <c r="AH1777" s="196" t="str">
        <f t="shared" si="205"/>
        <v>2745CHONDRO AID FORTE X 60 CAPS.</v>
      </c>
      <c r="AI1777" s="203" t="s">
        <v>1425</v>
      </c>
    </row>
    <row r="1778" spans="2:35" s="112" customFormat="1" x14ac:dyDescent="0.3">
      <c r="B1778" s="196" t="str">
        <f t="shared" si="203"/>
        <v>16</v>
      </c>
      <c r="C1778" s="196" t="str">
        <f t="shared" si="204"/>
        <v>27456</v>
      </c>
      <c r="D1778" s="203">
        <v>896159</v>
      </c>
      <c r="E1778" s="204" t="s">
        <v>627</v>
      </c>
      <c r="F1778" s="197" t="str">
        <f>IFERROR(VLOOKUP(CONCATENATE(G1778,E1778),LOTES!$A$6:$D$1002,4,0),"")</f>
        <v>ECHINALIS X 30 CAPSULAS</v>
      </c>
      <c r="G1778" s="204" t="s">
        <v>154</v>
      </c>
      <c r="H1778" s="136">
        <f>IFERROR(VLOOKUP(CONCATENATE(G1778,E1778),LOTES!$A$6:$F$1000,6,0),"")</f>
        <v>43910</v>
      </c>
      <c r="I1778" s="132">
        <f t="shared" si="207"/>
        <v>6</v>
      </c>
      <c r="J1778" s="112" t="s">
        <v>1417</v>
      </c>
      <c r="K1778" s="112">
        <v>2018</v>
      </c>
      <c r="L1778" s="198">
        <v>43292</v>
      </c>
      <c r="M1778" s="112">
        <v>2743</v>
      </c>
      <c r="N1778" s="205">
        <v>2745</v>
      </c>
      <c r="O1778" s="206">
        <v>43291</v>
      </c>
      <c r="P1778" s="112" t="s">
        <v>134</v>
      </c>
      <c r="Q1778" s="203" t="s">
        <v>178</v>
      </c>
      <c r="R1778" s="132" t="str">
        <f>IFERROR(VLOOKUP(Q1778,PROVEEDORES!$A$2:$B$100,2,0),"")</f>
        <v>QUITO</v>
      </c>
      <c r="S1778" s="200">
        <v>0.42430555555555555</v>
      </c>
      <c r="T1778" s="112">
        <v>98</v>
      </c>
      <c r="U1778" s="196" t="str">
        <f>IFERROR(VLOOKUP(V1778,TRANSPORTE!$A$4:$B$99,2,0),"")</f>
        <v>GEOVANNI GUAMAN</v>
      </c>
      <c r="V1778" s="112" t="s">
        <v>1399</v>
      </c>
      <c r="Y1778" s="196" t="str">
        <f>IFERROR(VLOOKUP(V1778,TRANSPORTE!$A$4:$C$99,3,0),"")</f>
        <v>FURGÓN</v>
      </c>
      <c r="Z1778" s="196" t="str">
        <f>IFERROR(VLOOKUP(V1778,TRANSPORTE!$A$4:$D$99,4,0),"")</f>
        <v>CHEVROLET</v>
      </c>
      <c r="AA1778" s="196" t="str">
        <f>IFERROR(VLOOKUP(V1778,TRANSPORTE!$A$4:$E$99,5,0),"")</f>
        <v>ORION</v>
      </c>
      <c r="AB1778" s="196">
        <f t="shared" si="209"/>
        <v>16</v>
      </c>
      <c r="AC1778" s="196">
        <f t="shared" si="208"/>
        <v>1</v>
      </c>
      <c r="AD1778" s="207">
        <v>200</v>
      </c>
      <c r="AE1778" s="132">
        <f t="shared" si="206"/>
        <v>941</v>
      </c>
      <c r="AF1778" s="112">
        <v>3</v>
      </c>
      <c r="AG1778" s="202"/>
      <c r="AH1778" s="196" t="str">
        <f t="shared" si="205"/>
        <v>2745ECHINALIS X 30 CAPSULAS</v>
      </c>
      <c r="AI1778" s="203" t="s">
        <v>1425</v>
      </c>
    </row>
    <row r="1779" spans="2:35" s="112" customFormat="1" x14ac:dyDescent="0.3">
      <c r="B1779" s="196" t="str">
        <f t="shared" si="203"/>
        <v>16</v>
      </c>
      <c r="C1779" s="196" t="str">
        <f t="shared" si="204"/>
        <v>27457</v>
      </c>
      <c r="D1779" s="203">
        <v>896159</v>
      </c>
      <c r="E1779" s="204" t="s">
        <v>630</v>
      </c>
      <c r="F1779" s="197" t="str">
        <f>IFERROR(VLOOKUP(CONCATENATE(G1779,E1779),LOTES!$A$6:$D$1002,4,0),"")</f>
        <v>ACTIVOX MENTA-EUCALIPTO X 16 PASTILLAS</v>
      </c>
      <c r="G1779" s="204" t="s">
        <v>397</v>
      </c>
      <c r="H1779" s="136">
        <f>IFERROR(VLOOKUP(CONCATENATE(G1779,E1779),LOTES!$A$6:$F$1000,6,0),"")</f>
        <v>43738</v>
      </c>
      <c r="I1779" s="132">
        <f t="shared" si="207"/>
        <v>7</v>
      </c>
      <c r="J1779" s="112" t="s">
        <v>1417</v>
      </c>
      <c r="K1779" s="112">
        <v>2018</v>
      </c>
      <c r="L1779" s="198">
        <v>43292</v>
      </c>
      <c r="M1779" s="112">
        <v>2743</v>
      </c>
      <c r="N1779" s="205">
        <v>2745</v>
      </c>
      <c r="O1779" s="206">
        <v>43291</v>
      </c>
      <c r="P1779" s="112" t="s">
        <v>134</v>
      </c>
      <c r="Q1779" s="203" t="s">
        <v>178</v>
      </c>
      <c r="R1779" s="132" t="str">
        <f>IFERROR(VLOOKUP(Q1779,PROVEEDORES!$A$2:$B$100,2,0),"")</f>
        <v>QUITO</v>
      </c>
      <c r="S1779" s="200">
        <v>0.42430555555555555</v>
      </c>
      <c r="T1779" s="112">
        <v>98</v>
      </c>
      <c r="U1779" s="196" t="str">
        <f>IFERROR(VLOOKUP(V1779,TRANSPORTE!$A$4:$B$99,2,0),"")</f>
        <v>GEOVANNI GUAMAN</v>
      </c>
      <c r="V1779" s="112" t="s">
        <v>1399</v>
      </c>
      <c r="Y1779" s="196" t="str">
        <f>IFERROR(VLOOKUP(V1779,TRANSPORTE!$A$4:$C$99,3,0),"")</f>
        <v>FURGÓN</v>
      </c>
      <c r="Z1779" s="196" t="str">
        <f>IFERROR(VLOOKUP(V1779,TRANSPORTE!$A$4:$D$99,4,0),"")</f>
        <v>CHEVROLET</v>
      </c>
      <c r="AA1779" s="196" t="str">
        <f>IFERROR(VLOOKUP(V1779,TRANSPORTE!$A$4:$E$99,5,0),"")</f>
        <v>ORION</v>
      </c>
      <c r="AB1779" s="196">
        <f t="shared" si="209"/>
        <v>16</v>
      </c>
      <c r="AC1779" s="196">
        <f t="shared" si="208"/>
        <v>1</v>
      </c>
      <c r="AD1779" s="207">
        <v>1200</v>
      </c>
      <c r="AE1779" s="132">
        <f t="shared" si="206"/>
        <v>941</v>
      </c>
      <c r="AF1779" s="112">
        <v>3</v>
      </c>
      <c r="AG1779" s="202"/>
      <c r="AH1779" s="196" t="str">
        <f t="shared" si="205"/>
        <v>2745ACTIVOX MENTA-EUCALIPTO X 16 PASTILLAS</v>
      </c>
      <c r="AI1779" s="203" t="s">
        <v>1425</v>
      </c>
    </row>
    <row r="1780" spans="2:35" s="112" customFormat="1" x14ac:dyDescent="0.3">
      <c r="B1780" s="196" t="str">
        <f t="shared" si="203"/>
        <v>16</v>
      </c>
      <c r="C1780" s="196" t="str">
        <f t="shared" si="204"/>
        <v>27458</v>
      </c>
      <c r="D1780" s="203">
        <v>896159</v>
      </c>
      <c r="E1780" s="204" t="s">
        <v>631</v>
      </c>
      <c r="F1780" s="197" t="str">
        <f>IFERROR(VLOOKUP(CONCATENATE(G1780,E1780),LOTES!$A$6:$D$1002,4,0),"")</f>
        <v>ACTIVOX MIEL-LIMON X 16 PASTILLAS</v>
      </c>
      <c r="G1780" s="204" t="s">
        <v>183</v>
      </c>
      <c r="H1780" s="136">
        <f>IFERROR(VLOOKUP(CONCATENATE(G1780,E1780),LOTES!$A$6:$F$1000,6,0),"")</f>
        <v>43738</v>
      </c>
      <c r="I1780" s="132">
        <f t="shared" si="207"/>
        <v>8</v>
      </c>
      <c r="J1780" s="112" t="s">
        <v>1417</v>
      </c>
      <c r="K1780" s="112">
        <v>2018</v>
      </c>
      <c r="L1780" s="198">
        <v>43292</v>
      </c>
      <c r="M1780" s="112">
        <v>2743</v>
      </c>
      <c r="N1780" s="205">
        <v>2745</v>
      </c>
      <c r="O1780" s="206">
        <v>43291</v>
      </c>
      <c r="P1780" s="112" t="s">
        <v>134</v>
      </c>
      <c r="Q1780" s="203" t="s">
        <v>178</v>
      </c>
      <c r="R1780" s="132" t="str">
        <f>IFERROR(VLOOKUP(Q1780,PROVEEDORES!$A$2:$B$100,2,0),"")</f>
        <v>QUITO</v>
      </c>
      <c r="S1780" s="200">
        <v>0.42430555555555555</v>
      </c>
      <c r="T1780" s="112">
        <v>98</v>
      </c>
      <c r="U1780" s="196" t="str">
        <f>IFERROR(VLOOKUP(V1780,TRANSPORTE!$A$4:$B$99,2,0),"")</f>
        <v>GEOVANNI GUAMAN</v>
      </c>
      <c r="V1780" s="112" t="s">
        <v>1399</v>
      </c>
      <c r="Y1780" s="196" t="str">
        <f>IFERROR(VLOOKUP(V1780,TRANSPORTE!$A$4:$C$99,3,0),"")</f>
        <v>FURGÓN</v>
      </c>
      <c r="Z1780" s="196" t="str">
        <f>IFERROR(VLOOKUP(V1780,TRANSPORTE!$A$4:$D$99,4,0),"")</f>
        <v>CHEVROLET</v>
      </c>
      <c r="AA1780" s="196" t="str">
        <f>IFERROR(VLOOKUP(V1780,TRANSPORTE!$A$4:$E$99,5,0),"")</f>
        <v>ORION</v>
      </c>
      <c r="AB1780" s="196">
        <f t="shared" si="209"/>
        <v>16</v>
      </c>
      <c r="AC1780" s="196">
        <f t="shared" si="208"/>
        <v>1</v>
      </c>
      <c r="AD1780" s="207">
        <v>1080</v>
      </c>
      <c r="AE1780" s="132">
        <f t="shared" si="206"/>
        <v>941</v>
      </c>
      <c r="AF1780" s="112">
        <v>3</v>
      </c>
      <c r="AG1780" s="202"/>
      <c r="AH1780" s="196" t="str">
        <f t="shared" si="205"/>
        <v>2745ACTIVOX MIEL-LIMON X 16 PASTILLAS</v>
      </c>
      <c r="AI1780" s="203" t="s">
        <v>1425</v>
      </c>
    </row>
    <row r="1781" spans="2:35" s="112" customFormat="1" x14ac:dyDescent="0.3">
      <c r="B1781" s="196" t="str">
        <f t="shared" si="203"/>
        <v>16</v>
      </c>
      <c r="C1781" s="196" t="str">
        <f t="shared" si="204"/>
        <v>27459</v>
      </c>
      <c r="D1781" s="203">
        <v>896159</v>
      </c>
      <c r="E1781" s="204" t="s">
        <v>621</v>
      </c>
      <c r="F1781" s="197" t="str">
        <f>IFERROR(VLOOKUP(CONCATENATE(G1781,E1781),LOTES!$A$6:$D$1002,4,0),"")</f>
        <v>VAGIVIT CAJS X 6 V.T.</v>
      </c>
      <c r="G1781" s="204" t="s">
        <v>168</v>
      </c>
      <c r="H1781" s="136">
        <f>IFERROR(VLOOKUP(CONCATENATE(G1781,E1781),LOTES!$A$6:$F$1000,6,0),"")</f>
        <v>43738</v>
      </c>
      <c r="I1781" s="132">
        <f t="shared" si="207"/>
        <v>9</v>
      </c>
      <c r="J1781" s="112" t="s">
        <v>1417</v>
      </c>
      <c r="K1781" s="112">
        <v>2018</v>
      </c>
      <c r="L1781" s="198">
        <v>43292</v>
      </c>
      <c r="M1781" s="112">
        <v>2743</v>
      </c>
      <c r="N1781" s="205">
        <v>2745</v>
      </c>
      <c r="O1781" s="206">
        <v>43291</v>
      </c>
      <c r="P1781" s="112" t="s">
        <v>134</v>
      </c>
      <c r="Q1781" s="203" t="s">
        <v>178</v>
      </c>
      <c r="R1781" s="132" t="str">
        <f>IFERROR(VLOOKUP(Q1781,PROVEEDORES!$A$2:$B$100,2,0),"")</f>
        <v>QUITO</v>
      </c>
      <c r="S1781" s="200">
        <v>0.42430555555555555</v>
      </c>
      <c r="T1781" s="112">
        <v>98</v>
      </c>
      <c r="U1781" s="196" t="str">
        <f>IFERROR(VLOOKUP(V1781,TRANSPORTE!$A$4:$B$99,2,0),"")</f>
        <v>GEOVANNI GUAMAN</v>
      </c>
      <c r="V1781" s="112" t="s">
        <v>1399</v>
      </c>
      <c r="Y1781" s="196" t="str">
        <f>IFERROR(VLOOKUP(V1781,TRANSPORTE!$A$4:$C$99,3,0),"")</f>
        <v>FURGÓN</v>
      </c>
      <c r="Z1781" s="196" t="str">
        <f>IFERROR(VLOOKUP(V1781,TRANSPORTE!$A$4:$D$99,4,0),"")</f>
        <v>CHEVROLET</v>
      </c>
      <c r="AA1781" s="196" t="str">
        <f>IFERROR(VLOOKUP(V1781,TRANSPORTE!$A$4:$E$99,5,0),"")</f>
        <v>ORION</v>
      </c>
      <c r="AB1781" s="196">
        <f t="shared" si="209"/>
        <v>16</v>
      </c>
      <c r="AC1781" s="196">
        <f t="shared" si="208"/>
        <v>1</v>
      </c>
      <c r="AD1781" s="207">
        <v>50</v>
      </c>
      <c r="AE1781" s="132">
        <f t="shared" si="206"/>
        <v>941</v>
      </c>
      <c r="AF1781" s="112">
        <v>3</v>
      </c>
      <c r="AG1781" s="202"/>
      <c r="AH1781" s="196" t="str">
        <f t="shared" si="205"/>
        <v>2745VAGIVIT CAJS X 6 V.T.</v>
      </c>
      <c r="AI1781" s="203" t="s">
        <v>1425</v>
      </c>
    </row>
    <row r="1782" spans="2:35" s="112" customFormat="1" x14ac:dyDescent="0.3">
      <c r="B1782" s="196" t="str">
        <f t="shared" si="203"/>
        <v>17</v>
      </c>
      <c r="C1782" s="196" t="str">
        <f t="shared" si="204"/>
        <v>27461</v>
      </c>
      <c r="D1782" s="203">
        <v>134859</v>
      </c>
      <c r="E1782" s="204" t="s">
        <v>630</v>
      </c>
      <c r="F1782" s="197" t="str">
        <f>IFERROR(VLOOKUP(CONCATENATE(G1782,E1782),LOTES!$A$6:$D$1002,4,0),"")</f>
        <v>ACTIVOX MENTA-EUCALIPTO X 16 PASTILLAS</v>
      </c>
      <c r="G1782" s="204" t="s">
        <v>397</v>
      </c>
      <c r="H1782" s="136">
        <f>IFERROR(VLOOKUP(CONCATENATE(G1782,E1782),LOTES!$A$6:$F$1000,6,0),"")</f>
        <v>43738</v>
      </c>
      <c r="I1782" s="132">
        <f t="shared" si="207"/>
        <v>1</v>
      </c>
      <c r="J1782" s="112" t="s">
        <v>1417</v>
      </c>
      <c r="K1782" s="112">
        <v>2018</v>
      </c>
      <c r="L1782" s="198">
        <v>43292</v>
      </c>
      <c r="M1782" s="112">
        <v>2744</v>
      </c>
      <c r="N1782" s="205">
        <v>2746</v>
      </c>
      <c r="O1782" s="206">
        <v>43291</v>
      </c>
      <c r="P1782" s="112" t="s">
        <v>134</v>
      </c>
      <c r="Q1782" s="203" t="s">
        <v>95</v>
      </c>
      <c r="R1782" s="132" t="str">
        <f>IFERROR(VLOOKUP(Q1782,PROVEEDORES!$A$2:$B$100,2,0),"")</f>
        <v>QUITO</v>
      </c>
      <c r="S1782" s="200">
        <v>0.51388888888888895</v>
      </c>
      <c r="T1782" s="112">
        <v>318</v>
      </c>
      <c r="U1782" s="196" t="str">
        <f>IFERROR(VLOOKUP(V1782,TRANSPORTE!$A$4:$B$99,2,0),"")</f>
        <v>JOSÉ VELIZ</v>
      </c>
      <c r="V1782" s="184" t="s">
        <v>478</v>
      </c>
      <c r="Y1782" s="196" t="str">
        <f>IFERROR(VLOOKUP(V1782,TRANSPORTE!$A$4:$C$99,3,0),"")</f>
        <v>FURGÓN</v>
      </c>
      <c r="Z1782" s="196" t="str">
        <f>IFERROR(VLOOKUP(V1782,TRANSPORTE!$A$4:$D$99,4,0),"")</f>
        <v>HINO</v>
      </c>
      <c r="AA1782" s="196" t="str">
        <f>IFERROR(VLOOKUP(V1782,TRANSPORTE!$A$4:$E$99,5,0),"")</f>
        <v>ORION</v>
      </c>
      <c r="AB1782" s="196">
        <f t="shared" si="209"/>
        <v>17</v>
      </c>
      <c r="AC1782" s="196">
        <f t="shared" si="208"/>
        <v>1</v>
      </c>
      <c r="AD1782" s="207">
        <v>120</v>
      </c>
      <c r="AE1782" s="132">
        <f t="shared" si="206"/>
        <v>942</v>
      </c>
      <c r="AF1782" s="112">
        <v>7</v>
      </c>
      <c r="AG1782" s="202"/>
      <c r="AH1782" s="196" t="str">
        <f t="shared" si="205"/>
        <v>2746ACTIVOX MENTA-EUCALIPTO X 16 PASTILLAS</v>
      </c>
      <c r="AI1782" s="203" t="s">
        <v>1426</v>
      </c>
    </row>
    <row r="1783" spans="2:35" s="112" customFormat="1" x14ac:dyDescent="0.3">
      <c r="B1783" s="196" t="str">
        <f t="shared" si="203"/>
        <v>17</v>
      </c>
      <c r="C1783" s="196" t="str">
        <f t="shared" si="204"/>
        <v>27462</v>
      </c>
      <c r="D1783" s="203">
        <v>134859</v>
      </c>
      <c r="E1783" s="204" t="s">
        <v>631</v>
      </c>
      <c r="F1783" s="197" t="str">
        <f>IFERROR(VLOOKUP(CONCATENATE(G1783,E1783),LOTES!$A$6:$D$1002,4,0),"")</f>
        <v>ACTIVOX MIEL-LIMON X 16 PASTILLAS</v>
      </c>
      <c r="G1783" s="204" t="s">
        <v>183</v>
      </c>
      <c r="H1783" s="136">
        <f>IFERROR(VLOOKUP(CONCATENATE(G1783,E1783),LOTES!$A$6:$F$1000,6,0),"")</f>
        <v>43738</v>
      </c>
      <c r="I1783" s="132">
        <f t="shared" si="207"/>
        <v>2</v>
      </c>
      <c r="J1783" s="112" t="s">
        <v>1417</v>
      </c>
      <c r="K1783" s="112">
        <v>2018</v>
      </c>
      <c r="L1783" s="198">
        <v>43292</v>
      </c>
      <c r="M1783" s="112">
        <v>2744</v>
      </c>
      <c r="N1783" s="205">
        <v>2746</v>
      </c>
      <c r="O1783" s="206">
        <v>43291</v>
      </c>
      <c r="P1783" s="112" t="s">
        <v>134</v>
      </c>
      <c r="Q1783" s="203" t="s">
        <v>95</v>
      </c>
      <c r="R1783" s="132" t="str">
        <f>IFERROR(VLOOKUP(Q1783,PROVEEDORES!$A$2:$B$100,2,0),"")</f>
        <v>QUITO</v>
      </c>
      <c r="S1783" s="200">
        <v>0.51388888888888895</v>
      </c>
      <c r="T1783" s="112">
        <v>318</v>
      </c>
      <c r="U1783" s="196" t="str">
        <f>IFERROR(VLOOKUP(V1783,TRANSPORTE!$A$4:$B$99,2,0),"")</f>
        <v>JOSÉ VELIZ</v>
      </c>
      <c r="V1783" s="184" t="s">
        <v>478</v>
      </c>
      <c r="Y1783" s="196" t="str">
        <f>IFERROR(VLOOKUP(V1783,TRANSPORTE!$A$4:$C$99,3,0),"")</f>
        <v>FURGÓN</v>
      </c>
      <c r="Z1783" s="196" t="str">
        <f>IFERROR(VLOOKUP(V1783,TRANSPORTE!$A$4:$D$99,4,0),"")</f>
        <v>HINO</v>
      </c>
      <c r="AA1783" s="196" t="str">
        <f>IFERROR(VLOOKUP(V1783,TRANSPORTE!$A$4:$E$99,5,0),"")</f>
        <v>ORION</v>
      </c>
      <c r="AB1783" s="196">
        <f t="shared" si="209"/>
        <v>17</v>
      </c>
      <c r="AC1783" s="196">
        <f t="shared" si="208"/>
        <v>1</v>
      </c>
      <c r="AD1783" s="207">
        <v>480</v>
      </c>
      <c r="AE1783" s="132">
        <f t="shared" si="206"/>
        <v>942</v>
      </c>
      <c r="AF1783" s="112">
        <v>7</v>
      </c>
      <c r="AG1783" s="202"/>
      <c r="AH1783" s="196" t="str">
        <f t="shared" si="205"/>
        <v>2746ACTIVOX MIEL-LIMON X 16 PASTILLAS</v>
      </c>
      <c r="AI1783" s="203" t="s">
        <v>1426</v>
      </c>
    </row>
    <row r="1784" spans="2:35" s="112" customFormat="1" x14ac:dyDescent="0.3">
      <c r="B1784" s="196" t="str">
        <f t="shared" si="203"/>
        <v>17</v>
      </c>
      <c r="C1784" s="196" t="str">
        <f t="shared" si="204"/>
        <v>27463</v>
      </c>
      <c r="D1784" s="203">
        <v>134859</v>
      </c>
      <c r="E1784" s="204" t="s">
        <v>615</v>
      </c>
      <c r="F1784" s="197" t="str">
        <f>IFERROR(VLOOKUP(CONCATENATE(G1784,E1784),LOTES!$A$6:$D$1002,4,0),"")</f>
        <v>ARKOVOX PROPOLIS JARABE X 150 ML.</v>
      </c>
      <c r="G1784" s="204" t="s">
        <v>403</v>
      </c>
      <c r="H1784" s="136">
        <f>IFERROR(VLOOKUP(CONCATENATE(G1784,E1784),LOTES!$A$6:$F$1000,6,0),"")</f>
        <v>43707</v>
      </c>
      <c r="I1784" s="132">
        <f t="shared" si="207"/>
        <v>3</v>
      </c>
      <c r="J1784" s="112" t="s">
        <v>1417</v>
      </c>
      <c r="K1784" s="112">
        <v>2018</v>
      </c>
      <c r="L1784" s="198">
        <v>43292</v>
      </c>
      <c r="M1784" s="112">
        <v>2744</v>
      </c>
      <c r="N1784" s="205">
        <v>2746</v>
      </c>
      <c r="O1784" s="206">
        <v>43291</v>
      </c>
      <c r="P1784" s="112" t="s">
        <v>134</v>
      </c>
      <c r="Q1784" s="203" t="s">
        <v>95</v>
      </c>
      <c r="R1784" s="132" t="str">
        <f>IFERROR(VLOOKUP(Q1784,PROVEEDORES!$A$2:$B$100,2,0),"")</f>
        <v>QUITO</v>
      </c>
      <c r="S1784" s="200">
        <v>0.51388888888888895</v>
      </c>
      <c r="T1784" s="112">
        <v>318</v>
      </c>
      <c r="U1784" s="196" t="str">
        <f>IFERROR(VLOOKUP(V1784,TRANSPORTE!$A$4:$B$99,2,0),"")</f>
        <v>JOSÉ VELIZ</v>
      </c>
      <c r="V1784" s="184" t="s">
        <v>478</v>
      </c>
      <c r="Y1784" s="196" t="str">
        <f>IFERROR(VLOOKUP(V1784,TRANSPORTE!$A$4:$C$99,3,0),"")</f>
        <v>FURGÓN</v>
      </c>
      <c r="Z1784" s="196" t="str">
        <f>IFERROR(VLOOKUP(V1784,TRANSPORTE!$A$4:$D$99,4,0),"")</f>
        <v>HINO</v>
      </c>
      <c r="AA1784" s="196" t="str">
        <f>IFERROR(VLOOKUP(V1784,TRANSPORTE!$A$4:$E$99,5,0),"")</f>
        <v>ORION</v>
      </c>
      <c r="AB1784" s="196">
        <f t="shared" si="209"/>
        <v>17</v>
      </c>
      <c r="AC1784" s="196">
        <f t="shared" si="208"/>
        <v>1</v>
      </c>
      <c r="AD1784" s="207">
        <v>746</v>
      </c>
      <c r="AE1784" s="132">
        <f t="shared" si="206"/>
        <v>942</v>
      </c>
      <c r="AF1784" s="112">
        <v>7</v>
      </c>
      <c r="AG1784" s="202"/>
      <c r="AH1784" s="196" t="str">
        <f t="shared" si="205"/>
        <v>2746ARKOVOX PROPOLIS JARABE X 150 ML.</v>
      </c>
      <c r="AI1784" s="203" t="s">
        <v>1426</v>
      </c>
    </row>
    <row r="1785" spans="2:35" s="112" customFormat="1" x14ac:dyDescent="0.3">
      <c r="B1785" s="196" t="str">
        <f t="shared" si="203"/>
        <v>17</v>
      </c>
      <c r="C1785" s="196" t="str">
        <f t="shared" si="204"/>
        <v>27464</v>
      </c>
      <c r="D1785" s="203">
        <v>134859</v>
      </c>
      <c r="E1785" s="204" t="s">
        <v>615</v>
      </c>
      <c r="F1785" s="197" t="str">
        <f>IFERROR(VLOOKUP(CONCATENATE(G1785,E1785),LOTES!$A$6:$D$1002,4,0),"")</f>
        <v>ARKOVOX PROPOLIS JARABE X 150 ML.</v>
      </c>
      <c r="G1785" s="204" t="s">
        <v>404</v>
      </c>
      <c r="H1785" s="136">
        <f>IFERROR(VLOOKUP(CONCATENATE(G1785,E1785),LOTES!$A$6:$F$1000,6,0),"")</f>
        <v>43707</v>
      </c>
      <c r="I1785" s="132">
        <v>4</v>
      </c>
      <c r="J1785" s="112" t="s">
        <v>1417</v>
      </c>
      <c r="K1785" s="112">
        <v>2018</v>
      </c>
      <c r="L1785" s="198">
        <v>43292</v>
      </c>
      <c r="M1785" s="112">
        <v>2744</v>
      </c>
      <c r="N1785" s="205">
        <v>2746</v>
      </c>
      <c r="O1785" s="206">
        <v>43291</v>
      </c>
      <c r="P1785" s="112" t="s">
        <v>134</v>
      </c>
      <c r="Q1785" s="203" t="s">
        <v>95</v>
      </c>
      <c r="R1785" s="132" t="str">
        <f>IFERROR(VLOOKUP(Q1785,PROVEEDORES!$A$2:$B$100,2,0),"")</f>
        <v>QUITO</v>
      </c>
      <c r="S1785" s="200">
        <v>0.51388888888888895</v>
      </c>
      <c r="T1785" s="112">
        <v>318</v>
      </c>
      <c r="U1785" s="196" t="str">
        <f>IFERROR(VLOOKUP(V1785,TRANSPORTE!$A$4:$B$99,2,0),"")</f>
        <v>JOSÉ VELIZ</v>
      </c>
      <c r="V1785" s="184" t="s">
        <v>478</v>
      </c>
      <c r="Y1785" s="196" t="str">
        <f>IFERROR(VLOOKUP(V1785,TRANSPORTE!$A$4:$C$99,3,0),"")</f>
        <v>FURGÓN</v>
      </c>
      <c r="Z1785" s="196" t="str">
        <f>IFERROR(VLOOKUP(V1785,TRANSPORTE!$A$4:$D$99,4,0),"")</f>
        <v>HINO</v>
      </c>
      <c r="AA1785" s="196" t="str">
        <f>IFERROR(VLOOKUP(V1785,TRANSPORTE!$A$4:$E$99,5,0),"")</f>
        <v>ORION</v>
      </c>
      <c r="AB1785" s="196">
        <f t="shared" si="209"/>
        <v>17</v>
      </c>
      <c r="AC1785" s="196">
        <f t="shared" si="208"/>
        <v>1</v>
      </c>
      <c r="AD1785" s="207">
        <v>2134</v>
      </c>
      <c r="AE1785" s="132">
        <f t="shared" si="206"/>
        <v>942</v>
      </c>
      <c r="AF1785" s="112">
        <v>7</v>
      </c>
      <c r="AG1785" s="202"/>
      <c r="AH1785" s="196" t="str">
        <f t="shared" si="205"/>
        <v>2746ARKOVOX PROPOLIS JARABE X 150 ML.</v>
      </c>
      <c r="AI1785" s="203" t="s">
        <v>1426</v>
      </c>
    </row>
    <row r="1786" spans="2:35" s="112" customFormat="1" x14ac:dyDescent="0.3">
      <c r="B1786" s="196" t="str">
        <f t="shared" si="203"/>
        <v>17</v>
      </c>
      <c r="C1786" s="196" t="str">
        <f t="shared" si="204"/>
        <v>27465</v>
      </c>
      <c r="D1786" s="203">
        <v>134859</v>
      </c>
      <c r="E1786" s="204" t="s">
        <v>614</v>
      </c>
      <c r="F1786" s="197" t="str">
        <f>IFERROR(VLOOKUP(CONCATENATE(G1786,E1786),LOTES!$A$6:$D$1002,4,0),"")</f>
        <v>CHONDRO AID FORTE X 60 CAPS.</v>
      </c>
      <c r="G1786" s="204" t="s">
        <v>1387</v>
      </c>
      <c r="H1786" s="136">
        <f>IFERROR(VLOOKUP(CONCATENATE(G1786,E1786),LOTES!$A$6:$F$1000,6,0),"")</f>
        <v>44255</v>
      </c>
      <c r="I1786" s="132">
        <f t="shared" si="207"/>
        <v>5</v>
      </c>
      <c r="J1786" s="112" t="s">
        <v>1417</v>
      </c>
      <c r="K1786" s="112">
        <v>2018</v>
      </c>
      <c r="L1786" s="198">
        <v>43292</v>
      </c>
      <c r="M1786" s="112">
        <v>2744</v>
      </c>
      <c r="N1786" s="205">
        <v>2746</v>
      </c>
      <c r="O1786" s="206">
        <v>43291</v>
      </c>
      <c r="P1786" s="112" t="s">
        <v>134</v>
      </c>
      <c r="Q1786" s="203" t="s">
        <v>95</v>
      </c>
      <c r="R1786" s="132" t="str">
        <f>IFERROR(VLOOKUP(Q1786,PROVEEDORES!$A$2:$B$100,2,0),"")</f>
        <v>QUITO</v>
      </c>
      <c r="S1786" s="200">
        <v>0.51388888888888895</v>
      </c>
      <c r="T1786" s="112">
        <v>318</v>
      </c>
      <c r="U1786" s="196" t="str">
        <f>IFERROR(VLOOKUP(V1786,TRANSPORTE!$A$4:$B$99,2,0),"")</f>
        <v>JOSÉ VELIZ</v>
      </c>
      <c r="V1786" s="184" t="s">
        <v>478</v>
      </c>
      <c r="Y1786" s="196" t="str">
        <f>IFERROR(VLOOKUP(V1786,TRANSPORTE!$A$4:$C$99,3,0),"")</f>
        <v>FURGÓN</v>
      </c>
      <c r="Z1786" s="196" t="str">
        <f>IFERROR(VLOOKUP(V1786,TRANSPORTE!$A$4:$D$99,4,0),"")</f>
        <v>HINO</v>
      </c>
      <c r="AA1786" s="196" t="str">
        <f>IFERROR(VLOOKUP(V1786,TRANSPORTE!$A$4:$E$99,5,0),"")</f>
        <v>ORION</v>
      </c>
      <c r="AB1786" s="196">
        <f t="shared" si="209"/>
        <v>17</v>
      </c>
      <c r="AC1786" s="196">
        <f t="shared" si="208"/>
        <v>1</v>
      </c>
      <c r="AD1786" s="207">
        <v>10</v>
      </c>
      <c r="AE1786" s="132">
        <f t="shared" si="206"/>
        <v>942</v>
      </c>
      <c r="AF1786" s="112">
        <v>7</v>
      </c>
      <c r="AG1786" s="202"/>
      <c r="AH1786" s="196" t="str">
        <f t="shared" si="205"/>
        <v>2746CHONDRO AID FORTE X 60 CAPS.</v>
      </c>
      <c r="AI1786" s="203" t="s">
        <v>1426</v>
      </c>
    </row>
    <row r="1787" spans="2:35" s="112" customFormat="1" x14ac:dyDescent="0.3">
      <c r="B1787" s="196" t="str">
        <f t="shared" si="203"/>
        <v>17</v>
      </c>
      <c r="C1787" s="196" t="str">
        <f t="shared" si="204"/>
        <v>27466</v>
      </c>
      <c r="D1787" s="203">
        <v>134859</v>
      </c>
      <c r="E1787" s="204" t="s">
        <v>619</v>
      </c>
      <c r="F1787" s="197" t="str">
        <f>IFERROR(VLOOKUP(CONCATENATE(G1787,E1787),LOTES!$A$6:$D$1002,4,0),"")</f>
        <v>CYS-CONTROL SACHETS X 14</v>
      </c>
      <c r="G1787" s="204" t="s">
        <v>608</v>
      </c>
      <c r="H1787" s="136">
        <f>IFERROR(VLOOKUP(CONCATENATE(G1787,E1787),LOTES!$A$6:$F$1000,6,0),"")</f>
        <v>44255</v>
      </c>
      <c r="I1787" s="132">
        <f t="shared" si="207"/>
        <v>6</v>
      </c>
      <c r="J1787" s="112" t="s">
        <v>1417</v>
      </c>
      <c r="K1787" s="112">
        <v>2018</v>
      </c>
      <c r="L1787" s="198">
        <v>43292</v>
      </c>
      <c r="M1787" s="112">
        <v>2744</v>
      </c>
      <c r="N1787" s="205">
        <v>2746</v>
      </c>
      <c r="O1787" s="206">
        <v>43291</v>
      </c>
      <c r="P1787" s="112" t="s">
        <v>134</v>
      </c>
      <c r="Q1787" s="203" t="s">
        <v>95</v>
      </c>
      <c r="R1787" s="132" t="str">
        <f>IFERROR(VLOOKUP(Q1787,PROVEEDORES!$A$2:$B$100,2,0),"")</f>
        <v>QUITO</v>
      </c>
      <c r="S1787" s="200">
        <v>0.51388888888888895</v>
      </c>
      <c r="T1787" s="112">
        <v>318</v>
      </c>
      <c r="U1787" s="196" t="str">
        <f>IFERROR(VLOOKUP(V1787,TRANSPORTE!$A$4:$B$99,2,0),"")</f>
        <v>JOSÉ VELIZ</v>
      </c>
      <c r="V1787" s="184" t="s">
        <v>478</v>
      </c>
      <c r="Y1787" s="196" t="str">
        <f>IFERROR(VLOOKUP(V1787,TRANSPORTE!$A$4:$C$99,3,0),"")</f>
        <v>FURGÓN</v>
      </c>
      <c r="Z1787" s="196" t="str">
        <f>IFERROR(VLOOKUP(V1787,TRANSPORTE!$A$4:$D$99,4,0),"")</f>
        <v>HINO</v>
      </c>
      <c r="AA1787" s="196" t="str">
        <f>IFERROR(VLOOKUP(V1787,TRANSPORTE!$A$4:$E$99,5,0),"")</f>
        <v>ORION</v>
      </c>
      <c r="AB1787" s="196">
        <f t="shared" si="209"/>
        <v>17</v>
      </c>
      <c r="AC1787" s="196">
        <f t="shared" si="208"/>
        <v>1</v>
      </c>
      <c r="AD1787" s="207">
        <v>80</v>
      </c>
      <c r="AE1787" s="132">
        <f t="shared" si="206"/>
        <v>942</v>
      </c>
      <c r="AF1787" s="112">
        <v>7</v>
      </c>
      <c r="AG1787" s="202"/>
      <c r="AH1787" s="196" t="str">
        <f t="shared" si="205"/>
        <v>2746CYS-CONTROL SACHETS X 14</v>
      </c>
      <c r="AI1787" s="203" t="s">
        <v>1426</v>
      </c>
    </row>
    <row r="1788" spans="2:35" s="112" customFormat="1" x14ac:dyDescent="0.3">
      <c r="B1788" s="196" t="str">
        <f t="shared" si="203"/>
        <v>17</v>
      </c>
      <c r="C1788" s="196" t="str">
        <f t="shared" si="204"/>
        <v>27467</v>
      </c>
      <c r="D1788" s="203">
        <v>134859</v>
      </c>
      <c r="E1788" s="204" t="s">
        <v>627</v>
      </c>
      <c r="F1788" s="197" t="str">
        <f>IFERROR(VLOOKUP(CONCATENATE(G1788,E1788),LOTES!$A$6:$D$1002,4,0),"")</f>
        <v>ECHINALIS X 30 CAPSULAS</v>
      </c>
      <c r="G1788" s="204" t="s">
        <v>154</v>
      </c>
      <c r="H1788" s="136">
        <f>IFERROR(VLOOKUP(CONCATENATE(G1788,E1788),LOTES!$A$6:$F$1000,6,0),"")</f>
        <v>43910</v>
      </c>
      <c r="I1788" s="132">
        <f t="shared" si="207"/>
        <v>7</v>
      </c>
      <c r="J1788" s="112" t="s">
        <v>1417</v>
      </c>
      <c r="K1788" s="112">
        <v>2018</v>
      </c>
      <c r="L1788" s="198">
        <v>43292</v>
      </c>
      <c r="M1788" s="112">
        <v>2744</v>
      </c>
      <c r="N1788" s="205">
        <v>2746</v>
      </c>
      <c r="O1788" s="206">
        <v>43291</v>
      </c>
      <c r="P1788" s="112" t="s">
        <v>134</v>
      </c>
      <c r="Q1788" s="203" t="s">
        <v>95</v>
      </c>
      <c r="R1788" s="132" t="str">
        <f>IFERROR(VLOOKUP(Q1788,PROVEEDORES!$A$2:$B$100,2,0),"")</f>
        <v>QUITO</v>
      </c>
      <c r="S1788" s="200">
        <v>0.51388888888888895</v>
      </c>
      <c r="T1788" s="112">
        <v>318</v>
      </c>
      <c r="U1788" s="196" t="str">
        <f>IFERROR(VLOOKUP(V1788,TRANSPORTE!$A$4:$B$99,2,0),"")</f>
        <v>JOSÉ VELIZ</v>
      </c>
      <c r="V1788" s="184" t="s">
        <v>478</v>
      </c>
      <c r="Y1788" s="196" t="str">
        <f>IFERROR(VLOOKUP(V1788,TRANSPORTE!$A$4:$C$99,3,0),"")</f>
        <v>FURGÓN</v>
      </c>
      <c r="Z1788" s="196" t="str">
        <f>IFERROR(VLOOKUP(V1788,TRANSPORTE!$A$4:$D$99,4,0),"")</f>
        <v>HINO</v>
      </c>
      <c r="AA1788" s="196" t="str">
        <f>IFERROR(VLOOKUP(V1788,TRANSPORTE!$A$4:$E$99,5,0),"")</f>
        <v>ORION</v>
      </c>
      <c r="AB1788" s="196">
        <f t="shared" si="209"/>
        <v>17</v>
      </c>
      <c r="AC1788" s="196">
        <f t="shared" si="208"/>
        <v>1</v>
      </c>
      <c r="AD1788" s="207">
        <v>40</v>
      </c>
      <c r="AE1788" s="132">
        <f t="shared" si="206"/>
        <v>942</v>
      </c>
      <c r="AF1788" s="112">
        <v>7</v>
      </c>
      <c r="AG1788" s="202"/>
      <c r="AH1788" s="196" t="str">
        <f t="shared" si="205"/>
        <v>2746ECHINALIS X 30 CAPSULAS</v>
      </c>
      <c r="AI1788" s="203" t="s">
        <v>1426</v>
      </c>
    </row>
    <row r="1789" spans="2:35" s="112" customFormat="1" x14ac:dyDescent="0.3">
      <c r="B1789" s="196" t="str">
        <f t="shared" si="203"/>
        <v>17</v>
      </c>
      <c r="C1789" s="196" t="str">
        <f t="shared" si="204"/>
        <v>27468</v>
      </c>
      <c r="D1789" s="203">
        <v>134859</v>
      </c>
      <c r="E1789" s="204" t="s">
        <v>616</v>
      </c>
      <c r="F1789" s="197" t="str">
        <f>IFERROR(VLOOKUP(CONCATENATE(G1789,E1789),LOTES!$A$6:$D$1002,4,0),"")</f>
        <v>PERLAS DE PIEL advance X 200 CAPS.</v>
      </c>
      <c r="G1789" s="204" t="s">
        <v>408</v>
      </c>
      <c r="H1789" s="136">
        <f>IFERROR(VLOOKUP(CONCATENATE(G1789,E1789),LOTES!$A$6:$F$1000,6,0),"")</f>
        <v>44165</v>
      </c>
      <c r="I1789" s="132">
        <f t="shared" si="207"/>
        <v>8</v>
      </c>
      <c r="J1789" s="112" t="s">
        <v>1417</v>
      </c>
      <c r="K1789" s="112">
        <v>2018</v>
      </c>
      <c r="L1789" s="198">
        <v>43292</v>
      </c>
      <c r="M1789" s="112">
        <v>2744</v>
      </c>
      <c r="N1789" s="205">
        <v>2746</v>
      </c>
      <c r="O1789" s="206">
        <v>43291</v>
      </c>
      <c r="P1789" s="112" t="s">
        <v>134</v>
      </c>
      <c r="Q1789" s="203" t="s">
        <v>95</v>
      </c>
      <c r="R1789" s="132" t="str">
        <f>IFERROR(VLOOKUP(Q1789,PROVEEDORES!$A$2:$B$100,2,0),"")</f>
        <v>QUITO</v>
      </c>
      <c r="S1789" s="200">
        <v>0.51388888888888895</v>
      </c>
      <c r="T1789" s="112">
        <v>318</v>
      </c>
      <c r="U1789" s="196" t="str">
        <f>IFERROR(VLOOKUP(V1789,TRANSPORTE!$A$4:$B$99,2,0),"")</f>
        <v>JOSÉ VELIZ</v>
      </c>
      <c r="V1789" s="184" t="s">
        <v>478</v>
      </c>
      <c r="Y1789" s="196" t="str">
        <f>IFERROR(VLOOKUP(V1789,TRANSPORTE!$A$4:$C$99,3,0),"")</f>
        <v>FURGÓN</v>
      </c>
      <c r="Z1789" s="196" t="str">
        <f>IFERROR(VLOOKUP(V1789,TRANSPORTE!$A$4:$D$99,4,0),"")</f>
        <v>HINO</v>
      </c>
      <c r="AA1789" s="196" t="str">
        <f>IFERROR(VLOOKUP(V1789,TRANSPORTE!$A$4:$E$99,5,0),"")</f>
        <v>ORION</v>
      </c>
      <c r="AB1789" s="196">
        <f t="shared" si="209"/>
        <v>17</v>
      </c>
      <c r="AC1789" s="196">
        <f t="shared" si="208"/>
        <v>1</v>
      </c>
      <c r="AD1789" s="207">
        <v>20</v>
      </c>
      <c r="AE1789" s="132">
        <f t="shared" si="206"/>
        <v>942</v>
      </c>
      <c r="AF1789" s="112">
        <v>7</v>
      </c>
      <c r="AG1789" s="202"/>
      <c r="AH1789" s="196" t="str">
        <f t="shared" si="205"/>
        <v>2746PERLAS DE PIEL advance X 200 CAPS.</v>
      </c>
      <c r="AI1789" s="203" t="s">
        <v>1426</v>
      </c>
    </row>
    <row r="1790" spans="2:35" s="112" customFormat="1" x14ac:dyDescent="0.3">
      <c r="B1790" s="196" t="str">
        <f t="shared" si="203"/>
        <v>17</v>
      </c>
      <c r="C1790" s="196" t="str">
        <f t="shared" si="204"/>
        <v>27469</v>
      </c>
      <c r="D1790" s="203">
        <v>134859</v>
      </c>
      <c r="E1790" s="204" t="s">
        <v>617</v>
      </c>
      <c r="F1790" s="197" t="str">
        <f>IFERROR(VLOOKUP(CONCATENATE(G1790,E1790),LOTES!$A$6:$D$1002,4,0),"")</f>
        <v>PHYTO SOYA CAPS. X 60</v>
      </c>
      <c r="G1790" s="204" t="s">
        <v>355</v>
      </c>
      <c r="H1790" s="136">
        <f>IFERROR(VLOOKUP(CONCATENATE(G1790,E1790),LOTES!$A$6:$F$1000,6,0),"")</f>
        <v>44073</v>
      </c>
      <c r="I1790" s="132">
        <f t="shared" si="207"/>
        <v>9</v>
      </c>
      <c r="J1790" s="112" t="s">
        <v>1417</v>
      </c>
      <c r="K1790" s="112">
        <v>2018</v>
      </c>
      <c r="L1790" s="198">
        <v>43292</v>
      </c>
      <c r="M1790" s="112">
        <v>2744</v>
      </c>
      <c r="N1790" s="205">
        <v>2746</v>
      </c>
      <c r="O1790" s="206">
        <v>43291</v>
      </c>
      <c r="P1790" s="112" t="s">
        <v>134</v>
      </c>
      <c r="Q1790" s="203" t="s">
        <v>95</v>
      </c>
      <c r="R1790" s="132" t="str">
        <f>IFERROR(VLOOKUP(Q1790,PROVEEDORES!$A$2:$B$100,2,0),"")</f>
        <v>QUITO</v>
      </c>
      <c r="S1790" s="200">
        <v>0.51388888888888895</v>
      </c>
      <c r="T1790" s="112">
        <v>318</v>
      </c>
      <c r="U1790" s="196" t="str">
        <f>IFERROR(VLOOKUP(V1790,TRANSPORTE!$A$4:$B$99,2,0),"")</f>
        <v>JOSÉ VELIZ</v>
      </c>
      <c r="V1790" s="184" t="s">
        <v>478</v>
      </c>
      <c r="Y1790" s="196" t="str">
        <f>IFERROR(VLOOKUP(V1790,TRANSPORTE!$A$4:$C$99,3,0),"")</f>
        <v>FURGÓN</v>
      </c>
      <c r="Z1790" s="196" t="str">
        <f>IFERROR(VLOOKUP(V1790,TRANSPORTE!$A$4:$D$99,4,0),"")</f>
        <v>HINO</v>
      </c>
      <c r="AA1790" s="196" t="str">
        <f>IFERROR(VLOOKUP(V1790,TRANSPORTE!$A$4:$E$99,5,0),"")</f>
        <v>ORION</v>
      </c>
      <c r="AB1790" s="196">
        <f t="shared" si="209"/>
        <v>17</v>
      </c>
      <c r="AC1790" s="196">
        <f t="shared" si="208"/>
        <v>1</v>
      </c>
      <c r="AD1790" s="207">
        <v>20</v>
      </c>
      <c r="AE1790" s="132">
        <f t="shared" si="206"/>
        <v>942</v>
      </c>
      <c r="AF1790" s="112">
        <v>7</v>
      </c>
      <c r="AG1790" s="202"/>
      <c r="AH1790" s="196" t="str">
        <f t="shared" si="205"/>
        <v>2746PHYTO SOYA CAPS. X 60</v>
      </c>
      <c r="AI1790" s="203" t="s">
        <v>1426</v>
      </c>
    </row>
    <row r="1791" spans="2:35" s="112" customFormat="1" x14ac:dyDescent="0.3">
      <c r="B1791" s="196" t="str">
        <f t="shared" ref="B1791:B1854" si="210">CONCATENATE(A1791,AB1791)</f>
        <v>17</v>
      </c>
      <c r="C1791" s="196" t="str">
        <f t="shared" ref="C1791:C1854" si="211">CONCATENATE(N1791,I1791)</f>
        <v>274610</v>
      </c>
      <c r="D1791" s="203">
        <v>134859</v>
      </c>
      <c r="E1791" s="204" t="s">
        <v>613</v>
      </c>
      <c r="F1791" s="197" t="str">
        <f>IFERROR(VLOOKUP(CONCATENATE(G1791,E1791),LOTES!$A$6:$D$1002,4,0),"")</f>
        <v>ARKOLAGEN PLUS X 14 SACHETS</v>
      </c>
      <c r="G1791" s="204" t="s">
        <v>1392</v>
      </c>
      <c r="H1791" s="136">
        <f>IFERROR(VLOOKUP(CONCATENATE(G1791,E1791),LOTES!$A$6:$F$1000,6,0),"")</f>
        <v>44226</v>
      </c>
      <c r="I1791" s="132">
        <f t="shared" si="207"/>
        <v>10</v>
      </c>
      <c r="J1791" s="112" t="s">
        <v>1417</v>
      </c>
      <c r="K1791" s="112">
        <v>2018</v>
      </c>
      <c r="L1791" s="198">
        <v>43292</v>
      </c>
      <c r="M1791" s="112">
        <v>2744</v>
      </c>
      <c r="N1791" s="205">
        <v>2746</v>
      </c>
      <c r="O1791" s="206">
        <v>43291</v>
      </c>
      <c r="P1791" s="112" t="s">
        <v>134</v>
      </c>
      <c r="Q1791" s="203" t="s">
        <v>95</v>
      </c>
      <c r="R1791" s="132" t="str">
        <f>IFERROR(VLOOKUP(Q1791,PROVEEDORES!$A$2:$B$100,2,0),"")</f>
        <v>QUITO</v>
      </c>
      <c r="S1791" s="200">
        <v>0.51388888888888895</v>
      </c>
      <c r="T1791" s="112">
        <v>318</v>
      </c>
      <c r="U1791" s="196" t="str">
        <f>IFERROR(VLOOKUP(V1791,TRANSPORTE!$A$4:$B$99,2,0),"")</f>
        <v>JOSÉ VELIZ</v>
      </c>
      <c r="V1791" s="184" t="s">
        <v>478</v>
      </c>
      <c r="Y1791" s="196" t="str">
        <f>IFERROR(VLOOKUP(V1791,TRANSPORTE!$A$4:$C$99,3,0),"")</f>
        <v>FURGÓN</v>
      </c>
      <c r="Z1791" s="196" t="str">
        <f>IFERROR(VLOOKUP(V1791,TRANSPORTE!$A$4:$D$99,4,0),"")</f>
        <v>HINO</v>
      </c>
      <c r="AA1791" s="196" t="str">
        <f>IFERROR(VLOOKUP(V1791,TRANSPORTE!$A$4:$E$99,5,0),"")</f>
        <v>ORION</v>
      </c>
      <c r="AB1791" s="196">
        <f t="shared" si="209"/>
        <v>17</v>
      </c>
      <c r="AC1791" s="196">
        <f t="shared" si="208"/>
        <v>1</v>
      </c>
      <c r="AD1791" s="207">
        <v>871</v>
      </c>
      <c r="AE1791" s="132">
        <f t="shared" si="206"/>
        <v>942</v>
      </c>
      <c r="AF1791" s="112">
        <v>7</v>
      </c>
      <c r="AG1791" s="202"/>
      <c r="AH1791" s="196" t="str">
        <f t="shared" ref="AH1791:AH1854" si="212">CONCATENATE(N1791,F1791)</f>
        <v>2746ARKOLAGEN PLUS X 14 SACHETS</v>
      </c>
      <c r="AI1791" s="203" t="s">
        <v>1426</v>
      </c>
    </row>
    <row r="1792" spans="2:35" s="112" customFormat="1" x14ac:dyDescent="0.3">
      <c r="B1792" s="196" t="str">
        <f t="shared" si="210"/>
        <v>17</v>
      </c>
      <c r="C1792" s="196" t="str">
        <f t="shared" si="211"/>
        <v>274611</v>
      </c>
      <c r="D1792" s="203">
        <v>134859</v>
      </c>
      <c r="E1792" s="204" t="s">
        <v>613</v>
      </c>
      <c r="F1792" s="197" t="str">
        <f>IFERROR(VLOOKUP(CONCATENATE(G1792,E1792),LOTES!$A$6:$D$1002,4,0),"")</f>
        <v>ARKOLAGEN PLUS X 14 SACHETS</v>
      </c>
      <c r="G1792" s="204" t="s">
        <v>586</v>
      </c>
      <c r="H1792" s="136">
        <f>IFERROR(VLOOKUP(CONCATENATE(G1792,E1792),LOTES!$A$6:$F$1000,6,0),"")</f>
        <v>44226</v>
      </c>
      <c r="I1792" s="132">
        <v>11</v>
      </c>
      <c r="J1792" s="112" t="s">
        <v>1417</v>
      </c>
      <c r="K1792" s="112">
        <v>2018</v>
      </c>
      <c r="L1792" s="198">
        <v>43292</v>
      </c>
      <c r="M1792" s="112">
        <v>2744</v>
      </c>
      <c r="N1792" s="205">
        <v>2746</v>
      </c>
      <c r="O1792" s="206">
        <v>43291</v>
      </c>
      <c r="P1792" s="112" t="s">
        <v>134</v>
      </c>
      <c r="Q1792" s="203" t="s">
        <v>95</v>
      </c>
      <c r="R1792" s="132" t="str">
        <f>IFERROR(VLOOKUP(Q1792,PROVEEDORES!$A$2:$B$100,2,0),"")</f>
        <v>QUITO</v>
      </c>
      <c r="S1792" s="200">
        <v>0.51388888888888895</v>
      </c>
      <c r="T1792" s="112">
        <v>318</v>
      </c>
      <c r="U1792" s="196" t="str">
        <f>IFERROR(VLOOKUP(V1792,TRANSPORTE!$A$4:$B$99,2,0),"")</f>
        <v>JOSÉ VELIZ</v>
      </c>
      <c r="V1792" s="184" t="s">
        <v>478</v>
      </c>
      <c r="Y1792" s="196" t="str">
        <f>IFERROR(VLOOKUP(V1792,TRANSPORTE!$A$4:$C$99,3,0),"")</f>
        <v>FURGÓN</v>
      </c>
      <c r="Z1792" s="196" t="str">
        <f>IFERROR(VLOOKUP(V1792,TRANSPORTE!$A$4:$D$99,4,0),"")</f>
        <v>HINO</v>
      </c>
      <c r="AA1792" s="196" t="str">
        <f>IFERROR(VLOOKUP(V1792,TRANSPORTE!$A$4:$E$99,5,0),"")</f>
        <v>ORION</v>
      </c>
      <c r="AB1792" s="196">
        <f t="shared" si="209"/>
        <v>17</v>
      </c>
      <c r="AC1792" s="196">
        <f t="shared" si="208"/>
        <v>1</v>
      </c>
      <c r="AD1792" s="207">
        <v>335</v>
      </c>
      <c r="AE1792" s="132">
        <f t="shared" si="206"/>
        <v>942</v>
      </c>
      <c r="AF1792" s="112">
        <v>7</v>
      </c>
      <c r="AG1792" s="202"/>
      <c r="AH1792" s="196" t="str">
        <f t="shared" si="212"/>
        <v>2746ARKOLAGEN PLUS X 14 SACHETS</v>
      </c>
      <c r="AI1792" s="203" t="s">
        <v>1426</v>
      </c>
    </row>
    <row r="1793" spans="2:35" s="112" customFormat="1" x14ac:dyDescent="0.3">
      <c r="B1793" s="196" t="str">
        <f t="shared" si="210"/>
        <v>18</v>
      </c>
      <c r="C1793" s="196" t="str">
        <f t="shared" si="211"/>
        <v>27481</v>
      </c>
      <c r="D1793" s="203" t="s">
        <v>1418</v>
      </c>
      <c r="E1793" s="204" t="s">
        <v>631</v>
      </c>
      <c r="F1793" s="197" t="str">
        <f>IFERROR(VLOOKUP(CONCATENATE(G1793,E1793),LOTES!$A$6:$D$1002,4,0),"")</f>
        <v>ACTIVOX MIEL-LIMON X 16 PASTILLAS</v>
      </c>
      <c r="G1793" s="204" t="s">
        <v>183</v>
      </c>
      <c r="H1793" s="136">
        <f>IFERROR(VLOOKUP(CONCATENATE(G1793,E1793),LOTES!$A$6:$F$1000,6,0),"")</f>
        <v>43738</v>
      </c>
      <c r="I1793" s="132">
        <f t="shared" si="207"/>
        <v>1</v>
      </c>
      <c r="J1793" s="112" t="s">
        <v>1417</v>
      </c>
      <c r="K1793" s="112">
        <v>2018</v>
      </c>
      <c r="L1793" s="198">
        <v>43293</v>
      </c>
      <c r="M1793" s="112">
        <v>2745</v>
      </c>
      <c r="N1793" s="205">
        <v>2748</v>
      </c>
      <c r="O1793" s="206">
        <v>43292</v>
      </c>
      <c r="P1793" s="112" t="s">
        <v>134</v>
      </c>
      <c r="Q1793" s="203" t="s">
        <v>566</v>
      </c>
      <c r="R1793" s="132" t="str">
        <f>IFERROR(VLOOKUP(Q1793,PROVEEDORES!$A$2:$B$100,2,0),"")</f>
        <v>QUITO</v>
      </c>
      <c r="S1793" s="200">
        <v>0.72222222222222221</v>
      </c>
      <c r="T1793" s="112">
        <v>12</v>
      </c>
      <c r="U1793" s="196" t="str">
        <f>IFERROR(VLOOKUP(V1793,TRANSPORTE!$A$4:$B$99,2,0),"")</f>
        <v>ESTUARDO RODRIGUEZ</v>
      </c>
      <c r="V1793" s="184" t="s">
        <v>509</v>
      </c>
      <c r="Y1793" s="196" t="str">
        <f>IFERROR(VLOOKUP(V1793,TRANSPORTE!$A$4:$C$99,3,0),"")</f>
        <v>FURGÓN</v>
      </c>
      <c r="Z1793" s="196" t="str">
        <f>IFERROR(VLOOKUP(V1793,TRANSPORTE!$A$4:$D$99,4,0),"")</f>
        <v>CHEVROLET</v>
      </c>
      <c r="AA1793" s="196" t="str">
        <f>IFERROR(VLOOKUP(V1793,TRANSPORTE!$A$4:$E$99,5,0),"")</f>
        <v>ORION</v>
      </c>
      <c r="AB1793" s="196">
        <f t="shared" si="209"/>
        <v>18</v>
      </c>
      <c r="AC1793" s="196">
        <f t="shared" si="208"/>
        <v>1</v>
      </c>
      <c r="AD1793" s="207">
        <v>195</v>
      </c>
      <c r="AE1793" s="132">
        <f t="shared" si="206"/>
        <v>943</v>
      </c>
      <c r="AF1793" s="112">
        <v>1</v>
      </c>
      <c r="AG1793" s="202"/>
      <c r="AH1793" s="196" t="str">
        <f t="shared" si="212"/>
        <v>2748ACTIVOX MIEL-LIMON X 16 PASTILLAS</v>
      </c>
      <c r="AI1793" s="203" t="s">
        <v>1427</v>
      </c>
    </row>
    <row r="1794" spans="2:35" s="112" customFormat="1" x14ac:dyDescent="0.3">
      <c r="B1794" s="196" t="str">
        <f t="shared" si="210"/>
        <v>18</v>
      </c>
      <c r="C1794" s="196" t="str">
        <f t="shared" si="211"/>
        <v>27482</v>
      </c>
      <c r="D1794" s="203" t="s">
        <v>1418</v>
      </c>
      <c r="E1794" s="204" t="s">
        <v>630</v>
      </c>
      <c r="F1794" s="197" t="str">
        <f>IFERROR(VLOOKUP(CONCATENATE(G1794,E1794),LOTES!$A$6:$D$1002,4,0),"")</f>
        <v>ACTIVOX MENTA-EUCALIPTO X 16 PASTILLAS</v>
      </c>
      <c r="G1794" s="204" t="s">
        <v>397</v>
      </c>
      <c r="H1794" s="136">
        <f>IFERROR(VLOOKUP(CONCATENATE(G1794,E1794),LOTES!$A$6:$F$1000,6,0),"")</f>
        <v>43738</v>
      </c>
      <c r="I1794" s="132">
        <f t="shared" si="207"/>
        <v>2</v>
      </c>
      <c r="J1794" s="112" t="s">
        <v>1417</v>
      </c>
      <c r="K1794" s="112">
        <v>2018</v>
      </c>
      <c r="L1794" s="198">
        <v>43293</v>
      </c>
      <c r="M1794" s="112">
        <v>2745</v>
      </c>
      <c r="N1794" s="205">
        <v>2748</v>
      </c>
      <c r="O1794" s="206">
        <v>43292</v>
      </c>
      <c r="P1794" s="112" t="s">
        <v>134</v>
      </c>
      <c r="Q1794" s="203" t="s">
        <v>566</v>
      </c>
      <c r="R1794" s="132" t="str">
        <f>IFERROR(VLOOKUP(Q1794,PROVEEDORES!$A$2:$B$100,2,0),"")</f>
        <v>QUITO</v>
      </c>
      <c r="S1794" s="200">
        <v>0.72222222222222221</v>
      </c>
      <c r="T1794" s="112">
        <v>12</v>
      </c>
      <c r="U1794" s="196" t="str">
        <f>IFERROR(VLOOKUP(V1794,TRANSPORTE!$A$4:$B$99,2,0),"")</f>
        <v>ESTUARDO RODRIGUEZ</v>
      </c>
      <c r="V1794" s="184" t="s">
        <v>509</v>
      </c>
      <c r="Y1794" s="196" t="str">
        <f>IFERROR(VLOOKUP(V1794,TRANSPORTE!$A$4:$C$99,3,0),"")</f>
        <v>FURGÓN</v>
      </c>
      <c r="Z1794" s="196" t="str">
        <f>IFERROR(VLOOKUP(V1794,TRANSPORTE!$A$4:$D$99,4,0),"")</f>
        <v>CHEVROLET</v>
      </c>
      <c r="AA1794" s="196" t="str">
        <f>IFERROR(VLOOKUP(V1794,TRANSPORTE!$A$4:$E$99,5,0),"")</f>
        <v>ORION</v>
      </c>
      <c r="AB1794" s="196">
        <f t="shared" si="209"/>
        <v>18</v>
      </c>
      <c r="AC1794" s="196">
        <f t="shared" si="208"/>
        <v>1</v>
      </c>
      <c r="AD1794" s="207">
        <v>335</v>
      </c>
      <c r="AE1794" s="132">
        <f t="shared" ref="AE1794:AE1857" si="213">IF(N1794&lt;&gt;"",IF(N1794=N1793,AE1793,AE1793+1),"")</f>
        <v>943</v>
      </c>
      <c r="AF1794" s="112">
        <v>1</v>
      </c>
      <c r="AG1794" s="202"/>
      <c r="AH1794" s="196" t="str">
        <f t="shared" si="212"/>
        <v>2748ACTIVOX MENTA-EUCALIPTO X 16 PASTILLAS</v>
      </c>
      <c r="AI1794" s="203" t="s">
        <v>1427</v>
      </c>
    </row>
    <row r="1795" spans="2:35" s="112" customFormat="1" x14ac:dyDescent="0.3">
      <c r="B1795" s="196" t="str">
        <f t="shared" si="210"/>
        <v>18</v>
      </c>
      <c r="C1795" s="196" t="str">
        <f t="shared" si="211"/>
        <v>27483</v>
      </c>
      <c r="D1795" s="203" t="s">
        <v>1418</v>
      </c>
      <c r="E1795" s="204" t="s">
        <v>617</v>
      </c>
      <c r="F1795" s="197" t="str">
        <f>IFERROR(VLOOKUP(CONCATENATE(G1795,E1795),LOTES!$A$6:$D$1002,4,0),"")</f>
        <v>PHYTO SOYA CAPS. X 60</v>
      </c>
      <c r="G1795" s="204" t="s">
        <v>355</v>
      </c>
      <c r="H1795" s="136">
        <f>IFERROR(VLOOKUP(CONCATENATE(G1795,E1795),LOTES!$A$6:$F$1000,6,0),"")</f>
        <v>44073</v>
      </c>
      <c r="I1795" s="132">
        <f t="shared" si="207"/>
        <v>3</v>
      </c>
      <c r="J1795" s="112" t="s">
        <v>1417</v>
      </c>
      <c r="K1795" s="112">
        <v>2018</v>
      </c>
      <c r="L1795" s="198">
        <v>43293</v>
      </c>
      <c r="M1795" s="112">
        <v>2745</v>
      </c>
      <c r="N1795" s="205">
        <v>2748</v>
      </c>
      <c r="O1795" s="206">
        <v>43292</v>
      </c>
      <c r="P1795" s="112" t="s">
        <v>134</v>
      </c>
      <c r="Q1795" s="203" t="s">
        <v>566</v>
      </c>
      <c r="R1795" s="132" t="str">
        <f>IFERROR(VLOOKUP(Q1795,PROVEEDORES!$A$2:$B$100,2,0),"")</f>
        <v>QUITO</v>
      </c>
      <c r="S1795" s="200">
        <v>0.72222222222222221</v>
      </c>
      <c r="T1795" s="112">
        <v>12</v>
      </c>
      <c r="U1795" s="196" t="str">
        <f>IFERROR(VLOOKUP(V1795,TRANSPORTE!$A$4:$B$99,2,0),"")</f>
        <v>ESTUARDO RODRIGUEZ</v>
      </c>
      <c r="V1795" s="184" t="s">
        <v>509</v>
      </c>
      <c r="Y1795" s="196" t="str">
        <f>IFERROR(VLOOKUP(V1795,TRANSPORTE!$A$4:$C$99,3,0),"")</f>
        <v>FURGÓN</v>
      </c>
      <c r="Z1795" s="196" t="str">
        <f>IFERROR(VLOOKUP(V1795,TRANSPORTE!$A$4:$D$99,4,0),"")</f>
        <v>CHEVROLET</v>
      </c>
      <c r="AA1795" s="196" t="str">
        <f>IFERROR(VLOOKUP(V1795,TRANSPORTE!$A$4:$E$99,5,0),"")</f>
        <v>ORION</v>
      </c>
      <c r="AB1795" s="196">
        <f t="shared" si="209"/>
        <v>18</v>
      </c>
      <c r="AC1795" s="196">
        <f t="shared" si="208"/>
        <v>1</v>
      </c>
      <c r="AD1795" s="207">
        <v>12</v>
      </c>
      <c r="AE1795" s="132">
        <f t="shared" si="213"/>
        <v>943</v>
      </c>
      <c r="AF1795" s="112">
        <v>1</v>
      </c>
      <c r="AG1795" s="202"/>
      <c r="AH1795" s="196" t="str">
        <f t="shared" si="212"/>
        <v>2748PHYTO SOYA CAPS. X 60</v>
      </c>
      <c r="AI1795" s="203" t="s">
        <v>1427</v>
      </c>
    </row>
    <row r="1796" spans="2:35" s="112" customFormat="1" x14ac:dyDescent="0.3">
      <c r="B1796" s="196" t="str">
        <f t="shared" si="210"/>
        <v>18</v>
      </c>
      <c r="C1796" s="196" t="str">
        <f t="shared" si="211"/>
        <v>27484</v>
      </c>
      <c r="D1796" s="203" t="s">
        <v>1418</v>
      </c>
      <c r="E1796" s="204" t="s">
        <v>634</v>
      </c>
      <c r="F1796" s="197" t="str">
        <f>IFERROR(VLOOKUP(CONCATENATE(G1796,E1796),LOTES!$A$6:$D$1002,4,0),"")</f>
        <v>PHYTO SOYA GEL VAGINAL X 8 APLICADORES</v>
      </c>
      <c r="G1796" s="204" t="s">
        <v>326</v>
      </c>
      <c r="H1796" s="136">
        <f>IFERROR(VLOOKUP(CONCATENATE(G1796,E1796),LOTES!$A$6:$F$1000,6,0),"")</f>
        <v>44134</v>
      </c>
      <c r="I1796" s="132">
        <f t="shared" si="207"/>
        <v>4</v>
      </c>
      <c r="J1796" s="112" t="s">
        <v>1417</v>
      </c>
      <c r="K1796" s="112">
        <v>2018</v>
      </c>
      <c r="L1796" s="198">
        <v>43293</v>
      </c>
      <c r="M1796" s="112">
        <v>2745</v>
      </c>
      <c r="N1796" s="205">
        <v>2748</v>
      </c>
      <c r="O1796" s="206">
        <v>43292</v>
      </c>
      <c r="P1796" s="112" t="s">
        <v>134</v>
      </c>
      <c r="Q1796" s="203" t="s">
        <v>566</v>
      </c>
      <c r="R1796" s="132" t="str">
        <f>IFERROR(VLOOKUP(Q1796,PROVEEDORES!$A$2:$B$100,2,0),"")</f>
        <v>QUITO</v>
      </c>
      <c r="S1796" s="200">
        <v>0.72222222222222221</v>
      </c>
      <c r="T1796" s="112">
        <v>12</v>
      </c>
      <c r="U1796" s="196" t="str">
        <f>IFERROR(VLOOKUP(V1796,TRANSPORTE!$A$4:$B$99,2,0),"")</f>
        <v>ESTUARDO RODRIGUEZ</v>
      </c>
      <c r="V1796" s="184" t="s">
        <v>509</v>
      </c>
      <c r="Y1796" s="196" t="str">
        <f>IFERROR(VLOOKUP(V1796,TRANSPORTE!$A$4:$C$99,3,0),"")</f>
        <v>FURGÓN</v>
      </c>
      <c r="Z1796" s="196" t="str">
        <f>IFERROR(VLOOKUP(V1796,TRANSPORTE!$A$4:$D$99,4,0),"")</f>
        <v>CHEVROLET</v>
      </c>
      <c r="AA1796" s="196" t="str">
        <f>IFERROR(VLOOKUP(V1796,TRANSPORTE!$A$4:$E$99,5,0),"")</f>
        <v>ORION</v>
      </c>
      <c r="AB1796" s="196">
        <f t="shared" si="209"/>
        <v>18</v>
      </c>
      <c r="AC1796" s="196">
        <f t="shared" si="208"/>
        <v>1</v>
      </c>
      <c r="AD1796" s="207">
        <v>18</v>
      </c>
      <c r="AE1796" s="132">
        <f t="shared" si="213"/>
        <v>943</v>
      </c>
      <c r="AF1796" s="112">
        <v>1</v>
      </c>
      <c r="AG1796" s="202"/>
      <c r="AH1796" s="196" t="str">
        <f t="shared" si="212"/>
        <v>2748PHYTO SOYA GEL VAGINAL X 8 APLICADORES</v>
      </c>
      <c r="AI1796" s="203" t="s">
        <v>1427</v>
      </c>
    </row>
    <row r="1797" spans="2:35" s="112" customFormat="1" x14ac:dyDescent="0.3">
      <c r="B1797" s="196" t="str">
        <f t="shared" si="210"/>
        <v>18</v>
      </c>
      <c r="C1797" s="196" t="str">
        <f t="shared" si="211"/>
        <v>27485</v>
      </c>
      <c r="D1797" s="203" t="s">
        <v>1418</v>
      </c>
      <c r="E1797" s="204" t="s">
        <v>615</v>
      </c>
      <c r="F1797" s="197" t="str">
        <f>IFERROR(VLOOKUP(CONCATENATE(G1797,E1797),LOTES!$A$6:$D$1002,4,0),"")</f>
        <v>ARKOVOX PROPOLIS JARABE X 150 ML.</v>
      </c>
      <c r="G1797" s="204" t="s">
        <v>404</v>
      </c>
      <c r="H1797" s="136">
        <f>IFERROR(VLOOKUP(CONCATENATE(G1797,E1797),LOTES!$A$6:$F$1000,6,0),"")</f>
        <v>43707</v>
      </c>
      <c r="I1797" s="132">
        <f t="shared" si="207"/>
        <v>5</v>
      </c>
      <c r="J1797" s="112" t="s">
        <v>1417</v>
      </c>
      <c r="K1797" s="112">
        <v>2018</v>
      </c>
      <c r="L1797" s="198">
        <v>43293</v>
      </c>
      <c r="M1797" s="112">
        <v>2745</v>
      </c>
      <c r="N1797" s="205">
        <v>2748</v>
      </c>
      <c r="O1797" s="206">
        <v>43292</v>
      </c>
      <c r="P1797" s="112" t="s">
        <v>134</v>
      </c>
      <c r="Q1797" s="203" t="s">
        <v>566</v>
      </c>
      <c r="R1797" s="132" t="str">
        <f>IFERROR(VLOOKUP(Q1797,PROVEEDORES!$A$2:$B$100,2,0),"")</f>
        <v>QUITO</v>
      </c>
      <c r="S1797" s="200">
        <v>0.72222222222222221</v>
      </c>
      <c r="T1797" s="112">
        <v>12</v>
      </c>
      <c r="U1797" s="196" t="str">
        <f>IFERROR(VLOOKUP(V1797,TRANSPORTE!$A$4:$B$99,2,0),"")</f>
        <v>ESTUARDO RODRIGUEZ</v>
      </c>
      <c r="V1797" s="184" t="s">
        <v>509</v>
      </c>
      <c r="Y1797" s="196" t="str">
        <f>IFERROR(VLOOKUP(V1797,TRANSPORTE!$A$4:$C$99,3,0),"")</f>
        <v>FURGÓN</v>
      </c>
      <c r="Z1797" s="196" t="str">
        <f>IFERROR(VLOOKUP(V1797,TRANSPORTE!$A$4:$D$99,4,0),"")</f>
        <v>CHEVROLET</v>
      </c>
      <c r="AA1797" s="196" t="str">
        <f>IFERROR(VLOOKUP(V1797,TRANSPORTE!$A$4:$E$99,5,0),"")</f>
        <v>ORION</v>
      </c>
      <c r="AB1797" s="196">
        <f t="shared" si="209"/>
        <v>18</v>
      </c>
      <c r="AC1797" s="196">
        <f t="shared" si="208"/>
        <v>1</v>
      </c>
      <c r="AD1797" s="207">
        <v>48</v>
      </c>
      <c r="AE1797" s="132">
        <f t="shared" si="213"/>
        <v>943</v>
      </c>
      <c r="AF1797" s="112">
        <v>1</v>
      </c>
      <c r="AG1797" s="202"/>
      <c r="AH1797" s="196" t="str">
        <f t="shared" si="212"/>
        <v>2748ARKOVOX PROPOLIS JARABE X 150 ML.</v>
      </c>
      <c r="AI1797" s="203" t="s">
        <v>1427</v>
      </c>
    </row>
    <row r="1798" spans="2:35" s="112" customFormat="1" x14ac:dyDescent="0.3">
      <c r="B1798" s="196" t="str">
        <f t="shared" si="210"/>
        <v>18</v>
      </c>
      <c r="C1798" s="196" t="str">
        <f t="shared" si="211"/>
        <v>27486</v>
      </c>
      <c r="D1798" s="203" t="s">
        <v>1418</v>
      </c>
      <c r="E1798" s="204" t="s">
        <v>620</v>
      </c>
      <c r="F1798" s="197" t="str">
        <f>IFERROR(VLOOKUP(CONCATENATE(G1798,E1798),LOTES!$A$6:$D$1002,4,0),"")</f>
        <v>PHYTO SOYA FORTE X 60 CAPS</v>
      </c>
      <c r="G1798" s="204" t="s">
        <v>184</v>
      </c>
      <c r="H1798" s="136">
        <f>IFERROR(VLOOKUP(CONCATENATE(G1798,E1798),LOTES!$A$6:$F$1000,6,0),"")</f>
        <v>44042</v>
      </c>
      <c r="I1798" s="132">
        <f t="shared" ref="I1798:I1861" si="214">IF(E1798&lt;&gt;"",IFERROR(IF(N1798&lt;&gt;N1797,1,IF(E1798=E1797,I1797,I1797+1)),""),"")</f>
        <v>6</v>
      </c>
      <c r="J1798" s="112" t="s">
        <v>1417</v>
      </c>
      <c r="K1798" s="112">
        <v>2018</v>
      </c>
      <c r="L1798" s="198">
        <v>43293</v>
      </c>
      <c r="M1798" s="112">
        <v>2745</v>
      </c>
      <c r="N1798" s="205">
        <v>2748</v>
      </c>
      <c r="O1798" s="206">
        <v>43292</v>
      </c>
      <c r="P1798" s="112" t="s">
        <v>134</v>
      </c>
      <c r="Q1798" s="203" t="s">
        <v>566</v>
      </c>
      <c r="R1798" s="132" t="str">
        <f>IFERROR(VLOOKUP(Q1798,PROVEEDORES!$A$2:$B$100,2,0),"")</f>
        <v>QUITO</v>
      </c>
      <c r="S1798" s="200">
        <v>0.72222222222222221</v>
      </c>
      <c r="T1798" s="112">
        <v>12</v>
      </c>
      <c r="U1798" s="196" t="str">
        <f>IFERROR(VLOOKUP(V1798,TRANSPORTE!$A$4:$B$99,2,0),"")</f>
        <v>ESTUARDO RODRIGUEZ</v>
      </c>
      <c r="V1798" s="184" t="s">
        <v>509</v>
      </c>
      <c r="Y1798" s="196" t="str">
        <f>IFERROR(VLOOKUP(V1798,TRANSPORTE!$A$4:$C$99,3,0),"")</f>
        <v>FURGÓN</v>
      </c>
      <c r="Z1798" s="196" t="str">
        <f>IFERROR(VLOOKUP(V1798,TRANSPORTE!$A$4:$D$99,4,0),"")</f>
        <v>CHEVROLET</v>
      </c>
      <c r="AA1798" s="196" t="str">
        <f>IFERROR(VLOOKUP(V1798,TRANSPORTE!$A$4:$E$99,5,0),"")</f>
        <v>ORION</v>
      </c>
      <c r="AB1798" s="196">
        <f t="shared" si="209"/>
        <v>18</v>
      </c>
      <c r="AC1798" s="196">
        <f t="shared" ref="AC1798:AC1861" si="215">IF(N1798&lt;&gt;"",1,"")</f>
        <v>1</v>
      </c>
      <c r="AD1798" s="207">
        <v>6</v>
      </c>
      <c r="AE1798" s="132">
        <f t="shared" si="213"/>
        <v>943</v>
      </c>
      <c r="AF1798" s="112">
        <v>1</v>
      </c>
      <c r="AG1798" s="202"/>
      <c r="AH1798" s="196" t="str">
        <f t="shared" si="212"/>
        <v>2748PHYTO SOYA FORTE X 60 CAPS</v>
      </c>
      <c r="AI1798" s="203" t="s">
        <v>1427</v>
      </c>
    </row>
    <row r="1799" spans="2:35" s="112" customFormat="1" x14ac:dyDescent="0.3">
      <c r="B1799" s="196" t="str">
        <f t="shared" si="210"/>
        <v>18</v>
      </c>
      <c r="C1799" s="196" t="str">
        <f t="shared" si="211"/>
        <v>27487</v>
      </c>
      <c r="D1799" s="203" t="s">
        <v>1418</v>
      </c>
      <c r="E1799" s="204" t="s">
        <v>614</v>
      </c>
      <c r="F1799" s="197" t="str">
        <f>IFERROR(VLOOKUP(CONCATENATE(G1799,E1799),LOTES!$A$6:$D$1002,4,0),"")</f>
        <v>CHONDRO AID FORTE X 60 CAPS.</v>
      </c>
      <c r="G1799" s="204" t="s">
        <v>1387</v>
      </c>
      <c r="H1799" s="136">
        <f>IFERROR(VLOOKUP(CONCATENATE(G1799,E1799),LOTES!$A$6:$F$1000,6,0),"")</f>
        <v>44255</v>
      </c>
      <c r="I1799" s="132">
        <f t="shared" si="214"/>
        <v>7</v>
      </c>
      <c r="J1799" s="112" t="s">
        <v>1417</v>
      </c>
      <c r="K1799" s="112">
        <v>2018</v>
      </c>
      <c r="L1799" s="198">
        <v>43293</v>
      </c>
      <c r="M1799" s="112">
        <v>2745</v>
      </c>
      <c r="N1799" s="205">
        <v>2748</v>
      </c>
      <c r="O1799" s="206">
        <v>43292</v>
      </c>
      <c r="P1799" s="112" t="s">
        <v>134</v>
      </c>
      <c r="Q1799" s="203" t="s">
        <v>566</v>
      </c>
      <c r="R1799" s="132" t="str">
        <f>IFERROR(VLOOKUP(Q1799,PROVEEDORES!$A$2:$B$100,2,0),"")</f>
        <v>QUITO</v>
      </c>
      <c r="S1799" s="200">
        <v>0.72222222222222221</v>
      </c>
      <c r="T1799" s="112">
        <v>12</v>
      </c>
      <c r="U1799" s="196" t="str">
        <f>IFERROR(VLOOKUP(V1799,TRANSPORTE!$A$4:$B$99,2,0),"")</f>
        <v>ESTUARDO RODRIGUEZ</v>
      </c>
      <c r="V1799" s="184" t="s">
        <v>509</v>
      </c>
      <c r="Y1799" s="196" t="str">
        <f>IFERROR(VLOOKUP(V1799,TRANSPORTE!$A$4:$C$99,3,0),"")</f>
        <v>FURGÓN</v>
      </c>
      <c r="Z1799" s="196" t="str">
        <f>IFERROR(VLOOKUP(V1799,TRANSPORTE!$A$4:$D$99,4,0),"")</f>
        <v>CHEVROLET</v>
      </c>
      <c r="AA1799" s="196" t="str">
        <f>IFERROR(VLOOKUP(V1799,TRANSPORTE!$A$4:$E$99,5,0),"")</f>
        <v>ORION</v>
      </c>
      <c r="AB1799" s="196">
        <f t="shared" si="209"/>
        <v>18</v>
      </c>
      <c r="AC1799" s="196">
        <f t="shared" si="215"/>
        <v>1</v>
      </c>
      <c r="AD1799" s="207">
        <v>12</v>
      </c>
      <c r="AE1799" s="132">
        <f t="shared" si="213"/>
        <v>943</v>
      </c>
      <c r="AF1799" s="112">
        <v>1</v>
      </c>
      <c r="AG1799" s="202"/>
      <c r="AH1799" s="196" t="str">
        <f t="shared" si="212"/>
        <v>2748CHONDRO AID FORTE X 60 CAPS.</v>
      </c>
      <c r="AI1799" s="203" t="s">
        <v>1427</v>
      </c>
    </row>
    <row r="1800" spans="2:35" s="112" customFormat="1" x14ac:dyDescent="0.3">
      <c r="B1800" s="196" t="str">
        <f t="shared" si="210"/>
        <v>18</v>
      </c>
      <c r="C1800" s="196" t="str">
        <f t="shared" si="211"/>
        <v>27488</v>
      </c>
      <c r="D1800" s="203" t="s">
        <v>1418</v>
      </c>
      <c r="E1800" s="204" t="s">
        <v>616</v>
      </c>
      <c r="F1800" s="197" t="str">
        <f>IFERROR(VLOOKUP(CONCATENATE(G1800,E1800),LOTES!$A$6:$D$1002,4,0),"")</f>
        <v>PERLAS DE PIEL advance X 200 CAPS.</v>
      </c>
      <c r="G1800" s="204" t="s">
        <v>408</v>
      </c>
      <c r="H1800" s="136">
        <f>IFERROR(VLOOKUP(CONCATENATE(G1800,E1800),LOTES!$A$6:$F$1000,6,0),"")</f>
        <v>44165</v>
      </c>
      <c r="I1800" s="132">
        <f t="shared" si="214"/>
        <v>8</v>
      </c>
      <c r="J1800" s="112" t="s">
        <v>1417</v>
      </c>
      <c r="K1800" s="112">
        <v>2018</v>
      </c>
      <c r="L1800" s="198">
        <v>43293</v>
      </c>
      <c r="M1800" s="112">
        <v>2745</v>
      </c>
      <c r="N1800" s="205">
        <v>2748</v>
      </c>
      <c r="O1800" s="206">
        <v>43292</v>
      </c>
      <c r="P1800" s="112" t="s">
        <v>134</v>
      </c>
      <c r="Q1800" s="203" t="s">
        <v>566</v>
      </c>
      <c r="R1800" s="132" t="str">
        <f>IFERROR(VLOOKUP(Q1800,PROVEEDORES!$A$2:$B$100,2,0),"")</f>
        <v>QUITO</v>
      </c>
      <c r="S1800" s="200">
        <v>0.72222222222222221</v>
      </c>
      <c r="T1800" s="112">
        <v>12</v>
      </c>
      <c r="U1800" s="196" t="str">
        <f>IFERROR(VLOOKUP(V1800,TRANSPORTE!$A$4:$B$99,2,0),"")</f>
        <v>ESTUARDO RODRIGUEZ</v>
      </c>
      <c r="V1800" s="184" t="s">
        <v>509</v>
      </c>
      <c r="Y1800" s="196" t="str">
        <f>IFERROR(VLOOKUP(V1800,TRANSPORTE!$A$4:$C$99,3,0),"")</f>
        <v>FURGÓN</v>
      </c>
      <c r="Z1800" s="196" t="str">
        <f>IFERROR(VLOOKUP(V1800,TRANSPORTE!$A$4:$D$99,4,0),"")</f>
        <v>CHEVROLET</v>
      </c>
      <c r="AA1800" s="196" t="str">
        <f>IFERROR(VLOOKUP(V1800,TRANSPORTE!$A$4:$E$99,5,0),"")</f>
        <v>ORION</v>
      </c>
      <c r="AB1800" s="196">
        <f t="shared" si="209"/>
        <v>18</v>
      </c>
      <c r="AC1800" s="196">
        <f t="shared" si="215"/>
        <v>1</v>
      </c>
      <c r="AD1800" s="207">
        <v>6</v>
      </c>
      <c r="AE1800" s="132">
        <f t="shared" si="213"/>
        <v>943</v>
      </c>
      <c r="AF1800" s="112">
        <v>1</v>
      </c>
      <c r="AG1800" s="202"/>
      <c r="AH1800" s="196" t="str">
        <f t="shared" si="212"/>
        <v>2748PERLAS DE PIEL advance X 200 CAPS.</v>
      </c>
      <c r="AI1800" s="203" t="s">
        <v>1427</v>
      </c>
    </row>
    <row r="1801" spans="2:35" s="112" customFormat="1" x14ac:dyDescent="0.3">
      <c r="B1801" s="196" t="str">
        <f t="shared" si="210"/>
        <v>18</v>
      </c>
      <c r="C1801" s="196" t="str">
        <f t="shared" si="211"/>
        <v>27489</v>
      </c>
      <c r="D1801" s="203" t="s">
        <v>1418</v>
      </c>
      <c r="E1801" s="204" t="s">
        <v>621</v>
      </c>
      <c r="F1801" s="197" t="str">
        <f>IFERROR(VLOOKUP(CONCATENATE(G1801,E1801),LOTES!$A$6:$D$1002,4,0),"")</f>
        <v>VAGIVIT CAJS X 6 V.T.</v>
      </c>
      <c r="G1801" s="204" t="s">
        <v>168</v>
      </c>
      <c r="H1801" s="136">
        <f>IFERROR(VLOOKUP(CONCATENATE(G1801,E1801),LOTES!$A$6:$F$1000,6,0),"")</f>
        <v>43738</v>
      </c>
      <c r="I1801" s="132">
        <f t="shared" si="214"/>
        <v>9</v>
      </c>
      <c r="J1801" s="112" t="s">
        <v>1417</v>
      </c>
      <c r="K1801" s="112">
        <v>2018</v>
      </c>
      <c r="L1801" s="198">
        <v>43293</v>
      </c>
      <c r="M1801" s="112">
        <v>2745</v>
      </c>
      <c r="N1801" s="205">
        <v>2748</v>
      </c>
      <c r="O1801" s="206">
        <v>43292</v>
      </c>
      <c r="P1801" s="112" t="s">
        <v>134</v>
      </c>
      <c r="Q1801" s="203" t="s">
        <v>566</v>
      </c>
      <c r="R1801" s="132" t="str">
        <f>IFERROR(VLOOKUP(Q1801,PROVEEDORES!$A$2:$B$100,2,0),"")</f>
        <v>QUITO</v>
      </c>
      <c r="S1801" s="200">
        <v>0.72222222222222221</v>
      </c>
      <c r="T1801" s="112">
        <v>12</v>
      </c>
      <c r="U1801" s="196" t="str">
        <f>IFERROR(VLOOKUP(V1801,TRANSPORTE!$A$4:$B$99,2,0),"")</f>
        <v>ESTUARDO RODRIGUEZ</v>
      </c>
      <c r="V1801" s="184" t="s">
        <v>509</v>
      </c>
      <c r="Y1801" s="196" t="str">
        <f>IFERROR(VLOOKUP(V1801,TRANSPORTE!$A$4:$C$99,3,0),"")</f>
        <v>FURGÓN</v>
      </c>
      <c r="Z1801" s="196" t="str">
        <f>IFERROR(VLOOKUP(V1801,TRANSPORTE!$A$4:$D$99,4,0),"")</f>
        <v>CHEVROLET</v>
      </c>
      <c r="AA1801" s="196" t="str">
        <f>IFERROR(VLOOKUP(V1801,TRANSPORTE!$A$4:$E$99,5,0),"")</f>
        <v>ORION</v>
      </c>
      <c r="AB1801" s="196">
        <f t="shared" si="209"/>
        <v>18</v>
      </c>
      <c r="AC1801" s="196">
        <f t="shared" si="215"/>
        <v>1</v>
      </c>
      <c r="AD1801" s="207">
        <v>6</v>
      </c>
      <c r="AE1801" s="132">
        <f t="shared" si="213"/>
        <v>943</v>
      </c>
      <c r="AF1801" s="112">
        <v>1</v>
      </c>
      <c r="AG1801" s="202"/>
      <c r="AH1801" s="196" t="str">
        <f t="shared" si="212"/>
        <v>2748VAGIVIT CAJS X 6 V.T.</v>
      </c>
      <c r="AI1801" s="203" t="s">
        <v>1427</v>
      </c>
    </row>
    <row r="1802" spans="2:35" s="112" customFormat="1" x14ac:dyDescent="0.3">
      <c r="B1802" s="196" t="str">
        <f t="shared" si="210"/>
        <v>18</v>
      </c>
      <c r="C1802" s="196" t="str">
        <f t="shared" si="211"/>
        <v>274810</v>
      </c>
      <c r="D1802" s="203" t="s">
        <v>1418</v>
      </c>
      <c r="E1802" s="204" t="s">
        <v>627</v>
      </c>
      <c r="F1802" s="197" t="str">
        <f>IFERROR(VLOOKUP(CONCATENATE(G1802,E1802),LOTES!$A$6:$D$1002,4,0),"")</f>
        <v>ECHINALIS X 30 CAPSULAS</v>
      </c>
      <c r="G1802" s="204" t="s">
        <v>154</v>
      </c>
      <c r="H1802" s="136">
        <f>IFERROR(VLOOKUP(CONCATENATE(G1802,E1802),LOTES!$A$6:$F$1000,6,0),"")</f>
        <v>43910</v>
      </c>
      <c r="I1802" s="132">
        <f t="shared" si="214"/>
        <v>10</v>
      </c>
      <c r="J1802" s="112" t="s">
        <v>1417</v>
      </c>
      <c r="K1802" s="112">
        <v>2018</v>
      </c>
      <c r="L1802" s="198">
        <v>43293</v>
      </c>
      <c r="M1802" s="112">
        <v>2745</v>
      </c>
      <c r="N1802" s="205">
        <v>2748</v>
      </c>
      <c r="O1802" s="206">
        <v>43292</v>
      </c>
      <c r="P1802" s="112" t="s">
        <v>134</v>
      </c>
      <c r="Q1802" s="203" t="s">
        <v>566</v>
      </c>
      <c r="R1802" s="132" t="str">
        <f>IFERROR(VLOOKUP(Q1802,PROVEEDORES!$A$2:$B$100,2,0),"")</f>
        <v>QUITO</v>
      </c>
      <c r="S1802" s="200">
        <v>0.72222222222222221</v>
      </c>
      <c r="T1802" s="112">
        <v>12</v>
      </c>
      <c r="U1802" s="196" t="str">
        <f>IFERROR(VLOOKUP(V1802,TRANSPORTE!$A$4:$B$99,2,0),"")</f>
        <v>ESTUARDO RODRIGUEZ</v>
      </c>
      <c r="V1802" s="184" t="s">
        <v>509</v>
      </c>
      <c r="Y1802" s="196" t="str">
        <f>IFERROR(VLOOKUP(V1802,TRANSPORTE!$A$4:$C$99,3,0),"")</f>
        <v>FURGÓN</v>
      </c>
      <c r="Z1802" s="196" t="str">
        <f>IFERROR(VLOOKUP(V1802,TRANSPORTE!$A$4:$D$99,4,0),"")</f>
        <v>CHEVROLET</v>
      </c>
      <c r="AA1802" s="196" t="str">
        <f>IFERROR(VLOOKUP(V1802,TRANSPORTE!$A$4:$E$99,5,0),"")</f>
        <v>ORION</v>
      </c>
      <c r="AB1802" s="196">
        <f t="shared" si="209"/>
        <v>18</v>
      </c>
      <c r="AC1802" s="196">
        <f t="shared" si="215"/>
        <v>1</v>
      </c>
      <c r="AD1802" s="207">
        <v>18</v>
      </c>
      <c r="AE1802" s="132">
        <f t="shared" si="213"/>
        <v>943</v>
      </c>
      <c r="AF1802" s="112">
        <v>1</v>
      </c>
      <c r="AG1802" s="202"/>
      <c r="AH1802" s="196" t="str">
        <f t="shared" si="212"/>
        <v>2748ECHINALIS X 30 CAPSULAS</v>
      </c>
      <c r="AI1802" s="203" t="s">
        <v>1427</v>
      </c>
    </row>
    <row r="1803" spans="2:35" s="112" customFormat="1" x14ac:dyDescent="0.3">
      <c r="B1803" s="196" t="str">
        <f t="shared" si="210"/>
        <v>18</v>
      </c>
      <c r="C1803" s="196" t="str">
        <f t="shared" si="211"/>
        <v>274811</v>
      </c>
      <c r="D1803" s="203" t="s">
        <v>1418</v>
      </c>
      <c r="E1803" s="204" t="s">
        <v>619</v>
      </c>
      <c r="F1803" s="197" t="str">
        <f>IFERROR(VLOOKUP(CONCATENATE(G1803,E1803),LOTES!$A$6:$D$1002,4,0),"")</f>
        <v>CYS-CONTROL SACHETS X 14</v>
      </c>
      <c r="G1803" s="204" t="s">
        <v>608</v>
      </c>
      <c r="H1803" s="136">
        <f>IFERROR(VLOOKUP(CONCATENATE(G1803,E1803),LOTES!$A$6:$F$1000,6,0),"")</f>
        <v>44255</v>
      </c>
      <c r="I1803" s="132">
        <f t="shared" si="214"/>
        <v>11</v>
      </c>
      <c r="J1803" s="112" t="s">
        <v>1417</v>
      </c>
      <c r="K1803" s="112">
        <v>2018</v>
      </c>
      <c r="L1803" s="198">
        <v>43293</v>
      </c>
      <c r="M1803" s="112">
        <v>2745</v>
      </c>
      <c r="N1803" s="205">
        <v>2748</v>
      </c>
      <c r="O1803" s="206">
        <v>43292</v>
      </c>
      <c r="P1803" s="112" t="s">
        <v>134</v>
      </c>
      <c r="Q1803" s="203" t="s">
        <v>566</v>
      </c>
      <c r="R1803" s="132" t="str">
        <f>IFERROR(VLOOKUP(Q1803,PROVEEDORES!$A$2:$B$100,2,0),"")</f>
        <v>QUITO</v>
      </c>
      <c r="S1803" s="200">
        <v>0.72222222222222221</v>
      </c>
      <c r="T1803" s="112">
        <v>12</v>
      </c>
      <c r="U1803" s="196" t="str">
        <f>IFERROR(VLOOKUP(V1803,TRANSPORTE!$A$4:$B$99,2,0),"")</f>
        <v>ESTUARDO RODRIGUEZ</v>
      </c>
      <c r="V1803" s="184" t="s">
        <v>509</v>
      </c>
      <c r="Y1803" s="196" t="str">
        <f>IFERROR(VLOOKUP(V1803,TRANSPORTE!$A$4:$C$99,3,0),"")</f>
        <v>FURGÓN</v>
      </c>
      <c r="Z1803" s="196" t="str">
        <f>IFERROR(VLOOKUP(V1803,TRANSPORTE!$A$4:$D$99,4,0),"")</f>
        <v>CHEVROLET</v>
      </c>
      <c r="AA1803" s="196" t="str">
        <f>IFERROR(VLOOKUP(V1803,TRANSPORTE!$A$4:$E$99,5,0),"")</f>
        <v>ORION</v>
      </c>
      <c r="AB1803" s="196">
        <f t="shared" ref="AB1803:AB1866" si="216">IF(N1803&lt;&gt;"",IF(A1803&lt;&gt;A1802,1,IF(N1803=N1802,AB1802,AB1802+1)),"")</f>
        <v>18</v>
      </c>
      <c r="AC1803" s="196">
        <f t="shared" si="215"/>
        <v>1</v>
      </c>
      <c r="AD1803" s="207">
        <v>24</v>
      </c>
      <c r="AE1803" s="132">
        <f t="shared" si="213"/>
        <v>943</v>
      </c>
      <c r="AF1803" s="112">
        <v>1</v>
      </c>
      <c r="AG1803" s="202"/>
      <c r="AH1803" s="196" t="str">
        <f t="shared" si="212"/>
        <v>2748CYS-CONTROL SACHETS X 14</v>
      </c>
      <c r="AI1803" s="203" t="s">
        <v>1427</v>
      </c>
    </row>
    <row r="1804" spans="2:35" s="112" customFormat="1" x14ac:dyDescent="0.3">
      <c r="B1804" s="196" t="str">
        <f t="shared" si="210"/>
        <v>18</v>
      </c>
      <c r="C1804" s="196" t="str">
        <f t="shared" si="211"/>
        <v>274812</v>
      </c>
      <c r="D1804" s="203" t="s">
        <v>1418</v>
      </c>
      <c r="E1804" s="204" t="s">
        <v>613</v>
      </c>
      <c r="F1804" s="197" t="str">
        <f>IFERROR(VLOOKUP(CONCATENATE(G1804,E1804),LOTES!$A$6:$D$1002,4,0),"")</f>
        <v>ARKOLAGEN PLUS X 14 SACHETS</v>
      </c>
      <c r="G1804" s="204" t="s">
        <v>586</v>
      </c>
      <c r="H1804" s="136">
        <f>IFERROR(VLOOKUP(CONCATENATE(G1804,E1804),LOTES!$A$6:$F$1000,6,0),"")</f>
        <v>44226</v>
      </c>
      <c r="I1804" s="132">
        <f t="shared" si="214"/>
        <v>12</v>
      </c>
      <c r="J1804" s="112" t="s">
        <v>1417</v>
      </c>
      <c r="K1804" s="112">
        <v>2018</v>
      </c>
      <c r="L1804" s="198">
        <v>43293</v>
      </c>
      <c r="M1804" s="112">
        <v>2745</v>
      </c>
      <c r="N1804" s="205">
        <v>2748</v>
      </c>
      <c r="O1804" s="206">
        <v>43292</v>
      </c>
      <c r="P1804" s="112" t="s">
        <v>134</v>
      </c>
      <c r="Q1804" s="203" t="s">
        <v>566</v>
      </c>
      <c r="R1804" s="132" t="str">
        <f>IFERROR(VLOOKUP(Q1804,PROVEEDORES!$A$2:$B$100,2,0),"")</f>
        <v>QUITO</v>
      </c>
      <c r="S1804" s="200">
        <v>0.72222222222222221</v>
      </c>
      <c r="T1804" s="112">
        <v>12</v>
      </c>
      <c r="U1804" s="196" t="str">
        <f>IFERROR(VLOOKUP(V1804,TRANSPORTE!$A$4:$B$99,2,0),"")</f>
        <v>ESTUARDO RODRIGUEZ</v>
      </c>
      <c r="V1804" s="184" t="s">
        <v>509</v>
      </c>
      <c r="Y1804" s="196" t="str">
        <f>IFERROR(VLOOKUP(V1804,TRANSPORTE!$A$4:$C$99,3,0),"")</f>
        <v>FURGÓN</v>
      </c>
      <c r="Z1804" s="196" t="str">
        <f>IFERROR(VLOOKUP(V1804,TRANSPORTE!$A$4:$D$99,4,0),"")</f>
        <v>CHEVROLET</v>
      </c>
      <c r="AA1804" s="196" t="str">
        <f>IFERROR(VLOOKUP(V1804,TRANSPORTE!$A$4:$E$99,5,0),"")</f>
        <v>ORION</v>
      </c>
      <c r="AB1804" s="196">
        <f t="shared" si="216"/>
        <v>18</v>
      </c>
      <c r="AC1804" s="196">
        <f t="shared" si="215"/>
        <v>1</v>
      </c>
      <c r="AD1804" s="207">
        <v>30</v>
      </c>
      <c r="AE1804" s="132">
        <f t="shared" si="213"/>
        <v>943</v>
      </c>
      <c r="AF1804" s="112">
        <v>1</v>
      </c>
      <c r="AG1804" s="202"/>
      <c r="AH1804" s="196" t="str">
        <f t="shared" si="212"/>
        <v>2748ARKOLAGEN PLUS X 14 SACHETS</v>
      </c>
      <c r="AI1804" s="203" t="s">
        <v>1427</v>
      </c>
    </row>
    <row r="1805" spans="2:35" s="112" customFormat="1" x14ac:dyDescent="0.3">
      <c r="B1805" s="196" t="str">
        <f t="shared" si="210"/>
        <v>19</v>
      </c>
      <c r="C1805" s="196" t="str">
        <f t="shared" si="211"/>
        <v>27491</v>
      </c>
      <c r="D1805" s="203" t="s">
        <v>1419</v>
      </c>
      <c r="E1805" s="204" t="s">
        <v>631</v>
      </c>
      <c r="F1805" s="197" t="str">
        <f>IFERROR(VLOOKUP(CONCATENATE(G1805,E1805),LOTES!$A$6:$D$1002,4,0),"")</f>
        <v>ACTIVOX MIEL-LIMON X 16 PASTILLAS</v>
      </c>
      <c r="G1805" s="204" t="s">
        <v>183</v>
      </c>
      <c r="H1805" s="136">
        <f>IFERROR(VLOOKUP(CONCATENATE(G1805,E1805),LOTES!$A$6:$F$1000,6,0),"")</f>
        <v>43738</v>
      </c>
      <c r="I1805" s="132">
        <f t="shared" si="214"/>
        <v>1</v>
      </c>
      <c r="J1805" s="112" t="s">
        <v>1417</v>
      </c>
      <c r="K1805" s="112">
        <v>2018</v>
      </c>
      <c r="L1805" s="198">
        <v>43293</v>
      </c>
      <c r="M1805" s="112">
        <v>2746</v>
      </c>
      <c r="N1805" s="205">
        <v>2749</v>
      </c>
      <c r="O1805" s="206">
        <v>43292</v>
      </c>
      <c r="P1805" s="112" t="s">
        <v>134</v>
      </c>
      <c r="Q1805" s="203" t="s">
        <v>96</v>
      </c>
      <c r="R1805" s="132" t="str">
        <f>IFERROR(VLOOKUP(Q1805,PROVEEDORES!$A$2:$B$100,2,0),"")</f>
        <v>GUAYAQUIL</v>
      </c>
      <c r="S1805" s="200">
        <v>0.72222222222222221</v>
      </c>
      <c r="T1805" s="112">
        <v>16</v>
      </c>
      <c r="U1805" s="196" t="str">
        <f>IFERROR(VLOOKUP(V1805,TRANSPORTE!$A$4:$B$99,2,0),"")</f>
        <v>ESTUARDO RODRIGUEZ</v>
      </c>
      <c r="V1805" s="184" t="s">
        <v>509</v>
      </c>
      <c r="Y1805" s="196" t="str">
        <f>IFERROR(VLOOKUP(V1805,TRANSPORTE!$A$4:$C$99,3,0),"")</f>
        <v>FURGÓN</v>
      </c>
      <c r="Z1805" s="196" t="str">
        <f>IFERROR(VLOOKUP(V1805,TRANSPORTE!$A$4:$D$99,4,0),"")</f>
        <v>CHEVROLET</v>
      </c>
      <c r="AA1805" s="196" t="str">
        <f>IFERROR(VLOOKUP(V1805,TRANSPORTE!$A$4:$E$99,5,0),"")</f>
        <v>ORION</v>
      </c>
      <c r="AB1805" s="196">
        <f t="shared" si="216"/>
        <v>19</v>
      </c>
      <c r="AC1805" s="196">
        <f t="shared" si="215"/>
        <v>1</v>
      </c>
      <c r="AD1805" s="207">
        <v>255</v>
      </c>
      <c r="AE1805" s="132">
        <f t="shared" si="213"/>
        <v>944</v>
      </c>
      <c r="AF1805" s="112">
        <v>1</v>
      </c>
      <c r="AG1805" s="202"/>
      <c r="AH1805" s="196" t="str">
        <f t="shared" si="212"/>
        <v>2749ACTIVOX MIEL-LIMON X 16 PASTILLAS</v>
      </c>
      <c r="AI1805" s="203" t="s">
        <v>1427</v>
      </c>
    </row>
    <row r="1806" spans="2:35" s="112" customFormat="1" x14ac:dyDescent="0.3">
      <c r="B1806" s="196" t="str">
        <f t="shared" si="210"/>
        <v>19</v>
      </c>
      <c r="C1806" s="196" t="str">
        <f t="shared" si="211"/>
        <v>27492</v>
      </c>
      <c r="D1806" s="203" t="s">
        <v>1419</v>
      </c>
      <c r="E1806" s="204" t="s">
        <v>630</v>
      </c>
      <c r="F1806" s="197" t="str">
        <f>IFERROR(VLOOKUP(CONCATENATE(G1806,E1806),LOTES!$A$6:$D$1002,4,0),"")</f>
        <v>ACTIVOX MENTA-EUCALIPTO X 16 PASTILLAS</v>
      </c>
      <c r="G1806" s="204" t="s">
        <v>397</v>
      </c>
      <c r="H1806" s="136">
        <f>IFERROR(VLOOKUP(CONCATENATE(G1806,E1806),LOTES!$A$6:$F$1000,6,0),"")</f>
        <v>43738</v>
      </c>
      <c r="I1806" s="132">
        <f t="shared" si="214"/>
        <v>2</v>
      </c>
      <c r="J1806" s="112" t="s">
        <v>1417</v>
      </c>
      <c r="K1806" s="112">
        <v>2018</v>
      </c>
      <c r="L1806" s="198">
        <v>43293</v>
      </c>
      <c r="M1806" s="112">
        <v>2746</v>
      </c>
      <c r="N1806" s="205">
        <v>2749</v>
      </c>
      <c r="O1806" s="206">
        <v>43292</v>
      </c>
      <c r="P1806" s="112" t="s">
        <v>134</v>
      </c>
      <c r="Q1806" s="203" t="s">
        <v>96</v>
      </c>
      <c r="R1806" s="132" t="str">
        <f>IFERROR(VLOOKUP(Q1806,PROVEEDORES!$A$2:$B$100,2,0),"")</f>
        <v>GUAYAQUIL</v>
      </c>
      <c r="S1806" s="200">
        <v>0.72222222222222221</v>
      </c>
      <c r="T1806" s="112">
        <v>16</v>
      </c>
      <c r="U1806" s="196" t="str">
        <f>IFERROR(VLOOKUP(V1806,TRANSPORTE!$A$4:$B$99,2,0),"")</f>
        <v>ESTUARDO RODRIGUEZ</v>
      </c>
      <c r="V1806" s="184" t="s">
        <v>509</v>
      </c>
      <c r="Y1806" s="196" t="str">
        <f>IFERROR(VLOOKUP(V1806,TRANSPORTE!$A$4:$C$99,3,0),"")</f>
        <v>FURGÓN</v>
      </c>
      <c r="Z1806" s="196" t="str">
        <f>IFERROR(VLOOKUP(V1806,TRANSPORTE!$A$4:$D$99,4,0),"")</f>
        <v>CHEVROLET</v>
      </c>
      <c r="AA1806" s="196" t="str">
        <f>IFERROR(VLOOKUP(V1806,TRANSPORTE!$A$4:$E$99,5,0),"")</f>
        <v>ORION</v>
      </c>
      <c r="AB1806" s="196">
        <f t="shared" si="216"/>
        <v>19</v>
      </c>
      <c r="AC1806" s="196">
        <f t="shared" si="215"/>
        <v>1</v>
      </c>
      <c r="AD1806" s="207">
        <v>635</v>
      </c>
      <c r="AE1806" s="132">
        <f t="shared" si="213"/>
        <v>944</v>
      </c>
      <c r="AF1806" s="112">
        <v>1</v>
      </c>
      <c r="AG1806" s="202"/>
      <c r="AH1806" s="196" t="str">
        <f t="shared" si="212"/>
        <v>2749ACTIVOX MENTA-EUCALIPTO X 16 PASTILLAS</v>
      </c>
      <c r="AI1806" s="203" t="s">
        <v>1427</v>
      </c>
    </row>
    <row r="1807" spans="2:35" s="112" customFormat="1" x14ac:dyDescent="0.3">
      <c r="B1807" s="196" t="str">
        <f t="shared" si="210"/>
        <v>19</v>
      </c>
      <c r="C1807" s="196" t="str">
        <f t="shared" si="211"/>
        <v>27493</v>
      </c>
      <c r="D1807" s="203" t="s">
        <v>1419</v>
      </c>
      <c r="E1807" s="204" t="s">
        <v>617</v>
      </c>
      <c r="F1807" s="197" t="str">
        <f>IFERROR(VLOOKUP(CONCATENATE(G1807,E1807),LOTES!$A$6:$D$1002,4,0),"")</f>
        <v>PHYTO SOYA CAPS. X 60</v>
      </c>
      <c r="G1807" s="204" t="s">
        <v>355</v>
      </c>
      <c r="H1807" s="136">
        <f>IFERROR(VLOOKUP(CONCATENATE(G1807,E1807),LOTES!$A$6:$F$1000,6,0),"")</f>
        <v>44073</v>
      </c>
      <c r="I1807" s="132">
        <f t="shared" si="214"/>
        <v>3</v>
      </c>
      <c r="J1807" s="112" t="s">
        <v>1417</v>
      </c>
      <c r="K1807" s="112">
        <v>2018</v>
      </c>
      <c r="L1807" s="198">
        <v>43293</v>
      </c>
      <c r="M1807" s="112">
        <v>2746</v>
      </c>
      <c r="N1807" s="205">
        <v>2749</v>
      </c>
      <c r="O1807" s="206">
        <v>43292</v>
      </c>
      <c r="P1807" s="112" t="s">
        <v>134</v>
      </c>
      <c r="Q1807" s="203" t="s">
        <v>96</v>
      </c>
      <c r="R1807" s="132" t="str">
        <f>IFERROR(VLOOKUP(Q1807,PROVEEDORES!$A$2:$B$100,2,0),"")</f>
        <v>GUAYAQUIL</v>
      </c>
      <c r="S1807" s="200">
        <v>0.72222222222222221</v>
      </c>
      <c r="T1807" s="112">
        <v>16</v>
      </c>
      <c r="U1807" s="196" t="str">
        <f>IFERROR(VLOOKUP(V1807,TRANSPORTE!$A$4:$B$99,2,0),"")</f>
        <v>ESTUARDO RODRIGUEZ</v>
      </c>
      <c r="V1807" s="184" t="s">
        <v>509</v>
      </c>
      <c r="Y1807" s="196" t="str">
        <f>IFERROR(VLOOKUP(V1807,TRANSPORTE!$A$4:$C$99,3,0),"")</f>
        <v>FURGÓN</v>
      </c>
      <c r="Z1807" s="196" t="str">
        <f>IFERROR(VLOOKUP(V1807,TRANSPORTE!$A$4:$D$99,4,0),"")</f>
        <v>CHEVROLET</v>
      </c>
      <c r="AA1807" s="196" t="str">
        <f>IFERROR(VLOOKUP(V1807,TRANSPORTE!$A$4:$E$99,5,0),"")</f>
        <v>ORION</v>
      </c>
      <c r="AB1807" s="196">
        <f t="shared" si="216"/>
        <v>19</v>
      </c>
      <c r="AC1807" s="196">
        <f t="shared" si="215"/>
        <v>1</v>
      </c>
      <c r="AD1807" s="207">
        <v>36</v>
      </c>
      <c r="AE1807" s="132">
        <f t="shared" si="213"/>
        <v>944</v>
      </c>
      <c r="AF1807" s="112">
        <v>1</v>
      </c>
      <c r="AG1807" s="202"/>
      <c r="AH1807" s="196" t="str">
        <f t="shared" si="212"/>
        <v>2749PHYTO SOYA CAPS. X 60</v>
      </c>
      <c r="AI1807" s="203" t="s">
        <v>1427</v>
      </c>
    </row>
    <row r="1808" spans="2:35" s="112" customFormat="1" x14ac:dyDescent="0.3">
      <c r="B1808" s="196" t="str">
        <f t="shared" si="210"/>
        <v>19</v>
      </c>
      <c r="C1808" s="196" t="str">
        <f t="shared" si="211"/>
        <v>27494</v>
      </c>
      <c r="D1808" s="203" t="s">
        <v>1419</v>
      </c>
      <c r="E1808" s="204" t="s">
        <v>634</v>
      </c>
      <c r="F1808" s="197" t="str">
        <f>IFERROR(VLOOKUP(CONCATENATE(G1808,E1808),LOTES!$A$6:$D$1002,4,0),"")</f>
        <v>PHYTO SOYA GEL VAGINAL X 8 APLICADORES</v>
      </c>
      <c r="G1808" s="204" t="s">
        <v>326</v>
      </c>
      <c r="H1808" s="136">
        <f>IFERROR(VLOOKUP(CONCATENATE(G1808,E1808),LOTES!$A$6:$F$1000,6,0),"")</f>
        <v>44134</v>
      </c>
      <c r="I1808" s="132">
        <f t="shared" si="214"/>
        <v>4</v>
      </c>
      <c r="J1808" s="112" t="s">
        <v>1417</v>
      </c>
      <c r="K1808" s="112">
        <v>2018</v>
      </c>
      <c r="L1808" s="198">
        <v>43293</v>
      </c>
      <c r="M1808" s="112">
        <v>2746</v>
      </c>
      <c r="N1808" s="205">
        <v>2749</v>
      </c>
      <c r="O1808" s="206">
        <v>43292</v>
      </c>
      <c r="P1808" s="112" t="s">
        <v>134</v>
      </c>
      <c r="Q1808" s="203" t="s">
        <v>96</v>
      </c>
      <c r="R1808" s="132" t="str">
        <f>IFERROR(VLOOKUP(Q1808,PROVEEDORES!$A$2:$B$100,2,0),"")</f>
        <v>GUAYAQUIL</v>
      </c>
      <c r="S1808" s="200">
        <v>0.72222222222222221</v>
      </c>
      <c r="T1808" s="112">
        <v>16</v>
      </c>
      <c r="U1808" s="196" t="str">
        <f>IFERROR(VLOOKUP(V1808,TRANSPORTE!$A$4:$B$99,2,0),"")</f>
        <v>ESTUARDO RODRIGUEZ</v>
      </c>
      <c r="V1808" s="184" t="s">
        <v>509</v>
      </c>
      <c r="Y1808" s="196" t="str">
        <f>IFERROR(VLOOKUP(V1808,TRANSPORTE!$A$4:$C$99,3,0),"")</f>
        <v>FURGÓN</v>
      </c>
      <c r="Z1808" s="196" t="str">
        <f>IFERROR(VLOOKUP(V1808,TRANSPORTE!$A$4:$D$99,4,0),"")</f>
        <v>CHEVROLET</v>
      </c>
      <c r="AA1808" s="196" t="str">
        <f>IFERROR(VLOOKUP(V1808,TRANSPORTE!$A$4:$E$99,5,0),"")</f>
        <v>ORION</v>
      </c>
      <c r="AB1808" s="196">
        <f t="shared" si="216"/>
        <v>19</v>
      </c>
      <c r="AC1808" s="196">
        <f t="shared" si="215"/>
        <v>1</v>
      </c>
      <c r="AD1808" s="207">
        <v>12</v>
      </c>
      <c r="AE1808" s="132">
        <f t="shared" si="213"/>
        <v>944</v>
      </c>
      <c r="AF1808" s="112">
        <v>1</v>
      </c>
      <c r="AG1808" s="202"/>
      <c r="AH1808" s="196" t="str">
        <f t="shared" si="212"/>
        <v>2749PHYTO SOYA GEL VAGINAL X 8 APLICADORES</v>
      </c>
      <c r="AI1808" s="203" t="s">
        <v>1427</v>
      </c>
    </row>
    <row r="1809" spans="2:35" s="112" customFormat="1" x14ac:dyDescent="0.3">
      <c r="B1809" s="196" t="str">
        <f t="shared" si="210"/>
        <v>19</v>
      </c>
      <c r="C1809" s="196" t="str">
        <f t="shared" si="211"/>
        <v>27495</v>
      </c>
      <c r="D1809" s="203" t="s">
        <v>1419</v>
      </c>
      <c r="E1809" s="204" t="s">
        <v>615</v>
      </c>
      <c r="F1809" s="197" t="str">
        <f>IFERROR(VLOOKUP(CONCATENATE(G1809,E1809),LOTES!$A$6:$D$1002,4,0),"")</f>
        <v>ARKOVOX PROPOLIS JARABE X 150 ML.</v>
      </c>
      <c r="G1809" s="204" t="s">
        <v>404</v>
      </c>
      <c r="H1809" s="136">
        <f>IFERROR(VLOOKUP(CONCATENATE(G1809,E1809),LOTES!$A$6:$F$1000,6,0),"")</f>
        <v>43707</v>
      </c>
      <c r="I1809" s="132">
        <f t="shared" si="214"/>
        <v>5</v>
      </c>
      <c r="J1809" s="112" t="s">
        <v>1417</v>
      </c>
      <c r="K1809" s="112">
        <v>2018</v>
      </c>
      <c r="L1809" s="198">
        <v>43293</v>
      </c>
      <c r="M1809" s="112">
        <v>2746</v>
      </c>
      <c r="N1809" s="205">
        <v>2749</v>
      </c>
      <c r="O1809" s="206">
        <v>43292</v>
      </c>
      <c r="P1809" s="112" t="s">
        <v>134</v>
      </c>
      <c r="Q1809" s="203" t="s">
        <v>96</v>
      </c>
      <c r="R1809" s="132" t="str">
        <f>IFERROR(VLOOKUP(Q1809,PROVEEDORES!$A$2:$B$100,2,0),"")</f>
        <v>GUAYAQUIL</v>
      </c>
      <c r="S1809" s="200">
        <v>0.72222222222222221</v>
      </c>
      <c r="T1809" s="112">
        <v>16</v>
      </c>
      <c r="U1809" s="196" t="str">
        <f>IFERROR(VLOOKUP(V1809,TRANSPORTE!$A$4:$B$99,2,0),"")</f>
        <v>ESTUARDO RODRIGUEZ</v>
      </c>
      <c r="V1809" s="184" t="s">
        <v>509</v>
      </c>
      <c r="Y1809" s="196" t="str">
        <f>IFERROR(VLOOKUP(V1809,TRANSPORTE!$A$4:$C$99,3,0),"")</f>
        <v>FURGÓN</v>
      </c>
      <c r="Z1809" s="196" t="str">
        <f>IFERROR(VLOOKUP(V1809,TRANSPORTE!$A$4:$D$99,4,0),"")</f>
        <v>CHEVROLET</v>
      </c>
      <c r="AA1809" s="196" t="str">
        <f>IFERROR(VLOOKUP(V1809,TRANSPORTE!$A$4:$E$99,5,0),"")</f>
        <v>ORION</v>
      </c>
      <c r="AB1809" s="196">
        <f t="shared" si="216"/>
        <v>19</v>
      </c>
      <c r="AC1809" s="196">
        <f t="shared" si="215"/>
        <v>1</v>
      </c>
      <c r="AD1809" s="207">
        <v>78</v>
      </c>
      <c r="AE1809" s="132">
        <f t="shared" si="213"/>
        <v>944</v>
      </c>
      <c r="AF1809" s="112">
        <v>1</v>
      </c>
      <c r="AG1809" s="202"/>
      <c r="AH1809" s="196" t="str">
        <f t="shared" si="212"/>
        <v>2749ARKOVOX PROPOLIS JARABE X 150 ML.</v>
      </c>
      <c r="AI1809" s="203" t="s">
        <v>1427</v>
      </c>
    </row>
    <row r="1810" spans="2:35" s="112" customFormat="1" x14ac:dyDescent="0.3">
      <c r="B1810" s="196" t="str">
        <f t="shared" si="210"/>
        <v>19</v>
      </c>
      <c r="C1810" s="196" t="str">
        <f t="shared" si="211"/>
        <v>27496</v>
      </c>
      <c r="D1810" s="203" t="s">
        <v>1419</v>
      </c>
      <c r="E1810" s="204" t="s">
        <v>620</v>
      </c>
      <c r="F1810" s="197" t="str">
        <f>IFERROR(VLOOKUP(CONCATENATE(G1810,E1810),LOTES!$A$6:$D$1002,4,0),"")</f>
        <v>PHYTO SOYA FORTE X 60 CAPS</v>
      </c>
      <c r="G1810" s="204" t="s">
        <v>184</v>
      </c>
      <c r="H1810" s="136">
        <f>IFERROR(VLOOKUP(CONCATENATE(G1810,E1810),LOTES!$A$6:$F$1000,6,0),"")</f>
        <v>44042</v>
      </c>
      <c r="I1810" s="132">
        <f t="shared" si="214"/>
        <v>6</v>
      </c>
      <c r="J1810" s="112" t="s">
        <v>1417</v>
      </c>
      <c r="K1810" s="112">
        <v>2018</v>
      </c>
      <c r="L1810" s="198">
        <v>43293</v>
      </c>
      <c r="M1810" s="112">
        <v>2746</v>
      </c>
      <c r="N1810" s="205">
        <v>2749</v>
      </c>
      <c r="O1810" s="206">
        <v>43292</v>
      </c>
      <c r="P1810" s="112" t="s">
        <v>134</v>
      </c>
      <c r="Q1810" s="203" t="s">
        <v>96</v>
      </c>
      <c r="R1810" s="132" t="str">
        <f>IFERROR(VLOOKUP(Q1810,PROVEEDORES!$A$2:$B$100,2,0),"")</f>
        <v>GUAYAQUIL</v>
      </c>
      <c r="S1810" s="200">
        <v>0.72222222222222221</v>
      </c>
      <c r="T1810" s="112">
        <v>16</v>
      </c>
      <c r="U1810" s="196" t="str">
        <f>IFERROR(VLOOKUP(V1810,TRANSPORTE!$A$4:$B$99,2,0),"")</f>
        <v>ESTUARDO RODRIGUEZ</v>
      </c>
      <c r="V1810" s="184" t="s">
        <v>509</v>
      </c>
      <c r="Y1810" s="196" t="str">
        <f>IFERROR(VLOOKUP(V1810,TRANSPORTE!$A$4:$C$99,3,0),"")</f>
        <v>FURGÓN</v>
      </c>
      <c r="Z1810" s="196" t="str">
        <f>IFERROR(VLOOKUP(V1810,TRANSPORTE!$A$4:$D$99,4,0),"")</f>
        <v>CHEVROLET</v>
      </c>
      <c r="AA1810" s="196" t="str">
        <f>IFERROR(VLOOKUP(V1810,TRANSPORTE!$A$4:$E$99,5,0),"")</f>
        <v>ORION</v>
      </c>
      <c r="AB1810" s="196">
        <f t="shared" si="216"/>
        <v>19</v>
      </c>
      <c r="AC1810" s="196">
        <f t="shared" si="215"/>
        <v>1</v>
      </c>
      <c r="AD1810" s="207">
        <v>6</v>
      </c>
      <c r="AE1810" s="132">
        <f t="shared" si="213"/>
        <v>944</v>
      </c>
      <c r="AF1810" s="112">
        <v>1</v>
      </c>
      <c r="AG1810" s="202"/>
      <c r="AH1810" s="196" t="str">
        <f t="shared" si="212"/>
        <v>2749PHYTO SOYA FORTE X 60 CAPS</v>
      </c>
      <c r="AI1810" s="203" t="s">
        <v>1427</v>
      </c>
    </row>
    <row r="1811" spans="2:35" s="112" customFormat="1" x14ac:dyDescent="0.3">
      <c r="B1811" s="196" t="str">
        <f t="shared" si="210"/>
        <v>19</v>
      </c>
      <c r="C1811" s="196" t="str">
        <f t="shared" si="211"/>
        <v>27497</v>
      </c>
      <c r="D1811" s="203" t="s">
        <v>1419</v>
      </c>
      <c r="E1811" s="204" t="s">
        <v>614</v>
      </c>
      <c r="F1811" s="197" t="str">
        <f>IFERROR(VLOOKUP(CONCATENATE(G1811,E1811),LOTES!$A$6:$D$1002,4,0),"")</f>
        <v>CHONDRO AID FORTE X 60 CAPS.</v>
      </c>
      <c r="G1811" s="204" t="s">
        <v>1387</v>
      </c>
      <c r="H1811" s="136">
        <f>IFERROR(VLOOKUP(CONCATENATE(G1811,E1811),LOTES!$A$6:$F$1000,6,0),"")</f>
        <v>44255</v>
      </c>
      <c r="I1811" s="132">
        <f t="shared" si="214"/>
        <v>7</v>
      </c>
      <c r="J1811" s="112" t="s">
        <v>1417</v>
      </c>
      <c r="K1811" s="112">
        <v>2018</v>
      </c>
      <c r="L1811" s="198">
        <v>43293</v>
      </c>
      <c r="M1811" s="112">
        <v>2746</v>
      </c>
      <c r="N1811" s="205">
        <v>2749</v>
      </c>
      <c r="O1811" s="206">
        <v>43292</v>
      </c>
      <c r="P1811" s="112" t="s">
        <v>134</v>
      </c>
      <c r="Q1811" s="203" t="s">
        <v>96</v>
      </c>
      <c r="R1811" s="132" t="str">
        <f>IFERROR(VLOOKUP(Q1811,PROVEEDORES!$A$2:$B$100,2,0),"")</f>
        <v>GUAYAQUIL</v>
      </c>
      <c r="S1811" s="200">
        <v>0.72222222222222221</v>
      </c>
      <c r="T1811" s="112">
        <v>16</v>
      </c>
      <c r="U1811" s="196" t="str">
        <f>IFERROR(VLOOKUP(V1811,TRANSPORTE!$A$4:$B$99,2,0),"")</f>
        <v>ESTUARDO RODRIGUEZ</v>
      </c>
      <c r="V1811" s="184" t="s">
        <v>509</v>
      </c>
      <c r="Y1811" s="196" t="str">
        <f>IFERROR(VLOOKUP(V1811,TRANSPORTE!$A$4:$C$99,3,0),"")</f>
        <v>FURGÓN</v>
      </c>
      <c r="Z1811" s="196" t="str">
        <f>IFERROR(VLOOKUP(V1811,TRANSPORTE!$A$4:$D$99,4,0),"")</f>
        <v>CHEVROLET</v>
      </c>
      <c r="AA1811" s="196" t="str">
        <f>IFERROR(VLOOKUP(V1811,TRANSPORTE!$A$4:$E$99,5,0),"")</f>
        <v>ORION</v>
      </c>
      <c r="AB1811" s="196">
        <f t="shared" si="216"/>
        <v>19</v>
      </c>
      <c r="AC1811" s="196">
        <f t="shared" si="215"/>
        <v>1</v>
      </c>
      <c r="AD1811" s="207">
        <v>12</v>
      </c>
      <c r="AE1811" s="132">
        <f t="shared" si="213"/>
        <v>944</v>
      </c>
      <c r="AF1811" s="112">
        <v>1</v>
      </c>
      <c r="AG1811" s="202"/>
      <c r="AH1811" s="196" t="str">
        <f t="shared" si="212"/>
        <v>2749CHONDRO AID FORTE X 60 CAPS.</v>
      </c>
      <c r="AI1811" s="203" t="s">
        <v>1427</v>
      </c>
    </row>
    <row r="1812" spans="2:35" s="112" customFormat="1" x14ac:dyDescent="0.3">
      <c r="B1812" s="196" t="str">
        <f t="shared" si="210"/>
        <v>19</v>
      </c>
      <c r="C1812" s="196" t="str">
        <f t="shared" si="211"/>
        <v>27498</v>
      </c>
      <c r="D1812" s="203" t="s">
        <v>1419</v>
      </c>
      <c r="E1812" s="204" t="s">
        <v>616</v>
      </c>
      <c r="F1812" s="197" t="str">
        <f>IFERROR(VLOOKUP(CONCATENATE(G1812,E1812),LOTES!$A$6:$D$1002,4,0),"")</f>
        <v>PERLAS DE PIEL advance X 200 CAPS.</v>
      </c>
      <c r="G1812" s="204" t="s">
        <v>408</v>
      </c>
      <c r="H1812" s="136">
        <f>IFERROR(VLOOKUP(CONCATENATE(G1812,E1812),LOTES!$A$6:$F$1000,6,0),"")</f>
        <v>44165</v>
      </c>
      <c r="I1812" s="132">
        <f t="shared" si="214"/>
        <v>8</v>
      </c>
      <c r="J1812" s="112" t="s">
        <v>1417</v>
      </c>
      <c r="K1812" s="112">
        <v>2018</v>
      </c>
      <c r="L1812" s="198">
        <v>43293</v>
      </c>
      <c r="M1812" s="112">
        <v>2746</v>
      </c>
      <c r="N1812" s="205">
        <v>2749</v>
      </c>
      <c r="O1812" s="206">
        <v>43292</v>
      </c>
      <c r="P1812" s="112" t="s">
        <v>134</v>
      </c>
      <c r="Q1812" s="203" t="s">
        <v>96</v>
      </c>
      <c r="R1812" s="132" t="str">
        <f>IFERROR(VLOOKUP(Q1812,PROVEEDORES!$A$2:$B$100,2,0),"")</f>
        <v>GUAYAQUIL</v>
      </c>
      <c r="S1812" s="200">
        <v>0.72222222222222221</v>
      </c>
      <c r="T1812" s="112">
        <v>16</v>
      </c>
      <c r="U1812" s="196" t="str">
        <f>IFERROR(VLOOKUP(V1812,TRANSPORTE!$A$4:$B$99,2,0),"")</f>
        <v>ESTUARDO RODRIGUEZ</v>
      </c>
      <c r="V1812" s="184" t="s">
        <v>509</v>
      </c>
      <c r="Y1812" s="196" t="str">
        <f>IFERROR(VLOOKUP(V1812,TRANSPORTE!$A$4:$C$99,3,0),"")</f>
        <v>FURGÓN</v>
      </c>
      <c r="Z1812" s="196" t="str">
        <f>IFERROR(VLOOKUP(V1812,TRANSPORTE!$A$4:$D$99,4,0),"")</f>
        <v>CHEVROLET</v>
      </c>
      <c r="AA1812" s="196" t="str">
        <f>IFERROR(VLOOKUP(V1812,TRANSPORTE!$A$4:$E$99,5,0),"")</f>
        <v>ORION</v>
      </c>
      <c r="AB1812" s="196">
        <f t="shared" si="216"/>
        <v>19</v>
      </c>
      <c r="AC1812" s="196">
        <f t="shared" si="215"/>
        <v>1</v>
      </c>
      <c r="AD1812" s="207">
        <v>12</v>
      </c>
      <c r="AE1812" s="132">
        <f t="shared" si="213"/>
        <v>944</v>
      </c>
      <c r="AF1812" s="112">
        <v>1</v>
      </c>
      <c r="AG1812" s="202"/>
      <c r="AH1812" s="196" t="str">
        <f t="shared" si="212"/>
        <v>2749PERLAS DE PIEL advance X 200 CAPS.</v>
      </c>
      <c r="AI1812" s="203" t="s">
        <v>1427</v>
      </c>
    </row>
    <row r="1813" spans="2:35" s="112" customFormat="1" x14ac:dyDescent="0.3">
      <c r="B1813" s="196" t="str">
        <f t="shared" si="210"/>
        <v>19</v>
      </c>
      <c r="C1813" s="196" t="str">
        <f t="shared" si="211"/>
        <v>27499</v>
      </c>
      <c r="D1813" s="203" t="s">
        <v>1419</v>
      </c>
      <c r="E1813" s="204" t="s">
        <v>629</v>
      </c>
      <c r="F1813" s="197" t="str">
        <f>IFERROR(VLOOKUP(CONCATENATE(G1813,E1813),LOTES!$A$6:$D$1002,4,0),"")</f>
        <v>PHYTO SOYA DIA Y NOCHE X 60 CAP.</v>
      </c>
      <c r="G1813" s="204" t="s">
        <v>376</v>
      </c>
      <c r="H1813" s="136">
        <f>IFERROR(VLOOKUP(CONCATENATE(G1813,E1813),LOTES!$A$6:$F$1000,6,0),"")</f>
        <v>43889</v>
      </c>
      <c r="I1813" s="132">
        <f t="shared" si="214"/>
        <v>9</v>
      </c>
      <c r="J1813" s="112" t="s">
        <v>1417</v>
      </c>
      <c r="K1813" s="112">
        <v>2018</v>
      </c>
      <c r="L1813" s="198">
        <v>43293</v>
      </c>
      <c r="M1813" s="112">
        <v>2746</v>
      </c>
      <c r="N1813" s="205">
        <v>2749</v>
      </c>
      <c r="O1813" s="206">
        <v>43292</v>
      </c>
      <c r="P1813" s="112" t="s">
        <v>134</v>
      </c>
      <c r="Q1813" s="203" t="s">
        <v>96</v>
      </c>
      <c r="R1813" s="132" t="str">
        <f>IFERROR(VLOOKUP(Q1813,PROVEEDORES!$A$2:$B$100,2,0),"")</f>
        <v>GUAYAQUIL</v>
      </c>
      <c r="S1813" s="200">
        <v>0.72222222222222221</v>
      </c>
      <c r="T1813" s="112">
        <v>16</v>
      </c>
      <c r="U1813" s="196" t="str">
        <f>IFERROR(VLOOKUP(V1813,TRANSPORTE!$A$4:$B$99,2,0),"")</f>
        <v>ESTUARDO RODRIGUEZ</v>
      </c>
      <c r="V1813" s="184" t="s">
        <v>509</v>
      </c>
      <c r="Y1813" s="196" t="str">
        <f>IFERROR(VLOOKUP(V1813,TRANSPORTE!$A$4:$C$99,3,0),"")</f>
        <v>FURGÓN</v>
      </c>
      <c r="Z1813" s="196" t="str">
        <f>IFERROR(VLOOKUP(V1813,TRANSPORTE!$A$4:$D$99,4,0),"")</f>
        <v>CHEVROLET</v>
      </c>
      <c r="AA1813" s="196" t="str">
        <f>IFERROR(VLOOKUP(V1813,TRANSPORTE!$A$4:$E$99,5,0),"")</f>
        <v>ORION</v>
      </c>
      <c r="AB1813" s="196">
        <f t="shared" si="216"/>
        <v>19</v>
      </c>
      <c r="AC1813" s="196">
        <f t="shared" si="215"/>
        <v>1</v>
      </c>
      <c r="AD1813" s="207">
        <v>6</v>
      </c>
      <c r="AE1813" s="132">
        <f t="shared" si="213"/>
        <v>944</v>
      </c>
      <c r="AF1813" s="112">
        <v>1</v>
      </c>
      <c r="AG1813" s="202"/>
      <c r="AH1813" s="196" t="str">
        <f t="shared" si="212"/>
        <v>2749PHYTO SOYA DIA Y NOCHE X 60 CAP.</v>
      </c>
      <c r="AI1813" s="203" t="s">
        <v>1427</v>
      </c>
    </row>
    <row r="1814" spans="2:35" s="112" customFormat="1" x14ac:dyDescent="0.3">
      <c r="B1814" s="196" t="str">
        <f t="shared" si="210"/>
        <v>19</v>
      </c>
      <c r="C1814" s="196" t="str">
        <f t="shared" si="211"/>
        <v>274910</v>
      </c>
      <c r="D1814" s="203" t="s">
        <v>1419</v>
      </c>
      <c r="E1814" s="204" t="s">
        <v>621</v>
      </c>
      <c r="F1814" s="197" t="str">
        <f>IFERROR(VLOOKUP(CONCATENATE(G1814,E1814),LOTES!$A$6:$D$1002,4,0),"")</f>
        <v>VAGIVIT CAJS X 6 V.T.</v>
      </c>
      <c r="G1814" s="204" t="s">
        <v>168</v>
      </c>
      <c r="H1814" s="136">
        <f>IFERROR(VLOOKUP(CONCATENATE(G1814,E1814),LOTES!$A$6:$F$1000,6,0),"")</f>
        <v>43738</v>
      </c>
      <c r="I1814" s="132">
        <f t="shared" si="214"/>
        <v>10</v>
      </c>
      <c r="J1814" s="112" t="s">
        <v>1417</v>
      </c>
      <c r="K1814" s="112">
        <v>2018</v>
      </c>
      <c r="L1814" s="198">
        <v>43293</v>
      </c>
      <c r="M1814" s="112">
        <v>2746</v>
      </c>
      <c r="N1814" s="205">
        <v>2749</v>
      </c>
      <c r="O1814" s="206">
        <v>43292</v>
      </c>
      <c r="P1814" s="112" t="s">
        <v>134</v>
      </c>
      <c r="Q1814" s="203" t="s">
        <v>96</v>
      </c>
      <c r="R1814" s="132" t="str">
        <f>IFERROR(VLOOKUP(Q1814,PROVEEDORES!$A$2:$B$100,2,0),"")</f>
        <v>GUAYAQUIL</v>
      </c>
      <c r="S1814" s="200">
        <v>0.72222222222222221</v>
      </c>
      <c r="T1814" s="112">
        <v>16</v>
      </c>
      <c r="U1814" s="196" t="str">
        <f>IFERROR(VLOOKUP(V1814,TRANSPORTE!$A$4:$B$99,2,0),"")</f>
        <v>ESTUARDO RODRIGUEZ</v>
      </c>
      <c r="V1814" s="184" t="s">
        <v>509</v>
      </c>
      <c r="Y1814" s="196" t="str">
        <f>IFERROR(VLOOKUP(V1814,TRANSPORTE!$A$4:$C$99,3,0),"")</f>
        <v>FURGÓN</v>
      </c>
      <c r="Z1814" s="196" t="str">
        <f>IFERROR(VLOOKUP(V1814,TRANSPORTE!$A$4:$D$99,4,0),"")</f>
        <v>CHEVROLET</v>
      </c>
      <c r="AA1814" s="196" t="str">
        <f>IFERROR(VLOOKUP(V1814,TRANSPORTE!$A$4:$E$99,5,0),"")</f>
        <v>ORION</v>
      </c>
      <c r="AB1814" s="196">
        <f t="shared" si="216"/>
        <v>19</v>
      </c>
      <c r="AC1814" s="196">
        <f t="shared" si="215"/>
        <v>1</v>
      </c>
      <c r="AD1814" s="207">
        <v>12</v>
      </c>
      <c r="AE1814" s="132">
        <f t="shared" si="213"/>
        <v>944</v>
      </c>
      <c r="AF1814" s="112">
        <v>1</v>
      </c>
      <c r="AG1814" s="202"/>
      <c r="AH1814" s="196" t="str">
        <f t="shared" si="212"/>
        <v>2749VAGIVIT CAJS X 6 V.T.</v>
      </c>
      <c r="AI1814" s="203" t="s">
        <v>1427</v>
      </c>
    </row>
    <row r="1815" spans="2:35" s="112" customFormat="1" x14ac:dyDescent="0.3">
      <c r="B1815" s="196" t="str">
        <f t="shared" si="210"/>
        <v>19</v>
      </c>
      <c r="C1815" s="196" t="str">
        <f t="shared" si="211"/>
        <v>274911</v>
      </c>
      <c r="D1815" s="203" t="s">
        <v>1419</v>
      </c>
      <c r="E1815" s="204" t="s">
        <v>627</v>
      </c>
      <c r="F1815" s="197" t="str">
        <f>IFERROR(VLOOKUP(CONCATENATE(G1815,E1815),LOTES!$A$6:$D$1002,4,0),"")</f>
        <v>ECHINALIS X 30 CAPSULAS</v>
      </c>
      <c r="G1815" s="204" t="s">
        <v>154</v>
      </c>
      <c r="H1815" s="136">
        <f>IFERROR(VLOOKUP(CONCATENATE(G1815,E1815),LOTES!$A$6:$F$1000,6,0),"")</f>
        <v>43910</v>
      </c>
      <c r="I1815" s="132">
        <f t="shared" si="214"/>
        <v>11</v>
      </c>
      <c r="J1815" s="112" t="s">
        <v>1417</v>
      </c>
      <c r="K1815" s="112">
        <v>2018</v>
      </c>
      <c r="L1815" s="198">
        <v>43293</v>
      </c>
      <c r="M1815" s="112">
        <v>2746</v>
      </c>
      <c r="N1815" s="205">
        <v>2749</v>
      </c>
      <c r="O1815" s="206">
        <v>43292</v>
      </c>
      <c r="P1815" s="112" t="s">
        <v>134</v>
      </c>
      <c r="Q1815" s="203" t="s">
        <v>96</v>
      </c>
      <c r="R1815" s="132" t="str">
        <f>IFERROR(VLOOKUP(Q1815,PROVEEDORES!$A$2:$B$100,2,0),"")</f>
        <v>GUAYAQUIL</v>
      </c>
      <c r="S1815" s="200">
        <v>0.72222222222222221</v>
      </c>
      <c r="T1815" s="112">
        <v>16</v>
      </c>
      <c r="U1815" s="196" t="str">
        <f>IFERROR(VLOOKUP(V1815,TRANSPORTE!$A$4:$B$99,2,0),"")</f>
        <v>ESTUARDO RODRIGUEZ</v>
      </c>
      <c r="V1815" s="184" t="s">
        <v>509</v>
      </c>
      <c r="Y1815" s="196" t="str">
        <f>IFERROR(VLOOKUP(V1815,TRANSPORTE!$A$4:$C$99,3,0),"")</f>
        <v>FURGÓN</v>
      </c>
      <c r="Z1815" s="196" t="str">
        <f>IFERROR(VLOOKUP(V1815,TRANSPORTE!$A$4:$D$99,4,0),"")</f>
        <v>CHEVROLET</v>
      </c>
      <c r="AA1815" s="196" t="str">
        <f>IFERROR(VLOOKUP(V1815,TRANSPORTE!$A$4:$E$99,5,0),"")</f>
        <v>ORION</v>
      </c>
      <c r="AB1815" s="196">
        <f t="shared" si="216"/>
        <v>19</v>
      </c>
      <c r="AC1815" s="196">
        <f t="shared" si="215"/>
        <v>1</v>
      </c>
      <c r="AD1815" s="207">
        <v>6</v>
      </c>
      <c r="AE1815" s="132">
        <f t="shared" si="213"/>
        <v>944</v>
      </c>
      <c r="AF1815" s="112">
        <v>1</v>
      </c>
      <c r="AG1815" s="202"/>
      <c r="AH1815" s="196" t="str">
        <f t="shared" si="212"/>
        <v>2749ECHINALIS X 30 CAPSULAS</v>
      </c>
      <c r="AI1815" s="203" t="s">
        <v>1427</v>
      </c>
    </row>
    <row r="1816" spans="2:35" s="112" customFormat="1" x14ac:dyDescent="0.3">
      <c r="B1816" s="196" t="str">
        <f t="shared" si="210"/>
        <v>19</v>
      </c>
      <c r="C1816" s="196" t="str">
        <f t="shared" si="211"/>
        <v>274912</v>
      </c>
      <c r="D1816" s="203" t="s">
        <v>1419</v>
      </c>
      <c r="E1816" s="204" t="s">
        <v>619</v>
      </c>
      <c r="F1816" s="197" t="str">
        <f>IFERROR(VLOOKUP(CONCATENATE(G1816,E1816),LOTES!$A$6:$D$1002,4,0),"")</f>
        <v>CYS-CONTROL SACHETS X 14</v>
      </c>
      <c r="G1816" s="204" t="s">
        <v>608</v>
      </c>
      <c r="H1816" s="136">
        <f>IFERROR(VLOOKUP(CONCATENATE(G1816,E1816),LOTES!$A$6:$F$1000,6,0),"")</f>
        <v>44255</v>
      </c>
      <c r="I1816" s="132">
        <f t="shared" si="214"/>
        <v>12</v>
      </c>
      <c r="J1816" s="112" t="s">
        <v>1417</v>
      </c>
      <c r="K1816" s="112">
        <v>2018</v>
      </c>
      <c r="L1816" s="198">
        <v>43293</v>
      </c>
      <c r="M1816" s="112">
        <v>2746</v>
      </c>
      <c r="N1816" s="205">
        <v>2749</v>
      </c>
      <c r="O1816" s="206">
        <v>43292</v>
      </c>
      <c r="P1816" s="112" t="s">
        <v>134</v>
      </c>
      <c r="Q1816" s="203" t="s">
        <v>96</v>
      </c>
      <c r="R1816" s="132" t="str">
        <f>IFERROR(VLOOKUP(Q1816,PROVEEDORES!$A$2:$B$100,2,0),"")</f>
        <v>GUAYAQUIL</v>
      </c>
      <c r="S1816" s="200">
        <v>0.72222222222222221</v>
      </c>
      <c r="T1816" s="112">
        <v>16</v>
      </c>
      <c r="U1816" s="196" t="str">
        <f>IFERROR(VLOOKUP(V1816,TRANSPORTE!$A$4:$B$99,2,0),"")</f>
        <v>ESTUARDO RODRIGUEZ</v>
      </c>
      <c r="V1816" s="184" t="s">
        <v>509</v>
      </c>
      <c r="Y1816" s="196" t="str">
        <f>IFERROR(VLOOKUP(V1816,TRANSPORTE!$A$4:$C$99,3,0),"")</f>
        <v>FURGÓN</v>
      </c>
      <c r="Z1816" s="196" t="str">
        <f>IFERROR(VLOOKUP(V1816,TRANSPORTE!$A$4:$D$99,4,0),"")</f>
        <v>CHEVROLET</v>
      </c>
      <c r="AA1816" s="196" t="str">
        <f>IFERROR(VLOOKUP(V1816,TRANSPORTE!$A$4:$E$99,5,0),"")</f>
        <v>ORION</v>
      </c>
      <c r="AB1816" s="196">
        <f t="shared" si="216"/>
        <v>19</v>
      </c>
      <c r="AC1816" s="196">
        <f t="shared" si="215"/>
        <v>1</v>
      </c>
      <c r="AD1816" s="207">
        <v>48</v>
      </c>
      <c r="AE1816" s="132">
        <f t="shared" si="213"/>
        <v>944</v>
      </c>
      <c r="AF1816" s="112">
        <v>1</v>
      </c>
      <c r="AG1816" s="202"/>
      <c r="AH1816" s="196" t="str">
        <f t="shared" si="212"/>
        <v>2749CYS-CONTROL SACHETS X 14</v>
      </c>
      <c r="AI1816" s="203" t="s">
        <v>1427</v>
      </c>
    </row>
    <row r="1817" spans="2:35" s="112" customFormat="1" x14ac:dyDescent="0.3">
      <c r="B1817" s="196" t="str">
        <f t="shared" si="210"/>
        <v>19</v>
      </c>
      <c r="C1817" s="196" t="str">
        <f t="shared" si="211"/>
        <v>274913</v>
      </c>
      <c r="D1817" s="203" t="s">
        <v>1419</v>
      </c>
      <c r="E1817" s="204" t="s">
        <v>613</v>
      </c>
      <c r="F1817" s="197" t="str">
        <f>IFERROR(VLOOKUP(CONCATENATE(G1817,E1817),LOTES!$A$6:$D$1002,4,0),"")</f>
        <v>ARKOLAGEN PLUS X 14 SACHETS</v>
      </c>
      <c r="G1817" s="204" t="s">
        <v>586</v>
      </c>
      <c r="H1817" s="136">
        <f>IFERROR(VLOOKUP(CONCATENATE(G1817,E1817),LOTES!$A$6:$F$1000,6,0),"")</f>
        <v>44226</v>
      </c>
      <c r="I1817" s="132">
        <f t="shared" si="214"/>
        <v>13</v>
      </c>
      <c r="J1817" s="112" t="s">
        <v>1417</v>
      </c>
      <c r="K1817" s="112">
        <v>2018</v>
      </c>
      <c r="L1817" s="198">
        <v>43293</v>
      </c>
      <c r="M1817" s="112">
        <v>2746</v>
      </c>
      <c r="N1817" s="205">
        <v>2749</v>
      </c>
      <c r="O1817" s="206">
        <v>43292</v>
      </c>
      <c r="P1817" s="112" t="s">
        <v>134</v>
      </c>
      <c r="Q1817" s="203" t="s">
        <v>96</v>
      </c>
      <c r="R1817" s="132" t="str">
        <f>IFERROR(VLOOKUP(Q1817,PROVEEDORES!$A$2:$B$100,2,0),"")</f>
        <v>GUAYAQUIL</v>
      </c>
      <c r="S1817" s="200">
        <v>0.72222222222222221</v>
      </c>
      <c r="T1817" s="112">
        <v>16</v>
      </c>
      <c r="U1817" s="196" t="str">
        <f>IFERROR(VLOOKUP(V1817,TRANSPORTE!$A$4:$B$99,2,0),"")</f>
        <v>ESTUARDO RODRIGUEZ</v>
      </c>
      <c r="V1817" s="184" t="s">
        <v>509</v>
      </c>
      <c r="Y1817" s="196" t="str">
        <f>IFERROR(VLOOKUP(V1817,TRANSPORTE!$A$4:$C$99,3,0),"")</f>
        <v>FURGÓN</v>
      </c>
      <c r="Z1817" s="196" t="str">
        <f>IFERROR(VLOOKUP(V1817,TRANSPORTE!$A$4:$D$99,4,0),"")</f>
        <v>CHEVROLET</v>
      </c>
      <c r="AA1817" s="196" t="str">
        <f>IFERROR(VLOOKUP(V1817,TRANSPORTE!$A$4:$E$99,5,0),"")</f>
        <v>ORION</v>
      </c>
      <c r="AB1817" s="196">
        <f t="shared" si="216"/>
        <v>19</v>
      </c>
      <c r="AC1817" s="196">
        <f t="shared" si="215"/>
        <v>1</v>
      </c>
      <c r="AD1817" s="207">
        <v>36</v>
      </c>
      <c r="AE1817" s="132">
        <f t="shared" si="213"/>
        <v>944</v>
      </c>
      <c r="AF1817" s="112">
        <v>1</v>
      </c>
      <c r="AG1817" s="202"/>
      <c r="AH1817" s="196" t="str">
        <f t="shared" si="212"/>
        <v>2749ARKOLAGEN PLUS X 14 SACHETS</v>
      </c>
      <c r="AI1817" s="203" t="s">
        <v>1427</v>
      </c>
    </row>
    <row r="1818" spans="2:35" s="112" customFormat="1" x14ac:dyDescent="0.3">
      <c r="B1818" s="196" t="str">
        <f t="shared" si="210"/>
        <v>20</v>
      </c>
      <c r="C1818" s="196" t="str">
        <f t="shared" si="211"/>
        <v>27501</v>
      </c>
      <c r="D1818" s="203"/>
      <c r="E1818" s="204" t="s">
        <v>630</v>
      </c>
      <c r="F1818" s="197" t="str">
        <f>IFERROR(VLOOKUP(CONCATENATE(G1818,E1818),LOTES!$A$6:$D$1002,4,0),"")</f>
        <v>ACTIVOX MENTA-EUCALIPTO X 16 PASTILLAS</v>
      </c>
      <c r="G1818" s="204" t="s">
        <v>397</v>
      </c>
      <c r="H1818" s="136">
        <f>IFERROR(VLOOKUP(CONCATENATE(G1818,E1818),LOTES!$A$6:$F$1000,6,0),"")</f>
        <v>43738</v>
      </c>
      <c r="I1818" s="132">
        <f t="shared" si="214"/>
        <v>1</v>
      </c>
      <c r="J1818" s="112" t="s">
        <v>1417</v>
      </c>
      <c r="K1818" s="112">
        <v>2018</v>
      </c>
      <c r="L1818" s="198">
        <v>43293</v>
      </c>
      <c r="M1818" s="112">
        <v>2747</v>
      </c>
      <c r="N1818" s="205">
        <v>2750</v>
      </c>
      <c r="O1818" s="206">
        <v>43292</v>
      </c>
      <c r="P1818" s="112" t="s">
        <v>134</v>
      </c>
      <c r="Q1818" s="203" t="s">
        <v>90</v>
      </c>
      <c r="R1818" s="132" t="str">
        <f>IFERROR(VLOOKUP(Q1818,PROVEEDORES!$A$2:$B$100,2,0),"")</f>
        <v>CUENCA</v>
      </c>
      <c r="S1818" s="198">
        <v>43292</v>
      </c>
      <c r="T1818" s="112">
        <v>5</v>
      </c>
      <c r="U1818" s="196" t="str">
        <f>IFERROR(VLOOKUP(V1818,TRANSPORTE!$A$4:$B$99,2,0),"")</f>
        <v>JOSÉ VELIZ</v>
      </c>
      <c r="V1818" s="112" t="s">
        <v>478</v>
      </c>
      <c r="Y1818" s="196" t="str">
        <f>IFERROR(VLOOKUP(V1818,TRANSPORTE!$A$4:$C$99,3,0),"")</f>
        <v>FURGÓN</v>
      </c>
      <c r="Z1818" s="196" t="str">
        <f>IFERROR(VLOOKUP(V1818,TRANSPORTE!$A$4:$D$99,4,0),"")</f>
        <v>HINO</v>
      </c>
      <c r="AA1818" s="196" t="str">
        <f>IFERROR(VLOOKUP(V1818,TRANSPORTE!$A$4:$E$99,5,0),"")</f>
        <v>ORION</v>
      </c>
      <c r="AB1818" s="196">
        <f t="shared" si="216"/>
        <v>20</v>
      </c>
      <c r="AC1818" s="196">
        <f t="shared" si="215"/>
        <v>1</v>
      </c>
      <c r="AD1818" s="207">
        <v>125</v>
      </c>
      <c r="AE1818" s="132">
        <f t="shared" si="213"/>
        <v>945</v>
      </c>
      <c r="AF1818" s="112">
        <v>1</v>
      </c>
      <c r="AG1818" s="202"/>
      <c r="AH1818" s="196" t="str">
        <f t="shared" si="212"/>
        <v>2750ACTIVOX MENTA-EUCALIPTO X 16 PASTILLAS</v>
      </c>
      <c r="AI1818" s="203" t="s">
        <v>1428</v>
      </c>
    </row>
    <row r="1819" spans="2:35" s="112" customFormat="1" x14ac:dyDescent="0.3">
      <c r="B1819" s="196" t="str">
        <f t="shared" si="210"/>
        <v>20</v>
      </c>
      <c r="C1819" s="196" t="str">
        <f t="shared" si="211"/>
        <v>27502</v>
      </c>
      <c r="D1819" s="203"/>
      <c r="E1819" s="204" t="s">
        <v>631</v>
      </c>
      <c r="F1819" s="197" t="str">
        <f>IFERROR(VLOOKUP(CONCATENATE(G1819,E1819),LOTES!$A$6:$D$1002,4,0),"")</f>
        <v>ACTIVOX MIEL-LIMON X 16 PASTILLAS</v>
      </c>
      <c r="G1819" s="204" t="s">
        <v>183</v>
      </c>
      <c r="H1819" s="136">
        <f>IFERROR(VLOOKUP(CONCATENATE(G1819,E1819),LOTES!$A$6:$F$1000,6,0),"")</f>
        <v>43738</v>
      </c>
      <c r="I1819" s="132">
        <f t="shared" si="214"/>
        <v>2</v>
      </c>
      <c r="J1819" s="112" t="s">
        <v>1417</v>
      </c>
      <c r="K1819" s="112">
        <v>2018</v>
      </c>
      <c r="L1819" s="198">
        <v>43293</v>
      </c>
      <c r="M1819" s="112">
        <v>2747</v>
      </c>
      <c r="N1819" s="205">
        <v>2750</v>
      </c>
      <c r="O1819" s="206">
        <v>43292</v>
      </c>
      <c r="P1819" s="112" t="s">
        <v>134</v>
      </c>
      <c r="Q1819" s="203" t="s">
        <v>90</v>
      </c>
      <c r="R1819" s="132" t="str">
        <f>IFERROR(VLOOKUP(Q1819,PROVEEDORES!$A$2:$B$100,2,0),"")</f>
        <v>CUENCA</v>
      </c>
      <c r="S1819" s="198">
        <v>43292</v>
      </c>
      <c r="T1819" s="112">
        <v>5</v>
      </c>
      <c r="U1819" s="196" t="str">
        <f>IFERROR(VLOOKUP(V1819,TRANSPORTE!$A$4:$B$99,2,0),"")</f>
        <v>JOSÉ VELIZ</v>
      </c>
      <c r="V1819" s="112" t="s">
        <v>478</v>
      </c>
      <c r="Y1819" s="196" t="str">
        <f>IFERROR(VLOOKUP(V1819,TRANSPORTE!$A$4:$C$99,3,0),"")</f>
        <v>FURGÓN</v>
      </c>
      <c r="Z1819" s="196" t="str">
        <f>IFERROR(VLOOKUP(V1819,TRANSPORTE!$A$4:$D$99,4,0),"")</f>
        <v>HINO</v>
      </c>
      <c r="AA1819" s="196" t="str">
        <f>IFERROR(VLOOKUP(V1819,TRANSPORTE!$A$4:$E$99,5,0),"")</f>
        <v>ORION</v>
      </c>
      <c r="AB1819" s="196">
        <f t="shared" si="216"/>
        <v>20</v>
      </c>
      <c r="AC1819" s="196">
        <f t="shared" si="215"/>
        <v>1</v>
      </c>
      <c r="AD1819" s="207">
        <v>125</v>
      </c>
      <c r="AE1819" s="132">
        <f t="shared" si="213"/>
        <v>945</v>
      </c>
      <c r="AF1819" s="112">
        <v>1</v>
      </c>
      <c r="AG1819" s="202"/>
      <c r="AH1819" s="196" t="str">
        <f t="shared" si="212"/>
        <v>2750ACTIVOX MIEL-LIMON X 16 PASTILLAS</v>
      </c>
      <c r="AI1819" s="203" t="s">
        <v>1428</v>
      </c>
    </row>
    <row r="1820" spans="2:35" s="112" customFormat="1" x14ac:dyDescent="0.3">
      <c r="B1820" s="196" t="str">
        <f t="shared" si="210"/>
        <v>20</v>
      </c>
      <c r="C1820" s="196" t="str">
        <f t="shared" si="211"/>
        <v>27503</v>
      </c>
      <c r="D1820" s="203"/>
      <c r="E1820" s="204" t="s">
        <v>615</v>
      </c>
      <c r="F1820" s="197" t="str">
        <f>IFERROR(VLOOKUP(CONCATENATE(G1820,E1820),LOTES!$A$6:$D$1002,4,0),"")</f>
        <v>ARKOVOX PROPOLIS JARABE X 150 ML.</v>
      </c>
      <c r="G1820" s="204" t="s">
        <v>404</v>
      </c>
      <c r="H1820" s="136">
        <f>IFERROR(VLOOKUP(CONCATENATE(G1820,E1820),LOTES!$A$6:$F$1000,6,0),"")</f>
        <v>43707</v>
      </c>
      <c r="I1820" s="132">
        <f t="shared" si="214"/>
        <v>3</v>
      </c>
      <c r="J1820" s="112" t="s">
        <v>1417</v>
      </c>
      <c r="K1820" s="112">
        <v>2018</v>
      </c>
      <c r="L1820" s="198">
        <v>43293</v>
      </c>
      <c r="M1820" s="112">
        <v>2747</v>
      </c>
      <c r="N1820" s="205">
        <v>2750</v>
      </c>
      <c r="O1820" s="206">
        <v>43292</v>
      </c>
      <c r="P1820" s="112" t="s">
        <v>134</v>
      </c>
      <c r="Q1820" s="203" t="s">
        <v>90</v>
      </c>
      <c r="R1820" s="132" t="str">
        <f>IFERROR(VLOOKUP(Q1820,PROVEEDORES!$A$2:$B$100,2,0),"")</f>
        <v>CUENCA</v>
      </c>
      <c r="S1820" s="198">
        <v>43292</v>
      </c>
      <c r="T1820" s="112">
        <v>5</v>
      </c>
      <c r="U1820" s="196" t="str">
        <f>IFERROR(VLOOKUP(V1820,TRANSPORTE!$A$4:$B$99,2,0),"")</f>
        <v>JOSÉ VELIZ</v>
      </c>
      <c r="V1820" s="112" t="s">
        <v>478</v>
      </c>
      <c r="Y1820" s="196" t="str">
        <f>IFERROR(VLOOKUP(V1820,TRANSPORTE!$A$4:$C$99,3,0),"")</f>
        <v>FURGÓN</v>
      </c>
      <c r="Z1820" s="196" t="str">
        <f>IFERROR(VLOOKUP(V1820,TRANSPORTE!$A$4:$D$99,4,0),"")</f>
        <v>HINO</v>
      </c>
      <c r="AA1820" s="196" t="str">
        <f>IFERROR(VLOOKUP(V1820,TRANSPORTE!$A$4:$E$99,5,0),"")</f>
        <v>ORION</v>
      </c>
      <c r="AB1820" s="196">
        <f t="shared" si="216"/>
        <v>20</v>
      </c>
      <c r="AC1820" s="196">
        <f t="shared" si="215"/>
        <v>1</v>
      </c>
      <c r="AD1820" s="207">
        <v>30</v>
      </c>
      <c r="AE1820" s="132">
        <f t="shared" si="213"/>
        <v>945</v>
      </c>
      <c r="AF1820" s="112">
        <v>1</v>
      </c>
      <c r="AG1820" s="202"/>
      <c r="AH1820" s="196" t="str">
        <f t="shared" si="212"/>
        <v>2750ARKOVOX PROPOLIS JARABE X 150 ML.</v>
      </c>
      <c r="AI1820" s="203" t="s">
        <v>1428</v>
      </c>
    </row>
    <row r="1821" spans="2:35" s="112" customFormat="1" x14ac:dyDescent="0.3">
      <c r="B1821" s="196" t="str">
        <f t="shared" si="210"/>
        <v>20</v>
      </c>
      <c r="C1821" s="196" t="str">
        <f t="shared" si="211"/>
        <v>27504</v>
      </c>
      <c r="D1821" s="203"/>
      <c r="E1821" s="204" t="s">
        <v>627</v>
      </c>
      <c r="F1821" s="197" t="str">
        <f>IFERROR(VLOOKUP(CONCATENATE(G1821,E1821),LOTES!$A$6:$D$1002,4,0),"")</f>
        <v>ECHINALIS X 30 CAPSULAS</v>
      </c>
      <c r="G1821" s="204" t="s">
        <v>154</v>
      </c>
      <c r="H1821" s="136">
        <f>IFERROR(VLOOKUP(CONCATENATE(G1821,E1821),LOTES!$A$6:$F$1000,6,0),"")</f>
        <v>43910</v>
      </c>
      <c r="I1821" s="132">
        <f t="shared" si="214"/>
        <v>4</v>
      </c>
      <c r="J1821" s="112" t="s">
        <v>1417</v>
      </c>
      <c r="K1821" s="112">
        <v>2018</v>
      </c>
      <c r="L1821" s="198">
        <v>43293</v>
      </c>
      <c r="M1821" s="112">
        <v>2747</v>
      </c>
      <c r="N1821" s="205">
        <v>2750</v>
      </c>
      <c r="O1821" s="206">
        <v>43292</v>
      </c>
      <c r="P1821" s="112" t="s">
        <v>134</v>
      </c>
      <c r="Q1821" s="203" t="s">
        <v>90</v>
      </c>
      <c r="R1821" s="132" t="str">
        <f>IFERROR(VLOOKUP(Q1821,PROVEEDORES!$A$2:$B$100,2,0),"")</f>
        <v>CUENCA</v>
      </c>
      <c r="S1821" s="198">
        <v>43292</v>
      </c>
      <c r="T1821" s="112">
        <v>5</v>
      </c>
      <c r="U1821" s="196" t="str">
        <f>IFERROR(VLOOKUP(V1821,TRANSPORTE!$A$4:$B$99,2,0),"")</f>
        <v>JOSÉ VELIZ</v>
      </c>
      <c r="V1821" s="112" t="s">
        <v>478</v>
      </c>
      <c r="Y1821" s="196" t="str">
        <f>IFERROR(VLOOKUP(V1821,TRANSPORTE!$A$4:$C$99,3,0),"")</f>
        <v>FURGÓN</v>
      </c>
      <c r="Z1821" s="196" t="str">
        <f>IFERROR(VLOOKUP(V1821,TRANSPORTE!$A$4:$D$99,4,0),"")</f>
        <v>HINO</v>
      </c>
      <c r="AA1821" s="196" t="str">
        <f>IFERROR(VLOOKUP(V1821,TRANSPORTE!$A$4:$E$99,5,0),"")</f>
        <v>ORION</v>
      </c>
      <c r="AB1821" s="196">
        <f t="shared" si="216"/>
        <v>20</v>
      </c>
      <c r="AC1821" s="196">
        <f t="shared" si="215"/>
        <v>1</v>
      </c>
      <c r="AD1821" s="207">
        <v>10</v>
      </c>
      <c r="AE1821" s="132">
        <f t="shared" si="213"/>
        <v>945</v>
      </c>
      <c r="AF1821" s="112">
        <v>1</v>
      </c>
      <c r="AG1821" s="202"/>
      <c r="AH1821" s="196" t="str">
        <f t="shared" si="212"/>
        <v>2750ECHINALIS X 30 CAPSULAS</v>
      </c>
      <c r="AI1821" s="203" t="s">
        <v>1428</v>
      </c>
    </row>
    <row r="1822" spans="2:35" s="112" customFormat="1" x14ac:dyDescent="0.3">
      <c r="B1822" s="196" t="str">
        <f t="shared" si="210"/>
        <v>20</v>
      </c>
      <c r="C1822" s="196" t="str">
        <f t="shared" si="211"/>
        <v>27505</v>
      </c>
      <c r="D1822" s="203"/>
      <c r="E1822" s="204" t="s">
        <v>617</v>
      </c>
      <c r="F1822" s="197" t="str">
        <f>IFERROR(VLOOKUP(CONCATENATE(G1822,E1822),LOTES!$A$6:$D$1002,4,0),"")</f>
        <v>PHYTO SOYA CAPS. X 60</v>
      </c>
      <c r="G1822" s="204" t="s">
        <v>355</v>
      </c>
      <c r="H1822" s="136">
        <f>IFERROR(VLOOKUP(CONCATENATE(G1822,E1822),LOTES!$A$6:$F$1000,6,0),"")</f>
        <v>44073</v>
      </c>
      <c r="I1822" s="132">
        <f t="shared" si="214"/>
        <v>5</v>
      </c>
      <c r="J1822" s="112" t="s">
        <v>1417</v>
      </c>
      <c r="K1822" s="112">
        <v>2018</v>
      </c>
      <c r="L1822" s="198">
        <v>43293</v>
      </c>
      <c r="M1822" s="112">
        <v>2747</v>
      </c>
      <c r="N1822" s="205">
        <v>2750</v>
      </c>
      <c r="O1822" s="206">
        <v>43292</v>
      </c>
      <c r="P1822" s="112" t="s">
        <v>134</v>
      </c>
      <c r="Q1822" s="203" t="s">
        <v>90</v>
      </c>
      <c r="R1822" s="132" t="str">
        <f>IFERROR(VLOOKUP(Q1822,PROVEEDORES!$A$2:$B$100,2,0),"")</f>
        <v>CUENCA</v>
      </c>
      <c r="S1822" s="198">
        <v>43292</v>
      </c>
      <c r="T1822" s="112">
        <v>5</v>
      </c>
      <c r="U1822" s="196" t="str">
        <f>IFERROR(VLOOKUP(V1822,TRANSPORTE!$A$4:$B$99,2,0),"")</f>
        <v>JOSÉ VELIZ</v>
      </c>
      <c r="V1822" s="112" t="s">
        <v>478</v>
      </c>
      <c r="Y1822" s="196" t="str">
        <f>IFERROR(VLOOKUP(V1822,TRANSPORTE!$A$4:$C$99,3,0),"")</f>
        <v>FURGÓN</v>
      </c>
      <c r="Z1822" s="196" t="str">
        <f>IFERROR(VLOOKUP(V1822,TRANSPORTE!$A$4:$D$99,4,0),"")</f>
        <v>HINO</v>
      </c>
      <c r="AA1822" s="196" t="str">
        <f>IFERROR(VLOOKUP(V1822,TRANSPORTE!$A$4:$E$99,5,0),"")</f>
        <v>ORION</v>
      </c>
      <c r="AB1822" s="196">
        <f t="shared" si="216"/>
        <v>20</v>
      </c>
      <c r="AC1822" s="196">
        <f t="shared" si="215"/>
        <v>1</v>
      </c>
      <c r="AD1822" s="207">
        <v>20</v>
      </c>
      <c r="AE1822" s="132">
        <f t="shared" si="213"/>
        <v>945</v>
      </c>
      <c r="AF1822" s="112">
        <v>1</v>
      </c>
      <c r="AG1822" s="202"/>
      <c r="AH1822" s="196" t="str">
        <f t="shared" si="212"/>
        <v>2750PHYTO SOYA CAPS. X 60</v>
      </c>
      <c r="AI1822" s="203" t="s">
        <v>1428</v>
      </c>
    </row>
    <row r="1823" spans="2:35" s="112" customFormat="1" x14ac:dyDescent="0.3">
      <c r="B1823" s="196" t="str">
        <f t="shared" si="210"/>
        <v>20</v>
      </c>
      <c r="C1823" s="196" t="str">
        <f t="shared" si="211"/>
        <v>27506</v>
      </c>
      <c r="D1823" s="203"/>
      <c r="E1823" s="204" t="s">
        <v>613</v>
      </c>
      <c r="F1823" s="197" t="str">
        <f>IFERROR(VLOOKUP(CONCATENATE(G1823,E1823),LOTES!$A$6:$D$1002,4,0),"")</f>
        <v>ARKOLAGEN PLUS X 14 SACHETS</v>
      </c>
      <c r="G1823" s="204" t="s">
        <v>586</v>
      </c>
      <c r="H1823" s="136">
        <f>IFERROR(VLOOKUP(CONCATENATE(G1823,E1823),LOTES!$A$6:$F$1000,6,0),"")</f>
        <v>44226</v>
      </c>
      <c r="I1823" s="132">
        <f t="shared" si="214"/>
        <v>6</v>
      </c>
      <c r="J1823" s="112" t="s">
        <v>1417</v>
      </c>
      <c r="K1823" s="112">
        <v>2018</v>
      </c>
      <c r="L1823" s="198">
        <v>43293</v>
      </c>
      <c r="M1823" s="112">
        <v>2747</v>
      </c>
      <c r="N1823" s="205">
        <v>2750</v>
      </c>
      <c r="O1823" s="206">
        <v>43292</v>
      </c>
      <c r="P1823" s="112" t="s">
        <v>134</v>
      </c>
      <c r="Q1823" s="203" t="s">
        <v>90</v>
      </c>
      <c r="R1823" s="132" t="str">
        <f>IFERROR(VLOOKUP(Q1823,PROVEEDORES!$A$2:$B$100,2,0),"")</f>
        <v>CUENCA</v>
      </c>
      <c r="S1823" s="198">
        <v>43292</v>
      </c>
      <c r="T1823" s="112">
        <v>5</v>
      </c>
      <c r="U1823" s="196" t="str">
        <f>IFERROR(VLOOKUP(V1823,TRANSPORTE!$A$4:$B$99,2,0),"")</f>
        <v>JOSÉ VELIZ</v>
      </c>
      <c r="V1823" s="112" t="s">
        <v>478</v>
      </c>
      <c r="Y1823" s="196" t="str">
        <f>IFERROR(VLOOKUP(V1823,TRANSPORTE!$A$4:$C$99,3,0),"")</f>
        <v>FURGÓN</v>
      </c>
      <c r="Z1823" s="196" t="str">
        <f>IFERROR(VLOOKUP(V1823,TRANSPORTE!$A$4:$D$99,4,0),"")</f>
        <v>HINO</v>
      </c>
      <c r="AA1823" s="196" t="str">
        <f>IFERROR(VLOOKUP(V1823,TRANSPORTE!$A$4:$E$99,5,0),"")</f>
        <v>ORION</v>
      </c>
      <c r="AB1823" s="196">
        <f t="shared" si="216"/>
        <v>20</v>
      </c>
      <c r="AC1823" s="196">
        <f t="shared" si="215"/>
        <v>1</v>
      </c>
      <c r="AD1823" s="207">
        <v>10</v>
      </c>
      <c r="AE1823" s="132">
        <f t="shared" si="213"/>
        <v>945</v>
      </c>
      <c r="AF1823" s="112">
        <v>1</v>
      </c>
      <c r="AG1823" s="202"/>
      <c r="AH1823" s="196" t="str">
        <f t="shared" si="212"/>
        <v>2750ARKOLAGEN PLUS X 14 SACHETS</v>
      </c>
      <c r="AI1823" s="203" t="s">
        <v>1428</v>
      </c>
    </row>
    <row r="1824" spans="2:35" s="112" customFormat="1" x14ac:dyDescent="0.3">
      <c r="B1824" s="196" t="str">
        <f t="shared" si="210"/>
        <v>20</v>
      </c>
      <c r="C1824" s="196" t="str">
        <f t="shared" si="211"/>
        <v>27507</v>
      </c>
      <c r="D1824" s="203"/>
      <c r="E1824" s="204" t="s">
        <v>619</v>
      </c>
      <c r="F1824" s="197" t="str">
        <f>IFERROR(VLOOKUP(CONCATENATE(G1824,E1824),LOTES!$A$6:$D$1002,4,0),"")</f>
        <v>CYS-CONTROL SACHETS X 14</v>
      </c>
      <c r="G1824" s="204" t="s">
        <v>608</v>
      </c>
      <c r="H1824" s="136">
        <f>IFERROR(VLOOKUP(CONCATENATE(G1824,E1824),LOTES!$A$6:$F$1000,6,0),"")</f>
        <v>44255</v>
      </c>
      <c r="I1824" s="132">
        <f t="shared" si="214"/>
        <v>7</v>
      </c>
      <c r="J1824" s="112" t="s">
        <v>1417</v>
      </c>
      <c r="K1824" s="112">
        <v>2018</v>
      </c>
      <c r="L1824" s="198">
        <v>43293</v>
      </c>
      <c r="M1824" s="112">
        <v>2747</v>
      </c>
      <c r="N1824" s="205">
        <v>2750</v>
      </c>
      <c r="O1824" s="206">
        <v>43292</v>
      </c>
      <c r="P1824" s="112" t="s">
        <v>134</v>
      </c>
      <c r="Q1824" s="203" t="s">
        <v>90</v>
      </c>
      <c r="R1824" s="132" t="str">
        <f>IFERROR(VLOOKUP(Q1824,PROVEEDORES!$A$2:$B$100,2,0),"")</f>
        <v>CUENCA</v>
      </c>
      <c r="S1824" s="198">
        <v>43292</v>
      </c>
      <c r="T1824" s="112">
        <v>5</v>
      </c>
      <c r="U1824" s="196" t="str">
        <f>IFERROR(VLOOKUP(V1824,TRANSPORTE!$A$4:$B$99,2,0),"")</f>
        <v>JOSÉ VELIZ</v>
      </c>
      <c r="V1824" s="112" t="s">
        <v>478</v>
      </c>
      <c r="Y1824" s="196" t="str">
        <f>IFERROR(VLOOKUP(V1824,TRANSPORTE!$A$4:$C$99,3,0),"")</f>
        <v>FURGÓN</v>
      </c>
      <c r="Z1824" s="196" t="str">
        <f>IFERROR(VLOOKUP(V1824,TRANSPORTE!$A$4:$D$99,4,0),"")</f>
        <v>HINO</v>
      </c>
      <c r="AA1824" s="196" t="str">
        <f>IFERROR(VLOOKUP(V1824,TRANSPORTE!$A$4:$E$99,5,0),"")</f>
        <v>ORION</v>
      </c>
      <c r="AB1824" s="196">
        <f t="shared" si="216"/>
        <v>20</v>
      </c>
      <c r="AC1824" s="196">
        <f t="shared" si="215"/>
        <v>1</v>
      </c>
      <c r="AD1824" s="207">
        <v>10</v>
      </c>
      <c r="AE1824" s="132">
        <f t="shared" si="213"/>
        <v>945</v>
      </c>
      <c r="AF1824" s="112">
        <v>1</v>
      </c>
      <c r="AG1824" s="202"/>
      <c r="AH1824" s="196" t="str">
        <f t="shared" si="212"/>
        <v>2750CYS-CONTROL SACHETS X 14</v>
      </c>
      <c r="AI1824" s="203" t="s">
        <v>1428</v>
      </c>
    </row>
    <row r="1825" spans="1:35" s="112" customFormat="1" x14ac:dyDescent="0.3">
      <c r="B1825" s="196" t="str">
        <f t="shared" si="210"/>
        <v>3</v>
      </c>
      <c r="C1825" s="196" t="str">
        <f t="shared" si="211"/>
        <v>27511</v>
      </c>
      <c r="D1825" s="203"/>
      <c r="E1825" s="204" t="s">
        <v>615</v>
      </c>
      <c r="F1825" s="197" t="str">
        <f>IFERROR(VLOOKUP(CONCATENATE(G1825,E1825),LOTES!$A$6:$D$1002,4,0),"")</f>
        <v>ARKOVOX PROPOLIS JARABE X 150 ML.</v>
      </c>
      <c r="G1825" s="204" t="s">
        <v>404</v>
      </c>
      <c r="H1825" s="136">
        <f>IFERROR(VLOOKUP(CONCATENATE(G1825,E1825),LOTES!$A$6:$F$1000,6,0),"")</f>
        <v>43707</v>
      </c>
      <c r="I1825" s="132">
        <f t="shared" si="214"/>
        <v>1</v>
      </c>
      <c r="J1825" s="112" t="s">
        <v>1417</v>
      </c>
      <c r="K1825" s="112">
        <v>2018</v>
      </c>
      <c r="L1825" s="198">
        <v>43293</v>
      </c>
      <c r="M1825" s="112">
        <v>2748</v>
      </c>
      <c r="N1825" s="205">
        <v>2751</v>
      </c>
      <c r="O1825" s="206">
        <v>43293</v>
      </c>
      <c r="P1825" s="112" t="s">
        <v>134</v>
      </c>
      <c r="Q1825" s="203" t="s">
        <v>180</v>
      </c>
      <c r="R1825" s="132" t="str">
        <f>IFERROR(VLOOKUP(Q1825,PROVEEDORES!$A$2:$B$100,2,0),"")</f>
        <v>GUAYAQUIL</v>
      </c>
      <c r="S1825" s="200">
        <v>0.72222222222222221</v>
      </c>
      <c r="T1825" s="112">
        <v>1</v>
      </c>
      <c r="U1825" s="196" t="str">
        <f>IFERROR(VLOOKUP(V1825,TRANSPORTE!$A$4:$B$99,2,0),"")</f>
        <v>ESTUARDO RODRIGUEZ</v>
      </c>
      <c r="V1825" s="184" t="s">
        <v>509</v>
      </c>
      <c r="Y1825" s="196" t="str">
        <f>IFERROR(VLOOKUP(V1825,TRANSPORTE!$A$4:$C$99,3,0),"")</f>
        <v>FURGÓN</v>
      </c>
      <c r="Z1825" s="196" t="str">
        <f>IFERROR(VLOOKUP(V1825,TRANSPORTE!$A$4:$D$99,4,0),"")</f>
        <v>CHEVROLET</v>
      </c>
      <c r="AA1825" s="196" t="str">
        <f>IFERROR(VLOOKUP(V1825,TRANSPORTE!$A$4:$E$99,5,0),"")</f>
        <v>ORION</v>
      </c>
      <c r="AB1825" s="196">
        <v>3</v>
      </c>
      <c r="AC1825" s="196">
        <f t="shared" si="215"/>
        <v>1</v>
      </c>
      <c r="AD1825" s="207">
        <v>10</v>
      </c>
      <c r="AE1825" s="132">
        <f t="shared" si="213"/>
        <v>946</v>
      </c>
      <c r="AF1825" s="112">
        <v>1</v>
      </c>
      <c r="AG1825" s="202"/>
      <c r="AH1825" s="196" t="str">
        <f t="shared" si="212"/>
        <v>2751ARKOVOX PROPOLIS JARABE X 150 ML.</v>
      </c>
      <c r="AI1825" s="203" t="s">
        <v>1429</v>
      </c>
    </row>
    <row r="1826" spans="1:35" s="112" customFormat="1" x14ac:dyDescent="0.3">
      <c r="B1826" s="196" t="str">
        <f t="shared" si="210"/>
        <v>3</v>
      </c>
      <c r="C1826" s="196" t="str">
        <f t="shared" si="211"/>
        <v>27512</v>
      </c>
      <c r="D1826" s="203"/>
      <c r="E1826" s="204" t="s">
        <v>617</v>
      </c>
      <c r="F1826" s="197" t="str">
        <f>IFERROR(VLOOKUP(CONCATENATE(G1826,E1826),LOTES!$A$6:$D$1002,4,0),"")</f>
        <v>PHYTO SOYA CAPS. X 60</v>
      </c>
      <c r="G1826" s="204" t="s">
        <v>355</v>
      </c>
      <c r="H1826" s="136">
        <f>IFERROR(VLOOKUP(CONCATENATE(G1826,E1826),LOTES!$A$6:$F$1000,6,0),"")</f>
        <v>44073</v>
      </c>
      <c r="I1826" s="132">
        <f t="shared" si="214"/>
        <v>2</v>
      </c>
      <c r="J1826" s="112" t="s">
        <v>1417</v>
      </c>
      <c r="K1826" s="112">
        <v>2018</v>
      </c>
      <c r="L1826" s="198">
        <v>43293</v>
      </c>
      <c r="M1826" s="112">
        <v>2748</v>
      </c>
      <c r="N1826" s="205">
        <v>2751</v>
      </c>
      <c r="O1826" s="206">
        <v>43293</v>
      </c>
      <c r="P1826" s="112" t="s">
        <v>134</v>
      </c>
      <c r="Q1826" s="203" t="s">
        <v>180</v>
      </c>
      <c r="R1826" s="132" t="str">
        <f>IFERROR(VLOOKUP(Q1826,PROVEEDORES!$A$2:$B$100,2,0),"")</f>
        <v>GUAYAQUIL</v>
      </c>
      <c r="S1826" s="200">
        <v>0.72222222222222221</v>
      </c>
      <c r="T1826" s="112">
        <v>1</v>
      </c>
      <c r="U1826" s="196" t="str">
        <f>IFERROR(VLOOKUP(V1826,TRANSPORTE!$A$4:$B$99,2,0),"")</f>
        <v>ESTUARDO RODRIGUEZ</v>
      </c>
      <c r="V1826" s="184" t="s">
        <v>509</v>
      </c>
      <c r="Y1826" s="196" t="str">
        <f>IFERROR(VLOOKUP(V1826,TRANSPORTE!$A$4:$C$99,3,0),"")</f>
        <v>FURGÓN</v>
      </c>
      <c r="Z1826" s="196" t="str">
        <f>IFERROR(VLOOKUP(V1826,TRANSPORTE!$A$4:$D$99,4,0),"")</f>
        <v>CHEVROLET</v>
      </c>
      <c r="AA1826" s="196" t="str">
        <f>IFERROR(VLOOKUP(V1826,TRANSPORTE!$A$4:$E$99,5,0),"")</f>
        <v>ORION</v>
      </c>
      <c r="AB1826" s="196">
        <f t="shared" si="216"/>
        <v>3</v>
      </c>
      <c r="AC1826" s="196">
        <f t="shared" si="215"/>
        <v>1</v>
      </c>
      <c r="AD1826" s="207">
        <v>1</v>
      </c>
      <c r="AE1826" s="132">
        <f t="shared" si="213"/>
        <v>946</v>
      </c>
      <c r="AF1826" s="112">
        <v>1</v>
      </c>
      <c r="AG1826" s="202"/>
      <c r="AH1826" s="196" t="str">
        <f t="shared" si="212"/>
        <v>2751PHYTO SOYA CAPS. X 60</v>
      </c>
      <c r="AI1826" s="203" t="s">
        <v>1429</v>
      </c>
    </row>
    <row r="1827" spans="1:35" s="112" customFormat="1" x14ac:dyDescent="0.3">
      <c r="B1827" s="196" t="str">
        <f t="shared" si="210"/>
        <v>3</v>
      </c>
      <c r="C1827" s="196" t="str">
        <f t="shared" si="211"/>
        <v>27513</v>
      </c>
      <c r="D1827" s="203"/>
      <c r="E1827" s="204" t="s">
        <v>634</v>
      </c>
      <c r="F1827" s="197" t="str">
        <f>IFERROR(VLOOKUP(CONCATENATE(G1827,E1827),LOTES!$A$6:$D$1002,4,0),"")</f>
        <v>PHYTO SOYA GEL VAGINAL X 8 APLICADORES</v>
      </c>
      <c r="G1827" s="204" t="s">
        <v>326</v>
      </c>
      <c r="H1827" s="136">
        <f>IFERROR(VLOOKUP(CONCATENATE(G1827,E1827),LOTES!$A$6:$F$1000,6,0),"")</f>
        <v>44134</v>
      </c>
      <c r="I1827" s="132">
        <f t="shared" si="214"/>
        <v>3</v>
      </c>
      <c r="J1827" s="112" t="s">
        <v>1417</v>
      </c>
      <c r="K1827" s="112">
        <v>2018</v>
      </c>
      <c r="L1827" s="198">
        <v>43293</v>
      </c>
      <c r="M1827" s="112">
        <v>2748</v>
      </c>
      <c r="N1827" s="205">
        <v>2751</v>
      </c>
      <c r="O1827" s="206">
        <v>43293</v>
      </c>
      <c r="P1827" s="112" t="s">
        <v>134</v>
      </c>
      <c r="Q1827" s="203" t="s">
        <v>180</v>
      </c>
      <c r="R1827" s="132" t="str">
        <f>IFERROR(VLOOKUP(Q1827,PROVEEDORES!$A$2:$B$100,2,0),"")</f>
        <v>GUAYAQUIL</v>
      </c>
      <c r="S1827" s="200">
        <v>0.72222222222222221</v>
      </c>
      <c r="T1827" s="112">
        <v>1</v>
      </c>
      <c r="U1827" s="196" t="str">
        <f>IFERROR(VLOOKUP(V1827,TRANSPORTE!$A$4:$B$99,2,0),"")</f>
        <v>ESTUARDO RODRIGUEZ</v>
      </c>
      <c r="V1827" s="184" t="s">
        <v>509</v>
      </c>
      <c r="Y1827" s="196" t="str">
        <f>IFERROR(VLOOKUP(V1827,TRANSPORTE!$A$4:$C$99,3,0),"")</f>
        <v>FURGÓN</v>
      </c>
      <c r="Z1827" s="196" t="str">
        <f>IFERROR(VLOOKUP(V1827,TRANSPORTE!$A$4:$D$99,4,0),"")</f>
        <v>CHEVROLET</v>
      </c>
      <c r="AA1827" s="196" t="str">
        <f>IFERROR(VLOOKUP(V1827,TRANSPORTE!$A$4:$E$99,5,0),"")</f>
        <v>ORION</v>
      </c>
      <c r="AB1827" s="196">
        <f t="shared" si="216"/>
        <v>3</v>
      </c>
      <c r="AC1827" s="196">
        <f t="shared" si="215"/>
        <v>1</v>
      </c>
      <c r="AD1827" s="207">
        <v>5</v>
      </c>
      <c r="AE1827" s="132">
        <f t="shared" si="213"/>
        <v>946</v>
      </c>
      <c r="AF1827" s="112">
        <v>1</v>
      </c>
      <c r="AG1827" s="202"/>
      <c r="AH1827" s="196" t="str">
        <f t="shared" si="212"/>
        <v>2751PHYTO SOYA GEL VAGINAL X 8 APLICADORES</v>
      </c>
      <c r="AI1827" s="203" t="s">
        <v>1429</v>
      </c>
    </row>
    <row r="1828" spans="1:35" s="112" customFormat="1" x14ac:dyDescent="0.3">
      <c r="B1828" s="196" t="str">
        <f t="shared" si="210"/>
        <v>4</v>
      </c>
      <c r="C1828" s="196" t="str">
        <f t="shared" si="211"/>
        <v>27521</v>
      </c>
      <c r="D1828" s="203"/>
      <c r="E1828" s="204" t="s">
        <v>617</v>
      </c>
      <c r="F1828" s="197" t="str">
        <f>IFERROR(VLOOKUP(CONCATENATE(G1828,E1828),LOTES!$A$6:$D$1002,4,0),"")</f>
        <v>PHYTO SOYA CAPS. X 60</v>
      </c>
      <c r="G1828" s="204" t="s">
        <v>355</v>
      </c>
      <c r="H1828" s="136">
        <f>IFERROR(VLOOKUP(CONCATENATE(G1828,E1828),LOTES!$A$6:$F$1000,6,0),"")</f>
        <v>44073</v>
      </c>
      <c r="I1828" s="132">
        <f t="shared" si="214"/>
        <v>1</v>
      </c>
      <c r="J1828" s="112" t="s">
        <v>1417</v>
      </c>
      <c r="K1828" s="112">
        <v>2018</v>
      </c>
      <c r="L1828" s="198">
        <v>43293</v>
      </c>
      <c r="M1828" s="112">
        <v>2749</v>
      </c>
      <c r="N1828" s="205">
        <v>2752</v>
      </c>
      <c r="O1828" s="206">
        <v>43293</v>
      </c>
      <c r="P1828" s="112" t="s">
        <v>134</v>
      </c>
      <c r="Q1828" s="203" t="s">
        <v>227</v>
      </c>
      <c r="R1828" s="132" t="str">
        <f>IFERROR(VLOOKUP(Q1828,PROVEEDORES!$A$2:$B$100,2,0),"")</f>
        <v>GUAYAQUIL</v>
      </c>
      <c r="S1828" s="200">
        <v>0.72222222222222221</v>
      </c>
      <c r="T1828" s="112">
        <v>1</v>
      </c>
      <c r="U1828" s="196" t="str">
        <f>IFERROR(VLOOKUP(V1828,TRANSPORTE!$A$4:$B$99,2,0),"")</f>
        <v>ESTUARDO RODRIGUEZ</v>
      </c>
      <c r="V1828" s="184" t="s">
        <v>509</v>
      </c>
      <c r="Y1828" s="196" t="str">
        <f>IFERROR(VLOOKUP(V1828,TRANSPORTE!$A$4:$C$99,3,0),"")</f>
        <v>FURGÓN</v>
      </c>
      <c r="Z1828" s="196" t="str">
        <f>IFERROR(VLOOKUP(V1828,TRANSPORTE!$A$4:$D$99,4,0),"")</f>
        <v>CHEVROLET</v>
      </c>
      <c r="AA1828" s="196" t="str">
        <f>IFERROR(VLOOKUP(V1828,TRANSPORTE!$A$4:$E$99,5,0),"")</f>
        <v>ORION</v>
      </c>
      <c r="AB1828" s="196">
        <f t="shared" si="216"/>
        <v>4</v>
      </c>
      <c r="AC1828" s="196">
        <f t="shared" si="215"/>
        <v>1</v>
      </c>
      <c r="AD1828" s="207">
        <v>7</v>
      </c>
      <c r="AE1828" s="132">
        <f t="shared" si="213"/>
        <v>947</v>
      </c>
      <c r="AF1828" s="112">
        <v>1</v>
      </c>
      <c r="AG1828" s="202"/>
      <c r="AH1828" s="196" t="str">
        <f t="shared" si="212"/>
        <v>2752PHYTO SOYA CAPS. X 60</v>
      </c>
      <c r="AI1828" s="203" t="s">
        <v>1430</v>
      </c>
    </row>
    <row r="1829" spans="1:35" s="112" customFormat="1" x14ac:dyDescent="0.3">
      <c r="B1829" s="196" t="str">
        <f t="shared" si="210"/>
        <v>5</v>
      </c>
      <c r="C1829" s="196" t="str">
        <f t="shared" si="211"/>
        <v>27531</v>
      </c>
      <c r="D1829" s="203"/>
      <c r="E1829" s="204" t="s">
        <v>630</v>
      </c>
      <c r="F1829" s="197" t="str">
        <f>IFERROR(VLOOKUP(CONCATENATE(G1829,E1829),LOTES!$A$6:$D$1002,4,0),"")</f>
        <v>ACTIVOX MENTA-EUCALIPTO X 16 PASTILLAS</v>
      </c>
      <c r="G1829" s="204" t="s">
        <v>397</v>
      </c>
      <c r="H1829" s="136">
        <f>IFERROR(VLOOKUP(CONCATENATE(G1829,E1829),LOTES!$A$6:$F$1000,6,0),"")</f>
        <v>43738</v>
      </c>
      <c r="I1829" s="132">
        <f t="shared" si="214"/>
        <v>1</v>
      </c>
      <c r="J1829" s="112" t="s">
        <v>1417</v>
      </c>
      <c r="K1829" s="112">
        <v>2018</v>
      </c>
      <c r="L1829" s="198">
        <v>43293</v>
      </c>
      <c r="M1829" s="112">
        <v>2750</v>
      </c>
      <c r="N1829" s="205">
        <v>2753</v>
      </c>
      <c r="O1829" s="206">
        <v>43293</v>
      </c>
      <c r="P1829" s="112" t="s">
        <v>134</v>
      </c>
      <c r="Q1829" s="203" t="s">
        <v>93</v>
      </c>
      <c r="R1829" s="132" t="str">
        <f>IFERROR(VLOOKUP(Q1829,PROVEEDORES!$A$2:$B$100,2,0),"")</f>
        <v>GUAYAQUIL</v>
      </c>
      <c r="S1829" s="200">
        <v>0.72222222222222221</v>
      </c>
      <c r="T1829" s="112">
        <v>3</v>
      </c>
      <c r="U1829" s="196" t="str">
        <f>IFERROR(VLOOKUP(V1829,TRANSPORTE!$A$4:$B$99,2,0),"")</f>
        <v>ESTUARDO RODRIGUEZ</v>
      </c>
      <c r="V1829" s="184" t="s">
        <v>509</v>
      </c>
      <c r="Y1829" s="196" t="str">
        <f>IFERROR(VLOOKUP(V1829,TRANSPORTE!$A$4:$C$99,3,0),"")</f>
        <v>FURGÓN</v>
      </c>
      <c r="Z1829" s="196" t="str">
        <f>IFERROR(VLOOKUP(V1829,TRANSPORTE!$A$4:$D$99,4,0),"")</f>
        <v>CHEVROLET</v>
      </c>
      <c r="AA1829" s="196" t="str">
        <f>IFERROR(VLOOKUP(V1829,TRANSPORTE!$A$4:$E$99,5,0),"")</f>
        <v>ORION</v>
      </c>
      <c r="AB1829" s="196">
        <f t="shared" si="216"/>
        <v>5</v>
      </c>
      <c r="AC1829" s="196">
        <f t="shared" si="215"/>
        <v>1</v>
      </c>
      <c r="AD1829" s="207">
        <v>144</v>
      </c>
      <c r="AE1829" s="132">
        <f t="shared" si="213"/>
        <v>948</v>
      </c>
      <c r="AF1829" s="112">
        <v>1</v>
      </c>
      <c r="AG1829" s="202"/>
      <c r="AH1829" s="196" t="str">
        <f t="shared" si="212"/>
        <v>2753ACTIVOX MENTA-EUCALIPTO X 16 PASTILLAS</v>
      </c>
      <c r="AI1829" s="203" t="s">
        <v>1431</v>
      </c>
    </row>
    <row r="1830" spans="1:35" s="112" customFormat="1" x14ac:dyDescent="0.3">
      <c r="B1830" s="196" t="str">
        <f t="shared" si="210"/>
        <v>5</v>
      </c>
      <c r="C1830" s="196" t="str">
        <f t="shared" si="211"/>
        <v>27532</v>
      </c>
      <c r="D1830" s="203"/>
      <c r="E1830" s="204" t="s">
        <v>631</v>
      </c>
      <c r="F1830" s="197" t="str">
        <f>IFERROR(VLOOKUP(CONCATENATE(G1830,E1830),LOTES!$A$6:$D$1002,4,0),"")</f>
        <v>ACTIVOX MIEL-LIMON X 16 PASTILLAS</v>
      </c>
      <c r="G1830" s="204" t="s">
        <v>183</v>
      </c>
      <c r="H1830" s="136">
        <f>IFERROR(VLOOKUP(CONCATENATE(G1830,E1830),LOTES!$A$6:$F$1000,6,0),"")</f>
        <v>43738</v>
      </c>
      <c r="I1830" s="132">
        <f t="shared" si="214"/>
        <v>2</v>
      </c>
      <c r="J1830" s="112" t="s">
        <v>1417</v>
      </c>
      <c r="K1830" s="112">
        <v>2018</v>
      </c>
      <c r="L1830" s="198">
        <v>43293</v>
      </c>
      <c r="M1830" s="112">
        <v>2750</v>
      </c>
      <c r="N1830" s="205">
        <v>2753</v>
      </c>
      <c r="O1830" s="206">
        <v>43293</v>
      </c>
      <c r="P1830" s="112" t="s">
        <v>134</v>
      </c>
      <c r="Q1830" s="203" t="s">
        <v>93</v>
      </c>
      <c r="R1830" s="132" t="str">
        <f>IFERROR(VLOOKUP(Q1830,PROVEEDORES!$A$2:$B$100,2,0),"")</f>
        <v>GUAYAQUIL</v>
      </c>
      <c r="S1830" s="200">
        <v>0.72222222222222221</v>
      </c>
      <c r="T1830" s="112">
        <v>3</v>
      </c>
      <c r="U1830" s="196" t="str">
        <f>IFERROR(VLOOKUP(V1830,TRANSPORTE!$A$4:$B$99,2,0),"")</f>
        <v>ESTUARDO RODRIGUEZ</v>
      </c>
      <c r="V1830" s="184" t="s">
        <v>509</v>
      </c>
      <c r="Y1830" s="196" t="str">
        <f>IFERROR(VLOOKUP(V1830,TRANSPORTE!$A$4:$C$99,3,0),"")</f>
        <v>FURGÓN</v>
      </c>
      <c r="Z1830" s="196" t="str">
        <f>IFERROR(VLOOKUP(V1830,TRANSPORTE!$A$4:$D$99,4,0),"")</f>
        <v>CHEVROLET</v>
      </c>
      <c r="AA1830" s="196" t="str">
        <f>IFERROR(VLOOKUP(V1830,TRANSPORTE!$A$4:$E$99,5,0),"")</f>
        <v>ORION</v>
      </c>
      <c r="AB1830" s="196">
        <f t="shared" si="216"/>
        <v>5</v>
      </c>
      <c r="AC1830" s="196">
        <f t="shared" si="215"/>
        <v>1</v>
      </c>
      <c r="AD1830" s="207">
        <v>24</v>
      </c>
      <c r="AE1830" s="132">
        <f t="shared" si="213"/>
        <v>948</v>
      </c>
      <c r="AF1830" s="112">
        <v>1</v>
      </c>
      <c r="AG1830" s="202"/>
      <c r="AH1830" s="196" t="str">
        <f t="shared" si="212"/>
        <v>2753ACTIVOX MIEL-LIMON X 16 PASTILLAS</v>
      </c>
      <c r="AI1830" s="203" t="s">
        <v>1431</v>
      </c>
    </row>
    <row r="1831" spans="1:35" s="112" customFormat="1" x14ac:dyDescent="0.3">
      <c r="B1831" s="196" t="str">
        <f t="shared" si="210"/>
        <v>5</v>
      </c>
      <c r="C1831" s="196" t="str">
        <f t="shared" si="211"/>
        <v>27533</v>
      </c>
      <c r="D1831" s="203"/>
      <c r="E1831" s="204" t="s">
        <v>615</v>
      </c>
      <c r="F1831" s="197" t="str">
        <f>IFERROR(VLOOKUP(CONCATENATE(G1831,E1831),LOTES!$A$6:$D$1002,4,0),"")</f>
        <v>ARKOVOX PROPOLIS JARABE X 150 ML.</v>
      </c>
      <c r="G1831" s="204" t="s">
        <v>404</v>
      </c>
      <c r="H1831" s="136">
        <f>IFERROR(VLOOKUP(CONCATENATE(G1831,E1831),LOTES!$A$6:$F$1000,6,0),"")</f>
        <v>43707</v>
      </c>
      <c r="I1831" s="132">
        <f t="shared" si="214"/>
        <v>3</v>
      </c>
      <c r="J1831" s="112" t="s">
        <v>1417</v>
      </c>
      <c r="K1831" s="112">
        <v>2018</v>
      </c>
      <c r="L1831" s="198">
        <v>43293</v>
      </c>
      <c r="M1831" s="112">
        <v>2750</v>
      </c>
      <c r="N1831" s="205">
        <v>2753</v>
      </c>
      <c r="O1831" s="206">
        <v>43293</v>
      </c>
      <c r="P1831" s="112" t="s">
        <v>134</v>
      </c>
      <c r="Q1831" s="203" t="s">
        <v>93</v>
      </c>
      <c r="R1831" s="132" t="str">
        <f>IFERROR(VLOOKUP(Q1831,PROVEEDORES!$A$2:$B$100,2,0),"")</f>
        <v>GUAYAQUIL</v>
      </c>
      <c r="S1831" s="200">
        <v>0.72222222222222221</v>
      </c>
      <c r="T1831" s="112">
        <v>3</v>
      </c>
      <c r="U1831" s="196" t="str">
        <f>IFERROR(VLOOKUP(V1831,TRANSPORTE!$A$4:$B$99,2,0),"")</f>
        <v>ESTUARDO RODRIGUEZ</v>
      </c>
      <c r="V1831" s="184" t="s">
        <v>509</v>
      </c>
      <c r="Y1831" s="196" t="str">
        <f>IFERROR(VLOOKUP(V1831,TRANSPORTE!$A$4:$C$99,3,0),"")</f>
        <v>FURGÓN</v>
      </c>
      <c r="Z1831" s="196" t="str">
        <f>IFERROR(VLOOKUP(V1831,TRANSPORTE!$A$4:$D$99,4,0),"")</f>
        <v>CHEVROLET</v>
      </c>
      <c r="AA1831" s="196" t="str">
        <f>IFERROR(VLOOKUP(V1831,TRANSPORTE!$A$4:$E$99,5,0),"")</f>
        <v>ORION</v>
      </c>
      <c r="AB1831" s="196">
        <f t="shared" si="216"/>
        <v>5</v>
      </c>
      <c r="AC1831" s="196">
        <f t="shared" si="215"/>
        <v>1</v>
      </c>
      <c r="AD1831" s="207">
        <v>36</v>
      </c>
      <c r="AE1831" s="132">
        <f t="shared" si="213"/>
        <v>948</v>
      </c>
      <c r="AF1831" s="112">
        <v>1</v>
      </c>
      <c r="AG1831" s="202"/>
      <c r="AH1831" s="196" t="str">
        <f t="shared" si="212"/>
        <v>2753ARKOVOX PROPOLIS JARABE X 150 ML.</v>
      </c>
      <c r="AI1831" s="203" t="s">
        <v>1431</v>
      </c>
    </row>
    <row r="1832" spans="1:35" s="112" customFormat="1" x14ac:dyDescent="0.3">
      <c r="B1832" s="196" t="str">
        <f t="shared" si="210"/>
        <v/>
      </c>
      <c r="C1832" s="196" t="str">
        <f t="shared" si="211"/>
        <v>27541</v>
      </c>
      <c r="D1832" s="203"/>
      <c r="E1832" s="204" t="s">
        <v>613</v>
      </c>
      <c r="F1832" s="197" t="str">
        <f>IFERROR(VLOOKUP(CONCATENATE(G1832,E1832),LOTES!$A$6:$D$1002,4,0),"")</f>
        <v>ARKOLAGEN PLUS X 14 SACHETS</v>
      </c>
      <c r="G1832" s="204" t="s">
        <v>586</v>
      </c>
      <c r="H1832" s="136">
        <f>IFERROR(VLOOKUP(CONCATENATE(G1832,E1832),LOTES!$A$6:$F$1000,6,0),"")</f>
        <v>44226</v>
      </c>
      <c r="I1832" s="132">
        <f t="shared" si="214"/>
        <v>1</v>
      </c>
      <c r="J1832" s="112" t="s">
        <v>1417</v>
      </c>
      <c r="K1832" s="112">
        <v>2018</v>
      </c>
      <c r="M1832" s="112">
        <v>2751</v>
      </c>
      <c r="N1832" s="205">
        <v>2754</v>
      </c>
      <c r="O1832" s="206">
        <v>43293</v>
      </c>
      <c r="P1832" s="112" t="s">
        <v>134</v>
      </c>
      <c r="Q1832" s="203" t="s">
        <v>563</v>
      </c>
      <c r="R1832" s="132" t="str">
        <f>IFERROR(VLOOKUP(Q1832,PROVEEDORES!$A$2:$B$100,2,0),"")</f>
        <v>GUAYAQUIL</v>
      </c>
      <c r="S1832" s="200">
        <v>0.72222222222222221</v>
      </c>
      <c r="T1832" s="112">
        <v>1</v>
      </c>
      <c r="U1832" s="196" t="str">
        <f>IFERROR(VLOOKUP(V1832,TRANSPORTE!$A$4:$B$99,2,0),"")</f>
        <v>ESTUARDO RODRIGUEZ</v>
      </c>
      <c r="V1832" s="184" t="s">
        <v>509</v>
      </c>
      <c r="Y1832" s="196" t="str">
        <f>IFERROR(VLOOKUP(V1832,TRANSPORTE!$A$4:$C$99,3,0),"")</f>
        <v>FURGÓN</v>
      </c>
      <c r="Z1832" s="196" t="str">
        <f>IFERROR(VLOOKUP(V1832,TRANSPORTE!$A$4:$D$99,4,0),"")</f>
        <v>CHEVROLET</v>
      </c>
      <c r="AA1832" s="196" t="str">
        <f>IFERROR(VLOOKUP(V1832,TRANSPORTE!$A$4:$E$99,5,0),"")</f>
        <v>ORION</v>
      </c>
      <c r="AB1832" s="196"/>
      <c r="AC1832" s="196">
        <f t="shared" si="215"/>
        <v>1</v>
      </c>
      <c r="AD1832" s="207">
        <v>1</v>
      </c>
      <c r="AE1832" s="132"/>
      <c r="AF1832" s="112">
        <v>1</v>
      </c>
      <c r="AG1832" s="202"/>
      <c r="AH1832" s="196" t="str">
        <f t="shared" si="212"/>
        <v>2754ARKOLAGEN PLUS X 14 SACHETS</v>
      </c>
      <c r="AI1832" s="203" t="s">
        <v>1432</v>
      </c>
    </row>
    <row r="1833" spans="1:35" s="112" customFormat="1" x14ac:dyDescent="0.3">
      <c r="B1833" s="196" t="str">
        <f t="shared" si="210"/>
        <v>6</v>
      </c>
      <c r="C1833" s="196" t="str">
        <f t="shared" si="211"/>
        <v>27551</v>
      </c>
      <c r="D1833" s="203"/>
      <c r="E1833" s="204" t="s">
        <v>614</v>
      </c>
      <c r="F1833" s="197" t="str">
        <f>IFERROR(VLOOKUP(CONCATENATE(G1833,E1833),LOTES!$A$6:$D$1002,4,0),"")</f>
        <v>CHONDRO AID FORTE X 60 CAPS.</v>
      </c>
      <c r="G1833" s="204" t="s">
        <v>1387</v>
      </c>
      <c r="H1833" s="136">
        <f>IFERROR(VLOOKUP(CONCATENATE(G1833,E1833),LOTES!$A$6:$F$1000,6,0),"")</f>
        <v>44255</v>
      </c>
      <c r="I1833" s="132">
        <f t="shared" si="214"/>
        <v>1</v>
      </c>
      <c r="J1833" s="112" t="s">
        <v>1417</v>
      </c>
      <c r="K1833" s="112">
        <v>2018</v>
      </c>
      <c r="L1833" s="198">
        <v>43293</v>
      </c>
      <c r="M1833" s="112">
        <v>2752</v>
      </c>
      <c r="N1833" s="205">
        <v>2755</v>
      </c>
      <c r="O1833" s="206">
        <v>43293</v>
      </c>
      <c r="P1833" s="112" t="s">
        <v>134</v>
      </c>
      <c r="Q1833" s="203" t="s">
        <v>198</v>
      </c>
      <c r="R1833" s="132" t="str">
        <f>IFERROR(VLOOKUP(Q1833,PROVEEDORES!$A$2:$B$100,2,0),"")</f>
        <v>GUAYAQUIL</v>
      </c>
      <c r="S1833" s="200">
        <v>0.72222222222222221</v>
      </c>
      <c r="T1833" s="112">
        <v>1</v>
      </c>
      <c r="U1833" s="196" t="str">
        <f>IFERROR(VLOOKUP(V1833,TRANSPORTE!$A$4:$B$99,2,0),"")</f>
        <v>ESTUARDO RODRIGUEZ</v>
      </c>
      <c r="V1833" s="184" t="s">
        <v>509</v>
      </c>
      <c r="Y1833" s="196" t="str">
        <f>IFERROR(VLOOKUP(V1833,TRANSPORTE!$A$4:$C$99,3,0),"")</f>
        <v>FURGÓN</v>
      </c>
      <c r="Z1833" s="196" t="str">
        <f>IFERROR(VLOOKUP(V1833,TRANSPORTE!$A$4:$D$99,4,0),"")</f>
        <v>CHEVROLET</v>
      </c>
      <c r="AA1833" s="196" t="str">
        <f>IFERROR(VLOOKUP(V1833,TRANSPORTE!$A$4:$E$99,5,0),"")</f>
        <v>ORION</v>
      </c>
      <c r="AB1833" s="196">
        <v>6</v>
      </c>
      <c r="AC1833" s="196">
        <f t="shared" si="215"/>
        <v>1</v>
      </c>
      <c r="AD1833" s="207">
        <v>1</v>
      </c>
      <c r="AE1833" s="132">
        <f>IF(N1833&lt;&gt;"",IF(N1833=N1832,AE1831,AE1831+1),"")</f>
        <v>949</v>
      </c>
      <c r="AF1833" s="112">
        <v>1</v>
      </c>
      <c r="AG1833" s="202"/>
      <c r="AH1833" s="196" t="str">
        <f t="shared" si="212"/>
        <v>2755CHONDRO AID FORTE X 60 CAPS.</v>
      </c>
      <c r="AI1833" s="203" t="s">
        <v>1433</v>
      </c>
    </row>
    <row r="1834" spans="1:35" s="112" customFormat="1" x14ac:dyDescent="0.3">
      <c r="B1834" s="196" t="str">
        <f t="shared" si="210"/>
        <v>6</v>
      </c>
      <c r="C1834" s="196" t="str">
        <f t="shared" si="211"/>
        <v>27552</v>
      </c>
      <c r="D1834" s="203"/>
      <c r="E1834" s="204" t="s">
        <v>615</v>
      </c>
      <c r="F1834" s="197" t="str">
        <f>IFERROR(VLOOKUP(CONCATENATE(G1834,E1834),LOTES!$A$6:$D$1002,4,0),"")</f>
        <v>ARKOVOX PROPOLIS JARABE X 150 ML.</v>
      </c>
      <c r="G1834" s="204" t="s">
        <v>404</v>
      </c>
      <c r="H1834" s="136">
        <f>IFERROR(VLOOKUP(CONCATENATE(G1834,E1834),LOTES!$A$6:$F$1000,6,0),"")</f>
        <v>43707</v>
      </c>
      <c r="I1834" s="132">
        <f t="shared" si="214"/>
        <v>2</v>
      </c>
      <c r="J1834" s="112" t="s">
        <v>1417</v>
      </c>
      <c r="K1834" s="112">
        <v>2018</v>
      </c>
      <c r="L1834" s="198">
        <v>43293</v>
      </c>
      <c r="M1834" s="112">
        <v>2752</v>
      </c>
      <c r="N1834" s="205">
        <v>2755</v>
      </c>
      <c r="O1834" s="206">
        <v>43293</v>
      </c>
      <c r="P1834" s="112" t="s">
        <v>134</v>
      </c>
      <c r="Q1834" s="203" t="s">
        <v>198</v>
      </c>
      <c r="R1834" s="132" t="str">
        <f>IFERROR(VLOOKUP(Q1834,PROVEEDORES!$A$2:$B$100,2,0),"")</f>
        <v>GUAYAQUIL</v>
      </c>
      <c r="S1834" s="200">
        <v>0.72222222222222221</v>
      </c>
      <c r="T1834" s="112">
        <v>1</v>
      </c>
      <c r="U1834" s="196" t="str">
        <f>IFERROR(VLOOKUP(V1834,TRANSPORTE!$A$4:$B$99,2,0),"")</f>
        <v>ESTUARDO RODRIGUEZ</v>
      </c>
      <c r="V1834" s="184" t="s">
        <v>509</v>
      </c>
      <c r="Y1834" s="196" t="str">
        <f>IFERROR(VLOOKUP(V1834,TRANSPORTE!$A$4:$C$99,3,0),"")</f>
        <v>FURGÓN</v>
      </c>
      <c r="Z1834" s="196" t="str">
        <f>IFERROR(VLOOKUP(V1834,TRANSPORTE!$A$4:$D$99,4,0),"")</f>
        <v>CHEVROLET</v>
      </c>
      <c r="AA1834" s="196" t="str">
        <f>IFERROR(VLOOKUP(V1834,TRANSPORTE!$A$4:$E$99,5,0),"")</f>
        <v>ORION</v>
      </c>
      <c r="AB1834" s="196">
        <f t="shared" si="216"/>
        <v>6</v>
      </c>
      <c r="AC1834" s="196">
        <f t="shared" si="215"/>
        <v>1</v>
      </c>
      <c r="AD1834" s="207">
        <v>1</v>
      </c>
      <c r="AE1834" s="132">
        <f t="shared" si="213"/>
        <v>949</v>
      </c>
      <c r="AF1834" s="112">
        <v>1</v>
      </c>
      <c r="AG1834" s="202"/>
      <c r="AH1834" s="196" t="str">
        <f t="shared" si="212"/>
        <v>2755ARKOVOX PROPOLIS JARABE X 150 ML.</v>
      </c>
      <c r="AI1834" s="203" t="s">
        <v>1433</v>
      </c>
    </row>
    <row r="1835" spans="1:35" s="112" customFormat="1" x14ac:dyDescent="0.3">
      <c r="B1835" s="196" t="str">
        <f t="shared" si="210"/>
        <v>6</v>
      </c>
      <c r="C1835" s="196" t="str">
        <f t="shared" si="211"/>
        <v>27553</v>
      </c>
      <c r="D1835" s="203"/>
      <c r="E1835" s="204" t="s">
        <v>623</v>
      </c>
      <c r="F1835" s="197" t="str">
        <f>IFERROR(VLOOKUP(CONCATENATE(G1835,E1835),LOTES!$A$6:$D$1002,4,0),"")</f>
        <v>RESVERADOX X 30 CAPSULAS</v>
      </c>
      <c r="G1835" s="204" t="s">
        <v>414</v>
      </c>
      <c r="H1835" s="136">
        <f>IFERROR(VLOOKUP(CONCATENATE(G1835,E1835),LOTES!$A$6:$F$1000,6,0),"")</f>
        <v>43361</v>
      </c>
      <c r="I1835" s="132">
        <f t="shared" si="214"/>
        <v>3</v>
      </c>
      <c r="J1835" s="112" t="s">
        <v>1417</v>
      </c>
      <c r="K1835" s="112">
        <v>2018</v>
      </c>
      <c r="L1835" s="198">
        <v>43293</v>
      </c>
      <c r="M1835" s="112">
        <v>2752</v>
      </c>
      <c r="N1835" s="205">
        <v>2755</v>
      </c>
      <c r="O1835" s="206">
        <v>43293</v>
      </c>
      <c r="P1835" s="112" t="s">
        <v>134</v>
      </c>
      <c r="Q1835" s="203" t="s">
        <v>198</v>
      </c>
      <c r="R1835" s="132" t="str">
        <f>IFERROR(VLOOKUP(Q1835,PROVEEDORES!$A$2:$B$100,2,0),"")</f>
        <v>GUAYAQUIL</v>
      </c>
      <c r="S1835" s="200">
        <v>0.72222222222222221</v>
      </c>
      <c r="T1835" s="112">
        <v>1</v>
      </c>
      <c r="U1835" s="196" t="str">
        <f>IFERROR(VLOOKUP(V1835,TRANSPORTE!$A$4:$B$99,2,0),"")</f>
        <v>ESTUARDO RODRIGUEZ</v>
      </c>
      <c r="V1835" s="184" t="s">
        <v>509</v>
      </c>
      <c r="Y1835" s="196" t="str">
        <f>IFERROR(VLOOKUP(V1835,TRANSPORTE!$A$4:$C$99,3,0),"")</f>
        <v>FURGÓN</v>
      </c>
      <c r="Z1835" s="196" t="str">
        <f>IFERROR(VLOOKUP(V1835,TRANSPORTE!$A$4:$D$99,4,0),"")</f>
        <v>CHEVROLET</v>
      </c>
      <c r="AA1835" s="196" t="str">
        <f>IFERROR(VLOOKUP(V1835,TRANSPORTE!$A$4:$E$99,5,0),"")</f>
        <v>ORION</v>
      </c>
      <c r="AB1835" s="196">
        <f t="shared" si="216"/>
        <v>6</v>
      </c>
      <c r="AC1835" s="196">
        <f t="shared" si="215"/>
        <v>1</v>
      </c>
      <c r="AD1835" s="207">
        <v>6</v>
      </c>
      <c r="AE1835" s="132">
        <f t="shared" si="213"/>
        <v>949</v>
      </c>
      <c r="AF1835" s="112">
        <v>1</v>
      </c>
      <c r="AG1835" s="202"/>
      <c r="AH1835" s="196" t="str">
        <f t="shared" si="212"/>
        <v>2755RESVERADOX X 30 CAPSULAS</v>
      </c>
      <c r="AI1835" s="203" t="s">
        <v>1433</v>
      </c>
    </row>
    <row r="1836" spans="1:35" s="112" customFormat="1" x14ac:dyDescent="0.3">
      <c r="B1836" s="196" t="str">
        <f t="shared" si="210"/>
        <v>7</v>
      </c>
      <c r="C1836" s="196" t="str">
        <f t="shared" si="211"/>
        <v>27561</v>
      </c>
      <c r="D1836" s="115"/>
      <c r="E1836" s="204" t="s">
        <v>613</v>
      </c>
      <c r="F1836" s="197" t="str">
        <f>IFERROR(VLOOKUP(CONCATENATE(G1836,E1836),LOTES!$A$6:$D$1002,4,0),"")</f>
        <v>ARKOLAGEN PLUS X 14 SACHETS</v>
      </c>
      <c r="G1836" s="204" t="s">
        <v>586</v>
      </c>
      <c r="H1836" s="136">
        <f>IFERROR(VLOOKUP(CONCATENATE(G1836,E1836),LOTES!$A$6:$F$1000,6,0),"")</f>
        <v>44226</v>
      </c>
      <c r="I1836" s="132">
        <f t="shared" si="214"/>
        <v>1</v>
      </c>
      <c r="J1836" s="112" t="s">
        <v>1417</v>
      </c>
      <c r="K1836" s="112">
        <v>2018</v>
      </c>
      <c r="L1836" s="198">
        <v>43293</v>
      </c>
      <c r="M1836" s="112">
        <v>2753</v>
      </c>
      <c r="N1836" s="112">
        <v>2756</v>
      </c>
      <c r="O1836" s="206">
        <v>43293</v>
      </c>
      <c r="P1836" s="112" t="s">
        <v>134</v>
      </c>
      <c r="Q1836" s="112" t="s">
        <v>1434</v>
      </c>
      <c r="R1836" s="132" t="str">
        <f>IFERROR(VLOOKUP(Q1836,PROVEEDORES!$A$2:$B$100,2,0),"")</f>
        <v>GUAYAQUIL</v>
      </c>
      <c r="S1836" s="200">
        <v>0.72222222222222221</v>
      </c>
      <c r="T1836" s="112">
        <v>1</v>
      </c>
      <c r="U1836" s="196" t="str">
        <f>IFERROR(VLOOKUP(V1836,TRANSPORTE!$A$4:$B$99,2,0),"")</f>
        <v>ESTUARDO RODRIGUEZ</v>
      </c>
      <c r="V1836" s="184" t="s">
        <v>509</v>
      </c>
      <c r="Y1836" s="196" t="str">
        <f>IFERROR(VLOOKUP(V1836,TRANSPORTE!$A$4:$C$99,3,0),"")</f>
        <v>FURGÓN</v>
      </c>
      <c r="Z1836" s="196" t="str">
        <f>IFERROR(VLOOKUP(V1836,TRANSPORTE!$A$4:$D$99,4,0),"")</f>
        <v>CHEVROLET</v>
      </c>
      <c r="AA1836" s="196" t="str">
        <f>IFERROR(VLOOKUP(V1836,TRANSPORTE!$A$4:$E$99,5,0),"")</f>
        <v>ORION</v>
      </c>
      <c r="AB1836" s="196">
        <f t="shared" si="216"/>
        <v>7</v>
      </c>
      <c r="AC1836" s="196">
        <f t="shared" si="215"/>
        <v>1</v>
      </c>
      <c r="AD1836" s="112">
        <v>7</v>
      </c>
      <c r="AE1836" s="132">
        <f t="shared" si="213"/>
        <v>950</v>
      </c>
      <c r="AF1836" s="112">
        <v>1</v>
      </c>
      <c r="AG1836" s="202"/>
      <c r="AH1836" s="196" t="str">
        <f t="shared" si="212"/>
        <v>2756ARKOLAGEN PLUS X 14 SACHETS</v>
      </c>
      <c r="AI1836" s="112" t="s">
        <v>1436</v>
      </c>
    </row>
    <row r="1837" spans="1:35" s="112" customFormat="1" x14ac:dyDescent="0.3">
      <c r="B1837" s="196" t="str">
        <f t="shared" si="210"/>
        <v>8</v>
      </c>
      <c r="C1837" s="196" t="str">
        <f t="shared" si="211"/>
        <v>27571</v>
      </c>
      <c r="D1837" s="115"/>
      <c r="E1837" s="204" t="s">
        <v>613</v>
      </c>
      <c r="F1837" s="197" t="str">
        <f>IFERROR(VLOOKUP(CONCATENATE(G1837,E1837),LOTES!$A$6:$D$1002,4,0),"")</f>
        <v>ARKOLAGEN PLUS X 14 SACHETS</v>
      </c>
      <c r="G1837" s="204" t="s">
        <v>586</v>
      </c>
      <c r="H1837" s="136">
        <f>IFERROR(VLOOKUP(CONCATENATE(G1837,E1837),LOTES!$A$6:$F$1000,6,0),"")</f>
        <v>44226</v>
      </c>
      <c r="I1837" s="132">
        <f t="shared" si="214"/>
        <v>1</v>
      </c>
      <c r="J1837" s="112" t="s">
        <v>1417</v>
      </c>
      <c r="K1837" s="112">
        <v>2018</v>
      </c>
      <c r="L1837" s="198">
        <v>43293</v>
      </c>
      <c r="M1837" s="112">
        <v>2754</v>
      </c>
      <c r="N1837" s="112">
        <v>2757</v>
      </c>
      <c r="O1837" s="206">
        <v>43293</v>
      </c>
      <c r="P1837" s="112" t="s">
        <v>134</v>
      </c>
      <c r="Q1837" s="112" t="s">
        <v>1435</v>
      </c>
      <c r="R1837" s="132" t="str">
        <f>IFERROR(VLOOKUP(Q1837,PROVEEDORES!$A$2:$B$100,2,0),"")</f>
        <v>GUAYAQUIL</v>
      </c>
      <c r="S1837" s="200">
        <v>0.72222222222222221</v>
      </c>
      <c r="T1837" s="112">
        <v>1</v>
      </c>
      <c r="U1837" s="196" t="str">
        <f>IFERROR(VLOOKUP(V1837,TRANSPORTE!$A$4:$B$99,2,0),"")</f>
        <v>ESTUARDO RODRIGUEZ</v>
      </c>
      <c r="V1837" s="184" t="s">
        <v>509</v>
      </c>
      <c r="Y1837" s="196" t="str">
        <f>IFERROR(VLOOKUP(V1837,TRANSPORTE!$A$4:$C$99,3,0),"")</f>
        <v>FURGÓN</v>
      </c>
      <c r="Z1837" s="196" t="str">
        <f>IFERROR(VLOOKUP(V1837,TRANSPORTE!$A$4:$D$99,4,0),"")</f>
        <v>CHEVROLET</v>
      </c>
      <c r="AA1837" s="196" t="str">
        <f>IFERROR(VLOOKUP(V1837,TRANSPORTE!$A$4:$E$99,5,0),"")</f>
        <v>ORION</v>
      </c>
      <c r="AB1837" s="196">
        <f t="shared" si="216"/>
        <v>8</v>
      </c>
      <c r="AC1837" s="196">
        <f t="shared" si="215"/>
        <v>1</v>
      </c>
      <c r="AD1837" s="112">
        <v>7</v>
      </c>
      <c r="AE1837" s="132">
        <f t="shared" si="213"/>
        <v>951</v>
      </c>
      <c r="AF1837" s="112">
        <v>1</v>
      </c>
      <c r="AG1837" s="202"/>
      <c r="AH1837" s="196" t="str">
        <f t="shared" si="212"/>
        <v>2757ARKOLAGEN PLUS X 14 SACHETS</v>
      </c>
      <c r="AI1837" s="112" t="s">
        <v>1437</v>
      </c>
    </row>
    <row r="1838" spans="1:35" s="112" customFormat="1" x14ac:dyDescent="0.3">
      <c r="B1838" s="196" t="str">
        <f t="shared" si="210"/>
        <v>9</v>
      </c>
      <c r="C1838" s="196" t="str">
        <f t="shared" si="211"/>
        <v>20</v>
      </c>
      <c r="D1838" s="115"/>
      <c r="E1838" s="208"/>
      <c r="F1838" s="197" t="s">
        <v>661</v>
      </c>
      <c r="G1838" s="114"/>
      <c r="H1838" s="136" t="str">
        <f>IFERROR(VLOOKUP(CONCATENATE(G1838,E1838),LOTES!$A$6:$F$1000,6,0),"")</f>
        <v/>
      </c>
      <c r="I1838" s="132" t="str">
        <f t="shared" si="214"/>
        <v/>
      </c>
      <c r="J1838" s="112" t="s">
        <v>1417</v>
      </c>
      <c r="K1838" s="112">
        <v>2018</v>
      </c>
      <c r="L1838" s="198">
        <v>43293</v>
      </c>
      <c r="M1838" s="112">
        <v>20</v>
      </c>
      <c r="N1838" s="112">
        <v>20</v>
      </c>
      <c r="O1838" s="206">
        <v>43293</v>
      </c>
      <c r="P1838" s="112" t="s">
        <v>134</v>
      </c>
      <c r="Q1838" s="203" t="s">
        <v>563</v>
      </c>
      <c r="R1838" s="132" t="str">
        <f>IFERROR(VLOOKUP(Q1838,PROVEEDORES!$A$2:$B$100,2,0),"")</f>
        <v>GUAYAQUIL</v>
      </c>
      <c r="S1838" s="200">
        <v>0.72222222222222221</v>
      </c>
      <c r="T1838" s="112">
        <v>23</v>
      </c>
      <c r="U1838" s="196" t="str">
        <f>IFERROR(VLOOKUP(V1838,TRANSPORTE!$A$4:$B$99,2,0),"")</f>
        <v>ESTUARDO RODRIGUEZ</v>
      </c>
      <c r="V1838" s="184" t="s">
        <v>509</v>
      </c>
      <c r="Y1838" s="196" t="str">
        <f>IFERROR(VLOOKUP(V1838,TRANSPORTE!$A$4:$C$99,3,0),"")</f>
        <v>FURGÓN</v>
      </c>
      <c r="Z1838" s="196" t="str">
        <f>IFERROR(VLOOKUP(V1838,TRANSPORTE!$A$4:$D$99,4,0),"")</f>
        <v>CHEVROLET</v>
      </c>
      <c r="AA1838" s="196" t="str">
        <f>IFERROR(VLOOKUP(V1838,TRANSPORTE!$A$4:$E$99,5,0),"")</f>
        <v>ORION</v>
      </c>
      <c r="AB1838" s="196">
        <f t="shared" si="216"/>
        <v>9</v>
      </c>
      <c r="AC1838" s="196">
        <f t="shared" si="215"/>
        <v>1</v>
      </c>
      <c r="AD1838" s="112">
        <v>23</v>
      </c>
      <c r="AE1838" s="132"/>
      <c r="AF1838" s="112">
        <v>1</v>
      </c>
      <c r="AG1838" s="202"/>
      <c r="AH1838" s="196" t="str">
        <f t="shared" si="212"/>
        <v>20MUESTRAS MEDICAS</v>
      </c>
      <c r="AI1838" s="112" t="s">
        <v>564</v>
      </c>
    </row>
    <row r="1839" spans="1:35" s="112" customFormat="1" x14ac:dyDescent="0.3">
      <c r="A1839" s="112">
        <v>211</v>
      </c>
      <c r="B1839" s="196" t="str">
        <f t="shared" si="210"/>
        <v>2111</v>
      </c>
      <c r="C1839" s="196" t="str">
        <f t="shared" si="211"/>
        <v>27591</v>
      </c>
      <c r="D1839" s="115"/>
      <c r="E1839" s="204" t="s">
        <v>613</v>
      </c>
      <c r="F1839" s="197" t="str">
        <f>IFERROR(VLOOKUP(CONCATENATE(G1839,E1839),LOTES!$A$6:$D$1002,4,0),"")</f>
        <v>ARKOLAGEN PLUS X 14 SACHETS</v>
      </c>
      <c r="G1839" s="114" t="s">
        <v>586</v>
      </c>
      <c r="H1839" s="136">
        <f>IFERROR(VLOOKUP(CONCATENATE(G1839,E1839),LOTES!$A$6:$F$1000,6,0),"")</f>
        <v>44226</v>
      </c>
      <c r="I1839" s="132">
        <f t="shared" si="214"/>
        <v>1</v>
      </c>
      <c r="J1839" s="112" t="s">
        <v>1417</v>
      </c>
      <c r="K1839" s="112">
        <v>2018</v>
      </c>
      <c r="M1839" s="112">
        <v>2756</v>
      </c>
      <c r="N1839" s="112">
        <v>2759</v>
      </c>
      <c r="O1839" s="198">
        <v>43297</v>
      </c>
      <c r="P1839" s="112" t="s">
        <v>134</v>
      </c>
      <c r="Q1839" s="112" t="s">
        <v>90</v>
      </c>
      <c r="R1839" s="132" t="str">
        <f>IFERROR(VLOOKUP(Q1839,PROVEEDORES!$A$2:$B$100,2,0),"")</f>
        <v>CUENCA</v>
      </c>
      <c r="T1839" s="112">
        <v>2</v>
      </c>
      <c r="U1839" s="196" t="str">
        <f>IFERROR(VLOOKUP(V1839,TRANSPORTE!$A$4:$B$99,2,0),"")</f>
        <v/>
      </c>
      <c r="Y1839" s="196" t="str">
        <f>IFERROR(VLOOKUP(V1839,TRANSPORTE!$A$4:$C$99,3,0),"")</f>
        <v/>
      </c>
      <c r="Z1839" s="196" t="str">
        <f>IFERROR(VLOOKUP(V1839,TRANSPORTE!$A$4:$D$99,4,0),"")</f>
        <v/>
      </c>
      <c r="AA1839" s="196" t="str">
        <f>IFERROR(VLOOKUP(V1839,TRANSPORTE!$A$4:$E$99,5,0),"")</f>
        <v/>
      </c>
      <c r="AB1839" s="196">
        <f t="shared" si="216"/>
        <v>1</v>
      </c>
      <c r="AC1839" s="196">
        <f t="shared" si="215"/>
        <v>1</v>
      </c>
      <c r="AD1839" s="112">
        <v>15</v>
      </c>
      <c r="AE1839" s="132">
        <f>IF(N1839&lt;&gt;"",IF(N1839=N1838,AE1837,AE1837+1),"")</f>
        <v>952</v>
      </c>
      <c r="AF1839" s="112">
        <v>1</v>
      </c>
      <c r="AG1839" s="202"/>
      <c r="AH1839" s="196" t="str">
        <f t="shared" si="212"/>
        <v>2759ARKOLAGEN PLUS X 14 SACHETS</v>
      </c>
      <c r="AI1839" s="112" t="s">
        <v>372</v>
      </c>
    </row>
    <row r="1840" spans="1:35" s="112" customFormat="1" x14ac:dyDescent="0.3">
      <c r="A1840" s="112">
        <v>211</v>
      </c>
      <c r="B1840" s="196" t="str">
        <f t="shared" si="210"/>
        <v>2111</v>
      </c>
      <c r="C1840" s="196" t="str">
        <f t="shared" si="211"/>
        <v>27592</v>
      </c>
      <c r="D1840" s="115"/>
      <c r="E1840" s="204" t="s">
        <v>615</v>
      </c>
      <c r="F1840" s="197" t="str">
        <f>IFERROR(VLOOKUP(CONCATENATE(G1840,E1840),LOTES!$A$6:$D$1002,4,0),"")</f>
        <v>ARKOVOX PROPOLIS JARABE X 150 ML.</v>
      </c>
      <c r="G1840" s="114" t="s">
        <v>404</v>
      </c>
      <c r="H1840" s="136">
        <f>IFERROR(VLOOKUP(CONCATENATE(G1840,E1840),LOTES!$A$6:$F$1000,6,0),"")</f>
        <v>43707</v>
      </c>
      <c r="I1840" s="132">
        <f t="shared" si="214"/>
        <v>2</v>
      </c>
      <c r="J1840" s="112" t="s">
        <v>1417</v>
      </c>
      <c r="K1840" s="112">
        <v>2018</v>
      </c>
      <c r="M1840" s="112">
        <v>2756</v>
      </c>
      <c r="N1840" s="112">
        <v>2759</v>
      </c>
      <c r="O1840" s="198">
        <v>43297</v>
      </c>
      <c r="P1840" s="112" t="s">
        <v>134</v>
      </c>
      <c r="Q1840" s="112" t="s">
        <v>90</v>
      </c>
      <c r="R1840" s="132" t="str">
        <f>IFERROR(VLOOKUP(Q1840,PROVEEDORES!$A$2:$B$100,2,0),"")</f>
        <v>CUENCA</v>
      </c>
      <c r="T1840" s="112">
        <v>2</v>
      </c>
      <c r="U1840" s="196" t="str">
        <f>IFERROR(VLOOKUP(V1840,TRANSPORTE!$A$4:$B$99,2,0),"")</f>
        <v/>
      </c>
      <c r="Y1840" s="196" t="str">
        <f>IFERROR(VLOOKUP(V1840,TRANSPORTE!$A$4:$C$99,3,0),"")</f>
        <v/>
      </c>
      <c r="Z1840" s="196" t="str">
        <f>IFERROR(VLOOKUP(V1840,TRANSPORTE!$A$4:$D$99,4,0),"")</f>
        <v/>
      </c>
      <c r="AA1840" s="196" t="str">
        <f>IFERROR(VLOOKUP(V1840,TRANSPORTE!$A$4:$E$99,5,0),"")</f>
        <v/>
      </c>
      <c r="AB1840" s="196">
        <f t="shared" si="216"/>
        <v>1</v>
      </c>
      <c r="AC1840" s="196">
        <f t="shared" si="215"/>
        <v>1</v>
      </c>
      <c r="AD1840" s="112">
        <v>15</v>
      </c>
      <c r="AE1840" s="132">
        <f t="shared" si="213"/>
        <v>952</v>
      </c>
      <c r="AF1840" s="112">
        <v>1</v>
      </c>
      <c r="AG1840" s="202"/>
      <c r="AH1840" s="196" t="str">
        <f t="shared" si="212"/>
        <v>2759ARKOVOX PROPOLIS JARABE X 150 ML.</v>
      </c>
      <c r="AI1840" s="112" t="s">
        <v>372</v>
      </c>
    </row>
    <row r="1841" spans="1:35" s="112" customFormat="1" x14ac:dyDescent="0.3">
      <c r="A1841" s="112">
        <v>211</v>
      </c>
      <c r="B1841" s="196" t="str">
        <f t="shared" si="210"/>
        <v>2111</v>
      </c>
      <c r="C1841" s="196" t="str">
        <f t="shared" si="211"/>
        <v>27593</v>
      </c>
      <c r="D1841" s="115"/>
      <c r="E1841" s="204" t="s">
        <v>620</v>
      </c>
      <c r="F1841" s="197" t="str">
        <f>IFERROR(VLOOKUP(CONCATENATE(G1841,E1841),LOTES!$A$6:$D$1002,4,0),"")</f>
        <v>PHYTO SOYA FORTE X 60 CAPS</v>
      </c>
      <c r="G1841" s="114" t="s">
        <v>184</v>
      </c>
      <c r="H1841" s="136">
        <f>IFERROR(VLOOKUP(CONCATENATE(G1841,E1841),LOTES!$A$6:$F$1000,6,0),"")</f>
        <v>44042</v>
      </c>
      <c r="I1841" s="132">
        <f t="shared" si="214"/>
        <v>3</v>
      </c>
      <c r="J1841" s="112" t="s">
        <v>1417</v>
      </c>
      <c r="K1841" s="112">
        <v>2018</v>
      </c>
      <c r="M1841" s="112">
        <v>2756</v>
      </c>
      <c r="N1841" s="112">
        <v>2759</v>
      </c>
      <c r="O1841" s="198">
        <v>43297</v>
      </c>
      <c r="P1841" s="112" t="s">
        <v>134</v>
      </c>
      <c r="Q1841" s="112" t="s">
        <v>90</v>
      </c>
      <c r="R1841" s="132" t="str">
        <f>IFERROR(VLOOKUP(Q1841,PROVEEDORES!$A$2:$B$100,2,0),"")</f>
        <v>CUENCA</v>
      </c>
      <c r="T1841" s="112">
        <v>2</v>
      </c>
      <c r="U1841" s="196" t="str">
        <f>IFERROR(VLOOKUP(V1841,TRANSPORTE!$A$4:$B$99,2,0),"")</f>
        <v/>
      </c>
      <c r="Y1841" s="196" t="str">
        <f>IFERROR(VLOOKUP(V1841,TRANSPORTE!$A$4:$C$99,3,0),"")</f>
        <v/>
      </c>
      <c r="Z1841" s="196" t="str">
        <f>IFERROR(VLOOKUP(V1841,TRANSPORTE!$A$4:$D$99,4,0),"")</f>
        <v/>
      </c>
      <c r="AA1841" s="196" t="str">
        <f>IFERROR(VLOOKUP(V1841,TRANSPORTE!$A$4:$E$99,5,0),"")</f>
        <v/>
      </c>
      <c r="AB1841" s="196">
        <f t="shared" si="216"/>
        <v>1</v>
      </c>
      <c r="AC1841" s="196">
        <f t="shared" si="215"/>
        <v>1</v>
      </c>
      <c r="AD1841" s="112">
        <v>5</v>
      </c>
      <c r="AE1841" s="132">
        <f t="shared" si="213"/>
        <v>952</v>
      </c>
      <c r="AF1841" s="112">
        <v>1</v>
      </c>
      <c r="AG1841" s="202"/>
      <c r="AH1841" s="196" t="str">
        <f t="shared" si="212"/>
        <v>2759PHYTO SOYA FORTE X 60 CAPS</v>
      </c>
      <c r="AI1841" s="112" t="s">
        <v>372</v>
      </c>
    </row>
    <row r="1842" spans="1:35" s="112" customFormat="1" x14ac:dyDescent="0.3">
      <c r="A1842" s="112">
        <v>212</v>
      </c>
      <c r="B1842" s="196" t="str">
        <f t="shared" si="210"/>
        <v>2121</v>
      </c>
      <c r="C1842" s="196" t="str">
        <f t="shared" si="211"/>
        <v>27601</v>
      </c>
      <c r="D1842" s="115" t="s">
        <v>1441</v>
      </c>
      <c r="E1842" s="209" t="s">
        <v>630</v>
      </c>
      <c r="F1842" s="197" t="str">
        <f>IFERROR(VLOOKUP(CONCATENATE(G1842,E1842),LOTES!$A$6:$D$1002,4,0),"")</f>
        <v>ACTIVOX MENTA-EUCALIPTO X 16 PASTILLAS</v>
      </c>
      <c r="G1842" s="209" t="s">
        <v>397</v>
      </c>
      <c r="H1842" s="136">
        <f>IFERROR(VLOOKUP(CONCATENATE(G1842,E1842),LOTES!$A$6:$F$1000,6,0),"")</f>
        <v>43738</v>
      </c>
      <c r="I1842" s="132">
        <f t="shared" si="214"/>
        <v>1</v>
      </c>
      <c r="J1842" s="112" t="s">
        <v>1417</v>
      </c>
      <c r="K1842" s="112">
        <v>2018</v>
      </c>
      <c r="L1842" s="198">
        <v>43298</v>
      </c>
      <c r="M1842" s="112">
        <v>2757</v>
      </c>
      <c r="N1842" s="112">
        <v>2760</v>
      </c>
      <c r="O1842" s="198">
        <v>43297</v>
      </c>
      <c r="P1842" s="112" t="s">
        <v>134</v>
      </c>
      <c r="Q1842" s="112" t="s">
        <v>95</v>
      </c>
      <c r="R1842" s="132" t="str">
        <f>IFERROR(VLOOKUP(Q1842,PROVEEDORES!$A$2:$B$100,2,0),"")</f>
        <v>QUITO</v>
      </c>
      <c r="S1842" s="200">
        <v>0.56944444444444442</v>
      </c>
      <c r="T1842" s="112">
        <v>81</v>
      </c>
      <c r="U1842" s="196" t="str">
        <f>IFERROR(VLOOKUP(V1842,TRANSPORTE!$A$4:$B$99,2,0),"")</f>
        <v>ALVARO CURICAMA</v>
      </c>
      <c r="V1842" s="97" t="s">
        <v>518</v>
      </c>
      <c r="Y1842" s="196" t="str">
        <f>IFERROR(VLOOKUP(V1842,TRANSPORTE!$A$4:$C$99,3,0),"")</f>
        <v>FURGÓN</v>
      </c>
      <c r="Z1842" s="196" t="str">
        <f>IFERROR(VLOOKUP(V1842,TRANSPORTE!$A$4:$D$99,4,0),"")</f>
        <v>CHEVROLET</v>
      </c>
      <c r="AA1842" s="196" t="str">
        <f>IFERROR(VLOOKUP(V1842,TRANSPORTE!$A$4:$E$99,5,0),"")</f>
        <v>ORION</v>
      </c>
      <c r="AB1842" s="196">
        <f t="shared" si="216"/>
        <v>1</v>
      </c>
      <c r="AC1842" s="196">
        <f t="shared" si="215"/>
        <v>1</v>
      </c>
      <c r="AD1842" s="112">
        <v>2400</v>
      </c>
      <c r="AE1842" s="132">
        <f t="shared" si="213"/>
        <v>953</v>
      </c>
      <c r="AF1842" s="112">
        <v>2</v>
      </c>
      <c r="AG1842" s="202"/>
      <c r="AH1842" s="196" t="str">
        <f t="shared" si="212"/>
        <v>2760ACTIVOX MENTA-EUCALIPTO X 16 PASTILLAS</v>
      </c>
      <c r="AI1842" s="112" t="s">
        <v>476</v>
      </c>
    </row>
    <row r="1843" spans="1:35" s="112" customFormat="1" x14ac:dyDescent="0.3">
      <c r="A1843" s="112">
        <v>212</v>
      </c>
      <c r="B1843" s="196" t="str">
        <f t="shared" si="210"/>
        <v>2121</v>
      </c>
      <c r="C1843" s="196" t="str">
        <f t="shared" si="211"/>
        <v>27602</v>
      </c>
      <c r="D1843" s="115" t="s">
        <v>1441</v>
      </c>
      <c r="E1843" s="209" t="s">
        <v>631</v>
      </c>
      <c r="F1843" s="197" t="str">
        <f>IFERROR(VLOOKUP(CONCATENATE(G1843,E1843),LOTES!$A$6:$D$1002,4,0),"")</f>
        <v>ACTIVOX MIEL-LIMON X 16 PASTILLAS</v>
      </c>
      <c r="G1843" s="209" t="s">
        <v>183</v>
      </c>
      <c r="H1843" s="136">
        <f>IFERROR(VLOOKUP(CONCATENATE(G1843,E1843),LOTES!$A$6:$F$1000,6,0),"")</f>
        <v>43738</v>
      </c>
      <c r="I1843" s="132">
        <f t="shared" si="214"/>
        <v>2</v>
      </c>
      <c r="J1843" s="112" t="s">
        <v>1417</v>
      </c>
      <c r="K1843" s="112">
        <v>2018</v>
      </c>
      <c r="L1843" s="198">
        <v>43298</v>
      </c>
      <c r="M1843" s="112">
        <v>2757</v>
      </c>
      <c r="N1843" s="112">
        <v>2760</v>
      </c>
      <c r="O1843" s="198">
        <v>43297</v>
      </c>
      <c r="P1843" s="112" t="s">
        <v>134</v>
      </c>
      <c r="Q1843" s="112" t="s">
        <v>95</v>
      </c>
      <c r="R1843" s="132" t="str">
        <f>IFERROR(VLOOKUP(Q1843,PROVEEDORES!$A$2:$B$100,2,0),"")</f>
        <v>QUITO</v>
      </c>
      <c r="S1843" s="200">
        <v>0.56944444444444442</v>
      </c>
      <c r="T1843" s="112">
        <v>81</v>
      </c>
      <c r="U1843" s="196" t="str">
        <f>IFERROR(VLOOKUP(V1843,TRANSPORTE!$A$4:$B$99,2,0),"")</f>
        <v>ALVARO CURICAMA</v>
      </c>
      <c r="V1843" s="97" t="s">
        <v>518</v>
      </c>
      <c r="Y1843" s="196" t="str">
        <f>IFERROR(VLOOKUP(V1843,TRANSPORTE!$A$4:$C$99,3,0),"")</f>
        <v>FURGÓN</v>
      </c>
      <c r="Z1843" s="196" t="str">
        <f>IFERROR(VLOOKUP(V1843,TRANSPORTE!$A$4:$D$99,4,0),"")</f>
        <v>CHEVROLET</v>
      </c>
      <c r="AA1843" s="196" t="str">
        <f>IFERROR(VLOOKUP(V1843,TRANSPORTE!$A$4:$E$99,5,0),"")</f>
        <v>ORION</v>
      </c>
      <c r="AB1843" s="196">
        <f t="shared" si="216"/>
        <v>1</v>
      </c>
      <c r="AC1843" s="196">
        <f t="shared" si="215"/>
        <v>1</v>
      </c>
      <c r="AD1843" s="112">
        <v>480</v>
      </c>
      <c r="AE1843" s="132">
        <f t="shared" si="213"/>
        <v>953</v>
      </c>
      <c r="AF1843" s="112">
        <v>2</v>
      </c>
      <c r="AG1843" s="202"/>
      <c r="AH1843" s="196" t="str">
        <f t="shared" si="212"/>
        <v>2760ACTIVOX MIEL-LIMON X 16 PASTILLAS</v>
      </c>
      <c r="AI1843" s="112" t="s">
        <v>476</v>
      </c>
    </row>
    <row r="1844" spans="1:35" s="112" customFormat="1" x14ac:dyDescent="0.3">
      <c r="A1844" s="112">
        <v>212</v>
      </c>
      <c r="B1844" s="196" t="str">
        <f t="shared" si="210"/>
        <v>2121</v>
      </c>
      <c r="C1844" s="196" t="str">
        <f t="shared" si="211"/>
        <v>27603</v>
      </c>
      <c r="D1844" s="115" t="s">
        <v>1441</v>
      </c>
      <c r="E1844" s="209" t="s">
        <v>615</v>
      </c>
      <c r="F1844" s="197" t="str">
        <f>IFERROR(VLOOKUP(CONCATENATE(G1844,E1844),LOTES!$A$6:$D$1002,4,0),"")</f>
        <v>ARKOVOX PROPOLIS JARABE X 150 ML.</v>
      </c>
      <c r="G1844" s="209" t="s">
        <v>404</v>
      </c>
      <c r="H1844" s="136">
        <f>IFERROR(VLOOKUP(CONCATENATE(G1844,E1844),LOTES!$A$6:$F$1000,6,0),"")</f>
        <v>43707</v>
      </c>
      <c r="I1844" s="132">
        <f t="shared" si="214"/>
        <v>3</v>
      </c>
      <c r="J1844" s="112" t="s">
        <v>1417</v>
      </c>
      <c r="K1844" s="112">
        <v>2018</v>
      </c>
      <c r="L1844" s="198">
        <v>43298</v>
      </c>
      <c r="M1844" s="112">
        <v>2757</v>
      </c>
      <c r="N1844" s="112">
        <v>2760</v>
      </c>
      <c r="O1844" s="198">
        <v>43297</v>
      </c>
      <c r="P1844" s="112" t="s">
        <v>134</v>
      </c>
      <c r="Q1844" s="112" t="s">
        <v>95</v>
      </c>
      <c r="R1844" s="132" t="str">
        <f>IFERROR(VLOOKUP(Q1844,PROVEEDORES!$A$2:$B$100,2,0),"")</f>
        <v>QUITO</v>
      </c>
      <c r="S1844" s="200">
        <v>0.56944444444444442</v>
      </c>
      <c r="T1844" s="112">
        <v>81</v>
      </c>
      <c r="U1844" s="196" t="str">
        <f>IFERROR(VLOOKUP(V1844,TRANSPORTE!$A$4:$B$99,2,0),"")</f>
        <v>ALVARO CURICAMA</v>
      </c>
      <c r="V1844" s="97" t="s">
        <v>518</v>
      </c>
      <c r="Y1844" s="196" t="str">
        <f>IFERROR(VLOOKUP(V1844,TRANSPORTE!$A$4:$C$99,3,0),"")</f>
        <v>FURGÓN</v>
      </c>
      <c r="Z1844" s="196" t="str">
        <f>IFERROR(VLOOKUP(V1844,TRANSPORTE!$A$4:$D$99,4,0),"")</f>
        <v>CHEVROLET</v>
      </c>
      <c r="AA1844" s="196" t="str">
        <f>IFERROR(VLOOKUP(V1844,TRANSPORTE!$A$4:$E$99,5,0),"")</f>
        <v>ORION</v>
      </c>
      <c r="AB1844" s="196">
        <f t="shared" si="216"/>
        <v>1</v>
      </c>
      <c r="AC1844" s="196">
        <f t="shared" si="215"/>
        <v>1</v>
      </c>
      <c r="AD1844" s="112">
        <v>600</v>
      </c>
      <c r="AE1844" s="132">
        <f t="shared" si="213"/>
        <v>953</v>
      </c>
      <c r="AF1844" s="112">
        <v>2</v>
      </c>
      <c r="AG1844" s="202"/>
      <c r="AH1844" s="196" t="str">
        <f t="shared" si="212"/>
        <v>2760ARKOVOX PROPOLIS JARABE X 150 ML.</v>
      </c>
      <c r="AI1844" s="112" t="s">
        <v>476</v>
      </c>
    </row>
    <row r="1845" spans="1:35" s="112" customFormat="1" x14ac:dyDescent="0.3">
      <c r="A1845" s="112">
        <v>212</v>
      </c>
      <c r="B1845" s="196" t="str">
        <f t="shared" si="210"/>
        <v>2121</v>
      </c>
      <c r="C1845" s="196" t="str">
        <f t="shared" si="211"/>
        <v>27604</v>
      </c>
      <c r="D1845" s="115" t="s">
        <v>1441</v>
      </c>
      <c r="E1845" s="209" t="s">
        <v>614</v>
      </c>
      <c r="F1845" s="197" t="str">
        <f>IFERROR(VLOOKUP(CONCATENATE(G1845,E1845),LOTES!$A$6:$D$1002,4,0),"")</f>
        <v>CHONDRO AID FORTE X 60 CAPS.</v>
      </c>
      <c r="G1845" s="209" t="s">
        <v>1387</v>
      </c>
      <c r="H1845" s="136">
        <f>IFERROR(VLOOKUP(CONCATENATE(G1845,E1845),LOTES!$A$6:$F$1000,6,0),"")</f>
        <v>44255</v>
      </c>
      <c r="I1845" s="132">
        <f t="shared" si="214"/>
        <v>4</v>
      </c>
      <c r="J1845" s="112" t="s">
        <v>1417</v>
      </c>
      <c r="K1845" s="112">
        <v>2018</v>
      </c>
      <c r="L1845" s="198">
        <v>43298</v>
      </c>
      <c r="M1845" s="112">
        <v>2757</v>
      </c>
      <c r="N1845" s="112">
        <v>2760</v>
      </c>
      <c r="O1845" s="198">
        <v>43297</v>
      </c>
      <c r="P1845" s="112" t="s">
        <v>134</v>
      </c>
      <c r="Q1845" s="112" t="s">
        <v>95</v>
      </c>
      <c r="R1845" s="132" t="str">
        <f>IFERROR(VLOOKUP(Q1845,PROVEEDORES!$A$2:$B$100,2,0),"")</f>
        <v>QUITO</v>
      </c>
      <c r="S1845" s="200">
        <v>0.56944444444444442</v>
      </c>
      <c r="T1845" s="112">
        <v>81</v>
      </c>
      <c r="U1845" s="196" t="str">
        <f>IFERROR(VLOOKUP(V1845,TRANSPORTE!$A$4:$B$99,2,0),"")</f>
        <v>ALVARO CURICAMA</v>
      </c>
      <c r="V1845" s="97" t="s">
        <v>518</v>
      </c>
      <c r="Y1845" s="196" t="str">
        <f>IFERROR(VLOOKUP(V1845,TRANSPORTE!$A$4:$C$99,3,0),"")</f>
        <v>FURGÓN</v>
      </c>
      <c r="Z1845" s="196" t="str">
        <f>IFERROR(VLOOKUP(V1845,TRANSPORTE!$A$4:$D$99,4,0),"")</f>
        <v>CHEVROLET</v>
      </c>
      <c r="AA1845" s="196" t="str">
        <f>IFERROR(VLOOKUP(V1845,TRANSPORTE!$A$4:$E$99,5,0),"")</f>
        <v>ORION</v>
      </c>
      <c r="AB1845" s="196">
        <f t="shared" si="216"/>
        <v>1</v>
      </c>
      <c r="AC1845" s="196">
        <f t="shared" si="215"/>
        <v>1</v>
      </c>
      <c r="AD1845" s="112">
        <v>40</v>
      </c>
      <c r="AE1845" s="132">
        <f t="shared" si="213"/>
        <v>953</v>
      </c>
      <c r="AF1845" s="112">
        <v>2</v>
      </c>
      <c r="AG1845" s="202"/>
      <c r="AH1845" s="196" t="str">
        <f t="shared" si="212"/>
        <v>2760CHONDRO AID FORTE X 60 CAPS.</v>
      </c>
      <c r="AI1845" s="112" t="s">
        <v>476</v>
      </c>
    </row>
    <row r="1846" spans="1:35" s="112" customFormat="1" x14ac:dyDescent="0.3">
      <c r="A1846" s="112">
        <v>212</v>
      </c>
      <c r="B1846" s="196" t="str">
        <f t="shared" si="210"/>
        <v>2121</v>
      </c>
      <c r="C1846" s="196" t="str">
        <f t="shared" si="211"/>
        <v>27605</v>
      </c>
      <c r="D1846" s="115" t="s">
        <v>1441</v>
      </c>
      <c r="E1846" s="209" t="s">
        <v>619</v>
      </c>
      <c r="F1846" s="197" t="str">
        <f>IFERROR(VLOOKUP(CONCATENATE(G1846,E1846),LOTES!$A$6:$D$1002,4,0),"")</f>
        <v>CYS-CONTROL SACHETS X 14</v>
      </c>
      <c r="G1846" s="209" t="s">
        <v>608</v>
      </c>
      <c r="H1846" s="136">
        <f>IFERROR(VLOOKUP(CONCATENATE(G1846,E1846),LOTES!$A$6:$F$1000,6,0),"")</f>
        <v>44255</v>
      </c>
      <c r="I1846" s="132">
        <f t="shared" si="214"/>
        <v>5</v>
      </c>
      <c r="J1846" s="112" t="s">
        <v>1417</v>
      </c>
      <c r="K1846" s="112">
        <v>2018</v>
      </c>
      <c r="L1846" s="198">
        <v>43298</v>
      </c>
      <c r="M1846" s="112">
        <v>2757</v>
      </c>
      <c r="N1846" s="112">
        <v>2760</v>
      </c>
      <c r="O1846" s="198">
        <v>43297</v>
      </c>
      <c r="P1846" s="112" t="s">
        <v>134</v>
      </c>
      <c r="Q1846" s="112" t="s">
        <v>95</v>
      </c>
      <c r="R1846" s="132" t="str">
        <f>IFERROR(VLOOKUP(Q1846,PROVEEDORES!$A$2:$B$100,2,0),"")</f>
        <v>QUITO</v>
      </c>
      <c r="S1846" s="200">
        <v>0.56944444444444442</v>
      </c>
      <c r="T1846" s="112">
        <v>81</v>
      </c>
      <c r="U1846" s="196" t="str">
        <f>IFERROR(VLOOKUP(V1846,TRANSPORTE!$A$4:$B$99,2,0),"")</f>
        <v>ALVARO CURICAMA</v>
      </c>
      <c r="V1846" s="97" t="s">
        <v>518</v>
      </c>
      <c r="Y1846" s="196" t="str">
        <f>IFERROR(VLOOKUP(V1846,TRANSPORTE!$A$4:$C$99,3,0),"")</f>
        <v>FURGÓN</v>
      </c>
      <c r="Z1846" s="196" t="str">
        <f>IFERROR(VLOOKUP(V1846,TRANSPORTE!$A$4:$D$99,4,0),"")</f>
        <v>CHEVROLET</v>
      </c>
      <c r="AA1846" s="196" t="str">
        <f>IFERROR(VLOOKUP(V1846,TRANSPORTE!$A$4:$E$99,5,0),"")</f>
        <v>ORION</v>
      </c>
      <c r="AB1846" s="196">
        <f t="shared" si="216"/>
        <v>1</v>
      </c>
      <c r="AC1846" s="196">
        <f t="shared" si="215"/>
        <v>1</v>
      </c>
      <c r="AD1846" s="112">
        <v>40</v>
      </c>
      <c r="AE1846" s="132">
        <f t="shared" si="213"/>
        <v>953</v>
      </c>
      <c r="AF1846" s="112">
        <v>2</v>
      </c>
      <c r="AG1846" s="202"/>
      <c r="AH1846" s="196" t="str">
        <f t="shared" si="212"/>
        <v>2760CYS-CONTROL SACHETS X 14</v>
      </c>
      <c r="AI1846" s="112" t="s">
        <v>476</v>
      </c>
    </row>
    <row r="1847" spans="1:35" s="112" customFormat="1" x14ac:dyDescent="0.3">
      <c r="A1847" s="112">
        <v>212</v>
      </c>
      <c r="B1847" s="196" t="str">
        <f t="shared" si="210"/>
        <v>2121</v>
      </c>
      <c r="C1847" s="196" t="str">
        <f t="shared" si="211"/>
        <v>27606</v>
      </c>
      <c r="D1847" s="115" t="s">
        <v>1441</v>
      </c>
      <c r="E1847" s="209" t="s">
        <v>627</v>
      </c>
      <c r="F1847" s="197" t="str">
        <f>IFERROR(VLOOKUP(CONCATENATE(G1847,E1847),LOTES!$A$6:$D$1002,4,0),"")</f>
        <v>ECHINALIS X 30 CAPSULAS</v>
      </c>
      <c r="G1847" s="209" t="s">
        <v>154</v>
      </c>
      <c r="H1847" s="136">
        <f>IFERROR(VLOOKUP(CONCATENATE(G1847,E1847),LOTES!$A$6:$F$1000,6,0),"")</f>
        <v>43910</v>
      </c>
      <c r="I1847" s="132">
        <f t="shared" si="214"/>
        <v>6</v>
      </c>
      <c r="J1847" s="112" t="s">
        <v>1417</v>
      </c>
      <c r="K1847" s="112">
        <v>2018</v>
      </c>
      <c r="L1847" s="198">
        <v>43298</v>
      </c>
      <c r="M1847" s="112">
        <v>2757</v>
      </c>
      <c r="N1847" s="112">
        <v>2760</v>
      </c>
      <c r="O1847" s="198">
        <v>43297</v>
      </c>
      <c r="P1847" s="112" t="s">
        <v>134</v>
      </c>
      <c r="Q1847" s="112" t="s">
        <v>95</v>
      </c>
      <c r="R1847" s="132" t="str">
        <f>IFERROR(VLOOKUP(Q1847,PROVEEDORES!$A$2:$B$100,2,0),"")</f>
        <v>QUITO</v>
      </c>
      <c r="S1847" s="200">
        <v>0.56944444444444442</v>
      </c>
      <c r="T1847" s="112">
        <v>81</v>
      </c>
      <c r="U1847" s="196" t="str">
        <f>IFERROR(VLOOKUP(V1847,TRANSPORTE!$A$4:$B$99,2,0),"")</f>
        <v>ALVARO CURICAMA</v>
      </c>
      <c r="V1847" s="97" t="s">
        <v>518</v>
      </c>
      <c r="Y1847" s="196" t="str">
        <f>IFERROR(VLOOKUP(V1847,TRANSPORTE!$A$4:$C$99,3,0),"")</f>
        <v>FURGÓN</v>
      </c>
      <c r="Z1847" s="196" t="str">
        <f>IFERROR(VLOOKUP(V1847,TRANSPORTE!$A$4:$D$99,4,0),"")</f>
        <v>CHEVROLET</v>
      </c>
      <c r="AA1847" s="196" t="str">
        <f>IFERROR(VLOOKUP(V1847,TRANSPORTE!$A$4:$E$99,5,0),"")</f>
        <v>ORION</v>
      </c>
      <c r="AB1847" s="196">
        <f t="shared" si="216"/>
        <v>1</v>
      </c>
      <c r="AC1847" s="196">
        <f t="shared" si="215"/>
        <v>1</v>
      </c>
      <c r="AD1847" s="112">
        <v>20</v>
      </c>
      <c r="AE1847" s="132">
        <f t="shared" si="213"/>
        <v>953</v>
      </c>
      <c r="AF1847" s="112">
        <v>2</v>
      </c>
      <c r="AG1847" s="202"/>
      <c r="AH1847" s="196" t="str">
        <f t="shared" si="212"/>
        <v>2760ECHINALIS X 30 CAPSULAS</v>
      </c>
      <c r="AI1847" s="112" t="s">
        <v>476</v>
      </c>
    </row>
    <row r="1848" spans="1:35" s="112" customFormat="1" x14ac:dyDescent="0.3">
      <c r="A1848" s="112">
        <v>212</v>
      </c>
      <c r="B1848" s="196" t="str">
        <f t="shared" si="210"/>
        <v>2121</v>
      </c>
      <c r="C1848" s="196" t="str">
        <f t="shared" si="211"/>
        <v>27607</v>
      </c>
      <c r="D1848" s="115" t="s">
        <v>1441</v>
      </c>
      <c r="E1848" s="209" t="s">
        <v>616</v>
      </c>
      <c r="F1848" s="197" t="str">
        <f>IFERROR(VLOOKUP(CONCATENATE(G1848,E1848),LOTES!$A$6:$D$1002,4,0),"")</f>
        <v>PERLAS DE PIEL advance X 200 CAPS.</v>
      </c>
      <c r="G1848" s="209" t="s">
        <v>408</v>
      </c>
      <c r="H1848" s="136">
        <f>IFERROR(VLOOKUP(CONCATENATE(G1848,E1848),LOTES!$A$6:$F$1000,6,0),"")</f>
        <v>44165</v>
      </c>
      <c r="I1848" s="132">
        <f t="shared" si="214"/>
        <v>7</v>
      </c>
      <c r="J1848" s="112" t="s">
        <v>1417</v>
      </c>
      <c r="K1848" s="112">
        <v>2018</v>
      </c>
      <c r="L1848" s="198">
        <v>43298</v>
      </c>
      <c r="M1848" s="112">
        <v>2757</v>
      </c>
      <c r="N1848" s="112">
        <v>2760</v>
      </c>
      <c r="O1848" s="198">
        <v>43297</v>
      </c>
      <c r="P1848" s="112" t="s">
        <v>134</v>
      </c>
      <c r="Q1848" s="112" t="s">
        <v>95</v>
      </c>
      <c r="R1848" s="132" t="str">
        <f>IFERROR(VLOOKUP(Q1848,PROVEEDORES!$A$2:$B$100,2,0),"")</f>
        <v>QUITO</v>
      </c>
      <c r="S1848" s="200">
        <v>0.56944444444444442</v>
      </c>
      <c r="T1848" s="112">
        <v>81</v>
      </c>
      <c r="U1848" s="196" t="str">
        <f>IFERROR(VLOOKUP(V1848,TRANSPORTE!$A$4:$B$99,2,0),"")</f>
        <v>ALVARO CURICAMA</v>
      </c>
      <c r="V1848" s="97" t="s">
        <v>518</v>
      </c>
      <c r="Y1848" s="196" t="str">
        <f>IFERROR(VLOOKUP(V1848,TRANSPORTE!$A$4:$C$99,3,0),"")</f>
        <v>FURGÓN</v>
      </c>
      <c r="Z1848" s="196" t="str">
        <f>IFERROR(VLOOKUP(V1848,TRANSPORTE!$A$4:$D$99,4,0),"")</f>
        <v>CHEVROLET</v>
      </c>
      <c r="AA1848" s="196" t="str">
        <f>IFERROR(VLOOKUP(V1848,TRANSPORTE!$A$4:$E$99,5,0),"")</f>
        <v>ORION</v>
      </c>
      <c r="AB1848" s="196">
        <f t="shared" si="216"/>
        <v>1</v>
      </c>
      <c r="AC1848" s="196">
        <f t="shared" si="215"/>
        <v>1</v>
      </c>
      <c r="AD1848" s="112">
        <v>5</v>
      </c>
      <c r="AE1848" s="132">
        <f t="shared" si="213"/>
        <v>953</v>
      </c>
      <c r="AF1848" s="112">
        <v>2</v>
      </c>
      <c r="AG1848" s="202"/>
      <c r="AH1848" s="196" t="str">
        <f t="shared" si="212"/>
        <v>2760PERLAS DE PIEL advance X 200 CAPS.</v>
      </c>
      <c r="AI1848" s="112" t="s">
        <v>476</v>
      </c>
    </row>
    <row r="1849" spans="1:35" s="112" customFormat="1" x14ac:dyDescent="0.3">
      <c r="A1849" s="112">
        <v>212</v>
      </c>
      <c r="B1849" s="196" t="str">
        <f t="shared" si="210"/>
        <v>2121</v>
      </c>
      <c r="C1849" s="196" t="str">
        <f t="shared" si="211"/>
        <v>27608</v>
      </c>
      <c r="D1849" s="115" t="s">
        <v>1441</v>
      </c>
      <c r="E1849" s="209" t="s">
        <v>617</v>
      </c>
      <c r="F1849" s="197" t="str">
        <f>IFERROR(VLOOKUP(CONCATENATE(G1849,E1849),LOTES!$A$6:$D$1002,4,0),"")</f>
        <v>PHYTO SOYA CAPS. X 60</v>
      </c>
      <c r="G1849" s="209" t="s">
        <v>355</v>
      </c>
      <c r="H1849" s="136">
        <f>IFERROR(VLOOKUP(CONCATENATE(G1849,E1849),LOTES!$A$6:$F$1000,6,0),"")</f>
        <v>44073</v>
      </c>
      <c r="I1849" s="132">
        <f t="shared" si="214"/>
        <v>8</v>
      </c>
      <c r="J1849" s="112" t="s">
        <v>1417</v>
      </c>
      <c r="K1849" s="112">
        <v>2018</v>
      </c>
      <c r="L1849" s="198">
        <v>43298</v>
      </c>
      <c r="M1849" s="112">
        <v>2757</v>
      </c>
      <c r="N1849" s="112">
        <v>2760</v>
      </c>
      <c r="O1849" s="198">
        <v>43297</v>
      </c>
      <c r="P1849" s="112" t="s">
        <v>134</v>
      </c>
      <c r="Q1849" s="112" t="s">
        <v>95</v>
      </c>
      <c r="R1849" s="132" t="str">
        <f>IFERROR(VLOOKUP(Q1849,PROVEEDORES!$A$2:$B$100,2,0),"")</f>
        <v>QUITO</v>
      </c>
      <c r="S1849" s="200">
        <v>0.56944444444444442</v>
      </c>
      <c r="T1849" s="112">
        <v>81</v>
      </c>
      <c r="U1849" s="196" t="str">
        <f>IFERROR(VLOOKUP(V1849,TRANSPORTE!$A$4:$B$99,2,0),"")</f>
        <v>ALVARO CURICAMA</v>
      </c>
      <c r="V1849" s="97" t="s">
        <v>518</v>
      </c>
      <c r="Y1849" s="196" t="str">
        <f>IFERROR(VLOOKUP(V1849,TRANSPORTE!$A$4:$C$99,3,0),"")</f>
        <v>FURGÓN</v>
      </c>
      <c r="Z1849" s="196" t="str">
        <f>IFERROR(VLOOKUP(V1849,TRANSPORTE!$A$4:$D$99,4,0),"")</f>
        <v>CHEVROLET</v>
      </c>
      <c r="AA1849" s="196" t="str">
        <f>IFERROR(VLOOKUP(V1849,TRANSPORTE!$A$4:$E$99,5,0),"")</f>
        <v>ORION</v>
      </c>
      <c r="AB1849" s="196">
        <f t="shared" si="216"/>
        <v>1</v>
      </c>
      <c r="AC1849" s="196">
        <f t="shared" si="215"/>
        <v>1</v>
      </c>
      <c r="AD1849" s="112">
        <v>12</v>
      </c>
      <c r="AE1849" s="132">
        <f t="shared" si="213"/>
        <v>953</v>
      </c>
      <c r="AF1849" s="112">
        <v>2</v>
      </c>
      <c r="AG1849" s="202"/>
      <c r="AH1849" s="196" t="str">
        <f t="shared" si="212"/>
        <v>2760PHYTO SOYA CAPS. X 60</v>
      </c>
      <c r="AI1849" s="112" t="s">
        <v>476</v>
      </c>
    </row>
    <row r="1850" spans="1:35" s="112" customFormat="1" x14ac:dyDescent="0.3">
      <c r="A1850" s="112">
        <v>212</v>
      </c>
      <c r="B1850" s="196" t="str">
        <f t="shared" si="210"/>
        <v>2121</v>
      </c>
      <c r="C1850" s="196" t="str">
        <f t="shared" si="211"/>
        <v>27609</v>
      </c>
      <c r="D1850" s="115" t="s">
        <v>1441</v>
      </c>
      <c r="E1850" s="209" t="s">
        <v>634</v>
      </c>
      <c r="F1850" s="197" t="str">
        <f>IFERROR(VLOOKUP(CONCATENATE(G1850,E1850),LOTES!$A$6:$D$1002,4,0),"")</f>
        <v>PHYTO SOYA GEL VAGINAL X 8 APLICADORES</v>
      </c>
      <c r="G1850" s="209" t="s">
        <v>326</v>
      </c>
      <c r="H1850" s="136">
        <f>IFERROR(VLOOKUP(CONCATENATE(G1850,E1850),LOTES!$A$6:$F$1000,6,0),"")</f>
        <v>44134</v>
      </c>
      <c r="I1850" s="132">
        <f t="shared" si="214"/>
        <v>9</v>
      </c>
      <c r="J1850" s="112" t="s">
        <v>1417</v>
      </c>
      <c r="K1850" s="112">
        <v>2018</v>
      </c>
      <c r="L1850" s="198">
        <v>43298</v>
      </c>
      <c r="M1850" s="112">
        <v>2757</v>
      </c>
      <c r="N1850" s="112">
        <v>2760</v>
      </c>
      <c r="O1850" s="198">
        <v>43297</v>
      </c>
      <c r="P1850" s="112" t="s">
        <v>134</v>
      </c>
      <c r="Q1850" s="112" t="s">
        <v>95</v>
      </c>
      <c r="R1850" s="132" t="str">
        <f>IFERROR(VLOOKUP(Q1850,PROVEEDORES!$A$2:$B$100,2,0),"")</f>
        <v>QUITO</v>
      </c>
      <c r="S1850" s="200">
        <v>0.56944444444444442</v>
      </c>
      <c r="T1850" s="112">
        <v>81</v>
      </c>
      <c r="U1850" s="196" t="str">
        <f>IFERROR(VLOOKUP(V1850,TRANSPORTE!$A$4:$B$99,2,0),"")</f>
        <v>ALVARO CURICAMA</v>
      </c>
      <c r="V1850" s="97" t="s">
        <v>518</v>
      </c>
      <c r="Y1850" s="196" t="str">
        <f>IFERROR(VLOOKUP(V1850,TRANSPORTE!$A$4:$C$99,3,0),"")</f>
        <v>FURGÓN</v>
      </c>
      <c r="Z1850" s="196" t="str">
        <f>IFERROR(VLOOKUP(V1850,TRANSPORTE!$A$4:$D$99,4,0),"")</f>
        <v>CHEVROLET</v>
      </c>
      <c r="AA1850" s="196" t="str">
        <f>IFERROR(VLOOKUP(V1850,TRANSPORTE!$A$4:$E$99,5,0),"")</f>
        <v>ORION</v>
      </c>
      <c r="AB1850" s="196">
        <f t="shared" si="216"/>
        <v>1</v>
      </c>
      <c r="AC1850" s="196">
        <f t="shared" si="215"/>
        <v>1</v>
      </c>
      <c r="AD1850" s="112">
        <v>88</v>
      </c>
      <c r="AE1850" s="132">
        <f t="shared" si="213"/>
        <v>953</v>
      </c>
      <c r="AF1850" s="112">
        <v>2</v>
      </c>
      <c r="AG1850" s="202"/>
      <c r="AH1850" s="196" t="str">
        <f t="shared" si="212"/>
        <v>2760PHYTO SOYA GEL VAGINAL X 8 APLICADORES</v>
      </c>
      <c r="AI1850" s="112" t="s">
        <v>476</v>
      </c>
    </row>
    <row r="1851" spans="1:35" s="112" customFormat="1" x14ac:dyDescent="0.3">
      <c r="A1851" s="112">
        <v>212</v>
      </c>
      <c r="B1851" s="196" t="str">
        <f t="shared" si="210"/>
        <v>2121</v>
      </c>
      <c r="C1851" s="196" t="str">
        <f t="shared" si="211"/>
        <v>276010</v>
      </c>
      <c r="D1851" s="115" t="s">
        <v>1441</v>
      </c>
      <c r="E1851" s="209" t="s">
        <v>621</v>
      </c>
      <c r="F1851" s="197" t="str">
        <f>IFERROR(VLOOKUP(CONCATENATE(G1851,E1851),LOTES!$A$6:$D$1002,4,0),"")</f>
        <v>VAGIVIT CAJS X 6 V.T.</v>
      </c>
      <c r="G1851" s="209" t="s">
        <v>168</v>
      </c>
      <c r="H1851" s="136">
        <f>IFERROR(VLOOKUP(CONCATENATE(G1851,E1851),LOTES!$A$6:$F$1000,6,0),"")</f>
        <v>43738</v>
      </c>
      <c r="I1851" s="132">
        <f t="shared" si="214"/>
        <v>10</v>
      </c>
      <c r="J1851" s="112" t="s">
        <v>1417</v>
      </c>
      <c r="K1851" s="112">
        <v>2018</v>
      </c>
      <c r="L1851" s="198">
        <v>43298</v>
      </c>
      <c r="M1851" s="112">
        <v>2757</v>
      </c>
      <c r="N1851" s="112">
        <v>2760</v>
      </c>
      <c r="O1851" s="198">
        <v>43297</v>
      </c>
      <c r="P1851" s="112" t="s">
        <v>134</v>
      </c>
      <c r="Q1851" s="112" t="s">
        <v>95</v>
      </c>
      <c r="R1851" s="132" t="str">
        <f>IFERROR(VLOOKUP(Q1851,PROVEEDORES!$A$2:$B$100,2,0),"")</f>
        <v>QUITO</v>
      </c>
      <c r="S1851" s="200">
        <v>0.56944444444444442</v>
      </c>
      <c r="T1851" s="112">
        <v>81</v>
      </c>
      <c r="U1851" s="196" t="str">
        <f>IFERROR(VLOOKUP(V1851,TRANSPORTE!$A$4:$B$99,2,0),"")</f>
        <v>ALVARO CURICAMA</v>
      </c>
      <c r="V1851" s="97" t="s">
        <v>518</v>
      </c>
      <c r="Y1851" s="196" t="str">
        <f>IFERROR(VLOOKUP(V1851,TRANSPORTE!$A$4:$C$99,3,0),"")</f>
        <v>FURGÓN</v>
      </c>
      <c r="Z1851" s="196" t="str">
        <f>IFERROR(VLOOKUP(V1851,TRANSPORTE!$A$4:$D$99,4,0),"")</f>
        <v>CHEVROLET</v>
      </c>
      <c r="AA1851" s="196" t="str">
        <f>IFERROR(VLOOKUP(V1851,TRANSPORTE!$A$4:$E$99,5,0),"")</f>
        <v>ORION</v>
      </c>
      <c r="AB1851" s="196">
        <f t="shared" si="216"/>
        <v>1</v>
      </c>
      <c r="AC1851" s="196">
        <f t="shared" si="215"/>
        <v>1</v>
      </c>
      <c r="AD1851" s="112">
        <v>12</v>
      </c>
      <c r="AE1851" s="132">
        <f t="shared" si="213"/>
        <v>953</v>
      </c>
      <c r="AF1851" s="112">
        <v>2</v>
      </c>
      <c r="AG1851" s="202"/>
      <c r="AH1851" s="196" t="str">
        <f t="shared" si="212"/>
        <v>2760VAGIVIT CAJS X 6 V.T.</v>
      </c>
      <c r="AI1851" s="112" t="s">
        <v>476</v>
      </c>
    </row>
    <row r="1852" spans="1:35" s="112" customFormat="1" x14ac:dyDescent="0.3">
      <c r="A1852" s="112">
        <v>213</v>
      </c>
      <c r="B1852" s="196" t="str">
        <f t="shared" si="210"/>
        <v>2131</v>
      </c>
      <c r="C1852" s="196" t="str">
        <f t="shared" si="211"/>
        <v>27621</v>
      </c>
      <c r="D1852" s="115"/>
      <c r="E1852" s="180" t="s">
        <v>630</v>
      </c>
      <c r="F1852" s="197" t="str">
        <f>IFERROR(VLOOKUP(CONCATENATE(G1852,E1852),LOTES!$A$6:$D$1002,4,0),"")</f>
        <v>ACTIVOX MENTA-EUCALIPTO X 16 PASTILLAS</v>
      </c>
      <c r="G1852" s="180" t="s">
        <v>397</v>
      </c>
      <c r="H1852" s="136">
        <f>IFERROR(VLOOKUP(CONCATENATE(G1852,E1852),LOTES!$A$6:$F$1000,6,0),"")</f>
        <v>43738</v>
      </c>
      <c r="I1852" s="132">
        <f t="shared" si="214"/>
        <v>1</v>
      </c>
      <c r="J1852" s="112" t="s">
        <v>1417</v>
      </c>
      <c r="K1852" s="112">
        <v>2018</v>
      </c>
      <c r="L1852" s="198">
        <v>43298</v>
      </c>
      <c r="M1852" s="112">
        <v>2759</v>
      </c>
      <c r="N1852" s="112">
        <v>2762</v>
      </c>
      <c r="O1852" s="198">
        <v>43298</v>
      </c>
      <c r="P1852" s="112" t="s">
        <v>134</v>
      </c>
      <c r="Q1852" s="112" t="s">
        <v>103</v>
      </c>
      <c r="R1852" s="132" t="str">
        <f>IFERROR(VLOOKUP(Q1852,PROVEEDORES!$A$2:$B$100,2,0),"")</f>
        <v>GUAYAQUIL</v>
      </c>
      <c r="S1852" s="200">
        <v>0.70833333333333337</v>
      </c>
      <c r="T1852" s="112">
        <v>4</v>
      </c>
      <c r="U1852" s="196" t="str">
        <f>IFERROR(VLOOKUP(V1852,TRANSPORTE!$A$4:$B$99,2,0),"")</f>
        <v>ALVARO CURICAMA</v>
      </c>
      <c r="V1852" s="97" t="s">
        <v>518</v>
      </c>
      <c r="Y1852" s="196" t="str">
        <f>IFERROR(VLOOKUP(V1852,TRANSPORTE!$A$4:$C$99,3,0),"")</f>
        <v>FURGÓN</v>
      </c>
      <c r="Z1852" s="196" t="str">
        <f>IFERROR(VLOOKUP(V1852,TRANSPORTE!$A$4:$D$99,4,0),"")</f>
        <v>CHEVROLET</v>
      </c>
      <c r="AA1852" s="196" t="str">
        <f>IFERROR(VLOOKUP(V1852,TRANSPORTE!$A$4:$E$99,5,0),"")</f>
        <v>ORION</v>
      </c>
      <c r="AB1852" s="196">
        <f t="shared" si="216"/>
        <v>1</v>
      </c>
      <c r="AC1852" s="196">
        <f t="shared" si="215"/>
        <v>1</v>
      </c>
      <c r="AD1852" s="210">
        <v>60</v>
      </c>
      <c r="AE1852" s="132">
        <f t="shared" si="213"/>
        <v>954</v>
      </c>
      <c r="AF1852" s="112">
        <v>1</v>
      </c>
      <c r="AG1852" s="202"/>
      <c r="AH1852" s="196" t="str">
        <f t="shared" si="212"/>
        <v>2762ACTIVOX MENTA-EUCALIPTO X 16 PASTILLAS</v>
      </c>
      <c r="AI1852" s="112" t="s">
        <v>571</v>
      </c>
    </row>
    <row r="1853" spans="1:35" s="112" customFormat="1" x14ac:dyDescent="0.3">
      <c r="A1853" s="112">
        <v>213</v>
      </c>
      <c r="B1853" s="196" t="str">
        <f t="shared" si="210"/>
        <v>2131</v>
      </c>
      <c r="C1853" s="196" t="str">
        <f t="shared" si="211"/>
        <v>27622</v>
      </c>
      <c r="D1853" s="115"/>
      <c r="E1853" s="180" t="s">
        <v>631</v>
      </c>
      <c r="F1853" s="197" t="str">
        <f>IFERROR(VLOOKUP(CONCATENATE(G1853,E1853),LOTES!$A$6:$D$1002,4,0),"")</f>
        <v>ACTIVOX MIEL-LIMON X 16 PASTILLAS</v>
      </c>
      <c r="G1853" s="180" t="s">
        <v>183</v>
      </c>
      <c r="H1853" s="136">
        <f>IFERROR(VLOOKUP(CONCATENATE(G1853,E1853),LOTES!$A$6:$F$1000,6,0),"")</f>
        <v>43738</v>
      </c>
      <c r="I1853" s="132">
        <f t="shared" si="214"/>
        <v>2</v>
      </c>
      <c r="J1853" s="112" t="s">
        <v>1417</v>
      </c>
      <c r="K1853" s="112">
        <v>2018</v>
      </c>
      <c r="L1853" s="198">
        <v>43298</v>
      </c>
      <c r="M1853" s="112">
        <v>2759</v>
      </c>
      <c r="N1853" s="112">
        <v>2762</v>
      </c>
      <c r="O1853" s="198">
        <v>43298</v>
      </c>
      <c r="P1853" s="112" t="s">
        <v>134</v>
      </c>
      <c r="Q1853" s="112" t="s">
        <v>103</v>
      </c>
      <c r="R1853" s="132" t="str">
        <f>IFERROR(VLOOKUP(Q1853,PROVEEDORES!$A$2:$B$100,2,0),"")</f>
        <v>GUAYAQUIL</v>
      </c>
      <c r="S1853" s="200">
        <v>0.70833333333333337</v>
      </c>
      <c r="T1853" s="112">
        <v>4</v>
      </c>
      <c r="U1853" s="196" t="str">
        <f>IFERROR(VLOOKUP(V1853,TRANSPORTE!$A$4:$B$99,2,0),"")</f>
        <v>ALVARO CURICAMA</v>
      </c>
      <c r="V1853" s="97" t="s">
        <v>518</v>
      </c>
      <c r="Y1853" s="196" t="str">
        <f>IFERROR(VLOOKUP(V1853,TRANSPORTE!$A$4:$C$99,3,0),"")</f>
        <v>FURGÓN</v>
      </c>
      <c r="Z1853" s="196" t="str">
        <f>IFERROR(VLOOKUP(V1853,TRANSPORTE!$A$4:$D$99,4,0),"")</f>
        <v>CHEVROLET</v>
      </c>
      <c r="AA1853" s="196" t="str">
        <f>IFERROR(VLOOKUP(V1853,TRANSPORTE!$A$4:$E$99,5,0),"")</f>
        <v>ORION</v>
      </c>
      <c r="AB1853" s="196">
        <f t="shared" si="216"/>
        <v>1</v>
      </c>
      <c r="AC1853" s="196">
        <f t="shared" si="215"/>
        <v>1</v>
      </c>
      <c r="AD1853" s="210">
        <v>24</v>
      </c>
      <c r="AE1853" s="132">
        <f t="shared" si="213"/>
        <v>954</v>
      </c>
      <c r="AF1853" s="112">
        <v>1</v>
      </c>
      <c r="AG1853" s="202"/>
      <c r="AH1853" s="196" t="str">
        <f t="shared" si="212"/>
        <v>2762ACTIVOX MIEL-LIMON X 16 PASTILLAS</v>
      </c>
      <c r="AI1853" s="112" t="s">
        <v>571</v>
      </c>
    </row>
    <row r="1854" spans="1:35" s="112" customFormat="1" x14ac:dyDescent="0.3">
      <c r="A1854" s="112">
        <v>213</v>
      </c>
      <c r="B1854" s="196" t="str">
        <f t="shared" si="210"/>
        <v>2131</v>
      </c>
      <c r="C1854" s="196" t="str">
        <f t="shared" si="211"/>
        <v>27623</v>
      </c>
      <c r="D1854" s="115"/>
      <c r="E1854" s="180" t="s">
        <v>613</v>
      </c>
      <c r="F1854" s="197" t="str">
        <f>IFERROR(VLOOKUP(CONCATENATE(G1854,E1854),LOTES!$A$6:$D$1002,4,0),"")</f>
        <v>ARKOLAGEN PLUS X 14 SACHETS</v>
      </c>
      <c r="G1854" s="180" t="s">
        <v>586</v>
      </c>
      <c r="H1854" s="136">
        <f>IFERROR(VLOOKUP(CONCATENATE(G1854,E1854),LOTES!$A$6:$F$1000,6,0),"")</f>
        <v>44226</v>
      </c>
      <c r="I1854" s="132">
        <f t="shared" si="214"/>
        <v>3</v>
      </c>
      <c r="J1854" s="112" t="s">
        <v>1417</v>
      </c>
      <c r="K1854" s="112">
        <v>2018</v>
      </c>
      <c r="L1854" s="198">
        <v>43298</v>
      </c>
      <c r="M1854" s="112">
        <v>2759</v>
      </c>
      <c r="N1854" s="112">
        <v>2762</v>
      </c>
      <c r="O1854" s="198">
        <v>43298</v>
      </c>
      <c r="P1854" s="112" t="s">
        <v>134</v>
      </c>
      <c r="Q1854" s="112" t="s">
        <v>103</v>
      </c>
      <c r="R1854" s="132" t="str">
        <f>IFERROR(VLOOKUP(Q1854,PROVEEDORES!$A$2:$B$100,2,0),"")</f>
        <v>GUAYAQUIL</v>
      </c>
      <c r="S1854" s="200">
        <v>0.70833333333333337</v>
      </c>
      <c r="T1854" s="112">
        <v>4</v>
      </c>
      <c r="U1854" s="196" t="str">
        <f>IFERROR(VLOOKUP(V1854,TRANSPORTE!$A$4:$B$99,2,0),"")</f>
        <v>ALVARO CURICAMA</v>
      </c>
      <c r="V1854" s="97" t="s">
        <v>518</v>
      </c>
      <c r="Y1854" s="196" t="str">
        <f>IFERROR(VLOOKUP(V1854,TRANSPORTE!$A$4:$C$99,3,0),"")</f>
        <v>FURGÓN</v>
      </c>
      <c r="Z1854" s="196" t="str">
        <f>IFERROR(VLOOKUP(V1854,TRANSPORTE!$A$4:$D$99,4,0),"")</f>
        <v>CHEVROLET</v>
      </c>
      <c r="AA1854" s="196" t="str">
        <f>IFERROR(VLOOKUP(V1854,TRANSPORTE!$A$4:$E$99,5,0),"")</f>
        <v>ORION</v>
      </c>
      <c r="AB1854" s="196">
        <f t="shared" si="216"/>
        <v>1</v>
      </c>
      <c r="AC1854" s="196">
        <f t="shared" si="215"/>
        <v>1</v>
      </c>
      <c r="AD1854" s="210">
        <v>12</v>
      </c>
      <c r="AE1854" s="132">
        <f t="shared" si="213"/>
        <v>954</v>
      </c>
      <c r="AF1854" s="112">
        <v>1</v>
      </c>
      <c r="AG1854" s="202"/>
      <c r="AH1854" s="196" t="str">
        <f t="shared" si="212"/>
        <v>2762ARKOLAGEN PLUS X 14 SACHETS</v>
      </c>
      <c r="AI1854" s="112" t="s">
        <v>571</v>
      </c>
    </row>
    <row r="1855" spans="1:35" s="112" customFormat="1" x14ac:dyDescent="0.3">
      <c r="A1855" s="112">
        <v>213</v>
      </c>
      <c r="B1855" s="196" t="str">
        <f t="shared" ref="B1855:B1918" si="217">CONCATENATE(A1855,AB1855)</f>
        <v>2131</v>
      </c>
      <c r="C1855" s="196" t="str">
        <f t="shared" ref="C1855:C1918" si="218">CONCATENATE(N1855,I1855)</f>
        <v>27624</v>
      </c>
      <c r="D1855" s="115"/>
      <c r="E1855" s="180" t="s">
        <v>615</v>
      </c>
      <c r="F1855" s="197" t="str">
        <f>IFERROR(VLOOKUP(CONCATENATE(G1855,E1855),LOTES!$A$6:$D$1002,4,0),"")</f>
        <v>ARKOVOX PROPOLIS JARABE X 150 ML.</v>
      </c>
      <c r="G1855" s="180" t="s">
        <v>404</v>
      </c>
      <c r="H1855" s="136">
        <f>IFERROR(VLOOKUP(CONCATENATE(G1855,E1855),LOTES!$A$6:$F$1000,6,0),"")</f>
        <v>43707</v>
      </c>
      <c r="I1855" s="132">
        <f t="shared" si="214"/>
        <v>4</v>
      </c>
      <c r="J1855" s="112" t="s">
        <v>1417</v>
      </c>
      <c r="K1855" s="112">
        <v>2018</v>
      </c>
      <c r="L1855" s="198">
        <v>43298</v>
      </c>
      <c r="M1855" s="112">
        <v>2759</v>
      </c>
      <c r="N1855" s="112">
        <v>2762</v>
      </c>
      <c r="O1855" s="198">
        <v>43298</v>
      </c>
      <c r="P1855" s="112" t="s">
        <v>134</v>
      </c>
      <c r="Q1855" s="112" t="s">
        <v>103</v>
      </c>
      <c r="R1855" s="132" t="str">
        <f>IFERROR(VLOOKUP(Q1855,PROVEEDORES!$A$2:$B$100,2,0),"")</f>
        <v>GUAYAQUIL</v>
      </c>
      <c r="S1855" s="200">
        <v>0.70833333333333337</v>
      </c>
      <c r="T1855" s="112">
        <v>4</v>
      </c>
      <c r="U1855" s="196" t="str">
        <f>IFERROR(VLOOKUP(V1855,TRANSPORTE!$A$4:$B$99,2,0),"")</f>
        <v>ALVARO CURICAMA</v>
      </c>
      <c r="V1855" s="97" t="s">
        <v>518</v>
      </c>
      <c r="Y1855" s="196" t="str">
        <f>IFERROR(VLOOKUP(V1855,TRANSPORTE!$A$4:$C$99,3,0),"")</f>
        <v>FURGÓN</v>
      </c>
      <c r="Z1855" s="196" t="str">
        <f>IFERROR(VLOOKUP(V1855,TRANSPORTE!$A$4:$D$99,4,0),"")</f>
        <v>CHEVROLET</v>
      </c>
      <c r="AA1855" s="196" t="str">
        <f>IFERROR(VLOOKUP(V1855,TRANSPORTE!$A$4:$E$99,5,0),"")</f>
        <v>ORION</v>
      </c>
      <c r="AB1855" s="196">
        <f t="shared" si="216"/>
        <v>1</v>
      </c>
      <c r="AC1855" s="196">
        <f t="shared" si="215"/>
        <v>1</v>
      </c>
      <c r="AD1855" s="210">
        <v>24</v>
      </c>
      <c r="AE1855" s="132">
        <f t="shared" si="213"/>
        <v>954</v>
      </c>
      <c r="AF1855" s="112">
        <v>1</v>
      </c>
      <c r="AG1855" s="202"/>
      <c r="AH1855" s="196" t="str">
        <f t="shared" ref="AH1855:AH1918" si="219">CONCATENATE(N1855,F1855)</f>
        <v>2762ARKOVOX PROPOLIS JARABE X 150 ML.</v>
      </c>
      <c r="AI1855" s="112" t="s">
        <v>571</v>
      </c>
    </row>
    <row r="1856" spans="1:35" s="112" customFormat="1" x14ac:dyDescent="0.3">
      <c r="A1856" s="112">
        <v>213</v>
      </c>
      <c r="B1856" s="196" t="str">
        <f t="shared" si="217"/>
        <v>2131</v>
      </c>
      <c r="C1856" s="196" t="str">
        <f t="shared" si="218"/>
        <v>27625</v>
      </c>
      <c r="D1856" s="115"/>
      <c r="E1856" s="180" t="s">
        <v>619</v>
      </c>
      <c r="F1856" s="197" t="str">
        <f>IFERROR(VLOOKUP(CONCATENATE(G1856,E1856),LOTES!$A$6:$D$1002,4,0),"")</f>
        <v>CYS-CONTROL SACHETS X 14</v>
      </c>
      <c r="G1856" s="180" t="s">
        <v>608</v>
      </c>
      <c r="H1856" s="136">
        <f>IFERROR(VLOOKUP(CONCATENATE(G1856,E1856),LOTES!$A$6:$F$1000,6,0),"")</f>
        <v>44255</v>
      </c>
      <c r="I1856" s="132">
        <f t="shared" si="214"/>
        <v>5</v>
      </c>
      <c r="J1856" s="112" t="s">
        <v>1417</v>
      </c>
      <c r="K1856" s="112">
        <v>2018</v>
      </c>
      <c r="L1856" s="198">
        <v>43298</v>
      </c>
      <c r="M1856" s="112">
        <v>2759</v>
      </c>
      <c r="N1856" s="112">
        <v>2762</v>
      </c>
      <c r="O1856" s="198">
        <v>43298</v>
      </c>
      <c r="P1856" s="112" t="s">
        <v>134</v>
      </c>
      <c r="Q1856" s="112" t="s">
        <v>103</v>
      </c>
      <c r="R1856" s="132" t="str">
        <f>IFERROR(VLOOKUP(Q1856,PROVEEDORES!$A$2:$B$100,2,0),"")</f>
        <v>GUAYAQUIL</v>
      </c>
      <c r="S1856" s="200">
        <v>0.70833333333333337</v>
      </c>
      <c r="T1856" s="112">
        <v>4</v>
      </c>
      <c r="U1856" s="196" t="str">
        <f>IFERROR(VLOOKUP(V1856,TRANSPORTE!$A$4:$B$99,2,0),"")</f>
        <v>ALVARO CURICAMA</v>
      </c>
      <c r="V1856" s="97" t="s">
        <v>518</v>
      </c>
      <c r="Y1856" s="196" t="str">
        <f>IFERROR(VLOOKUP(V1856,TRANSPORTE!$A$4:$C$99,3,0),"")</f>
        <v>FURGÓN</v>
      </c>
      <c r="Z1856" s="196" t="str">
        <f>IFERROR(VLOOKUP(V1856,TRANSPORTE!$A$4:$D$99,4,0),"")</f>
        <v>CHEVROLET</v>
      </c>
      <c r="AA1856" s="196" t="str">
        <f>IFERROR(VLOOKUP(V1856,TRANSPORTE!$A$4:$E$99,5,0),"")</f>
        <v>ORION</v>
      </c>
      <c r="AB1856" s="196">
        <f t="shared" si="216"/>
        <v>1</v>
      </c>
      <c r="AC1856" s="196">
        <f t="shared" si="215"/>
        <v>1</v>
      </c>
      <c r="AD1856" s="210">
        <v>12</v>
      </c>
      <c r="AE1856" s="132">
        <f t="shared" si="213"/>
        <v>954</v>
      </c>
      <c r="AF1856" s="112">
        <v>1</v>
      </c>
      <c r="AG1856" s="202"/>
      <c r="AH1856" s="196" t="str">
        <f t="shared" si="219"/>
        <v>2762CYS-CONTROL SACHETS X 14</v>
      </c>
      <c r="AI1856" s="112" t="s">
        <v>571</v>
      </c>
    </row>
    <row r="1857" spans="1:35" s="112" customFormat="1" x14ac:dyDescent="0.3">
      <c r="A1857" s="112">
        <v>213</v>
      </c>
      <c r="B1857" s="196" t="str">
        <f t="shared" si="217"/>
        <v>2131</v>
      </c>
      <c r="C1857" s="196" t="str">
        <f t="shared" si="218"/>
        <v>27626</v>
      </c>
      <c r="D1857" s="115"/>
      <c r="E1857" s="180" t="s">
        <v>617</v>
      </c>
      <c r="F1857" s="197" t="str">
        <f>IFERROR(VLOOKUP(CONCATENATE(G1857,E1857),LOTES!$A$6:$D$1002,4,0),"")</f>
        <v>PHYTO SOYA CAPS. X 60</v>
      </c>
      <c r="G1857" s="180" t="s">
        <v>355</v>
      </c>
      <c r="H1857" s="136">
        <f>IFERROR(VLOOKUP(CONCATENATE(G1857,E1857),LOTES!$A$6:$F$1000,6,0),"")</f>
        <v>44073</v>
      </c>
      <c r="I1857" s="132">
        <f t="shared" si="214"/>
        <v>6</v>
      </c>
      <c r="J1857" s="112" t="s">
        <v>1417</v>
      </c>
      <c r="K1857" s="112">
        <v>2018</v>
      </c>
      <c r="L1857" s="198">
        <v>43298</v>
      </c>
      <c r="M1857" s="112">
        <v>2759</v>
      </c>
      <c r="N1857" s="112">
        <v>2762</v>
      </c>
      <c r="O1857" s="198">
        <v>43298</v>
      </c>
      <c r="P1857" s="112" t="s">
        <v>134</v>
      </c>
      <c r="Q1857" s="112" t="s">
        <v>103</v>
      </c>
      <c r="R1857" s="132" t="str">
        <f>IFERROR(VLOOKUP(Q1857,PROVEEDORES!$A$2:$B$100,2,0),"")</f>
        <v>GUAYAQUIL</v>
      </c>
      <c r="S1857" s="200">
        <v>0.70833333333333337</v>
      </c>
      <c r="T1857" s="112">
        <v>4</v>
      </c>
      <c r="U1857" s="196" t="str">
        <f>IFERROR(VLOOKUP(V1857,TRANSPORTE!$A$4:$B$99,2,0),"")</f>
        <v>ALVARO CURICAMA</v>
      </c>
      <c r="V1857" s="97" t="s">
        <v>518</v>
      </c>
      <c r="Y1857" s="196" t="str">
        <f>IFERROR(VLOOKUP(V1857,TRANSPORTE!$A$4:$C$99,3,0),"")</f>
        <v>FURGÓN</v>
      </c>
      <c r="Z1857" s="196" t="str">
        <f>IFERROR(VLOOKUP(V1857,TRANSPORTE!$A$4:$D$99,4,0),"")</f>
        <v>CHEVROLET</v>
      </c>
      <c r="AA1857" s="196" t="str">
        <f>IFERROR(VLOOKUP(V1857,TRANSPORTE!$A$4:$E$99,5,0),"")</f>
        <v>ORION</v>
      </c>
      <c r="AB1857" s="196">
        <f t="shared" si="216"/>
        <v>1</v>
      </c>
      <c r="AC1857" s="196">
        <f t="shared" si="215"/>
        <v>1</v>
      </c>
      <c r="AD1857" s="210">
        <v>12</v>
      </c>
      <c r="AE1857" s="132">
        <f t="shared" si="213"/>
        <v>954</v>
      </c>
      <c r="AF1857" s="112">
        <v>1</v>
      </c>
      <c r="AG1857" s="202"/>
      <c r="AH1857" s="196" t="str">
        <f t="shared" si="219"/>
        <v>2762PHYTO SOYA CAPS. X 60</v>
      </c>
      <c r="AI1857" s="112" t="s">
        <v>571</v>
      </c>
    </row>
    <row r="1858" spans="1:35" s="112" customFormat="1" x14ac:dyDescent="0.3">
      <c r="A1858" s="112">
        <v>213</v>
      </c>
      <c r="B1858" s="196" t="str">
        <f t="shared" si="217"/>
        <v>2131</v>
      </c>
      <c r="C1858" s="196" t="str">
        <f t="shared" si="218"/>
        <v>27627</v>
      </c>
      <c r="D1858" s="115"/>
      <c r="E1858" s="180" t="s">
        <v>620</v>
      </c>
      <c r="F1858" s="197" t="str">
        <f>IFERROR(VLOOKUP(CONCATENATE(G1858,E1858),LOTES!$A$6:$D$1002,4,0),"")</f>
        <v>PHYTO SOYA FORTE X 60 CAPS</v>
      </c>
      <c r="G1858" s="180" t="s">
        <v>184</v>
      </c>
      <c r="H1858" s="136">
        <f>IFERROR(VLOOKUP(CONCATENATE(G1858,E1858),LOTES!$A$6:$F$1000,6,0),"")</f>
        <v>44042</v>
      </c>
      <c r="I1858" s="132">
        <f t="shared" si="214"/>
        <v>7</v>
      </c>
      <c r="J1858" s="112" t="s">
        <v>1417</v>
      </c>
      <c r="K1858" s="112">
        <v>2018</v>
      </c>
      <c r="L1858" s="198">
        <v>43298</v>
      </c>
      <c r="M1858" s="112">
        <v>2759</v>
      </c>
      <c r="N1858" s="112">
        <v>2762</v>
      </c>
      <c r="O1858" s="198">
        <v>43298</v>
      </c>
      <c r="P1858" s="112" t="s">
        <v>134</v>
      </c>
      <c r="Q1858" s="112" t="s">
        <v>103</v>
      </c>
      <c r="R1858" s="132" t="str">
        <f>IFERROR(VLOOKUP(Q1858,PROVEEDORES!$A$2:$B$100,2,0),"")</f>
        <v>GUAYAQUIL</v>
      </c>
      <c r="S1858" s="200">
        <v>0.70833333333333337</v>
      </c>
      <c r="T1858" s="112">
        <v>4</v>
      </c>
      <c r="U1858" s="196" t="str">
        <f>IFERROR(VLOOKUP(V1858,TRANSPORTE!$A$4:$B$99,2,0),"")</f>
        <v>ALVARO CURICAMA</v>
      </c>
      <c r="V1858" s="97" t="s">
        <v>518</v>
      </c>
      <c r="Y1858" s="196" t="str">
        <f>IFERROR(VLOOKUP(V1858,TRANSPORTE!$A$4:$C$99,3,0),"")</f>
        <v>FURGÓN</v>
      </c>
      <c r="Z1858" s="196" t="str">
        <f>IFERROR(VLOOKUP(V1858,TRANSPORTE!$A$4:$D$99,4,0),"")</f>
        <v>CHEVROLET</v>
      </c>
      <c r="AA1858" s="196" t="str">
        <f>IFERROR(VLOOKUP(V1858,TRANSPORTE!$A$4:$E$99,5,0),"")</f>
        <v>ORION</v>
      </c>
      <c r="AB1858" s="196">
        <f t="shared" si="216"/>
        <v>1</v>
      </c>
      <c r="AC1858" s="196">
        <f t="shared" si="215"/>
        <v>1</v>
      </c>
      <c r="AD1858" s="210">
        <v>12</v>
      </c>
      <c r="AE1858" s="132">
        <f t="shared" ref="AE1858:AE1921" si="220">IF(N1858&lt;&gt;"",IF(N1858=N1857,AE1857,AE1857+1),"")</f>
        <v>954</v>
      </c>
      <c r="AF1858" s="112">
        <v>1</v>
      </c>
      <c r="AG1858" s="202"/>
      <c r="AH1858" s="196" t="str">
        <f t="shared" si="219"/>
        <v>2762PHYTO SOYA FORTE X 60 CAPS</v>
      </c>
      <c r="AI1858" s="112" t="s">
        <v>571</v>
      </c>
    </row>
    <row r="1859" spans="1:35" s="112" customFormat="1" x14ac:dyDescent="0.3">
      <c r="A1859" s="112">
        <v>213</v>
      </c>
      <c r="B1859" s="196" t="str">
        <f t="shared" si="217"/>
        <v>2131</v>
      </c>
      <c r="C1859" s="196" t="str">
        <f t="shared" si="218"/>
        <v>27628</v>
      </c>
      <c r="D1859" s="115"/>
      <c r="E1859" s="180" t="s">
        <v>629</v>
      </c>
      <c r="F1859" s="197" t="str">
        <f>IFERROR(VLOOKUP(CONCATENATE(G1859,E1859),LOTES!$A$6:$D$1002,4,0),"")</f>
        <v>PHYTO SOYA DIA Y NOCHE X 60 CAP.</v>
      </c>
      <c r="G1859" s="180" t="s">
        <v>376</v>
      </c>
      <c r="H1859" s="136">
        <f>IFERROR(VLOOKUP(CONCATENATE(G1859,E1859),LOTES!$A$6:$F$1000,6,0),"")</f>
        <v>43889</v>
      </c>
      <c r="I1859" s="132">
        <f t="shared" si="214"/>
        <v>8</v>
      </c>
      <c r="J1859" s="112" t="s">
        <v>1417</v>
      </c>
      <c r="K1859" s="112">
        <v>2018</v>
      </c>
      <c r="L1859" s="198">
        <v>43298</v>
      </c>
      <c r="M1859" s="112">
        <v>2759</v>
      </c>
      <c r="N1859" s="112">
        <v>2762</v>
      </c>
      <c r="O1859" s="198">
        <v>43298</v>
      </c>
      <c r="P1859" s="112" t="s">
        <v>134</v>
      </c>
      <c r="Q1859" s="112" t="s">
        <v>103</v>
      </c>
      <c r="R1859" s="132" t="str">
        <f>IFERROR(VLOOKUP(Q1859,PROVEEDORES!$A$2:$B$100,2,0),"")</f>
        <v>GUAYAQUIL</v>
      </c>
      <c r="S1859" s="200">
        <v>0.70833333333333337</v>
      </c>
      <c r="T1859" s="112">
        <v>4</v>
      </c>
      <c r="U1859" s="196" t="str">
        <f>IFERROR(VLOOKUP(V1859,TRANSPORTE!$A$4:$B$99,2,0),"")</f>
        <v>ALVARO CURICAMA</v>
      </c>
      <c r="V1859" s="97" t="s">
        <v>518</v>
      </c>
      <c r="Y1859" s="196" t="str">
        <f>IFERROR(VLOOKUP(V1859,TRANSPORTE!$A$4:$C$99,3,0),"")</f>
        <v>FURGÓN</v>
      </c>
      <c r="Z1859" s="196" t="str">
        <f>IFERROR(VLOOKUP(V1859,TRANSPORTE!$A$4:$D$99,4,0),"")</f>
        <v>CHEVROLET</v>
      </c>
      <c r="AA1859" s="196" t="str">
        <f>IFERROR(VLOOKUP(V1859,TRANSPORTE!$A$4:$E$99,5,0),"")</f>
        <v>ORION</v>
      </c>
      <c r="AB1859" s="196">
        <f t="shared" si="216"/>
        <v>1</v>
      </c>
      <c r="AC1859" s="196">
        <f t="shared" si="215"/>
        <v>1</v>
      </c>
      <c r="AD1859" s="210">
        <v>6</v>
      </c>
      <c r="AE1859" s="132">
        <f t="shared" si="220"/>
        <v>954</v>
      </c>
      <c r="AF1859" s="112">
        <v>1</v>
      </c>
      <c r="AG1859" s="202"/>
      <c r="AH1859" s="196" t="str">
        <f t="shared" si="219"/>
        <v>2762PHYTO SOYA DIA Y NOCHE X 60 CAP.</v>
      </c>
      <c r="AI1859" s="112" t="s">
        <v>571</v>
      </c>
    </row>
    <row r="1860" spans="1:35" s="112" customFormat="1" x14ac:dyDescent="0.3">
      <c r="A1860" s="112">
        <v>213</v>
      </c>
      <c r="B1860" s="196" t="str">
        <f t="shared" si="217"/>
        <v>2131</v>
      </c>
      <c r="C1860" s="196" t="str">
        <f t="shared" si="218"/>
        <v>27629</v>
      </c>
      <c r="D1860" s="115"/>
      <c r="E1860" s="180" t="s">
        <v>634</v>
      </c>
      <c r="F1860" s="197" t="str">
        <f>IFERROR(VLOOKUP(CONCATENATE(G1860,E1860),LOTES!$A$6:$D$1002,4,0),"")</f>
        <v>PHYTO SOYA GEL VAGINAL X 8 APLICADORES</v>
      </c>
      <c r="G1860" s="180" t="s">
        <v>326</v>
      </c>
      <c r="H1860" s="136">
        <f>IFERROR(VLOOKUP(CONCATENATE(G1860,E1860),LOTES!$A$6:$F$1000,6,0),"")</f>
        <v>44134</v>
      </c>
      <c r="I1860" s="132">
        <f t="shared" si="214"/>
        <v>9</v>
      </c>
      <c r="J1860" s="112" t="s">
        <v>1417</v>
      </c>
      <c r="K1860" s="112">
        <v>2018</v>
      </c>
      <c r="L1860" s="198">
        <v>43298</v>
      </c>
      <c r="M1860" s="112">
        <v>2759</v>
      </c>
      <c r="N1860" s="112">
        <v>2762</v>
      </c>
      <c r="O1860" s="198">
        <v>43298</v>
      </c>
      <c r="P1860" s="112" t="s">
        <v>134</v>
      </c>
      <c r="Q1860" s="112" t="s">
        <v>103</v>
      </c>
      <c r="R1860" s="132" t="str">
        <f>IFERROR(VLOOKUP(Q1860,PROVEEDORES!$A$2:$B$100,2,0),"")</f>
        <v>GUAYAQUIL</v>
      </c>
      <c r="S1860" s="200">
        <v>0.70833333333333337</v>
      </c>
      <c r="T1860" s="112">
        <v>4</v>
      </c>
      <c r="U1860" s="196" t="str">
        <f>IFERROR(VLOOKUP(V1860,TRANSPORTE!$A$4:$B$99,2,0),"")</f>
        <v>ALVARO CURICAMA</v>
      </c>
      <c r="V1860" s="97" t="s">
        <v>518</v>
      </c>
      <c r="Y1860" s="196" t="str">
        <f>IFERROR(VLOOKUP(V1860,TRANSPORTE!$A$4:$C$99,3,0),"")</f>
        <v>FURGÓN</v>
      </c>
      <c r="Z1860" s="196" t="str">
        <f>IFERROR(VLOOKUP(V1860,TRANSPORTE!$A$4:$D$99,4,0),"")</f>
        <v>CHEVROLET</v>
      </c>
      <c r="AA1860" s="196" t="str">
        <f>IFERROR(VLOOKUP(V1860,TRANSPORTE!$A$4:$E$99,5,0),"")</f>
        <v>ORION</v>
      </c>
      <c r="AB1860" s="196">
        <f t="shared" si="216"/>
        <v>1</v>
      </c>
      <c r="AC1860" s="196">
        <f t="shared" si="215"/>
        <v>1</v>
      </c>
      <c r="AD1860" s="210">
        <v>12</v>
      </c>
      <c r="AE1860" s="132">
        <f t="shared" si="220"/>
        <v>954</v>
      </c>
      <c r="AF1860" s="112">
        <v>1</v>
      </c>
      <c r="AG1860" s="202"/>
      <c r="AH1860" s="196" t="str">
        <f t="shared" si="219"/>
        <v>2762PHYTO SOYA GEL VAGINAL X 8 APLICADORES</v>
      </c>
      <c r="AI1860" s="112" t="s">
        <v>571</v>
      </c>
    </row>
    <row r="1861" spans="1:35" s="112" customFormat="1" x14ac:dyDescent="0.3">
      <c r="A1861" s="112">
        <v>213</v>
      </c>
      <c r="B1861" s="196" t="str">
        <f t="shared" si="217"/>
        <v>2131</v>
      </c>
      <c r="C1861" s="196" t="str">
        <f t="shared" si="218"/>
        <v>276210</v>
      </c>
      <c r="D1861" s="115"/>
      <c r="E1861" s="180" t="s">
        <v>621</v>
      </c>
      <c r="F1861" s="197" t="str">
        <f>IFERROR(VLOOKUP(CONCATENATE(G1861,E1861),LOTES!$A$6:$D$1002,4,0),"")</f>
        <v>VAGIVIT CAJS X 6 V.T.</v>
      </c>
      <c r="G1861" s="180" t="s">
        <v>168</v>
      </c>
      <c r="H1861" s="136">
        <f>IFERROR(VLOOKUP(CONCATENATE(G1861,E1861),LOTES!$A$6:$F$1000,6,0),"")</f>
        <v>43738</v>
      </c>
      <c r="I1861" s="132">
        <f t="shared" si="214"/>
        <v>10</v>
      </c>
      <c r="J1861" s="112" t="s">
        <v>1417</v>
      </c>
      <c r="K1861" s="112">
        <v>2018</v>
      </c>
      <c r="L1861" s="198">
        <v>43298</v>
      </c>
      <c r="M1861" s="112">
        <v>2759</v>
      </c>
      <c r="N1861" s="112">
        <v>2762</v>
      </c>
      <c r="O1861" s="198">
        <v>43298</v>
      </c>
      <c r="P1861" s="112" t="s">
        <v>134</v>
      </c>
      <c r="Q1861" s="112" t="s">
        <v>103</v>
      </c>
      <c r="R1861" s="132" t="str">
        <f>IFERROR(VLOOKUP(Q1861,PROVEEDORES!$A$2:$B$100,2,0),"")</f>
        <v>GUAYAQUIL</v>
      </c>
      <c r="S1861" s="200">
        <v>0.70833333333333337</v>
      </c>
      <c r="T1861" s="112">
        <v>4</v>
      </c>
      <c r="U1861" s="196" t="str">
        <f>IFERROR(VLOOKUP(V1861,TRANSPORTE!$A$4:$B$99,2,0),"")</f>
        <v>ALVARO CURICAMA</v>
      </c>
      <c r="V1861" s="97" t="s">
        <v>518</v>
      </c>
      <c r="Y1861" s="196" t="str">
        <f>IFERROR(VLOOKUP(V1861,TRANSPORTE!$A$4:$C$99,3,0),"")</f>
        <v>FURGÓN</v>
      </c>
      <c r="Z1861" s="196" t="str">
        <f>IFERROR(VLOOKUP(V1861,TRANSPORTE!$A$4:$D$99,4,0),"")</f>
        <v>CHEVROLET</v>
      </c>
      <c r="AA1861" s="196" t="str">
        <f>IFERROR(VLOOKUP(V1861,TRANSPORTE!$A$4:$E$99,5,0),"")</f>
        <v>ORION</v>
      </c>
      <c r="AB1861" s="196">
        <f t="shared" si="216"/>
        <v>1</v>
      </c>
      <c r="AC1861" s="196">
        <f t="shared" si="215"/>
        <v>1</v>
      </c>
      <c r="AD1861" s="210">
        <v>12</v>
      </c>
      <c r="AE1861" s="132">
        <f t="shared" si="220"/>
        <v>954</v>
      </c>
      <c r="AF1861" s="112">
        <v>1</v>
      </c>
      <c r="AG1861" s="202"/>
      <c r="AH1861" s="196" t="str">
        <f t="shared" si="219"/>
        <v>2762VAGIVIT CAJS X 6 V.T.</v>
      </c>
      <c r="AI1861" s="112" t="s">
        <v>571</v>
      </c>
    </row>
    <row r="1862" spans="1:35" s="112" customFormat="1" x14ac:dyDescent="0.3">
      <c r="A1862" s="112">
        <v>213</v>
      </c>
      <c r="B1862" s="196" t="str">
        <f t="shared" si="217"/>
        <v>2132</v>
      </c>
      <c r="C1862" s="196" t="str">
        <f t="shared" si="218"/>
        <v>27611</v>
      </c>
      <c r="D1862" s="115"/>
      <c r="E1862" s="180" t="s">
        <v>634</v>
      </c>
      <c r="F1862" s="197" t="str">
        <f>IFERROR(VLOOKUP(CONCATENATE(G1862,E1862),LOTES!$A$6:$D$1002,4,0),"")</f>
        <v>PHYTO SOYA GEL VAGINAL X 8 APLICADORES</v>
      </c>
      <c r="G1862" s="114" t="s">
        <v>326</v>
      </c>
      <c r="H1862" s="136">
        <f>IFERROR(VLOOKUP(CONCATENATE(G1862,E1862),LOTES!$A$6:$F$1000,6,0),"")</f>
        <v>44134</v>
      </c>
      <c r="I1862" s="132">
        <f t="shared" ref="I1862:I1925" si="221">IF(E1862&lt;&gt;"",IFERROR(IF(N1862&lt;&gt;N1861,1,IF(E1862=E1861,I1861,I1861+1)),""),"")</f>
        <v>1</v>
      </c>
      <c r="J1862" s="112" t="s">
        <v>1417</v>
      </c>
      <c r="K1862" s="112">
        <v>2018</v>
      </c>
      <c r="L1862" s="198">
        <v>43298</v>
      </c>
      <c r="M1862" s="112">
        <v>2758</v>
      </c>
      <c r="N1862" s="112">
        <v>2761</v>
      </c>
      <c r="O1862" s="198">
        <v>43298</v>
      </c>
      <c r="P1862" s="112" t="s">
        <v>134</v>
      </c>
      <c r="Q1862" s="112" t="s">
        <v>98</v>
      </c>
      <c r="R1862" s="132" t="str">
        <f>IFERROR(VLOOKUP(Q1862,PROVEEDORES!$A$2:$B$100,2,0),"")</f>
        <v>GUAYAQUIL</v>
      </c>
      <c r="S1862" s="200">
        <v>0.70833333333333337</v>
      </c>
      <c r="T1862" s="112">
        <v>1</v>
      </c>
      <c r="U1862" s="196" t="str">
        <f>IFERROR(VLOOKUP(V1862,TRANSPORTE!$A$4:$B$99,2,0),"")</f>
        <v>ALVARO CURICAMA</v>
      </c>
      <c r="V1862" s="97" t="s">
        <v>518</v>
      </c>
      <c r="Y1862" s="196" t="str">
        <f>IFERROR(VLOOKUP(V1862,TRANSPORTE!$A$4:$C$99,3,0),"")</f>
        <v>FURGÓN</v>
      </c>
      <c r="Z1862" s="196" t="str">
        <f>IFERROR(VLOOKUP(V1862,TRANSPORTE!$A$4:$D$99,4,0),"")</f>
        <v>CHEVROLET</v>
      </c>
      <c r="AA1862" s="196" t="str">
        <f>IFERROR(VLOOKUP(V1862,TRANSPORTE!$A$4:$E$99,5,0),"")</f>
        <v>ORION</v>
      </c>
      <c r="AB1862" s="196">
        <f t="shared" si="216"/>
        <v>2</v>
      </c>
      <c r="AC1862" s="196">
        <f t="shared" ref="AC1862:AC1925" si="222">IF(N1862&lt;&gt;"",1,"")</f>
        <v>1</v>
      </c>
      <c r="AD1862" s="112">
        <v>7</v>
      </c>
      <c r="AE1862" s="132">
        <f t="shared" si="220"/>
        <v>955</v>
      </c>
      <c r="AF1862" s="112">
        <v>1</v>
      </c>
      <c r="AG1862" s="202"/>
      <c r="AH1862" s="196" t="str">
        <f t="shared" si="219"/>
        <v>2761PHYTO SOYA GEL VAGINAL X 8 APLICADORES</v>
      </c>
      <c r="AI1862" s="112" t="s">
        <v>1442</v>
      </c>
    </row>
    <row r="1863" spans="1:35" s="112" customFormat="1" x14ac:dyDescent="0.3">
      <c r="A1863" s="112">
        <v>213</v>
      </c>
      <c r="B1863" s="196" t="str">
        <f t="shared" si="217"/>
        <v>2133</v>
      </c>
      <c r="C1863" s="196" t="str">
        <f t="shared" si="218"/>
        <v>27631</v>
      </c>
      <c r="D1863" s="115"/>
      <c r="E1863" s="180" t="s">
        <v>619</v>
      </c>
      <c r="F1863" s="197" t="str">
        <f>IFERROR(VLOOKUP(CONCATENATE(G1863,E1863),LOTES!$A$6:$D$1002,4,0),"")</f>
        <v>CYS-CONTROL SACHETS X 14</v>
      </c>
      <c r="G1863" s="114" t="s">
        <v>608</v>
      </c>
      <c r="H1863" s="136">
        <f>IFERROR(VLOOKUP(CONCATENATE(G1863,E1863),LOTES!$A$6:$F$1000,6,0),"")</f>
        <v>44255</v>
      </c>
      <c r="I1863" s="132">
        <f t="shared" si="221"/>
        <v>1</v>
      </c>
      <c r="J1863" s="112" t="s">
        <v>1417</v>
      </c>
      <c r="K1863" s="112">
        <v>2018</v>
      </c>
      <c r="L1863" s="198">
        <v>43298</v>
      </c>
      <c r="M1863" s="112">
        <v>2760</v>
      </c>
      <c r="N1863" s="112">
        <v>2763</v>
      </c>
      <c r="O1863" s="198">
        <v>43298</v>
      </c>
      <c r="P1863" s="112" t="s">
        <v>134</v>
      </c>
      <c r="Q1863" s="112" t="s">
        <v>209</v>
      </c>
      <c r="R1863" s="132" t="str">
        <f>IFERROR(VLOOKUP(Q1863,PROVEEDORES!$A$2:$B$100,2,0),"")</f>
        <v>GUAYAQUIL</v>
      </c>
      <c r="S1863" s="200">
        <v>0.70833333333333337</v>
      </c>
      <c r="T1863" s="112">
        <v>1</v>
      </c>
      <c r="U1863" s="196" t="str">
        <f>IFERROR(VLOOKUP(V1863,TRANSPORTE!$A$4:$B$99,2,0),"")</f>
        <v>ALVARO CURICAMA</v>
      </c>
      <c r="V1863" s="97" t="s">
        <v>518</v>
      </c>
      <c r="Y1863" s="196" t="str">
        <f>IFERROR(VLOOKUP(V1863,TRANSPORTE!$A$4:$C$99,3,0),"")</f>
        <v>FURGÓN</v>
      </c>
      <c r="Z1863" s="196" t="str">
        <f>IFERROR(VLOOKUP(V1863,TRANSPORTE!$A$4:$D$99,4,0),"")</f>
        <v>CHEVROLET</v>
      </c>
      <c r="AA1863" s="196" t="str">
        <f>IFERROR(VLOOKUP(V1863,TRANSPORTE!$A$4:$E$99,5,0),"")</f>
        <v>ORION</v>
      </c>
      <c r="AB1863" s="196">
        <f t="shared" si="216"/>
        <v>3</v>
      </c>
      <c r="AC1863" s="196">
        <f t="shared" si="222"/>
        <v>1</v>
      </c>
      <c r="AD1863" s="112">
        <v>15</v>
      </c>
      <c r="AE1863" s="132">
        <f t="shared" si="220"/>
        <v>956</v>
      </c>
      <c r="AF1863" s="112">
        <v>1</v>
      </c>
      <c r="AG1863" s="202"/>
      <c r="AH1863" s="196" t="str">
        <f t="shared" si="219"/>
        <v>2763CYS-CONTROL SACHETS X 14</v>
      </c>
      <c r="AI1863" s="112" t="s">
        <v>570</v>
      </c>
    </row>
    <row r="1864" spans="1:35" s="112" customFormat="1" x14ac:dyDescent="0.3">
      <c r="A1864" s="112">
        <v>213</v>
      </c>
      <c r="B1864" s="196" t="str">
        <f t="shared" si="217"/>
        <v>2134</v>
      </c>
      <c r="C1864" s="196" t="str">
        <f t="shared" si="218"/>
        <v>20</v>
      </c>
      <c r="D1864" s="115"/>
      <c r="E1864" s="208"/>
      <c r="F1864" s="197" t="s">
        <v>661</v>
      </c>
      <c r="G1864" s="114"/>
      <c r="H1864" s="136" t="str">
        <f>IFERROR(VLOOKUP(CONCATENATE(G1864,E1864),LOTES!$A$6:$F$1000,6,0),"")</f>
        <v/>
      </c>
      <c r="I1864" s="132" t="str">
        <f t="shared" si="221"/>
        <v/>
      </c>
      <c r="J1864" s="112" t="s">
        <v>1417</v>
      </c>
      <c r="K1864" s="112">
        <v>2018</v>
      </c>
      <c r="L1864" s="198">
        <v>43298</v>
      </c>
      <c r="M1864" s="112">
        <v>20</v>
      </c>
      <c r="N1864" s="112">
        <v>20</v>
      </c>
      <c r="O1864" s="206">
        <v>43298</v>
      </c>
      <c r="P1864" s="112" t="s">
        <v>134</v>
      </c>
      <c r="Q1864" s="203" t="s">
        <v>563</v>
      </c>
      <c r="R1864" s="132" t="str">
        <f>IFERROR(VLOOKUP(Q1864,PROVEEDORES!$A$2:$B$100,2,0),"")</f>
        <v>GUAYAQUIL</v>
      </c>
      <c r="S1864" s="200">
        <v>0.70833333333333337</v>
      </c>
      <c r="T1864" s="112">
        <v>2</v>
      </c>
      <c r="U1864" s="196" t="str">
        <f>IFERROR(VLOOKUP(V1864,TRANSPORTE!$A$4:$B$99,2,0),"")</f>
        <v>ALVARO CURICAMA</v>
      </c>
      <c r="V1864" s="97" t="s">
        <v>518</v>
      </c>
      <c r="Y1864" s="196" t="str">
        <f>IFERROR(VLOOKUP(V1864,TRANSPORTE!$A$4:$C$99,3,0),"")</f>
        <v>FURGÓN</v>
      </c>
      <c r="Z1864" s="196" t="str">
        <f>IFERROR(VLOOKUP(V1864,TRANSPORTE!$A$4:$D$99,4,0),"")</f>
        <v>CHEVROLET</v>
      </c>
      <c r="AA1864" s="196" t="str">
        <f>IFERROR(VLOOKUP(V1864,TRANSPORTE!$A$4:$E$99,5,0),"")</f>
        <v>ORION</v>
      </c>
      <c r="AB1864" s="196">
        <f t="shared" ref="AB1864" si="223">IF(N1864&lt;&gt;"",IF(A1864&lt;&gt;A1863,1,IF(N1864=N1863,AB1863,AB1863+1)),"")</f>
        <v>4</v>
      </c>
      <c r="AC1864" s="196">
        <f t="shared" si="222"/>
        <v>1</v>
      </c>
      <c r="AD1864" s="112">
        <v>23</v>
      </c>
      <c r="AE1864" s="132"/>
      <c r="AF1864" s="112">
        <v>1</v>
      </c>
      <c r="AG1864" s="202"/>
      <c r="AH1864" s="196" t="str">
        <f t="shared" si="219"/>
        <v>20MUESTRAS MEDICAS</v>
      </c>
      <c r="AI1864" s="112" t="s">
        <v>564</v>
      </c>
    </row>
    <row r="1865" spans="1:35" s="112" customFormat="1" x14ac:dyDescent="0.3">
      <c r="A1865" s="112">
        <v>214</v>
      </c>
      <c r="B1865" s="196" t="str">
        <f t="shared" si="217"/>
        <v>2141</v>
      </c>
      <c r="C1865" s="196" t="str">
        <f t="shared" si="218"/>
        <v>27641</v>
      </c>
      <c r="D1865" s="115"/>
      <c r="E1865" s="180" t="s">
        <v>630</v>
      </c>
      <c r="F1865" s="197" t="str">
        <f>IFERROR(VLOOKUP(CONCATENATE(G1865,E1865),LOTES!$A$6:$D$1002,4,0),"")</f>
        <v>ACTIVOX MENTA-EUCALIPTO X 16 PASTILLAS</v>
      </c>
      <c r="G1865" s="180" t="s">
        <v>397</v>
      </c>
      <c r="H1865" s="136">
        <f>IFERROR(VLOOKUP(CONCATENATE(G1865,E1865),LOTES!$A$6:$F$1000,6,0),"")</f>
        <v>43738</v>
      </c>
      <c r="I1865" s="132">
        <f t="shared" si="221"/>
        <v>1</v>
      </c>
      <c r="J1865" s="112" t="s">
        <v>1417</v>
      </c>
      <c r="K1865" s="112">
        <v>2018</v>
      </c>
      <c r="L1865" s="198">
        <v>43299</v>
      </c>
      <c r="M1865" s="112">
        <v>2761</v>
      </c>
      <c r="N1865" s="112">
        <v>2764</v>
      </c>
      <c r="O1865" s="198">
        <v>43299</v>
      </c>
      <c r="P1865" s="112" t="s">
        <v>134</v>
      </c>
      <c r="Q1865" s="112" t="s">
        <v>90</v>
      </c>
      <c r="R1865" s="132" t="str">
        <f>IFERROR(VLOOKUP(Q1865,PROVEEDORES!$A$2:$B$100,2,0),"")</f>
        <v>CUENCA</v>
      </c>
      <c r="S1865" s="200">
        <v>0.6875</v>
      </c>
      <c r="T1865" s="112">
        <v>4</v>
      </c>
      <c r="U1865" s="196" t="str">
        <f>IFERROR(VLOOKUP(V1865,TRANSPORTE!$A$4:$B$99,2,0),"")</f>
        <v>HECTOR LOPEZ</v>
      </c>
      <c r="V1865" s="112" t="s">
        <v>526</v>
      </c>
      <c r="Y1865" s="196" t="str">
        <f>IFERROR(VLOOKUP(V1865,TRANSPORTE!$A$4:$C$99,3,0),"")</f>
        <v>FURGÓN</v>
      </c>
      <c r="Z1865" s="196" t="str">
        <f>IFERROR(VLOOKUP(V1865,TRANSPORTE!$A$4:$D$99,4,0),"")</f>
        <v>NISSAN</v>
      </c>
      <c r="AA1865" s="196" t="str">
        <f>IFERROR(VLOOKUP(V1865,TRANSPORTE!$A$4:$E$99,5,0),"")</f>
        <v>ORION</v>
      </c>
      <c r="AB1865" s="196">
        <f t="shared" si="216"/>
        <v>1</v>
      </c>
      <c r="AC1865" s="196">
        <f t="shared" si="222"/>
        <v>1</v>
      </c>
      <c r="AD1865" s="181">
        <v>75</v>
      </c>
      <c r="AE1865" s="132">
        <f>IF(N1865&lt;&gt;"",IF(N1865=N1864,AE1863,AE1863+1),"")</f>
        <v>957</v>
      </c>
      <c r="AF1865" s="112">
        <v>1</v>
      </c>
      <c r="AG1865" s="202"/>
      <c r="AH1865" s="196" t="str">
        <f t="shared" si="219"/>
        <v>2764ACTIVOX MENTA-EUCALIPTO X 16 PASTILLAS</v>
      </c>
      <c r="AI1865" s="112" t="s">
        <v>372</v>
      </c>
    </row>
    <row r="1866" spans="1:35" s="112" customFormat="1" x14ac:dyDescent="0.3">
      <c r="A1866" s="112">
        <v>214</v>
      </c>
      <c r="B1866" s="196" t="str">
        <f t="shared" si="217"/>
        <v>2141</v>
      </c>
      <c r="C1866" s="196" t="str">
        <f t="shared" si="218"/>
        <v>27642</v>
      </c>
      <c r="D1866" s="115"/>
      <c r="E1866" s="180" t="s">
        <v>613</v>
      </c>
      <c r="F1866" s="197" t="str">
        <f>IFERROR(VLOOKUP(CONCATENATE(G1866,E1866),LOTES!$A$6:$D$1002,4,0),"")</f>
        <v>ARKOLAGEN PLUS X 14 SACHETS</v>
      </c>
      <c r="G1866" s="180" t="s">
        <v>586</v>
      </c>
      <c r="H1866" s="136">
        <f>IFERROR(VLOOKUP(CONCATENATE(G1866,E1866),LOTES!$A$6:$F$1000,6,0),"")</f>
        <v>44226</v>
      </c>
      <c r="I1866" s="132">
        <f t="shared" si="221"/>
        <v>2</v>
      </c>
      <c r="J1866" s="112" t="s">
        <v>1417</v>
      </c>
      <c r="K1866" s="112">
        <v>2018</v>
      </c>
      <c r="L1866" s="198">
        <v>43299</v>
      </c>
      <c r="M1866" s="112">
        <v>2761</v>
      </c>
      <c r="N1866" s="112">
        <v>2764</v>
      </c>
      <c r="O1866" s="198">
        <v>43299</v>
      </c>
      <c r="P1866" s="112" t="s">
        <v>134</v>
      </c>
      <c r="Q1866" s="112" t="s">
        <v>90</v>
      </c>
      <c r="R1866" s="132" t="str">
        <f>IFERROR(VLOOKUP(Q1866,PROVEEDORES!$A$2:$B$100,2,0),"")</f>
        <v>CUENCA</v>
      </c>
      <c r="S1866" s="200">
        <v>0.6875</v>
      </c>
      <c r="T1866" s="112">
        <v>4</v>
      </c>
      <c r="U1866" s="196" t="str">
        <f>IFERROR(VLOOKUP(V1866,TRANSPORTE!$A$4:$B$99,2,0),"")</f>
        <v>HECTOR LOPEZ</v>
      </c>
      <c r="V1866" s="112" t="s">
        <v>526</v>
      </c>
      <c r="Y1866" s="196" t="str">
        <f>IFERROR(VLOOKUP(V1866,TRANSPORTE!$A$4:$C$99,3,0),"")</f>
        <v>FURGÓN</v>
      </c>
      <c r="Z1866" s="196" t="str">
        <f>IFERROR(VLOOKUP(V1866,TRANSPORTE!$A$4:$D$99,4,0),"")</f>
        <v>NISSAN</v>
      </c>
      <c r="AA1866" s="196" t="str">
        <f>IFERROR(VLOOKUP(V1866,TRANSPORTE!$A$4:$E$99,5,0),"")</f>
        <v>ORION</v>
      </c>
      <c r="AB1866" s="196">
        <f t="shared" si="216"/>
        <v>1</v>
      </c>
      <c r="AC1866" s="196">
        <f t="shared" si="222"/>
        <v>1</v>
      </c>
      <c r="AD1866" s="181">
        <v>20</v>
      </c>
      <c r="AE1866" s="132">
        <f t="shared" si="220"/>
        <v>957</v>
      </c>
      <c r="AF1866" s="112">
        <v>1</v>
      </c>
      <c r="AG1866" s="202"/>
      <c r="AH1866" s="196" t="str">
        <f t="shared" si="219"/>
        <v>2764ARKOLAGEN PLUS X 14 SACHETS</v>
      </c>
      <c r="AI1866" s="112" t="s">
        <v>372</v>
      </c>
    </row>
    <row r="1867" spans="1:35" s="112" customFormat="1" x14ac:dyDescent="0.3">
      <c r="A1867" s="112">
        <v>214</v>
      </c>
      <c r="B1867" s="196" t="str">
        <f t="shared" si="217"/>
        <v>2141</v>
      </c>
      <c r="C1867" s="196" t="str">
        <f t="shared" si="218"/>
        <v>27643</v>
      </c>
      <c r="D1867" s="115"/>
      <c r="E1867" s="180" t="s">
        <v>615</v>
      </c>
      <c r="F1867" s="197" t="str">
        <f>IFERROR(VLOOKUP(CONCATENATE(G1867,E1867),LOTES!$A$6:$D$1002,4,0),"")</f>
        <v>ARKOVOX PROPOLIS JARABE X 150 ML.</v>
      </c>
      <c r="G1867" s="180" t="s">
        <v>404</v>
      </c>
      <c r="H1867" s="136">
        <f>IFERROR(VLOOKUP(CONCATENATE(G1867,E1867),LOTES!$A$6:$F$1000,6,0),"")</f>
        <v>43707</v>
      </c>
      <c r="I1867" s="132">
        <f t="shared" si="221"/>
        <v>3</v>
      </c>
      <c r="J1867" s="112" t="s">
        <v>1417</v>
      </c>
      <c r="K1867" s="112">
        <v>2018</v>
      </c>
      <c r="L1867" s="198">
        <v>43299</v>
      </c>
      <c r="M1867" s="112">
        <v>2761</v>
      </c>
      <c r="N1867" s="112">
        <v>2764</v>
      </c>
      <c r="O1867" s="198">
        <v>43299</v>
      </c>
      <c r="P1867" s="112" t="s">
        <v>134</v>
      </c>
      <c r="Q1867" s="112" t="s">
        <v>90</v>
      </c>
      <c r="R1867" s="132" t="str">
        <f>IFERROR(VLOOKUP(Q1867,PROVEEDORES!$A$2:$B$100,2,0),"")</f>
        <v>CUENCA</v>
      </c>
      <c r="S1867" s="200">
        <v>0.6875</v>
      </c>
      <c r="T1867" s="112">
        <v>4</v>
      </c>
      <c r="U1867" s="196" t="str">
        <f>IFERROR(VLOOKUP(V1867,TRANSPORTE!$A$4:$B$99,2,0),"")</f>
        <v>HECTOR LOPEZ</v>
      </c>
      <c r="V1867" s="112" t="s">
        <v>526</v>
      </c>
      <c r="Y1867" s="196" t="str">
        <f>IFERROR(VLOOKUP(V1867,TRANSPORTE!$A$4:$C$99,3,0),"")</f>
        <v>FURGÓN</v>
      </c>
      <c r="Z1867" s="196" t="str">
        <f>IFERROR(VLOOKUP(V1867,TRANSPORTE!$A$4:$D$99,4,0),"")</f>
        <v>NISSAN</v>
      </c>
      <c r="AA1867" s="196" t="str">
        <f>IFERROR(VLOOKUP(V1867,TRANSPORTE!$A$4:$E$99,5,0),"")</f>
        <v>ORION</v>
      </c>
      <c r="AB1867" s="196">
        <f t="shared" ref="AB1867:AB1930" si="224">IF(N1867&lt;&gt;"",IF(A1867&lt;&gt;A1866,1,IF(N1867=N1866,AB1866,AB1866+1)),"")</f>
        <v>1</v>
      </c>
      <c r="AC1867" s="196">
        <f t="shared" si="222"/>
        <v>1</v>
      </c>
      <c r="AD1867" s="181">
        <v>30</v>
      </c>
      <c r="AE1867" s="132">
        <f t="shared" si="220"/>
        <v>957</v>
      </c>
      <c r="AF1867" s="112">
        <v>1</v>
      </c>
      <c r="AG1867" s="202"/>
      <c r="AH1867" s="196" t="str">
        <f t="shared" si="219"/>
        <v>2764ARKOVOX PROPOLIS JARABE X 150 ML.</v>
      </c>
      <c r="AI1867" s="112" t="s">
        <v>372</v>
      </c>
    </row>
    <row r="1868" spans="1:35" s="112" customFormat="1" x14ac:dyDescent="0.3">
      <c r="A1868" s="112">
        <v>214</v>
      </c>
      <c r="B1868" s="196" t="str">
        <f t="shared" si="217"/>
        <v>2141</v>
      </c>
      <c r="C1868" s="196" t="str">
        <f t="shared" si="218"/>
        <v>27644</v>
      </c>
      <c r="D1868" s="115"/>
      <c r="E1868" s="180" t="s">
        <v>627</v>
      </c>
      <c r="F1868" s="197" t="str">
        <f>IFERROR(VLOOKUP(CONCATENATE(G1868,E1868),LOTES!$A$6:$D$1002,4,0),"")</f>
        <v>ECHINALIS X 30 CAPSULAS</v>
      </c>
      <c r="G1868" s="180" t="s">
        <v>154</v>
      </c>
      <c r="H1868" s="136">
        <f>IFERROR(VLOOKUP(CONCATENATE(G1868,E1868),LOTES!$A$6:$F$1000,6,0),"")</f>
        <v>43910</v>
      </c>
      <c r="I1868" s="132">
        <f t="shared" si="221"/>
        <v>4</v>
      </c>
      <c r="J1868" s="112" t="s">
        <v>1417</v>
      </c>
      <c r="K1868" s="112">
        <v>2018</v>
      </c>
      <c r="L1868" s="198">
        <v>43299</v>
      </c>
      <c r="M1868" s="112">
        <v>2761</v>
      </c>
      <c r="N1868" s="112">
        <v>2764</v>
      </c>
      <c r="O1868" s="198">
        <v>43299</v>
      </c>
      <c r="P1868" s="112" t="s">
        <v>134</v>
      </c>
      <c r="Q1868" s="112" t="s">
        <v>90</v>
      </c>
      <c r="R1868" s="132" t="str">
        <f>IFERROR(VLOOKUP(Q1868,PROVEEDORES!$A$2:$B$100,2,0),"")</f>
        <v>CUENCA</v>
      </c>
      <c r="S1868" s="200">
        <v>0.6875</v>
      </c>
      <c r="T1868" s="112">
        <v>4</v>
      </c>
      <c r="U1868" s="196" t="str">
        <f>IFERROR(VLOOKUP(V1868,TRANSPORTE!$A$4:$B$99,2,0),"")</f>
        <v>HECTOR LOPEZ</v>
      </c>
      <c r="V1868" s="112" t="s">
        <v>526</v>
      </c>
      <c r="Y1868" s="196" t="str">
        <f>IFERROR(VLOOKUP(V1868,TRANSPORTE!$A$4:$C$99,3,0),"")</f>
        <v>FURGÓN</v>
      </c>
      <c r="Z1868" s="196" t="str">
        <f>IFERROR(VLOOKUP(V1868,TRANSPORTE!$A$4:$D$99,4,0),"")</f>
        <v>NISSAN</v>
      </c>
      <c r="AA1868" s="196" t="str">
        <f>IFERROR(VLOOKUP(V1868,TRANSPORTE!$A$4:$E$99,5,0),"")</f>
        <v>ORION</v>
      </c>
      <c r="AB1868" s="196">
        <f t="shared" si="224"/>
        <v>1</v>
      </c>
      <c r="AC1868" s="196">
        <f t="shared" si="222"/>
        <v>1</v>
      </c>
      <c r="AD1868" s="181">
        <v>10</v>
      </c>
      <c r="AE1868" s="132">
        <f t="shared" si="220"/>
        <v>957</v>
      </c>
      <c r="AF1868" s="112">
        <v>1</v>
      </c>
      <c r="AG1868" s="202"/>
      <c r="AH1868" s="196" t="str">
        <f t="shared" si="219"/>
        <v>2764ECHINALIS X 30 CAPSULAS</v>
      </c>
      <c r="AI1868" s="112" t="s">
        <v>372</v>
      </c>
    </row>
    <row r="1869" spans="1:35" s="112" customFormat="1" x14ac:dyDescent="0.3">
      <c r="A1869" s="112">
        <v>214</v>
      </c>
      <c r="B1869" s="196" t="str">
        <f t="shared" si="217"/>
        <v>2141</v>
      </c>
      <c r="C1869" s="196" t="str">
        <f t="shared" si="218"/>
        <v>27645</v>
      </c>
      <c r="D1869" s="115"/>
      <c r="E1869" s="180" t="s">
        <v>617</v>
      </c>
      <c r="F1869" s="197" t="str">
        <f>IFERROR(VLOOKUP(CONCATENATE(G1869,E1869),LOTES!$A$6:$D$1002,4,0),"")</f>
        <v>PHYTO SOYA CAPS. X 60</v>
      </c>
      <c r="G1869" s="180" t="s">
        <v>355</v>
      </c>
      <c r="H1869" s="136">
        <f>IFERROR(VLOOKUP(CONCATENATE(G1869,E1869),LOTES!$A$6:$F$1000,6,0),"")</f>
        <v>44073</v>
      </c>
      <c r="I1869" s="132">
        <f t="shared" si="221"/>
        <v>5</v>
      </c>
      <c r="J1869" s="112" t="s">
        <v>1417</v>
      </c>
      <c r="K1869" s="112">
        <v>2018</v>
      </c>
      <c r="L1869" s="198">
        <v>43299</v>
      </c>
      <c r="M1869" s="112">
        <v>2761</v>
      </c>
      <c r="N1869" s="112">
        <v>2764</v>
      </c>
      <c r="O1869" s="198">
        <v>43299</v>
      </c>
      <c r="P1869" s="112" t="s">
        <v>134</v>
      </c>
      <c r="Q1869" s="112" t="s">
        <v>90</v>
      </c>
      <c r="R1869" s="132" t="str">
        <f>IFERROR(VLOOKUP(Q1869,PROVEEDORES!$A$2:$B$100,2,0),"")</f>
        <v>CUENCA</v>
      </c>
      <c r="S1869" s="200">
        <v>0.6875</v>
      </c>
      <c r="T1869" s="112">
        <v>4</v>
      </c>
      <c r="U1869" s="196" t="str">
        <f>IFERROR(VLOOKUP(V1869,TRANSPORTE!$A$4:$B$99,2,0),"")</f>
        <v>HECTOR LOPEZ</v>
      </c>
      <c r="V1869" s="112" t="s">
        <v>526</v>
      </c>
      <c r="Y1869" s="196" t="str">
        <f>IFERROR(VLOOKUP(V1869,TRANSPORTE!$A$4:$C$99,3,0),"")</f>
        <v>FURGÓN</v>
      </c>
      <c r="Z1869" s="196" t="str">
        <f>IFERROR(VLOOKUP(V1869,TRANSPORTE!$A$4:$D$99,4,0),"")</f>
        <v>NISSAN</v>
      </c>
      <c r="AA1869" s="196" t="str">
        <f>IFERROR(VLOOKUP(V1869,TRANSPORTE!$A$4:$E$99,5,0),"")</f>
        <v>ORION</v>
      </c>
      <c r="AB1869" s="196">
        <f t="shared" si="224"/>
        <v>1</v>
      </c>
      <c r="AC1869" s="196">
        <f t="shared" si="222"/>
        <v>1</v>
      </c>
      <c r="AD1869" s="181">
        <v>10</v>
      </c>
      <c r="AE1869" s="132">
        <f t="shared" si="220"/>
        <v>957</v>
      </c>
      <c r="AF1869" s="112">
        <v>1</v>
      </c>
      <c r="AG1869" s="202"/>
      <c r="AH1869" s="196" t="str">
        <f t="shared" si="219"/>
        <v>2764PHYTO SOYA CAPS. X 60</v>
      </c>
      <c r="AI1869" s="112" t="s">
        <v>372</v>
      </c>
    </row>
    <row r="1870" spans="1:35" s="112" customFormat="1" x14ac:dyDescent="0.3">
      <c r="A1870" s="112">
        <v>214</v>
      </c>
      <c r="B1870" s="196" t="str">
        <f t="shared" si="217"/>
        <v>2141</v>
      </c>
      <c r="C1870" s="196" t="str">
        <f t="shared" si="218"/>
        <v>27646</v>
      </c>
      <c r="D1870" s="115"/>
      <c r="E1870" s="180" t="s">
        <v>620</v>
      </c>
      <c r="F1870" s="197" t="str">
        <f>IFERROR(VLOOKUP(CONCATENATE(G1870,E1870),LOTES!$A$6:$D$1002,4,0),"")</f>
        <v>PHYTO SOYA FORTE X 60 CAPS</v>
      </c>
      <c r="G1870" s="180" t="s">
        <v>184</v>
      </c>
      <c r="H1870" s="136">
        <f>IFERROR(VLOOKUP(CONCATENATE(G1870,E1870),LOTES!$A$6:$F$1000,6,0),"")</f>
        <v>44042</v>
      </c>
      <c r="I1870" s="132">
        <f t="shared" si="221"/>
        <v>6</v>
      </c>
      <c r="J1870" s="112" t="s">
        <v>1417</v>
      </c>
      <c r="K1870" s="112">
        <v>2018</v>
      </c>
      <c r="L1870" s="198">
        <v>43299</v>
      </c>
      <c r="M1870" s="112">
        <v>2761</v>
      </c>
      <c r="N1870" s="112">
        <v>2764</v>
      </c>
      <c r="O1870" s="198">
        <v>43299</v>
      </c>
      <c r="P1870" s="112" t="s">
        <v>134</v>
      </c>
      <c r="Q1870" s="112" t="s">
        <v>90</v>
      </c>
      <c r="R1870" s="132" t="str">
        <f>IFERROR(VLOOKUP(Q1870,PROVEEDORES!$A$2:$B$100,2,0),"")</f>
        <v>CUENCA</v>
      </c>
      <c r="S1870" s="200">
        <v>0.6875</v>
      </c>
      <c r="T1870" s="112">
        <v>4</v>
      </c>
      <c r="U1870" s="196" t="str">
        <f>IFERROR(VLOOKUP(V1870,TRANSPORTE!$A$4:$B$99,2,0),"")</f>
        <v>HECTOR LOPEZ</v>
      </c>
      <c r="V1870" s="112" t="s">
        <v>526</v>
      </c>
      <c r="Y1870" s="196" t="str">
        <f>IFERROR(VLOOKUP(V1870,TRANSPORTE!$A$4:$C$99,3,0),"")</f>
        <v>FURGÓN</v>
      </c>
      <c r="Z1870" s="196" t="str">
        <f>IFERROR(VLOOKUP(V1870,TRANSPORTE!$A$4:$D$99,4,0),"")</f>
        <v>NISSAN</v>
      </c>
      <c r="AA1870" s="196" t="str">
        <f>IFERROR(VLOOKUP(V1870,TRANSPORTE!$A$4:$E$99,5,0),"")</f>
        <v>ORION</v>
      </c>
      <c r="AB1870" s="196">
        <f t="shared" si="224"/>
        <v>1</v>
      </c>
      <c r="AC1870" s="196">
        <f t="shared" si="222"/>
        <v>1</v>
      </c>
      <c r="AD1870" s="181">
        <v>10</v>
      </c>
      <c r="AE1870" s="132">
        <f t="shared" si="220"/>
        <v>957</v>
      </c>
      <c r="AF1870" s="112">
        <v>1</v>
      </c>
      <c r="AG1870" s="202"/>
      <c r="AH1870" s="196" t="str">
        <f t="shared" si="219"/>
        <v>2764PHYTO SOYA FORTE X 60 CAPS</v>
      </c>
      <c r="AI1870" s="112" t="s">
        <v>372</v>
      </c>
    </row>
    <row r="1871" spans="1:35" s="112" customFormat="1" x14ac:dyDescent="0.3">
      <c r="A1871" s="112">
        <v>215</v>
      </c>
      <c r="B1871" s="196" t="str">
        <f t="shared" si="217"/>
        <v>2151</v>
      </c>
      <c r="C1871" s="196" t="str">
        <f t="shared" si="218"/>
        <v>27661</v>
      </c>
      <c r="D1871" s="115"/>
      <c r="E1871" s="180" t="s">
        <v>630</v>
      </c>
      <c r="F1871" s="197" t="str">
        <f>IFERROR(VLOOKUP(CONCATENATE(G1871,E1871),LOTES!$A$6:$D$1002,4,0),"")</f>
        <v>ACTIVOX MENTA-EUCALIPTO X 16 PASTILLAS</v>
      </c>
      <c r="G1871" s="180" t="s">
        <v>397</v>
      </c>
      <c r="H1871" s="136">
        <f>IFERROR(VLOOKUP(CONCATENATE(G1871,E1871),LOTES!$A$6:$F$1000,6,0),"")</f>
        <v>43738</v>
      </c>
      <c r="I1871" s="132">
        <f t="shared" si="221"/>
        <v>1</v>
      </c>
      <c r="J1871" s="112" t="s">
        <v>1417</v>
      </c>
      <c r="K1871" s="112">
        <v>2018</v>
      </c>
      <c r="L1871" s="198">
        <v>43300</v>
      </c>
      <c r="M1871" s="112">
        <v>2763</v>
      </c>
      <c r="N1871" s="112">
        <v>2766</v>
      </c>
      <c r="O1871" s="198">
        <v>43300</v>
      </c>
      <c r="P1871" s="112" t="s">
        <v>134</v>
      </c>
      <c r="Q1871" s="112" t="s">
        <v>93</v>
      </c>
      <c r="R1871" s="132" t="str">
        <f>IFERROR(VLOOKUP(Q1871,PROVEEDORES!$A$2:$B$100,2,0),"")</f>
        <v>GUAYAQUIL</v>
      </c>
      <c r="S1871" s="200">
        <v>0.70833333333333337</v>
      </c>
      <c r="T1871" s="112">
        <v>2</v>
      </c>
      <c r="U1871" s="196" t="str">
        <f>IFERROR(VLOOKUP(V1871,TRANSPORTE!$A$4:$B$99,2,0),"")</f>
        <v>HECTOR LOPEZ</v>
      </c>
      <c r="V1871" s="112" t="s">
        <v>526</v>
      </c>
      <c r="Y1871" s="196" t="str">
        <f>IFERROR(VLOOKUP(V1871,TRANSPORTE!$A$4:$C$99,3,0),"")</f>
        <v>FURGÓN</v>
      </c>
      <c r="Z1871" s="196" t="str">
        <f>IFERROR(VLOOKUP(V1871,TRANSPORTE!$A$4:$D$99,4,0),"")</f>
        <v>NISSAN</v>
      </c>
      <c r="AA1871" s="196" t="str">
        <f>IFERROR(VLOOKUP(V1871,TRANSPORTE!$A$4:$E$99,5,0),"")</f>
        <v>ORION</v>
      </c>
      <c r="AB1871" s="196">
        <f t="shared" si="224"/>
        <v>1</v>
      </c>
      <c r="AC1871" s="196">
        <f t="shared" si="222"/>
        <v>1</v>
      </c>
      <c r="AD1871" s="181">
        <v>60</v>
      </c>
      <c r="AE1871" s="132">
        <f t="shared" si="220"/>
        <v>958</v>
      </c>
      <c r="AF1871" s="112">
        <v>1</v>
      </c>
      <c r="AG1871" s="202"/>
      <c r="AH1871" s="196" t="str">
        <f t="shared" si="219"/>
        <v>2766ACTIVOX MENTA-EUCALIPTO X 16 PASTILLAS</v>
      </c>
      <c r="AI1871" s="112" t="s">
        <v>378</v>
      </c>
    </row>
    <row r="1872" spans="1:35" s="112" customFormat="1" x14ac:dyDescent="0.3">
      <c r="A1872" s="112">
        <v>215</v>
      </c>
      <c r="B1872" s="196" t="str">
        <f t="shared" si="217"/>
        <v>2151</v>
      </c>
      <c r="C1872" s="196" t="str">
        <f t="shared" si="218"/>
        <v>27662</v>
      </c>
      <c r="D1872" s="115"/>
      <c r="E1872" s="180" t="s">
        <v>631</v>
      </c>
      <c r="F1872" s="197" t="str">
        <f>IFERROR(VLOOKUP(CONCATENATE(G1872,E1872),LOTES!$A$6:$D$1002,4,0),"")</f>
        <v>ACTIVOX MIEL-LIMON X 16 PASTILLAS</v>
      </c>
      <c r="G1872" s="180" t="s">
        <v>183</v>
      </c>
      <c r="H1872" s="136">
        <f>IFERROR(VLOOKUP(CONCATENATE(G1872,E1872),LOTES!$A$6:$F$1000,6,0),"")</f>
        <v>43738</v>
      </c>
      <c r="I1872" s="132">
        <f t="shared" si="221"/>
        <v>2</v>
      </c>
      <c r="J1872" s="112" t="s">
        <v>1417</v>
      </c>
      <c r="K1872" s="112">
        <v>2018</v>
      </c>
      <c r="L1872" s="198">
        <v>43300</v>
      </c>
      <c r="M1872" s="112">
        <v>2763</v>
      </c>
      <c r="N1872" s="112">
        <v>2766</v>
      </c>
      <c r="O1872" s="198">
        <v>43300</v>
      </c>
      <c r="P1872" s="112" t="s">
        <v>134</v>
      </c>
      <c r="Q1872" s="112" t="s">
        <v>93</v>
      </c>
      <c r="R1872" s="132" t="str">
        <f>IFERROR(VLOOKUP(Q1872,PROVEEDORES!$A$2:$B$100,2,0),"")</f>
        <v>GUAYAQUIL</v>
      </c>
      <c r="S1872" s="200">
        <v>0.70833333333333337</v>
      </c>
      <c r="T1872" s="112">
        <v>2</v>
      </c>
      <c r="U1872" s="196" t="str">
        <f>IFERROR(VLOOKUP(V1872,TRANSPORTE!$A$4:$B$99,2,0),"")</f>
        <v>HECTOR LOPEZ</v>
      </c>
      <c r="V1872" s="112" t="s">
        <v>526</v>
      </c>
      <c r="Y1872" s="196" t="str">
        <f>IFERROR(VLOOKUP(V1872,TRANSPORTE!$A$4:$C$99,3,0),"")</f>
        <v>FURGÓN</v>
      </c>
      <c r="Z1872" s="196" t="str">
        <f>IFERROR(VLOOKUP(V1872,TRANSPORTE!$A$4:$D$99,4,0),"")</f>
        <v>NISSAN</v>
      </c>
      <c r="AA1872" s="196" t="str">
        <f>IFERROR(VLOOKUP(V1872,TRANSPORTE!$A$4:$E$99,5,0),"")</f>
        <v>ORION</v>
      </c>
      <c r="AB1872" s="196">
        <f t="shared" si="224"/>
        <v>1</v>
      </c>
      <c r="AC1872" s="196">
        <f t="shared" si="222"/>
        <v>1</v>
      </c>
      <c r="AD1872" s="181">
        <v>48</v>
      </c>
      <c r="AE1872" s="132">
        <f t="shared" si="220"/>
        <v>958</v>
      </c>
      <c r="AF1872" s="112">
        <v>1</v>
      </c>
      <c r="AG1872" s="202"/>
      <c r="AH1872" s="196" t="str">
        <f t="shared" si="219"/>
        <v>2766ACTIVOX MIEL-LIMON X 16 PASTILLAS</v>
      </c>
      <c r="AI1872" s="112" t="s">
        <v>378</v>
      </c>
    </row>
    <row r="1873" spans="1:35" s="112" customFormat="1" x14ac:dyDescent="0.3">
      <c r="A1873" s="112">
        <v>215</v>
      </c>
      <c r="B1873" s="196" t="str">
        <f t="shared" si="217"/>
        <v>2151</v>
      </c>
      <c r="C1873" s="196" t="str">
        <f t="shared" si="218"/>
        <v>27663</v>
      </c>
      <c r="D1873" s="115"/>
      <c r="E1873" s="180" t="s">
        <v>620</v>
      </c>
      <c r="F1873" s="197" t="str">
        <f>IFERROR(VLOOKUP(CONCATENATE(G1873,E1873),LOTES!$A$6:$D$1002,4,0),"")</f>
        <v>PHYTO SOYA FORTE X 60 CAPS</v>
      </c>
      <c r="G1873" s="180" t="s">
        <v>184</v>
      </c>
      <c r="H1873" s="136">
        <f>IFERROR(VLOOKUP(CONCATENATE(G1873,E1873),LOTES!$A$6:$F$1000,6,0),"")</f>
        <v>44042</v>
      </c>
      <c r="I1873" s="132">
        <f t="shared" si="221"/>
        <v>3</v>
      </c>
      <c r="J1873" s="112" t="s">
        <v>1417</v>
      </c>
      <c r="K1873" s="112">
        <v>2018</v>
      </c>
      <c r="L1873" s="198">
        <v>43300</v>
      </c>
      <c r="M1873" s="112">
        <v>2763</v>
      </c>
      <c r="N1873" s="112">
        <v>2766</v>
      </c>
      <c r="O1873" s="198">
        <v>43300</v>
      </c>
      <c r="P1873" s="112" t="s">
        <v>134</v>
      </c>
      <c r="Q1873" s="112" t="s">
        <v>93</v>
      </c>
      <c r="R1873" s="132" t="str">
        <f>IFERROR(VLOOKUP(Q1873,PROVEEDORES!$A$2:$B$100,2,0),"")</f>
        <v>GUAYAQUIL</v>
      </c>
      <c r="S1873" s="200">
        <v>0.70833333333333337</v>
      </c>
      <c r="T1873" s="112">
        <v>2</v>
      </c>
      <c r="U1873" s="196" t="str">
        <f>IFERROR(VLOOKUP(V1873,TRANSPORTE!$A$4:$B$99,2,0),"")</f>
        <v>HECTOR LOPEZ</v>
      </c>
      <c r="V1873" s="112" t="s">
        <v>526</v>
      </c>
      <c r="Y1873" s="196" t="str">
        <f>IFERROR(VLOOKUP(V1873,TRANSPORTE!$A$4:$C$99,3,0),"")</f>
        <v>FURGÓN</v>
      </c>
      <c r="Z1873" s="196" t="str">
        <f>IFERROR(VLOOKUP(V1873,TRANSPORTE!$A$4:$D$99,4,0),"")</f>
        <v>NISSAN</v>
      </c>
      <c r="AA1873" s="196" t="str">
        <f>IFERROR(VLOOKUP(V1873,TRANSPORTE!$A$4:$E$99,5,0),"")</f>
        <v>ORION</v>
      </c>
      <c r="AB1873" s="196">
        <f t="shared" si="224"/>
        <v>1</v>
      </c>
      <c r="AC1873" s="196">
        <f t="shared" si="222"/>
        <v>1</v>
      </c>
      <c r="AD1873" s="181">
        <v>12</v>
      </c>
      <c r="AE1873" s="132">
        <f t="shared" si="220"/>
        <v>958</v>
      </c>
      <c r="AF1873" s="112">
        <v>1</v>
      </c>
      <c r="AG1873" s="202"/>
      <c r="AH1873" s="196" t="str">
        <f t="shared" si="219"/>
        <v>2766PHYTO SOYA FORTE X 60 CAPS</v>
      </c>
      <c r="AI1873" s="112" t="s">
        <v>378</v>
      </c>
    </row>
    <row r="1874" spans="1:35" s="112" customFormat="1" x14ac:dyDescent="0.3">
      <c r="A1874" s="112">
        <v>215</v>
      </c>
      <c r="B1874" s="196" t="str">
        <f t="shared" si="217"/>
        <v>2151</v>
      </c>
      <c r="C1874" s="196" t="str">
        <f t="shared" si="218"/>
        <v>27664</v>
      </c>
      <c r="D1874" s="115"/>
      <c r="E1874" s="180" t="s">
        <v>621</v>
      </c>
      <c r="F1874" s="197" t="str">
        <f>IFERROR(VLOOKUP(CONCATENATE(G1874,E1874),LOTES!$A$6:$D$1002,4,0),"")</f>
        <v>VAGIVIT CAJS X 6 V.T.</v>
      </c>
      <c r="G1874" s="180" t="s">
        <v>168</v>
      </c>
      <c r="H1874" s="136">
        <f>IFERROR(VLOOKUP(CONCATENATE(G1874,E1874),LOTES!$A$6:$F$1000,6,0),"")</f>
        <v>43738</v>
      </c>
      <c r="I1874" s="132">
        <f t="shared" si="221"/>
        <v>4</v>
      </c>
      <c r="J1874" s="112" t="s">
        <v>1417</v>
      </c>
      <c r="K1874" s="112">
        <v>2018</v>
      </c>
      <c r="L1874" s="198">
        <v>43300</v>
      </c>
      <c r="M1874" s="112">
        <v>2763</v>
      </c>
      <c r="N1874" s="112">
        <v>2766</v>
      </c>
      <c r="O1874" s="198">
        <v>43300</v>
      </c>
      <c r="P1874" s="112" t="s">
        <v>134</v>
      </c>
      <c r="Q1874" s="112" t="s">
        <v>93</v>
      </c>
      <c r="R1874" s="132" t="str">
        <f>IFERROR(VLOOKUP(Q1874,PROVEEDORES!$A$2:$B$100,2,0),"")</f>
        <v>GUAYAQUIL</v>
      </c>
      <c r="S1874" s="200">
        <v>0.70833333333333337</v>
      </c>
      <c r="T1874" s="112">
        <v>2</v>
      </c>
      <c r="U1874" s="196" t="str">
        <f>IFERROR(VLOOKUP(V1874,TRANSPORTE!$A$4:$B$99,2,0),"")</f>
        <v>HECTOR LOPEZ</v>
      </c>
      <c r="V1874" s="112" t="s">
        <v>526</v>
      </c>
      <c r="Y1874" s="196" t="str">
        <f>IFERROR(VLOOKUP(V1874,TRANSPORTE!$A$4:$C$99,3,0),"")</f>
        <v>FURGÓN</v>
      </c>
      <c r="Z1874" s="196" t="str">
        <f>IFERROR(VLOOKUP(V1874,TRANSPORTE!$A$4:$D$99,4,0),"")</f>
        <v>NISSAN</v>
      </c>
      <c r="AA1874" s="196" t="str">
        <f>IFERROR(VLOOKUP(V1874,TRANSPORTE!$A$4:$E$99,5,0),"")</f>
        <v>ORION</v>
      </c>
      <c r="AB1874" s="196">
        <f t="shared" si="224"/>
        <v>1</v>
      </c>
      <c r="AC1874" s="196">
        <f t="shared" si="222"/>
        <v>1</v>
      </c>
      <c r="AD1874" s="181">
        <v>12</v>
      </c>
      <c r="AE1874" s="132">
        <f t="shared" si="220"/>
        <v>958</v>
      </c>
      <c r="AF1874" s="112">
        <v>1</v>
      </c>
      <c r="AG1874" s="202"/>
      <c r="AH1874" s="196" t="str">
        <f t="shared" si="219"/>
        <v>2766VAGIVIT CAJS X 6 V.T.</v>
      </c>
      <c r="AI1874" s="112" t="s">
        <v>378</v>
      </c>
    </row>
    <row r="1875" spans="1:35" s="112" customFormat="1" x14ac:dyDescent="0.3">
      <c r="A1875" s="112">
        <v>215</v>
      </c>
      <c r="B1875" s="196" t="str">
        <f t="shared" si="217"/>
        <v>2151</v>
      </c>
      <c r="C1875" s="196" t="str">
        <f t="shared" si="218"/>
        <v>27665</v>
      </c>
      <c r="D1875" s="115"/>
      <c r="E1875" s="180" t="s">
        <v>617</v>
      </c>
      <c r="F1875" s="197" t="str">
        <f>IFERROR(VLOOKUP(CONCATENATE(G1875,E1875),LOTES!$A$6:$D$1002,4,0),"")</f>
        <v>PHYTO SOYA CAPS. X 60</v>
      </c>
      <c r="G1875" s="180" t="s">
        <v>355</v>
      </c>
      <c r="H1875" s="136">
        <f>IFERROR(VLOOKUP(CONCATENATE(G1875,E1875),LOTES!$A$6:$F$1000,6,0),"")</f>
        <v>44073</v>
      </c>
      <c r="I1875" s="132">
        <f t="shared" si="221"/>
        <v>5</v>
      </c>
      <c r="J1875" s="112" t="s">
        <v>1417</v>
      </c>
      <c r="K1875" s="112">
        <v>2018</v>
      </c>
      <c r="L1875" s="198">
        <v>43300</v>
      </c>
      <c r="M1875" s="112">
        <v>2763</v>
      </c>
      <c r="N1875" s="112">
        <v>2766</v>
      </c>
      <c r="O1875" s="198">
        <v>43300</v>
      </c>
      <c r="P1875" s="112" t="s">
        <v>134</v>
      </c>
      <c r="Q1875" s="112" t="s">
        <v>93</v>
      </c>
      <c r="R1875" s="132" t="str">
        <f>IFERROR(VLOOKUP(Q1875,PROVEEDORES!$A$2:$B$100,2,0),"")</f>
        <v>GUAYAQUIL</v>
      </c>
      <c r="S1875" s="200">
        <v>0.70833333333333337</v>
      </c>
      <c r="T1875" s="112">
        <v>2</v>
      </c>
      <c r="U1875" s="196" t="str">
        <f>IFERROR(VLOOKUP(V1875,TRANSPORTE!$A$4:$B$99,2,0),"")</f>
        <v>HECTOR LOPEZ</v>
      </c>
      <c r="V1875" s="112" t="s">
        <v>526</v>
      </c>
      <c r="Y1875" s="196" t="str">
        <f>IFERROR(VLOOKUP(V1875,TRANSPORTE!$A$4:$C$99,3,0),"")</f>
        <v>FURGÓN</v>
      </c>
      <c r="Z1875" s="196" t="str">
        <f>IFERROR(VLOOKUP(V1875,TRANSPORTE!$A$4:$D$99,4,0),"")</f>
        <v>NISSAN</v>
      </c>
      <c r="AA1875" s="196" t="str">
        <f>IFERROR(VLOOKUP(V1875,TRANSPORTE!$A$4:$E$99,5,0),"")</f>
        <v>ORION</v>
      </c>
      <c r="AB1875" s="196">
        <f t="shared" si="224"/>
        <v>1</v>
      </c>
      <c r="AC1875" s="196">
        <f t="shared" si="222"/>
        <v>1</v>
      </c>
      <c r="AD1875" s="181">
        <v>12</v>
      </c>
      <c r="AE1875" s="132">
        <f t="shared" si="220"/>
        <v>958</v>
      </c>
      <c r="AF1875" s="112">
        <v>1</v>
      </c>
      <c r="AG1875" s="202"/>
      <c r="AH1875" s="196" t="str">
        <f t="shared" si="219"/>
        <v>2766PHYTO SOYA CAPS. X 60</v>
      </c>
      <c r="AI1875" s="112" t="s">
        <v>378</v>
      </c>
    </row>
    <row r="1876" spans="1:35" s="112" customFormat="1" x14ac:dyDescent="0.3">
      <c r="A1876" s="112">
        <v>215</v>
      </c>
      <c r="B1876" s="196" t="str">
        <f t="shared" si="217"/>
        <v>2152</v>
      </c>
      <c r="C1876" s="196" t="str">
        <f t="shared" si="218"/>
        <v>27671</v>
      </c>
      <c r="D1876" s="115"/>
      <c r="E1876" s="180" t="s">
        <v>631</v>
      </c>
      <c r="F1876" s="197" t="str">
        <f>IFERROR(VLOOKUP(CONCATENATE(G1876,E1876),LOTES!$A$6:$D$1002,4,0),"")</f>
        <v>ACTIVOX MIEL-LIMON X 16 PASTILLAS</v>
      </c>
      <c r="G1876" s="180" t="s">
        <v>183</v>
      </c>
      <c r="H1876" s="136">
        <f>IFERROR(VLOOKUP(CONCATENATE(G1876,E1876),LOTES!$A$6:$F$1000,6,0),"")</f>
        <v>43738</v>
      </c>
      <c r="I1876" s="132">
        <f t="shared" si="221"/>
        <v>1</v>
      </c>
      <c r="J1876" s="112" t="s">
        <v>1417</v>
      </c>
      <c r="K1876" s="112">
        <v>2018</v>
      </c>
      <c r="L1876" s="198">
        <v>43300</v>
      </c>
      <c r="M1876" s="112">
        <v>2764</v>
      </c>
      <c r="N1876" s="112">
        <v>2767</v>
      </c>
      <c r="O1876" s="198">
        <v>43300</v>
      </c>
      <c r="P1876" s="112" t="s">
        <v>134</v>
      </c>
      <c r="Q1876" s="112" t="s">
        <v>566</v>
      </c>
      <c r="R1876" s="132" t="str">
        <f>IFERROR(VLOOKUP(Q1876,PROVEEDORES!$A$2:$B$100,2,0),"")</f>
        <v>QUITO</v>
      </c>
      <c r="S1876" s="200">
        <v>0.70833333333333337</v>
      </c>
      <c r="T1876" s="112">
        <v>15</v>
      </c>
      <c r="U1876" s="196" t="str">
        <f>IFERROR(VLOOKUP(V1876,TRANSPORTE!$A$4:$B$99,2,0),"")</f>
        <v>HECTOR LOPEZ</v>
      </c>
      <c r="V1876" s="112" t="s">
        <v>526</v>
      </c>
      <c r="Y1876" s="196" t="str">
        <f>IFERROR(VLOOKUP(V1876,TRANSPORTE!$A$4:$C$99,3,0),"")</f>
        <v>FURGÓN</v>
      </c>
      <c r="Z1876" s="196" t="str">
        <f>IFERROR(VLOOKUP(V1876,TRANSPORTE!$A$4:$D$99,4,0),"")</f>
        <v>NISSAN</v>
      </c>
      <c r="AA1876" s="196" t="str">
        <f>IFERROR(VLOOKUP(V1876,TRANSPORTE!$A$4:$E$99,5,0),"")</f>
        <v>ORION</v>
      </c>
      <c r="AB1876" s="196">
        <f t="shared" si="224"/>
        <v>2</v>
      </c>
      <c r="AC1876" s="196">
        <f t="shared" si="222"/>
        <v>1</v>
      </c>
      <c r="AD1876" s="181">
        <v>355</v>
      </c>
      <c r="AE1876" s="132">
        <f t="shared" si="220"/>
        <v>959</v>
      </c>
      <c r="AF1876" s="112">
        <v>1</v>
      </c>
      <c r="AG1876" s="202"/>
      <c r="AH1876" s="196" t="str">
        <f t="shared" si="219"/>
        <v>2767ACTIVOX MIEL-LIMON X 16 PASTILLAS</v>
      </c>
      <c r="AI1876" s="112" t="s">
        <v>512</v>
      </c>
    </row>
    <row r="1877" spans="1:35" s="112" customFormat="1" x14ac:dyDescent="0.3">
      <c r="A1877" s="112">
        <v>215</v>
      </c>
      <c r="B1877" s="196" t="str">
        <f t="shared" si="217"/>
        <v>2152</v>
      </c>
      <c r="C1877" s="196" t="str">
        <f t="shared" si="218"/>
        <v>27672</v>
      </c>
      <c r="D1877" s="115"/>
      <c r="E1877" s="180" t="s">
        <v>630</v>
      </c>
      <c r="F1877" s="197" t="str">
        <f>IFERROR(VLOOKUP(CONCATENATE(G1877,E1877),LOTES!$A$6:$D$1002,4,0),"")</f>
        <v>ACTIVOX MENTA-EUCALIPTO X 16 PASTILLAS</v>
      </c>
      <c r="G1877" s="180" t="s">
        <v>397</v>
      </c>
      <c r="H1877" s="136">
        <f>IFERROR(VLOOKUP(CONCATENATE(G1877,E1877),LOTES!$A$6:$F$1000,6,0),"")</f>
        <v>43738</v>
      </c>
      <c r="I1877" s="132">
        <f t="shared" si="221"/>
        <v>2</v>
      </c>
      <c r="J1877" s="112" t="s">
        <v>1417</v>
      </c>
      <c r="K1877" s="112">
        <v>2018</v>
      </c>
      <c r="L1877" s="198">
        <v>43300</v>
      </c>
      <c r="M1877" s="112">
        <v>2764</v>
      </c>
      <c r="N1877" s="112">
        <v>2767</v>
      </c>
      <c r="O1877" s="198">
        <v>43300</v>
      </c>
      <c r="P1877" s="112" t="s">
        <v>134</v>
      </c>
      <c r="Q1877" s="112" t="s">
        <v>566</v>
      </c>
      <c r="R1877" s="132" t="str">
        <f>IFERROR(VLOOKUP(Q1877,PROVEEDORES!$A$2:$B$100,2,0),"")</f>
        <v>QUITO</v>
      </c>
      <c r="S1877" s="200">
        <v>0.70833333333333337</v>
      </c>
      <c r="T1877" s="112">
        <v>15</v>
      </c>
      <c r="U1877" s="196" t="str">
        <f>IFERROR(VLOOKUP(V1877,TRANSPORTE!$A$4:$B$99,2,0),"")</f>
        <v>HECTOR LOPEZ</v>
      </c>
      <c r="V1877" s="112" t="s">
        <v>526</v>
      </c>
      <c r="Y1877" s="196" t="str">
        <f>IFERROR(VLOOKUP(V1877,TRANSPORTE!$A$4:$C$99,3,0),"")</f>
        <v>FURGÓN</v>
      </c>
      <c r="Z1877" s="196" t="str">
        <f>IFERROR(VLOOKUP(V1877,TRANSPORTE!$A$4:$D$99,4,0),"")</f>
        <v>NISSAN</v>
      </c>
      <c r="AA1877" s="196" t="str">
        <f>IFERROR(VLOOKUP(V1877,TRANSPORTE!$A$4:$E$99,5,0),"")</f>
        <v>ORION</v>
      </c>
      <c r="AB1877" s="196">
        <f t="shared" si="224"/>
        <v>2</v>
      </c>
      <c r="AC1877" s="196">
        <f t="shared" si="222"/>
        <v>1</v>
      </c>
      <c r="AD1877" s="181">
        <v>490</v>
      </c>
      <c r="AE1877" s="132">
        <f t="shared" si="220"/>
        <v>959</v>
      </c>
      <c r="AF1877" s="112">
        <v>1</v>
      </c>
      <c r="AG1877" s="202"/>
      <c r="AH1877" s="196" t="str">
        <f t="shared" si="219"/>
        <v>2767ACTIVOX MENTA-EUCALIPTO X 16 PASTILLAS</v>
      </c>
      <c r="AI1877" s="112" t="s">
        <v>512</v>
      </c>
    </row>
    <row r="1878" spans="1:35" s="112" customFormat="1" x14ac:dyDescent="0.3">
      <c r="A1878" s="112">
        <v>215</v>
      </c>
      <c r="B1878" s="196" t="str">
        <f t="shared" si="217"/>
        <v>2152</v>
      </c>
      <c r="C1878" s="196" t="str">
        <f t="shared" si="218"/>
        <v>27673</v>
      </c>
      <c r="D1878" s="115"/>
      <c r="E1878" s="180" t="s">
        <v>617</v>
      </c>
      <c r="F1878" s="197" t="str">
        <f>IFERROR(VLOOKUP(CONCATENATE(G1878,E1878),LOTES!$A$6:$D$1002,4,0),"")</f>
        <v>PHYTO SOYA CAPS. X 60</v>
      </c>
      <c r="G1878" s="180" t="s">
        <v>355</v>
      </c>
      <c r="H1878" s="136">
        <f>IFERROR(VLOOKUP(CONCATENATE(G1878,E1878),LOTES!$A$6:$F$1000,6,0),"")</f>
        <v>44073</v>
      </c>
      <c r="I1878" s="132">
        <f t="shared" si="221"/>
        <v>3</v>
      </c>
      <c r="J1878" s="112" t="s">
        <v>1417</v>
      </c>
      <c r="K1878" s="112">
        <v>2018</v>
      </c>
      <c r="L1878" s="198">
        <v>43300</v>
      </c>
      <c r="M1878" s="112">
        <v>2764</v>
      </c>
      <c r="N1878" s="112">
        <v>2767</v>
      </c>
      <c r="O1878" s="198">
        <v>43300</v>
      </c>
      <c r="P1878" s="112" t="s">
        <v>134</v>
      </c>
      <c r="Q1878" s="112" t="s">
        <v>566</v>
      </c>
      <c r="R1878" s="132" t="str">
        <f>IFERROR(VLOOKUP(Q1878,PROVEEDORES!$A$2:$B$100,2,0),"")</f>
        <v>QUITO</v>
      </c>
      <c r="S1878" s="200">
        <v>0.70833333333333337</v>
      </c>
      <c r="T1878" s="112">
        <v>15</v>
      </c>
      <c r="U1878" s="196" t="str">
        <f>IFERROR(VLOOKUP(V1878,TRANSPORTE!$A$4:$B$99,2,0),"")</f>
        <v>HECTOR LOPEZ</v>
      </c>
      <c r="V1878" s="112" t="s">
        <v>526</v>
      </c>
      <c r="Y1878" s="196" t="str">
        <f>IFERROR(VLOOKUP(V1878,TRANSPORTE!$A$4:$C$99,3,0),"")</f>
        <v>FURGÓN</v>
      </c>
      <c r="Z1878" s="196" t="str">
        <f>IFERROR(VLOOKUP(V1878,TRANSPORTE!$A$4:$D$99,4,0),"")</f>
        <v>NISSAN</v>
      </c>
      <c r="AA1878" s="196" t="str">
        <f>IFERROR(VLOOKUP(V1878,TRANSPORTE!$A$4:$E$99,5,0),"")</f>
        <v>ORION</v>
      </c>
      <c r="AB1878" s="196">
        <f t="shared" si="224"/>
        <v>2</v>
      </c>
      <c r="AC1878" s="196">
        <f t="shared" si="222"/>
        <v>1</v>
      </c>
      <c r="AD1878" s="181">
        <v>18</v>
      </c>
      <c r="AE1878" s="132">
        <f t="shared" si="220"/>
        <v>959</v>
      </c>
      <c r="AF1878" s="112">
        <v>1</v>
      </c>
      <c r="AG1878" s="202"/>
      <c r="AH1878" s="196" t="str">
        <f t="shared" si="219"/>
        <v>2767PHYTO SOYA CAPS. X 60</v>
      </c>
      <c r="AI1878" s="112" t="s">
        <v>512</v>
      </c>
    </row>
    <row r="1879" spans="1:35" s="112" customFormat="1" x14ac:dyDescent="0.3">
      <c r="A1879" s="112">
        <v>215</v>
      </c>
      <c r="B1879" s="196" t="str">
        <f t="shared" si="217"/>
        <v>2152</v>
      </c>
      <c r="C1879" s="196" t="str">
        <f t="shared" si="218"/>
        <v>27674</v>
      </c>
      <c r="D1879" s="115"/>
      <c r="E1879" s="180" t="s">
        <v>634</v>
      </c>
      <c r="F1879" s="197" t="str">
        <f>IFERROR(VLOOKUP(CONCATENATE(G1879,E1879),LOTES!$A$6:$D$1002,4,0),"")</f>
        <v>PHYTO SOYA GEL VAGINAL X 8 APLICADORES</v>
      </c>
      <c r="G1879" s="180" t="s">
        <v>326</v>
      </c>
      <c r="H1879" s="136">
        <f>IFERROR(VLOOKUP(CONCATENATE(G1879,E1879),LOTES!$A$6:$F$1000,6,0),"")</f>
        <v>44134</v>
      </c>
      <c r="I1879" s="132">
        <f t="shared" si="221"/>
        <v>4</v>
      </c>
      <c r="J1879" s="112" t="s">
        <v>1417</v>
      </c>
      <c r="K1879" s="112">
        <v>2018</v>
      </c>
      <c r="L1879" s="198">
        <v>43300</v>
      </c>
      <c r="M1879" s="112">
        <v>2764</v>
      </c>
      <c r="N1879" s="112">
        <v>2767</v>
      </c>
      <c r="O1879" s="198">
        <v>43300</v>
      </c>
      <c r="P1879" s="112" t="s">
        <v>134</v>
      </c>
      <c r="Q1879" s="112" t="s">
        <v>566</v>
      </c>
      <c r="R1879" s="132" t="str">
        <f>IFERROR(VLOOKUP(Q1879,PROVEEDORES!$A$2:$B$100,2,0),"")</f>
        <v>QUITO</v>
      </c>
      <c r="S1879" s="200">
        <v>0.70833333333333337</v>
      </c>
      <c r="T1879" s="112">
        <v>15</v>
      </c>
      <c r="U1879" s="196" t="str">
        <f>IFERROR(VLOOKUP(V1879,TRANSPORTE!$A$4:$B$99,2,0),"")</f>
        <v>HECTOR LOPEZ</v>
      </c>
      <c r="V1879" s="112" t="s">
        <v>526</v>
      </c>
      <c r="Y1879" s="196" t="str">
        <f>IFERROR(VLOOKUP(V1879,TRANSPORTE!$A$4:$C$99,3,0),"")</f>
        <v>FURGÓN</v>
      </c>
      <c r="Z1879" s="196" t="str">
        <f>IFERROR(VLOOKUP(V1879,TRANSPORTE!$A$4:$D$99,4,0),"")</f>
        <v>NISSAN</v>
      </c>
      <c r="AA1879" s="196" t="str">
        <f>IFERROR(VLOOKUP(V1879,TRANSPORTE!$A$4:$E$99,5,0),"")</f>
        <v>ORION</v>
      </c>
      <c r="AB1879" s="196">
        <f t="shared" si="224"/>
        <v>2</v>
      </c>
      <c r="AC1879" s="196">
        <f t="shared" si="222"/>
        <v>1</v>
      </c>
      <c r="AD1879" s="181">
        <v>24</v>
      </c>
      <c r="AE1879" s="132">
        <f t="shared" si="220"/>
        <v>959</v>
      </c>
      <c r="AF1879" s="112">
        <v>1</v>
      </c>
      <c r="AG1879" s="202"/>
      <c r="AH1879" s="196" t="str">
        <f t="shared" si="219"/>
        <v>2767PHYTO SOYA GEL VAGINAL X 8 APLICADORES</v>
      </c>
      <c r="AI1879" s="112" t="s">
        <v>512</v>
      </c>
    </row>
    <row r="1880" spans="1:35" s="112" customFormat="1" x14ac:dyDescent="0.3">
      <c r="A1880" s="112">
        <v>215</v>
      </c>
      <c r="B1880" s="196" t="str">
        <f t="shared" si="217"/>
        <v>2152</v>
      </c>
      <c r="C1880" s="196" t="str">
        <f t="shared" si="218"/>
        <v>27675</v>
      </c>
      <c r="D1880" s="115"/>
      <c r="E1880" s="180" t="s">
        <v>615</v>
      </c>
      <c r="F1880" s="197" t="str">
        <f>IFERROR(VLOOKUP(CONCATENATE(G1880,E1880),LOTES!$A$6:$D$1002,4,0),"")</f>
        <v>ARKOVOX PROPOLIS JARABE X 150 ML.</v>
      </c>
      <c r="G1880" s="180" t="s">
        <v>404</v>
      </c>
      <c r="H1880" s="136">
        <f>IFERROR(VLOOKUP(CONCATENATE(G1880,E1880),LOTES!$A$6:$F$1000,6,0),"")</f>
        <v>43707</v>
      </c>
      <c r="I1880" s="132">
        <f t="shared" si="221"/>
        <v>5</v>
      </c>
      <c r="J1880" s="112" t="s">
        <v>1417</v>
      </c>
      <c r="K1880" s="112">
        <v>2018</v>
      </c>
      <c r="L1880" s="198">
        <v>43300</v>
      </c>
      <c r="M1880" s="112">
        <v>2764</v>
      </c>
      <c r="N1880" s="112">
        <v>2767</v>
      </c>
      <c r="O1880" s="198">
        <v>43300</v>
      </c>
      <c r="P1880" s="112" t="s">
        <v>134</v>
      </c>
      <c r="Q1880" s="112" t="s">
        <v>566</v>
      </c>
      <c r="R1880" s="132" t="str">
        <f>IFERROR(VLOOKUP(Q1880,PROVEEDORES!$A$2:$B$100,2,0),"")</f>
        <v>QUITO</v>
      </c>
      <c r="S1880" s="200">
        <v>0.70833333333333337</v>
      </c>
      <c r="T1880" s="112">
        <v>15</v>
      </c>
      <c r="U1880" s="196" t="str">
        <f>IFERROR(VLOOKUP(V1880,TRANSPORTE!$A$4:$B$99,2,0),"")</f>
        <v>HECTOR LOPEZ</v>
      </c>
      <c r="V1880" s="112" t="s">
        <v>526</v>
      </c>
      <c r="Y1880" s="196" t="str">
        <f>IFERROR(VLOOKUP(V1880,TRANSPORTE!$A$4:$C$99,3,0),"")</f>
        <v>FURGÓN</v>
      </c>
      <c r="Z1880" s="196" t="str">
        <f>IFERROR(VLOOKUP(V1880,TRANSPORTE!$A$4:$D$99,4,0),"")</f>
        <v>NISSAN</v>
      </c>
      <c r="AA1880" s="196" t="str">
        <f>IFERROR(VLOOKUP(V1880,TRANSPORTE!$A$4:$E$99,5,0),"")</f>
        <v>ORION</v>
      </c>
      <c r="AB1880" s="196">
        <f t="shared" si="224"/>
        <v>2</v>
      </c>
      <c r="AC1880" s="196">
        <f t="shared" si="222"/>
        <v>1</v>
      </c>
      <c r="AD1880" s="181">
        <v>90</v>
      </c>
      <c r="AE1880" s="132">
        <f t="shared" si="220"/>
        <v>959</v>
      </c>
      <c r="AF1880" s="112">
        <v>1</v>
      </c>
      <c r="AG1880" s="202"/>
      <c r="AH1880" s="196" t="str">
        <f t="shared" si="219"/>
        <v>2767ARKOVOX PROPOLIS JARABE X 150 ML.</v>
      </c>
      <c r="AI1880" s="112" t="s">
        <v>512</v>
      </c>
    </row>
    <row r="1881" spans="1:35" s="112" customFormat="1" x14ac:dyDescent="0.3">
      <c r="A1881" s="112">
        <v>215</v>
      </c>
      <c r="B1881" s="196" t="str">
        <f t="shared" si="217"/>
        <v>2152</v>
      </c>
      <c r="C1881" s="196" t="str">
        <f t="shared" si="218"/>
        <v>27676</v>
      </c>
      <c r="D1881" s="115"/>
      <c r="E1881" s="180" t="s">
        <v>620</v>
      </c>
      <c r="F1881" s="197" t="str">
        <f>IFERROR(VLOOKUP(CONCATENATE(G1881,E1881),LOTES!$A$6:$D$1002,4,0),"")</f>
        <v>PHYTO SOYA FORTE X 60 CAPS</v>
      </c>
      <c r="G1881" s="180" t="s">
        <v>184</v>
      </c>
      <c r="H1881" s="136">
        <f>IFERROR(VLOOKUP(CONCATENATE(G1881,E1881),LOTES!$A$6:$F$1000,6,0),"")</f>
        <v>44042</v>
      </c>
      <c r="I1881" s="132">
        <f t="shared" si="221"/>
        <v>6</v>
      </c>
      <c r="J1881" s="112" t="s">
        <v>1417</v>
      </c>
      <c r="K1881" s="112">
        <v>2018</v>
      </c>
      <c r="L1881" s="198">
        <v>43300</v>
      </c>
      <c r="M1881" s="112">
        <v>2764</v>
      </c>
      <c r="N1881" s="112">
        <v>2767</v>
      </c>
      <c r="O1881" s="198">
        <v>43300</v>
      </c>
      <c r="P1881" s="112" t="s">
        <v>134</v>
      </c>
      <c r="Q1881" s="112" t="s">
        <v>566</v>
      </c>
      <c r="R1881" s="132" t="str">
        <f>IFERROR(VLOOKUP(Q1881,PROVEEDORES!$A$2:$B$100,2,0),"")</f>
        <v>QUITO</v>
      </c>
      <c r="S1881" s="200">
        <v>0.70833333333333337</v>
      </c>
      <c r="T1881" s="112">
        <v>15</v>
      </c>
      <c r="U1881" s="196" t="str">
        <f>IFERROR(VLOOKUP(V1881,TRANSPORTE!$A$4:$B$99,2,0),"")</f>
        <v>HECTOR LOPEZ</v>
      </c>
      <c r="V1881" s="112" t="s">
        <v>526</v>
      </c>
      <c r="Y1881" s="196" t="str">
        <f>IFERROR(VLOOKUP(V1881,TRANSPORTE!$A$4:$C$99,3,0),"")</f>
        <v>FURGÓN</v>
      </c>
      <c r="Z1881" s="196" t="str">
        <f>IFERROR(VLOOKUP(V1881,TRANSPORTE!$A$4:$D$99,4,0),"")</f>
        <v>NISSAN</v>
      </c>
      <c r="AA1881" s="196" t="str">
        <f>IFERROR(VLOOKUP(V1881,TRANSPORTE!$A$4:$E$99,5,0),"")</f>
        <v>ORION</v>
      </c>
      <c r="AB1881" s="196">
        <f t="shared" si="224"/>
        <v>2</v>
      </c>
      <c r="AC1881" s="196">
        <f t="shared" si="222"/>
        <v>1</v>
      </c>
      <c r="AD1881" s="181">
        <v>6</v>
      </c>
      <c r="AE1881" s="132">
        <f t="shared" si="220"/>
        <v>959</v>
      </c>
      <c r="AF1881" s="112">
        <v>1</v>
      </c>
      <c r="AG1881" s="202"/>
      <c r="AH1881" s="196" t="str">
        <f t="shared" si="219"/>
        <v>2767PHYTO SOYA FORTE X 60 CAPS</v>
      </c>
      <c r="AI1881" s="112" t="s">
        <v>512</v>
      </c>
    </row>
    <row r="1882" spans="1:35" s="112" customFormat="1" x14ac:dyDescent="0.3">
      <c r="A1882" s="112">
        <v>215</v>
      </c>
      <c r="B1882" s="196" t="str">
        <f t="shared" si="217"/>
        <v>2152</v>
      </c>
      <c r="C1882" s="196" t="str">
        <f t="shared" si="218"/>
        <v>27677</v>
      </c>
      <c r="D1882" s="115"/>
      <c r="E1882" s="180" t="s">
        <v>621</v>
      </c>
      <c r="F1882" s="197" t="str">
        <f>IFERROR(VLOOKUP(CONCATENATE(G1882,E1882),LOTES!$A$6:$D$1002,4,0),"")</f>
        <v>VAGIVIT CAJS X 6 V.T.</v>
      </c>
      <c r="G1882" s="180" t="s">
        <v>168</v>
      </c>
      <c r="H1882" s="136">
        <f>IFERROR(VLOOKUP(CONCATENATE(G1882,E1882),LOTES!$A$6:$F$1000,6,0),"")</f>
        <v>43738</v>
      </c>
      <c r="I1882" s="132">
        <f t="shared" si="221"/>
        <v>7</v>
      </c>
      <c r="J1882" s="112" t="s">
        <v>1417</v>
      </c>
      <c r="K1882" s="112">
        <v>2018</v>
      </c>
      <c r="L1882" s="198">
        <v>43300</v>
      </c>
      <c r="M1882" s="112">
        <v>2764</v>
      </c>
      <c r="N1882" s="112">
        <v>2767</v>
      </c>
      <c r="O1882" s="198">
        <v>43300</v>
      </c>
      <c r="P1882" s="112" t="s">
        <v>134</v>
      </c>
      <c r="Q1882" s="112" t="s">
        <v>566</v>
      </c>
      <c r="R1882" s="132" t="str">
        <f>IFERROR(VLOOKUP(Q1882,PROVEEDORES!$A$2:$B$100,2,0),"")</f>
        <v>QUITO</v>
      </c>
      <c r="S1882" s="200">
        <v>0.70833333333333337</v>
      </c>
      <c r="T1882" s="112">
        <v>15</v>
      </c>
      <c r="U1882" s="196" t="str">
        <f>IFERROR(VLOOKUP(V1882,TRANSPORTE!$A$4:$B$99,2,0),"")</f>
        <v>HECTOR LOPEZ</v>
      </c>
      <c r="V1882" s="112" t="s">
        <v>526</v>
      </c>
      <c r="Y1882" s="196" t="str">
        <f>IFERROR(VLOOKUP(V1882,TRANSPORTE!$A$4:$C$99,3,0),"")</f>
        <v>FURGÓN</v>
      </c>
      <c r="Z1882" s="196" t="str">
        <f>IFERROR(VLOOKUP(V1882,TRANSPORTE!$A$4:$D$99,4,0),"")</f>
        <v>NISSAN</v>
      </c>
      <c r="AA1882" s="196" t="str">
        <f>IFERROR(VLOOKUP(V1882,TRANSPORTE!$A$4:$E$99,5,0),"")</f>
        <v>ORION</v>
      </c>
      <c r="AB1882" s="196">
        <f t="shared" si="224"/>
        <v>2</v>
      </c>
      <c r="AC1882" s="196">
        <f t="shared" si="222"/>
        <v>1</v>
      </c>
      <c r="AD1882" s="181">
        <v>12</v>
      </c>
      <c r="AE1882" s="132">
        <f t="shared" si="220"/>
        <v>959</v>
      </c>
      <c r="AF1882" s="112">
        <v>1</v>
      </c>
      <c r="AG1882" s="202"/>
      <c r="AH1882" s="196" t="str">
        <f t="shared" si="219"/>
        <v>2767VAGIVIT CAJS X 6 V.T.</v>
      </c>
      <c r="AI1882" s="112" t="s">
        <v>512</v>
      </c>
    </row>
    <row r="1883" spans="1:35" s="112" customFormat="1" x14ac:dyDescent="0.3">
      <c r="A1883" s="112">
        <v>215</v>
      </c>
      <c r="B1883" s="196" t="str">
        <f t="shared" si="217"/>
        <v>2152</v>
      </c>
      <c r="C1883" s="196" t="str">
        <f t="shared" si="218"/>
        <v>27678</v>
      </c>
      <c r="D1883" s="115"/>
      <c r="E1883" s="180" t="s">
        <v>627</v>
      </c>
      <c r="F1883" s="197" t="str">
        <f>IFERROR(VLOOKUP(CONCATENATE(G1883,E1883),LOTES!$A$6:$D$1002,4,0),"")</f>
        <v>ECHINALIS X 30 CAPSULAS</v>
      </c>
      <c r="G1883" s="180" t="s">
        <v>154</v>
      </c>
      <c r="H1883" s="136">
        <f>IFERROR(VLOOKUP(CONCATENATE(G1883,E1883),LOTES!$A$6:$F$1000,6,0),"")</f>
        <v>43910</v>
      </c>
      <c r="I1883" s="132">
        <f t="shared" si="221"/>
        <v>8</v>
      </c>
      <c r="J1883" s="112" t="s">
        <v>1417</v>
      </c>
      <c r="K1883" s="112">
        <v>2018</v>
      </c>
      <c r="L1883" s="198">
        <v>43300</v>
      </c>
      <c r="M1883" s="112">
        <v>2764</v>
      </c>
      <c r="N1883" s="112">
        <v>2767</v>
      </c>
      <c r="O1883" s="198">
        <v>43300</v>
      </c>
      <c r="P1883" s="112" t="s">
        <v>134</v>
      </c>
      <c r="Q1883" s="112" t="s">
        <v>566</v>
      </c>
      <c r="R1883" s="132" t="str">
        <f>IFERROR(VLOOKUP(Q1883,PROVEEDORES!$A$2:$B$100,2,0),"")</f>
        <v>QUITO</v>
      </c>
      <c r="S1883" s="200">
        <v>0.70833333333333337</v>
      </c>
      <c r="T1883" s="112">
        <v>15</v>
      </c>
      <c r="U1883" s="196" t="str">
        <f>IFERROR(VLOOKUP(V1883,TRANSPORTE!$A$4:$B$99,2,0),"")</f>
        <v>HECTOR LOPEZ</v>
      </c>
      <c r="V1883" s="112" t="s">
        <v>526</v>
      </c>
      <c r="Y1883" s="196" t="str">
        <f>IFERROR(VLOOKUP(V1883,TRANSPORTE!$A$4:$C$99,3,0),"")</f>
        <v>FURGÓN</v>
      </c>
      <c r="Z1883" s="196" t="str">
        <f>IFERROR(VLOOKUP(V1883,TRANSPORTE!$A$4:$D$99,4,0),"")</f>
        <v>NISSAN</v>
      </c>
      <c r="AA1883" s="196" t="str">
        <f>IFERROR(VLOOKUP(V1883,TRANSPORTE!$A$4:$E$99,5,0),"")</f>
        <v>ORION</v>
      </c>
      <c r="AB1883" s="196">
        <f t="shared" si="224"/>
        <v>2</v>
      </c>
      <c r="AC1883" s="196">
        <f t="shared" si="222"/>
        <v>1</v>
      </c>
      <c r="AD1883" s="181">
        <v>18</v>
      </c>
      <c r="AE1883" s="132">
        <f t="shared" si="220"/>
        <v>959</v>
      </c>
      <c r="AF1883" s="112">
        <v>1</v>
      </c>
      <c r="AG1883" s="202"/>
      <c r="AH1883" s="196" t="str">
        <f t="shared" si="219"/>
        <v>2767ECHINALIS X 30 CAPSULAS</v>
      </c>
      <c r="AI1883" s="112" t="s">
        <v>512</v>
      </c>
    </row>
    <row r="1884" spans="1:35" s="112" customFormat="1" x14ac:dyDescent="0.3">
      <c r="A1884" s="112">
        <v>215</v>
      </c>
      <c r="B1884" s="196" t="str">
        <f t="shared" si="217"/>
        <v>2152</v>
      </c>
      <c r="C1884" s="196" t="str">
        <f t="shared" si="218"/>
        <v>27679</v>
      </c>
      <c r="D1884" s="115"/>
      <c r="E1884" s="180" t="s">
        <v>633</v>
      </c>
      <c r="F1884" s="197" t="str">
        <f>IFERROR(VLOOKUP(CONCATENATE(G1884,E1884),LOTES!$A$6:$D$1002,4,0),"")</f>
        <v>VITIVEN X 30 CAPSULAS</v>
      </c>
      <c r="G1884" s="180" t="s">
        <v>173</v>
      </c>
      <c r="H1884" s="136">
        <f>IFERROR(VLOOKUP(CONCATENATE(G1884,E1884),LOTES!$A$6:$F$1000,6,0),"")</f>
        <v>43497</v>
      </c>
      <c r="I1884" s="132">
        <f t="shared" si="221"/>
        <v>9</v>
      </c>
      <c r="J1884" s="112" t="s">
        <v>1417</v>
      </c>
      <c r="K1884" s="112">
        <v>2018</v>
      </c>
      <c r="L1884" s="198">
        <v>43300</v>
      </c>
      <c r="M1884" s="112">
        <v>2764</v>
      </c>
      <c r="N1884" s="112">
        <v>2767</v>
      </c>
      <c r="O1884" s="198">
        <v>43300</v>
      </c>
      <c r="P1884" s="112" t="s">
        <v>134</v>
      </c>
      <c r="Q1884" s="112" t="s">
        <v>566</v>
      </c>
      <c r="R1884" s="132" t="str">
        <f>IFERROR(VLOOKUP(Q1884,PROVEEDORES!$A$2:$B$100,2,0),"")</f>
        <v>QUITO</v>
      </c>
      <c r="S1884" s="200">
        <v>0.70833333333333337</v>
      </c>
      <c r="T1884" s="112">
        <v>15</v>
      </c>
      <c r="U1884" s="196" t="str">
        <f>IFERROR(VLOOKUP(V1884,TRANSPORTE!$A$4:$B$99,2,0),"")</f>
        <v>HECTOR LOPEZ</v>
      </c>
      <c r="V1884" s="112" t="s">
        <v>526</v>
      </c>
      <c r="Y1884" s="196" t="str">
        <f>IFERROR(VLOOKUP(V1884,TRANSPORTE!$A$4:$C$99,3,0),"")</f>
        <v>FURGÓN</v>
      </c>
      <c r="Z1884" s="196" t="str">
        <f>IFERROR(VLOOKUP(V1884,TRANSPORTE!$A$4:$D$99,4,0),"")</f>
        <v>NISSAN</v>
      </c>
      <c r="AA1884" s="196" t="str">
        <f>IFERROR(VLOOKUP(V1884,TRANSPORTE!$A$4:$E$99,5,0),"")</f>
        <v>ORION</v>
      </c>
      <c r="AB1884" s="196">
        <f t="shared" si="224"/>
        <v>2</v>
      </c>
      <c r="AC1884" s="196">
        <f t="shared" si="222"/>
        <v>1</v>
      </c>
      <c r="AD1884" s="181">
        <v>6</v>
      </c>
      <c r="AE1884" s="132">
        <f t="shared" si="220"/>
        <v>959</v>
      </c>
      <c r="AF1884" s="112">
        <v>1</v>
      </c>
      <c r="AG1884" s="202"/>
      <c r="AH1884" s="196" t="str">
        <f t="shared" si="219"/>
        <v>2767VITIVEN X 30 CAPSULAS</v>
      </c>
      <c r="AI1884" s="112" t="s">
        <v>512</v>
      </c>
    </row>
    <row r="1885" spans="1:35" s="112" customFormat="1" x14ac:dyDescent="0.3">
      <c r="A1885" s="112">
        <v>215</v>
      </c>
      <c r="B1885" s="196" t="str">
        <f t="shared" si="217"/>
        <v>2152</v>
      </c>
      <c r="C1885" s="196" t="str">
        <f t="shared" si="218"/>
        <v>276710</v>
      </c>
      <c r="D1885" s="115"/>
      <c r="E1885" s="180" t="s">
        <v>619</v>
      </c>
      <c r="F1885" s="197" t="str">
        <f>IFERROR(VLOOKUP(CONCATENATE(G1885,E1885),LOTES!$A$6:$D$1002,4,0),"")</f>
        <v>CYS-CONTROL SACHETS X 14</v>
      </c>
      <c r="G1885" s="180" t="s">
        <v>608</v>
      </c>
      <c r="H1885" s="136">
        <f>IFERROR(VLOOKUP(CONCATENATE(G1885,E1885),LOTES!$A$6:$F$1000,6,0),"")</f>
        <v>44255</v>
      </c>
      <c r="I1885" s="132">
        <f t="shared" si="221"/>
        <v>10</v>
      </c>
      <c r="J1885" s="112" t="s">
        <v>1417</v>
      </c>
      <c r="K1885" s="112">
        <v>2018</v>
      </c>
      <c r="L1885" s="198">
        <v>43300</v>
      </c>
      <c r="M1885" s="112">
        <v>2764</v>
      </c>
      <c r="N1885" s="112">
        <v>2767</v>
      </c>
      <c r="O1885" s="198">
        <v>43300</v>
      </c>
      <c r="P1885" s="112" t="s">
        <v>134</v>
      </c>
      <c r="Q1885" s="112" t="s">
        <v>566</v>
      </c>
      <c r="R1885" s="132" t="str">
        <f>IFERROR(VLOOKUP(Q1885,PROVEEDORES!$A$2:$B$100,2,0),"")</f>
        <v>QUITO</v>
      </c>
      <c r="S1885" s="200">
        <v>0.70833333333333337</v>
      </c>
      <c r="T1885" s="112">
        <v>15</v>
      </c>
      <c r="U1885" s="196" t="str">
        <f>IFERROR(VLOOKUP(V1885,TRANSPORTE!$A$4:$B$99,2,0),"")</f>
        <v>HECTOR LOPEZ</v>
      </c>
      <c r="V1885" s="112" t="s">
        <v>526</v>
      </c>
      <c r="Y1885" s="196" t="str">
        <f>IFERROR(VLOOKUP(V1885,TRANSPORTE!$A$4:$C$99,3,0),"")</f>
        <v>FURGÓN</v>
      </c>
      <c r="Z1885" s="196" t="str">
        <f>IFERROR(VLOOKUP(V1885,TRANSPORTE!$A$4:$D$99,4,0),"")</f>
        <v>NISSAN</v>
      </c>
      <c r="AA1885" s="196" t="str">
        <f>IFERROR(VLOOKUP(V1885,TRANSPORTE!$A$4:$E$99,5,0),"")</f>
        <v>ORION</v>
      </c>
      <c r="AB1885" s="196">
        <f t="shared" si="224"/>
        <v>2</v>
      </c>
      <c r="AC1885" s="196">
        <f t="shared" si="222"/>
        <v>1</v>
      </c>
      <c r="AD1885" s="181">
        <v>24</v>
      </c>
      <c r="AE1885" s="132">
        <f t="shared" si="220"/>
        <v>959</v>
      </c>
      <c r="AF1885" s="112">
        <v>1</v>
      </c>
      <c r="AG1885" s="202"/>
      <c r="AH1885" s="196" t="str">
        <f t="shared" si="219"/>
        <v>2767CYS-CONTROL SACHETS X 14</v>
      </c>
      <c r="AI1885" s="112" t="s">
        <v>512</v>
      </c>
    </row>
    <row r="1886" spans="1:35" s="112" customFormat="1" x14ac:dyDescent="0.3">
      <c r="A1886" s="112">
        <v>215</v>
      </c>
      <c r="B1886" s="196" t="str">
        <f t="shared" si="217"/>
        <v>2152</v>
      </c>
      <c r="C1886" s="196" t="str">
        <f t="shared" si="218"/>
        <v>276711</v>
      </c>
      <c r="D1886" s="115"/>
      <c r="E1886" s="180" t="s">
        <v>613</v>
      </c>
      <c r="F1886" s="197" t="str">
        <f>IFERROR(VLOOKUP(CONCATENATE(G1886,E1886),LOTES!$A$6:$D$1002,4,0),"")</f>
        <v>ARKOLAGEN PLUS X 14 SACHETS</v>
      </c>
      <c r="G1886" s="180" t="s">
        <v>586</v>
      </c>
      <c r="H1886" s="136">
        <f>IFERROR(VLOOKUP(CONCATENATE(G1886,E1886),LOTES!$A$6:$F$1000,6,0),"")</f>
        <v>44226</v>
      </c>
      <c r="I1886" s="132">
        <f t="shared" si="221"/>
        <v>11</v>
      </c>
      <c r="J1886" s="112" t="s">
        <v>1417</v>
      </c>
      <c r="K1886" s="112">
        <v>2018</v>
      </c>
      <c r="L1886" s="198">
        <v>43300</v>
      </c>
      <c r="M1886" s="112">
        <v>2764</v>
      </c>
      <c r="N1886" s="112">
        <v>2767</v>
      </c>
      <c r="O1886" s="198">
        <v>43300</v>
      </c>
      <c r="P1886" s="112" t="s">
        <v>134</v>
      </c>
      <c r="Q1886" s="112" t="s">
        <v>566</v>
      </c>
      <c r="R1886" s="132" t="str">
        <f>IFERROR(VLOOKUP(Q1886,PROVEEDORES!$A$2:$B$100,2,0),"")</f>
        <v>QUITO</v>
      </c>
      <c r="S1886" s="200">
        <v>0.70833333333333337</v>
      </c>
      <c r="T1886" s="112">
        <v>15</v>
      </c>
      <c r="U1886" s="196" t="str">
        <f>IFERROR(VLOOKUP(V1886,TRANSPORTE!$A$4:$B$99,2,0),"")</f>
        <v>HECTOR LOPEZ</v>
      </c>
      <c r="V1886" s="112" t="s">
        <v>526</v>
      </c>
      <c r="Y1886" s="196" t="str">
        <f>IFERROR(VLOOKUP(V1886,TRANSPORTE!$A$4:$C$99,3,0),"")</f>
        <v>FURGÓN</v>
      </c>
      <c r="Z1886" s="196" t="str">
        <f>IFERROR(VLOOKUP(V1886,TRANSPORTE!$A$4:$D$99,4,0),"")</f>
        <v>NISSAN</v>
      </c>
      <c r="AA1886" s="196" t="str">
        <f>IFERROR(VLOOKUP(V1886,TRANSPORTE!$A$4:$E$99,5,0),"")</f>
        <v>ORION</v>
      </c>
      <c r="AB1886" s="196">
        <f t="shared" si="224"/>
        <v>2</v>
      </c>
      <c r="AC1886" s="196">
        <f t="shared" si="222"/>
        <v>1</v>
      </c>
      <c r="AD1886" s="181">
        <v>12</v>
      </c>
      <c r="AE1886" s="132">
        <f t="shared" si="220"/>
        <v>959</v>
      </c>
      <c r="AF1886" s="112">
        <v>1</v>
      </c>
      <c r="AG1886" s="202"/>
      <c r="AH1886" s="196" t="str">
        <f t="shared" si="219"/>
        <v>2767ARKOLAGEN PLUS X 14 SACHETS</v>
      </c>
      <c r="AI1886" s="112" t="s">
        <v>512</v>
      </c>
    </row>
    <row r="1887" spans="1:35" s="112" customFormat="1" x14ac:dyDescent="0.3">
      <c r="A1887" s="112">
        <v>215</v>
      </c>
      <c r="B1887" s="196" t="str">
        <f t="shared" si="217"/>
        <v>2153</v>
      </c>
      <c r="C1887" s="196" t="str">
        <f t="shared" si="218"/>
        <v>27681</v>
      </c>
      <c r="D1887" s="115"/>
      <c r="E1887" s="180" t="s">
        <v>631</v>
      </c>
      <c r="F1887" s="197" t="str">
        <f>IFERROR(VLOOKUP(CONCATENATE(G1887,E1887),LOTES!$A$6:$D$1002,4,0),"")</f>
        <v>ACTIVOX MIEL-LIMON X 16 PASTILLAS</v>
      </c>
      <c r="G1887" s="180" t="s">
        <v>183</v>
      </c>
      <c r="H1887" s="136">
        <f>IFERROR(VLOOKUP(CONCATENATE(G1887,E1887),LOTES!$A$6:$F$1000,6,0),"")</f>
        <v>43738</v>
      </c>
      <c r="I1887" s="132">
        <f t="shared" si="221"/>
        <v>1</v>
      </c>
      <c r="J1887" s="112" t="s">
        <v>1417</v>
      </c>
      <c r="K1887" s="112">
        <v>2018</v>
      </c>
      <c r="L1887" s="198">
        <v>43300</v>
      </c>
      <c r="M1887" s="112">
        <v>2765</v>
      </c>
      <c r="N1887" s="112">
        <v>2768</v>
      </c>
      <c r="O1887" s="198">
        <v>43300</v>
      </c>
      <c r="P1887" s="112" t="s">
        <v>134</v>
      </c>
      <c r="Q1887" s="112" t="s">
        <v>96</v>
      </c>
      <c r="R1887" s="132" t="str">
        <f>IFERROR(VLOOKUP(Q1887,PROVEEDORES!$A$2:$B$100,2,0),"")</f>
        <v>GUAYAQUIL</v>
      </c>
      <c r="S1887" s="200">
        <v>0.70833333333333337</v>
      </c>
      <c r="T1887" s="112">
        <v>29</v>
      </c>
      <c r="U1887" s="196" t="str">
        <f>IFERROR(VLOOKUP(V1887,TRANSPORTE!$A$4:$B$99,2,0),"")</f>
        <v>HECTOR LOPEZ</v>
      </c>
      <c r="V1887" s="112" t="s">
        <v>526</v>
      </c>
      <c r="Y1887" s="196" t="str">
        <f>IFERROR(VLOOKUP(V1887,TRANSPORTE!$A$4:$C$99,3,0),"")</f>
        <v>FURGÓN</v>
      </c>
      <c r="Z1887" s="196" t="str">
        <f>IFERROR(VLOOKUP(V1887,TRANSPORTE!$A$4:$D$99,4,0),"")</f>
        <v>NISSAN</v>
      </c>
      <c r="AA1887" s="196" t="str">
        <f>IFERROR(VLOOKUP(V1887,TRANSPORTE!$A$4:$E$99,5,0),"")</f>
        <v>ORION</v>
      </c>
      <c r="AB1887" s="196">
        <f t="shared" si="224"/>
        <v>3</v>
      </c>
      <c r="AC1887" s="196">
        <f t="shared" si="222"/>
        <v>1</v>
      </c>
      <c r="AD1887" s="181">
        <v>505</v>
      </c>
      <c r="AE1887" s="132">
        <f t="shared" si="220"/>
        <v>960</v>
      </c>
      <c r="AF1887" s="112">
        <v>1</v>
      </c>
      <c r="AG1887" s="202"/>
      <c r="AH1887" s="196" t="str">
        <f t="shared" si="219"/>
        <v>2768ACTIVOX MIEL-LIMON X 16 PASTILLAS</v>
      </c>
      <c r="AI1887" s="112" t="s">
        <v>512</v>
      </c>
    </row>
    <row r="1888" spans="1:35" s="112" customFormat="1" x14ac:dyDescent="0.3">
      <c r="A1888" s="112">
        <v>215</v>
      </c>
      <c r="B1888" s="196" t="str">
        <f t="shared" si="217"/>
        <v>2153</v>
      </c>
      <c r="C1888" s="196" t="str">
        <f t="shared" si="218"/>
        <v>27682</v>
      </c>
      <c r="D1888" s="115"/>
      <c r="E1888" s="180" t="s">
        <v>630</v>
      </c>
      <c r="F1888" s="197" t="str">
        <f>IFERROR(VLOOKUP(CONCATENATE(G1888,E1888),LOTES!$A$6:$D$1002,4,0),"")</f>
        <v>ACTIVOX MENTA-EUCALIPTO X 16 PASTILLAS</v>
      </c>
      <c r="G1888" s="180" t="s">
        <v>397</v>
      </c>
      <c r="H1888" s="136">
        <f>IFERROR(VLOOKUP(CONCATENATE(G1888,E1888),LOTES!$A$6:$F$1000,6,0),"")</f>
        <v>43738</v>
      </c>
      <c r="I1888" s="132">
        <f t="shared" si="221"/>
        <v>2</v>
      </c>
      <c r="J1888" s="112" t="s">
        <v>1417</v>
      </c>
      <c r="K1888" s="112">
        <v>2018</v>
      </c>
      <c r="L1888" s="198">
        <v>43300</v>
      </c>
      <c r="M1888" s="112">
        <v>2765</v>
      </c>
      <c r="N1888" s="112">
        <v>2768</v>
      </c>
      <c r="O1888" s="198">
        <v>43300</v>
      </c>
      <c r="P1888" s="112" t="s">
        <v>134</v>
      </c>
      <c r="Q1888" s="112" t="s">
        <v>96</v>
      </c>
      <c r="R1888" s="132" t="str">
        <f>IFERROR(VLOOKUP(Q1888,PROVEEDORES!$A$2:$B$100,2,0),"")</f>
        <v>GUAYAQUIL</v>
      </c>
      <c r="S1888" s="200">
        <v>0.70833333333333337</v>
      </c>
      <c r="T1888" s="112">
        <v>29</v>
      </c>
      <c r="U1888" s="196" t="str">
        <f>IFERROR(VLOOKUP(V1888,TRANSPORTE!$A$4:$B$99,2,0),"")</f>
        <v>HECTOR LOPEZ</v>
      </c>
      <c r="V1888" s="112" t="s">
        <v>526</v>
      </c>
      <c r="Y1888" s="196" t="str">
        <f>IFERROR(VLOOKUP(V1888,TRANSPORTE!$A$4:$C$99,3,0),"")</f>
        <v>FURGÓN</v>
      </c>
      <c r="Z1888" s="196" t="str">
        <f>IFERROR(VLOOKUP(V1888,TRANSPORTE!$A$4:$D$99,4,0),"")</f>
        <v>NISSAN</v>
      </c>
      <c r="AA1888" s="196" t="str">
        <f>IFERROR(VLOOKUP(V1888,TRANSPORTE!$A$4:$E$99,5,0),"")</f>
        <v>ORION</v>
      </c>
      <c r="AB1888" s="196">
        <f t="shared" si="224"/>
        <v>3</v>
      </c>
      <c r="AC1888" s="196">
        <f t="shared" si="222"/>
        <v>1</v>
      </c>
      <c r="AD1888" s="181">
        <v>1020</v>
      </c>
      <c r="AE1888" s="132">
        <f t="shared" si="220"/>
        <v>960</v>
      </c>
      <c r="AF1888" s="112">
        <v>1</v>
      </c>
      <c r="AG1888" s="202"/>
      <c r="AH1888" s="196" t="str">
        <f t="shared" si="219"/>
        <v>2768ACTIVOX MENTA-EUCALIPTO X 16 PASTILLAS</v>
      </c>
      <c r="AI1888" s="112" t="s">
        <v>512</v>
      </c>
    </row>
    <row r="1889" spans="1:35" s="112" customFormat="1" x14ac:dyDescent="0.3">
      <c r="A1889" s="112">
        <v>215</v>
      </c>
      <c r="B1889" s="196" t="str">
        <f t="shared" si="217"/>
        <v>2153</v>
      </c>
      <c r="C1889" s="196" t="str">
        <f t="shared" si="218"/>
        <v>27683</v>
      </c>
      <c r="D1889" s="115"/>
      <c r="E1889" s="180" t="s">
        <v>617</v>
      </c>
      <c r="F1889" s="197" t="str">
        <f>IFERROR(VLOOKUP(CONCATENATE(G1889,E1889),LOTES!$A$6:$D$1002,4,0),"")</f>
        <v>PHYTO SOYA CAPS. X 60</v>
      </c>
      <c r="G1889" s="180" t="s">
        <v>355</v>
      </c>
      <c r="H1889" s="136">
        <f>IFERROR(VLOOKUP(CONCATENATE(G1889,E1889),LOTES!$A$6:$F$1000,6,0),"")</f>
        <v>44073</v>
      </c>
      <c r="I1889" s="132">
        <f t="shared" si="221"/>
        <v>3</v>
      </c>
      <c r="J1889" s="112" t="s">
        <v>1417</v>
      </c>
      <c r="K1889" s="112">
        <v>2018</v>
      </c>
      <c r="L1889" s="198">
        <v>43300</v>
      </c>
      <c r="M1889" s="112">
        <v>2765</v>
      </c>
      <c r="N1889" s="112">
        <v>2768</v>
      </c>
      <c r="O1889" s="198">
        <v>43300</v>
      </c>
      <c r="P1889" s="112" t="s">
        <v>134</v>
      </c>
      <c r="Q1889" s="112" t="s">
        <v>96</v>
      </c>
      <c r="R1889" s="132" t="str">
        <f>IFERROR(VLOOKUP(Q1889,PROVEEDORES!$A$2:$B$100,2,0),"")</f>
        <v>GUAYAQUIL</v>
      </c>
      <c r="S1889" s="200">
        <v>0.70833333333333337</v>
      </c>
      <c r="T1889" s="112">
        <v>29</v>
      </c>
      <c r="U1889" s="196" t="str">
        <f>IFERROR(VLOOKUP(V1889,TRANSPORTE!$A$4:$B$99,2,0),"")</f>
        <v>HECTOR LOPEZ</v>
      </c>
      <c r="V1889" s="112" t="s">
        <v>526</v>
      </c>
      <c r="Y1889" s="196" t="str">
        <f>IFERROR(VLOOKUP(V1889,TRANSPORTE!$A$4:$C$99,3,0),"")</f>
        <v>FURGÓN</v>
      </c>
      <c r="Z1889" s="196" t="str">
        <f>IFERROR(VLOOKUP(V1889,TRANSPORTE!$A$4:$D$99,4,0),"")</f>
        <v>NISSAN</v>
      </c>
      <c r="AA1889" s="196" t="str">
        <f>IFERROR(VLOOKUP(V1889,TRANSPORTE!$A$4:$E$99,5,0),"")</f>
        <v>ORION</v>
      </c>
      <c r="AB1889" s="196">
        <f t="shared" si="224"/>
        <v>3</v>
      </c>
      <c r="AC1889" s="196">
        <f t="shared" si="222"/>
        <v>1</v>
      </c>
      <c r="AD1889" s="181">
        <v>54</v>
      </c>
      <c r="AE1889" s="132">
        <f t="shared" si="220"/>
        <v>960</v>
      </c>
      <c r="AF1889" s="112">
        <v>1</v>
      </c>
      <c r="AG1889" s="202"/>
      <c r="AH1889" s="196" t="str">
        <f t="shared" si="219"/>
        <v>2768PHYTO SOYA CAPS. X 60</v>
      </c>
      <c r="AI1889" s="112" t="s">
        <v>512</v>
      </c>
    </row>
    <row r="1890" spans="1:35" s="112" customFormat="1" x14ac:dyDescent="0.3">
      <c r="A1890" s="112">
        <v>215</v>
      </c>
      <c r="B1890" s="196" t="str">
        <f t="shared" si="217"/>
        <v>2153</v>
      </c>
      <c r="C1890" s="196" t="str">
        <f t="shared" si="218"/>
        <v>27684</v>
      </c>
      <c r="D1890" s="115"/>
      <c r="E1890" s="180" t="s">
        <v>634</v>
      </c>
      <c r="F1890" s="197" t="str">
        <f>IFERROR(VLOOKUP(CONCATENATE(G1890,E1890),LOTES!$A$6:$D$1002,4,0),"")</f>
        <v>PHYTO SOYA GEL VAGINAL X 8 APLICADORES</v>
      </c>
      <c r="G1890" s="180" t="s">
        <v>326</v>
      </c>
      <c r="H1890" s="136">
        <f>IFERROR(VLOOKUP(CONCATENATE(G1890,E1890),LOTES!$A$6:$F$1000,6,0),"")</f>
        <v>44134</v>
      </c>
      <c r="I1890" s="132">
        <f t="shared" si="221"/>
        <v>4</v>
      </c>
      <c r="J1890" s="112" t="s">
        <v>1417</v>
      </c>
      <c r="K1890" s="112">
        <v>2018</v>
      </c>
      <c r="L1890" s="198">
        <v>43300</v>
      </c>
      <c r="M1890" s="112">
        <v>2765</v>
      </c>
      <c r="N1890" s="112">
        <v>2768</v>
      </c>
      <c r="O1890" s="198">
        <v>43300</v>
      </c>
      <c r="P1890" s="112" t="s">
        <v>134</v>
      </c>
      <c r="Q1890" s="112" t="s">
        <v>96</v>
      </c>
      <c r="R1890" s="132" t="str">
        <f>IFERROR(VLOOKUP(Q1890,PROVEEDORES!$A$2:$B$100,2,0),"")</f>
        <v>GUAYAQUIL</v>
      </c>
      <c r="S1890" s="200">
        <v>0.70833333333333337</v>
      </c>
      <c r="T1890" s="112">
        <v>29</v>
      </c>
      <c r="U1890" s="196" t="str">
        <f>IFERROR(VLOOKUP(V1890,TRANSPORTE!$A$4:$B$99,2,0),"")</f>
        <v>HECTOR LOPEZ</v>
      </c>
      <c r="V1890" s="112" t="s">
        <v>526</v>
      </c>
      <c r="Y1890" s="196" t="str">
        <f>IFERROR(VLOOKUP(V1890,TRANSPORTE!$A$4:$C$99,3,0),"")</f>
        <v>FURGÓN</v>
      </c>
      <c r="Z1890" s="196" t="str">
        <f>IFERROR(VLOOKUP(V1890,TRANSPORTE!$A$4:$D$99,4,0),"")</f>
        <v>NISSAN</v>
      </c>
      <c r="AA1890" s="196" t="str">
        <f>IFERROR(VLOOKUP(V1890,TRANSPORTE!$A$4:$E$99,5,0),"")</f>
        <v>ORION</v>
      </c>
      <c r="AB1890" s="196">
        <f t="shared" si="224"/>
        <v>3</v>
      </c>
      <c r="AC1890" s="196">
        <f t="shared" si="222"/>
        <v>1</v>
      </c>
      <c r="AD1890" s="181">
        <v>54</v>
      </c>
      <c r="AE1890" s="132">
        <f t="shared" si="220"/>
        <v>960</v>
      </c>
      <c r="AF1890" s="112">
        <v>1</v>
      </c>
      <c r="AG1890" s="202"/>
      <c r="AH1890" s="196" t="str">
        <f t="shared" si="219"/>
        <v>2768PHYTO SOYA GEL VAGINAL X 8 APLICADORES</v>
      </c>
      <c r="AI1890" s="112" t="s">
        <v>512</v>
      </c>
    </row>
    <row r="1891" spans="1:35" s="112" customFormat="1" x14ac:dyDescent="0.3">
      <c r="A1891" s="112">
        <v>215</v>
      </c>
      <c r="B1891" s="196" t="str">
        <f t="shared" si="217"/>
        <v>2153</v>
      </c>
      <c r="C1891" s="196" t="str">
        <f t="shared" si="218"/>
        <v>27685</v>
      </c>
      <c r="D1891" s="115"/>
      <c r="E1891" s="180" t="s">
        <v>615</v>
      </c>
      <c r="F1891" s="197" t="str">
        <f>IFERROR(VLOOKUP(CONCATENATE(G1891,E1891),LOTES!$A$6:$D$1002,4,0),"")</f>
        <v>ARKOVOX PROPOLIS JARABE X 150 ML.</v>
      </c>
      <c r="G1891" s="180" t="s">
        <v>404</v>
      </c>
      <c r="H1891" s="136">
        <f>IFERROR(VLOOKUP(CONCATENATE(G1891,E1891),LOTES!$A$6:$F$1000,6,0),"")</f>
        <v>43707</v>
      </c>
      <c r="I1891" s="132">
        <f t="shared" si="221"/>
        <v>5</v>
      </c>
      <c r="J1891" s="112" t="s">
        <v>1417</v>
      </c>
      <c r="K1891" s="112">
        <v>2018</v>
      </c>
      <c r="L1891" s="198">
        <v>43300</v>
      </c>
      <c r="M1891" s="112">
        <v>2765</v>
      </c>
      <c r="N1891" s="112">
        <v>2768</v>
      </c>
      <c r="O1891" s="198">
        <v>43300</v>
      </c>
      <c r="P1891" s="112" t="s">
        <v>134</v>
      </c>
      <c r="Q1891" s="112" t="s">
        <v>96</v>
      </c>
      <c r="R1891" s="132" t="str">
        <f>IFERROR(VLOOKUP(Q1891,PROVEEDORES!$A$2:$B$100,2,0),"")</f>
        <v>GUAYAQUIL</v>
      </c>
      <c r="S1891" s="200">
        <v>0.70833333333333337</v>
      </c>
      <c r="T1891" s="112">
        <v>29</v>
      </c>
      <c r="U1891" s="196" t="str">
        <f>IFERROR(VLOOKUP(V1891,TRANSPORTE!$A$4:$B$99,2,0),"")</f>
        <v>HECTOR LOPEZ</v>
      </c>
      <c r="V1891" s="112" t="s">
        <v>526</v>
      </c>
      <c r="Y1891" s="196" t="str">
        <f>IFERROR(VLOOKUP(V1891,TRANSPORTE!$A$4:$C$99,3,0),"")</f>
        <v>FURGÓN</v>
      </c>
      <c r="Z1891" s="196" t="str">
        <f>IFERROR(VLOOKUP(V1891,TRANSPORTE!$A$4:$D$99,4,0),"")</f>
        <v>NISSAN</v>
      </c>
      <c r="AA1891" s="196" t="str">
        <f>IFERROR(VLOOKUP(V1891,TRANSPORTE!$A$4:$E$99,5,0),"")</f>
        <v>ORION</v>
      </c>
      <c r="AB1891" s="196">
        <f t="shared" si="224"/>
        <v>3</v>
      </c>
      <c r="AC1891" s="196">
        <f t="shared" si="222"/>
        <v>1</v>
      </c>
      <c r="AD1891" s="181">
        <v>144</v>
      </c>
      <c r="AE1891" s="132">
        <f t="shared" si="220"/>
        <v>960</v>
      </c>
      <c r="AF1891" s="112">
        <v>1</v>
      </c>
      <c r="AG1891" s="202"/>
      <c r="AH1891" s="196" t="str">
        <f t="shared" si="219"/>
        <v>2768ARKOVOX PROPOLIS JARABE X 150 ML.</v>
      </c>
      <c r="AI1891" s="112" t="s">
        <v>512</v>
      </c>
    </row>
    <row r="1892" spans="1:35" s="112" customFormat="1" x14ac:dyDescent="0.3">
      <c r="A1892" s="112">
        <v>215</v>
      </c>
      <c r="B1892" s="196" t="str">
        <f t="shared" si="217"/>
        <v>2153</v>
      </c>
      <c r="C1892" s="196" t="str">
        <f t="shared" si="218"/>
        <v>27686</v>
      </c>
      <c r="D1892" s="115"/>
      <c r="E1892" s="180" t="s">
        <v>620</v>
      </c>
      <c r="F1892" s="197" t="str">
        <f>IFERROR(VLOOKUP(CONCATENATE(G1892,E1892),LOTES!$A$6:$D$1002,4,0),"")</f>
        <v>PHYTO SOYA FORTE X 60 CAPS</v>
      </c>
      <c r="G1892" s="180" t="s">
        <v>184</v>
      </c>
      <c r="H1892" s="136">
        <f>IFERROR(VLOOKUP(CONCATENATE(G1892,E1892),LOTES!$A$6:$F$1000,6,0),"")</f>
        <v>44042</v>
      </c>
      <c r="I1892" s="132">
        <f t="shared" si="221"/>
        <v>6</v>
      </c>
      <c r="J1892" s="112" t="s">
        <v>1417</v>
      </c>
      <c r="K1892" s="112">
        <v>2018</v>
      </c>
      <c r="L1892" s="198">
        <v>43300</v>
      </c>
      <c r="M1892" s="112">
        <v>2765</v>
      </c>
      <c r="N1892" s="112">
        <v>2768</v>
      </c>
      <c r="O1892" s="198">
        <v>43300</v>
      </c>
      <c r="P1892" s="112" t="s">
        <v>134</v>
      </c>
      <c r="Q1892" s="112" t="s">
        <v>96</v>
      </c>
      <c r="R1892" s="132" t="str">
        <f>IFERROR(VLOOKUP(Q1892,PROVEEDORES!$A$2:$B$100,2,0),"")</f>
        <v>GUAYAQUIL</v>
      </c>
      <c r="S1892" s="200">
        <v>0.70833333333333337</v>
      </c>
      <c r="T1892" s="112">
        <v>29</v>
      </c>
      <c r="U1892" s="196" t="str">
        <f>IFERROR(VLOOKUP(V1892,TRANSPORTE!$A$4:$B$99,2,0),"")</f>
        <v>HECTOR LOPEZ</v>
      </c>
      <c r="V1892" s="112" t="s">
        <v>526</v>
      </c>
      <c r="Y1892" s="196" t="str">
        <f>IFERROR(VLOOKUP(V1892,TRANSPORTE!$A$4:$C$99,3,0),"")</f>
        <v>FURGÓN</v>
      </c>
      <c r="Z1892" s="196" t="str">
        <f>IFERROR(VLOOKUP(V1892,TRANSPORTE!$A$4:$D$99,4,0),"")</f>
        <v>NISSAN</v>
      </c>
      <c r="AA1892" s="196" t="str">
        <f>IFERROR(VLOOKUP(V1892,TRANSPORTE!$A$4:$E$99,5,0),"")</f>
        <v>ORION</v>
      </c>
      <c r="AB1892" s="196">
        <f t="shared" si="224"/>
        <v>3</v>
      </c>
      <c r="AC1892" s="196">
        <f t="shared" si="222"/>
        <v>1</v>
      </c>
      <c r="AD1892" s="181">
        <v>24</v>
      </c>
      <c r="AE1892" s="132">
        <f t="shared" si="220"/>
        <v>960</v>
      </c>
      <c r="AF1892" s="112">
        <v>1</v>
      </c>
      <c r="AG1892" s="202"/>
      <c r="AH1892" s="196" t="str">
        <f t="shared" si="219"/>
        <v>2768PHYTO SOYA FORTE X 60 CAPS</v>
      </c>
      <c r="AI1892" s="112" t="s">
        <v>512</v>
      </c>
    </row>
    <row r="1893" spans="1:35" s="112" customFormat="1" x14ac:dyDescent="0.3">
      <c r="A1893" s="112">
        <v>215</v>
      </c>
      <c r="B1893" s="196" t="str">
        <f t="shared" si="217"/>
        <v>2153</v>
      </c>
      <c r="C1893" s="196" t="str">
        <f t="shared" si="218"/>
        <v>27687</v>
      </c>
      <c r="D1893" s="115"/>
      <c r="E1893" s="180" t="s">
        <v>614</v>
      </c>
      <c r="F1893" s="197" t="str">
        <f>IFERROR(VLOOKUP(CONCATENATE(G1893,E1893),LOTES!$A$6:$D$1002,4,0),"")</f>
        <v>CHONDRO AID FORTE X 60 CAPS.</v>
      </c>
      <c r="G1893" s="180" t="s">
        <v>1387</v>
      </c>
      <c r="H1893" s="136">
        <f>IFERROR(VLOOKUP(CONCATENATE(G1893,E1893),LOTES!$A$6:$F$1000,6,0),"")</f>
        <v>44255</v>
      </c>
      <c r="I1893" s="132">
        <f t="shared" si="221"/>
        <v>7</v>
      </c>
      <c r="J1893" s="112" t="s">
        <v>1417</v>
      </c>
      <c r="K1893" s="112">
        <v>2018</v>
      </c>
      <c r="L1893" s="198">
        <v>43300</v>
      </c>
      <c r="M1893" s="112">
        <v>2765</v>
      </c>
      <c r="N1893" s="112">
        <v>2768</v>
      </c>
      <c r="O1893" s="198">
        <v>43300</v>
      </c>
      <c r="P1893" s="112" t="s">
        <v>134</v>
      </c>
      <c r="Q1893" s="112" t="s">
        <v>96</v>
      </c>
      <c r="R1893" s="132" t="str">
        <f>IFERROR(VLOOKUP(Q1893,PROVEEDORES!$A$2:$B$100,2,0),"")</f>
        <v>GUAYAQUIL</v>
      </c>
      <c r="S1893" s="200">
        <v>0.70833333333333337</v>
      </c>
      <c r="T1893" s="112">
        <v>29</v>
      </c>
      <c r="U1893" s="196" t="str">
        <f>IFERROR(VLOOKUP(V1893,TRANSPORTE!$A$4:$B$99,2,0),"")</f>
        <v>HECTOR LOPEZ</v>
      </c>
      <c r="V1893" s="112" t="s">
        <v>526</v>
      </c>
      <c r="Y1893" s="196" t="str">
        <f>IFERROR(VLOOKUP(V1893,TRANSPORTE!$A$4:$C$99,3,0),"")</f>
        <v>FURGÓN</v>
      </c>
      <c r="Z1893" s="196" t="str">
        <f>IFERROR(VLOOKUP(V1893,TRANSPORTE!$A$4:$D$99,4,0),"")</f>
        <v>NISSAN</v>
      </c>
      <c r="AA1893" s="196" t="str">
        <f>IFERROR(VLOOKUP(V1893,TRANSPORTE!$A$4:$E$99,5,0),"")</f>
        <v>ORION</v>
      </c>
      <c r="AB1893" s="196">
        <f t="shared" si="224"/>
        <v>3</v>
      </c>
      <c r="AC1893" s="196">
        <f t="shared" si="222"/>
        <v>1</v>
      </c>
      <c r="AD1893" s="181">
        <v>6</v>
      </c>
      <c r="AE1893" s="132">
        <f t="shared" si="220"/>
        <v>960</v>
      </c>
      <c r="AF1893" s="112">
        <v>1</v>
      </c>
      <c r="AG1893" s="202"/>
      <c r="AH1893" s="196" t="str">
        <f t="shared" si="219"/>
        <v>2768CHONDRO AID FORTE X 60 CAPS.</v>
      </c>
      <c r="AI1893" s="112" t="s">
        <v>512</v>
      </c>
    </row>
    <row r="1894" spans="1:35" s="112" customFormat="1" x14ac:dyDescent="0.3">
      <c r="A1894" s="112">
        <v>215</v>
      </c>
      <c r="B1894" s="196" t="str">
        <f t="shared" si="217"/>
        <v>2153</v>
      </c>
      <c r="C1894" s="196" t="str">
        <f t="shared" si="218"/>
        <v>27688</v>
      </c>
      <c r="D1894" s="115"/>
      <c r="E1894" s="180" t="s">
        <v>629</v>
      </c>
      <c r="F1894" s="197" t="str">
        <f>IFERROR(VLOOKUP(CONCATENATE(G1894,E1894),LOTES!$A$6:$D$1002,4,0),"")</f>
        <v>PHYTO SOYA DIA Y NOCHE X 60 CAP.</v>
      </c>
      <c r="G1894" s="180" t="s">
        <v>376</v>
      </c>
      <c r="H1894" s="136">
        <f>IFERROR(VLOOKUP(CONCATENATE(G1894,E1894),LOTES!$A$6:$F$1000,6,0),"")</f>
        <v>43889</v>
      </c>
      <c r="I1894" s="132">
        <f t="shared" si="221"/>
        <v>8</v>
      </c>
      <c r="J1894" s="112" t="s">
        <v>1417</v>
      </c>
      <c r="K1894" s="112">
        <v>2018</v>
      </c>
      <c r="L1894" s="198">
        <v>43300</v>
      </c>
      <c r="M1894" s="112">
        <v>2765</v>
      </c>
      <c r="N1894" s="112">
        <v>2768</v>
      </c>
      <c r="O1894" s="198">
        <v>43300</v>
      </c>
      <c r="P1894" s="112" t="s">
        <v>134</v>
      </c>
      <c r="Q1894" s="112" t="s">
        <v>96</v>
      </c>
      <c r="R1894" s="132" t="str">
        <f>IFERROR(VLOOKUP(Q1894,PROVEEDORES!$A$2:$B$100,2,0),"")</f>
        <v>GUAYAQUIL</v>
      </c>
      <c r="S1894" s="200">
        <v>0.70833333333333337</v>
      </c>
      <c r="T1894" s="112">
        <v>29</v>
      </c>
      <c r="U1894" s="196" t="str">
        <f>IFERROR(VLOOKUP(V1894,TRANSPORTE!$A$4:$B$99,2,0),"")</f>
        <v>HECTOR LOPEZ</v>
      </c>
      <c r="V1894" s="112" t="s">
        <v>526</v>
      </c>
      <c r="Y1894" s="196" t="str">
        <f>IFERROR(VLOOKUP(V1894,TRANSPORTE!$A$4:$C$99,3,0),"")</f>
        <v>FURGÓN</v>
      </c>
      <c r="Z1894" s="196" t="str">
        <f>IFERROR(VLOOKUP(V1894,TRANSPORTE!$A$4:$D$99,4,0),"")</f>
        <v>NISSAN</v>
      </c>
      <c r="AA1894" s="196" t="str">
        <f>IFERROR(VLOOKUP(V1894,TRANSPORTE!$A$4:$E$99,5,0),"")</f>
        <v>ORION</v>
      </c>
      <c r="AB1894" s="196">
        <f t="shared" si="224"/>
        <v>3</v>
      </c>
      <c r="AC1894" s="196">
        <f t="shared" si="222"/>
        <v>1</v>
      </c>
      <c r="AD1894" s="181">
        <v>12</v>
      </c>
      <c r="AE1894" s="132">
        <f t="shared" si="220"/>
        <v>960</v>
      </c>
      <c r="AF1894" s="112">
        <v>1</v>
      </c>
      <c r="AG1894" s="202"/>
      <c r="AH1894" s="196" t="str">
        <f t="shared" si="219"/>
        <v>2768PHYTO SOYA DIA Y NOCHE X 60 CAP.</v>
      </c>
      <c r="AI1894" s="112" t="s">
        <v>512</v>
      </c>
    </row>
    <row r="1895" spans="1:35" s="112" customFormat="1" x14ac:dyDescent="0.3">
      <c r="A1895" s="112">
        <v>215</v>
      </c>
      <c r="B1895" s="196" t="str">
        <f t="shared" si="217"/>
        <v>2153</v>
      </c>
      <c r="C1895" s="196" t="str">
        <f t="shared" si="218"/>
        <v>27689</v>
      </c>
      <c r="D1895" s="115"/>
      <c r="E1895" s="180" t="s">
        <v>621</v>
      </c>
      <c r="F1895" s="197" t="str">
        <f>IFERROR(VLOOKUP(CONCATENATE(G1895,E1895),LOTES!$A$6:$D$1002,4,0),"")</f>
        <v>VAGIVIT CAJS X 6 V.T.</v>
      </c>
      <c r="G1895" s="180" t="s">
        <v>168</v>
      </c>
      <c r="H1895" s="136">
        <f>IFERROR(VLOOKUP(CONCATENATE(G1895,E1895),LOTES!$A$6:$F$1000,6,0),"")</f>
        <v>43738</v>
      </c>
      <c r="I1895" s="132">
        <f t="shared" si="221"/>
        <v>9</v>
      </c>
      <c r="J1895" s="112" t="s">
        <v>1417</v>
      </c>
      <c r="K1895" s="112">
        <v>2018</v>
      </c>
      <c r="L1895" s="198">
        <v>43300</v>
      </c>
      <c r="M1895" s="112">
        <v>2765</v>
      </c>
      <c r="N1895" s="112">
        <v>2768</v>
      </c>
      <c r="O1895" s="198">
        <v>43300</v>
      </c>
      <c r="P1895" s="112" t="s">
        <v>134</v>
      </c>
      <c r="Q1895" s="112" t="s">
        <v>96</v>
      </c>
      <c r="R1895" s="132" t="str">
        <f>IFERROR(VLOOKUP(Q1895,PROVEEDORES!$A$2:$B$100,2,0),"")</f>
        <v>GUAYAQUIL</v>
      </c>
      <c r="S1895" s="200">
        <v>0.70833333333333337</v>
      </c>
      <c r="T1895" s="112">
        <v>29</v>
      </c>
      <c r="U1895" s="196" t="str">
        <f>IFERROR(VLOOKUP(V1895,TRANSPORTE!$A$4:$B$99,2,0),"")</f>
        <v>HECTOR LOPEZ</v>
      </c>
      <c r="V1895" s="112" t="s">
        <v>526</v>
      </c>
      <c r="Y1895" s="196" t="str">
        <f>IFERROR(VLOOKUP(V1895,TRANSPORTE!$A$4:$C$99,3,0),"")</f>
        <v>FURGÓN</v>
      </c>
      <c r="Z1895" s="196" t="str">
        <f>IFERROR(VLOOKUP(V1895,TRANSPORTE!$A$4:$D$99,4,0),"")</f>
        <v>NISSAN</v>
      </c>
      <c r="AA1895" s="196" t="str">
        <f>IFERROR(VLOOKUP(V1895,TRANSPORTE!$A$4:$E$99,5,0),"")</f>
        <v>ORION</v>
      </c>
      <c r="AB1895" s="196">
        <f t="shared" si="224"/>
        <v>3</v>
      </c>
      <c r="AC1895" s="196">
        <f t="shared" si="222"/>
        <v>1</v>
      </c>
      <c r="AD1895" s="181">
        <v>12</v>
      </c>
      <c r="AE1895" s="132">
        <f t="shared" si="220"/>
        <v>960</v>
      </c>
      <c r="AF1895" s="112">
        <v>1</v>
      </c>
      <c r="AG1895" s="202"/>
      <c r="AH1895" s="196" t="str">
        <f t="shared" si="219"/>
        <v>2768VAGIVIT CAJS X 6 V.T.</v>
      </c>
      <c r="AI1895" s="112" t="s">
        <v>512</v>
      </c>
    </row>
    <row r="1896" spans="1:35" s="112" customFormat="1" x14ac:dyDescent="0.3">
      <c r="A1896" s="112">
        <v>215</v>
      </c>
      <c r="B1896" s="196" t="str">
        <f t="shared" si="217"/>
        <v>2153</v>
      </c>
      <c r="C1896" s="196" t="str">
        <f t="shared" si="218"/>
        <v>276810</v>
      </c>
      <c r="D1896" s="115"/>
      <c r="E1896" s="180" t="s">
        <v>627</v>
      </c>
      <c r="F1896" s="197" t="str">
        <f>IFERROR(VLOOKUP(CONCATENATE(G1896,E1896),LOTES!$A$6:$D$1002,4,0),"")</f>
        <v>ECHINALIS X 30 CAPSULAS</v>
      </c>
      <c r="G1896" s="180" t="s">
        <v>154</v>
      </c>
      <c r="H1896" s="136">
        <f>IFERROR(VLOOKUP(CONCATENATE(G1896,E1896),LOTES!$A$6:$F$1000,6,0),"")</f>
        <v>43910</v>
      </c>
      <c r="I1896" s="132">
        <f t="shared" si="221"/>
        <v>10</v>
      </c>
      <c r="J1896" s="112" t="s">
        <v>1417</v>
      </c>
      <c r="K1896" s="112">
        <v>2018</v>
      </c>
      <c r="L1896" s="198">
        <v>43300</v>
      </c>
      <c r="M1896" s="112">
        <v>2765</v>
      </c>
      <c r="N1896" s="112">
        <v>2768</v>
      </c>
      <c r="O1896" s="198">
        <v>43300</v>
      </c>
      <c r="P1896" s="112" t="s">
        <v>134</v>
      </c>
      <c r="Q1896" s="112" t="s">
        <v>96</v>
      </c>
      <c r="R1896" s="132" t="str">
        <f>IFERROR(VLOOKUP(Q1896,PROVEEDORES!$A$2:$B$100,2,0),"")</f>
        <v>GUAYAQUIL</v>
      </c>
      <c r="S1896" s="200">
        <v>0.70833333333333337</v>
      </c>
      <c r="T1896" s="112">
        <v>29</v>
      </c>
      <c r="U1896" s="196" t="str">
        <f>IFERROR(VLOOKUP(V1896,TRANSPORTE!$A$4:$B$99,2,0),"")</f>
        <v>HECTOR LOPEZ</v>
      </c>
      <c r="V1896" s="112" t="s">
        <v>526</v>
      </c>
      <c r="Y1896" s="196" t="str">
        <f>IFERROR(VLOOKUP(V1896,TRANSPORTE!$A$4:$C$99,3,0),"")</f>
        <v>FURGÓN</v>
      </c>
      <c r="Z1896" s="196" t="str">
        <f>IFERROR(VLOOKUP(V1896,TRANSPORTE!$A$4:$D$99,4,0),"")</f>
        <v>NISSAN</v>
      </c>
      <c r="AA1896" s="196" t="str">
        <f>IFERROR(VLOOKUP(V1896,TRANSPORTE!$A$4:$E$99,5,0),"")</f>
        <v>ORION</v>
      </c>
      <c r="AB1896" s="196">
        <f t="shared" si="224"/>
        <v>3</v>
      </c>
      <c r="AC1896" s="196">
        <f t="shared" si="222"/>
        <v>1</v>
      </c>
      <c r="AD1896" s="181">
        <v>6</v>
      </c>
      <c r="AE1896" s="132">
        <f t="shared" si="220"/>
        <v>960</v>
      </c>
      <c r="AF1896" s="112">
        <v>1</v>
      </c>
      <c r="AG1896" s="202"/>
      <c r="AH1896" s="196" t="str">
        <f t="shared" si="219"/>
        <v>2768ECHINALIS X 30 CAPSULAS</v>
      </c>
      <c r="AI1896" s="112" t="s">
        <v>512</v>
      </c>
    </row>
    <row r="1897" spans="1:35" s="112" customFormat="1" x14ac:dyDescent="0.3">
      <c r="A1897" s="112">
        <v>215</v>
      </c>
      <c r="B1897" s="196" t="str">
        <f t="shared" si="217"/>
        <v>2153</v>
      </c>
      <c r="C1897" s="196" t="str">
        <f t="shared" si="218"/>
        <v>276811</v>
      </c>
      <c r="D1897" s="115"/>
      <c r="E1897" s="180" t="s">
        <v>633</v>
      </c>
      <c r="F1897" s="197" t="str">
        <f>IFERROR(VLOOKUP(CONCATENATE(G1897,E1897),LOTES!$A$6:$D$1002,4,0),"")</f>
        <v>VITIVEN X 30 CAPSULAS</v>
      </c>
      <c r="G1897" s="180" t="s">
        <v>173</v>
      </c>
      <c r="H1897" s="136">
        <f>IFERROR(VLOOKUP(CONCATENATE(G1897,E1897),LOTES!$A$6:$F$1000,6,0),"")</f>
        <v>43497</v>
      </c>
      <c r="I1897" s="132">
        <f t="shared" si="221"/>
        <v>11</v>
      </c>
      <c r="J1897" s="112" t="s">
        <v>1417</v>
      </c>
      <c r="K1897" s="112">
        <v>2018</v>
      </c>
      <c r="L1897" s="198">
        <v>43300</v>
      </c>
      <c r="M1897" s="112">
        <v>2765</v>
      </c>
      <c r="N1897" s="112">
        <v>2768</v>
      </c>
      <c r="O1897" s="198">
        <v>43300</v>
      </c>
      <c r="P1897" s="112" t="s">
        <v>134</v>
      </c>
      <c r="Q1897" s="112" t="s">
        <v>96</v>
      </c>
      <c r="R1897" s="132" t="str">
        <f>IFERROR(VLOOKUP(Q1897,PROVEEDORES!$A$2:$B$100,2,0),"")</f>
        <v>GUAYAQUIL</v>
      </c>
      <c r="S1897" s="200">
        <v>0.70833333333333337</v>
      </c>
      <c r="T1897" s="112">
        <v>29</v>
      </c>
      <c r="U1897" s="196" t="str">
        <f>IFERROR(VLOOKUP(V1897,TRANSPORTE!$A$4:$B$99,2,0),"")</f>
        <v>HECTOR LOPEZ</v>
      </c>
      <c r="V1897" s="112" t="s">
        <v>526</v>
      </c>
      <c r="Y1897" s="196" t="str">
        <f>IFERROR(VLOOKUP(V1897,TRANSPORTE!$A$4:$C$99,3,0),"")</f>
        <v>FURGÓN</v>
      </c>
      <c r="Z1897" s="196" t="str">
        <f>IFERROR(VLOOKUP(V1897,TRANSPORTE!$A$4:$D$99,4,0),"")</f>
        <v>NISSAN</v>
      </c>
      <c r="AA1897" s="196" t="str">
        <f>IFERROR(VLOOKUP(V1897,TRANSPORTE!$A$4:$E$99,5,0),"")</f>
        <v>ORION</v>
      </c>
      <c r="AB1897" s="196">
        <f t="shared" si="224"/>
        <v>3</v>
      </c>
      <c r="AC1897" s="196">
        <f t="shared" si="222"/>
        <v>1</v>
      </c>
      <c r="AD1897" s="181">
        <v>30</v>
      </c>
      <c r="AE1897" s="132">
        <f t="shared" si="220"/>
        <v>960</v>
      </c>
      <c r="AF1897" s="112">
        <v>1</v>
      </c>
      <c r="AG1897" s="202"/>
      <c r="AH1897" s="196" t="str">
        <f t="shared" si="219"/>
        <v>2768VITIVEN X 30 CAPSULAS</v>
      </c>
      <c r="AI1897" s="112" t="s">
        <v>512</v>
      </c>
    </row>
    <row r="1898" spans="1:35" s="112" customFormat="1" x14ac:dyDescent="0.3">
      <c r="A1898" s="112">
        <v>215</v>
      </c>
      <c r="B1898" s="196" t="str">
        <f t="shared" si="217"/>
        <v>2153</v>
      </c>
      <c r="C1898" s="196" t="str">
        <f t="shared" si="218"/>
        <v>276812</v>
      </c>
      <c r="D1898" s="115"/>
      <c r="E1898" s="180" t="s">
        <v>619</v>
      </c>
      <c r="F1898" s="197" t="str">
        <f>IFERROR(VLOOKUP(CONCATENATE(G1898,E1898),LOTES!$A$6:$D$1002,4,0),"")</f>
        <v>CYS-CONTROL SACHETS X 14</v>
      </c>
      <c r="G1898" s="180" t="s">
        <v>608</v>
      </c>
      <c r="H1898" s="136">
        <f>IFERROR(VLOOKUP(CONCATENATE(G1898,E1898),LOTES!$A$6:$F$1000,6,0),"")</f>
        <v>44255</v>
      </c>
      <c r="I1898" s="132">
        <f t="shared" si="221"/>
        <v>12</v>
      </c>
      <c r="J1898" s="112" t="s">
        <v>1417</v>
      </c>
      <c r="K1898" s="112">
        <v>2018</v>
      </c>
      <c r="L1898" s="198">
        <v>43300</v>
      </c>
      <c r="M1898" s="112">
        <v>2765</v>
      </c>
      <c r="N1898" s="112">
        <v>2768</v>
      </c>
      <c r="O1898" s="198">
        <v>43300</v>
      </c>
      <c r="P1898" s="112" t="s">
        <v>134</v>
      </c>
      <c r="Q1898" s="112" t="s">
        <v>96</v>
      </c>
      <c r="R1898" s="132" t="str">
        <f>IFERROR(VLOOKUP(Q1898,PROVEEDORES!$A$2:$B$100,2,0),"")</f>
        <v>GUAYAQUIL</v>
      </c>
      <c r="S1898" s="200">
        <v>0.70833333333333337</v>
      </c>
      <c r="T1898" s="112">
        <v>29</v>
      </c>
      <c r="U1898" s="196" t="str">
        <f>IFERROR(VLOOKUP(V1898,TRANSPORTE!$A$4:$B$99,2,0),"")</f>
        <v>HECTOR LOPEZ</v>
      </c>
      <c r="V1898" s="112" t="s">
        <v>526</v>
      </c>
      <c r="Y1898" s="196" t="str">
        <f>IFERROR(VLOOKUP(V1898,TRANSPORTE!$A$4:$C$99,3,0),"")</f>
        <v>FURGÓN</v>
      </c>
      <c r="Z1898" s="196" t="str">
        <f>IFERROR(VLOOKUP(V1898,TRANSPORTE!$A$4:$D$99,4,0),"")</f>
        <v>NISSAN</v>
      </c>
      <c r="AA1898" s="196" t="str">
        <f>IFERROR(VLOOKUP(V1898,TRANSPORTE!$A$4:$E$99,5,0),"")</f>
        <v>ORION</v>
      </c>
      <c r="AB1898" s="196">
        <f t="shared" si="224"/>
        <v>3</v>
      </c>
      <c r="AC1898" s="196">
        <f t="shared" si="222"/>
        <v>1</v>
      </c>
      <c r="AD1898" s="181">
        <v>126</v>
      </c>
      <c r="AE1898" s="132">
        <f t="shared" si="220"/>
        <v>960</v>
      </c>
      <c r="AF1898" s="112">
        <v>1</v>
      </c>
      <c r="AG1898" s="202"/>
      <c r="AH1898" s="196" t="str">
        <f t="shared" si="219"/>
        <v>2768CYS-CONTROL SACHETS X 14</v>
      </c>
      <c r="AI1898" s="112" t="s">
        <v>512</v>
      </c>
    </row>
    <row r="1899" spans="1:35" s="112" customFormat="1" x14ac:dyDescent="0.3">
      <c r="A1899" s="112">
        <v>215</v>
      </c>
      <c r="B1899" s="196" t="str">
        <f t="shared" si="217"/>
        <v>2153</v>
      </c>
      <c r="C1899" s="196" t="str">
        <f t="shared" si="218"/>
        <v>276813</v>
      </c>
      <c r="D1899" s="115"/>
      <c r="E1899" s="180" t="s">
        <v>613</v>
      </c>
      <c r="F1899" s="197" t="str">
        <f>IFERROR(VLOOKUP(CONCATENATE(G1899,E1899),LOTES!$A$6:$D$1002,4,0),"")</f>
        <v>ARKOLAGEN PLUS X 14 SACHETS</v>
      </c>
      <c r="G1899" s="180" t="s">
        <v>586</v>
      </c>
      <c r="H1899" s="136">
        <f>IFERROR(VLOOKUP(CONCATENATE(G1899,E1899),LOTES!$A$6:$F$1000,6,0),"")</f>
        <v>44226</v>
      </c>
      <c r="I1899" s="132">
        <f t="shared" si="221"/>
        <v>13</v>
      </c>
      <c r="J1899" s="112" t="s">
        <v>1417</v>
      </c>
      <c r="K1899" s="112">
        <v>2018</v>
      </c>
      <c r="L1899" s="198">
        <v>43300</v>
      </c>
      <c r="M1899" s="112">
        <v>2765</v>
      </c>
      <c r="N1899" s="112">
        <v>2768</v>
      </c>
      <c r="O1899" s="198">
        <v>43300</v>
      </c>
      <c r="P1899" s="112" t="s">
        <v>134</v>
      </c>
      <c r="Q1899" s="112" t="s">
        <v>96</v>
      </c>
      <c r="R1899" s="132" t="str">
        <f>IFERROR(VLOOKUP(Q1899,PROVEEDORES!$A$2:$B$100,2,0),"")</f>
        <v>GUAYAQUIL</v>
      </c>
      <c r="S1899" s="200">
        <v>0.70833333333333337</v>
      </c>
      <c r="T1899" s="112">
        <v>29</v>
      </c>
      <c r="U1899" s="196" t="str">
        <f>IFERROR(VLOOKUP(V1899,TRANSPORTE!$A$4:$B$99,2,0),"")</f>
        <v>HECTOR LOPEZ</v>
      </c>
      <c r="V1899" s="112" t="s">
        <v>526</v>
      </c>
      <c r="Y1899" s="196" t="str">
        <f>IFERROR(VLOOKUP(V1899,TRANSPORTE!$A$4:$C$99,3,0),"")</f>
        <v>FURGÓN</v>
      </c>
      <c r="Z1899" s="196" t="str">
        <f>IFERROR(VLOOKUP(V1899,TRANSPORTE!$A$4:$D$99,4,0),"")</f>
        <v>NISSAN</v>
      </c>
      <c r="AA1899" s="196" t="str">
        <f>IFERROR(VLOOKUP(V1899,TRANSPORTE!$A$4:$E$99,5,0),"")</f>
        <v>ORION</v>
      </c>
      <c r="AB1899" s="196">
        <f t="shared" si="224"/>
        <v>3</v>
      </c>
      <c r="AC1899" s="196">
        <f t="shared" si="222"/>
        <v>1</v>
      </c>
      <c r="AD1899" s="181">
        <v>24</v>
      </c>
      <c r="AE1899" s="132">
        <f t="shared" si="220"/>
        <v>960</v>
      </c>
      <c r="AF1899" s="112">
        <v>1</v>
      </c>
      <c r="AG1899" s="202"/>
      <c r="AH1899" s="196" t="str">
        <f t="shared" si="219"/>
        <v>2768ARKOLAGEN PLUS X 14 SACHETS</v>
      </c>
      <c r="AI1899" s="112" t="s">
        <v>512</v>
      </c>
    </row>
    <row r="1900" spans="1:35" s="112" customFormat="1" x14ac:dyDescent="0.3">
      <c r="A1900" s="112">
        <v>215</v>
      </c>
      <c r="B1900" s="196" t="str">
        <f t="shared" si="217"/>
        <v>2154</v>
      </c>
      <c r="C1900" s="196" t="str">
        <f t="shared" si="218"/>
        <v>27691</v>
      </c>
      <c r="D1900" s="115"/>
      <c r="E1900" s="180" t="s">
        <v>613</v>
      </c>
      <c r="F1900" s="197" t="str">
        <f>IFERROR(VLOOKUP(CONCATENATE(G1900,E1900),LOTES!$A$6:$D$1002,4,0),"")</f>
        <v>ARKOLAGEN PLUS X 14 SACHETS</v>
      </c>
      <c r="G1900" s="114" t="s">
        <v>586</v>
      </c>
      <c r="H1900" s="136">
        <f>IFERROR(VLOOKUP(CONCATENATE(G1900,E1900),LOTES!$A$6:$F$1000,6,0),"")</f>
        <v>44226</v>
      </c>
      <c r="I1900" s="132">
        <f t="shared" si="221"/>
        <v>1</v>
      </c>
      <c r="J1900" s="112" t="s">
        <v>1417</v>
      </c>
      <c r="K1900" s="112">
        <v>2018</v>
      </c>
      <c r="L1900" s="198">
        <v>43300</v>
      </c>
      <c r="M1900" s="112">
        <v>2766</v>
      </c>
      <c r="N1900" s="112">
        <v>2769</v>
      </c>
      <c r="O1900" s="198">
        <v>43300</v>
      </c>
      <c r="P1900" s="112" t="s">
        <v>134</v>
      </c>
      <c r="Q1900" s="112" t="s">
        <v>648</v>
      </c>
      <c r="R1900" s="132" t="str">
        <f>IFERROR(VLOOKUP(Q1900,PROVEEDORES!$A$2:$B$100,2,0),"")</f>
        <v>GUAYAQUIL</v>
      </c>
      <c r="S1900" s="200">
        <v>0.70833333333333337</v>
      </c>
      <c r="T1900" s="112">
        <v>1</v>
      </c>
      <c r="U1900" s="196" t="str">
        <f>IFERROR(VLOOKUP(V1900,TRANSPORTE!$A$4:$B$99,2,0),"")</f>
        <v>HECTOR LOPEZ</v>
      </c>
      <c r="V1900" s="112" t="s">
        <v>526</v>
      </c>
      <c r="Y1900" s="196" t="str">
        <f>IFERROR(VLOOKUP(V1900,TRANSPORTE!$A$4:$C$99,3,0),"")</f>
        <v>FURGÓN</v>
      </c>
      <c r="Z1900" s="196" t="str">
        <f>IFERROR(VLOOKUP(V1900,TRANSPORTE!$A$4:$D$99,4,0),"")</f>
        <v>NISSAN</v>
      </c>
      <c r="AA1900" s="196" t="str">
        <f>IFERROR(VLOOKUP(V1900,TRANSPORTE!$A$4:$E$99,5,0),"")</f>
        <v>ORION</v>
      </c>
      <c r="AB1900" s="196">
        <f t="shared" si="224"/>
        <v>4</v>
      </c>
      <c r="AC1900" s="196">
        <f t="shared" si="222"/>
        <v>1</v>
      </c>
      <c r="AD1900" s="112">
        <v>7</v>
      </c>
      <c r="AE1900" s="132">
        <f t="shared" si="220"/>
        <v>961</v>
      </c>
      <c r="AF1900" s="112">
        <v>1</v>
      </c>
      <c r="AG1900" s="202"/>
      <c r="AH1900" s="196" t="str">
        <f t="shared" si="219"/>
        <v>2769ARKOLAGEN PLUS X 14 SACHETS</v>
      </c>
      <c r="AI1900" s="112" t="s">
        <v>649</v>
      </c>
    </row>
    <row r="1901" spans="1:35" s="112" customFormat="1" x14ac:dyDescent="0.3">
      <c r="A1901" s="112">
        <v>215</v>
      </c>
      <c r="B1901" s="196" t="str">
        <f t="shared" si="217"/>
        <v>2155</v>
      </c>
      <c r="C1901" s="196" t="str">
        <f t="shared" si="218"/>
        <v>27701</v>
      </c>
      <c r="D1901" s="115"/>
      <c r="E1901" s="180" t="s">
        <v>631</v>
      </c>
      <c r="F1901" s="197" t="str">
        <f>IFERROR(VLOOKUP(CONCATENATE(G1901,E1901),LOTES!$A$6:$D$1002,4,0),"")</f>
        <v>ACTIVOX MIEL-LIMON X 16 PASTILLAS</v>
      </c>
      <c r="G1901" s="180" t="s">
        <v>183</v>
      </c>
      <c r="H1901" s="136">
        <f>IFERROR(VLOOKUP(CONCATENATE(G1901,E1901),LOTES!$A$6:$F$1000,6,0),"")</f>
        <v>43738</v>
      </c>
      <c r="I1901" s="132">
        <f t="shared" si="221"/>
        <v>1</v>
      </c>
      <c r="J1901" s="112" t="s">
        <v>1417</v>
      </c>
      <c r="K1901" s="112">
        <v>2018</v>
      </c>
      <c r="L1901" s="198">
        <v>43300</v>
      </c>
      <c r="M1901" s="112">
        <v>2767</v>
      </c>
      <c r="N1901" s="112">
        <v>2770</v>
      </c>
      <c r="O1901" s="198">
        <v>43300</v>
      </c>
      <c r="P1901" s="112" t="s">
        <v>134</v>
      </c>
      <c r="Q1901" s="112" t="s">
        <v>563</v>
      </c>
      <c r="R1901" s="132" t="str">
        <f>IFERROR(VLOOKUP(Q1901,PROVEEDORES!$A$2:$B$100,2,0),"")</f>
        <v>GUAYAQUIL</v>
      </c>
      <c r="S1901" s="200">
        <v>0.70833333333333337</v>
      </c>
      <c r="T1901" s="112">
        <v>1</v>
      </c>
      <c r="U1901" s="196" t="str">
        <f>IFERROR(VLOOKUP(V1901,TRANSPORTE!$A$4:$B$99,2,0),"")</f>
        <v>HECTOR LOPEZ</v>
      </c>
      <c r="V1901" s="112" t="s">
        <v>526</v>
      </c>
      <c r="Y1901" s="196" t="str">
        <f>IFERROR(VLOOKUP(V1901,TRANSPORTE!$A$4:$C$99,3,0),"")</f>
        <v>FURGÓN</v>
      </c>
      <c r="Z1901" s="196" t="str">
        <f>IFERROR(VLOOKUP(V1901,TRANSPORTE!$A$4:$D$99,4,0),"")</f>
        <v>NISSAN</v>
      </c>
      <c r="AA1901" s="196" t="str">
        <f>IFERROR(VLOOKUP(V1901,TRANSPORTE!$A$4:$E$99,5,0),"")</f>
        <v>ORION</v>
      </c>
      <c r="AB1901" s="196">
        <f t="shared" si="224"/>
        <v>5</v>
      </c>
      <c r="AC1901" s="196">
        <f t="shared" si="222"/>
        <v>1</v>
      </c>
      <c r="AD1901" s="112">
        <v>1</v>
      </c>
      <c r="AE1901" s="132">
        <f t="shared" si="220"/>
        <v>962</v>
      </c>
      <c r="AF1901" s="112">
        <v>1</v>
      </c>
      <c r="AG1901" s="202"/>
      <c r="AH1901" s="196" t="str">
        <f t="shared" si="219"/>
        <v>2770ACTIVOX MIEL-LIMON X 16 PASTILLAS</v>
      </c>
      <c r="AI1901" s="112" t="s">
        <v>655</v>
      </c>
    </row>
    <row r="1902" spans="1:35" s="112" customFormat="1" x14ac:dyDescent="0.3">
      <c r="A1902" s="112">
        <v>215</v>
      </c>
      <c r="B1902" s="196" t="str">
        <f t="shared" si="217"/>
        <v>2155</v>
      </c>
      <c r="C1902" s="196" t="str">
        <f t="shared" si="218"/>
        <v>27702</v>
      </c>
      <c r="D1902" s="115"/>
      <c r="E1902" s="180" t="s">
        <v>615</v>
      </c>
      <c r="F1902" s="197" t="str">
        <f>IFERROR(VLOOKUP(CONCATENATE(G1902,E1902),LOTES!$A$6:$D$1002,4,0),"")</f>
        <v>ARKOVOX PROPOLIS JARABE X 150 ML.</v>
      </c>
      <c r="G1902" s="180" t="s">
        <v>404</v>
      </c>
      <c r="H1902" s="136">
        <f>IFERROR(VLOOKUP(CONCATENATE(G1902,E1902),LOTES!$A$6:$F$1000,6,0),"")</f>
        <v>43707</v>
      </c>
      <c r="I1902" s="132">
        <f t="shared" si="221"/>
        <v>2</v>
      </c>
      <c r="J1902" s="112" t="s">
        <v>1417</v>
      </c>
      <c r="K1902" s="112">
        <v>2018</v>
      </c>
      <c r="L1902" s="198">
        <v>43300</v>
      </c>
      <c r="M1902" s="112">
        <v>2767</v>
      </c>
      <c r="N1902" s="112">
        <v>2770</v>
      </c>
      <c r="O1902" s="198">
        <v>43300</v>
      </c>
      <c r="P1902" s="112" t="s">
        <v>134</v>
      </c>
      <c r="Q1902" s="112" t="s">
        <v>563</v>
      </c>
      <c r="R1902" s="132" t="str">
        <f>IFERROR(VLOOKUP(Q1902,PROVEEDORES!$A$2:$B$100,2,0),"")</f>
        <v>GUAYAQUIL</v>
      </c>
      <c r="S1902" s="200">
        <v>0.70833333333333337</v>
      </c>
      <c r="T1902" s="112">
        <v>1</v>
      </c>
      <c r="U1902" s="196" t="str">
        <f>IFERROR(VLOOKUP(V1902,TRANSPORTE!$A$4:$B$99,2,0),"")</f>
        <v>HECTOR LOPEZ</v>
      </c>
      <c r="V1902" s="112" t="s">
        <v>526</v>
      </c>
      <c r="Y1902" s="196" t="str">
        <f>IFERROR(VLOOKUP(V1902,TRANSPORTE!$A$4:$C$99,3,0),"")</f>
        <v>FURGÓN</v>
      </c>
      <c r="Z1902" s="196" t="str">
        <f>IFERROR(VLOOKUP(V1902,TRANSPORTE!$A$4:$D$99,4,0),"")</f>
        <v>NISSAN</v>
      </c>
      <c r="AA1902" s="196" t="str">
        <f>IFERROR(VLOOKUP(V1902,TRANSPORTE!$A$4:$E$99,5,0),"")</f>
        <v>ORION</v>
      </c>
      <c r="AB1902" s="196">
        <f t="shared" si="224"/>
        <v>5</v>
      </c>
      <c r="AC1902" s="196">
        <f t="shared" si="222"/>
        <v>1</v>
      </c>
      <c r="AD1902" s="112">
        <v>1</v>
      </c>
      <c r="AE1902" s="132">
        <f t="shared" si="220"/>
        <v>962</v>
      </c>
      <c r="AF1902" s="112">
        <v>1</v>
      </c>
      <c r="AG1902" s="202"/>
      <c r="AH1902" s="196" t="str">
        <f t="shared" si="219"/>
        <v>2770ARKOVOX PROPOLIS JARABE X 150 ML.</v>
      </c>
      <c r="AI1902" s="112" t="s">
        <v>655</v>
      </c>
    </row>
    <row r="1903" spans="1:35" s="112" customFormat="1" x14ac:dyDescent="0.3">
      <c r="A1903" s="112">
        <v>215</v>
      </c>
      <c r="B1903" s="196" t="str">
        <f t="shared" si="217"/>
        <v>2155</v>
      </c>
      <c r="C1903" s="196" t="str">
        <f t="shared" si="218"/>
        <v>27703</v>
      </c>
      <c r="D1903" s="115"/>
      <c r="E1903" s="180" t="s">
        <v>613</v>
      </c>
      <c r="F1903" s="197" t="str">
        <f>IFERROR(VLOOKUP(CONCATENATE(G1903,E1903),LOTES!$A$6:$D$1002,4,0),"")</f>
        <v>ARKOLAGEN PLUS X 14 SACHETS</v>
      </c>
      <c r="G1903" s="180" t="s">
        <v>586</v>
      </c>
      <c r="H1903" s="136">
        <f>IFERROR(VLOOKUP(CONCATENATE(G1903,E1903),LOTES!$A$6:$F$1000,6,0),"")</f>
        <v>44226</v>
      </c>
      <c r="I1903" s="132">
        <f t="shared" si="221"/>
        <v>3</v>
      </c>
      <c r="J1903" s="112" t="s">
        <v>1417</v>
      </c>
      <c r="K1903" s="112">
        <v>2018</v>
      </c>
      <c r="L1903" s="198">
        <v>43300</v>
      </c>
      <c r="M1903" s="112">
        <v>2767</v>
      </c>
      <c r="N1903" s="112">
        <v>2770</v>
      </c>
      <c r="O1903" s="198">
        <v>43300</v>
      </c>
      <c r="P1903" s="112" t="s">
        <v>134</v>
      </c>
      <c r="Q1903" s="112" t="s">
        <v>563</v>
      </c>
      <c r="R1903" s="132" t="str">
        <f>IFERROR(VLOOKUP(Q1903,PROVEEDORES!$A$2:$B$100,2,0),"")</f>
        <v>GUAYAQUIL</v>
      </c>
      <c r="S1903" s="200">
        <v>0.70833333333333337</v>
      </c>
      <c r="T1903" s="112">
        <v>1</v>
      </c>
      <c r="U1903" s="196" t="str">
        <f>IFERROR(VLOOKUP(V1903,TRANSPORTE!$A$4:$B$99,2,0),"")</f>
        <v>HECTOR LOPEZ</v>
      </c>
      <c r="V1903" s="112" t="s">
        <v>526</v>
      </c>
      <c r="Y1903" s="196" t="str">
        <f>IFERROR(VLOOKUP(V1903,TRANSPORTE!$A$4:$C$99,3,0),"")</f>
        <v>FURGÓN</v>
      </c>
      <c r="Z1903" s="196" t="str">
        <f>IFERROR(VLOOKUP(V1903,TRANSPORTE!$A$4:$D$99,4,0),"")</f>
        <v>NISSAN</v>
      </c>
      <c r="AA1903" s="196" t="str">
        <f>IFERROR(VLOOKUP(V1903,TRANSPORTE!$A$4:$E$99,5,0),"")</f>
        <v>ORION</v>
      </c>
      <c r="AB1903" s="196">
        <f t="shared" si="224"/>
        <v>5</v>
      </c>
      <c r="AC1903" s="196">
        <f t="shared" si="222"/>
        <v>1</v>
      </c>
      <c r="AD1903" s="112">
        <v>1</v>
      </c>
      <c r="AE1903" s="132">
        <f t="shared" si="220"/>
        <v>962</v>
      </c>
      <c r="AF1903" s="112">
        <v>1</v>
      </c>
      <c r="AG1903" s="202"/>
      <c r="AH1903" s="196" t="str">
        <f t="shared" si="219"/>
        <v>2770ARKOLAGEN PLUS X 14 SACHETS</v>
      </c>
      <c r="AI1903" s="112" t="s">
        <v>655</v>
      </c>
    </row>
    <row r="1904" spans="1:35" s="112" customFormat="1" x14ac:dyDescent="0.3">
      <c r="A1904" s="112">
        <v>215</v>
      </c>
      <c r="B1904" s="196" t="str">
        <f t="shared" si="217"/>
        <v>2155</v>
      </c>
      <c r="C1904" s="196" t="str">
        <f t="shared" si="218"/>
        <v>27704</v>
      </c>
      <c r="D1904" s="115"/>
      <c r="E1904" s="180" t="s">
        <v>619</v>
      </c>
      <c r="F1904" s="197" t="str">
        <f>IFERROR(VLOOKUP(CONCATENATE(G1904,E1904),LOTES!$A$6:$D$1002,4,0),"")</f>
        <v>CYS-CONTROL SACHETS X 14</v>
      </c>
      <c r="G1904" s="180" t="s">
        <v>608</v>
      </c>
      <c r="H1904" s="136">
        <f>IFERROR(VLOOKUP(CONCATENATE(G1904,E1904),LOTES!$A$6:$F$1000,6,0),"")</f>
        <v>44255</v>
      </c>
      <c r="I1904" s="132">
        <f t="shared" si="221"/>
        <v>4</v>
      </c>
      <c r="J1904" s="112" t="s">
        <v>1417</v>
      </c>
      <c r="K1904" s="112">
        <v>2018</v>
      </c>
      <c r="L1904" s="198">
        <v>43300</v>
      </c>
      <c r="M1904" s="112">
        <v>2767</v>
      </c>
      <c r="N1904" s="112">
        <v>2770</v>
      </c>
      <c r="O1904" s="198">
        <v>43300</v>
      </c>
      <c r="P1904" s="112" t="s">
        <v>134</v>
      </c>
      <c r="Q1904" s="112" t="s">
        <v>563</v>
      </c>
      <c r="R1904" s="132" t="str">
        <f>IFERROR(VLOOKUP(Q1904,PROVEEDORES!$A$2:$B$100,2,0),"")</f>
        <v>GUAYAQUIL</v>
      </c>
      <c r="S1904" s="200">
        <v>0.70833333333333337</v>
      </c>
      <c r="T1904" s="112">
        <v>1</v>
      </c>
      <c r="U1904" s="196" t="str">
        <f>IFERROR(VLOOKUP(V1904,TRANSPORTE!$A$4:$B$99,2,0),"")</f>
        <v>HECTOR LOPEZ</v>
      </c>
      <c r="V1904" s="112" t="s">
        <v>526</v>
      </c>
      <c r="Y1904" s="196" t="str">
        <f>IFERROR(VLOOKUP(V1904,TRANSPORTE!$A$4:$C$99,3,0),"")</f>
        <v>FURGÓN</v>
      </c>
      <c r="Z1904" s="196" t="str">
        <f>IFERROR(VLOOKUP(V1904,TRANSPORTE!$A$4:$D$99,4,0),"")</f>
        <v>NISSAN</v>
      </c>
      <c r="AA1904" s="196" t="str">
        <f>IFERROR(VLOOKUP(V1904,TRANSPORTE!$A$4:$E$99,5,0),"")</f>
        <v>ORION</v>
      </c>
      <c r="AB1904" s="196">
        <f t="shared" si="224"/>
        <v>5</v>
      </c>
      <c r="AC1904" s="196">
        <f t="shared" si="222"/>
        <v>1</v>
      </c>
      <c r="AD1904" s="112">
        <v>1</v>
      </c>
      <c r="AE1904" s="132">
        <f t="shared" si="220"/>
        <v>962</v>
      </c>
      <c r="AF1904" s="112">
        <v>1</v>
      </c>
      <c r="AG1904" s="202"/>
      <c r="AH1904" s="196" t="str">
        <f t="shared" si="219"/>
        <v>2770CYS-CONTROL SACHETS X 14</v>
      </c>
      <c r="AI1904" s="112" t="s">
        <v>655</v>
      </c>
    </row>
    <row r="1905" spans="1:35" s="112" customFormat="1" x14ac:dyDescent="0.3">
      <c r="A1905" s="112">
        <v>215</v>
      </c>
      <c r="B1905" s="196" t="str">
        <f t="shared" si="217"/>
        <v>2155</v>
      </c>
      <c r="C1905" s="196" t="str">
        <f t="shared" si="218"/>
        <v>27705</v>
      </c>
      <c r="D1905" s="115"/>
      <c r="E1905" s="180" t="s">
        <v>633</v>
      </c>
      <c r="F1905" s="197" t="str">
        <f>IFERROR(VLOOKUP(CONCATENATE(G1905,E1905),LOTES!$A$6:$D$1002,4,0),"")</f>
        <v>VITIVEN X 30 CAPSULAS</v>
      </c>
      <c r="G1905" s="180" t="s">
        <v>173</v>
      </c>
      <c r="H1905" s="136">
        <f>IFERROR(VLOOKUP(CONCATENATE(G1905,E1905),LOTES!$A$6:$F$1000,6,0),"")</f>
        <v>43497</v>
      </c>
      <c r="I1905" s="132">
        <f t="shared" si="221"/>
        <v>5</v>
      </c>
      <c r="J1905" s="112" t="s">
        <v>1417</v>
      </c>
      <c r="K1905" s="112">
        <v>2018</v>
      </c>
      <c r="L1905" s="198">
        <v>43300</v>
      </c>
      <c r="M1905" s="112">
        <v>2767</v>
      </c>
      <c r="N1905" s="112">
        <v>2770</v>
      </c>
      <c r="O1905" s="198">
        <v>43300</v>
      </c>
      <c r="P1905" s="112" t="s">
        <v>134</v>
      </c>
      <c r="Q1905" s="112" t="s">
        <v>563</v>
      </c>
      <c r="R1905" s="132" t="str">
        <f>IFERROR(VLOOKUP(Q1905,PROVEEDORES!$A$2:$B$100,2,0),"")</f>
        <v>GUAYAQUIL</v>
      </c>
      <c r="S1905" s="200">
        <v>0.70833333333333337</v>
      </c>
      <c r="T1905" s="112">
        <v>1</v>
      </c>
      <c r="U1905" s="196" t="str">
        <f>IFERROR(VLOOKUP(V1905,TRANSPORTE!$A$4:$B$99,2,0),"")</f>
        <v>HECTOR LOPEZ</v>
      </c>
      <c r="V1905" s="112" t="s">
        <v>526</v>
      </c>
      <c r="Y1905" s="196" t="str">
        <f>IFERROR(VLOOKUP(V1905,TRANSPORTE!$A$4:$C$99,3,0),"")</f>
        <v>FURGÓN</v>
      </c>
      <c r="Z1905" s="196" t="str">
        <f>IFERROR(VLOOKUP(V1905,TRANSPORTE!$A$4:$D$99,4,0),"")</f>
        <v>NISSAN</v>
      </c>
      <c r="AA1905" s="196" t="str">
        <f>IFERROR(VLOOKUP(V1905,TRANSPORTE!$A$4:$E$99,5,0),"")</f>
        <v>ORION</v>
      </c>
      <c r="AB1905" s="196">
        <f t="shared" si="224"/>
        <v>5</v>
      </c>
      <c r="AC1905" s="196">
        <f t="shared" si="222"/>
        <v>1</v>
      </c>
      <c r="AD1905" s="112">
        <v>1</v>
      </c>
      <c r="AE1905" s="132">
        <f t="shared" si="220"/>
        <v>962</v>
      </c>
      <c r="AF1905" s="112">
        <v>1</v>
      </c>
      <c r="AG1905" s="202"/>
      <c r="AH1905" s="196" t="str">
        <f t="shared" si="219"/>
        <v>2770VITIVEN X 30 CAPSULAS</v>
      </c>
      <c r="AI1905" s="112" t="s">
        <v>655</v>
      </c>
    </row>
    <row r="1906" spans="1:35" s="112" customFormat="1" x14ac:dyDescent="0.3">
      <c r="A1906" s="112">
        <v>215</v>
      </c>
      <c r="B1906" s="196" t="str">
        <f t="shared" si="217"/>
        <v>2155</v>
      </c>
      <c r="C1906" s="196" t="str">
        <f t="shared" si="218"/>
        <v>27706</v>
      </c>
      <c r="D1906" s="115"/>
      <c r="E1906" s="180" t="s">
        <v>618</v>
      </c>
      <c r="F1906" s="197" t="str">
        <f>IFERROR(VLOOKUP(CONCATENATE(G1906,E1906),LOTES!$A$6:$D$1002,4,0),"")</f>
        <v>ARKOCAPIL advance X 60 CAPS.</v>
      </c>
      <c r="G1906" s="180" t="s">
        <v>601</v>
      </c>
      <c r="H1906" s="136">
        <f>IFERROR(VLOOKUP(CONCATENATE(G1906,E1906),LOTES!$A$6:$F$1000,6,0),"")</f>
        <v>44255</v>
      </c>
      <c r="I1906" s="132">
        <f t="shared" si="221"/>
        <v>6</v>
      </c>
      <c r="J1906" s="112" t="s">
        <v>1417</v>
      </c>
      <c r="K1906" s="112">
        <v>2018</v>
      </c>
      <c r="L1906" s="198">
        <v>43300</v>
      </c>
      <c r="M1906" s="112">
        <v>2767</v>
      </c>
      <c r="N1906" s="112">
        <v>2770</v>
      </c>
      <c r="O1906" s="198">
        <v>43300</v>
      </c>
      <c r="P1906" s="112" t="s">
        <v>134</v>
      </c>
      <c r="Q1906" s="112" t="s">
        <v>563</v>
      </c>
      <c r="R1906" s="132" t="str">
        <f>IFERROR(VLOOKUP(Q1906,PROVEEDORES!$A$2:$B$100,2,0),"")</f>
        <v>GUAYAQUIL</v>
      </c>
      <c r="S1906" s="200">
        <v>0.70833333333333337</v>
      </c>
      <c r="T1906" s="112">
        <v>1</v>
      </c>
      <c r="U1906" s="196" t="str">
        <f>IFERROR(VLOOKUP(V1906,TRANSPORTE!$A$4:$B$99,2,0),"")</f>
        <v>HECTOR LOPEZ</v>
      </c>
      <c r="V1906" s="112" t="s">
        <v>526</v>
      </c>
      <c r="Y1906" s="196" t="str">
        <f>IFERROR(VLOOKUP(V1906,TRANSPORTE!$A$4:$C$99,3,0),"")</f>
        <v>FURGÓN</v>
      </c>
      <c r="Z1906" s="196" t="str">
        <f>IFERROR(VLOOKUP(V1906,TRANSPORTE!$A$4:$D$99,4,0),"")</f>
        <v>NISSAN</v>
      </c>
      <c r="AA1906" s="196" t="str">
        <f>IFERROR(VLOOKUP(V1906,TRANSPORTE!$A$4:$E$99,5,0),"")</f>
        <v>ORION</v>
      </c>
      <c r="AB1906" s="196">
        <f t="shared" si="224"/>
        <v>5</v>
      </c>
      <c r="AC1906" s="196">
        <f t="shared" si="222"/>
        <v>1</v>
      </c>
      <c r="AD1906" s="112">
        <v>1</v>
      </c>
      <c r="AE1906" s="132">
        <f t="shared" si="220"/>
        <v>962</v>
      </c>
      <c r="AF1906" s="112">
        <v>1</v>
      </c>
      <c r="AG1906" s="202"/>
      <c r="AH1906" s="196" t="str">
        <f t="shared" si="219"/>
        <v>2770ARKOCAPIL advance X 60 CAPS.</v>
      </c>
      <c r="AI1906" s="112" t="s">
        <v>655</v>
      </c>
    </row>
    <row r="1907" spans="1:35" s="112" customFormat="1" x14ac:dyDescent="0.3">
      <c r="A1907" s="112">
        <v>216</v>
      </c>
      <c r="B1907" s="196" t="str">
        <f t="shared" si="217"/>
        <v>2161</v>
      </c>
      <c r="C1907" s="196" t="str">
        <f t="shared" si="218"/>
        <v>28631</v>
      </c>
      <c r="D1907" s="115"/>
      <c r="E1907" s="180" t="s">
        <v>633</v>
      </c>
      <c r="F1907" s="197" t="str">
        <f>IFERROR(VLOOKUP(CONCATENATE(G1907,E1907),LOTES!$A$6:$D$1002,4,0),"")</f>
        <v>VITIVEN X 30 CAPSULAS</v>
      </c>
      <c r="G1907" s="180" t="s">
        <v>173</v>
      </c>
      <c r="H1907" s="136">
        <f>IFERROR(VLOOKUP(CONCATENATE(G1907,E1907),LOTES!$A$6:$F$1000,6,0),"")</f>
        <v>43497</v>
      </c>
      <c r="I1907" s="132">
        <f t="shared" si="221"/>
        <v>1</v>
      </c>
      <c r="J1907" s="112" t="s">
        <v>1417</v>
      </c>
      <c r="K1907" s="112">
        <v>2018</v>
      </c>
      <c r="L1907" s="198">
        <v>43301</v>
      </c>
      <c r="N1907" s="112">
        <v>2863</v>
      </c>
      <c r="O1907" s="198">
        <v>43300</v>
      </c>
      <c r="P1907" s="112" t="s">
        <v>134</v>
      </c>
      <c r="Q1907" s="112" t="s">
        <v>95</v>
      </c>
      <c r="R1907" s="132" t="str">
        <f>IFERROR(VLOOKUP(Q1907,PROVEEDORES!$A$2:$B$100,2,0),"")</f>
        <v>QUITO</v>
      </c>
      <c r="U1907" s="196" t="str">
        <f>IFERROR(VLOOKUP(V1907,TRANSPORTE!$A$4:$B$99,2,0),"")</f>
        <v/>
      </c>
      <c r="Y1907" s="196" t="str">
        <f>IFERROR(VLOOKUP(V1907,TRANSPORTE!$A$4:$C$99,3,0),"")</f>
        <v/>
      </c>
      <c r="Z1907" s="196" t="str">
        <f>IFERROR(VLOOKUP(V1907,TRANSPORTE!$A$4:$D$99,4,0),"")</f>
        <v/>
      </c>
      <c r="AA1907" s="196" t="str">
        <f>IFERROR(VLOOKUP(V1907,TRANSPORTE!$A$4:$E$99,5,0),"")</f>
        <v/>
      </c>
      <c r="AB1907" s="196">
        <f t="shared" si="224"/>
        <v>1</v>
      </c>
      <c r="AC1907" s="196">
        <f t="shared" si="222"/>
        <v>1</v>
      </c>
      <c r="AD1907" s="112">
        <v>2000</v>
      </c>
      <c r="AE1907" s="132">
        <f t="shared" si="220"/>
        <v>963</v>
      </c>
      <c r="AF1907" s="112">
        <v>1</v>
      </c>
      <c r="AG1907" s="202"/>
      <c r="AH1907" s="196" t="str">
        <f t="shared" si="219"/>
        <v>2863VITIVEN X 30 CAPSULAS</v>
      </c>
      <c r="AI1907" s="112" t="s">
        <v>476</v>
      </c>
    </row>
    <row r="1908" spans="1:35" s="112" customFormat="1" x14ac:dyDescent="0.3">
      <c r="B1908" s="196" t="str">
        <f t="shared" si="217"/>
        <v/>
      </c>
      <c r="C1908" s="196" t="str">
        <f t="shared" si="218"/>
        <v/>
      </c>
      <c r="D1908" s="115"/>
      <c r="E1908" s="208"/>
      <c r="F1908" s="197" t="str">
        <f>IFERROR(VLOOKUP(CONCATENATE(G1908,E1908),LOTES!$A$6:$D$1002,4,0),"")</f>
        <v/>
      </c>
      <c r="G1908" s="114"/>
      <c r="H1908" s="136" t="str">
        <f>IFERROR(VLOOKUP(CONCATENATE(G1908,E1908),LOTES!$A$6:$F$1000,6,0),"")</f>
        <v/>
      </c>
      <c r="I1908" s="132" t="str">
        <f t="shared" si="221"/>
        <v/>
      </c>
      <c r="R1908" s="132" t="str">
        <f>IFERROR(VLOOKUP(Q1908,PROVEEDORES!$A$2:$B$100,2,0),"")</f>
        <v/>
      </c>
      <c r="U1908" s="196" t="str">
        <f>IFERROR(VLOOKUP(V1908,TRANSPORTE!$A$4:$B$99,2,0),"")</f>
        <v/>
      </c>
      <c r="Y1908" s="196" t="str">
        <f>IFERROR(VLOOKUP(V1908,TRANSPORTE!$A$4:$C$99,3,0),"")</f>
        <v/>
      </c>
      <c r="Z1908" s="196" t="str">
        <f>IFERROR(VLOOKUP(V1908,TRANSPORTE!$A$4:$D$99,4,0),"")</f>
        <v/>
      </c>
      <c r="AA1908" s="196" t="str">
        <f>IFERROR(VLOOKUP(V1908,TRANSPORTE!$A$4:$E$99,5,0),"")</f>
        <v/>
      </c>
      <c r="AB1908" s="196" t="str">
        <f t="shared" si="224"/>
        <v/>
      </c>
      <c r="AC1908" s="196" t="str">
        <f t="shared" si="222"/>
        <v/>
      </c>
      <c r="AE1908" s="132" t="str">
        <f t="shared" si="220"/>
        <v/>
      </c>
      <c r="AG1908" s="202"/>
      <c r="AH1908" s="196" t="str">
        <f t="shared" si="219"/>
        <v/>
      </c>
    </row>
    <row r="1909" spans="1:35" s="112" customFormat="1" x14ac:dyDescent="0.3">
      <c r="B1909" s="196" t="str">
        <f t="shared" si="217"/>
        <v/>
      </c>
      <c r="C1909" s="196" t="str">
        <f t="shared" si="218"/>
        <v/>
      </c>
      <c r="D1909" s="115"/>
      <c r="E1909" s="208"/>
      <c r="F1909" s="197" t="str">
        <f>IFERROR(VLOOKUP(CONCATENATE(G1909,E1909),LOTES!$A$6:$D$1002,4,0),"")</f>
        <v/>
      </c>
      <c r="G1909" s="114"/>
      <c r="H1909" s="136" t="str">
        <f>IFERROR(VLOOKUP(CONCATENATE(G1909,E1909),LOTES!$A$6:$F$1000,6,0),"")</f>
        <v/>
      </c>
      <c r="I1909" s="132" t="str">
        <f t="shared" si="221"/>
        <v/>
      </c>
      <c r="R1909" s="132" t="str">
        <f>IFERROR(VLOOKUP(Q1909,PROVEEDORES!$A$2:$B$100,2,0),"")</f>
        <v/>
      </c>
      <c r="U1909" s="196" t="str">
        <f>IFERROR(VLOOKUP(V1909,TRANSPORTE!$A$4:$B$99,2,0),"")</f>
        <v/>
      </c>
      <c r="Y1909" s="196" t="str">
        <f>IFERROR(VLOOKUP(V1909,TRANSPORTE!$A$4:$C$99,3,0),"")</f>
        <v/>
      </c>
      <c r="Z1909" s="196" t="str">
        <f>IFERROR(VLOOKUP(V1909,TRANSPORTE!$A$4:$D$99,4,0),"")</f>
        <v/>
      </c>
      <c r="AA1909" s="196" t="str">
        <f>IFERROR(VLOOKUP(V1909,TRANSPORTE!$A$4:$E$99,5,0),"")</f>
        <v/>
      </c>
      <c r="AB1909" s="196" t="str">
        <f t="shared" si="224"/>
        <v/>
      </c>
      <c r="AC1909" s="196" t="str">
        <f t="shared" si="222"/>
        <v/>
      </c>
      <c r="AE1909" s="132" t="str">
        <f t="shared" si="220"/>
        <v/>
      </c>
      <c r="AG1909" s="202"/>
      <c r="AH1909" s="196" t="str">
        <f t="shared" si="219"/>
        <v/>
      </c>
    </row>
    <row r="1910" spans="1:35" s="112" customFormat="1" x14ac:dyDescent="0.3">
      <c r="B1910" s="196" t="str">
        <f t="shared" si="217"/>
        <v/>
      </c>
      <c r="C1910" s="196" t="str">
        <f t="shared" si="218"/>
        <v/>
      </c>
      <c r="D1910" s="115"/>
      <c r="E1910" s="208"/>
      <c r="F1910" s="197" t="str">
        <f>IFERROR(VLOOKUP(CONCATENATE(G1910,E1910),LOTES!$A$6:$D$1002,4,0),"")</f>
        <v/>
      </c>
      <c r="G1910" s="114"/>
      <c r="H1910" s="136" t="str">
        <f>IFERROR(VLOOKUP(CONCATENATE(G1910,E1910),LOTES!$A$6:$F$1000,6,0),"")</f>
        <v/>
      </c>
      <c r="I1910" s="132" t="str">
        <f t="shared" si="221"/>
        <v/>
      </c>
      <c r="R1910" s="132" t="str">
        <f>IFERROR(VLOOKUP(Q1910,PROVEEDORES!$A$2:$B$100,2,0),"")</f>
        <v/>
      </c>
      <c r="U1910" s="196" t="str">
        <f>IFERROR(VLOOKUP(V1910,TRANSPORTE!$A$4:$B$99,2,0),"")</f>
        <v/>
      </c>
      <c r="Y1910" s="196" t="str">
        <f>IFERROR(VLOOKUP(V1910,TRANSPORTE!$A$4:$C$99,3,0),"")</f>
        <v/>
      </c>
      <c r="Z1910" s="196" t="str">
        <f>IFERROR(VLOOKUP(V1910,TRANSPORTE!$A$4:$D$99,4,0),"")</f>
        <v/>
      </c>
      <c r="AA1910" s="196" t="str">
        <f>IFERROR(VLOOKUP(V1910,TRANSPORTE!$A$4:$E$99,5,0),"")</f>
        <v/>
      </c>
      <c r="AB1910" s="196" t="str">
        <f t="shared" si="224"/>
        <v/>
      </c>
      <c r="AC1910" s="196" t="str">
        <f t="shared" si="222"/>
        <v/>
      </c>
      <c r="AE1910" s="132" t="str">
        <f t="shared" si="220"/>
        <v/>
      </c>
      <c r="AG1910" s="202"/>
      <c r="AH1910" s="196" t="str">
        <f t="shared" si="219"/>
        <v/>
      </c>
    </row>
    <row r="1911" spans="1:35" s="112" customFormat="1" x14ac:dyDescent="0.3">
      <c r="B1911" s="196" t="str">
        <f t="shared" si="217"/>
        <v/>
      </c>
      <c r="C1911" s="196" t="str">
        <f t="shared" si="218"/>
        <v/>
      </c>
      <c r="D1911" s="115"/>
      <c r="E1911" s="208"/>
      <c r="F1911" s="197" t="str">
        <f>IFERROR(VLOOKUP(CONCATENATE(G1911,E1911),LOTES!$A$6:$D$1002,4,0),"")</f>
        <v/>
      </c>
      <c r="G1911" s="114"/>
      <c r="H1911" s="136" t="str">
        <f>IFERROR(VLOOKUP(CONCATENATE(G1911,E1911),LOTES!$A$6:$F$1000,6,0),"")</f>
        <v/>
      </c>
      <c r="I1911" s="132" t="str">
        <f t="shared" si="221"/>
        <v/>
      </c>
      <c r="R1911" s="132" t="str">
        <f>IFERROR(VLOOKUP(Q1911,PROVEEDORES!$A$2:$B$100,2,0),"")</f>
        <v/>
      </c>
      <c r="U1911" s="196" t="str">
        <f>IFERROR(VLOOKUP(V1911,TRANSPORTE!$A$4:$B$99,2,0),"")</f>
        <v/>
      </c>
      <c r="Y1911" s="196" t="str">
        <f>IFERROR(VLOOKUP(V1911,TRANSPORTE!$A$4:$C$99,3,0),"")</f>
        <v/>
      </c>
      <c r="Z1911" s="196" t="str">
        <f>IFERROR(VLOOKUP(V1911,TRANSPORTE!$A$4:$D$99,4,0),"")</f>
        <v/>
      </c>
      <c r="AA1911" s="196" t="str">
        <f>IFERROR(VLOOKUP(V1911,TRANSPORTE!$A$4:$E$99,5,0),"")</f>
        <v/>
      </c>
      <c r="AB1911" s="196" t="str">
        <f t="shared" si="224"/>
        <v/>
      </c>
      <c r="AC1911" s="196" t="str">
        <f t="shared" si="222"/>
        <v/>
      </c>
      <c r="AE1911" s="132" t="str">
        <f t="shared" si="220"/>
        <v/>
      </c>
      <c r="AG1911" s="202"/>
      <c r="AH1911" s="196" t="str">
        <f t="shared" si="219"/>
        <v/>
      </c>
    </row>
    <row r="1912" spans="1:35" s="112" customFormat="1" x14ac:dyDescent="0.3">
      <c r="B1912" s="196" t="str">
        <f t="shared" si="217"/>
        <v/>
      </c>
      <c r="C1912" s="196" t="str">
        <f t="shared" si="218"/>
        <v/>
      </c>
      <c r="D1912" s="115"/>
      <c r="E1912" s="208"/>
      <c r="F1912" s="197" t="str">
        <f>IFERROR(VLOOKUP(CONCATENATE(G1912,E1912),LOTES!$A$6:$D$1002,4,0),"")</f>
        <v/>
      </c>
      <c r="G1912" s="114"/>
      <c r="H1912" s="136" t="str">
        <f>IFERROR(VLOOKUP(CONCATENATE(G1912,E1912),LOTES!$A$6:$F$1000,6,0),"")</f>
        <v/>
      </c>
      <c r="I1912" s="132" t="str">
        <f t="shared" si="221"/>
        <v/>
      </c>
      <c r="R1912" s="132" t="str">
        <f>IFERROR(VLOOKUP(Q1912,PROVEEDORES!$A$2:$B$100,2,0),"")</f>
        <v/>
      </c>
      <c r="U1912" s="196" t="str">
        <f>IFERROR(VLOOKUP(V1912,TRANSPORTE!$A$4:$B$99,2,0),"")</f>
        <v/>
      </c>
      <c r="Y1912" s="196" t="str">
        <f>IFERROR(VLOOKUP(V1912,TRANSPORTE!$A$4:$C$99,3,0),"")</f>
        <v/>
      </c>
      <c r="Z1912" s="196" t="str">
        <f>IFERROR(VLOOKUP(V1912,TRANSPORTE!$A$4:$D$99,4,0),"")</f>
        <v/>
      </c>
      <c r="AA1912" s="196" t="str">
        <f>IFERROR(VLOOKUP(V1912,TRANSPORTE!$A$4:$E$99,5,0),"")</f>
        <v/>
      </c>
      <c r="AB1912" s="196" t="str">
        <f t="shared" si="224"/>
        <v/>
      </c>
      <c r="AC1912" s="196" t="str">
        <f t="shared" si="222"/>
        <v/>
      </c>
      <c r="AE1912" s="132" t="str">
        <f t="shared" si="220"/>
        <v/>
      </c>
      <c r="AG1912" s="202"/>
      <c r="AH1912" s="196" t="str">
        <f t="shared" si="219"/>
        <v/>
      </c>
    </row>
    <row r="1913" spans="1:35" s="112" customFormat="1" x14ac:dyDescent="0.3">
      <c r="B1913" s="196" t="str">
        <f t="shared" si="217"/>
        <v/>
      </c>
      <c r="C1913" s="196" t="str">
        <f t="shared" si="218"/>
        <v/>
      </c>
      <c r="D1913" s="115"/>
      <c r="E1913" s="208"/>
      <c r="F1913" s="197" t="str">
        <f>IFERROR(VLOOKUP(CONCATENATE(G1913,E1913),LOTES!$A$6:$D$1002,4,0),"")</f>
        <v/>
      </c>
      <c r="G1913" s="114"/>
      <c r="H1913" s="136" t="str">
        <f>IFERROR(VLOOKUP(CONCATENATE(G1913,E1913),LOTES!$A$6:$F$1000,6,0),"")</f>
        <v/>
      </c>
      <c r="I1913" s="132" t="str">
        <f t="shared" si="221"/>
        <v/>
      </c>
      <c r="R1913" s="132" t="str">
        <f>IFERROR(VLOOKUP(Q1913,PROVEEDORES!$A$2:$B$100,2,0),"")</f>
        <v/>
      </c>
      <c r="U1913" s="196" t="str">
        <f>IFERROR(VLOOKUP(V1913,TRANSPORTE!$A$4:$B$99,2,0),"")</f>
        <v/>
      </c>
      <c r="Y1913" s="196" t="str">
        <f>IFERROR(VLOOKUP(V1913,TRANSPORTE!$A$4:$C$99,3,0),"")</f>
        <v/>
      </c>
      <c r="Z1913" s="196" t="str">
        <f>IFERROR(VLOOKUP(V1913,TRANSPORTE!$A$4:$D$99,4,0),"")</f>
        <v/>
      </c>
      <c r="AA1913" s="196" t="str">
        <f>IFERROR(VLOOKUP(V1913,TRANSPORTE!$A$4:$E$99,5,0),"")</f>
        <v/>
      </c>
      <c r="AB1913" s="196" t="str">
        <f t="shared" si="224"/>
        <v/>
      </c>
      <c r="AC1913" s="196" t="str">
        <f t="shared" si="222"/>
        <v/>
      </c>
      <c r="AE1913" s="132" t="str">
        <f t="shared" si="220"/>
        <v/>
      </c>
      <c r="AG1913" s="202"/>
      <c r="AH1913" s="196" t="str">
        <f t="shared" si="219"/>
        <v/>
      </c>
    </row>
    <row r="1914" spans="1:35" s="112" customFormat="1" x14ac:dyDescent="0.3">
      <c r="B1914" s="196" t="str">
        <f t="shared" si="217"/>
        <v/>
      </c>
      <c r="C1914" s="196" t="str">
        <f t="shared" si="218"/>
        <v/>
      </c>
      <c r="D1914" s="115"/>
      <c r="E1914" s="208"/>
      <c r="F1914" s="197" t="str">
        <f>IFERROR(VLOOKUP(CONCATENATE(G1914,E1914),LOTES!$A$6:$D$1002,4,0),"")</f>
        <v/>
      </c>
      <c r="G1914" s="114"/>
      <c r="H1914" s="136" t="str">
        <f>IFERROR(VLOOKUP(CONCATENATE(G1914,E1914),LOTES!$A$6:$F$1000,6,0),"")</f>
        <v/>
      </c>
      <c r="I1914" s="132" t="str">
        <f t="shared" si="221"/>
        <v/>
      </c>
      <c r="R1914" s="132" t="str">
        <f>IFERROR(VLOOKUP(Q1914,PROVEEDORES!$A$2:$B$100,2,0),"")</f>
        <v/>
      </c>
      <c r="U1914" s="196" t="str">
        <f>IFERROR(VLOOKUP(V1914,TRANSPORTE!$A$4:$B$99,2,0),"")</f>
        <v/>
      </c>
      <c r="Y1914" s="196" t="str">
        <f>IFERROR(VLOOKUP(V1914,TRANSPORTE!$A$4:$C$99,3,0),"")</f>
        <v/>
      </c>
      <c r="Z1914" s="196" t="str">
        <f>IFERROR(VLOOKUP(V1914,TRANSPORTE!$A$4:$D$99,4,0),"")</f>
        <v/>
      </c>
      <c r="AA1914" s="196" t="str">
        <f>IFERROR(VLOOKUP(V1914,TRANSPORTE!$A$4:$E$99,5,0),"")</f>
        <v/>
      </c>
      <c r="AB1914" s="196" t="str">
        <f t="shared" si="224"/>
        <v/>
      </c>
      <c r="AC1914" s="196" t="str">
        <f t="shared" si="222"/>
        <v/>
      </c>
      <c r="AE1914" s="132" t="str">
        <f t="shared" si="220"/>
        <v/>
      </c>
      <c r="AG1914" s="202"/>
      <c r="AH1914" s="196" t="str">
        <f t="shared" si="219"/>
        <v/>
      </c>
    </row>
    <row r="1915" spans="1:35" s="112" customFormat="1" x14ac:dyDescent="0.3">
      <c r="B1915" s="196" t="str">
        <f t="shared" si="217"/>
        <v/>
      </c>
      <c r="C1915" s="196" t="str">
        <f t="shared" si="218"/>
        <v/>
      </c>
      <c r="D1915" s="115"/>
      <c r="E1915" s="208"/>
      <c r="F1915" s="197" t="str">
        <f>IFERROR(VLOOKUP(CONCATENATE(G1915,E1915),LOTES!$A$6:$D$1002,4,0),"")</f>
        <v/>
      </c>
      <c r="G1915" s="114"/>
      <c r="H1915" s="136" t="str">
        <f>IFERROR(VLOOKUP(CONCATENATE(G1915,E1915),LOTES!$A$6:$F$1000,6,0),"")</f>
        <v/>
      </c>
      <c r="I1915" s="132" t="str">
        <f t="shared" si="221"/>
        <v/>
      </c>
      <c r="R1915" s="132" t="str">
        <f>IFERROR(VLOOKUP(Q1915,PROVEEDORES!$A$2:$B$100,2,0),"")</f>
        <v/>
      </c>
      <c r="U1915" s="196" t="str">
        <f>IFERROR(VLOOKUP(V1915,TRANSPORTE!$A$4:$B$99,2,0),"")</f>
        <v/>
      </c>
      <c r="Y1915" s="196" t="str">
        <f>IFERROR(VLOOKUP(V1915,TRANSPORTE!$A$4:$C$99,3,0),"")</f>
        <v/>
      </c>
      <c r="Z1915" s="196" t="str">
        <f>IFERROR(VLOOKUP(V1915,TRANSPORTE!$A$4:$D$99,4,0),"")</f>
        <v/>
      </c>
      <c r="AA1915" s="196" t="str">
        <f>IFERROR(VLOOKUP(V1915,TRANSPORTE!$A$4:$E$99,5,0),"")</f>
        <v/>
      </c>
      <c r="AB1915" s="196" t="str">
        <f t="shared" si="224"/>
        <v/>
      </c>
      <c r="AC1915" s="196" t="str">
        <f t="shared" si="222"/>
        <v/>
      </c>
      <c r="AE1915" s="132" t="str">
        <f t="shared" si="220"/>
        <v/>
      </c>
      <c r="AG1915" s="202"/>
      <c r="AH1915" s="196" t="str">
        <f t="shared" si="219"/>
        <v/>
      </c>
    </row>
    <row r="1916" spans="1:35" s="112" customFormat="1" x14ac:dyDescent="0.3">
      <c r="B1916" s="196" t="str">
        <f t="shared" si="217"/>
        <v/>
      </c>
      <c r="C1916" s="196" t="str">
        <f t="shared" si="218"/>
        <v/>
      </c>
      <c r="D1916" s="115"/>
      <c r="E1916" s="208"/>
      <c r="F1916" s="197" t="str">
        <f>IFERROR(VLOOKUP(CONCATENATE(G1916,E1916),LOTES!$A$6:$D$1002,4,0),"")</f>
        <v/>
      </c>
      <c r="G1916" s="114"/>
      <c r="H1916" s="136" t="str">
        <f>IFERROR(VLOOKUP(CONCATENATE(G1916,E1916),LOTES!$A$6:$F$1000,6,0),"")</f>
        <v/>
      </c>
      <c r="I1916" s="132" t="str">
        <f t="shared" si="221"/>
        <v/>
      </c>
      <c r="R1916" s="132" t="str">
        <f>IFERROR(VLOOKUP(Q1916,PROVEEDORES!$A$2:$B$100,2,0),"")</f>
        <v/>
      </c>
      <c r="U1916" s="196" t="str">
        <f>IFERROR(VLOOKUP(V1916,TRANSPORTE!$A$4:$B$99,2,0),"")</f>
        <v/>
      </c>
      <c r="Y1916" s="196" t="str">
        <f>IFERROR(VLOOKUP(V1916,TRANSPORTE!$A$4:$C$99,3,0),"")</f>
        <v/>
      </c>
      <c r="Z1916" s="196" t="str">
        <f>IFERROR(VLOOKUP(V1916,TRANSPORTE!$A$4:$D$99,4,0),"")</f>
        <v/>
      </c>
      <c r="AA1916" s="196" t="str">
        <f>IFERROR(VLOOKUP(V1916,TRANSPORTE!$A$4:$E$99,5,0),"")</f>
        <v/>
      </c>
      <c r="AB1916" s="196" t="str">
        <f t="shared" si="224"/>
        <v/>
      </c>
      <c r="AC1916" s="196" t="str">
        <f t="shared" si="222"/>
        <v/>
      </c>
      <c r="AE1916" s="132" t="str">
        <f t="shared" si="220"/>
        <v/>
      </c>
      <c r="AG1916" s="202"/>
      <c r="AH1916" s="196" t="str">
        <f t="shared" si="219"/>
        <v/>
      </c>
    </row>
    <row r="1917" spans="1:35" s="112" customFormat="1" x14ac:dyDescent="0.3">
      <c r="B1917" s="196" t="str">
        <f t="shared" si="217"/>
        <v/>
      </c>
      <c r="C1917" s="196" t="str">
        <f t="shared" si="218"/>
        <v/>
      </c>
      <c r="D1917" s="115"/>
      <c r="E1917" s="208"/>
      <c r="F1917" s="197" t="str">
        <f>IFERROR(VLOOKUP(CONCATENATE(G1917,E1917),LOTES!$A$6:$D$1002,4,0),"")</f>
        <v/>
      </c>
      <c r="G1917" s="114"/>
      <c r="H1917" s="136" t="str">
        <f>IFERROR(VLOOKUP(CONCATENATE(G1917,E1917),LOTES!$A$6:$F$1000,6,0),"")</f>
        <v/>
      </c>
      <c r="I1917" s="132" t="str">
        <f t="shared" si="221"/>
        <v/>
      </c>
      <c r="R1917" s="132" t="str">
        <f>IFERROR(VLOOKUP(Q1917,PROVEEDORES!$A$2:$B$100,2,0),"")</f>
        <v/>
      </c>
      <c r="U1917" s="196" t="str">
        <f>IFERROR(VLOOKUP(V1917,TRANSPORTE!$A$4:$B$99,2,0),"")</f>
        <v/>
      </c>
      <c r="Y1917" s="196" t="str">
        <f>IFERROR(VLOOKUP(V1917,TRANSPORTE!$A$4:$C$99,3,0),"")</f>
        <v/>
      </c>
      <c r="Z1917" s="196" t="str">
        <f>IFERROR(VLOOKUP(V1917,TRANSPORTE!$A$4:$D$99,4,0),"")</f>
        <v/>
      </c>
      <c r="AA1917" s="196" t="str">
        <f>IFERROR(VLOOKUP(V1917,TRANSPORTE!$A$4:$E$99,5,0),"")</f>
        <v/>
      </c>
      <c r="AB1917" s="196" t="str">
        <f t="shared" si="224"/>
        <v/>
      </c>
      <c r="AC1917" s="196" t="str">
        <f t="shared" si="222"/>
        <v/>
      </c>
      <c r="AE1917" s="132" t="str">
        <f t="shared" si="220"/>
        <v/>
      </c>
      <c r="AG1917" s="202"/>
      <c r="AH1917" s="196" t="str">
        <f t="shared" si="219"/>
        <v/>
      </c>
    </row>
    <row r="1918" spans="1:35" s="112" customFormat="1" x14ac:dyDescent="0.3">
      <c r="B1918" s="196" t="str">
        <f t="shared" si="217"/>
        <v/>
      </c>
      <c r="C1918" s="196" t="str">
        <f t="shared" si="218"/>
        <v/>
      </c>
      <c r="D1918" s="115"/>
      <c r="E1918" s="208"/>
      <c r="F1918" s="197" t="str">
        <f>IFERROR(VLOOKUP(CONCATENATE(G1918,E1918),LOTES!$A$6:$D$1002,4,0),"")</f>
        <v/>
      </c>
      <c r="G1918" s="114"/>
      <c r="H1918" s="136" t="str">
        <f>IFERROR(VLOOKUP(CONCATENATE(G1918,E1918),LOTES!$A$6:$F$1000,6,0),"")</f>
        <v/>
      </c>
      <c r="I1918" s="132" t="str">
        <f t="shared" si="221"/>
        <v/>
      </c>
      <c r="R1918" s="132" t="str">
        <f>IFERROR(VLOOKUP(Q1918,PROVEEDORES!$A$2:$B$100,2,0),"")</f>
        <v/>
      </c>
      <c r="U1918" s="196" t="str">
        <f>IFERROR(VLOOKUP(V1918,TRANSPORTE!$A$4:$B$99,2,0),"")</f>
        <v/>
      </c>
      <c r="Y1918" s="196" t="str">
        <f>IFERROR(VLOOKUP(V1918,TRANSPORTE!$A$4:$C$99,3,0),"")</f>
        <v/>
      </c>
      <c r="Z1918" s="196" t="str">
        <f>IFERROR(VLOOKUP(V1918,TRANSPORTE!$A$4:$D$99,4,0),"")</f>
        <v/>
      </c>
      <c r="AA1918" s="196" t="str">
        <f>IFERROR(VLOOKUP(V1918,TRANSPORTE!$A$4:$E$99,5,0),"")</f>
        <v/>
      </c>
      <c r="AB1918" s="196" t="str">
        <f t="shared" si="224"/>
        <v/>
      </c>
      <c r="AC1918" s="196" t="str">
        <f t="shared" si="222"/>
        <v/>
      </c>
      <c r="AE1918" s="132" t="str">
        <f t="shared" si="220"/>
        <v/>
      </c>
      <c r="AG1918" s="202"/>
      <c r="AH1918" s="196" t="str">
        <f t="shared" si="219"/>
        <v/>
      </c>
    </row>
    <row r="1919" spans="1:35" s="112" customFormat="1" x14ac:dyDescent="0.3">
      <c r="B1919" s="196" t="str">
        <f t="shared" ref="B1919:B1982" si="225">CONCATENATE(A1919,AB1919)</f>
        <v/>
      </c>
      <c r="C1919" s="196" t="str">
        <f t="shared" ref="C1919:C1982" si="226">CONCATENATE(N1919,I1919)</f>
        <v/>
      </c>
      <c r="D1919" s="115"/>
      <c r="E1919" s="208"/>
      <c r="F1919" s="197" t="str">
        <f>IFERROR(VLOOKUP(CONCATENATE(G1919,E1919),LOTES!$A$6:$D$1002,4,0),"")</f>
        <v/>
      </c>
      <c r="G1919" s="114"/>
      <c r="H1919" s="136" t="str">
        <f>IFERROR(VLOOKUP(CONCATENATE(G1919,E1919),LOTES!$A$6:$F$1000,6,0),"")</f>
        <v/>
      </c>
      <c r="I1919" s="132" t="str">
        <f t="shared" si="221"/>
        <v/>
      </c>
      <c r="R1919" s="132" t="str">
        <f>IFERROR(VLOOKUP(Q1919,PROVEEDORES!$A$2:$B$100,2,0),"")</f>
        <v/>
      </c>
      <c r="U1919" s="196" t="str">
        <f>IFERROR(VLOOKUP(V1919,TRANSPORTE!$A$4:$B$99,2,0),"")</f>
        <v/>
      </c>
      <c r="Y1919" s="196" t="str">
        <f>IFERROR(VLOOKUP(V1919,TRANSPORTE!$A$4:$C$99,3,0),"")</f>
        <v/>
      </c>
      <c r="Z1919" s="196" t="str">
        <f>IFERROR(VLOOKUP(V1919,TRANSPORTE!$A$4:$D$99,4,0),"")</f>
        <v/>
      </c>
      <c r="AA1919" s="196" t="str">
        <f>IFERROR(VLOOKUP(V1919,TRANSPORTE!$A$4:$E$99,5,0),"")</f>
        <v/>
      </c>
      <c r="AB1919" s="196" t="str">
        <f t="shared" si="224"/>
        <v/>
      </c>
      <c r="AC1919" s="196" t="str">
        <f t="shared" si="222"/>
        <v/>
      </c>
      <c r="AE1919" s="132" t="str">
        <f t="shared" si="220"/>
        <v/>
      </c>
      <c r="AG1919" s="202"/>
      <c r="AH1919" s="196" t="str">
        <f t="shared" ref="AH1919:AH1982" si="227">CONCATENATE(N1919,F1919)</f>
        <v/>
      </c>
    </row>
    <row r="1920" spans="1:35" s="112" customFormat="1" x14ac:dyDescent="0.3">
      <c r="B1920" s="196" t="str">
        <f t="shared" si="225"/>
        <v/>
      </c>
      <c r="C1920" s="196" t="str">
        <f t="shared" si="226"/>
        <v/>
      </c>
      <c r="D1920" s="115"/>
      <c r="E1920" s="208"/>
      <c r="F1920" s="197" t="str">
        <f>IFERROR(VLOOKUP(CONCATENATE(G1920,E1920),LOTES!$A$6:$D$1002,4,0),"")</f>
        <v/>
      </c>
      <c r="G1920" s="114"/>
      <c r="H1920" s="136" t="str">
        <f>IFERROR(VLOOKUP(CONCATENATE(G1920,E1920),LOTES!$A$6:$F$1000,6,0),"")</f>
        <v/>
      </c>
      <c r="I1920" s="132" t="str">
        <f t="shared" si="221"/>
        <v/>
      </c>
      <c r="R1920" s="132" t="str">
        <f>IFERROR(VLOOKUP(Q1920,PROVEEDORES!$A$2:$B$100,2,0),"")</f>
        <v/>
      </c>
      <c r="U1920" s="196" t="str">
        <f>IFERROR(VLOOKUP(V1920,TRANSPORTE!$A$4:$B$99,2,0),"")</f>
        <v/>
      </c>
      <c r="Y1920" s="196" t="str">
        <f>IFERROR(VLOOKUP(V1920,TRANSPORTE!$A$4:$C$99,3,0),"")</f>
        <v/>
      </c>
      <c r="Z1920" s="196" t="str">
        <f>IFERROR(VLOOKUP(V1920,TRANSPORTE!$A$4:$D$99,4,0),"")</f>
        <v/>
      </c>
      <c r="AA1920" s="196" t="str">
        <f>IFERROR(VLOOKUP(V1920,TRANSPORTE!$A$4:$E$99,5,0),"")</f>
        <v/>
      </c>
      <c r="AB1920" s="196" t="str">
        <f t="shared" si="224"/>
        <v/>
      </c>
      <c r="AC1920" s="196" t="str">
        <f t="shared" si="222"/>
        <v/>
      </c>
      <c r="AE1920" s="132" t="str">
        <f t="shared" si="220"/>
        <v/>
      </c>
      <c r="AG1920" s="202"/>
      <c r="AH1920" s="196" t="str">
        <f t="shared" si="227"/>
        <v/>
      </c>
    </row>
    <row r="1921" spans="2:34" s="112" customFormat="1" x14ac:dyDescent="0.3">
      <c r="B1921" s="196" t="str">
        <f t="shared" si="225"/>
        <v/>
      </c>
      <c r="C1921" s="196" t="str">
        <f t="shared" si="226"/>
        <v/>
      </c>
      <c r="D1921" s="115"/>
      <c r="E1921" s="208"/>
      <c r="F1921" s="197" t="str">
        <f>IFERROR(VLOOKUP(CONCATENATE(G1921,E1921),LOTES!$A$6:$D$1002,4,0),"")</f>
        <v/>
      </c>
      <c r="G1921" s="114"/>
      <c r="H1921" s="136" t="str">
        <f>IFERROR(VLOOKUP(CONCATENATE(G1921,E1921),LOTES!$A$6:$F$1000,6,0),"")</f>
        <v/>
      </c>
      <c r="I1921" s="132" t="str">
        <f t="shared" si="221"/>
        <v/>
      </c>
      <c r="R1921" s="132" t="str">
        <f>IFERROR(VLOOKUP(Q1921,PROVEEDORES!$A$2:$B$100,2,0),"")</f>
        <v/>
      </c>
      <c r="U1921" s="196" t="str">
        <f>IFERROR(VLOOKUP(V1921,TRANSPORTE!$A$4:$B$99,2,0),"")</f>
        <v/>
      </c>
      <c r="Y1921" s="196" t="str">
        <f>IFERROR(VLOOKUP(V1921,TRANSPORTE!$A$4:$C$99,3,0),"")</f>
        <v/>
      </c>
      <c r="Z1921" s="196" t="str">
        <f>IFERROR(VLOOKUP(V1921,TRANSPORTE!$A$4:$D$99,4,0),"")</f>
        <v/>
      </c>
      <c r="AA1921" s="196" t="str">
        <f>IFERROR(VLOOKUP(V1921,TRANSPORTE!$A$4:$E$99,5,0),"")</f>
        <v/>
      </c>
      <c r="AB1921" s="196" t="str">
        <f t="shared" si="224"/>
        <v/>
      </c>
      <c r="AC1921" s="196" t="str">
        <f t="shared" si="222"/>
        <v/>
      </c>
      <c r="AE1921" s="132" t="str">
        <f t="shared" si="220"/>
        <v/>
      </c>
      <c r="AG1921" s="202"/>
      <c r="AH1921" s="196" t="str">
        <f t="shared" si="227"/>
        <v/>
      </c>
    </row>
    <row r="1922" spans="2:34" s="112" customFormat="1" x14ac:dyDescent="0.3">
      <c r="B1922" s="196" t="str">
        <f t="shared" si="225"/>
        <v/>
      </c>
      <c r="C1922" s="196" t="str">
        <f t="shared" si="226"/>
        <v/>
      </c>
      <c r="D1922" s="115"/>
      <c r="E1922" s="208"/>
      <c r="F1922" s="197" t="str">
        <f>IFERROR(VLOOKUP(CONCATENATE(G1922,E1922),LOTES!$A$6:$D$1002,4,0),"")</f>
        <v/>
      </c>
      <c r="G1922" s="114"/>
      <c r="H1922" s="136" t="str">
        <f>IFERROR(VLOOKUP(CONCATENATE(G1922,E1922),LOTES!$A$6:$F$1000,6,0),"")</f>
        <v/>
      </c>
      <c r="I1922" s="132" t="str">
        <f t="shared" si="221"/>
        <v/>
      </c>
      <c r="R1922" s="132" t="str">
        <f>IFERROR(VLOOKUP(Q1922,PROVEEDORES!$A$2:$B$100,2,0),"")</f>
        <v/>
      </c>
      <c r="U1922" s="196" t="str">
        <f>IFERROR(VLOOKUP(V1922,TRANSPORTE!$A$4:$B$99,2,0),"")</f>
        <v/>
      </c>
      <c r="Y1922" s="196" t="str">
        <f>IFERROR(VLOOKUP(V1922,TRANSPORTE!$A$4:$C$99,3,0),"")</f>
        <v/>
      </c>
      <c r="Z1922" s="196" t="str">
        <f>IFERROR(VLOOKUP(V1922,TRANSPORTE!$A$4:$D$99,4,0),"")</f>
        <v/>
      </c>
      <c r="AA1922" s="196" t="str">
        <f>IFERROR(VLOOKUP(V1922,TRANSPORTE!$A$4:$E$99,5,0),"")</f>
        <v/>
      </c>
      <c r="AB1922" s="196" t="str">
        <f t="shared" si="224"/>
        <v/>
      </c>
      <c r="AC1922" s="196" t="str">
        <f t="shared" si="222"/>
        <v/>
      </c>
      <c r="AE1922" s="132" t="str">
        <f t="shared" ref="AE1922:AE1985" si="228">IF(N1922&lt;&gt;"",IF(N1922=N1921,AE1921,AE1921+1),"")</f>
        <v/>
      </c>
      <c r="AG1922" s="202"/>
      <c r="AH1922" s="196" t="str">
        <f t="shared" si="227"/>
        <v/>
      </c>
    </row>
    <row r="1923" spans="2:34" s="112" customFormat="1" x14ac:dyDescent="0.3">
      <c r="B1923" s="196" t="str">
        <f t="shared" si="225"/>
        <v/>
      </c>
      <c r="C1923" s="196" t="str">
        <f t="shared" si="226"/>
        <v/>
      </c>
      <c r="D1923" s="115"/>
      <c r="E1923" s="208"/>
      <c r="F1923" s="197" t="str">
        <f>IFERROR(VLOOKUP(CONCATENATE(G1923,E1923),LOTES!$A$6:$D$1002,4,0),"")</f>
        <v/>
      </c>
      <c r="G1923" s="114"/>
      <c r="H1923" s="136" t="str">
        <f>IFERROR(VLOOKUP(CONCATENATE(G1923,E1923),LOTES!$A$6:$F$1000,6,0),"")</f>
        <v/>
      </c>
      <c r="I1923" s="132" t="str">
        <f t="shared" si="221"/>
        <v/>
      </c>
      <c r="R1923" s="132" t="str">
        <f>IFERROR(VLOOKUP(Q1923,PROVEEDORES!$A$2:$B$100,2,0),"")</f>
        <v/>
      </c>
      <c r="U1923" s="196" t="str">
        <f>IFERROR(VLOOKUP(V1923,TRANSPORTE!$A$4:$B$99,2,0),"")</f>
        <v/>
      </c>
      <c r="Y1923" s="196" t="str">
        <f>IFERROR(VLOOKUP(V1923,TRANSPORTE!$A$4:$C$99,3,0),"")</f>
        <v/>
      </c>
      <c r="Z1923" s="196" t="str">
        <f>IFERROR(VLOOKUP(V1923,TRANSPORTE!$A$4:$D$99,4,0),"")</f>
        <v/>
      </c>
      <c r="AA1923" s="196" t="str">
        <f>IFERROR(VLOOKUP(V1923,TRANSPORTE!$A$4:$E$99,5,0),"")</f>
        <v/>
      </c>
      <c r="AB1923" s="196" t="str">
        <f t="shared" si="224"/>
        <v/>
      </c>
      <c r="AC1923" s="196" t="str">
        <f t="shared" si="222"/>
        <v/>
      </c>
      <c r="AE1923" s="132" t="str">
        <f t="shared" si="228"/>
        <v/>
      </c>
      <c r="AG1923" s="202"/>
      <c r="AH1923" s="196" t="str">
        <f t="shared" si="227"/>
        <v/>
      </c>
    </row>
    <row r="1924" spans="2:34" s="112" customFormat="1" x14ac:dyDescent="0.3">
      <c r="B1924" s="196" t="str">
        <f t="shared" si="225"/>
        <v/>
      </c>
      <c r="C1924" s="196" t="str">
        <f t="shared" si="226"/>
        <v/>
      </c>
      <c r="D1924" s="115"/>
      <c r="E1924" s="208"/>
      <c r="F1924" s="197" t="str">
        <f>IFERROR(VLOOKUP(CONCATENATE(G1924,E1924),LOTES!$A$6:$D$1002,4,0),"")</f>
        <v/>
      </c>
      <c r="G1924" s="114"/>
      <c r="H1924" s="136" t="str">
        <f>IFERROR(VLOOKUP(CONCATENATE(G1924,E1924),LOTES!$A$6:$F$1000,6,0),"")</f>
        <v/>
      </c>
      <c r="I1924" s="132" t="str">
        <f t="shared" si="221"/>
        <v/>
      </c>
      <c r="R1924" s="132" t="str">
        <f>IFERROR(VLOOKUP(Q1924,PROVEEDORES!$A$2:$B$100,2,0),"")</f>
        <v/>
      </c>
      <c r="U1924" s="196" t="str">
        <f>IFERROR(VLOOKUP(V1924,TRANSPORTE!$A$4:$B$99,2,0),"")</f>
        <v/>
      </c>
      <c r="Y1924" s="196" t="str">
        <f>IFERROR(VLOOKUP(V1924,TRANSPORTE!$A$4:$C$99,3,0),"")</f>
        <v/>
      </c>
      <c r="Z1924" s="196" t="str">
        <f>IFERROR(VLOOKUP(V1924,TRANSPORTE!$A$4:$D$99,4,0),"")</f>
        <v/>
      </c>
      <c r="AA1924" s="196" t="str">
        <f>IFERROR(VLOOKUP(V1924,TRANSPORTE!$A$4:$E$99,5,0),"")</f>
        <v/>
      </c>
      <c r="AB1924" s="196" t="str">
        <f t="shared" si="224"/>
        <v/>
      </c>
      <c r="AC1924" s="196" t="str">
        <f t="shared" si="222"/>
        <v/>
      </c>
      <c r="AE1924" s="132" t="str">
        <f t="shared" si="228"/>
        <v/>
      </c>
      <c r="AG1924" s="202"/>
      <c r="AH1924" s="196" t="str">
        <f t="shared" si="227"/>
        <v/>
      </c>
    </row>
    <row r="1925" spans="2:34" s="112" customFormat="1" x14ac:dyDescent="0.3">
      <c r="B1925" s="196" t="str">
        <f t="shared" si="225"/>
        <v/>
      </c>
      <c r="C1925" s="196" t="str">
        <f t="shared" si="226"/>
        <v/>
      </c>
      <c r="D1925" s="115"/>
      <c r="E1925" s="208"/>
      <c r="F1925" s="197" t="str">
        <f>IFERROR(VLOOKUP(CONCATENATE(G1925,E1925),LOTES!$A$6:$D$1002,4,0),"")</f>
        <v/>
      </c>
      <c r="G1925" s="114"/>
      <c r="H1925" s="136" t="str">
        <f>IFERROR(VLOOKUP(CONCATENATE(G1925,E1925),LOTES!$A$6:$F$1000,6,0),"")</f>
        <v/>
      </c>
      <c r="I1925" s="132" t="str">
        <f t="shared" si="221"/>
        <v/>
      </c>
      <c r="R1925" s="132" t="str">
        <f>IFERROR(VLOOKUP(Q1925,PROVEEDORES!$A$2:$B$100,2,0),"")</f>
        <v/>
      </c>
      <c r="U1925" s="196" t="str">
        <f>IFERROR(VLOOKUP(V1925,TRANSPORTE!$A$4:$B$99,2,0),"")</f>
        <v/>
      </c>
      <c r="Y1925" s="196" t="str">
        <f>IFERROR(VLOOKUP(V1925,TRANSPORTE!$A$4:$C$99,3,0),"")</f>
        <v/>
      </c>
      <c r="Z1925" s="196" t="str">
        <f>IFERROR(VLOOKUP(V1925,TRANSPORTE!$A$4:$D$99,4,0),"")</f>
        <v/>
      </c>
      <c r="AA1925" s="196" t="str">
        <f>IFERROR(VLOOKUP(V1925,TRANSPORTE!$A$4:$E$99,5,0),"")</f>
        <v/>
      </c>
      <c r="AB1925" s="196" t="str">
        <f t="shared" si="224"/>
        <v/>
      </c>
      <c r="AC1925" s="196" t="str">
        <f t="shared" si="222"/>
        <v/>
      </c>
      <c r="AE1925" s="132" t="str">
        <f t="shared" si="228"/>
        <v/>
      </c>
      <c r="AG1925" s="202"/>
      <c r="AH1925" s="196" t="str">
        <f t="shared" si="227"/>
        <v/>
      </c>
    </row>
    <row r="1926" spans="2:34" s="112" customFormat="1" x14ac:dyDescent="0.3">
      <c r="B1926" s="196" t="str">
        <f t="shared" si="225"/>
        <v/>
      </c>
      <c r="C1926" s="196" t="str">
        <f t="shared" si="226"/>
        <v/>
      </c>
      <c r="D1926" s="115"/>
      <c r="E1926" s="208"/>
      <c r="F1926" s="197" t="str">
        <f>IFERROR(VLOOKUP(CONCATENATE(G1926,E1926),LOTES!$A$6:$D$1002,4,0),"")</f>
        <v/>
      </c>
      <c r="G1926" s="114"/>
      <c r="H1926" s="136" t="str">
        <f>IFERROR(VLOOKUP(CONCATENATE(G1926,E1926),LOTES!$A$6:$F$1000,6,0),"")</f>
        <v/>
      </c>
      <c r="I1926" s="132" t="str">
        <f t="shared" ref="I1926:I1989" si="229">IF(E1926&lt;&gt;"",IFERROR(IF(N1926&lt;&gt;N1925,1,IF(E1926=E1925,I1925,I1925+1)),""),"")</f>
        <v/>
      </c>
      <c r="R1926" s="132" t="str">
        <f>IFERROR(VLOOKUP(Q1926,PROVEEDORES!$A$2:$B$100,2,0),"")</f>
        <v/>
      </c>
      <c r="U1926" s="196" t="str">
        <f>IFERROR(VLOOKUP(V1926,TRANSPORTE!$A$4:$B$99,2,0),"")</f>
        <v/>
      </c>
      <c r="Y1926" s="196" t="str">
        <f>IFERROR(VLOOKUP(V1926,TRANSPORTE!$A$4:$C$99,3,0),"")</f>
        <v/>
      </c>
      <c r="Z1926" s="196" t="str">
        <f>IFERROR(VLOOKUP(V1926,TRANSPORTE!$A$4:$D$99,4,0),"")</f>
        <v/>
      </c>
      <c r="AA1926" s="196" t="str">
        <f>IFERROR(VLOOKUP(V1926,TRANSPORTE!$A$4:$E$99,5,0),"")</f>
        <v/>
      </c>
      <c r="AB1926" s="196" t="str">
        <f t="shared" si="224"/>
        <v/>
      </c>
      <c r="AC1926" s="196" t="str">
        <f t="shared" ref="AC1926:AC1989" si="230">IF(N1926&lt;&gt;"",1,"")</f>
        <v/>
      </c>
      <c r="AE1926" s="132" t="str">
        <f t="shared" si="228"/>
        <v/>
      </c>
      <c r="AG1926" s="202"/>
      <c r="AH1926" s="196" t="str">
        <f t="shared" si="227"/>
        <v/>
      </c>
    </row>
    <row r="1927" spans="2:34" s="112" customFormat="1" x14ac:dyDescent="0.3">
      <c r="B1927" s="196" t="str">
        <f t="shared" si="225"/>
        <v/>
      </c>
      <c r="C1927" s="196" t="str">
        <f t="shared" si="226"/>
        <v/>
      </c>
      <c r="D1927" s="115"/>
      <c r="E1927" s="208"/>
      <c r="F1927" s="197" t="str">
        <f>IFERROR(VLOOKUP(CONCATENATE(G1927,E1927),LOTES!$A$6:$D$1002,4,0),"")</f>
        <v/>
      </c>
      <c r="G1927" s="114"/>
      <c r="H1927" s="136" t="str">
        <f>IFERROR(VLOOKUP(CONCATENATE(G1927,E1927),LOTES!$A$6:$F$1000,6,0),"")</f>
        <v/>
      </c>
      <c r="I1927" s="132" t="str">
        <f t="shared" si="229"/>
        <v/>
      </c>
      <c r="R1927" s="132" t="str">
        <f>IFERROR(VLOOKUP(Q1927,PROVEEDORES!$A$2:$B$100,2,0),"")</f>
        <v/>
      </c>
      <c r="U1927" s="196" t="str">
        <f>IFERROR(VLOOKUP(V1927,TRANSPORTE!$A$4:$B$99,2,0),"")</f>
        <v/>
      </c>
      <c r="Y1927" s="196" t="str">
        <f>IFERROR(VLOOKUP(V1927,TRANSPORTE!$A$4:$C$99,3,0),"")</f>
        <v/>
      </c>
      <c r="Z1927" s="196" t="str">
        <f>IFERROR(VLOOKUP(V1927,TRANSPORTE!$A$4:$D$99,4,0),"")</f>
        <v/>
      </c>
      <c r="AA1927" s="196" t="str">
        <f>IFERROR(VLOOKUP(V1927,TRANSPORTE!$A$4:$E$99,5,0),"")</f>
        <v/>
      </c>
      <c r="AB1927" s="196" t="str">
        <f t="shared" si="224"/>
        <v/>
      </c>
      <c r="AC1927" s="196" t="str">
        <f t="shared" si="230"/>
        <v/>
      </c>
      <c r="AE1927" s="132" t="str">
        <f t="shared" si="228"/>
        <v/>
      </c>
      <c r="AG1927" s="202"/>
      <c r="AH1927" s="196" t="str">
        <f t="shared" si="227"/>
        <v/>
      </c>
    </row>
    <row r="1928" spans="2:34" s="112" customFormat="1" x14ac:dyDescent="0.3">
      <c r="B1928" s="196" t="str">
        <f t="shared" si="225"/>
        <v/>
      </c>
      <c r="C1928" s="196" t="str">
        <f t="shared" si="226"/>
        <v/>
      </c>
      <c r="D1928" s="115"/>
      <c r="E1928" s="208"/>
      <c r="F1928" s="197" t="str">
        <f>IFERROR(VLOOKUP(CONCATENATE(G1928,E1928),LOTES!$A$6:$D$1002,4,0),"")</f>
        <v/>
      </c>
      <c r="G1928" s="114"/>
      <c r="H1928" s="136" t="str">
        <f>IFERROR(VLOOKUP(CONCATENATE(G1928,E1928),LOTES!$A$6:$F$1000,6,0),"")</f>
        <v/>
      </c>
      <c r="I1928" s="132" t="str">
        <f t="shared" si="229"/>
        <v/>
      </c>
      <c r="R1928" s="132" t="str">
        <f>IFERROR(VLOOKUP(Q1928,PROVEEDORES!$A$2:$B$100,2,0),"")</f>
        <v/>
      </c>
      <c r="U1928" s="196" t="str">
        <f>IFERROR(VLOOKUP(V1928,TRANSPORTE!$A$4:$B$99,2,0),"")</f>
        <v/>
      </c>
      <c r="Y1928" s="196" t="str">
        <f>IFERROR(VLOOKUP(V1928,TRANSPORTE!$A$4:$C$99,3,0),"")</f>
        <v/>
      </c>
      <c r="Z1928" s="196" t="str">
        <f>IFERROR(VLOOKUP(V1928,TRANSPORTE!$A$4:$D$99,4,0),"")</f>
        <v/>
      </c>
      <c r="AA1928" s="196" t="str">
        <f>IFERROR(VLOOKUP(V1928,TRANSPORTE!$A$4:$E$99,5,0),"")</f>
        <v/>
      </c>
      <c r="AB1928" s="196" t="str">
        <f t="shared" si="224"/>
        <v/>
      </c>
      <c r="AC1928" s="196" t="str">
        <f t="shared" si="230"/>
        <v/>
      </c>
      <c r="AE1928" s="132" t="str">
        <f t="shared" si="228"/>
        <v/>
      </c>
      <c r="AG1928" s="202"/>
      <c r="AH1928" s="196" t="str">
        <f t="shared" si="227"/>
        <v/>
      </c>
    </row>
    <row r="1929" spans="2:34" s="112" customFormat="1" x14ac:dyDescent="0.3">
      <c r="B1929" s="196" t="str">
        <f t="shared" si="225"/>
        <v/>
      </c>
      <c r="C1929" s="196" t="str">
        <f t="shared" si="226"/>
        <v/>
      </c>
      <c r="D1929" s="115"/>
      <c r="E1929" s="208"/>
      <c r="F1929" s="197" t="str">
        <f>IFERROR(VLOOKUP(CONCATENATE(G1929,E1929),LOTES!$A$6:$D$1002,4,0),"")</f>
        <v/>
      </c>
      <c r="G1929" s="114"/>
      <c r="H1929" s="136" t="str">
        <f>IFERROR(VLOOKUP(CONCATENATE(G1929,E1929),LOTES!$A$6:$F$1000,6,0),"")</f>
        <v/>
      </c>
      <c r="I1929" s="132" t="str">
        <f t="shared" si="229"/>
        <v/>
      </c>
      <c r="R1929" s="132" t="str">
        <f>IFERROR(VLOOKUP(Q1929,PROVEEDORES!$A$2:$B$100,2,0),"")</f>
        <v/>
      </c>
      <c r="U1929" s="196" t="str">
        <f>IFERROR(VLOOKUP(V1929,TRANSPORTE!$A$4:$B$99,2,0),"")</f>
        <v/>
      </c>
      <c r="Y1929" s="196" t="str">
        <f>IFERROR(VLOOKUP(V1929,TRANSPORTE!$A$4:$C$99,3,0),"")</f>
        <v/>
      </c>
      <c r="Z1929" s="196" t="str">
        <f>IFERROR(VLOOKUP(V1929,TRANSPORTE!$A$4:$D$99,4,0),"")</f>
        <v/>
      </c>
      <c r="AA1929" s="196" t="str">
        <f>IFERROR(VLOOKUP(V1929,TRANSPORTE!$A$4:$E$99,5,0),"")</f>
        <v/>
      </c>
      <c r="AB1929" s="196" t="str">
        <f t="shared" si="224"/>
        <v/>
      </c>
      <c r="AC1929" s="196" t="str">
        <f t="shared" si="230"/>
        <v/>
      </c>
      <c r="AE1929" s="132" t="str">
        <f t="shared" si="228"/>
        <v/>
      </c>
      <c r="AG1929" s="202"/>
      <c r="AH1929" s="196" t="str">
        <f t="shared" si="227"/>
        <v/>
      </c>
    </row>
    <row r="1930" spans="2:34" s="112" customFormat="1" x14ac:dyDescent="0.3">
      <c r="B1930" s="196" t="str">
        <f t="shared" si="225"/>
        <v/>
      </c>
      <c r="C1930" s="196" t="str">
        <f t="shared" si="226"/>
        <v/>
      </c>
      <c r="D1930" s="115"/>
      <c r="E1930" s="208"/>
      <c r="F1930" s="197" t="str">
        <f>IFERROR(VLOOKUP(CONCATENATE(G1930,E1930),LOTES!$A$6:$D$1002,4,0),"")</f>
        <v/>
      </c>
      <c r="G1930" s="114"/>
      <c r="H1930" s="136" t="str">
        <f>IFERROR(VLOOKUP(CONCATENATE(G1930,E1930),LOTES!$A$6:$F$1000,6,0),"")</f>
        <v/>
      </c>
      <c r="I1930" s="132" t="str">
        <f t="shared" si="229"/>
        <v/>
      </c>
      <c r="R1930" s="132" t="str">
        <f>IFERROR(VLOOKUP(Q1930,PROVEEDORES!$A$2:$B$100,2,0),"")</f>
        <v/>
      </c>
      <c r="U1930" s="196" t="str">
        <f>IFERROR(VLOOKUP(V1930,TRANSPORTE!$A$4:$B$99,2,0),"")</f>
        <v/>
      </c>
      <c r="Y1930" s="196" t="str">
        <f>IFERROR(VLOOKUP(V1930,TRANSPORTE!$A$4:$C$99,3,0),"")</f>
        <v/>
      </c>
      <c r="Z1930" s="196" t="str">
        <f>IFERROR(VLOOKUP(V1930,TRANSPORTE!$A$4:$D$99,4,0),"")</f>
        <v/>
      </c>
      <c r="AA1930" s="196" t="str">
        <f>IFERROR(VLOOKUP(V1930,TRANSPORTE!$A$4:$E$99,5,0),"")</f>
        <v/>
      </c>
      <c r="AB1930" s="196" t="str">
        <f t="shared" si="224"/>
        <v/>
      </c>
      <c r="AC1930" s="196" t="str">
        <f t="shared" si="230"/>
        <v/>
      </c>
      <c r="AE1930" s="132" t="str">
        <f t="shared" si="228"/>
        <v/>
      </c>
      <c r="AG1930" s="202"/>
      <c r="AH1930" s="196" t="str">
        <f t="shared" si="227"/>
        <v/>
      </c>
    </row>
    <row r="1931" spans="2:34" s="112" customFormat="1" x14ac:dyDescent="0.3">
      <c r="B1931" s="196" t="str">
        <f t="shared" si="225"/>
        <v/>
      </c>
      <c r="C1931" s="196" t="str">
        <f t="shared" si="226"/>
        <v/>
      </c>
      <c r="D1931" s="115"/>
      <c r="E1931" s="208"/>
      <c r="F1931" s="197" t="str">
        <f>IFERROR(VLOOKUP(CONCATENATE(G1931,E1931),LOTES!$A$6:$D$1002,4,0),"")</f>
        <v/>
      </c>
      <c r="G1931" s="114"/>
      <c r="H1931" s="136" t="str">
        <f>IFERROR(VLOOKUP(CONCATENATE(G1931,E1931),LOTES!$A$6:$F$1000,6,0),"")</f>
        <v/>
      </c>
      <c r="I1931" s="132" t="str">
        <f t="shared" si="229"/>
        <v/>
      </c>
      <c r="R1931" s="132" t="str">
        <f>IFERROR(VLOOKUP(Q1931,PROVEEDORES!$A$2:$B$100,2,0),"")</f>
        <v/>
      </c>
      <c r="U1931" s="196" t="str">
        <f>IFERROR(VLOOKUP(V1931,TRANSPORTE!$A$4:$B$99,2,0),"")</f>
        <v/>
      </c>
      <c r="Y1931" s="196" t="str">
        <f>IFERROR(VLOOKUP(V1931,TRANSPORTE!$A$4:$C$99,3,0),"")</f>
        <v/>
      </c>
      <c r="Z1931" s="196" t="str">
        <f>IFERROR(VLOOKUP(V1931,TRANSPORTE!$A$4:$D$99,4,0),"")</f>
        <v/>
      </c>
      <c r="AA1931" s="196" t="str">
        <f>IFERROR(VLOOKUP(V1931,TRANSPORTE!$A$4:$E$99,5,0),"")</f>
        <v/>
      </c>
      <c r="AB1931" s="196" t="str">
        <f t="shared" ref="AB1931:AB1994" si="231">IF(N1931&lt;&gt;"",IF(A1931&lt;&gt;A1930,1,IF(N1931=N1930,AB1930,AB1930+1)),"")</f>
        <v/>
      </c>
      <c r="AC1931" s="196" t="str">
        <f t="shared" si="230"/>
        <v/>
      </c>
      <c r="AE1931" s="132" t="str">
        <f t="shared" si="228"/>
        <v/>
      </c>
      <c r="AG1931" s="202"/>
      <c r="AH1931" s="196" t="str">
        <f t="shared" si="227"/>
        <v/>
      </c>
    </row>
    <row r="1932" spans="2:34" s="112" customFormat="1" x14ac:dyDescent="0.3">
      <c r="B1932" s="196" t="str">
        <f t="shared" si="225"/>
        <v/>
      </c>
      <c r="C1932" s="196" t="str">
        <f t="shared" si="226"/>
        <v/>
      </c>
      <c r="D1932" s="115"/>
      <c r="E1932" s="208"/>
      <c r="F1932" s="197" t="str">
        <f>IFERROR(VLOOKUP(CONCATENATE(G1932,E1932),LOTES!$A$6:$D$1002,4,0),"")</f>
        <v/>
      </c>
      <c r="G1932" s="114"/>
      <c r="H1932" s="136" t="str">
        <f>IFERROR(VLOOKUP(CONCATENATE(G1932,E1932),LOTES!$A$6:$F$1000,6,0),"")</f>
        <v/>
      </c>
      <c r="I1932" s="132" t="str">
        <f t="shared" si="229"/>
        <v/>
      </c>
      <c r="R1932" s="132" t="str">
        <f>IFERROR(VLOOKUP(Q1932,PROVEEDORES!$A$2:$B$100,2,0),"")</f>
        <v/>
      </c>
      <c r="U1932" s="196" t="str">
        <f>IFERROR(VLOOKUP(V1932,TRANSPORTE!$A$4:$B$99,2,0),"")</f>
        <v/>
      </c>
      <c r="Y1932" s="196" t="str">
        <f>IFERROR(VLOOKUP(V1932,TRANSPORTE!$A$4:$C$99,3,0),"")</f>
        <v/>
      </c>
      <c r="Z1932" s="196" t="str">
        <f>IFERROR(VLOOKUP(V1932,TRANSPORTE!$A$4:$D$99,4,0),"")</f>
        <v/>
      </c>
      <c r="AA1932" s="196" t="str">
        <f>IFERROR(VLOOKUP(V1932,TRANSPORTE!$A$4:$E$99,5,0),"")</f>
        <v/>
      </c>
      <c r="AB1932" s="196" t="str">
        <f t="shared" si="231"/>
        <v/>
      </c>
      <c r="AC1932" s="196" t="str">
        <f t="shared" si="230"/>
        <v/>
      </c>
      <c r="AE1932" s="132" t="str">
        <f t="shared" si="228"/>
        <v/>
      </c>
      <c r="AG1932" s="202"/>
      <c r="AH1932" s="196" t="str">
        <f t="shared" si="227"/>
        <v/>
      </c>
    </row>
    <row r="1933" spans="2:34" s="112" customFormat="1" x14ac:dyDescent="0.3">
      <c r="B1933" s="196" t="str">
        <f t="shared" si="225"/>
        <v/>
      </c>
      <c r="C1933" s="196" t="str">
        <f t="shared" si="226"/>
        <v/>
      </c>
      <c r="D1933" s="115"/>
      <c r="E1933" s="208"/>
      <c r="F1933" s="197" t="str">
        <f>IFERROR(VLOOKUP(CONCATENATE(G1933,E1933),LOTES!$A$6:$D$1002,4,0),"")</f>
        <v/>
      </c>
      <c r="G1933" s="114"/>
      <c r="H1933" s="136" t="str">
        <f>IFERROR(VLOOKUP(CONCATENATE(G1933,E1933),LOTES!$A$6:$F$1000,6,0),"")</f>
        <v/>
      </c>
      <c r="I1933" s="132" t="str">
        <f t="shared" si="229"/>
        <v/>
      </c>
      <c r="R1933" s="132" t="str">
        <f>IFERROR(VLOOKUP(Q1933,PROVEEDORES!$A$2:$B$100,2,0),"")</f>
        <v/>
      </c>
      <c r="U1933" s="196" t="str">
        <f>IFERROR(VLOOKUP(V1933,TRANSPORTE!$A$4:$B$99,2,0),"")</f>
        <v/>
      </c>
      <c r="Y1933" s="196" t="str">
        <f>IFERROR(VLOOKUP(V1933,TRANSPORTE!$A$4:$C$99,3,0),"")</f>
        <v/>
      </c>
      <c r="Z1933" s="196" t="str">
        <f>IFERROR(VLOOKUP(V1933,TRANSPORTE!$A$4:$D$99,4,0),"")</f>
        <v/>
      </c>
      <c r="AA1933" s="196" t="str">
        <f>IFERROR(VLOOKUP(V1933,TRANSPORTE!$A$4:$E$99,5,0),"")</f>
        <v/>
      </c>
      <c r="AB1933" s="196" t="str">
        <f t="shared" si="231"/>
        <v/>
      </c>
      <c r="AC1933" s="196" t="str">
        <f t="shared" si="230"/>
        <v/>
      </c>
      <c r="AE1933" s="132" t="str">
        <f t="shared" si="228"/>
        <v/>
      </c>
      <c r="AG1933" s="202"/>
      <c r="AH1933" s="196" t="str">
        <f t="shared" si="227"/>
        <v/>
      </c>
    </row>
    <row r="1934" spans="2:34" s="112" customFormat="1" x14ac:dyDescent="0.3">
      <c r="B1934" s="196" t="str">
        <f t="shared" si="225"/>
        <v/>
      </c>
      <c r="C1934" s="196" t="str">
        <f t="shared" si="226"/>
        <v/>
      </c>
      <c r="D1934" s="115"/>
      <c r="E1934" s="208"/>
      <c r="F1934" s="197" t="str">
        <f>IFERROR(VLOOKUP(CONCATENATE(G1934,E1934),LOTES!$A$6:$D$1002,4,0),"")</f>
        <v/>
      </c>
      <c r="G1934" s="114"/>
      <c r="H1934" s="136" t="str">
        <f>IFERROR(VLOOKUP(CONCATENATE(G1934,E1934),LOTES!$A$6:$F$1000,6,0),"")</f>
        <v/>
      </c>
      <c r="I1934" s="132" t="str">
        <f t="shared" si="229"/>
        <v/>
      </c>
      <c r="R1934" s="132" t="str">
        <f>IFERROR(VLOOKUP(Q1934,PROVEEDORES!$A$2:$B$100,2,0),"")</f>
        <v/>
      </c>
      <c r="U1934" s="196" t="str">
        <f>IFERROR(VLOOKUP(V1934,TRANSPORTE!$A$4:$B$99,2,0),"")</f>
        <v/>
      </c>
      <c r="Y1934" s="196" t="str">
        <f>IFERROR(VLOOKUP(V1934,TRANSPORTE!$A$4:$C$99,3,0),"")</f>
        <v/>
      </c>
      <c r="Z1934" s="196" t="str">
        <f>IFERROR(VLOOKUP(V1934,TRANSPORTE!$A$4:$D$99,4,0),"")</f>
        <v/>
      </c>
      <c r="AA1934" s="196" t="str">
        <f>IFERROR(VLOOKUP(V1934,TRANSPORTE!$A$4:$E$99,5,0),"")</f>
        <v/>
      </c>
      <c r="AB1934" s="196" t="str">
        <f t="shared" si="231"/>
        <v/>
      </c>
      <c r="AC1934" s="196" t="str">
        <f t="shared" si="230"/>
        <v/>
      </c>
      <c r="AE1934" s="132" t="str">
        <f t="shared" si="228"/>
        <v/>
      </c>
      <c r="AG1934" s="202"/>
      <c r="AH1934" s="196" t="str">
        <f t="shared" si="227"/>
        <v/>
      </c>
    </row>
    <row r="1935" spans="2:34" s="112" customFormat="1" x14ac:dyDescent="0.3">
      <c r="B1935" s="196" t="str">
        <f t="shared" si="225"/>
        <v/>
      </c>
      <c r="C1935" s="196" t="str">
        <f t="shared" si="226"/>
        <v/>
      </c>
      <c r="D1935" s="115"/>
      <c r="E1935" s="208"/>
      <c r="F1935" s="197" t="str">
        <f>IFERROR(VLOOKUP(CONCATENATE(G1935,E1935),LOTES!$A$6:$D$1002,4,0),"")</f>
        <v/>
      </c>
      <c r="G1935" s="114"/>
      <c r="H1935" s="136" t="str">
        <f>IFERROR(VLOOKUP(CONCATENATE(G1935,E1935),LOTES!$A$6:$F$1000,6,0),"")</f>
        <v/>
      </c>
      <c r="I1935" s="132" t="str">
        <f t="shared" si="229"/>
        <v/>
      </c>
      <c r="R1935" s="132" t="str">
        <f>IFERROR(VLOOKUP(Q1935,PROVEEDORES!$A$2:$B$100,2,0),"")</f>
        <v/>
      </c>
      <c r="U1935" s="196" t="str">
        <f>IFERROR(VLOOKUP(V1935,TRANSPORTE!$A$4:$B$99,2,0),"")</f>
        <v/>
      </c>
      <c r="Y1935" s="196" t="str">
        <f>IFERROR(VLOOKUP(V1935,TRANSPORTE!$A$4:$C$99,3,0),"")</f>
        <v/>
      </c>
      <c r="Z1935" s="196" t="str">
        <f>IFERROR(VLOOKUP(V1935,TRANSPORTE!$A$4:$D$99,4,0),"")</f>
        <v/>
      </c>
      <c r="AA1935" s="196" t="str">
        <f>IFERROR(VLOOKUP(V1935,TRANSPORTE!$A$4:$E$99,5,0),"")</f>
        <v/>
      </c>
      <c r="AB1935" s="196" t="str">
        <f t="shared" si="231"/>
        <v/>
      </c>
      <c r="AC1935" s="196" t="str">
        <f t="shared" si="230"/>
        <v/>
      </c>
      <c r="AE1935" s="132" t="str">
        <f t="shared" si="228"/>
        <v/>
      </c>
      <c r="AG1935" s="202"/>
      <c r="AH1935" s="196" t="str">
        <f t="shared" si="227"/>
        <v/>
      </c>
    </row>
    <row r="1936" spans="2:34" s="112" customFormat="1" x14ac:dyDescent="0.3">
      <c r="B1936" s="196" t="str">
        <f t="shared" si="225"/>
        <v/>
      </c>
      <c r="C1936" s="196" t="str">
        <f t="shared" si="226"/>
        <v/>
      </c>
      <c r="D1936" s="115"/>
      <c r="E1936" s="208"/>
      <c r="F1936" s="197" t="str">
        <f>IFERROR(VLOOKUP(CONCATENATE(G1936,E1936),LOTES!$A$6:$D$1002,4,0),"")</f>
        <v/>
      </c>
      <c r="G1936" s="114"/>
      <c r="H1936" s="136" t="str">
        <f>IFERROR(VLOOKUP(CONCATENATE(G1936,E1936),LOTES!$A$6:$F$1000,6,0),"")</f>
        <v/>
      </c>
      <c r="I1936" s="132" t="str">
        <f t="shared" si="229"/>
        <v/>
      </c>
      <c r="R1936" s="132" t="str">
        <f>IFERROR(VLOOKUP(Q1936,PROVEEDORES!$A$2:$B$100,2,0),"")</f>
        <v/>
      </c>
      <c r="U1936" s="196" t="str">
        <f>IFERROR(VLOOKUP(V1936,TRANSPORTE!$A$4:$B$99,2,0),"")</f>
        <v/>
      </c>
      <c r="Y1936" s="196" t="str">
        <f>IFERROR(VLOOKUP(V1936,TRANSPORTE!$A$4:$C$99,3,0),"")</f>
        <v/>
      </c>
      <c r="Z1936" s="196" t="str">
        <f>IFERROR(VLOOKUP(V1936,TRANSPORTE!$A$4:$D$99,4,0),"")</f>
        <v/>
      </c>
      <c r="AA1936" s="196" t="str">
        <f>IFERROR(VLOOKUP(V1936,TRANSPORTE!$A$4:$E$99,5,0),"")</f>
        <v/>
      </c>
      <c r="AB1936" s="196" t="str">
        <f t="shared" si="231"/>
        <v/>
      </c>
      <c r="AC1936" s="196" t="str">
        <f t="shared" si="230"/>
        <v/>
      </c>
      <c r="AE1936" s="132" t="str">
        <f t="shared" si="228"/>
        <v/>
      </c>
      <c r="AG1936" s="202"/>
      <c r="AH1936" s="196" t="str">
        <f t="shared" si="227"/>
        <v/>
      </c>
    </row>
    <row r="1937" spans="2:34" s="112" customFormat="1" x14ac:dyDescent="0.3">
      <c r="B1937" s="196" t="str">
        <f t="shared" si="225"/>
        <v/>
      </c>
      <c r="C1937" s="196" t="str">
        <f t="shared" si="226"/>
        <v/>
      </c>
      <c r="D1937" s="115"/>
      <c r="E1937" s="208"/>
      <c r="F1937" s="197" t="str">
        <f>IFERROR(VLOOKUP(CONCATENATE(G1937,E1937),LOTES!$A$6:$D$1002,4,0),"")</f>
        <v/>
      </c>
      <c r="G1937" s="114"/>
      <c r="H1937" s="136" t="str">
        <f>IFERROR(VLOOKUP(CONCATENATE(G1937,E1937),LOTES!$A$6:$F$1000,6,0),"")</f>
        <v/>
      </c>
      <c r="I1937" s="132" t="str">
        <f t="shared" si="229"/>
        <v/>
      </c>
      <c r="R1937" s="132" t="str">
        <f>IFERROR(VLOOKUP(Q1937,PROVEEDORES!$A$2:$B$100,2,0),"")</f>
        <v/>
      </c>
      <c r="U1937" s="196" t="str">
        <f>IFERROR(VLOOKUP(V1937,TRANSPORTE!$A$4:$B$99,2,0),"")</f>
        <v/>
      </c>
      <c r="Y1937" s="196" t="str">
        <f>IFERROR(VLOOKUP(V1937,TRANSPORTE!$A$4:$C$99,3,0),"")</f>
        <v/>
      </c>
      <c r="Z1937" s="196" t="str">
        <f>IFERROR(VLOOKUP(V1937,TRANSPORTE!$A$4:$D$99,4,0),"")</f>
        <v/>
      </c>
      <c r="AA1937" s="196" t="str">
        <f>IFERROR(VLOOKUP(V1937,TRANSPORTE!$A$4:$E$99,5,0),"")</f>
        <v/>
      </c>
      <c r="AB1937" s="196" t="str">
        <f t="shared" si="231"/>
        <v/>
      </c>
      <c r="AC1937" s="196" t="str">
        <f t="shared" si="230"/>
        <v/>
      </c>
      <c r="AE1937" s="132" t="str">
        <f t="shared" si="228"/>
        <v/>
      </c>
      <c r="AG1937" s="202"/>
      <c r="AH1937" s="196" t="str">
        <f t="shared" si="227"/>
        <v/>
      </c>
    </row>
    <row r="1938" spans="2:34" s="112" customFormat="1" x14ac:dyDescent="0.3">
      <c r="B1938" s="196" t="str">
        <f t="shared" si="225"/>
        <v/>
      </c>
      <c r="C1938" s="196" t="str">
        <f t="shared" si="226"/>
        <v/>
      </c>
      <c r="D1938" s="115"/>
      <c r="E1938" s="208"/>
      <c r="F1938" s="197" t="str">
        <f>IFERROR(VLOOKUP(CONCATENATE(G1938,E1938),LOTES!$A$6:$D$1002,4,0),"")</f>
        <v/>
      </c>
      <c r="G1938" s="114"/>
      <c r="H1938" s="136" t="str">
        <f>IFERROR(VLOOKUP(CONCATENATE(G1938,E1938),LOTES!$A$6:$F$1000,6,0),"")</f>
        <v/>
      </c>
      <c r="I1938" s="132" t="str">
        <f t="shared" si="229"/>
        <v/>
      </c>
      <c r="R1938" s="132" t="str">
        <f>IFERROR(VLOOKUP(Q1938,PROVEEDORES!$A$2:$B$100,2,0),"")</f>
        <v/>
      </c>
      <c r="U1938" s="196" t="str">
        <f>IFERROR(VLOOKUP(V1938,TRANSPORTE!$A$4:$B$99,2,0),"")</f>
        <v/>
      </c>
      <c r="Y1938" s="196" t="str">
        <f>IFERROR(VLOOKUP(V1938,TRANSPORTE!$A$4:$C$99,3,0),"")</f>
        <v/>
      </c>
      <c r="Z1938" s="196" t="str">
        <f>IFERROR(VLOOKUP(V1938,TRANSPORTE!$A$4:$D$99,4,0),"")</f>
        <v/>
      </c>
      <c r="AA1938" s="196" t="str">
        <f>IFERROR(VLOOKUP(V1938,TRANSPORTE!$A$4:$E$99,5,0),"")</f>
        <v/>
      </c>
      <c r="AB1938" s="196" t="str">
        <f t="shared" si="231"/>
        <v/>
      </c>
      <c r="AC1938" s="196" t="str">
        <f t="shared" si="230"/>
        <v/>
      </c>
      <c r="AE1938" s="132" t="str">
        <f t="shared" si="228"/>
        <v/>
      </c>
      <c r="AG1938" s="202"/>
      <c r="AH1938" s="196" t="str">
        <f t="shared" si="227"/>
        <v/>
      </c>
    </row>
    <row r="1939" spans="2:34" s="112" customFormat="1" x14ac:dyDescent="0.3">
      <c r="B1939" s="196" t="str">
        <f t="shared" si="225"/>
        <v/>
      </c>
      <c r="C1939" s="196" t="str">
        <f t="shared" si="226"/>
        <v/>
      </c>
      <c r="D1939" s="115"/>
      <c r="E1939" s="208"/>
      <c r="F1939" s="197" t="str">
        <f>IFERROR(VLOOKUP(CONCATENATE(G1939,E1939),LOTES!$A$6:$D$1002,4,0),"")</f>
        <v/>
      </c>
      <c r="G1939" s="114"/>
      <c r="H1939" s="136" t="str">
        <f>IFERROR(VLOOKUP(CONCATENATE(G1939,E1939),LOTES!$A$6:$F$1000,6,0),"")</f>
        <v/>
      </c>
      <c r="I1939" s="132" t="str">
        <f t="shared" si="229"/>
        <v/>
      </c>
      <c r="R1939" s="132" t="str">
        <f>IFERROR(VLOOKUP(Q1939,PROVEEDORES!$A$2:$B$100,2,0),"")</f>
        <v/>
      </c>
      <c r="U1939" s="196" t="str">
        <f>IFERROR(VLOOKUP(V1939,TRANSPORTE!$A$4:$B$99,2,0),"")</f>
        <v/>
      </c>
      <c r="Y1939" s="196" t="str">
        <f>IFERROR(VLOOKUP(V1939,TRANSPORTE!$A$4:$C$99,3,0),"")</f>
        <v/>
      </c>
      <c r="Z1939" s="196" t="str">
        <f>IFERROR(VLOOKUP(V1939,TRANSPORTE!$A$4:$D$99,4,0),"")</f>
        <v/>
      </c>
      <c r="AA1939" s="196" t="str">
        <f>IFERROR(VLOOKUP(V1939,TRANSPORTE!$A$4:$E$99,5,0),"")</f>
        <v/>
      </c>
      <c r="AB1939" s="196" t="str">
        <f t="shared" si="231"/>
        <v/>
      </c>
      <c r="AC1939" s="196" t="str">
        <f t="shared" si="230"/>
        <v/>
      </c>
      <c r="AE1939" s="132" t="str">
        <f t="shared" si="228"/>
        <v/>
      </c>
      <c r="AG1939" s="202"/>
      <c r="AH1939" s="196" t="str">
        <f t="shared" si="227"/>
        <v/>
      </c>
    </row>
    <row r="1940" spans="2:34" s="112" customFormat="1" x14ac:dyDescent="0.3">
      <c r="B1940" s="196" t="str">
        <f t="shared" si="225"/>
        <v/>
      </c>
      <c r="C1940" s="196" t="str">
        <f t="shared" si="226"/>
        <v/>
      </c>
      <c r="D1940" s="115"/>
      <c r="E1940" s="208"/>
      <c r="F1940" s="197" t="str">
        <f>IFERROR(VLOOKUP(CONCATENATE(G1940,E1940),LOTES!$A$6:$D$1002,4,0),"")</f>
        <v/>
      </c>
      <c r="G1940" s="114"/>
      <c r="H1940" s="136" t="str">
        <f>IFERROR(VLOOKUP(CONCATENATE(G1940,E1940),LOTES!$A$6:$F$1000,6,0),"")</f>
        <v/>
      </c>
      <c r="I1940" s="132" t="str">
        <f t="shared" si="229"/>
        <v/>
      </c>
      <c r="R1940" s="132" t="str">
        <f>IFERROR(VLOOKUP(Q1940,PROVEEDORES!$A$2:$B$100,2,0),"")</f>
        <v/>
      </c>
      <c r="U1940" s="196" t="str">
        <f>IFERROR(VLOOKUP(V1940,TRANSPORTE!$A$4:$B$99,2,0),"")</f>
        <v/>
      </c>
      <c r="Y1940" s="196" t="str">
        <f>IFERROR(VLOOKUP(V1940,TRANSPORTE!$A$4:$C$99,3,0),"")</f>
        <v/>
      </c>
      <c r="Z1940" s="196" t="str">
        <f>IFERROR(VLOOKUP(V1940,TRANSPORTE!$A$4:$D$99,4,0),"")</f>
        <v/>
      </c>
      <c r="AA1940" s="196" t="str">
        <f>IFERROR(VLOOKUP(V1940,TRANSPORTE!$A$4:$E$99,5,0),"")</f>
        <v/>
      </c>
      <c r="AB1940" s="196" t="str">
        <f t="shared" si="231"/>
        <v/>
      </c>
      <c r="AC1940" s="196" t="str">
        <f t="shared" si="230"/>
        <v/>
      </c>
      <c r="AE1940" s="132" t="str">
        <f t="shared" si="228"/>
        <v/>
      </c>
      <c r="AG1940" s="202"/>
      <c r="AH1940" s="196" t="str">
        <f t="shared" si="227"/>
        <v/>
      </c>
    </row>
    <row r="1941" spans="2:34" s="112" customFormat="1" x14ac:dyDescent="0.3">
      <c r="B1941" s="196" t="str">
        <f t="shared" si="225"/>
        <v/>
      </c>
      <c r="C1941" s="196" t="str">
        <f t="shared" si="226"/>
        <v/>
      </c>
      <c r="D1941" s="115"/>
      <c r="E1941" s="208"/>
      <c r="F1941" s="197" t="str">
        <f>IFERROR(VLOOKUP(CONCATENATE(G1941,E1941),LOTES!$A$6:$D$1002,4,0),"")</f>
        <v/>
      </c>
      <c r="G1941" s="114"/>
      <c r="H1941" s="136" t="str">
        <f>IFERROR(VLOOKUP(CONCATENATE(G1941,E1941),LOTES!$A$6:$F$1000,6,0),"")</f>
        <v/>
      </c>
      <c r="I1941" s="132" t="str">
        <f t="shared" si="229"/>
        <v/>
      </c>
      <c r="R1941" s="132" t="str">
        <f>IFERROR(VLOOKUP(Q1941,PROVEEDORES!$A$2:$B$100,2,0),"")</f>
        <v/>
      </c>
      <c r="U1941" s="196" t="str">
        <f>IFERROR(VLOOKUP(V1941,TRANSPORTE!$A$4:$B$99,2,0),"")</f>
        <v/>
      </c>
      <c r="Y1941" s="196" t="str">
        <f>IFERROR(VLOOKUP(V1941,TRANSPORTE!$A$4:$C$99,3,0),"")</f>
        <v/>
      </c>
      <c r="Z1941" s="196" t="str">
        <f>IFERROR(VLOOKUP(V1941,TRANSPORTE!$A$4:$D$99,4,0),"")</f>
        <v/>
      </c>
      <c r="AA1941" s="196" t="str">
        <f>IFERROR(VLOOKUP(V1941,TRANSPORTE!$A$4:$E$99,5,0),"")</f>
        <v/>
      </c>
      <c r="AB1941" s="196" t="str">
        <f t="shared" si="231"/>
        <v/>
      </c>
      <c r="AC1941" s="196" t="str">
        <f t="shared" si="230"/>
        <v/>
      </c>
      <c r="AE1941" s="132" t="str">
        <f t="shared" si="228"/>
        <v/>
      </c>
      <c r="AG1941" s="202"/>
      <c r="AH1941" s="196" t="str">
        <f t="shared" si="227"/>
        <v/>
      </c>
    </row>
    <row r="1942" spans="2:34" s="112" customFormat="1" x14ac:dyDescent="0.3">
      <c r="B1942" s="196" t="str">
        <f t="shared" si="225"/>
        <v/>
      </c>
      <c r="C1942" s="196" t="str">
        <f t="shared" si="226"/>
        <v/>
      </c>
      <c r="D1942" s="115"/>
      <c r="E1942" s="208"/>
      <c r="F1942" s="197" t="str">
        <f>IFERROR(VLOOKUP(CONCATENATE(G1942,E1942),LOTES!$A$6:$D$1002,4,0),"")</f>
        <v/>
      </c>
      <c r="G1942" s="114"/>
      <c r="H1942" s="136" t="str">
        <f>IFERROR(VLOOKUP(CONCATENATE(G1942,E1942),LOTES!$A$6:$F$1000,6,0),"")</f>
        <v/>
      </c>
      <c r="I1942" s="132" t="str">
        <f t="shared" si="229"/>
        <v/>
      </c>
      <c r="R1942" s="132" t="str">
        <f>IFERROR(VLOOKUP(Q1942,PROVEEDORES!$A$2:$B$100,2,0),"")</f>
        <v/>
      </c>
      <c r="U1942" s="196" t="str">
        <f>IFERROR(VLOOKUP(V1942,TRANSPORTE!$A$4:$B$99,2,0),"")</f>
        <v/>
      </c>
      <c r="Y1942" s="196" t="str">
        <f>IFERROR(VLOOKUP(V1942,TRANSPORTE!$A$4:$C$99,3,0),"")</f>
        <v/>
      </c>
      <c r="Z1942" s="196" t="str">
        <f>IFERROR(VLOOKUP(V1942,TRANSPORTE!$A$4:$D$99,4,0),"")</f>
        <v/>
      </c>
      <c r="AA1942" s="196" t="str">
        <f>IFERROR(VLOOKUP(V1942,TRANSPORTE!$A$4:$E$99,5,0),"")</f>
        <v/>
      </c>
      <c r="AB1942" s="196" t="str">
        <f t="shared" si="231"/>
        <v/>
      </c>
      <c r="AC1942" s="196" t="str">
        <f t="shared" si="230"/>
        <v/>
      </c>
      <c r="AE1942" s="132" t="str">
        <f t="shared" si="228"/>
        <v/>
      </c>
      <c r="AG1942" s="202"/>
      <c r="AH1942" s="196" t="str">
        <f t="shared" si="227"/>
        <v/>
      </c>
    </row>
    <row r="1943" spans="2:34" s="112" customFormat="1" x14ac:dyDescent="0.3">
      <c r="B1943" s="196" t="str">
        <f t="shared" si="225"/>
        <v/>
      </c>
      <c r="C1943" s="196" t="str">
        <f t="shared" si="226"/>
        <v/>
      </c>
      <c r="D1943" s="115"/>
      <c r="E1943" s="208"/>
      <c r="F1943" s="197" t="str">
        <f>IFERROR(VLOOKUP(CONCATENATE(G1943,E1943),LOTES!$A$6:$D$1002,4,0),"")</f>
        <v/>
      </c>
      <c r="G1943" s="114"/>
      <c r="H1943" s="136" t="str">
        <f>IFERROR(VLOOKUP(CONCATENATE(G1943,E1943),LOTES!$A$6:$F$1000,6,0),"")</f>
        <v/>
      </c>
      <c r="I1943" s="132" t="str">
        <f t="shared" si="229"/>
        <v/>
      </c>
      <c r="R1943" s="132" t="str">
        <f>IFERROR(VLOOKUP(Q1943,PROVEEDORES!$A$2:$B$100,2,0),"")</f>
        <v/>
      </c>
      <c r="U1943" s="196" t="str">
        <f>IFERROR(VLOOKUP(V1943,TRANSPORTE!$A$4:$B$99,2,0),"")</f>
        <v/>
      </c>
      <c r="Y1943" s="196" t="str">
        <f>IFERROR(VLOOKUP(V1943,TRANSPORTE!$A$4:$C$99,3,0),"")</f>
        <v/>
      </c>
      <c r="Z1943" s="196" t="str">
        <f>IFERROR(VLOOKUP(V1943,TRANSPORTE!$A$4:$D$99,4,0),"")</f>
        <v/>
      </c>
      <c r="AA1943" s="196" t="str">
        <f>IFERROR(VLOOKUP(V1943,TRANSPORTE!$A$4:$E$99,5,0),"")</f>
        <v/>
      </c>
      <c r="AB1943" s="196" t="str">
        <f t="shared" si="231"/>
        <v/>
      </c>
      <c r="AC1943" s="196" t="str">
        <f t="shared" si="230"/>
        <v/>
      </c>
      <c r="AE1943" s="132" t="str">
        <f t="shared" si="228"/>
        <v/>
      </c>
      <c r="AG1943" s="202"/>
      <c r="AH1943" s="196" t="str">
        <f t="shared" si="227"/>
        <v/>
      </c>
    </row>
    <row r="1944" spans="2:34" s="112" customFormat="1" x14ac:dyDescent="0.3">
      <c r="B1944" s="196" t="str">
        <f t="shared" si="225"/>
        <v/>
      </c>
      <c r="C1944" s="196" t="str">
        <f t="shared" si="226"/>
        <v/>
      </c>
      <c r="D1944" s="115"/>
      <c r="E1944" s="208"/>
      <c r="F1944" s="197" t="str">
        <f>IFERROR(VLOOKUP(CONCATENATE(G1944,E1944),LOTES!$A$6:$D$1002,4,0),"")</f>
        <v/>
      </c>
      <c r="G1944" s="114"/>
      <c r="H1944" s="136" t="str">
        <f>IFERROR(VLOOKUP(CONCATENATE(G1944,E1944),LOTES!$A$6:$F$1000,6,0),"")</f>
        <v/>
      </c>
      <c r="I1944" s="132" t="str">
        <f t="shared" si="229"/>
        <v/>
      </c>
      <c r="R1944" s="132" t="str">
        <f>IFERROR(VLOOKUP(Q1944,PROVEEDORES!$A$2:$B$100,2,0),"")</f>
        <v/>
      </c>
      <c r="U1944" s="196" t="str">
        <f>IFERROR(VLOOKUP(V1944,TRANSPORTE!$A$4:$B$99,2,0),"")</f>
        <v/>
      </c>
      <c r="Y1944" s="196" t="str">
        <f>IFERROR(VLOOKUP(V1944,TRANSPORTE!$A$4:$C$99,3,0),"")</f>
        <v/>
      </c>
      <c r="Z1944" s="196" t="str">
        <f>IFERROR(VLOOKUP(V1944,TRANSPORTE!$A$4:$D$99,4,0),"")</f>
        <v/>
      </c>
      <c r="AA1944" s="196" t="str">
        <f>IFERROR(VLOOKUP(V1944,TRANSPORTE!$A$4:$E$99,5,0),"")</f>
        <v/>
      </c>
      <c r="AB1944" s="196" t="str">
        <f t="shared" si="231"/>
        <v/>
      </c>
      <c r="AC1944" s="196" t="str">
        <f t="shared" si="230"/>
        <v/>
      </c>
      <c r="AE1944" s="132" t="str">
        <f t="shared" si="228"/>
        <v/>
      </c>
      <c r="AG1944" s="202"/>
      <c r="AH1944" s="196" t="str">
        <f t="shared" si="227"/>
        <v/>
      </c>
    </row>
    <row r="1945" spans="2:34" s="112" customFormat="1" x14ac:dyDescent="0.3">
      <c r="B1945" s="196" t="str">
        <f t="shared" si="225"/>
        <v/>
      </c>
      <c r="C1945" s="196" t="str">
        <f t="shared" si="226"/>
        <v/>
      </c>
      <c r="D1945" s="115"/>
      <c r="E1945" s="208"/>
      <c r="F1945" s="197" t="str">
        <f>IFERROR(VLOOKUP(CONCATENATE(G1945,E1945),LOTES!$A$6:$D$1002,4,0),"")</f>
        <v/>
      </c>
      <c r="G1945" s="114"/>
      <c r="H1945" s="136" t="str">
        <f>IFERROR(VLOOKUP(CONCATENATE(G1945,E1945),LOTES!$A$6:$F$1000,6,0),"")</f>
        <v/>
      </c>
      <c r="I1945" s="132" t="str">
        <f t="shared" si="229"/>
        <v/>
      </c>
      <c r="R1945" s="132" t="str">
        <f>IFERROR(VLOOKUP(Q1945,PROVEEDORES!$A$2:$B$100,2,0),"")</f>
        <v/>
      </c>
      <c r="U1945" s="196" t="str">
        <f>IFERROR(VLOOKUP(V1945,TRANSPORTE!$A$4:$B$99,2,0),"")</f>
        <v/>
      </c>
      <c r="Y1945" s="196" t="str">
        <f>IFERROR(VLOOKUP(V1945,TRANSPORTE!$A$4:$C$99,3,0),"")</f>
        <v/>
      </c>
      <c r="Z1945" s="196" t="str">
        <f>IFERROR(VLOOKUP(V1945,TRANSPORTE!$A$4:$D$99,4,0),"")</f>
        <v/>
      </c>
      <c r="AA1945" s="196" t="str">
        <f>IFERROR(VLOOKUP(V1945,TRANSPORTE!$A$4:$E$99,5,0),"")</f>
        <v/>
      </c>
      <c r="AB1945" s="196" t="str">
        <f t="shared" si="231"/>
        <v/>
      </c>
      <c r="AC1945" s="196" t="str">
        <f t="shared" si="230"/>
        <v/>
      </c>
      <c r="AE1945" s="132" t="str">
        <f t="shared" si="228"/>
        <v/>
      </c>
      <c r="AG1945" s="202"/>
      <c r="AH1945" s="196" t="str">
        <f t="shared" si="227"/>
        <v/>
      </c>
    </row>
    <row r="1946" spans="2:34" s="112" customFormat="1" x14ac:dyDescent="0.3">
      <c r="B1946" s="196" t="str">
        <f t="shared" si="225"/>
        <v/>
      </c>
      <c r="C1946" s="196" t="str">
        <f t="shared" si="226"/>
        <v/>
      </c>
      <c r="D1946" s="115"/>
      <c r="E1946" s="208"/>
      <c r="F1946" s="197" t="str">
        <f>IFERROR(VLOOKUP(CONCATENATE(G1946,E1946),LOTES!$A$6:$D$1002,4,0),"")</f>
        <v/>
      </c>
      <c r="G1946" s="114"/>
      <c r="H1946" s="136" t="str">
        <f>IFERROR(VLOOKUP(CONCATENATE(G1946,E1946),LOTES!$A$6:$F$1000,6,0),"")</f>
        <v/>
      </c>
      <c r="I1946" s="132" t="str">
        <f t="shared" si="229"/>
        <v/>
      </c>
      <c r="R1946" s="132" t="str">
        <f>IFERROR(VLOOKUP(Q1946,PROVEEDORES!$A$2:$B$100,2,0),"")</f>
        <v/>
      </c>
      <c r="U1946" s="196" t="str">
        <f>IFERROR(VLOOKUP(V1946,TRANSPORTE!$A$4:$B$99,2,0),"")</f>
        <v/>
      </c>
      <c r="Y1946" s="196" t="str">
        <f>IFERROR(VLOOKUP(V1946,TRANSPORTE!$A$4:$C$99,3,0),"")</f>
        <v/>
      </c>
      <c r="Z1946" s="196" t="str">
        <f>IFERROR(VLOOKUP(V1946,TRANSPORTE!$A$4:$D$99,4,0),"")</f>
        <v/>
      </c>
      <c r="AA1946" s="196" t="str">
        <f>IFERROR(VLOOKUP(V1946,TRANSPORTE!$A$4:$E$99,5,0),"")</f>
        <v/>
      </c>
      <c r="AB1946" s="196" t="str">
        <f t="shared" si="231"/>
        <v/>
      </c>
      <c r="AC1946" s="196" t="str">
        <f t="shared" si="230"/>
        <v/>
      </c>
      <c r="AE1946" s="132" t="str">
        <f t="shared" si="228"/>
        <v/>
      </c>
      <c r="AG1946" s="202"/>
      <c r="AH1946" s="196" t="str">
        <f t="shared" si="227"/>
        <v/>
      </c>
    </row>
    <row r="1947" spans="2:34" s="112" customFormat="1" x14ac:dyDescent="0.3">
      <c r="B1947" s="196" t="str">
        <f t="shared" si="225"/>
        <v/>
      </c>
      <c r="C1947" s="196" t="str">
        <f t="shared" si="226"/>
        <v/>
      </c>
      <c r="D1947" s="115"/>
      <c r="E1947" s="208"/>
      <c r="F1947" s="197" t="str">
        <f>IFERROR(VLOOKUP(CONCATENATE(G1947,E1947),LOTES!$A$6:$D$1002,4,0),"")</f>
        <v/>
      </c>
      <c r="G1947" s="114"/>
      <c r="H1947" s="136" t="str">
        <f>IFERROR(VLOOKUP(CONCATENATE(G1947,E1947),LOTES!$A$6:$F$1000,6,0),"")</f>
        <v/>
      </c>
      <c r="I1947" s="132" t="str">
        <f t="shared" si="229"/>
        <v/>
      </c>
      <c r="R1947" s="132" t="str">
        <f>IFERROR(VLOOKUP(Q1947,PROVEEDORES!$A$2:$B$100,2,0),"")</f>
        <v/>
      </c>
      <c r="U1947" s="196" t="str">
        <f>IFERROR(VLOOKUP(V1947,TRANSPORTE!$A$4:$B$99,2,0),"")</f>
        <v/>
      </c>
      <c r="Y1947" s="196" t="str">
        <f>IFERROR(VLOOKUP(V1947,TRANSPORTE!$A$4:$C$99,3,0),"")</f>
        <v/>
      </c>
      <c r="Z1947" s="196" t="str">
        <f>IFERROR(VLOOKUP(V1947,TRANSPORTE!$A$4:$D$99,4,0),"")</f>
        <v/>
      </c>
      <c r="AA1947" s="196" t="str">
        <f>IFERROR(VLOOKUP(V1947,TRANSPORTE!$A$4:$E$99,5,0),"")</f>
        <v/>
      </c>
      <c r="AB1947" s="196" t="str">
        <f t="shared" si="231"/>
        <v/>
      </c>
      <c r="AC1947" s="196" t="str">
        <f t="shared" si="230"/>
        <v/>
      </c>
      <c r="AE1947" s="132" t="str">
        <f t="shared" si="228"/>
        <v/>
      </c>
      <c r="AG1947" s="202"/>
      <c r="AH1947" s="196" t="str">
        <f t="shared" si="227"/>
        <v/>
      </c>
    </row>
    <row r="1948" spans="2:34" s="112" customFormat="1" x14ac:dyDescent="0.3">
      <c r="B1948" s="196" t="str">
        <f t="shared" si="225"/>
        <v/>
      </c>
      <c r="C1948" s="196" t="str">
        <f t="shared" si="226"/>
        <v/>
      </c>
      <c r="D1948" s="115"/>
      <c r="E1948" s="208"/>
      <c r="F1948" s="197" t="str">
        <f>IFERROR(VLOOKUP(CONCATENATE(G1948,E1948),LOTES!$A$6:$D$1002,4,0),"")</f>
        <v/>
      </c>
      <c r="G1948" s="114"/>
      <c r="H1948" s="136" t="str">
        <f>IFERROR(VLOOKUP(CONCATENATE(G1948,E1948),LOTES!$A$6:$F$1000,6,0),"")</f>
        <v/>
      </c>
      <c r="I1948" s="132" t="str">
        <f t="shared" si="229"/>
        <v/>
      </c>
      <c r="R1948" s="132" t="str">
        <f>IFERROR(VLOOKUP(Q1948,PROVEEDORES!$A$2:$B$100,2,0),"")</f>
        <v/>
      </c>
      <c r="U1948" s="196" t="str">
        <f>IFERROR(VLOOKUP(V1948,TRANSPORTE!$A$4:$B$99,2,0),"")</f>
        <v/>
      </c>
      <c r="Y1948" s="196" t="str">
        <f>IFERROR(VLOOKUP(V1948,TRANSPORTE!$A$4:$C$99,3,0),"")</f>
        <v/>
      </c>
      <c r="Z1948" s="196" t="str">
        <f>IFERROR(VLOOKUP(V1948,TRANSPORTE!$A$4:$D$99,4,0),"")</f>
        <v/>
      </c>
      <c r="AA1948" s="196" t="str">
        <f>IFERROR(VLOOKUP(V1948,TRANSPORTE!$A$4:$E$99,5,0),"")</f>
        <v/>
      </c>
      <c r="AB1948" s="196" t="str">
        <f t="shared" si="231"/>
        <v/>
      </c>
      <c r="AC1948" s="196" t="str">
        <f t="shared" si="230"/>
        <v/>
      </c>
      <c r="AE1948" s="132" t="str">
        <f t="shared" si="228"/>
        <v/>
      </c>
      <c r="AG1948" s="202"/>
      <c r="AH1948" s="196" t="str">
        <f t="shared" si="227"/>
        <v/>
      </c>
    </row>
    <row r="1949" spans="2:34" s="112" customFormat="1" x14ac:dyDescent="0.3">
      <c r="B1949" s="196" t="str">
        <f t="shared" si="225"/>
        <v/>
      </c>
      <c r="C1949" s="196" t="str">
        <f t="shared" si="226"/>
        <v/>
      </c>
      <c r="D1949" s="115"/>
      <c r="E1949" s="208"/>
      <c r="F1949" s="197" t="str">
        <f>IFERROR(VLOOKUP(CONCATENATE(G1949,E1949),LOTES!$A$6:$D$1002,4,0),"")</f>
        <v/>
      </c>
      <c r="G1949" s="114"/>
      <c r="H1949" s="136" t="str">
        <f>IFERROR(VLOOKUP(CONCATENATE(G1949,E1949),LOTES!$A$6:$F$1000,6,0),"")</f>
        <v/>
      </c>
      <c r="I1949" s="132" t="str">
        <f t="shared" si="229"/>
        <v/>
      </c>
      <c r="R1949" s="132" t="str">
        <f>IFERROR(VLOOKUP(Q1949,PROVEEDORES!$A$2:$B$100,2,0),"")</f>
        <v/>
      </c>
      <c r="U1949" s="196" t="str">
        <f>IFERROR(VLOOKUP(V1949,TRANSPORTE!$A$4:$B$99,2,0),"")</f>
        <v/>
      </c>
      <c r="Y1949" s="196" t="str">
        <f>IFERROR(VLOOKUP(V1949,TRANSPORTE!$A$4:$C$99,3,0),"")</f>
        <v/>
      </c>
      <c r="Z1949" s="196" t="str">
        <f>IFERROR(VLOOKUP(V1949,TRANSPORTE!$A$4:$D$99,4,0),"")</f>
        <v/>
      </c>
      <c r="AA1949" s="196" t="str">
        <f>IFERROR(VLOOKUP(V1949,TRANSPORTE!$A$4:$E$99,5,0),"")</f>
        <v/>
      </c>
      <c r="AB1949" s="196" t="str">
        <f t="shared" si="231"/>
        <v/>
      </c>
      <c r="AC1949" s="196" t="str">
        <f t="shared" si="230"/>
        <v/>
      </c>
      <c r="AE1949" s="132" t="str">
        <f t="shared" si="228"/>
        <v/>
      </c>
      <c r="AG1949" s="202"/>
      <c r="AH1949" s="196" t="str">
        <f t="shared" si="227"/>
        <v/>
      </c>
    </row>
    <row r="1950" spans="2:34" s="112" customFormat="1" x14ac:dyDescent="0.3">
      <c r="B1950" s="196" t="str">
        <f t="shared" si="225"/>
        <v/>
      </c>
      <c r="C1950" s="196" t="str">
        <f t="shared" si="226"/>
        <v/>
      </c>
      <c r="D1950" s="115"/>
      <c r="E1950" s="208"/>
      <c r="F1950" s="197" t="str">
        <f>IFERROR(VLOOKUP(CONCATENATE(G1950,E1950),LOTES!$A$6:$D$1002,4,0),"")</f>
        <v/>
      </c>
      <c r="G1950" s="114"/>
      <c r="H1950" s="136" t="str">
        <f>IFERROR(VLOOKUP(CONCATENATE(G1950,E1950),LOTES!$A$6:$F$1000,6,0),"")</f>
        <v/>
      </c>
      <c r="I1950" s="132" t="str">
        <f t="shared" si="229"/>
        <v/>
      </c>
      <c r="R1950" s="132" t="str">
        <f>IFERROR(VLOOKUP(Q1950,PROVEEDORES!$A$2:$B$100,2,0),"")</f>
        <v/>
      </c>
      <c r="U1950" s="196" t="str">
        <f>IFERROR(VLOOKUP(V1950,TRANSPORTE!$A$4:$B$99,2,0),"")</f>
        <v/>
      </c>
      <c r="Y1950" s="196" t="str">
        <f>IFERROR(VLOOKUP(V1950,TRANSPORTE!$A$4:$C$99,3,0),"")</f>
        <v/>
      </c>
      <c r="Z1950" s="196" t="str">
        <f>IFERROR(VLOOKUP(V1950,TRANSPORTE!$A$4:$D$99,4,0),"")</f>
        <v/>
      </c>
      <c r="AA1950" s="196" t="str">
        <f>IFERROR(VLOOKUP(V1950,TRANSPORTE!$A$4:$E$99,5,0),"")</f>
        <v/>
      </c>
      <c r="AB1950" s="196" t="str">
        <f t="shared" si="231"/>
        <v/>
      </c>
      <c r="AC1950" s="196" t="str">
        <f t="shared" si="230"/>
        <v/>
      </c>
      <c r="AE1950" s="132" t="str">
        <f t="shared" si="228"/>
        <v/>
      </c>
      <c r="AG1950" s="202"/>
      <c r="AH1950" s="196" t="str">
        <f t="shared" si="227"/>
        <v/>
      </c>
    </row>
    <row r="1951" spans="2:34" s="112" customFormat="1" x14ac:dyDescent="0.3">
      <c r="B1951" s="196" t="str">
        <f t="shared" si="225"/>
        <v/>
      </c>
      <c r="C1951" s="196" t="str">
        <f t="shared" si="226"/>
        <v/>
      </c>
      <c r="D1951" s="115"/>
      <c r="E1951" s="208"/>
      <c r="F1951" s="197" t="str">
        <f>IFERROR(VLOOKUP(CONCATENATE(G1951,E1951),LOTES!$A$6:$D$1002,4,0),"")</f>
        <v/>
      </c>
      <c r="G1951" s="114"/>
      <c r="H1951" s="136" t="str">
        <f>IFERROR(VLOOKUP(CONCATENATE(G1951,E1951),LOTES!$A$6:$F$1000,6,0),"")</f>
        <v/>
      </c>
      <c r="I1951" s="132" t="str">
        <f t="shared" si="229"/>
        <v/>
      </c>
      <c r="R1951" s="132" t="str">
        <f>IFERROR(VLOOKUP(Q1951,PROVEEDORES!$A$2:$B$100,2,0),"")</f>
        <v/>
      </c>
      <c r="U1951" s="196" t="str">
        <f>IFERROR(VLOOKUP(V1951,TRANSPORTE!$A$4:$B$99,2,0),"")</f>
        <v/>
      </c>
      <c r="Y1951" s="196" t="str">
        <f>IFERROR(VLOOKUP(V1951,TRANSPORTE!$A$4:$C$99,3,0),"")</f>
        <v/>
      </c>
      <c r="Z1951" s="196" t="str">
        <f>IFERROR(VLOOKUP(V1951,TRANSPORTE!$A$4:$D$99,4,0),"")</f>
        <v/>
      </c>
      <c r="AA1951" s="196" t="str">
        <f>IFERROR(VLOOKUP(V1951,TRANSPORTE!$A$4:$E$99,5,0),"")</f>
        <v/>
      </c>
      <c r="AB1951" s="196" t="str">
        <f t="shared" si="231"/>
        <v/>
      </c>
      <c r="AC1951" s="196" t="str">
        <f t="shared" si="230"/>
        <v/>
      </c>
      <c r="AE1951" s="132" t="str">
        <f t="shared" si="228"/>
        <v/>
      </c>
      <c r="AG1951" s="202"/>
      <c r="AH1951" s="196" t="str">
        <f t="shared" si="227"/>
        <v/>
      </c>
    </row>
    <row r="1952" spans="2:34" s="112" customFormat="1" x14ac:dyDescent="0.3">
      <c r="B1952" s="196" t="str">
        <f t="shared" si="225"/>
        <v/>
      </c>
      <c r="C1952" s="196" t="str">
        <f t="shared" si="226"/>
        <v/>
      </c>
      <c r="D1952" s="115"/>
      <c r="E1952" s="208"/>
      <c r="F1952" s="197" t="str">
        <f>IFERROR(VLOOKUP(CONCATENATE(G1952,E1952),LOTES!$A$6:$D$1002,4,0),"")</f>
        <v/>
      </c>
      <c r="G1952" s="114"/>
      <c r="H1952" s="136" t="str">
        <f>IFERROR(VLOOKUP(CONCATENATE(G1952,E1952),LOTES!$A$6:$F$1000,6,0),"")</f>
        <v/>
      </c>
      <c r="I1952" s="132" t="str">
        <f t="shared" si="229"/>
        <v/>
      </c>
      <c r="R1952" s="132" t="str">
        <f>IFERROR(VLOOKUP(Q1952,PROVEEDORES!$A$2:$B$100,2,0),"")</f>
        <v/>
      </c>
      <c r="U1952" s="196" t="str">
        <f>IFERROR(VLOOKUP(V1952,TRANSPORTE!$A$4:$B$99,2,0),"")</f>
        <v/>
      </c>
      <c r="Y1952" s="196" t="str">
        <f>IFERROR(VLOOKUP(V1952,TRANSPORTE!$A$4:$C$99,3,0),"")</f>
        <v/>
      </c>
      <c r="Z1952" s="196" t="str">
        <f>IFERROR(VLOOKUP(V1952,TRANSPORTE!$A$4:$D$99,4,0),"")</f>
        <v/>
      </c>
      <c r="AA1952" s="196" t="str">
        <f>IFERROR(VLOOKUP(V1952,TRANSPORTE!$A$4:$E$99,5,0),"")</f>
        <v/>
      </c>
      <c r="AB1952" s="196" t="str">
        <f t="shared" si="231"/>
        <v/>
      </c>
      <c r="AC1952" s="196" t="str">
        <f t="shared" si="230"/>
        <v/>
      </c>
      <c r="AE1952" s="132" t="str">
        <f t="shared" si="228"/>
        <v/>
      </c>
      <c r="AG1952" s="202"/>
      <c r="AH1952" s="196" t="str">
        <f t="shared" si="227"/>
        <v/>
      </c>
    </row>
    <row r="1953" spans="2:34" s="112" customFormat="1" x14ac:dyDescent="0.3">
      <c r="B1953" s="196" t="str">
        <f t="shared" si="225"/>
        <v/>
      </c>
      <c r="C1953" s="196" t="str">
        <f t="shared" si="226"/>
        <v/>
      </c>
      <c r="D1953" s="115"/>
      <c r="E1953" s="208"/>
      <c r="F1953" s="197" t="str">
        <f>IFERROR(VLOOKUP(CONCATENATE(G1953,E1953),LOTES!$A$6:$D$1002,4,0),"")</f>
        <v/>
      </c>
      <c r="G1953" s="114"/>
      <c r="H1953" s="136" t="str">
        <f>IFERROR(VLOOKUP(CONCATENATE(G1953,E1953),LOTES!$A$6:$F$1000,6,0),"")</f>
        <v/>
      </c>
      <c r="I1953" s="132" t="str">
        <f t="shared" si="229"/>
        <v/>
      </c>
      <c r="R1953" s="132" t="str">
        <f>IFERROR(VLOOKUP(Q1953,PROVEEDORES!$A$2:$B$100,2,0),"")</f>
        <v/>
      </c>
      <c r="U1953" s="196" t="str">
        <f>IFERROR(VLOOKUP(V1953,TRANSPORTE!$A$4:$B$99,2,0),"")</f>
        <v/>
      </c>
      <c r="Y1953" s="196" t="str">
        <f>IFERROR(VLOOKUP(V1953,TRANSPORTE!$A$4:$C$99,3,0),"")</f>
        <v/>
      </c>
      <c r="Z1953" s="196" t="str">
        <f>IFERROR(VLOOKUP(V1953,TRANSPORTE!$A$4:$D$99,4,0),"")</f>
        <v/>
      </c>
      <c r="AA1953" s="196" t="str">
        <f>IFERROR(VLOOKUP(V1953,TRANSPORTE!$A$4:$E$99,5,0),"")</f>
        <v/>
      </c>
      <c r="AB1953" s="196" t="str">
        <f t="shared" si="231"/>
        <v/>
      </c>
      <c r="AC1953" s="196" t="str">
        <f t="shared" si="230"/>
        <v/>
      </c>
      <c r="AE1953" s="132" t="str">
        <f t="shared" si="228"/>
        <v/>
      </c>
      <c r="AG1953" s="202"/>
      <c r="AH1953" s="196" t="str">
        <f t="shared" si="227"/>
        <v/>
      </c>
    </row>
    <row r="1954" spans="2:34" s="112" customFormat="1" x14ac:dyDescent="0.3">
      <c r="B1954" s="196" t="str">
        <f t="shared" si="225"/>
        <v/>
      </c>
      <c r="C1954" s="196" t="str">
        <f t="shared" si="226"/>
        <v/>
      </c>
      <c r="D1954" s="115"/>
      <c r="E1954" s="208"/>
      <c r="F1954" s="197" t="str">
        <f>IFERROR(VLOOKUP(CONCATENATE(G1954,E1954),LOTES!$A$6:$D$1002,4,0),"")</f>
        <v/>
      </c>
      <c r="G1954" s="114"/>
      <c r="H1954" s="136" t="str">
        <f>IFERROR(VLOOKUP(CONCATENATE(G1954,E1954),LOTES!$A$6:$F$1000,6,0),"")</f>
        <v/>
      </c>
      <c r="I1954" s="132" t="str">
        <f t="shared" si="229"/>
        <v/>
      </c>
      <c r="R1954" s="132" t="str">
        <f>IFERROR(VLOOKUP(Q1954,PROVEEDORES!$A$2:$B$100,2,0),"")</f>
        <v/>
      </c>
      <c r="U1954" s="196" t="str">
        <f>IFERROR(VLOOKUP(V1954,TRANSPORTE!$A$4:$B$99,2,0),"")</f>
        <v/>
      </c>
      <c r="Y1954" s="196" t="str">
        <f>IFERROR(VLOOKUP(V1954,TRANSPORTE!$A$4:$C$99,3,0),"")</f>
        <v/>
      </c>
      <c r="Z1954" s="196" t="str">
        <f>IFERROR(VLOOKUP(V1954,TRANSPORTE!$A$4:$D$99,4,0),"")</f>
        <v/>
      </c>
      <c r="AA1954" s="196" t="str">
        <f>IFERROR(VLOOKUP(V1954,TRANSPORTE!$A$4:$E$99,5,0),"")</f>
        <v/>
      </c>
      <c r="AB1954" s="196" t="str">
        <f t="shared" si="231"/>
        <v/>
      </c>
      <c r="AC1954" s="196" t="str">
        <f t="shared" si="230"/>
        <v/>
      </c>
      <c r="AE1954" s="132" t="str">
        <f t="shared" si="228"/>
        <v/>
      </c>
      <c r="AG1954" s="202"/>
      <c r="AH1954" s="196" t="str">
        <f t="shared" si="227"/>
        <v/>
      </c>
    </row>
    <row r="1955" spans="2:34" s="112" customFormat="1" x14ac:dyDescent="0.3">
      <c r="B1955" s="196" t="str">
        <f t="shared" si="225"/>
        <v/>
      </c>
      <c r="C1955" s="196" t="str">
        <f t="shared" si="226"/>
        <v/>
      </c>
      <c r="D1955" s="115"/>
      <c r="E1955" s="208"/>
      <c r="F1955" s="197" t="str">
        <f>IFERROR(VLOOKUP(CONCATENATE(G1955,E1955),LOTES!$A$6:$D$1002,4,0),"")</f>
        <v/>
      </c>
      <c r="G1955" s="114"/>
      <c r="H1955" s="136" t="str">
        <f>IFERROR(VLOOKUP(CONCATENATE(G1955,E1955),LOTES!$A$6:$F$1000,6,0),"")</f>
        <v/>
      </c>
      <c r="I1955" s="132" t="str">
        <f t="shared" si="229"/>
        <v/>
      </c>
      <c r="R1955" s="132" t="str">
        <f>IFERROR(VLOOKUP(Q1955,PROVEEDORES!$A$2:$B$100,2,0),"")</f>
        <v/>
      </c>
      <c r="U1955" s="196" t="str">
        <f>IFERROR(VLOOKUP(V1955,TRANSPORTE!$A$4:$B$99,2,0),"")</f>
        <v/>
      </c>
      <c r="Y1955" s="196" t="str">
        <f>IFERROR(VLOOKUP(V1955,TRANSPORTE!$A$4:$C$99,3,0),"")</f>
        <v/>
      </c>
      <c r="Z1955" s="196" t="str">
        <f>IFERROR(VLOOKUP(V1955,TRANSPORTE!$A$4:$D$99,4,0),"")</f>
        <v/>
      </c>
      <c r="AA1955" s="196" t="str">
        <f>IFERROR(VLOOKUP(V1955,TRANSPORTE!$A$4:$E$99,5,0),"")</f>
        <v/>
      </c>
      <c r="AB1955" s="196" t="str">
        <f t="shared" si="231"/>
        <v/>
      </c>
      <c r="AC1955" s="196" t="str">
        <f t="shared" si="230"/>
        <v/>
      </c>
      <c r="AE1955" s="132" t="str">
        <f t="shared" si="228"/>
        <v/>
      </c>
      <c r="AG1955" s="202"/>
      <c r="AH1955" s="196" t="str">
        <f t="shared" si="227"/>
        <v/>
      </c>
    </row>
    <row r="1956" spans="2:34" s="112" customFormat="1" x14ac:dyDescent="0.3">
      <c r="B1956" s="196" t="str">
        <f t="shared" si="225"/>
        <v/>
      </c>
      <c r="C1956" s="196" t="str">
        <f t="shared" si="226"/>
        <v/>
      </c>
      <c r="D1956" s="115"/>
      <c r="E1956" s="208"/>
      <c r="F1956" s="197" t="str">
        <f>IFERROR(VLOOKUP(CONCATENATE(G1956,E1956),LOTES!$A$6:$D$1002,4,0),"")</f>
        <v/>
      </c>
      <c r="G1956" s="114"/>
      <c r="H1956" s="136" t="str">
        <f>IFERROR(VLOOKUP(CONCATENATE(G1956,E1956),LOTES!$A$6:$F$1000,6,0),"")</f>
        <v/>
      </c>
      <c r="I1956" s="132" t="str">
        <f t="shared" si="229"/>
        <v/>
      </c>
      <c r="R1956" s="132" t="str">
        <f>IFERROR(VLOOKUP(Q1956,PROVEEDORES!$A$2:$B$100,2,0),"")</f>
        <v/>
      </c>
      <c r="U1956" s="196" t="str">
        <f>IFERROR(VLOOKUP(V1956,TRANSPORTE!$A$4:$B$99,2,0),"")</f>
        <v/>
      </c>
      <c r="Y1956" s="196" t="str">
        <f>IFERROR(VLOOKUP(V1956,TRANSPORTE!$A$4:$C$99,3,0),"")</f>
        <v/>
      </c>
      <c r="Z1956" s="196" t="str">
        <f>IFERROR(VLOOKUP(V1956,TRANSPORTE!$A$4:$D$99,4,0),"")</f>
        <v/>
      </c>
      <c r="AA1956" s="196" t="str">
        <f>IFERROR(VLOOKUP(V1956,TRANSPORTE!$A$4:$E$99,5,0),"")</f>
        <v/>
      </c>
      <c r="AB1956" s="196" t="str">
        <f t="shared" si="231"/>
        <v/>
      </c>
      <c r="AC1956" s="196" t="str">
        <f t="shared" si="230"/>
        <v/>
      </c>
      <c r="AE1956" s="132" t="str">
        <f t="shared" si="228"/>
        <v/>
      </c>
      <c r="AG1956" s="202"/>
      <c r="AH1956" s="196" t="str">
        <f t="shared" si="227"/>
        <v/>
      </c>
    </row>
    <row r="1957" spans="2:34" s="112" customFormat="1" x14ac:dyDescent="0.3">
      <c r="B1957" s="196" t="str">
        <f t="shared" si="225"/>
        <v/>
      </c>
      <c r="C1957" s="196" t="str">
        <f t="shared" si="226"/>
        <v/>
      </c>
      <c r="D1957" s="115"/>
      <c r="E1957" s="208"/>
      <c r="F1957" s="197" t="str">
        <f>IFERROR(VLOOKUP(CONCATENATE(G1957,E1957),LOTES!$A$6:$D$1002,4,0),"")</f>
        <v/>
      </c>
      <c r="G1957" s="114"/>
      <c r="H1957" s="136" t="str">
        <f>IFERROR(VLOOKUP(CONCATENATE(G1957,E1957),LOTES!$A$6:$F$1000,6,0),"")</f>
        <v/>
      </c>
      <c r="I1957" s="132" t="str">
        <f t="shared" si="229"/>
        <v/>
      </c>
      <c r="R1957" s="132" t="str">
        <f>IFERROR(VLOOKUP(Q1957,PROVEEDORES!$A$2:$B$100,2,0),"")</f>
        <v/>
      </c>
      <c r="U1957" s="196" t="str">
        <f>IFERROR(VLOOKUP(V1957,TRANSPORTE!$A$4:$B$99,2,0),"")</f>
        <v/>
      </c>
      <c r="Y1957" s="196" t="str">
        <f>IFERROR(VLOOKUP(V1957,TRANSPORTE!$A$4:$C$99,3,0),"")</f>
        <v/>
      </c>
      <c r="Z1957" s="196" t="str">
        <f>IFERROR(VLOOKUP(V1957,TRANSPORTE!$A$4:$D$99,4,0),"")</f>
        <v/>
      </c>
      <c r="AA1957" s="196" t="str">
        <f>IFERROR(VLOOKUP(V1957,TRANSPORTE!$A$4:$E$99,5,0),"")</f>
        <v/>
      </c>
      <c r="AB1957" s="196" t="str">
        <f t="shared" si="231"/>
        <v/>
      </c>
      <c r="AC1957" s="196" t="str">
        <f t="shared" si="230"/>
        <v/>
      </c>
      <c r="AE1957" s="132" t="str">
        <f t="shared" si="228"/>
        <v/>
      </c>
      <c r="AG1957" s="202"/>
      <c r="AH1957" s="196" t="str">
        <f t="shared" si="227"/>
        <v/>
      </c>
    </row>
    <row r="1958" spans="2:34" s="112" customFormat="1" x14ac:dyDescent="0.3">
      <c r="B1958" s="196" t="str">
        <f t="shared" si="225"/>
        <v/>
      </c>
      <c r="C1958" s="196" t="str">
        <f t="shared" si="226"/>
        <v/>
      </c>
      <c r="D1958" s="115"/>
      <c r="E1958" s="208"/>
      <c r="F1958" s="197" t="str">
        <f>IFERROR(VLOOKUP(CONCATENATE(G1958,E1958),LOTES!$A$6:$D$1002,4,0),"")</f>
        <v/>
      </c>
      <c r="G1958" s="114"/>
      <c r="H1958" s="136" t="str">
        <f>IFERROR(VLOOKUP(CONCATENATE(G1958,E1958),LOTES!$A$6:$F$1000,6,0),"")</f>
        <v/>
      </c>
      <c r="I1958" s="132" t="str">
        <f t="shared" si="229"/>
        <v/>
      </c>
      <c r="R1958" s="132" t="str">
        <f>IFERROR(VLOOKUP(Q1958,PROVEEDORES!$A$2:$B$100,2,0),"")</f>
        <v/>
      </c>
      <c r="U1958" s="196" t="str">
        <f>IFERROR(VLOOKUP(V1958,TRANSPORTE!$A$4:$B$99,2,0),"")</f>
        <v/>
      </c>
      <c r="Y1958" s="196" t="str">
        <f>IFERROR(VLOOKUP(V1958,TRANSPORTE!$A$4:$C$99,3,0),"")</f>
        <v/>
      </c>
      <c r="Z1958" s="196" t="str">
        <f>IFERROR(VLOOKUP(V1958,TRANSPORTE!$A$4:$D$99,4,0),"")</f>
        <v/>
      </c>
      <c r="AA1958" s="196" t="str">
        <f>IFERROR(VLOOKUP(V1958,TRANSPORTE!$A$4:$E$99,5,0),"")</f>
        <v/>
      </c>
      <c r="AB1958" s="196" t="str">
        <f t="shared" si="231"/>
        <v/>
      </c>
      <c r="AC1958" s="196" t="str">
        <f t="shared" si="230"/>
        <v/>
      </c>
      <c r="AE1958" s="132" t="str">
        <f t="shared" si="228"/>
        <v/>
      </c>
      <c r="AG1958" s="202"/>
      <c r="AH1958" s="196" t="str">
        <f t="shared" si="227"/>
        <v/>
      </c>
    </row>
    <row r="1959" spans="2:34" s="112" customFormat="1" x14ac:dyDescent="0.3">
      <c r="B1959" s="196" t="str">
        <f t="shared" si="225"/>
        <v/>
      </c>
      <c r="C1959" s="196" t="str">
        <f t="shared" si="226"/>
        <v/>
      </c>
      <c r="D1959" s="115"/>
      <c r="E1959" s="208"/>
      <c r="F1959" s="197" t="str">
        <f>IFERROR(VLOOKUP(CONCATENATE(G1959,E1959),LOTES!$A$6:$D$1002,4,0),"")</f>
        <v/>
      </c>
      <c r="G1959" s="114"/>
      <c r="H1959" s="136" t="str">
        <f>IFERROR(VLOOKUP(CONCATENATE(G1959,E1959),LOTES!$A$6:$F$1000,6,0),"")</f>
        <v/>
      </c>
      <c r="I1959" s="132" t="str">
        <f t="shared" si="229"/>
        <v/>
      </c>
      <c r="R1959" s="132" t="str">
        <f>IFERROR(VLOOKUP(Q1959,PROVEEDORES!$A$2:$B$100,2,0),"")</f>
        <v/>
      </c>
      <c r="U1959" s="196" t="str">
        <f>IFERROR(VLOOKUP(V1959,TRANSPORTE!$A$4:$B$99,2,0),"")</f>
        <v/>
      </c>
      <c r="Y1959" s="196" t="str">
        <f>IFERROR(VLOOKUP(V1959,TRANSPORTE!$A$4:$C$99,3,0),"")</f>
        <v/>
      </c>
      <c r="Z1959" s="196" t="str">
        <f>IFERROR(VLOOKUP(V1959,TRANSPORTE!$A$4:$D$99,4,0),"")</f>
        <v/>
      </c>
      <c r="AA1959" s="196" t="str">
        <f>IFERROR(VLOOKUP(V1959,TRANSPORTE!$A$4:$E$99,5,0),"")</f>
        <v/>
      </c>
      <c r="AB1959" s="196" t="str">
        <f t="shared" si="231"/>
        <v/>
      </c>
      <c r="AC1959" s="196" t="str">
        <f t="shared" si="230"/>
        <v/>
      </c>
      <c r="AE1959" s="132" t="str">
        <f t="shared" si="228"/>
        <v/>
      </c>
      <c r="AG1959" s="202"/>
      <c r="AH1959" s="196" t="str">
        <f t="shared" si="227"/>
        <v/>
      </c>
    </row>
    <row r="1960" spans="2:34" s="112" customFormat="1" x14ac:dyDescent="0.3">
      <c r="B1960" s="196" t="str">
        <f t="shared" si="225"/>
        <v/>
      </c>
      <c r="C1960" s="196" t="str">
        <f t="shared" si="226"/>
        <v/>
      </c>
      <c r="D1960" s="115"/>
      <c r="E1960" s="208"/>
      <c r="F1960" s="197" t="str">
        <f>IFERROR(VLOOKUP(CONCATENATE(G1960,E1960),LOTES!$A$6:$D$1002,4,0),"")</f>
        <v/>
      </c>
      <c r="G1960" s="114"/>
      <c r="H1960" s="136" t="str">
        <f>IFERROR(VLOOKUP(CONCATENATE(G1960,E1960),LOTES!$A$6:$F$1000,6,0),"")</f>
        <v/>
      </c>
      <c r="I1960" s="132" t="str">
        <f t="shared" si="229"/>
        <v/>
      </c>
      <c r="R1960" s="132" t="str">
        <f>IFERROR(VLOOKUP(Q1960,PROVEEDORES!$A$2:$B$100,2,0),"")</f>
        <v/>
      </c>
      <c r="U1960" s="196" t="str">
        <f>IFERROR(VLOOKUP(V1960,TRANSPORTE!$A$4:$B$99,2,0),"")</f>
        <v/>
      </c>
      <c r="Y1960" s="196" t="str">
        <f>IFERROR(VLOOKUP(V1960,TRANSPORTE!$A$4:$C$99,3,0),"")</f>
        <v/>
      </c>
      <c r="Z1960" s="196" t="str">
        <f>IFERROR(VLOOKUP(V1960,TRANSPORTE!$A$4:$D$99,4,0),"")</f>
        <v/>
      </c>
      <c r="AA1960" s="196" t="str">
        <f>IFERROR(VLOOKUP(V1960,TRANSPORTE!$A$4:$E$99,5,0),"")</f>
        <v/>
      </c>
      <c r="AB1960" s="196" t="str">
        <f t="shared" si="231"/>
        <v/>
      </c>
      <c r="AC1960" s="196" t="str">
        <f t="shared" si="230"/>
        <v/>
      </c>
      <c r="AE1960" s="132" t="str">
        <f t="shared" si="228"/>
        <v/>
      </c>
      <c r="AG1960" s="202"/>
      <c r="AH1960" s="196" t="str">
        <f t="shared" si="227"/>
        <v/>
      </c>
    </row>
    <row r="1961" spans="2:34" s="112" customFormat="1" x14ac:dyDescent="0.3">
      <c r="B1961" s="196" t="str">
        <f t="shared" si="225"/>
        <v/>
      </c>
      <c r="C1961" s="196" t="str">
        <f t="shared" si="226"/>
        <v/>
      </c>
      <c r="D1961" s="115"/>
      <c r="E1961" s="208"/>
      <c r="F1961" s="197" t="str">
        <f>IFERROR(VLOOKUP(CONCATENATE(G1961,E1961),LOTES!$A$6:$D$1002,4,0),"")</f>
        <v/>
      </c>
      <c r="G1961" s="114"/>
      <c r="H1961" s="136" t="str">
        <f>IFERROR(VLOOKUP(CONCATENATE(G1961,E1961),LOTES!$A$6:$F$1000,6,0),"")</f>
        <v/>
      </c>
      <c r="I1961" s="132" t="str">
        <f t="shared" si="229"/>
        <v/>
      </c>
      <c r="R1961" s="132" t="str">
        <f>IFERROR(VLOOKUP(Q1961,PROVEEDORES!$A$2:$B$100,2,0),"")</f>
        <v/>
      </c>
      <c r="U1961" s="196" t="str">
        <f>IFERROR(VLOOKUP(V1961,TRANSPORTE!$A$4:$B$99,2,0),"")</f>
        <v/>
      </c>
      <c r="Y1961" s="196" t="str">
        <f>IFERROR(VLOOKUP(V1961,TRANSPORTE!$A$4:$C$99,3,0),"")</f>
        <v/>
      </c>
      <c r="Z1961" s="196" t="str">
        <f>IFERROR(VLOOKUP(V1961,TRANSPORTE!$A$4:$D$99,4,0),"")</f>
        <v/>
      </c>
      <c r="AA1961" s="196" t="str">
        <f>IFERROR(VLOOKUP(V1961,TRANSPORTE!$A$4:$E$99,5,0),"")</f>
        <v/>
      </c>
      <c r="AB1961" s="196" t="str">
        <f t="shared" si="231"/>
        <v/>
      </c>
      <c r="AC1961" s="196" t="str">
        <f t="shared" si="230"/>
        <v/>
      </c>
      <c r="AE1961" s="132" t="str">
        <f t="shared" si="228"/>
        <v/>
      </c>
      <c r="AG1961" s="202"/>
      <c r="AH1961" s="196" t="str">
        <f t="shared" si="227"/>
        <v/>
      </c>
    </row>
    <row r="1962" spans="2:34" s="112" customFormat="1" x14ac:dyDescent="0.3">
      <c r="B1962" s="196" t="str">
        <f t="shared" si="225"/>
        <v/>
      </c>
      <c r="C1962" s="196" t="str">
        <f t="shared" si="226"/>
        <v/>
      </c>
      <c r="D1962" s="115"/>
      <c r="E1962" s="208"/>
      <c r="F1962" s="197" t="str">
        <f>IFERROR(VLOOKUP(CONCATENATE(G1962,E1962),LOTES!$A$6:$D$1002,4,0),"")</f>
        <v/>
      </c>
      <c r="G1962" s="114"/>
      <c r="H1962" s="136" t="str">
        <f>IFERROR(VLOOKUP(CONCATENATE(G1962,E1962),LOTES!$A$6:$F$1000,6,0),"")</f>
        <v/>
      </c>
      <c r="I1962" s="132" t="str">
        <f t="shared" si="229"/>
        <v/>
      </c>
      <c r="R1962" s="132" t="str">
        <f>IFERROR(VLOOKUP(Q1962,PROVEEDORES!$A$2:$B$100,2,0),"")</f>
        <v/>
      </c>
      <c r="U1962" s="196" t="str">
        <f>IFERROR(VLOOKUP(V1962,TRANSPORTE!$A$4:$B$99,2,0),"")</f>
        <v/>
      </c>
      <c r="Y1962" s="196" t="str">
        <f>IFERROR(VLOOKUP(V1962,TRANSPORTE!$A$4:$C$99,3,0),"")</f>
        <v/>
      </c>
      <c r="Z1962" s="196" t="str">
        <f>IFERROR(VLOOKUP(V1962,TRANSPORTE!$A$4:$D$99,4,0),"")</f>
        <v/>
      </c>
      <c r="AA1962" s="196" t="str">
        <f>IFERROR(VLOOKUP(V1962,TRANSPORTE!$A$4:$E$99,5,0),"")</f>
        <v/>
      </c>
      <c r="AB1962" s="196" t="str">
        <f t="shared" si="231"/>
        <v/>
      </c>
      <c r="AC1962" s="196" t="str">
        <f t="shared" si="230"/>
        <v/>
      </c>
      <c r="AE1962" s="132" t="str">
        <f t="shared" si="228"/>
        <v/>
      </c>
      <c r="AG1962" s="202"/>
      <c r="AH1962" s="196" t="str">
        <f t="shared" si="227"/>
        <v/>
      </c>
    </row>
    <row r="1963" spans="2:34" s="112" customFormat="1" x14ac:dyDescent="0.3">
      <c r="B1963" s="196" t="str">
        <f t="shared" si="225"/>
        <v/>
      </c>
      <c r="C1963" s="196" t="str">
        <f t="shared" si="226"/>
        <v/>
      </c>
      <c r="D1963" s="115"/>
      <c r="E1963" s="208"/>
      <c r="F1963" s="197" t="str">
        <f>IFERROR(VLOOKUP(CONCATENATE(G1963,E1963),LOTES!$A$6:$D$1002,4,0),"")</f>
        <v/>
      </c>
      <c r="G1963" s="114"/>
      <c r="H1963" s="136" t="str">
        <f>IFERROR(VLOOKUP(CONCATENATE(G1963,E1963),LOTES!$A$6:$F$1000,6,0),"")</f>
        <v/>
      </c>
      <c r="I1963" s="132" t="str">
        <f t="shared" si="229"/>
        <v/>
      </c>
      <c r="R1963" s="132" t="str">
        <f>IFERROR(VLOOKUP(Q1963,PROVEEDORES!$A$2:$B$100,2,0),"")</f>
        <v/>
      </c>
      <c r="U1963" s="196" t="str">
        <f>IFERROR(VLOOKUP(V1963,TRANSPORTE!$A$4:$B$99,2,0),"")</f>
        <v/>
      </c>
      <c r="Y1963" s="196" t="str">
        <f>IFERROR(VLOOKUP(V1963,TRANSPORTE!$A$4:$C$99,3,0),"")</f>
        <v/>
      </c>
      <c r="Z1963" s="196" t="str">
        <f>IFERROR(VLOOKUP(V1963,TRANSPORTE!$A$4:$D$99,4,0),"")</f>
        <v/>
      </c>
      <c r="AA1963" s="196" t="str">
        <f>IFERROR(VLOOKUP(V1963,TRANSPORTE!$A$4:$E$99,5,0),"")</f>
        <v/>
      </c>
      <c r="AB1963" s="196" t="str">
        <f t="shared" si="231"/>
        <v/>
      </c>
      <c r="AC1963" s="196" t="str">
        <f t="shared" si="230"/>
        <v/>
      </c>
      <c r="AE1963" s="132" t="str">
        <f t="shared" si="228"/>
        <v/>
      </c>
      <c r="AG1963" s="202"/>
      <c r="AH1963" s="196" t="str">
        <f t="shared" si="227"/>
        <v/>
      </c>
    </row>
    <row r="1964" spans="2:34" s="112" customFormat="1" x14ac:dyDescent="0.3">
      <c r="B1964" s="196" t="str">
        <f t="shared" si="225"/>
        <v/>
      </c>
      <c r="C1964" s="196" t="str">
        <f t="shared" si="226"/>
        <v/>
      </c>
      <c r="D1964" s="115"/>
      <c r="E1964" s="208"/>
      <c r="F1964" s="197" t="str">
        <f>IFERROR(VLOOKUP(CONCATENATE(G1964,E1964),LOTES!$A$6:$D$1002,4,0),"")</f>
        <v/>
      </c>
      <c r="G1964" s="114"/>
      <c r="H1964" s="136" t="str">
        <f>IFERROR(VLOOKUP(CONCATENATE(G1964,E1964),LOTES!$A$6:$F$1000,6,0),"")</f>
        <v/>
      </c>
      <c r="I1964" s="132" t="str">
        <f t="shared" si="229"/>
        <v/>
      </c>
      <c r="R1964" s="132" t="str">
        <f>IFERROR(VLOOKUP(Q1964,PROVEEDORES!$A$2:$B$100,2,0),"")</f>
        <v/>
      </c>
      <c r="U1964" s="196" t="str">
        <f>IFERROR(VLOOKUP(V1964,TRANSPORTE!$A$4:$B$99,2,0),"")</f>
        <v/>
      </c>
      <c r="Y1964" s="196" t="str">
        <f>IFERROR(VLOOKUP(V1964,TRANSPORTE!$A$4:$C$99,3,0),"")</f>
        <v/>
      </c>
      <c r="Z1964" s="196" t="str">
        <f>IFERROR(VLOOKUP(V1964,TRANSPORTE!$A$4:$D$99,4,0),"")</f>
        <v/>
      </c>
      <c r="AA1964" s="196" t="str">
        <f>IFERROR(VLOOKUP(V1964,TRANSPORTE!$A$4:$E$99,5,0),"")</f>
        <v/>
      </c>
      <c r="AB1964" s="196" t="str">
        <f t="shared" si="231"/>
        <v/>
      </c>
      <c r="AC1964" s="196" t="str">
        <f t="shared" si="230"/>
        <v/>
      </c>
      <c r="AE1964" s="132" t="str">
        <f t="shared" si="228"/>
        <v/>
      </c>
      <c r="AG1964" s="202"/>
      <c r="AH1964" s="196" t="str">
        <f t="shared" si="227"/>
        <v/>
      </c>
    </row>
    <row r="1965" spans="2:34" s="112" customFormat="1" x14ac:dyDescent="0.3">
      <c r="B1965" s="196" t="str">
        <f t="shared" si="225"/>
        <v/>
      </c>
      <c r="C1965" s="196" t="str">
        <f t="shared" si="226"/>
        <v/>
      </c>
      <c r="D1965" s="115"/>
      <c r="E1965" s="208"/>
      <c r="F1965" s="197" t="str">
        <f>IFERROR(VLOOKUP(CONCATENATE(G1965,E1965),LOTES!$A$6:$D$1002,4,0),"")</f>
        <v/>
      </c>
      <c r="G1965" s="114"/>
      <c r="H1965" s="136" t="str">
        <f>IFERROR(VLOOKUP(CONCATENATE(G1965,E1965),LOTES!$A$6:$F$1000,6,0),"")</f>
        <v/>
      </c>
      <c r="I1965" s="132" t="str">
        <f t="shared" si="229"/>
        <v/>
      </c>
      <c r="R1965" s="132" t="str">
        <f>IFERROR(VLOOKUP(Q1965,PROVEEDORES!$A$2:$B$100,2,0),"")</f>
        <v/>
      </c>
      <c r="U1965" s="196" t="str">
        <f>IFERROR(VLOOKUP(V1965,TRANSPORTE!$A$4:$B$99,2,0),"")</f>
        <v/>
      </c>
      <c r="Y1965" s="196" t="str">
        <f>IFERROR(VLOOKUP(V1965,TRANSPORTE!$A$4:$C$99,3,0),"")</f>
        <v/>
      </c>
      <c r="Z1965" s="196" t="str">
        <f>IFERROR(VLOOKUP(V1965,TRANSPORTE!$A$4:$D$99,4,0),"")</f>
        <v/>
      </c>
      <c r="AA1965" s="196" t="str">
        <f>IFERROR(VLOOKUP(V1965,TRANSPORTE!$A$4:$E$99,5,0),"")</f>
        <v/>
      </c>
      <c r="AB1965" s="196" t="str">
        <f t="shared" si="231"/>
        <v/>
      </c>
      <c r="AC1965" s="196" t="str">
        <f t="shared" si="230"/>
        <v/>
      </c>
      <c r="AE1965" s="132" t="str">
        <f t="shared" si="228"/>
        <v/>
      </c>
      <c r="AG1965" s="202"/>
      <c r="AH1965" s="196" t="str">
        <f t="shared" si="227"/>
        <v/>
      </c>
    </row>
    <row r="1966" spans="2:34" s="112" customFormat="1" x14ac:dyDescent="0.3">
      <c r="B1966" s="196" t="str">
        <f t="shared" si="225"/>
        <v/>
      </c>
      <c r="C1966" s="196" t="str">
        <f t="shared" si="226"/>
        <v/>
      </c>
      <c r="D1966" s="115"/>
      <c r="E1966" s="208"/>
      <c r="F1966" s="197" t="str">
        <f>IFERROR(VLOOKUP(CONCATENATE(G1966,E1966),LOTES!$A$6:$D$1002,4,0),"")</f>
        <v/>
      </c>
      <c r="G1966" s="114"/>
      <c r="H1966" s="136" t="str">
        <f>IFERROR(VLOOKUP(CONCATENATE(G1966,E1966),LOTES!$A$6:$F$1000,6,0),"")</f>
        <v/>
      </c>
      <c r="I1966" s="132" t="str">
        <f t="shared" si="229"/>
        <v/>
      </c>
      <c r="R1966" s="132" t="str">
        <f>IFERROR(VLOOKUP(Q1966,PROVEEDORES!$A$2:$B$100,2,0),"")</f>
        <v/>
      </c>
      <c r="U1966" s="196" t="str">
        <f>IFERROR(VLOOKUP(V1966,TRANSPORTE!$A$4:$B$99,2,0),"")</f>
        <v/>
      </c>
      <c r="Y1966" s="196" t="str">
        <f>IFERROR(VLOOKUP(V1966,TRANSPORTE!$A$4:$C$99,3,0),"")</f>
        <v/>
      </c>
      <c r="Z1966" s="196" t="str">
        <f>IFERROR(VLOOKUP(V1966,TRANSPORTE!$A$4:$D$99,4,0),"")</f>
        <v/>
      </c>
      <c r="AA1966" s="196" t="str">
        <f>IFERROR(VLOOKUP(V1966,TRANSPORTE!$A$4:$E$99,5,0),"")</f>
        <v/>
      </c>
      <c r="AB1966" s="196" t="str">
        <f t="shared" si="231"/>
        <v/>
      </c>
      <c r="AC1966" s="196" t="str">
        <f t="shared" si="230"/>
        <v/>
      </c>
      <c r="AE1966" s="132" t="str">
        <f t="shared" si="228"/>
        <v/>
      </c>
      <c r="AG1966" s="202"/>
      <c r="AH1966" s="196" t="str">
        <f t="shared" si="227"/>
        <v/>
      </c>
    </row>
    <row r="1967" spans="2:34" s="112" customFormat="1" x14ac:dyDescent="0.3">
      <c r="B1967" s="196" t="str">
        <f t="shared" si="225"/>
        <v/>
      </c>
      <c r="C1967" s="196" t="str">
        <f t="shared" si="226"/>
        <v/>
      </c>
      <c r="D1967" s="115"/>
      <c r="E1967" s="208"/>
      <c r="F1967" s="197" t="str">
        <f>IFERROR(VLOOKUP(CONCATENATE(G1967,E1967),LOTES!$A$6:$D$1002,4,0),"")</f>
        <v/>
      </c>
      <c r="G1967" s="114"/>
      <c r="H1967" s="136" t="str">
        <f>IFERROR(VLOOKUP(CONCATENATE(G1967,E1967),LOTES!$A$6:$F$1000,6,0),"")</f>
        <v/>
      </c>
      <c r="I1967" s="132" t="str">
        <f t="shared" si="229"/>
        <v/>
      </c>
      <c r="R1967" s="132" t="str">
        <f>IFERROR(VLOOKUP(Q1967,PROVEEDORES!$A$2:$B$100,2,0),"")</f>
        <v/>
      </c>
      <c r="U1967" s="196" t="str">
        <f>IFERROR(VLOOKUP(V1967,TRANSPORTE!$A$4:$B$99,2,0),"")</f>
        <v/>
      </c>
      <c r="Y1967" s="196" t="str">
        <f>IFERROR(VLOOKUP(V1967,TRANSPORTE!$A$4:$C$99,3,0),"")</f>
        <v/>
      </c>
      <c r="Z1967" s="196" t="str">
        <f>IFERROR(VLOOKUP(V1967,TRANSPORTE!$A$4:$D$99,4,0),"")</f>
        <v/>
      </c>
      <c r="AA1967" s="196" t="str">
        <f>IFERROR(VLOOKUP(V1967,TRANSPORTE!$A$4:$E$99,5,0),"")</f>
        <v/>
      </c>
      <c r="AB1967" s="196" t="str">
        <f t="shared" si="231"/>
        <v/>
      </c>
      <c r="AC1967" s="196" t="str">
        <f t="shared" si="230"/>
        <v/>
      </c>
      <c r="AE1967" s="132" t="str">
        <f t="shared" si="228"/>
        <v/>
      </c>
      <c r="AG1967" s="202"/>
      <c r="AH1967" s="196" t="str">
        <f t="shared" si="227"/>
        <v/>
      </c>
    </row>
    <row r="1968" spans="2:34" s="112" customFormat="1" x14ac:dyDescent="0.3">
      <c r="B1968" s="196" t="str">
        <f t="shared" si="225"/>
        <v/>
      </c>
      <c r="C1968" s="196" t="str">
        <f t="shared" si="226"/>
        <v/>
      </c>
      <c r="D1968" s="115"/>
      <c r="E1968" s="208"/>
      <c r="F1968" s="197" t="str">
        <f>IFERROR(VLOOKUP(CONCATENATE(G1968,E1968),LOTES!$A$6:$D$1002,4,0),"")</f>
        <v/>
      </c>
      <c r="G1968" s="114"/>
      <c r="H1968" s="136" t="str">
        <f>IFERROR(VLOOKUP(CONCATENATE(G1968,E1968),LOTES!$A$6:$F$1000,6,0),"")</f>
        <v/>
      </c>
      <c r="I1968" s="132" t="str">
        <f t="shared" si="229"/>
        <v/>
      </c>
      <c r="R1968" s="132" t="str">
        <f>IFERROR(VLOOKUP(Q1968,PROVEEDORES!$A$2:$B$100,2,0),"")</f>
        <v/>
      </c>
      <c r="U1968" s="196" t="str">
        <f>IFERROR(VLOOKUP(V1968,TRANSPORTE!$A$4:$B$99,2,0),"")</f>
        <v/>
      </c>
      <c r="Y1968" s="196" t="str">
        <f>IFERROR(VLOOKUP(V1968,TRANSPORTE!$A$4:$C$99,3,0),"")</f>
        <v/>
      </c>
      <c r="Z1968" s="196" t="str">
        <f>IFERROR(VLOOKUP(V1968,TRANSPORTE!$A$4:$D$99,4,0),"")</f>
        <v/>
      </c>
      <c r="AA1968" s="196" t="str">
        <f>IFERROR(VLOOKUP(V1968,TRANSPORTE!$A$4:$E$99,5,0),"")</f>
        <v/>
      </c>
      <c r="AB1968" s="196" t="str">
        <f t="shared" si="231"/>
        <v/>
      </c>
      <c r="AC1968" s="196" t="str">
        <f t="shared" si="230"/>
        <v/>
      </c>
      <c r="AE1968" s="132" t="str">
        <f t="shared" si="228"/>
        <v/>
      </c>
      <c r="AG1968" s="202"/>
      <c r="AH1968" s="196" t="str">
        <f t="shared" si="227"/>
        <v/>
      </c>
    </row>
    <row r="1969" spans="2:34" s="112" customFormat="1" x14ac:dyDescent="0.3">
      <c r="B1969" s="196" t="str">
        <f t="shared" si="225"/>
        <v/>
      </c>
      <c r="C1969" s="196" t="str">
        <f t="shared" si="226"/>
        <v/>
      </c>
      <c r="D1969" s="115"/>
      <c r="E1969" s="208"/>
      <c r="F1969" s="197" t="str">
        <f>IFERROR(VLOOKUP(CONCATENATE(G1969,E1969),LOTES!$A$6:$D$1002,4,0),"")</f>
        <v/>
      </c>
      <c r="G1969" s="114"/>
      <c r="H1969" s="136" t="str">
        <f>IFERROR(VLOOKUP(CONCATENATE(G1969,E1969),LOTES!$A$6:$F$1000,6,0),"")</f>
        <v/>
      </c>
      <c r="I1969" s="132" t="str">
        <f t="shared" si="229"/>
        <v/>
      </c>
      <c r="R1969" s="132" t="str">
        <f>IFERROR(VLOOKUP(Q1969,PROVEEDORES!$A$2:$B$100,2,0),"")</f>
        <v/>
      </c>
      <c r="U1969" s="196" t="str">
        <f>IFERROR(VLOOKUP(V1969,TRANSPORTE!$A$4:$B$99,2,0),"")</f>
        <v/>
      </c>
      <c r="Y1969" s="196" t="str">
        <f>IFERROR(VLOOKUP(V1969,TRANSPORTE!$A$4:$C$99,3,0),"")</f>
        <v/>
      </c>
      <c r="Z1969" s="196" t="str">
        <f>IFERROR(VLOOKUP(V1969,TRANSPORTE!$A$4:$D$99,4,0),"")</f>
        <v/>
      </c>
      <c r="AA1969" s="196" t="str">
        <f>IFERROR(VLOOKUP(V1969,TRANSPORTE!$A$4:$E$99,5,0),"")</f>
        <v/>
      </c>
      <c r="AB1969" s="196" t="str">
        <f t="shared" si="231"/>
        <v/>
      </c>
      <c r="AC1969" s="196" t="str">
        <f t="shared" si="230"/>
        <v/>
      </c>
      <c r="AE1969" s="132" t="str">
        <f t="shared" si="228"/>
        <v/>
      </c>
      <c r="AG1969" s="202"/>
      <c r="AH1969" s="196" t="str">
        <f t="shared" si="227"/>
        <v/>
      </c>
    </row>
    <row r="1970" spans="2:34" s="112" customFormat="1" x14ac:dyDescent="0.3">
      <c r="B1970" s="196" t="str">
        <f t="shared" si="225"/>
        <v/>
      </c>
      <c r="C1970" s="196" t="str">
        <f t="shared" si="226"/>
        <v/>
      </c>
      <c r="D1970" s="115"/>
      <c r="E1970" s="208"/>
      <c r="F1970" s="197" t="str">
        <f>IFERROR(VLOOKUP(CONCATENATE(G1970,E1970),LOTES!$A$6:$D$1002,4,0),"")</f>
        <v/>
      </c>
      <c r="G1970" s="114"/>
      <c r="H1970" s="136" t="str">
        <f>IFERROR(VLOOKUP(CONCATENATE(G1970,E1970),LOTES!$A$6:$F$1000,6,0),"")</f>
        <v/>
      </c>
      <c r="I1970" s="132" t="str">
        <f t="shared" si="229"/>
        <v/>
      </c>
      <c r="R1970" s="132" t="str">
        <f>IFERROR(VLOOKUP(Q1970,PROVEEDORES!$A$2:$B$100,2,0),"")</f>
        <v/>
      </c>
      <c r="U1970" s="196" t="str">
        <f>IFERROR(VLOOKUP(V1970,TRANSPORTE!$A$4:$B$99,2,0),"")</f>
        <v/>
      </c>
      <c r="Y1970" s="196" t="str">
        <f>IFERROR(VLOOKUP(V1970,TRANSPORTE!$A$4:$C$99,3,0),"")</f>
        <v/>
      </c>
      <c r="Z1970" s="196" t="str">
        <f>IFERROR(VLOOKUP(V1970,TRANSPORTE!$A$4:$D$99,4,0),"")</f>
        <v/>
      </c>
      <c r="AA1970" s="196" t="str">
        <f>IFERROR(VLOOKUP(V1970,TRANSPORTE!$A$4:$E$99,5,0),"")</f>
        <v/>
      </c>
      <c r="AB1970" s="196" t="str">
        <f t="shared" si="231"/>
        <v/>
      </c>
      <c r="AC1970" s="196" t="str">
        <f t="shared" si="230"/>
        <v/>
      </c>
      <c r="AE1970" s="132" t="str">
        <f t="shared" si="228"/>
        <v/>
      </c>
      <c r="AG1970" s="202"/>
      <c r="AH1970" s="196" t="str">
        <f t="shared" si="227"/>
        <v/>
      </c>
    </row>
    <row r="1971" spans="2:34" s="112" customFormat="1" x14ac:dyDescent="0.3">
      <c r="B1971" s="196" t="str">
        <f t="shared" si="225"/>
        <v/>
      </c>
      <c r="C1971" s="196" t="str">
        <f t="shared" si="226"/>
        <v/>
      </c>
      <c r="D1971" s="115"/>
      <c r="E1971" s="208"/>
      <c r="F1971" s="197" t="str">
        <f>IFERROR(VLOOKUP(CONCATENATE(G1971,E1971),LOTES!$A$6:$D$1002,4,0),"")</f>
        <v/>
      </c>
      <c r="G1971" s="114"/>
      <c r="H1971" s="136" t="str">
        <f>IFERROR(VLOOKUP(CONCATENATE(G1971,E1971),LOTES!$A$6:$F$1000,6,0),"")</f>
        <v/>
      </c>
      <c r="I1971" s="132" t="str">
        <f t="shared" si="229"/>
        <v/>
      </c>
      <c r="R1971" s="132" t="str">
        <f>IFERROR(VLOOKUP(Q1971,PROVEEDORES!$A$2:$B$100,2,0),"")</f>
        <v/>
      </c>
      <c r="U1971" s="196" t="str">
        <f>IFERROR(VLOOKUP(V1971,TRANSPORTE!$A$4:$B$99,2,0),"")</f>
        <v/>
      </c>
      <c r="Y1971" s="196" t="str">
        <f>IFERROR(VLOOKUP(V1971,TRANSPORTE!$A$4:$C$99,3,0),"")</f>
        <v/>
      </c>
      <c r="Z1971" s="196" t="str">
        <f>IFERROR(VLOOKUP(V1971,TRANSPORTE!$A$4:$D$99,4,0),"")</f>
        <v/>
      </c>
      <c r="AA1971" s="196" t="str">
        <f>IFERROR(VLOOKUP(V1971,TRANSPORTE!$A$4:$E$99,5,0),"")</f>
        <v/>
      </c>
      <c r="AB1971" s="196" t="str">
        <f t="shared" si="231"/>
        <v/>
      </c>
      <c r="AC1971" s="196" t="str">
        <f t="shared" si="230"/>
        <v/>
      </c>
      <c r="AE1971" s="132" t="str">
        <f t="shared" si="228"/>
        <v/>
      </c>
      <c r="AG1971" s="202"/>
      <c r="AH1971" s="196" t="str">
        <f t="shared" si="227"/>
        <v/>
      </c>
    </row>
    <row r="1972" spans="2:34" s="112" customFormat="1" x14ac:dyDescent="0.3">
      <c r="B1972" s="196" t="str">
        <f t="shared" si="225"/>
        <v/>
      </c>
      <c r="C1972" s="196" t="str">
        <f t="shared" si="226"/>
        <v/>
      </c>
      <c r="D1972" s="115"/>
      <c r="E1972" s="208"/>
      <c r="F1972" s="197" t="str">
        <f>IFERROR(VLOOKUP(CONCATENATE(G1972,E1972),LOTES!$A$6:$D$1002,4,0),"")</f>
        <v/>
      </c>
      <c r="G1972" s="114"/>
      <c r="H1972" s="136" t="str">
        <f>IFERROR(VLOOKUP(CONCATENATE(G1972,E1972),LOTES!$A$6:$F$1000,6,0),"")</f>
        <v/>
      </c>
      <c r="I1972" s="132" t="str">
        <f t="shared" si="229"/>
        <v/>
      </c>
      <c r="R1972" s="132" t="str">
        <f>IFERROR(VLOOKUP(Q1972,PROVEEDORES!$A$2:$B$100,2,0),"")</f>
        <v/>
      </c>
      <c r="U1972" s="196" t="str">
        <f>IFERROR(VLOOKUP(V1972,TRANSPORTE!$A$4:$B$99,2,0),"")</f>
        <v/>
      </c>
      <c r="Y1972" s="196" t="str">
        <f>IFERROR(VLOOKUP(V1972,TRANSPORTE!$A$4:$C$99,3,0),"")</f>
        <v/>
      </c>
      <c r="Z1972" s="196" t="str">
        <f>IFERROR(VLOOKUP(V1972,TRANSPORTE!$A$4:$D$99,4,0),"")</f>
        <v/>
      </c>
      <c r="AA1972" s="196" t="str">
        <f>IFERROR(VLOOKUP(V1972,TRANSPORTE!$A$4:$E$99,5,0),"")</f>
        <v/>
      </c>
      <c r="AB1972" s="196" t="str">
        <f t="shared" si="231"/>
        <v/>
      </c>
      <c r="AC1972" s="196" t="str">
        <f t="shared" si="230"/>
        <v/>
      </c>
      <c r="AE1972" s="132" t="str">
        <f t="shared" si="228"/>
        <v/>
      </c>
      <c r="AG1972" s="202"/>
      <c r="AH1972" s="196" t="str">
        <f t="shared" si="227"/>
        <v/>
      </c>
    </row>
    <row r="1973" spans="2:34" s="112" customFormat="1" x14ac:dyDescent="0.3">
      <c r="B1973" s="196" t="str">
        <f t="shared" si="225"/>
        <v/>
      </c>
      <c r="C1973" s="196" t="str">
        <f t="shared" si="226"/>
        <v/>
      </c>
      <c r="D1973" s="115"/>
      <c r="E1973" s="208"/>
      <c r="F1973" s="197" t="str">
        <f>IFERROR(VLOOKUP(CONCATENATE(G1973,E1973),LOTES!$A$6:$D$1002,4,0),"")</f>
        <v/>
      </c>
      <c r="G1973" s="114"/>
      <c r="H1973" s="136" t="str">
        <f>IFERROR(VLOOKUP(CONCATENATE(G1973,E1973),LOTES!$A$6:$F$1000,6,0),"")</f>
        <v/>
      </c>
      <c r="I1973" s="132" t="str">
        <f t="shared" si="229"/>
        <v/>
      </c>
      <c r="R1973" s="132" t="str">
        <f>IFERROR(VLOOKUP(Q1973,PROVEEDORES!$A$2:$B$100,2,0),"")</f>
        <v/>
      </c>
      <c r="U1973" s="196" t="str">
        <f>IFERROR(VLOOKUP(V1973,TRANSPORTE!$A$4:$B$99,2,0),"")</f>
        <v/>
      </c>
      <c r="Y1973" s="196" t="str">
        <f>IFERROR(VLOOKUP(V1973,TRANSPORTE!$A$4:$C$99,3,0),"")</f>
        <v/>
      </c>
      <c r="Z1973" s="196" t="str">
        <f>IFERROR(VLOOKUP(V1973,TRANSPORTE!$A$4:$D$99,4,0),"")</f>
        <v/>
      </c>
      <c r="AA1973" s="196" t="str">
        <f>IFERROR(VLOOKUP(V1973,TRANSPORTE!$A$4:$E$99,5,0),"")</f>
        <v/>
      </c>
      <c r="AB1973" s="196" t="str">
        <f t="shared" si="231"/>
        <v/>
      </c>
      <c r="AC1973" s="196" t="str">
        <f t="shared" si="230"/>
        <v/>
      </c>
      <c r="AE1973" s="132" t="str">
        <f t="shared" si="228"/>
        <v/>
      </c>
      <c r="AG1973" s="202"/>
      <c r="AH1973" s="196" t="str">
        <f t="shared" si="227"/>
        <v/>
      </c>
    </row>
    <row r="1974" spans="2:34" s="112" customFormat="1" x14ac:dyDescent="0.3">
      <c r="B1974" s="196" t="str">
        <f t="shared" si="225"/>
        <v/>
      </c>
      <c r="C1974" s="196" t="str">
        <f t="shared" si="226"/>
        <v/>
      </c>
      <c r="D1974" s="115"/>
      <c r="E1974" s="208"/>
      <c r="F1974" s="197" t="str">
        <f>IFERROR(VLOOKUP(CONCATENATE(G1974,E1974),LOTES!$A$6:$D$1002,4,0),"")</f>
        <v/>
      </c>
      <c r="G1974" s="114"/>
      <c r="H1974" s="136" t="str">
        <f>IFERROR(VLOOKUP(CONCATENATE(G1974,E1974),LOTES!$A$6:$F$1000,6,0),"")</f>
        <v/>
      </c>
      <c r="I1974" s="132" t="str">
        <f t="shared" si="229"/>
        <v/>
      </c>
      <c r="R1974" s="132" t="str">
        <f>IFERROR(VLOOKUP(Q1974,PROVEEDORES!$A$2:$B$100,2,0),"")</f>
        <v/>
      </c>
      <c r="U1974" s="196" t="str">
        <f>IFERROR(VLOOKUP(V1974,TRANSPORTE!$A$4:$B$99,2,0),"")</f>
        <v/>
      </c>
      <c r="Y1974" s="196" t="str">
        <f>IFERROR(VLOOKUP(V1974,TRANSPORTE!$A$4:$C$99,3,0),"")</f>
        <v/>
      </c>
      <c r="Z1974" s="196" t="str">
        <f>IFERROR(VLOOKUP(V1974,TRANSPORTE!$A$4:$D$99,4,0),"")</f>
        <v/>
      </c>
      <c r="AA1974" s="196" t="str">
        <f>IFERROR(VLOOKUP(V1974,TRANSPORTE!$A$4:$E$99,5,0),"")</f>
        <v/>
      </c>
      <c r="AB1974" s="196" t="str">
        <f t="shared" si="231"/>
        <v/>
      </c>
      <c r="AC1974" s="196" t="str">
        <f t="shared" si="230"/>
        <v/>
      </c>
      <c r="AE1974" s="132" t="str">
        <f t="shared" si="228"/>
        <v/>
      </c>
      <c r="AG1974" s="202"/>
      <c r="AH1974" s="196" t="str">
        <f t="shared" si="227"/>
        <v/>
      </c>
    </row>
    <row r="1975" spans="2:34" s="112" customFormat="1" x14ac:dyDescent="0.3">
      <c r="B1975" s="196" t="str">
        <f t="shared" si="225"/>
        <v/>
      </c>
      <c r="C1975" s="196" t="str">
        <f t="shared" si="226"/>
        <v/>
      </c>
      <c r="D1975" s="115"/>
      <c r="E1975" s="208"/>
      <c r="F1975" s="197" t="str">
        <f>IFERROR(VLOOKUP(CONCATENATE(G1975,E1975),LOTES!$A$6:$D$1002,4,0),"")</f>
        <v/>
      </c>
      <c r="G1975" s="114"/>
      <c r="H1975" s="136" t="str">
        <f>IFERROR(VLOOKUP(CONCATENATE(G1975,E1975),LOTES!$A$6:$F$1000,6,0),"")</f>
        <v/>
      </c>
      <c r="I1975" s="132" t="str">
        <f t="shared" si="229"/>
        <v/>
      </c>
      <c r="R1975" s="132" t="str">
        <f>IFERROR(VLOOKUP(Q1975,PROVEEDORES!$A$2:$B$100,2,0),"")</f>
        <v/>
      </c>
      <c r="U1975" s="196" t="str">
        <f>IFERROR(VLOOKUP(V1975,TRANSPORTE!$A$4:$B$99,2,0),"")</f>
        <v/>
      </c>
      <c r="Y1975" s="196" t="str">
        <f>IFERROR(VLOOKUP(V1975,TRANSPORTE!$A$4:$C$99,3,0),"")</f>
        <v/>
      </c>
      <c r="Z1975" s="196" t="str">
        <f>IFERROR(VLOOKUP(V1975,TRANSPORTE!$A$4:$D$99,4,0),"")</f>
        <v/>
      </c>
      <c r="AA1975" s="196" t="str">
        <f>IFERROR(VLOOKUP(V1975,TRANSPORTE!$A$4:$E$99,5,0),"")</f>
        <v/>
      </c>
      <c r="AB1975" s="196" t="str">
        <f t="shared" si="231"/>
        <v/>
      </c>
      <c r="AC1975" s="196" t="str">
        <f t="shared" si="230"/>
        <v/>
      </c>
      <c r="AE1975" s="132" t="str">
        <f t="shared" si="228"/>
        <v/>
      </c>
      <c r="AG1975" s="202"/>
      <c r="AH1975" s="196" t="str">
        <f t="shared" si="227"/>
        <v/>
      </c>
    </row>
    <row r="1976" spans="2:34" s="112" customFormat="1" x14ac:dyDescent="0.3">
      <c r="B1976" s="196" t="str">
        <f t="shared" si="225"/>
        <v/>
      </c>
      <c r="C1976" s="196" t="str">
        <f t="shared" si="226"/>
        <v/>
      </c>
      <c r="D1976" s="115"/>
      <c r="E1976" s="208"/>
      <c r="F1976" s="197" t="str">
        <f>IFERROR(VLOOKUP(CONCATENATE(G1976,E1976),LOTES!$A$6:$D$1002,4,0),"")</f>
        <v/>
      </c>
      <c r="G1976" s="114"/>
      <c r="H1976" s="136" t="str">
        <f>IFERROR(VLOOKUP(CONCATENATE(G1976,E1976),LOTES!$A$6:$F$1000,6,0),"")</f>
        <v/>
      </c>
      <c r="I1976" s="132" t="str">
        <f t="shared" si="229"/>
        <v/>
      </c>
      <c r="R1976" s="132" t="str">
        <f>IFERROR(VLOOKUP(Q1976,PROVEEDORES!$A$2:$B$100,2,0),"")</f>
        <v/>
      </c>
      <c r="U1976" s="196" t="str">
        <f>IFERROR(VLOOKUP(V1976,TRANSPORTE!$A$4:$B$99,2,0),"")</f>
        <v/>
      </c>
      <c r="Y1976" s="196" t="str">
        <f>IFERROR(VLOOKUP(V1976,TRANSPORTE!$A$4:$C$99,3,0),"")</f>
        <v/>
      </c>
      <c r="Z1976" s="196" t="str">
        <f>IFERROR(VLOOKUP(V1976,TRANSPORTE!$A$4:$D$99,4,0),"")</f>
        <v/>
      </c>
      <c r="AA1976" s="196" t="str">
        <f>IFERROR(VLOOKUP(V1976,TRANSPORTE!$A$4:$E$99,5,0),"")</f>
        <v/>
      </c>
      <c r="AB1976" s="196" t="str">
        <f t="shared" si="231"/>
        <v/>
      </c>
      <c r="AC1976" s="196" t="str">
        <f t="shared" si="230"/>
        <v/>
      </c>
      <c r="AE1976" s="132" t="str">
        <f t="shared" si="228"/>
        <v/>
      </c>
      <c r="AG1976" s="202"/>
      <c r="AH1976" s="196" t="str">
        <f t="shared" si="227"/>
        <v/>
      </c>
    </row>
    <row r="1977" spans="2:34" s="112" customFormat="1" x14ac:dyDescent="0.3">
      <c r="B1977" s="196" t="str">
        <f t="shared" si="225"/>
        <v/>
      </c>
      <c r="C1977" s="196" t="str">
        <f t="shared" si="226"/>
        <v/>
      </c>
      <c r="D1977" s="115"/>
      <c r="E1977" s="208"/>
      <c r="F1977" s="197" t="str">
        <f>IFERROR(VLOOKUP(CONCATENATE(G1977,E1977),LOTES!$A$6:$D$1002,4,0),"")</f>
        <v/>
      </c>
      <c r="G1977" s="114"/>
      <c r="H1977" s="136" t="str">
        <f>IFERROR(VLOOKUP(CONCATENATE(G1977,E1977),LOTES!$A$6:$F$1000,6,0),"")</f>
        <v/>
      </c>
      <c r="I1977" s="132" t="str">
        <f t="shared" si="229"/>
        <v/>
      </c>
      <c r="R1977" s="132" t="str">
        <f>IFERROR(VLOOKUP(Q1977,PROVEEDORES!$A$2:$B$100,2,0),"")</f>
        <v/>
      </c>
      <c r="U1977" s="196" t="str">
        <f>IFERROR(VLOOKUP(V1977,TRANSPORTE!$A$4:$B$99,2,0),"")</f>
        <v/>
      </c>
      <c r="Y1977" s="196" t="str">
        <f>IFERROR(VLOOKUP(V1977,TRANSPORTE!$A$4:$C$99,3,0),"")</f>
        <v/>
      </c>
      <c r="Z1977" s="196" t="str">
        <f>IFERROR(VLOOKUP(V1977,TRANSPORTE!$A$4:$D$99,4,0),"")</f>
        <v/>
      </c>
      <c r="AA1977" s="196" t="str">
        <f>IFERROR(VLOOKUP(V1977,TRANSPORTE!$A$4:$E$99,5,0),"")</f>
        <v/>
      </c>
      <c r="AB1977" s="196" t="str">
        <f t="shared" si="231"/>
        <v/>
      </c>
      <c r="AC1977" s="196" t="str">
        <f t="shared" si="230"/>
        <v/>
      </c>
      <c r="AE1977" s="132" t="str">
        <f t="shared" si="228"/>
        <v/>
      </c>
      <c r="AG1977" s="202"/>
      <c r="AH1977" s="196" t="str">
        <f t="shared" si="227"/>
        <v/>
      </c>
    </row>
    <row r="1978" spans="2:34" x14ac:dyDescent="0.3">
      <c r="B1978" s="127" t="str">
        <f t="shared" si="225"/>
        <v/>
      </c>
      <c r="C1978" s="127" t="str">
        <f t="shared" si="226"/>
        <v/>
      </c>
      <c r="E1978" s="159"/>
      <c r="F1978" s="148" t="str">
        <f>IFERROR(VLOOKUP(CONCATENATE(G1978,E1978),LOTES!$A$6:$D$1002,4,0),"")</f>
        <v/>
      </c>
      <c r="H1978" s="136" t="str">
        <f>IFERROR(VLOOKUP(CONCATENATE(G1978,E1978),LOTES!$A$6:$F$1000,6,0),"")</f>
        <v/>
      </c>
      <c r="I1978" s="132" t="str">
        <f t="shared" si="229"/>
        <v/>
      </c>
      <c r="R1978" s="132" t="str">
        <f>IFERROR(VLOOKUP(Q1978,PROVEEDORES!$A$2:$B$100,2,0),"")</f>
        <v/>
      </c>
      <c r="U1978" s="127" t="str">
        <f>IFERROR(VLOOKUP(V1978,TRANSPORTE!$A$4:$B$99,2,0),"")</f>
        <v/>
      </c>
      <c r="Y1978" s="127" t="str">
        <f>IFERROR(VLOOKUP(V1978,TRANSPORTE!$A$4:$C$99,3,0),"")</f>
        <v/>
      </c>
      <c r="Z1978" s="127" t="str">
        <f>IFERROR(VLOOKUP(V1978,TRANSPORTE!$A$4:$D$99,4,0),"")</f>
        <v/>
      </c>
      <c r="AA1978" s="127" t="str">
        <f>IFERROR(VLOOKUP(V1978,TRANSPORTE!$A$4:$E$99,5,0),"")</f>
        <v/>
      </c>
      <c r="AB1978" s="127" t="str">
        <f t="shared" si="231"/>
        <v/>
      </c>
      <c r="AC1978" s="127" t="str">
        <f t="shared" si="230"/>
        <v/>
      </c>
      <c r="AE1978" s="132" t="str">
        <f t="shared" si="228"/>
        <v/>
      </c>
      <c r="AH1978" s="127" t="str">
        <f t="shared" si="227"/>
        <v/>
      </c>
    </row>
    <row r="1979" spans="2:34" x14ac:dyDescent="0.3">
      <c r="B1979" s="127" t="str">
        <f t="shared" si="225"/>
        <v/>
      </c>
      <c r="C1979" s="127" t="str">
        <f t="shared" si="226"/>
        <v/>
      </c>
      <c r="E1979" s="159"/>
      <c r="F1979" s="148" t="str">
        <f>IFERROR(VLOOKUP(CONCATENATE(G1979,E1979),LOTES!$A$6:$D$1002,4,0),"")</f>
        <v/>
      </c>
      <c r="H1979" s="136" t="str">
        <f>IFERROR(VLOOKUP(CONCATENATE(G1979,E1979),LOTES!$A$6:$F$1000,6,0),"")</f>
        <v/>
      </c>
      <c r="I1979" s="132" t="str">
        <f t="shared" si="229"/>
        <v/>
      </c>
      <c r="R1979" s="132" t="str">
        <f>IFERROR(VLOOKUP(Q1979,PROVEEDORES!$A$2:$B$100,2,0),"")</f>
        <v/>
      </c>
      <c r="U1979" s="127" t="str">
        <f>IFERROR(VLOOKUP(V1979,TRANSPORTE!$A$4:$B$99,2,0),"")</f>
        <v/>
      </c>
      <c r="Y1979" s="127" t="str">
        <f>IFERROR(VLOOKUP(V1979,TRANSPORTE!$A$4:$C$99,3,0),"")</f>
        <v/>
      </c>
      <c r="Z1979" s="127" t="str">
        <f>IFERROR(VLOOKUP(V1979,TRANSPORTE!$A$4:$D$99,4,0),"")</f>
        <v/>
      </c>
      <c r="AA1979" s="127" t="str">
        <f>IFERROR(VLOOKUP(V1979,TRANSPORTE!$A$4:$E$99,5,0),"")</f>
        <v/>
      </c>
      <c r="AB1979" s="127" t="str">
        <f t="shared" si="231"/>
        <v/>
      </c>
      <c r="AC1979" s="127" t="str">
        <f t="shared" si="230"/>
        <v/>
      </c>
      <c r="AE1979" s="132" t="str">
        <f t="shared" si="228"/>
        <v/>
      </c>
      <c r="AH1979" s="127" t="str">
        <f t="shared" si="227"/>
        <v/>
      </c>
    </row>
    <row r="1980" spans="2:34" x14ac:dyDescent="0.3">
      <c r="B1980" s="127" t="str">
        <f t="shared" si="225"/>
        <v/>
      </c>
      <c r="C1980" s="127" t="str">
        <f t="shared" si="226"/>
        <v/>
      </c>
      <c r="E1980" s="159"/>
      <c r="F1980" s="148" t="str">
        <f>IFERROR(VLOOKUP(CONCATENATE(G1980,E1980),LOTES!$A$6:$D$1002,4,0),"")</f>
        <v/>
      </c>
      <c r="H1980" s="136" t="str">
        <f>IFERROR(VLOOKUP(CONCATENATE(G1980,E1980),LOTES!$A$6:$F$1000,6,0),"")</f>
        <v/>
      </c>
      <c r="I1980" s="132" t="str">
        <f t="shared" si="229"/>
        <v/>
      </c>
      <c r="R1980" s="132" t="str">
        <f>IFERROR(VLOOKUP(Q1980,PROVEEDORES!$A$2:$B$100,2,0),"")</f>
        <v/>
      </c>
      <c r="U1980" s="127" t="str">
        <f>IFERROR(VLOOKUP(V1980,TRANSPORTE!$A$4:$B$99,2,0),"")</f>
        <v/>
      </c>
      <c r="Y1980" s="127" t="str">
        <f>IFERROR(VLOOKUP(V1980,TRANSPORTE!$A$4:$C$99,3,0),"")</f>
        <v/>
      </c>
      <c r="Z1980" s="127" t="str">
        <f>IFERROR(VLOOKUP(V1980,TRANSPORTE!$A$4:$D$99,4,0),"")</f>
        <v/>
      </c>
      <c r="AA1980" s="127" t="str">
        <f>IFERROR(VLOOKUP(V1980,TRANSPORTE!$A$4:$E$99,5,0),"")</f>
        <v/>
      </c>
      <c r="AB1980" s="127" t="str">
        <f t="shared" si="231"/>
        <v/>
      </c>
      <c r="AC1980" s="127" t="str">
        <f t="shared" si="230"/>
        <v/>
      </c>
      <c r="AE1980" s="132" t="str">
        <f t="shared" si="228"/>
        <v/>
      </c>
      <c r="AH1980" s="127" t="str">
        <f t="shared" si="227"/>
        <v/>
      </c>
    </row>
    <row r="1981" spans="2:34" x14ac:dyDescent="0.3">
      <c r="B1981" s="127" t="str">
        <f t="shared" si="225"/>
        <v/>
      </c>
      <c r="C1981" s="127" t="str">
        <f t="shared" si="226"/>
        <v/>
      </c>
      <c r="E1981" s="159"/>
      <c r="F1981" s="148" t="str">
        <f>IFERROR(VLOOKUP(CONCATENATE(G1981,E1981),LOTES!$A$6:$D$1002,4,0),"")</f>
        <v/>
      </c>
      <c r="H1981" s="136" t="str">
        <f>IFERROR(VLOOKUP(CONCATENATE(G1981,E1981),LOTES!$A$6:$F$1000,6,0),"")</f>
        <v/>
      </c>
      <c r="I1981" s="132" t="str">
        <f t="shared" si="229"/>
        <v/>
      </c>
      <c r="R1981" s="132" t="str">
        <f>IFERROR(VLOOKUP(Q1981,PROVEEDORES!$A$2:$B$100,2,0),"")</f>
        <v/>
      </c>
      <c r="U1981" s="127" t="str">
        <f>IFERROR(VLOOKUP(V1981,TRANSPORTE!$A$4:$B$99,2,0),"")</f>
        <v/>
      </c>
      <c r="Y1981" s="127" t="str">
        <f>IFERROR(VLOOKUP(V1981,TRANSPORTE!$A$4:$C$99,3,0),"")</f>
        <v/>
      </c>
      <c r="Z1981" s="127" t="str">
        <f>IFERROR(VLOOKUP(V1981,TRANSPORTE!$A$4:$D$99,4,0),"")</f>
        <v/>
      </c>
      <c r="AA1981" s="127" t="str">
        <f>IFERROR(VLOOKUP(V1981,TRANSPORTE!$A$4:$E$99,5,0),"")</f>
        <v/>
      </c>
      <c r="AB1981" s="127" t="str">
        <f t="shared" si="231"/>
        <v/>
      </c>
      <c r="AC1981" s="127" t="str">
        <f t="shared" si="230"/>
        <v/>
      </c>
      <c r="AE1981" s="132" t="str">
        <f t="shared" si="228"/>
        <v/>
      </c>
      <c r="AH1981" s="127" t="str">
        <f t="shared" si="227"/>
        <v/>
      </c>
    </row>
    <row r="1982" spans="2:34" x14ac:dyDescent="0.3">
      <c r="B1982" s="127" t="str">
        <f t="shared" si="225"/>
        <v/>
      </c>
      <c r="C1982" s="127" t="str">
        <f t="shared" si="226"/>
        <v/>
      </c>
      <c r="E1982" s="159"/>
      <c r="F1982" s="148" t="str">
        <f>IFERROR(VLOOKUP(CONCATENATE(G1982,E1982),LOTES!$A$6:$D$1002,4,0),"")</f>
        <v/>
      </c>
      <c r="H1982" s="136" t="str">
        <f>IFERROR(VLOOKUP(CONCATENATE(G1982,E1982),LOTES!$A$6:$F$1000,6,0),"")</f>
        <v/>
      </c>
      <c r="I1982" s="132" t="str">
        <f t="shared" si="229"/>
        <v/>
      </c>
      <c r="R1982" s="132" t="str">
        <f>IFERROR(VLOOKUP(Q1982,PROVEEDORES!$A$2:$B$100,2,0),"")</f>
        <v/>
      </c>
      <c r="U1982" s="127" t="str">
        <f>IFERROR(VLOOKUP(V1982,TRANSPORTE!$A$4:$B$99,2,0),"")</f>
        <v/>
      </c>
      <c r="Y1982" s="127" t="str">
        <f>IFERROR(VLOOKUP(V1982,TRANSPORTE!$A$4:$C$99,3,0),"")</f>
        <v/>
      </c>
      <c r="Z1982" s="127" t="str">
        <f>IFERROR(VLOOKUP(V1982,TRANSPORTE!$A$4:$D$99,4,0),"")</f>
        <v/>
      </c>
      <c r="AA1982" s="127" t="str">
        <f>IFERROR(VLOOKUP(V1982,TRANSPORTE!$A$4:$E$99,5,0),"")</f>
        <v/>
      </c>
      <c r="AB1982" s="127" t="str">
        <f t="shared" si="231"/>
        <v/>
      </c>
      <c r="AC1982" s="127" t="str">
        <f t="shared" si="230"/>
        <v/>
      </c>
      <c r="AE1982" s="132" t="str">
        <f t="shared" si="228"/>
        <v/>
      </c>
      <c r="AH1982" s="127" t="str">
        <f t="shared" si="227"/>
        <v/>
      </c>
    </row>
    <row r="1983" spans="2:34" x14ac:dyDescent="0.3">
      <c r="B1983" s="127" t="str">
        <f t="shared" ref="B1983:B2046" si="232">CONCATENATE(A1983,AB1983)</f>
        <v/>
      </c>
      <c r="C1983" s="127" t="str">
        <f t="shared" ref="C1983:C2046" si="233">CONCATENATE(N1983,I1983)</f>
        <v/>
      </c>
      <c r="E1983" s="159"/>
      <c r="F1983" s="148" t="str">
        <f>IFERROR(VLOOKUP(CONCATENATE(G1983,E1983),LOTES!$A$6:$D$1002,4,0),"")</f>
        <v/>
      </c>
      <c r="H1983" s="136" t="str">
        <f>IFERROR(VLOOKUP(CONCATENATE(G1983,E1983),LOTES!$A$6:$F$1000,6,0),"")</f>
        <v/>
      </c>
      <c r="I1983" s="132" t="str">
        <f t="shared" si="229"/>
        <v/>
      </c>
      <c r="R1983" s="132" t="str">
        <f>IFERROR(VLOOKUP(Q1983,PROVEEDORES!$A$2:$B$100,2,0),"")</f>
        <v/>
      </c>
      <c r="U1983" s="127" t="str">
        <f>IFERROR(VLOOKUP(V1983,TRANSPORTE!$A$4:$B$99,2,0),"")</f>
        <v/>
      </c>
      <c r="Y1983" s="127" t="str">
        <f>IFERROR(VLOOKUP(V1983,TRANSPORTE!$A$4:$C$99,3,0),"")</f>
        <v/>
      </c>
      <c r="Z1983" s="127" t="str">
        <f>IFERROR(VLOOKUP(V1983,TRANSPORTE!$A$4:$D$99,4,0),"")</f>
        <v/>
      </c>
      <c r="AA1983" s="127" t="str">
        <f>IFERROR(VLOOKUP(V1983,TRANSPORTE!$A$4:$E$99,5,0),"")</f>
        <v/>
      </c>
      <c r="AB1983" s="127" t="str">
        <f t="shared" si="231"/>
        <v/>
      </c>
      <c r="AC1983" s="127" t="str">
        <f t="shared" si="230"/>
        <v/>
      </c>
      <c r="AE1983" s="132" t="str">
        <f t="shared" si="228"/>
        <v/>
      </c>
      <c r="AH1983" s="127" t="str">
        <f t="shared" ref="AH1983:AH2046" si="234">CONCATENATE(N1983,F1983)</f>
        <v/>
      </c>
    </row>
    <row r="1984" spans="2:34" x14ac:dyDescent="0.3">
      <c r="B1984" s="127" t="str">
        <f t="shared" si="232"/>
        <v/>
      </c>
      <c r="C1984" s="127" t="str">
        <f t="shared" si="233"/>
        <v/>
      </c>
      <c r="E1984" s="159"/>
      <c r="F1984" s="148" t="str">
        <f>IFERROR(VLOOKUP(CONCATENATE(G1984,E1984),LOTES!$A$6:$D$1002,4,0),"")</f>
        <v/>
      </c>
      <c r="H1984" s="136" t="str">
        <f>IFERROR(VLOOKUP(CONCATENATE(G1984,E1984),LOTES!$A$6:$F$1000,6,0),"")</f>
        <v/>
      </c>
      <c r="I1984" s="132" t="str">
        <f t="shared" si="229"/>
        <v/>
      </c>
      <c r="R1984" s="132" t="str">
        <f>IFERROR(VLOOKUP(Q1984,PROVEEDORES!$A$2:$B$100,2,0),"")</f>
        <v/>
      </c>
      <c r="U1984" s="127" t="str">
        <f>IFERROR(VLOOKUP(V1984,TRANSPORTE!$A$4:$B$99,2,0),"")</f>
        <v/>
      </c>
      <c r="Y1984" s="127" t="str">
        <f>IFERROR(VLOOKUP(V1984,TRANSPORTE!$A$4:$C$99,3,0),"")</f>
        <v/>
      </c>
      <c r="Z1984" s="127" t="str">
        <f>IFERROR(VLOOKUP(V1984,TRANSPORTE!$A$4:$D$99,4,0),"")</f>
        <v/>
      </c>
      <c r="AA1984" s="127" t="str">
        <f>IFERROR(VLOOKUP(V1984,TRANSPORTE!$A$4:$E$99,5,0),"")</f>
        <v/>
      </c>
      <c r="AB1984" s="127" t="str">
        <f t="shared" si="231"/>
        <v/>
      </c>
      <c r="AC1984" s="127" t="str">
        <f t="shared" si="230"/>
        <v/>
      </c>
      <c r="AE1984" s="132" t="str">
        <f t="shared" si="228"/>
        <v/>
      </c>
      <c r="AH1984" s="127" t="str">
        <f t="shared" si="234"/>
        <v/>
      </c>
    </row>
    <row r="1985" spans="2:34" x14ac:dyDescent="0.3">
      <c r="B1985" s="127" t="str">
        <f t="shared" si="232"/>
        <v/>
      </c>
      <c r="C1985" s="127" t="str">
        <f t="shared" si="233"/>
        <v/>
      </c>
      <c r="E1985" s="159"/>
      <c r="F1985" s="148" t="str">
        <f>IFERROR(VLOOKUP(CONCATENATE(G1985,E1985),LOTES!$A$6:$D$1002,4,0),"")</f>
        <v/>
      </c>
      <c r="H1985" s="136" t="str">
        <f>IFERROR(VLOOKUP(CONCATENATE(G1985,E1985),LOTES!$A$6:$F$1000,6,0),"")</f>
        <v/>
      </c>
      <c r="I1985" s="132" t="str">
        <f t="shared" si="229"/>
        <v/>
      </c>
      <c r="R1985" s="132" t="str">
        <f>IFERROR(VLOOKUP(Q1985,PROVEEDORES!$A$2:$B$100,2,0),"")</f>
        <v/>
      </c>
      <c r="U1985" s="127" t="str">
        <f>IFERROR(VLOOKUP(V1985,TRANSPORTE!$A$4:$B$99,2,0),"")</f>
        <v/>
      </c>
      <c r="Y1985" s="127" t="str">
        <f>IFERROR(VLOOKUP(V1985,TRANSPORTE!$A$4:$C$99,3,0),"")</f>
        <v/>
      </c>
      <c r="Z1985" s="127" t="str">
        <f>IFERROR(VLOOKUP(V1985,TRANSPORTE!$A$4:$D$99,4,0),"")</f>
        <v/>
      </c>
      <c r="AA1985" s="127" t="str">
        <f>IFERROR(VLOOKUP(V1985,TRANSPORTE!$A$4:$E$99,5,0),"")</f>
        <v/>
      </c>
      <c r="AB1985" s="127" t="str">
        <f t="shared" si="231"/>
        <v/>
      </c>
      <c r="AC1985" s="127" t="str">
        <f t="shared" si="230"/>
        <v/>
      </c>
      <c r="AE1985" s="132" t="str">
        <f t="shared" si="228"/>
        <v/>
      </c>
      <c r="AH1985" s="127" t="str">
        <f t="shared" si="234"/>
        <v/>
      </c>
    </row>
    <row r="1986" spans="2:34" x14ac:dyDescent="0.3">
      <c r="B1986" s="127" t="str">
        <f t="shared" si="232"/>
        <v/>
      </c>
      <c r="C1986" s="127" t="str">
        <f t="shared" si="233"/>
        <v/>
      </c>
      <c r="E1986" s="159"/>
      <c r="F1986" s="148" t="str">
        <f>IFERROR(VLOOKUP(CONCATENATE(G1986,E1986),LOTES!$A$6:$D$1002,4,0),"")</f>
        <v/>
      </c>
      <c r="H1986" s="136" t="str">
        <f>IFERROR(VLOOKUP(CONCATENATE(G1986,E1986),LOTES!$A$6:$F$1000,6,0),"")</f>
        <v/>
      </c>
      <c r="I1986" s="132" t="str">
        <f t="shared" si="229"/>
        <v/>
      </c>
      <c r="R1986" s="132" t="str">
        <f>IFERROR(VLOOKUP(Q1986,PROVEEDORES!$A$2:$B$100,2,0),"")</f>
        <v/>
      </c>
      <c r="U1986" s="127" t="str">
        <f>IFERROR(VLOOKUP(V1986,TRANSPORTE!$A$4:$B$99,2,0),"")</f>
        <v/>
      </c>
      <c r="Y1986" s="127" t="str">
        <f>IFERROR(VLOOKUP(V1986,TRANSPORTE!$A$4:$C$99,3,0),"")</f>
        <v/>
      </c>
      <c r="Z1986" s="127" t="str">
        <f>IFERROR(VLOOKUP(V1986,TRANSPORTE!$A$4:$D$99,4,0),"")</f>
        <v/>
      </c>
      <c r="AA1986" s="127" t="str">
        <f>IFERROR(VLOOKUP(V1986,TRANSPORTE!$A$4:$E$99,5,0),"")</f>
        <v/>
      </c>
      <c r="AB1986" s="127" t="str">
        <f t="shared" si="231"/>
        <v/>
      </c>
      <c r="AC1986" s="127" t="str">
        <f t="shared" si="230"/>
        <v/>
      </c>
      <c r="AE1986" s="132" t="str">
        <f t="shared" ref="AE1986:AE2049" si="235">IF(N1986&lt;&gt;"",IF(N1986=N1985,AE1985,AE1985+1),"")</f>
        <v/>
      </c>
      <c r="AH1986" s="127" t="str">
        <f t="shared" si="234"/>
        <v/>
      </c>
    </row>
    <row r="1987" spans="2:34" x14ac:dyDescent="0.3">
      <c r="B1987" s="127" t="str">
        <f t="shared" si="232"/>
        <v/>
      </c>
      <c r="C1987" s="127" t="str">
        <f t="shared" si="233"/>
        <v/>
      </c>
      <c r="E1987" s="159"/>
      <c r="F1987" s="148" t="str">
        <f>IFERROR(VLOOKUP(CONCATENATE(G1987,E1987),LOTES!$A$6:$D$1002,4,0),"")</f>
        <v/>
      </c>
      <c r="H1987" s="136" t="str">
        <f>IFERROR(VLOOKUP(CONCATENATE(G1987,E1987),LOTES!$A$6:$F$1000,6,0),"")</f>
        <v/>
      </c>
      <c r="I1987" s="132" t="str">
        <f t="shared" si="229"/>
        <v/>
      </c>
      <c r="R1987" s="132" t="str">
        <f>IFERROR(VLOOKUP(Q1987,PROVEEDORES!$A$2:$B$100,2,0),"")</f>
        <v/>
      </c>
      <c r="U1987" s="127" t="str">
        <f>IFERROR(VLOOKUP(V1987,TRANSPORTE!$A$4:$B$99,2,0),"")</f>
        <v/>
      </c>
      <c r="Y1987" s="127" t="str">
        <f>IFERROR(VLOOKUP(V1987,TRANSPORTE!$A$4:$C$99,3,0),"")</f>
        <v/>
      </c>
      <c r="Z1987" s="127" t="str">
        <f>IFERROR(VLOOKUP(V1987,TRANSPORTE!$A$4:$D$99,4,0),"")</f>
        <v/>
      </c>
      <c r="AA1987" s="127" t="str">
        <f>IFERROR(VLOOKUP(V1987,TRANSPORTE!$A$4:$E$99,5,0),"")</f>
        <v/>
      </c>
      <c r="AB1987" s="127" t="str">
        <f t="shared" si="231"/>
        <v/>
      </c>
      <c r="AC1987" s="127" t="str">
        <f t="shared" si="230"/>
        <v/>
      </c>
      <c r="AE1987" s="132" t="str">
        <f t="shared" si="235"/>
        <v/>
      </c>
      <c r="AH1987" s="127" t="str">
        <f t="shared" si="234"/>
        <v/>
      </c>
    </row>
    <row r="1988" spans="2:34" x14ac:dyDescent="0.3">
      <c r="B1988" s="127" t="str">
        <f t="shared" si="232"/>
        <v/>
      </c>
      <c r="C1988" s="127" t="str">
        <f t="shared" si="233"/>
        <v/>
      </c>
      <c r="E1988" s="159"/>
      <c r="F1988" s="148" t="str">
        <f>IFERROR(VLOOKUP(CONCATENATE(G1988,E1988),LOTES!$A$6:$D$1002,4,0),"")</f>
        <v/>
      </c>
      <c r="H1988" s="136" t="str">
        <f>IFERROR(VLOOKUP(CONCATENATE(G1988,E1988),LOTES!$A$6:$F$1000,6,0),"")</f>
        <v/>
      </c>
      <c r="I1988" s="132" t="str">
        <f t="shared" si="229"/>
        <v/>
      </c>
      <c r="R1988" s="132" t="str">
        <f>IFERROR(VLOOKUP(Q1988,PROVEEDORES!$A$2:$B$100,2,0),"")</f>
        <v/>
      </c>
      <c r="U1988" s="127" t="str">
        <f>IFERROR(VLOOKUP(V1988,TRANSPORTE!$A$4:$B$99,2,0),"")</f>
        <v/>
      </c>
      <c r="Y1988" s="127" t="str">
        <f>IFERROR(VLOOKUP(V1988,TRANSPORTE!$A$4:$C$99,3,0),"")</f>
        <v/>
      </c>
      <c r="Z1988" s="127" t="str">
        <f>IFERROR(VLOOKUP(V1988,TRANSPORTE!$A$4:$D$99,4,0),"")</f>
        <v/>
      </c>
      <c r="AA1988" s="127" t="str">
        <f>IFERROR(VLOOKUP(V1988,TRANSPORTE!$A$4:$E$99,5,0),"")</f>
        <v/>
      </c>
      <c r="AB1988" s="127" t="str">
        <f t="shared" si="231"/>
        <v/>
      </c>
      <c r="AC1988" s="127" t="str">
        <f t="shared" si="230"/>
        <v/>
      </c>
      <c r="AE1988" s="132" t="str">
        <f t="shared" si="235"/>
        <v/>
      </c>
      <c r="AH1988" s="127" t="str">
        <f t="shared" si="234"/>
        <v/>
      </c>
    </row>
    <row r="1989" spans="2:34" x14ac:dyDescent="0.3">
      <c r="B1989" s="127" t="str">
        <f t="shared" si="232"/>
        <v/>
      </c>
      <c r="C1989" s="127" t="str">
        <f t="shared" si="233"/>
        <v/>
      </c>
      <c r="E1989" s="159"/>
      <c r="F1989" s="148" t="str">
        <f>IFERROR(VLOOKUP(CONCATENATE(G1989,E1989),LOTES!$A$6:$D$1002,4,0),"")</f>
        <v/>
      </c>
      <c r="H1989" s="136" t="str">
        <f>IFERROR(VLOOKUP(CONCATENATE(G1989,E1989),LOTES!$A$6:$F$1000,6,0),"")</f>
        <v/>
      </c>
      <c r="I1989" s="132" t="str">
        <f t="shared" si="229"/>
        <v/>
      </c>
      <c r="R1989" s="132" t="str">
        <f>IFERROR(VLOOKUP(Q1989,PROVEEDORES!$A$2:$B$100,2,0),"")</f>
        <v/>
      </c>
      <c r="U1989" s="127" t="str">
        <f>IFERROR(VLOOKUP(V1989,TRANSPORTE!$A$4:$B$99,2,0),"")</f>
        <v/>
      </c>
      <c r="Y1989" s="127" t="str">
        <f>IFERROR(VLOOKUP(V1989,TRANSPORTE!$A$4:$C$99,3,0),"")</f>
        <v/>
      </c>
      <c r="Z1989" s="127" t="str">
        <f>IFERROR(VLOOKUP(V1989,TRANSPORTE!$A$4:$D$99,4,0),"")</f>
        <v/>
      </c>
      <c r="AA1989" s="127" t="str">
        <f>IFERROR(VLOOKUP(V1989,TRANSPORTE!$A$4:$E$99,5,0),"")</f>
        <v/>
      </c>
      <c r="AB1989" s="127" t="str">
        <f t="shared" si="231"/>
        <v/>
      </c>
      <c r="AC1989" s="127" t="str">
        <f t="shared" si="230"/>
        <v/>
      </c>
      <c r="AE1989" s="132" t="str">
        <f t="shared" si="235"/>
        <v/>
      </c>
      <c r="AH1989" s="127" t="str">
        <f t="shared" si="234"/>
        <v/>
      </c>
    </row>
    <row r="1990" spans="2:34" x14ac:dyDescent="0.3">
      <c r="B1990" s="127" t="str">
        <f t="shared" si="232"/>
        <v/>
      </c>
      <c r="C1990" s="127" t="str">
        <f t="shared" si="233"/>
        <v/>
      </c>
      <c r="E1990" s="159"/>
      <c r="F1990" s="148" t="str">
        <f>IFERROR(VLOOKUP(CONCATENATE(G1990,E1990),LOTES!$A$6:$D$1002,4,0),"")</f>
        <v/>
      </c>
      <c r="H1990" s="136" t="str">
        <f>IFERROR(VLOOKUP(CONCATENATE(G1990,E1990),LOTES!$A$6:$F$1000,6,0),"")</f>
        <v/>
      </c>
      <c r="I1990" s="132" t="str">
        <f t="shared" ref="I1990:I2053" si="236">IF(E1990&lt;&gt;"",IFERROR(IF(N1990&lt;&gt;N1989,1,IF(E1990=E1989,I1989,I1989+1)),""),"")</f>
        <v/>
      </c>
      <c r="R1990" s="132" t="str">
        <f>IFERROR(VLOOKUP(Q1990,PROVEEDORES!$A$2:$B$100,2,0),"")</f>
        <v/>
      </c>
      <c r="U1990" s="127" t="str">
        <f>IFERROR(VLOOKUP(V1990,TRANSPORTE!$A$4:$B$99,2,0),"")</f>
        <v/>
      </c>
      <c r="Y1990" s="127" t="str">
        <f>IFERROR(VLOOKUP(V1990,TRANSPORTE!$A$4:$C$99,3,0),"")</f>
        <v/>
      </c>
      <c r="Z1990" s="127" t="str">
        <f>IFERROR(VLOOKUP(V1990,TRANSPORTE!$A$4:$D$99,4,0),"")</f>
        <v/>
      </c>
      <c r="AA1990" s="127" t="str">
        <f>IFERROR(VLOOKUP(V1990,TRANSPORTE!$A$4:$E$99,5,0),"")</f>
        <v/>
      </c>
      <c r="AB1990" s="127" t="str">
        <f t="shared" si="231"/>
        <v/>
      </c>
      <c r="AC1990" s="127" t="str">
        <f t="shared" ref="AC1990:AC2053" si="237">IF(N1990&lt;&gt;"",1,"")</f>
        <v/>
      </c>
      <c r="AE1990" s="132" t="str">
        <f t="shared" si="235"/>
        <v/>
      </c>
      <c r="AH1990" s="127" t="str">
        <f t="shared" si="234"/>
        <v/>
      </c>
    </row>
    <row r="1991" spans="2:34" x14ac:dyDescent="0.3">
      <c r="B1991" s="127" t="str">
        <f t="shared" si="232"/>
        <v/>
      </c>
      <c r="C1991" s="127" t="str">
        <f t="shared" si="233"/>
        <v/>
      </c>
      <c r="E1991" s="159"/>
      <c r="F1991" s="148" t="str">
        <f>IFERROR(VLOOKUP(CONCATENATE(G1991,E1991),LOTES!$A$6:$D$1002,4,0),"")</f>
        <v/>
      </c>
      <c r="H1991" s="136" t="str">
        <f>IFERROR(VLOOKUP(CONCATENATE(G1991,E1991),LOTES!$A$6:$F$1000,6,0),"")</f>
        <v/>
      </c>
      <c r="I1991" s="132" t="str">
        <f t="shared" si="236"/>
        <v/>
      </c>
      <c r="R1991" s="132" t="str">
        <f>IFERROR(VLOOKUP(Q1991,PROVEEDORES!$A$2:$B$100,2,0),"")</f>
        <v/>
      </c>
      <c r="U1991" s="127" t="str">
        <f>IFERROR(VLOOKUP(V1991,TRANSPORTE!$A$4:$B$99,2,0),"")</f>
        <v/>
      </c>
      <c r="Y1991" s="127" t="str">
        <f>IFERROR(VLOOKUP(V1991,TRANSPORTE!$A$4:$C$99,3,0),"")</f>
        <v/>
      </c>
      <c r="Z1991" s="127" t="str">
        <f>IFERROR(VLOOKUP(V1991,TRANSPORTE!$A$4:$D$99,4,0),"")</f>
        <v/>
      </c>
      <c r="AA1991" s="127" t="str">
        <f>IFERROR(VLOOKUP(V1991,TRANSPORTE!$A$4:$E$99,5,0),"")</f>
        <v/>
      </c>
      <c r="AB1991" s="127" t="str">
        <f t="shared" si="231"/>
        <v/>
      </c>
      <c r="AC1991" s="127" t="str">
        <f t="shared" si="237"/>
        <v/>
      </c>
      <c r="AE1991" s="132" t="str">
        <f t="shared" si="235"/>
        <v/>
      </c>
      <c r="AH1991" s="127" t="str">
        <f t="shared" si="234"/>
        <v/>
      </c>
    </row>
    <row r="1992" spans="2:34" x14ac:dyDescent="0.3">
      <c r="B1992" s="127" t="str">
        <f t="shared" si="232"/>
        <v/>
      </c>
      <c r="C1992" s="127" t="str">
        <f t="shared" si="233"/>
        <v/>
      </c>
      <c r="E1992" s="159"/>
      <c r="F1992" s="148" t="str">
        <f>IFERROR(VLOOKUP(CONCATENATE(G1992,E1992),LOTES!$A$6:$D$1002,4,0),"")</f>
        <v/>
      </c>
      <c r="H1992" s="136" t="str">
        <f>IFERROR(VLOOKUP(CONCATENATE(G1992,E1992),LOTES!$A$6:$F$1000,6,0),"")</f>
        <v/>
      </c>
      <c r="I1992" s="132" t="str">
        <f t="shared" si="236"/>
        <v/>
      </c>
      <c r="R1992" s="132" t="str">
        <f>IFERROR(VLOOKUP(Q1992,PROVEEDORES!$A$2:$B$100,2,0),"")</f>
        <v/>
      </c>
      <c r="U1992" s="127" t="str">
        <f>IFERROR(VLOOKUP(V1992,TRANSPORTE!$A$4:$B$99,2,0),"")</f>
        <v/>
      </c>
      <c r="Y1992" s="127" t="str">
        <f>IFERROR(VLOOKUP(V1992,TRANSPORTE!$A$4:$C$99,3,0),"")</f>
        <v/>
      </c>
      <c r="Z1992" s="127" t="str">
        <f>IFERROR(VLOOKUP(V1992,TRANSPORTE!$A$4:$D$99,4,0),"")</f>
        <v/>
      </c>
      <c r="AA1992" s="127" t="str">
        <f>IFERROR(VLOOKUP(V1992,TRANSPORTE!$A$4:$E$99,5,0),"")</f>
        <v/>
      </c>
      <c r="AB1992" s="127" t="str">
        <f t="shared" si="231"/>
        <v/>
      </c>
      <c r="AC1992" s="127" t="str">
        <f t="shared" si="237"/>
        <v/>
      </c>
      <c r="AE1992" s="132" t="str">
        <f t="shared" si="235"/>
        <v/>
      </c>
      <c r="AH1992" s="127" t="str">
        <f t="shared" si="234"/>
        <v/>
      </c>
    </row>
    <row r="1993" spans="2:34" x14ac:dyDescent="0.3">
      <c r="B1993" s="127" t="str">
        <f t="shared" si="232"/>
        <v/>
      </c>
      <c r="C1993" s="127" t="str">
        <f t="shared" si="233"/>
        <v/>
      </c>
      <c r="E1993" s="159"/>
      <c r="F1993" s="148" t="str">
        <f>IFERROR(VLOOKUP(CONCATENATE(G1993,E1993),LOTES!$A$6:$D$1002,4,0),"")</f>
        <v/>
      </c>
      <c r="H1993" s="136" t="str">
        <f>IFERROR(VLOOKUP(CONCATENATE(G1993,E1993),LOTES!$A$6:$F$1000,6,0),"")</f>
        <v/>
      </c>
      <c r="I1993" s="132" t="str">
        <f t="shared" si="236"/>
        <v/>
      </c>
      <c r="R1993" s="132" t="str">
        <f>IFERROR(VLOOKUP(Q1993,PROVEEDORES!$A$2:$B$100,2,0),"")</f>
        <v/>
      </c>
      <c r="U1993" s="127" t="str">
        <f>IFERROR(VLOOKUP(V1993,TRANSPORTE!$A$4:$B$99,2,0),"")</f>
        <v/>
      </c>
      <c r="Y1993" s="127" t="str">
        <f>IFERROR(VLOOKUP(V1993,TRANSPORTE!$A$4:$C$99,3,0),"")</f>
        <v/>
      </c>
      <c r="Z1993" s="127" t="str">
        <f>IFERROR(VLOOKUP(V1993,TRANSPORTE!$A$4:$D$99,4,0),"")</f>
        <v/>
      </c>
      <c r="AA1993" s="127" t="str">
        <f>IFERROR(VLOOKUP(V1993,TRANSPORTE!$A$4:$E$99,5,0),"")</f>
        <v/>
      </c>
      <c r="AB1993" s="127" t="str">
        <f t="shared" si="231"/>
        <v/>
      </c>
      <c r="AC1993" s="127" t="str">
        <f t="shared" si="237"/>
        <v/>
      </c>
      <c r="AE1993" s="132" t="str">
        <f t="shared" si="235"/>
        <v/>
      </c>
      <c r="AH1993" s="127" t="str">
        <f t="shared" si="234"/>
        <v/>
      </c>
    </row>
    <row r="1994" spans="2:34" x14ac:dyDescent="0.3">
      <c r="B1994" s="127" t="str">
        <f t="shared" si="232"/>
        <v/>
      </c>
      <c r="C1994" s="127" t="str">
        <f t="shared" si="233"/>
        <v/>
      </c>
      <c r="E1994" s="159"/>
      <c r="F1994" s="148" t="str">
        <f>IFERROR(VLOOKUP(CONCATENATE(G1994,E1994),LOTES!$A$6:$D$1002,4,0),"")</f>
        <v/>
      </c>
      <c r="H1994" s="136" t="str">
        <f>IFERROR(VLOOKUP(CONCATENATE(G1994,E1994),LOTES!$A$6:$F$1000,6,0),"")</f>
        <v/>
      </c>
      <c r="I1994" s="132" t="str">
        <f t="shared" si="236"/>
        <v/>
      </c>
      <c r="R1994" s="132" t="str">
        <f>IFERROR(VLOOKUP(Q1994,PROVEEDORES!$A$2:$B$100,2,0),"")</f>
        <v/>
      </c>
      <c r="U1994" s="127" t="str">
        <f>IFERROR(VLOOKUP(V1994,TRANSPORTE!$A$4:$B$99,2,0),"")</f>
        <v/>
      </c>
      <c r="Y1994" s="127" t="str">
        <f>IFERROR(VLOOKUP(V1994,TRANSPORTE!$A$4:$C$99,3,0),"")</f>
        <v/>
      </c>
      <c r="Z1994" s="127" t="str">
        <f>IFERROR(VLOOKUP(V1994,TRANSPORTE!$A$4:$D$99,4,0),"")</f>
        <v/>
      </c>
      <c r="AA1994" s="127" t="str">
        <f>IFERROR(VLOOKUP(V1994,TRANSPORTE!$A$4:$E$99,5,0),"")</f>
        <v/>
      </c>
      <c r="AB1994" s="127" t="str">
        <f t="shared" si="231"/>
        <v/>
      </c>
      <c r="AC1994" s="127" t="str">
        <f t="shared" si="237"/>
        <v/>
      </c>
      <c r="AE1994" s="132" t="str">
        <f t="shared" si="235"/>
        <v/>
      </c>
      <c r="AH1994" s="127" t="str">
        <f t="shared" si="234"/>
        <v/>
      </c>
    </row>
    <row r="1995" spans="2:34" x14ac:dyDescent="0.3">
      <c r="B1995" s="127" t="str">
        <f t="shared" si="232"/>
        <v/>
      </c>
      <c r="C1995" s="127" t="str">
        <f t="shared" si="233"/>
        <v/>
      </c>
      <c r="E1995" s="159"/>
      <c r="F1995" s="148" t="str">
        <f>IFERROR(VLOOKUP(CONCATENATE(G1995,E1995),LOTES!$A$6:$D$1002,4,0),"")</f>
        <v/>
      </c>
      <c r="H1995" s="136" t="str">
        <f>IFERROR(VLOOKUP(CONCATENATE(G1995,E1995),LOTES!$A$6:$F$1000,6,0),"")</f>
        <v/>
      </c>
      <c r="I1995" s="132" t="str">
        <f t="shared" si="236"/>
        <v/>
      </c>
      <c r="R1995" s="132" t="str">
        <f>IFERROR(VLOOKUP(Q1995,PROVEEDORES!$A$2:$B$100,2,0),"")</f>
        <v/>
      </c>
      <c r="U1995" s="127" t="str">
        <f>IFERROR(VLOOKUP(V1995,TRANSPORTE!$A$4:$B$99,2,0),"")</f>
        <v/>
      </c>
      <c r="Y1995" s="127" t="str">
        <f>IFERROR(VLOOKUP(V1995,TRANSPORTE!$A$4:$C$99,3,0),"")</f>
        <v/>
      </c>
      <c r="Z1995" s="127" t="str">
        <f>IFERROR(VLOOKUP(V1995,TRANSPORTE!$A$4:$D$99,4,0),"")</f>
        <v/>
      </c>
      <c r="AA1995" s="127" t="str">
        <f>IFERROR(VLOOKUP(V1995,TRANSPORTE!$A$4:$E$99,5,0),"")</f>
        <v/>
      </c>
      <c r="AB1995" s="127" t="str">
        <f t="shared" ref="AB1995:AB2058" si="238">IF(N1995&lt;&gt;"",IF(A1995&lt;&gt;A1994,1,IF(N1995=N1994,AB1994,AB1994+1)),"")</f>
        <v/>
      </c>
      <c r="AC1995" s="127" t="str">
        <f t="shared" si="237"/>
        <v/>
      </c>
      <c r="AE1995" s="132" t="str">
        <f t="shared" si="235"/>
        <v/>
      </c>
      <c r="AH1995" s="127" t="str">
        <f t="shared" si="234"/>
        <v/>
      </c>
    </row>
    <row r="1996" spans="2:34" x14ac:dyDescent="0.3">
      <c r="B1996" s="127" t="str">
        <f t="shared" si="232"/>
        <v/>
      </c>
      <c r="C1996" s="127" t="str">
        <f t="shared" si="233"/>
        <v/>
      </c>
      <c r="E1996" s="159"/>
      <c r="F1996" s="148" t="str">
        <f>IFERROR(VLOOKUP(CONCATENATE(G1996,E1996),LOTES!$A$6:$D$1002,4,0),"")</f>
        <v/>
      </c>
      <c r="H1996" s="136" t="str">
        <f>IFERROR(VLOOKUP(CONCATENATE(G1996,E1996),LOTES!$A$6:$F$1000,6,0),"")</f>
        <v/>
      </c>
      <c r="I1996" s="132" t="str">
        <f t="shared" si="236"/>
        <v/>
      </c>
      <c r="R1996" s="132" t="str">
        <f>IFERROR(VLOOKUP(Q1996,PROVEEDORES!$A$2:$B$100,2,0),"")</f>
        <v/>
      </c>
      <c r="U1996" s="127" t="str">
        <f>IFERROR(VLOOKUP(V1996,TRANSPORTE!$A$4:$B$99,2,0),"")</f>
        <v/>
      </c>
      <c r="Y1996" s="127" t="str">
        <f>IFERROR(VLOOKUP(V1996,TRANSPORTE!$A$4:$C$99,3,0),"")</f>
        <v/>
      </c>
      <c r="Z1996" s="127" t="str">
        <f>IFERROR(VLOOKUP(V1996,TRANSPORTE!$A$4:$D$99,4,0),"")</f>
        <v/>
      </c>
      <c r="AA1996" s="127" t="str">
        <f>IFERROR(VLOOKUP(V1996,TRANSPORTE!$A$4:$E$99,5,0),"")</f>
        <v/>
      </c>
      <c r="AB1996" s="127" t="str">
        <f t="shared" si="238"/>
        <v/>
      </c>
      <c r="AC1996" s="127" t="str">
        <f t="shared" si="237"/>
        <v/>
      </c>
      <c r="AE1996" s="132" t="str">
        <f t="shared" si="235"/>
        <v/>
      </c>
      <c r="AH1996" s="127" t="str">
        <f t="shared" si="234"/>
        <v/>
      </c>
    </row>
    <row r="1997" spans="2:34" x14ac:dyDescent="0.3">
      <c r="B1997" s="127" t="str">
        <f t="shared" si="232"/>
        <v/>
      </c>
      <c r="C1997" s="127" t="str">
        <f t="shared" si="233"/>
        <v/>
      </c>
      <c r="E1997" s="159"/>
      <c r="F1997" s="148" t="str">
        <f>IFERROR(VLOOKUP(CONCATENATE(G1997,E1997),LOTES!$A$6:$D$1002,4,0),"")</f>
        <v/>
      </c>
      <c r="H1997" s="136" t="str">
        <f>IFERROR(VLOOKUP(CONCATENATE(G1997,E1997),LOTES!$A$6:$F$1000,6,0),"")</f>
        <v/>
      </c>
      <c r="I1997" s="132" t="str">
        <f t="shared" si="236"/>
        <v/>
      </c>
      <c r="R1997" s="132" t="str">
        <f>IFERROR(VLOOKUP(Q1997,PROVEEDORES!$A$2:$B$100,2,0),"")</f>
        <v/>
      </c>
      <c r="U1997" s="127" t="str">
        <f>IFERROR(VLOOKUP(V1997,TRANSPORTE!$A$4:$B$99,2,0),"")</f>
        <v/>
      </c>
      <c r="Y1997" s="127" t="str">
        <f>IFERROR(VLOOKUP(V1997,TRANSPORTE!$A$4:$C$99,3,0),"")</f>
        <v/>
      </c>
      <c r="Z1997" s="127" t="str">
        <f>IFERROR(VLOOKUP(V1997,TRANSPORTE!$A$4:$D$99,4,0),"")</f>
        <v/>
      </c>
      <c r="AA1997" s="127" t="str">
        <f>IFERROR(VLOOKUP(V1997,TRANSPORTE!$A$4:$E$99,5,0),"")</f>
        <v/>
      </c>
      <c r="AB1997" s="127" t="str">
        <f t="shared" si="238"/>
        <v/>
      </c>
      <c r="AC1997" s="127" t="str">
        <f t="shared" si="237"/>
        <v/>
      </c>
      <c r="AE1997" s="132" t="str">
        <f t="shared" si="235"/>
        <v/>
      </c>
      <c r="AH1997" s="127" t="str">
        <f t="shared" si="234"/>
        <v/>
      </c>
    </row>
    <row r="1998" spans="2:34" x14ac:dyDescent="0.3">
      <c r="B1998" s="127" t="str">
        <f t="shared" si="232"/>
        <v/>
      </c>
      <c r="C1998" s="127" t="str">
        <f t="shared" si="233"/>
        <v/>
      </c>
      <c r="E1998" s="159"/>
      <c r="F1998" s="148" t="str">
        <f>IFERROR(VLOOKUP(CONCATENATE(G1998,E1998),LOTES!$A$6:$D$1002,4,0),"")</f>
        <v/>
      </c>
      <c r="H1998" s="136" t="str">
        <f>IFERROR(VLOOKUP(CONCATENATE(G1998,E1998),LOTES!$A$6:$F$1000,6,0),"")</f>
        <v/>
      </c>
      <c r="I1998" s="132" t="str">
        <f t="shared" si="236"/>
        <v/>
      </c>
      <c r="R1998" s="132" t="str">
        <f>IFERROR(VLOOKUP(Q1998,PROVEEDORES!$A$2:$B$100,2,0),"")</f>
        <v/>
      </c>
      <c r="U1998" s="127" t="str">
        <f>IFERROR(VLOOKUP(V1998,TRANSPORTE!$A$4:$B$99,2,0),"")</f>
        <v/>
      </c>
      <c r="Y1998" s="127" t="str">
        <f>IFERROR(VLOOKUP(V1998,TRANSPORTE!$A$4:$C$99,3,0),"")</f>
        <v/>
      </c>
      <c r="Z1998" s="127" t="str">
        <f>IFERROR(VLOOKUP(V1998,TRANSPORTE!$A$4:$D$99,4,0),"")</f>
        <v/>
      </c>
      <c r="AA1998" s="127" t="str">
        <f>IFERROR(VLOOKUP(V1998,TRANSPORTE!$A$4:$E$99,5,0),"")</f>
        <v/>
      </c>
      <c r="AB1998" s="127" t="str">
        <f t="shared" si="238"/>
        <v/>
      </c>
      <c r="AC1998" s="127" t="str">
        <f t="shared" si="237"/>
        <v/>
      </c>
      <c r="AE1998" s="132" t="str">
        <f t="shared" si="235"/>
        <v/>
      </c>
      <c r="AH1998" s="127" t="str">
        <f t="shared" si="234"/>
        <v/>
      </c>
    </row>
    <row r="1999" spans="2:34" x14ac:dyDescent="0.3">
      <c r="B1999" s="127" t="str">
        <f t="shared" si="232"/>
        <v/>
      </c>
      <c r="C1999" s="127" t="str">
        <f t="shared" si="233"/>
        <v/>
      </c>
      <c r="E1999" s="159"/>
      <c r="F1999" s="148" t="str">
        <f>IFERROR(VLOOKUP(CONCATENATE(G1999,E1999),LOTES!$A$6:$D$1002,4,0),"")</f>
        <v/>
      </c>
      <c r="H1999" s="136" t="str">
        <f>IFERROR(VLOOKUP(CONCATENATE(G1999,E1999),LOTES!$A$6:$F$1000,6,0),"")</f>
        <v/>
      </c>
      <c r="I1999" s="132" t="str">
        <f t="shared" si="236"/>
        <v/>
      </c>
      <c r="R1999" s="132" t="str">
        <f>IFERROR(VLOOKUP(Q1999,PROVEEDORES!$A$2:$B$100,2,0),"")</f>
        <v/>
      </c>
      <c r="U1999" s="127" t="str">
        <f>IFERROR(VLOOKUP(V1999,TRANSPORTE!$A$4:$B$99,2,0),"")</f>
        <v/>
      </c>
      <c r="Y1999" s="127" t="str">
        <f>IFERROR(VLOOKUP(V1999,TRANSPORTE!$A$4:$C$99,3,0),"")</f>
        <v/>
      </c>
      <c r="Z1999" s="127" t="str">
        <f>IFERROR(VLOOKUP(V1999,TRANSPORTE!$A$4:$D$99,4,0),"")</f>
        <v/>
      </c>
      <c r="AA1999" s="127" t="str">
        <f>IFERROR(VLOOKUP(V1999,TRANSPORTE!$A$4:$E$99,5,0),"")</f>
        <v/>
      </c>
      <c r="AB1999" s="127" t="str">
        <f t="shared" si="238"/>
        <v/>
      </c>
      <c r="AC1999" s="127" t="str">
        <f t="shared" si="237"/>
        <v/>
      </c>
      <c r="AE1999" s="132" t="str">
        <f t="shared" si="235"/>
        <v/>
      </c>
      <c r="AH1999" s="127" t="str">
        <f t="shared" si="234"/>
        <v/>
      </c>
    </row>
    <row r="2000" spans="2:34" x14ac:dyDescent="0.3">
      <c r="B2000" s="127" t="str">
        <f t="shared" si="232"/>
        <v/>
      </c>
      <c r="C2000" s="127" t="str">
        <f t="shared" si="233"/>
        <v/>
      </c>
      <c r="E2000" s="159"/>
      <c r="F2000" s="148" t="str">
        <f>IFERROR(VLOOKUP(CONCATENATE(G2000,E2000),LOTES!$A$6:$D$1002,4,0),"")</f>
        <v/>
      </c>
      <c r="H2000" s="136" t="str">
        <f>IFERROR(VLOOKUP(CONCATENATE(G2000,E2000),LOTES!$A$6:$F$1000,6,0),"")</f>
        <v/>
      </c>
      <c r="I2000" s="132" t="str">
        <f t="shared" si="236"/>
        <v/>
      </c>
      <c r="R2000" s="132" t="str">
        <f>IFERROR(VLOOKUP(Q2000,PROVEEDORES!$A$2:$B$100,2,0),"")</f>
        <v/>
      </c>
      <c r="U2000" s="127" t="str">
        <f>IFERROR(VLOOKUP(V2000,TRANSPORTE!$A$4:$B$99,2,0),"")</f>
        <v/>
      </c>
      <c r="Y2000" s="127" t="str">
        <f>IFERROR(VLOOKUP(V2000,TRANSPORTE!$A$4:$C$99,3,0),"")</f>
        <v/>
      </c>
      <c r="Z2000" s="127" t="str">
        <f>IFERROR(VLOOKUP(V2000,TRANSPORTE!$A$4:$D$99,4,0),"")</f>
        <v/>
      </c>
      <c r="AA2000" s="127" t="str">
        <f>IFERROR(VLOOKUP(V2000,TRANSPORTE!$A$4:$E$99,5,0),"")</f>
        <v/>
      </c>
      <c r="AB2000" s="127" t="str">
        <f t="shared" si="238"/>
        <v/>
      </c>
      <c r="AC2000" s="127" t="str">
        <f t="shared" si="237"/>
        <v/>
      </c>
      <c r="AE2000" s="132" t="str">
        <f t="shared" si="235"/>
        <v/>
      </c>
      <c r="AH2000" s="127" t="str">
        <f t="shared" si="234"/>
        <v/>
      </c>
    </row>
    <row r="2001" spans="2:34" x14ac:dyDescent="0.3">
      <c r="B2001" s="127" t="str">
        <f t="shared" si="232"/>
        <v/>
      </c>
      <c r="C2001" s="127" t="str">
        <f t="shared" si="233"/>
        <v/>
      </c>
      <c r="E2001" s="159"/>
      <c r="F2001" s="148" t="str">
        <f>IFERROR(VLOOKUP(CONCATENATE(G2001,E2001),LOTES!$A$6:$D$1002,4,0),"")</f>
        <v/>
      </c>
      <c r="H2001" s="136" t="str">
        <f>IFERROR(VLOOKUP(CONCATENATE(G2001,E2001),LOTES!$A$6:$F$1000,6,0),"")</f>
        <v/>
      </c>
      <c r="I2001" s="132" t="str">
        <f t="shared" si="236"/>
        <v/>
      </c>
      <c r="R2001" s="132" t="str">
        <f>IFERROR(VLOOKUP(Q2001,PROVEEDORES!$A$2:$B$100,2,0),"")</f>
        <v/>
      </c>
      <c r="U2001" s="127" t="str">
        <f>IFERROR(VLOOKUP(V2001,TRANSPORTE!$A$4:$B$99,2,0),"")</f>
        <v/>
      </c>
      <c r="Y2001" s="127" t="str">
        <f>IFERROR(VLOOKUP(V2001,TRANSPORTE!$A$4:$C$99,3,0),"")</f>
        <v/>
      </c>
      <c r="Z2001" s="127" t="str">
        <f>IFERROR(VLOOKUP(V2001,TRANSPORTE!$A$4:$D$99,4,0),"")</f>
        <v/>
      </c>
      <c r="AA2001" s="127" t="str">
        <f>IFERROR(VLOOKUP(V2001,TRANSPORTE!$A$4:$E$99,5,0),"")</f>
        <v/>
      </c>
      <c r="AB2001" s="127" t="str">
        <f t="shared" si="238"/>
        <v/>
      </c>
      <c r="AC2001" s="127" t="str">
        <f t="shared" si="237"/>
        <v/>
      </c>
      <c r="AE2001" s="132" t="str">
        <f t="shared" si="235"/>
        <v/>
      </c>
      <c r="AH2001" s="127" t="str">
        <f t="shared" si="234"/>
        <v/>
      </c>
    </row>
    <row r="2002" spans="2:34" x14ac:dyDescent="0.3">
      <c r="B2002" s="127" t="str">
        <f t="shared" si="232"/>
        <v/>
      </c>
      <c r="C2002" s="127" t="str">
        <f t="shared" si="233"/>
        <v/>
      </c>
      <c r="E2002" s="159"/>
      <c r="F2002" s="148" t="str">
        <f>IFERROR(VLOOKUP(CONCATENATE(G2002,E2002),LOTES!$A$6:$D$1002,4,0),"")</f>
        <v/>
      </c>
      <c r="H2002" s="136" t="str">
        <f>IFERROR(VLOOKUP(CONCATENATE(G2002,E2002),LOTES!$A$6:$F$1000,6,0),"")</f>
        <v/>
      </c>
      <c r="I2002" s="132" t="str">
        <f t="shared" si="236"/>
        <v/>
      </c>
      <c r="R2002" s="132" t="str">
        <f>IFERROR(VLOOKUP(Q2002,PROVEEDORES!$A$2:$B$100,2,0),"")</f>
        <v/>
      </c>
      <c r="U2002" s="127" t="str">
        <f>IFERROR(VLOOKUP(V2002,TRANSPORTE!$A$4:$B$99,2,0),"")</f>
        <v/>
      </c>
      <c r="Y2002" s="127" t="str">
        <f>IFERROR(VLOOKUP(V2002,TRANSPORTE!$A$4:$C$99,3,0),"")</f>
        <v/>
      </c>
      <c r="Z2002" s="127" t="str">
        <f>IFERROR(VLOOKUP(V2002,TRANSPORTE!$A$4:$D$99,4,0),"")</f>
        <v/>
      </c>
      <c r="AA2002" s="127" t="str">
        <f>IFERROR(VLOOKUP(V2002,TRANSPORTE!$A$4:$E$99,5,0),"")</f>
        <v/>
      </c>
      <c r="AB2002" s="127" t="str">
        <f t="shared" si="238"/>
        <v/>
      </c>
      <c r="AC2002" s="127" t="str">
        <f t="shared" si="237"/>
        <v/>
      </c>
      <c r="AE2002" s="132" t="str">
        <f t="shared" si="235"/>
        <v/>
      </c>
      <c r="AH2002" s="127" t="str">
        <f t="shared" si="234"/>
        <v/>
      </c>
    </row>
    <row r="2003" spans="2:34" x14ac:dyDescent="0.3">
      <c r="B2003" s="127" t="str">
        <f t="shared" si="232"/>
        <v/>
      </c>
      <c r="C2003" s="127" t="str">
        <f t="shared" si="233"/>
        <v/>
      </c>
      <c r="E2003" s="159"/>
      <c r="F2003" s="148" t="str">
        <f>IFERROR(VLOOKUP(CONCATENATE(G2003,E2003),LOTES!$A$6:$D$1002,4,0),"")</f>
        <v/>
      </c>
      <c r="H2003" s="136" t="str">
        <f>IFERROR(VLOOKUP(CONCATENATE(G2003,E2003),LOTES!$A$6:$F$1000,6,0),"")</f>
        <v/>
      </c>
      <c r="I2003" s="132" t="str">
        <f t="shared" si="236"/>
        <v/>
      </c>
      <c r="R2003" s="132" t="str">
        <f>IFERROR(VLOOKUP(Q2003,PROVEEDORES!$A$2:$B$100,2,0),"")</f>
        <v/>
      </c>
      <c r="U2003" s="127" t="str">
        <f>IFERROR(VLOOKUP(V2003,TRANSPORTE!$A$4:$B$99,2,0),"")</f>
        <v/>
      </c>
      <c r="Y2003" s="127" t="str">
        <f>IFERROR(VLOOKUP(V2003,TRANSPORTE!$A$4:$C$99,3,0),"")</f>
        <v/>
      </c>
      <c r="Z2003" s="127" t="str">
        <f>IFERROR(VLOOKUP(V2003,TRANSPORTE!$A$4:$D$99,4,0),"")</f>
        <v/>
      </c>
      <c r="AA2003" s="127" t="str">
        <f>IFERROR(VLOOKUP(V2003,TRANSPORTE!$A$4:$E$99,5,0),"")</f>
        <v/>
      </c>
      <c r="AB2003" s="127" t="str">
        <f t="shared" si="238"/>
        <v/>
      </c>
      <c r="AC2003" s="127" t="str">
        <f t="shared" si="237"/>
        <v/>
      </c>
      <c r="AE2003" s="132" t="str">
        <f t="shared" si="235"/>
        <v/>
      </c>
      <c r="AH2003" s="127" t="str">
        <f t="shared" si="234"/>
        <v/>
      </c>
    </row>
    <row r="2004" spans="2:34" x14ac:dyDescent="0.3">
      <c r="B2004" s="127" t="str">
        <f t="shared" si="232"/>
        <v/>
      </c>
      <c r="C2004" s="127" t="str">
        <f t="shared" si="233"/>
        <v/>
      </c>
      <c r="E2004" s="159"/>
      <c r="F2004" s="148" t="str">
        <f>IFERROR(VLOOKUP(CONCATENATE(G2004,E2004),LOTES!$A$6:$D$1002,4,0),"")</f>
        <v/>
      </c>
      <c r="H2004" s="136" t="str">
        <f>IFERROR(VLOOKUP(CONCATENATE(G2004,E2004),LOTES!$A$6:$F$1000,6,0),"")</f>
        <v/>
      </c>
      <c r="I2004" s="132" t="str">
        <f t="shared" si="236"/>
        <v/>
      </c>
      <c r="R2004" s="132" t="str">
        <f>IFERROR(VLOOKUP(Q2004,PROVEEDORES!$A$2:$B$100,2,0),"")</f>
        <v/>
      </c>
      <c r="U2004" s="127" t="str">
        <f>IFERROR(VLOOKUP(V2004,TRANSPORTE!$A$4:$B$99,2,0),"")</f>
        <v/>
      </c>
      <c r="Y2004" s="127" t="str">
        <f>IFERROR(VLOOKUP(V2004,TRANSPORTE!$A$4:$C$99,3,0),"")</f>
        <v/>
      </c>
      <c r="Z2004" s="127" t="str">
        <f>IFERROR(VLOOKUP(V2004,TRANSPORTE!$A$4:$D$99,4,0),"")</f>
        <v/>
      </c>
      <c r="AA2004" s="127" t="str">
        <f>IFERROR(VLOOKUP(V2004,TRANSPORTE!$A$4:$E$99,5,0),"")</f>
        <v/>
      </c>
      <c r="AB2004" s="127" t="str">
        <f t="shared" si="238"/>
        <v/>
      </c>
      <c r="AC2004" s="127" t="str">
        <f t="shared" si="237"/>
        <v/>
      </c>
      <c r="AE2004" s="132" t="str">
        <f t="shared" si="235"/>
        <v/>
      </c>
      <c r="AH2004" s="127" t="str">
        <f t="shared" si="234"/>
        <v/>
      </c>
    </row>
    <row r="2005" spans="2:34" x14ac:dyDescent="0.3">
      <c r="B2005" s="127" t="str">
        <f t="shared" si="232"/>
        <v/>
      </c>
      <c r="C2005" s="127" t="str">
        <f t="shared" si="233"/>
        <v/>
      </c>
      <c r="E2005" s="159"/>
      <c r="F2005" s="148" t="str">
        <f>IFERROR(VLOOKUP(CONCATENATE(G2005,E2005),LOTES!$A$6:$D$1002,4,0),"")</f>
        <v/>
      </c>
      <c r="H2005" s="136" t="str">
        <f>IFERROR(VLOOKUP(CONCATENATE(G2005,E2005),LOTES!$A$6:$F$1000,6,0),"")</f>
        <v/>
      </c>
      <c r="I2005" s="132" t="str">
        <f t="shared" si="236"/>
        <v/>
      </c>
      <c r="R2005" s="132" t="str">
        <f>IFERROR(VLOOKUP(Q2005,PROVEEDORES!$A$2:$B$100,2,0),"")</f>
        <v/>
      </c>
      <c r="U2005" s="127" t="str">
        <f>IFERROR(VLOOKUP(V2005,TRANSPORTE!$A$4:$B$99,2,0),"")</f>
        <v/>
      </c>
      <c r="Y2005" s="127" t="str">
        <f>IFERROR(VLOOKUP(V2005,TRANSPORTE!$A$4:$C$99,3,0),"")</f>
        <v/>
      </c>
      <c r="Z2005" s="127" t="str">
        <f>IFERROR(VLOOKUP(V2005,TRANSPORTE!$A$4:$D$99,4,0),"")</f>
        <v/>
      </c>
      <c r="AA2005" s="127" t="str">
        <f>IFERROR(VLOOKUP(V2005,TRANSPORTE!$A$4:$E$99,5,0),"")</f>
        <v/>
      </c>
      <c r="AB2005" s="127" t="str">
        <f t="shared" si="238"/>
        <v/>
      </c>
      <c r="AC2005" s="127" t="str">
        <f t="shared" si="237"/>
        <v/>
      </c>
      <c r="AE2005" s="132" t="str">
        <f t="shared" si="235"/>
        <v/>
      </c>
      <c r="AH2005" s="127" t="str">
        <f t="shared" si="234"/>
        <v/>
      </c>
    </row>
    <row r="2006" spans="2:34" x14ac:dyDescent="0.3">
      <c r="B2006" s="127" t="str">
        <f t="shared" si="232"/>
        <v/>
      </c>
      <c r="C2006" s="127" t="str">
        <f t="shared" si="233"/>
        <v/>
      </c>
      <c r="E2006" s="159"/>
      <c r="F2006" s="148" t="str">
        <f>IFERROR(VLOOKUP(CONCATENATE(G2006,E2006),LOTES!$A$6:$D$1002,4,0),"")</f>
        <v/>
      </c>
      <c r="H2006" s="136" t="str">
        <f>IFERROR(VLOOKUP(CONCATENATE(G2006,E2006),LOTES!$A$6:$F$1000,6,0),"")</f>
        <v/>
      </c>
      <c r="I2006" s="132" t="str">
        <f t="shared" si="236"/>
        <v/>
      </c>
      <c r="R2006" s="132" t="str">
        <f>IFERROR(VLOOKUP(Q2006,PROVEEDORES!$A$2:$B$100,2,0),"")</f>
        <v/>
      </c>
      <c r="U2006" s="127" t="str">
        <f>IFERROR(VLOOKUP(V2006,TRANSPORTE!$A$4:$B$99,2,0),"")</f>
        <v/>
      </c>
      <c r="Y2006" s="127" t="str">
        <f>IFERROR(VLOOKUP(V2006,TRANSPORTE!$A$4:$C$99,3,0),"")</f>
        <v/>
      </c>
      <c r="Z2006" s="127" t="str">
        <f>IFERROR(VLOOKUP(V2006,TRANSPORTE!$A$4:$D$99,4,0),"")</f>
        <v/>
      </c>
      <c r="AA2006" s="127" t="str">
        <f>IFERROR(VLOOKUP(V2006,TRANSPORTE!$A$4:$E$99,5,0),"")</f>
        <v/>
      </c>
      <c r="AB2006" s="127" t="str">
        <f t="shared" si="238"/>
        <v/>
      </c>
      <c r="AC2006" s="127" t="str">
        <f t="shared" si="237"/>
        <v/>
      </c>
      <c r="AE2006" s="132" t="str">
        <f t="shared" si="235"/>
        <v/>
      </c>
      <c r="AH2006" s="127" t="str">
        <f t="shared" si="234"/>
        <v/>
      </c>
    </row>
    <row r="2007" spans="2:34" x14ac:dyDescent="0.3">
      <c r="B2007" s="127" t="str">
        <f t="shared" si="232"/>
        <v/>
      </c>
      <c r="C2007" s="127" t="str">
        <f t="shared" si="233"/>
        <v/>
      </c>
      <c r="E2007" s="159"/>
      <c r="F2007" s="148" t="str">
        <f>IFERROR(VLOOKUP(CONCATENATE(G2007,E2007),LOTES!$A$6:$D$1002,4,0),"")</f>
        <v/>
      </c>
      <c r="H2007" s="136" t="str">
        <f>IFERROR(VLOOKUP(CONCATENATE(G2007,E2007),LOTES!$A$6:$F$1000,6,0),"")</f>
        <v/>
      </c>
      <c r="I2007" s="132" t="str">
        <f t="shared" si="236"/>
        <v/>
      </c>
      <c r="R2007" s="132" t="str">
        <f>IFERROR(VLOOKUP(Q2007,PROVEEDORES!$A$2:$B$100,2,0),"")</f>
        <v/>
      </c>
      <c r="U2007" s="127" t="str">
        <f>IFERROR(VLOOKUP(V2007,TRANSPORTE!$A$4:$B$99,2,0),"")</f>
        <v/>
      </c>
      <c r="Y2007" s="127" t="str">
        <f>IFERROR(VLOOKUP(V2007,TRANSPORTE!$A$4:$C$99,3,0),"")</f>
        <v/>
      </c>
      <c r="Z2007" s="127" t="str">
        <f>IFERROR(VLOOKUP(V2007,TRANSPORTE!$A$4:$D$99,4,0),"")</f>
        <v/>
      </c>
      <c r="AA2007" s="127" t="str">
        <f>IFERROR(VLOOKUP(V2007,TRANSPORTE!$A$4:$E$99,5,0),"")</f>
        <v/>
      </c>
      <c r="AB2007" s="127" t="str">
        <f t="shared" si="238"/>
        <v/>
      </c>
      <c r="AC2007" s="127" t="str">
        <f t="shared" si="237"/>
        <v/>
      </c>
      <c r="AE2007" s="132" t="str">
        <f t="shared" si="235"/>
        <v/>
      </c>
      <c r="AH2007" s="127" t="str">
        <f t="shared" si="234"/>
        <v/>
      </c>
    </row>
    <row r="2008" spans="2:34" x14ac:dyDescent="0.3">
      <c r="B2008" s="127" t="str">
        <f t="shared" si="232"/>
        <v/>
      </c>
      <c r="C2008" s="127" t="str">
        <f t="shared" si="233"/>
        <v/>
      </c>
      <c r="E2008" s="159"/>
      <c r="F2008" s="148" t="str">
        <f>IFERROR(VLOOKUP(CONCATENATE(G2008,E2008),LOTES!$A$6:$D$1002,4,0),"")</f>
        <v/>
      </c>
      <c r="H2008" s="136" t="str">
        <f>IFERROR(VLOOKUP(CONCATENATE(G2008,E2008),LOTES!$A$6:$F$1000,6,0),"")</f>
        <v/>
      </c>
      <c r="I2008" s="132" t="str">
        <f t="shared" si="236"/>
        <v/>
      </c>
      <c r="R2008" s="132" t="str">
        <f>IFERROR(VLOOKUP(Q2008,PROVEEDORES!$A$2:$B$100,2,0),"")</f>
        <v/>
      </c>
      <c r="U2008" s="127" t="str">
        <f>IFERROR(VLOOKUP(V2008,TRANSPORTE!$A$4:$B$99,2,0),"")</f>
        <v/>
      </c>
      <c r="Y2008" s="127" t="str">
        <f>IFERROR(VLOOKUP(V2008,TRANSPORTE!$A$4:$C$99,3,0),"")</f>
        <v/>
      </c>
      <c r="Z2008" s="127" t="str">
        <f>IFERROR(VLOOKUP(V2008,TRANSPORTE!$A$4:$D$99,4,0),"")</f>
        <v/>
      </c>
      <c r="AA2008" s="127" t="str">
        <f>IFERROR(VLOOKUP(V2008,TRANSPORTE!$A$4:$E$99,5,0),"")</f>
        <v/>
      </c>
      <c r="AB2008" s="127" t="str">
        <f t="shared" si="238"/>
        <v/>
      </c>
      <c r="AC2008" s="127" t="str">
        <f t="shared" si="237"/>
        <v/>
      </c>
      <c r="AE2008" s="132" t="str">
        <f t="shared" si="235"/>
        <v/>
      </c>
      <c r="AH2008" s="127" t="str">
        <f t="shared" si="234"/>
        <v/>
      </c>
    </row>
    <row r="2009" spans="2:34" x14ac:dyDescent="0.3">
      <c r="B2009" s="127" t="str">
        <f t="shared" si="232"/>
        <v/>
      </c>
      <c r="C2009" s="127" t="str">
        <f t="shared" si="233"/>
        <v/>
      </c>
      <c r="E2009" s="159"/>
      <c r="F2009" s="148" t="str">
        <f>IFERROR(VLOOKUP(CONCATENATE(G2009,E2009),LOTES!$A$6:$D$1002,4,0),"")</f>
        <v/>
      </c>
      <c r="H2009" s="136" t="str">
        <f>IFERROR(VLOOKUP(CONCATENATE(G2009,E2009),LOTES!$A$6:$F$1000,6,0),"")</f>
        <v/>
      </c>
      <c r="I2009" s="132" t="str">
        <f t="shared" si="236"/>
        <v/>
      </c>
      <c r="R2009" s="132" t="str">
        <f>IFERROR(VLOOKUP(Q2009,PROVEEDORES!$A$2:$B$100,2,0),"")</f>
        <v/>
      </c>
      <c r="U2009" s="127" t="str">
        <f>IFERROR(VLOOKUP(V2009,TRANSPORTE!$A$4:$B$99,2,0),"")</f>
        <v/>
      </c>
      <c r="Y2009" s="127" t="str">
        <f>IFERROR(VLOOKUP(V2009,TRANSPORTE!$A$4:$C$99,3,0),"")</f>
        <v/>
      </c>
      <c r="Z2009" s="127" t="str">
        <f>IFERROR(VLOOKUP(V2009,TRANSPORTE!$A$4:$D$99,4,0),"")</f>
        <v/>
      </c>
      <c r="AA2009" s="127" t="str">
        <f>IFERROR(VLOOKUP(V2009,TRANSPORTE!$A$4:$E$99,5,0),"")</f>
        <v/>
      </c>
      <c r="AB2009" s="127" t="str">
        <f t="shared" si="238"/>
        <v/>
      </c>
      <c r="AC2009" s="127" t="str">
        <f t="shared" si="237"/>
        <v/>
      </c>
      <c r="AE2009" s="132" t="str">
        <f t="shared" si="235"/>
        <v/>
      </c>
      <c r="AH2009" s="127" t="str">
        <f t="shared" si="234"/>
        <v/>
      </c>
    </row>
    <row r="2010" spans="2:34" x14ac:dyDescent="0.3">
      <c r="B2010" s="127" t="str">
        <f t="shared" si="232"/>
        <v/>
      </c>
      <c r="C2010" s="127" t="str">
        <f t="shared" si="233"/>
        <v/>
      </c>
      <c r="E2010" s="159"/>
      <c r="F2010" s="148" t="str">
        <f>IFERROR(VLOOKUP(CONCATENATE(G2010,E2010),LOTES!$A$6:$D$1002,4,0),"")</f>
        <v/>
      </c>
      <c r="H2010" s="136" t="str">
        <f>IFERROR(VLOOKUP(CONCATENATE(G2010,E2010),LOTES!$A$6:$F$1000,6,0),"")</f>
        <v/>
      </c>
      <c r="I2010" s="132" t="str">
        <f t="shared" si="236"/>
        <v/>
      </c>
      <c r="R2010" s="132" t="str">
        <f>IFERROR(VLOOKUP(Q2010,PROVEEDORES!$A$2:$B$100,2,0),"")</f>
        <v/>
      </c>
      <c r="U2010" s="127" t="str">
        <f>IFERROR(VLOOKUP(V2010,TRANSPORTE!$A$4:$B$99,2,0),"")</f>
        <v/>
      </c>
      <c r="Y2010" s="127" t="str">
        <f>IFERROR(VLOOKUP(V2010,TRANSPORTE!$A$4:$C$99,3,0),"")</f>
        <v/>
      </c>
      <c r="Z2010" s="127" t="str">
        <f>IFERROR(VLOOKUP(V2010,TRANSPORTE!$A$4:$D$99,4,0),"")</f>
        <v/>
      </c>
      <c r="AA2010" s="127" t="str">
        <f>IFERROR(VLOOKUP(V2010,TRANSPORTE!$A$4:$E$99,5,0),"")</f>
        <v/>
      </c>
      <c r="AB2010" s="127" t="str">
        <f t="shared" si="238"/>
        <v/>
      </c>
      <c r="AC2010" s="127" t="str">
        <f t="shared" si="237"/>
        <v/>
      </c>
      <c r="AE2010" s="132" t="str">
        <f t="shared" si="235"/>
        <v/>
      </c>
      <c r="AH2010" s="127" t="str">
        <f t="shared" si="234"/>
        <v/>
      </c>
    </row>
    <row r="2011" spans="2:34" x14ac:dyDescent="0.3">
      <c r="B2011" s="127" t="str">
        <f t="shared" si="232"/>
        <v/>
      </c>
      <c r="C2011" s="127" t="str">
        <f t="shared" si="233"/>
        <v/>
      </c>
      <c r="E2011" s="159"/>
      <c r="F2011" s="148" t="str">
        <f>IFERROR(VLOOKUP(CONCATENATE(G2011,E2011),LOTES!$A$6:$D$1002,4,0),"")</f>
        <v/>
      </c>
      <c r="H2011" s="136" t="str">
        <f>IFERROR(VLOOKUP(CONCATENATE(G2011,E2011),LOTES!$A$6:$F$1000,6,0),"")</f>
        <v/>
      </c>
      <c r="I2011" s="132" t="str">
        <f t="shared" si="236"/>
        <v/>
      </c>
      <c r="R2011" s="132" t="str">
        <f>IFERROR(VLOOKUP(Q2011,PROVEEDORES!$A$2:$B$100,2,0),"")</f>
        <v/>
      </c>
      <c r="U2011" s="127" t="str">
        <f>IFERROR(VLOOKUP(V2011,TRANSPORTE!$A$4:$B$99,2,0),"")</f>
        <v/>
      </c>
      <c r="Y2011" s="127" t="str">
        <f>IFERROR(VLOOKUP(V2011,TRANSPORTE!$A$4:$C$99,3,0),"")</f>
        <v/>
      </c>
      <c r="Z2011" s="127" t="str">
        <f>IFERROR(VLOOKUP(V2011,TRANSPORTE!$A$4:$D$99,4,0),"")</f>
        <v/>
      </c>
      <c r="AA2011" s="127" t="str">
        <f>IFERROR(VLOOKUP(V2011,TRANSPORTE!$A$4:$E$99,5,0),"")</f>
        <v/>
      </c>
      <c r="AB2011" s="127" t="str">
        <f t="shared" si="238"/>
        <v/>
      </c>
      <c r="AC2011" s="127" t="str">
        <f t="shared" si="237"/>
        <v/>
      </c>
      <c r="AE2011" s="132" t="str">
        <f t="shared" si="235"/>
        <v/>
      </c>
      <c r="AH2011" s="127" t="str">
        <f t="shared" si="234"/>
        <v/>
      </c>
    </row>
    <row r="2012" spans="2:34" x14ac:dyDescent="0.3">
      <c r="B2012" s="127" t="str">
        <f t="shared" si="232"/>
        <v/>
      </c>
      <c r="C2012" s="127" t="str">
        <f t="shared" si="233"/>
        <v/>
      </c>
      <c r="E2012" s="159"/>
      <c r="F2012" s="148" t="str">
        <f>IFERROR(VLOOKUP(CONCATENATE(G2012,E2012),LOTES!$A$6:$D$1002,4,0),"")</f>
        <v/>
      </c>
      <c r="H2012" s="136" t="str">
        <f>IFERROR(VLOOKUP(CONCATENATE(G2012,E2012),LOTES!$A$6:$F$1000,6,0),"")</f>
        <v/>
      </c>
      <c r="I2012" s="132" t="str">
        <f t="shared" si="236"/>
        <v/>
      </c>
      <c r="R2012" s="132" t="str">
        <f>IFERROR(VLOOKUP(Q2012,PROVEEDORES!$A$2:$B$100,2,0),"")</f>
        <v/>
      </c>
      <c r="U2012" s="127" t="str">
        <f>IFERROR(VLOOKUP(V2012,TRANSPORTE!$A$4:$B$99,2,0),"")</f>
        <v/>
      </c>
      <c r="Y2012" s="127" t="str">
        <f>IFERROR(VLOOKUP(V2012,TRANSPORTE!$A$4:$C$99,3,0),"")</f>
        <v/>
      </c>
      <c r="Z2012" s="127" t="str">
        <f>IFERROR(VLOOKUP(V2012,TRANSPORTE!$A$4:$D$99,4,0),"")</f>
        <v/>
      </c>
      <c r="AA2012" s="127" t="str">
        <f>IFERROR(VLOOKUP(V2012,TRANSPORTE!$A$4:$E$99,5,0),"")</f>
        <v/>
      </c>
      <c r="AB2012" s="127" t="str">
        <f t="shared" si="238"/>
        <v/>
      </c>
      <c r="AC2012" s="127" t="str">
        <f t="shared" si="237"/>
        <v/>
      </c>
      <c r="AE2012" s="132" t="str">
        <f t="shared" si="235"/>
        <v/>
      </c>
      <c r="AH2012" s="127" t="str">
        <f t="shared" si="234"/>
        <v/>
      </c>
    </row>
    <row r="2013" spans="2:34" x14ac:dyDescent="0.3">
      <c r="B2013" s="127" t="str">
        <f t="shared" si="232"/>
        <v/>
      </c>
      <c r="C2013" s="127" t="str">
        <f t="shared" si="233"/>
        <v/>
      </c>
      <c r="E2013" s="159"/>
      <c r="F2013" s="148" t="str">
        <f>IFERROR(VLOOKUP(CONCATENATE(G2013,E2013),LOTES!$A$6:$D$1002,4,0),"")</f>
        <v/>
      </c>
      <c r="H2013" s="136" t="str">
        <f>IFERROR(VLOOKUP(CONCATENATE(G2013,E2013),LOTES!$A$6:$F$1000,6,0),"")</f>
        <v/>
      </c>
      <c r="I2013" s="132" t="str">
        <f t="shared" si="236"/>
        <v/>
      </c>
      <c r="R2013" s="132" t="str">
        <f>IFERROR(VLOOKUP(Q2013,PROVEEDORES!$A$2:$B$100,2,0),"")</f>
        <v/>
      </c>
      <c r="U2013" s="127" t="str">
        <f>IFERROR(VLOOKUP(V2013,TRANSPORTE!$A$4:$B$99,2,0),"")</f>
        <v/>
      </c>
      <c r="Y2013" s="127" t="str">
        <f>IFERROR(VLOOKUP(V2013,TRANSPORTE!$A$4:$C$99,3,0),"")</f>
        <v/>
      </c>
      <c r="Z2013" s="127" t="str">
        <f>IFERROR(VLOOKUP(V2013,TRANSPORTE!$A$4:$D$99,4,0),"")</f>
        <v/>
      </c>
      <c r="AA2013" s="127" t="str">
        <f>IFERROR(VLOOKUP(V2013,TRANSPORTE!$A$4:$E$99,5,0),"")</f>
        <v/>
      </c>
      <c r="AB2013" s="127" t="str">
        <f t="shared" si="238"/>
        <v/>
      </c>
      <c r="AC2013" s="127" t="str">
        <f t="shared" si="237"/>
        <v/>
      </c>
      <c r="AE2013" s="132" t="str">
        <f t="shared" si="235"/>
        <v/>
      </c>
      <c r="AH2013" s="127" t="str">
        <f t="shared" si="234"/>
        <v/>
      </c>
    </row>
    <row r="2014" spans="2:34" x14ac:dyDescent="0.3">
      <c r="B2014" s="127" t="str">
        <f t="shared" si="232"/>
        <v/>
      </c>
      <c r="C2014" s="127" t="str">
        <f t="shared" si="233"/>
        <v/>
      </c>
      <c r="E2014" s="159"/>
      <c r="F2014" s="148" t="str">
        <f>IFERROR(VLOOKUP(CONCATENATE(G2014,E2014),LOTES!$A$6:$D$1002,4,0),"")</f>
        <v/>
      </c>
      <c r="H2014" s="136" t="str">
        <f>IFERROR(VLOOKUP(CONCATENATE(G2014,E2014),LOTES!$A$6:$F$1000,6,0),"")</f>
        <v/>
      </c>
      <c r="I2014" s="132" t="str">
        <f t="shared" si="236"/>
        <v/>
      </c>
      <c r="R2014" s="132" t="str">
        <f>IFERROR(VLOOKUP(Q2014,PROVEEDORES!$A$2:$B$100,2,0),"")</f>
        <v/>
      </c>
      <c r="U2014" s="127" t="str">
        <f>IFERROR(VLOOKUP(V2014,TRANSPORTE!$A$4:$B$99,2,0),"")</f>
        <v/>
      </c>
      <c r="Y2014" s="127" t="str">
        <f>IFERROR(VLOOKUP(V2014,TRANSPORTE!$A$4:$C$99,3,0),"")</f>
        <v/>
      </c>
      <c r="Z2014" s="127" t="str">
        <f>IFERROR(VLOOKUP(V2014,TRANSPORTE!$A$4:$D$99,4,0),"")</f>
        <v/>
      </c>
      <c r="AA2014" s="127" t="str">
        <f>IFERROR(VLOOKUP(V2014,TRANSPORTE!$A$4:$E$99,5,0),"")</f>
        <v/>
      </c>
      <c r="AB2014" s="127" t="str">
        <f t="shared" si="238"/>
        <v/>
      </c>
      <c r="AC2014" s="127" t="str">
        <f t="shared" si="237"/>
        <v/>
      </c>
      <c r="AE2014" s="132" t="str">
        <f t="shared" si="235"/>
        <v/>
      </c>
      <c r="AH2014" s="127" t="str">
        <f t="shared" si="234"/>
        <v/>
      </c>
    </row>
    <row r="2015" spans="2:34" x14ac:dyDescent="0.3">
      <c r="B2015" s="127" t="str">
        <f t="shared" si="232"/>
        <v/>
      </c>
      <c r="C2015" s="127" t="str">
        <f t="shared" si="233"/>
        <v/>
      </c>
      <c r="E2015" s="159"/>
      <c r="F2015" s="148" t="str">
        <f>IFERROR(VLOOKUP(CONCATENATE(G2015,E2015),LOTES!$A$6:$D$1002,4,0),"")</f>
        <v/>
      </c>
      <c r="H2015" s="136" t="str">
        <f>IFERROR(VLOOKUP(CONCATENATE(G2015,E2015),LOTES!$A$6:$F$1000,6,0),"")</f>
        <v/>
      </c>
      <c r="I2015" s="132" t="str">
        <f t="shared" si="236"/>
        <v/>
      </c>
      <c r="R2015" s="132" t="str">
        <f>IFERROR(VLOOKUP(Q2015,PROVEEDORES!$A$2:$B$100,2,0),"")</f>
        <v/>
      </c>
      <c r="U2015" s="127" t="str">
        <f>IFERROR(VLOOKUP(V2015,TRANSPORTE!$A$4:$B$99,2,0),"")</f>
        <v/>
      </c>
      <c r="Y2015" s="127" t="str">
        <f>IFERROR(VLOOKUP(V2015,TRANSPORTE!$A$4:$C$99,3,0),"")</f>
        <v/>
      </c>
      <c r="Z2015" s="127" t="str">
        <f>IFERROR(VLOOKUP(V2015,TRANSPORTE!$A$4:$D$99,4,0),"")</f>
        <v/>
      </c>
      <c r="AA2015" s="127" t="str">
        <f>IFERROR(VLOOKUP(V2015,TRANSPORTE!$A$4:$E$99,5,0),"")</f>
        <v/>
      </c>
      <c r="AB2015" s="127" t="str">
        <f t="shared" si="238"/>
        <v/>
      </c>
      <c r="AC2015" s="127" t="str">
        <f t="shared" si="237"/>
        <v/>
      </c>
      <c r="AE2015" s="132" t="str">
        <f t="shared" si="235"/>
        <v/>
      </c>
      <c r="AH2015" s="127" t="str">
        <f t="shared" si="234"/>
        <v/>
      </c>
    </row>
    <row r="2016" spans="2:34" x14ac:dyDescent="0.3">
      <c r="B2016" s="127" t="str">
        <f t="shared" si="232"/>
        <v/>
      </c>
      <c r="C2016" s="127" t="str">
        <f t="shared" si="233"/>
        <v/>
      </c>
      <c r="E2016" s="159"/>
      <c r="F2016" s="148" t="str">
        <f>IFERROR(VLOOKUP(CONCATENATE(G2016,E2016),LOTES!$A$6:$D$1002,4,0),"")</f>
        <v/>
      </c>
      <c r="H2016" s="136" t="str">
        <f>IFERROR(VLOOKUP(CONCATENATE(G2016,E2016),LOTES!$A$6:$F$1000,6,0),"")</f>
        <v/>
      </c>
      <c r="I2016" s="132" t="str">
        <f t="shared" si="236"/>
        <v/>
      </c>
      <c r="R2016" s="132" t="str">
        <f>IFERROR(VLOOKUP(Q2016,PROVEEDORES!$A$2:$B$100,2,0),"")</f>
        <v/>
      </c>
      <c r="U2016" s="127" t="str">
        <f>IFERROR(VLOOKUP(V2016,TRANSPORTE!$A$4:$B$99,2,0),"")</f>
        <v/>
      </c>
      <c r="Y2016" s="127" t="str">
        <f>IFERROR(VLOOKUP(V2016,TRANSPORTE!$A$4:$C$99,3,0),"")</f>
        <v/>
      </c>
      <c r="Z2016" s="127" t="str">
        <f>IFERROR(VLOOKUP(V2016,TRANSPORTE!$A$4:$D$99,4,0),"")</f>
        <v/>
      </c>
      <c r="AA2016" s="127" t="str">
        <f>IFERROR(VLOOKUP(V2016,TRANSPORTE!$A$4:$E$99,5,0),"")</f>
        <v/>
      </c>
      <c r="AB2016" s="127" t="str">
        <f t="shared" si="238"/>
        <v/>
      </c>
      <c r="AC2016" s="127" t="str">
        <f t="shared" si="237"/>
        <v/>
      </c>
      <c r="AE2016" s="132" t="str">
        <f t="shared" si="235"/>
        <v/>
      </c>
      <c r="AH2016" s="127" t="str">
        <f t="shared" si="234"/>
        <v/>
      </c>
    </row>
    <row r="2017" spans="2:34" x14ac:dyDescent="0.3">
      <c r="B2017" s="127" t="str">
        <f t="shared" si="232"/>
        <v/>
      </c>
      <c r="C2017" s="127" t="str">
        <f t="shared" si="233"/>
        <v/>
      </c>
      <c r="E2017" s="159"/>
      <c r="F2017" s="148" t="str">
        <f>IFERROR(VLOOKUP(CONCATENATE(G2017,E2017),LOTES!$A$6:$D$1002,4,0),"")</f>
        <v/>
      </c>
      <c r="H2017" s="136" t="str">
        <f>IFERROR(VLOOKUP(CONCATENATE(G2017,E2017),LOTES!$A$6:$F$1000,6,0),"")</f>
        <v/>
      </c>
      <c r="I2017" s="132" t="str">
        <f t="shared" si="236"/>
        <v/>
      </c>
      <c r="R2017" s="132" t="str">
        <f>IFERROR(VLOOKUP(Q2017,PROVEEDORES!$A$2:$B$100,2,0),"")</f>
        <v/>
      </c>
      <c r="U2017" s="127" t="str">
        <f>IFERROR(VLOOKUP(V2017,TRANSPORTE!$A$4:$B$99,2,0),"")</f>
        <v/>
      </c>
      <c r="Y2017" s="127" t="str">
        <f>IFERROR(VLOOKUP(V2017,TRANSPORTE!$A$4:$C$99,3,0),"")</f>
        <v/>
      </c>
      <c r="Z2017" s="127" t="str">
        <f>IFERROR(VLOOKUP(V2017,TRANSPORTE!$A$4:$D$99,4,0),"")</f>
        <v/>
      </c>
      <c r="AA2017" s="127" t="str">
        <f>IFERROR(VLOOKUP(V2017,TRANSPORTE!$A$4:$E$99,5,0),"")</f>
        <v/>
      </c>
      <c r="AB2017" s="127" t="str">
        <f t="shared" si="238"/>
        <v/>
      </c>
      <c r="AC2017" s="127" t="str">
        <f t="shared" si="237"/>
        <v/>
      </c>
      <c r="AE2017" s="132" t="str">
        <f t="shared" si="235"/>
        <v/>
      </c>
      <c r="AH2017" s="127" t="str">
        <f t="shared" si="234"/>
        <v/>
      </c>
    </row>
    <row r="2018" spans="2:34" x14ac:dyDescent="0.3">
      <c r="B2018" s="127" t="str">
        <f t="shared" si="232"/>
        <v/>
      </c>
      <c r="C2018" s="127" t="str">
        <f t="shared" si="233"/>
        <v/>
      </c>
      <c r="E2018" s="159"/>
      <c r="F2018" s="148" t="str">
        <f>IFERROR(VLOOKUP(CONCATENATE(G2018,E2018),LOTES!$A$6:$D$1002,4,0),"")</f>
        <v/>
      </c>
      <c r="H2018" s="136" t="str">
        <f>IFERROR(VLOOKUP(CONCATENATE(G2018,E2018),LOTES!$A$6:$F$1000,6,0),"")</f>
        <v/>
      </c>
      <c r="I2018" s="132" t="str">
        <f t="shared" si="236"/>
        <v/>
      </c>
      <c r="R2018" s="132" t="str">
        <f>IFERROR(VLOOKUP(Q2018,PROVEEDORES!$A$2:$B$100,2,0),"")</f>
        <v/>
      </c>
      <c r="U2018" s="127" t="str">
        <f>IFERROR(VLOOKUP(V2018,TRANSPORTE!$A$4:$B$99,2,0),"")</f>
        <v/>
      </c>
      <c r="Y2018" s="127" t="str">
        <f>IFERROR(VLOOKUP(V2018,TRANSPORTE!$A$4:$C$99,3,0),"")</f>
        <v/>
      </c>
      <c r="Z2018" s="127" t="str">
        <f>IFERROR(VLOOKUP(V2018,TRANSPORTE!$A$4:$D$99,4,0),"")</f>
        <v/>
      </c>
      <c r="AA2018" s="127" t="str">
        <f>IFERROR(VLOOKUP(V2018,TRANSPORTE!$A$4:$E$99,5,0),"")</f>
        <v/>
      </c>
      <c r="AB2018" s="127" t="str">
        <f t="shared" si="238"/>
        <v/>
      </c>
      <c r="AC2018" s="127" t="str">
        <f t="shared" si="237"/>
        <v/>
      </c>
      <c r="AE2018" s="132" t="str">
        <f t="shared" si="235"/>
        <v/>
      </c>
      <c r="AH2018" s="127" t="str">
        <f t="shared" si="234"/>
        <v/>
      </c>
    </row>
    <row r="2019" spans="2:34" x14ac:dyDescent="0.3">
      <c r="B2019" s="127" t="str">
        <f t="shared" si="232"/>
        <v/>
      </c>
      <c r="C2019" s="127" t="str">
        <f t="shared" si="233"/>
        <v/>
      </c>
      <c r="E2019" s="159"/>
      <c r="F2019" s="148" t="str">
        <f>IFERROR(VLOOKUP(CONCATENATE(G2019,E2019),LOTES!$A$6:$D$1002,4,0),"")</f>
        <v/>
      </c>
      <c r="H2019" s="136" t="str">
        <f>IFERROR(VLOOKUP(CONCATENATE(G2019,E2019),LOTES!$A$6:$F$1000,6,0),"")</f>
        <v/>
      </c>
      <c r="I2019" s="132" t="str">
        <f t="shared" si="236"/>
        <v/>
      </c>
      <c r="R2019" s="132" t="str">
        <f>IFERROR(VLOOKUP(Q2019,PROVEEDORES!$A$2:$B$100,2,0),"")</f>
        <v/>
      </c>
      <c r="U2019" s="127" t="str">
        <f>IFERROR(VLOOKUP(V2019,TRANSPORTE!$A$4:$B$99,2,0),"")</f>
        <v/>
      </c>
      <c r="Y2019" s="127" t="str">
        <f>IFERROR(VLOOKUP(V2019,TRANSPORTE!$A$4:$C$99,3,0),"")</f>
        <v/>
      </c>
      <c r="Z2019" s="127" t="str">
        <f>IFERROR(VLOOKUP(V2019,TRANSPORTE!$A$4:$D$99,4,0),"")</f>
        <v/>
      </c>
      <c r="AA2019" s="127" t="str">
        <f>IFERROR(VLOOKUP(V2019,TRANSPORTE!$A$4:$E$99,5,0),"")</f>
        <v/>
      </c>
      <c r="AB2019" s="127" t="str">
        <f t="shared" si="238"/>
        <v/>
      </c>
      <c r="AC2019" s="127" t="str">
        <f t="shared" si="237"/>
        <v/>
      </c>
      <c r="AE2019" s="132" t="str">
        <f t="shared" si="235"/>
        <v/>
      </c>
      <c r="AH2019" s="127" t="str">
        <f t="shared" si="234"/>
        <v/>
      </c>
    </row>
    <row r="2020" spans="2:34" x14ac:dyDescent="0.3">
      <c r="B2020" s="127" t="str">
        <f t="shared" si="232"/>
        <v/>
      </c>
      <c r="C2020" s="127" t="str">
        <f t="shared" si="233"/>
        <v/>
      </c>
      <c r="E2020" s="159"/>
      <c r="F2020" s="148" t="str">
        <f>IFERROR(VLOOKUP(CONCATENATE(G2020,E2020),LOTES!$A$6:$D$1002,4,0),"")</f>
        <v/>
      </c>
      <c r="H2020" s="136" t="str">
        <f>IFERROR(VLOOKUP(CONCATENATE(G2020,E2020),LOTES!$A$6:$F$1000,6,0),"")</f>
        <v/>
      </c>
      <c r="I2020" s="132" t="str">
        <f t="shared" si="236"/>
        <v/>
      </c>
      <c r="R2020" s="132" t="str">
        <f>IFERROR(VLOOKUP(Q2020,PROVEEDORES!$A$2:$B$100,2,0),"")</f>
        <v/>
      </c>
      <c r="U2020" s="127" t="str">
        <f>IFERROR(VLOOKUP(V2020,TRANSPORTE!$A$4:$B$99,2,0),"")</f>
        <v/>
      </c>
      <c r="Y2020" s="127" t="str">
        <f>IFERROR(VLOOKUP(V2020,TRANSPORTE!$A$4:$C$99,3,0),"")</f>
        <v/>
      </c>
      <c r="Z2020" s="127" t="str">
        <f>IFERROR(VLOOKUP(V2020,TRANSPORTE!$A$4:$D$99,4,0),"")</f>
        <v/>
      </c>
      <c r="AA2020" s="127" t="str">
        <f>IFERROR(VLOOKUP(V2020,TRANSPORTE!$A$4:$E$99,5,0),"")</f>
        <v/>
      </c>
      <c r="AB2020" s="127" t="str">
        <f t="shared" si="238"/>
        <v/>
      </c>
      <c r="AC2020" s="127" t="str">
        <f t="shared" si="237"/>
        <v/>
      </c>
      <c r="AE2020" s="132" t="str">
        <f t="shared" si="235"/>
        <v/>
      </c>
      <c r="AH2020" s="127" t="str">
        <f t="shared" si="234"/>
        <v/>
      </c>
    </row>
    <row r="2021" spans="2:34" x14ac:dyDescent="0.3">
      <c r="B2021" s="127" t="str">
        <f t="shared" si="232"/>
        <v/>
      </c>
      <c r="C2021" s="127" t="str">
        <f t="shared" si="233"/>
        <v/>
      </c>
      <c r="E2021" s="159"/>
      <c r="F2021" s="148" t="str">
        <f>IFERROR(VLOOKUP(CONCATENATE(G2021,E2021),LOTES!$A$6:$D$1002,4,0),"")</f>
        <v/>
      </c>
      <c r="H2021" s="136" t="str">
        <f>IFERROR(VLOOKUP(CONCATENATE(G2021,E2021),LOTES!$A$6:$F$1000,6,0),"")</f>
        <v/>
      </c>
      <c r="I2021" s="132" t="str">
        <f t="shared" si="236"/>
        <v/>
      </c>
      <c r="R2021" s="132" t="str">
        <f>IFERROR(VLOOKUP(Q2021,PROVEEDORES!$A$2:$B$100,2,0),"")</f>
        <v/>
      </c>
      <c r="U2021" s="127" t="str">
        <f>IFERROR(VLOOKUP(V2021,TRANSPORTE!$A$4:$B$99,2,0),"")</f>
        <v/>
      </c>
      <c r="Y2021" s="127" t="str">
        <f>IFERROR(VLOOKUP(V2021,TRANSPORTE!$A$4:$C$99,3,0),"")</f>
        <v/>
      </c>
      <c r="Z2021" s="127" t="str">
        <f>IFERROR(VLOOKUP(V2021,TRANSPORTE!$A$4:$D$99,4,0),"")</f>
        <v/>
      </c>
      <c r="AA2021" s="127" t="str">
        <f>IFERROR(VLOOKUP(V2021,TRANSPORTE!$A$4:$E$99,5,0),"")</f>
        <v/>
      </c>
      <c r="AB2021" s="127" t="str">
        <f t="shared" si="238"/>
        <v/>
      </c>
      <c r="AC2021" s="127" t="str">
        <f t="shared" si="237"/>
        <v/>
      </c>
      <c r="AE2021" s="132" t="str">
        <f t="shared" si="235"/>
        <v/>
      </c>
      <c r="AH2021" s="127" t="str">
        <f t="shared" si="234"/>
        <v/>
      </c>
    </row>
    <row r="2022" spans="2:34" x14ac:dyDescent="0.3">
      <c r="B2022" s="127" t="str">
        <f t="shared" si="232"/>
        <v/>
      </c>
      <c r="C2022" s="127" t="str">
        <f t="shared" si="233"/>
        <v/>
      </c>
      <c r="E2022" s="159"/>
      <c r="F2022" s="148" t="str">
        <f>IFERROR(VLOOKUP(CONCATENATE(G2022,E2022),LOTES!$A$6:$D$1002,4,0),"")</f>
        <v/>
      </c>
      <c r="H2022" s="136" t="str">
        <f>IFERROR(VLOOKUP(CONCATENATE(G2022,E2022),LOTES!$A$6:$F$1000,6,0),"")</f>
        <v/>
      </c>
      <c r="I2022" s="132" t="str">
        <f t="shared" si="236"/>
        <v/>
      </c>
      <c r="R2022" s="132" t="str">
        <f>IFERROR(VLOOKUP(Q2022,PROVEEDORES!$A$2:$B$100,2,0),"")</f>
        <v/>
      </c>
      <c r="U2022" s="127" t="str">
        <f>IFERROR(VLOOKUP(V2022,TRANSPORTE!$A$4:$B$99,2,0),"")</f>
        <v/>
      </c>
      <c r="Y2022" s="127" t="str">
        <f>IFERROR(VLOOKUP(V2022,TRANSPORTE!$A$4:$C$99,3,0),"")</f>
        <v/>
      </c>
      <c r="Z2022" s="127" t="str">
        <f>IFERROR(VLOOKUP(V2022,TRANSPORTE!$A$4:$D$99,4,0),"")</f>
        <v/>
      </c>
      <c r="AA2022" s="127" t="str">
        <f>IFERROR(VLOOKUP(V2022,TRANSPORTE!$A$4:$E$99,5,0),"")</f>
        <v/>
      </c>
      <c r="AB2022" s="127" t="str">
        <f t="shared" si="238"/>
        <v/>
      </c>
      <c r="AC2022" s="127" t="str">
        <f t="shared" si="237"/>
        <v/>
      </c>
      <c r="AE2022" s="132" t="str">
        <f t="shared" si="235"/>
        <v/>
      </c>
      <c r="AH2022" s="127" t="str">
        <f t="shared" si="234"/>
        <v/>
      </c>
    </row>
    <row r="2023" spans="2:34" x14ac:dyDescent="0.3">
      <c r="B2023" s="127" t="str">
        <f t="shared" si="232"/>
        <v/>
      </c>
      <c r="C2023" s="127" t="str">
        <f t="shared" si="233"/>
        <v/>
      </c>
      <c r="E2023" s="159"/>
      <c r="F2023" s="148" t="str">
        <f>IFERROR(VLOOKUP(CONCATENATE(G2023,E2023),LOTES!$A$6:$D$1002,4,0),"")</f>
        <v/>
      </c>
      <c r="H2023" s="136" t="str">
        <f>IFERROR(VLOOKUP(CONCATENATE(G2023,E2023),LOTES!$A$6:$F$1000,6,0),"")</f>
        <v/>
      </c>
      <c r="I2023" s="132" t="str">
        <f t="shared" si="236"/>
        <v/>
      </c>
      <c r="R2023" s="132" t="str">
        <f>IFERROR(VLOOKUP(Q2023,PROVEEDORES!$A$2:$B$100,2,0),"")</f>
        <v/>
      </c>
      <c r="U2023" s="127" t="str">
        <f>IFERROR(VLOOKUP(V2023,TRANSPORTE!$A$4:$B$99,2,0),"")</f>
        <v/>
      </c>
      <c r="Y2023" s="127" t="str">
        <f>IFERROR(VLOOKUP(V2023,TRANSPORTE!$A$4:$C$99,3,0),"")</f>
        <v/>
      </c>
      <c r="Z2023" s="127" t="str">
        <f>IFERROR(VLOOKUP(V2023,TRANSPORTE!$A$4:$D$99,4,0),"")</f>
        <v/>
      </c>
      <c r="AA2023" s="127" t="str">
        <f>IFERROR(VLOOKUP(V2023,TRANSPORTE!$A$4:$E$99,5,0),"")</f>
        <v/>
      </c>
      <c r="AB2023" s="127" t="str">
        <f t="shared" si="238"/>
        <v/>
      </c>
      <c r="AC2023" s="127" t="str">
        <f t="shared" si="237"/>
        <v/>
      </c>
      <c r="AE2023" s="132" t="str">
        <f t="shared" si="235"/>
        <v/>
      </c>
      <c r="AH2023" s="127" t="str">
        <f t="shared" si="234"/>
        <v/>
      </c>
    </row>
    <row r="2024" spans="2:34" x14ac:dyDescent="0.3">
      <c r="B2024" s="127" t="str">
        <f t="shared" si="232"/>
        <v/>
      </c>
      <c r="C2024" s="127" t="str">
        <f t="shared" si="233"/>
        <v/>
      </c>
      <c r="E2024" s="159"/>
      <c r="F2024" s="148" t="str">
        <f>IFERROR(VLOOKUP(CONCATENATE(G2024,E2024),LOTES!$A$6:$D$1002,4,0),"")</f>
        <v/>
      </c>
      <c r="H2024" s="136" t="str">
        <f>IFERROR(VLOOKUP(CONCATENATE(G2024,E2024),LOTES!$A$6:$F$1000,6,0),"")</f>
        <v/>
      </c>
      <c r="I2024" s="132" t="str">
        <f t="shared" si="236"/>
        <v/>
      </c>
      <c r="R2024" s="132" t="str">
        <f>IFERROR(VLOOKUP(Q2024,PROVEEDORES!$A$2:$B$100,2,0),"")</f>
        <v/>
      </c>
      <c r="U2024" s="127" t="str">
        <f>IFERROR(VLOOKUP(V2024,TRANSPORTE!$A$4:$B$99,2,0),"")</f>
        <v/>
      </c>
      <c r="Y2024" s="127" t="str">
        <f>IFERROR(VLOOKUP(V2024,TRANSPORTE!$A$4:$C$99,3,0),"")</f>
        <v/>
      </c>
      <c r="Z2024" s="127" t="str">
        <f>IFERROR(VLOOKUP(V2024,TRANSPORTE!$A$4:$D$99,4,0),"")</f>
        <v/>
      </c>
      <c r="AA2024" s="127" t="str">
        <f>IFERROR(VLOOKUP(V2024,TRANSPORTE!$A$4:$E$99,5,0),"")</f>
        <v/>
      </c>
      <c r="AB2024" s="127" t="str">
        <f t="shared" si="238"/>
        <v/>
      </c>
      <c r="AC2024" s="127" t="str">
        <f t="shared" si="237"/>
        <v/>
      </c>
      <c r="AE2024" s="132" t="str">
        <f t="shared" si="235"/>
        <v/>
      </c>
      <c r="AH2024" s="127" t="str">
        <f t="shared" si="234"/>
        <v/>
      </c>
    </row>
    <row r="2025" spans="2:34" x14ac:dyDescent="0.3">
      <c r="B2025" s="127" t="str">
        <f t="shared" si="232"/>
        <v/>
      </c>
      <c r="C2025" s="127" t="str">
        <f t="shared" si="233"/>
        <v/>
      </c>
      <c r="E2025" s="159"/>
      <c r="F2025" s="148" t="str">
        <f>IFERROR(VLOOKUP(CONCATENATE(G2025,E2025),LOTES!$A$6:$D$1002,4,0),"")</f>
        <v/>
      </c>
      <c r="H2025" s="136" t="str">
        <f>IFERROR(VLOOKUP(CONCATENATE(G2025,E2025),LOTES!$A$6:$F$1000,6,0),"")</f>
        <v/>
      </c>
      <c r="I2025" s="132" t="str">
        <f t="shared" si="236"/>
        <v/>
      </c>
      <c r="R2025" s="132" t="str">
        <f>IFERROR(VLOOKUP(Q2025,PROVEEDORES!$A$2:$B$100,2,0),"")</f>
        <v/>
      </c>
      <c r="U2025" s="127" t="str">
        <f>IFERROR(VLOOKUP(V2025,TRANSPORTE!$A$4:$B$99,2,0),"")</f>
        <v/>
      </c>
      <c r="Y2025" s="127" t="str">
        <f>IFERROR(VLOOKUP(V2025,TRANSPORTE!$A$4:$C$99,3,0),"")</f>
        <v/>
      </c>
      <c r="Z2025" s="127" t="str">
        <f>IFERROR(VLOOKUP(V2025,TRANSPORTE!$A$4:$D$99,4,0),"")</f>
        <v/>
      </c>
      <c r="AA2025" s="127" t="str">
        <f>IFERROR(VLOOKUP(V2025,TRANSPORTE!$A$4:$E$99,5,0),"")</f>
        <v/>
      </c>
      <c r="AB2025" s="127" t="str">
        <f t="shared" si="238"/>
        <v/>
      </c>
      <c r="AC2025" s="127" t="str">
        <f t="shared" si="237"/>
        <v/>
      </c>
      <c r="AE2025" s="132" t="str">
        <f t="shared" si="235"/>
        <v/>
      </c>
      <c r="AH2025" s="127" t="str">
        <f t="shared" si="234"/>
        <v/>
      </c>
    </row>
    <row r="2026" spans="2:34" x14ac:dyDescent="0.3">
      <c r="B2026" s="127" t="str">
        <f t="shared" si="232"/>
        <v/>
      </c>
      <c r="C2026" s="127" t="str">
        <f t="shared" si="233"/>
        <v/>
      </c>
      <c r="E2026" s="159"/>
      <c r="F2026" s="148" t="str">
        <f>IFERROR(VLOOKUP(CONCATENATE(G2026,E2026),LOTES!$A$6:$D$1002,4,0),"")</f>
        <v/>
      </c>
      <c r="H2026" s="136" t="str">
        <f>IFERROR(VLOOKUP(CONCATENATE(G2026,E2026),LOTES!$A$6:$F$1000,6,0),"")</f>
        <v/>
      </c>
      <c r="I2026" s="132" t="str">
        <f t="shared" si="236"/>
        <v/>
      </c>
      <c r="R2026" s="132" t="str">
        <f>IFERROR(VLOOKUP(Q2026,PROVEEDORES!$A$2:$B$100,2,0),"")</f>
        <v/>
      </c>
      <c r="U2026" s="127" t="str">
        <f>IFERROR(VLOOKUP(V2026,TRANSPORTE!$A$4:$B$99,2,0),"")</f>
        <v/>
      </c>
      <c r="Y2026" s="127" t="str">
        <f>IFERROR(VLOOKUP(V2026,TRANSPORTE!$A$4:$C$99,3,0),"")</f>
        <v/>
      </c>
      <c r="Z2026" s="127" t="str">
        <f>IFERROR(VLOOKUP(V2026,TRANSPORTE!$A$4:$D$99,4,0),"")</f>
        <v/>
      </c>
      <c r="AA2026" s="127" t="str">
        <f>IFERROR(VLOOKUP(V2026,TRANSPORTE!$A$4:$E$99,5,0),"")</f>
        <v/>
      </c>
      <c r="AB2026" s="127" t="str">
        <f t="shared" si="238"/>
        <v/>
      </c>
      <c r="AC2026" s="127" t="str">
        <f t="shared" si="237"/>
        <v/>
      </c>
      <c r="AE2026" s="132" t="str">
        <f t="shared" si="235"/>
        <v/>
      </c>
      <c r="AH2026" s="127" t="str">
        <f t="shared" si="234"/>
        <v/>
      </c>
    </row>
    <row r="2027" spans="2:34" x14ac:dyDescent="0.3">
      <c r="B2027" s="127" t="str">
        <f t="shared" si="232"/>
        <v/>
      </c>
      <c r="C2027" s="127" t="str">
        <f t="shared" si="233"/>
        <v/>
      </c>
      <c r="E2027" s="159"/>
      <c r="F2027" s="148" t="str">
        <f>IFERROR(VLOOKUP(CONCATENATE(G2027,E2027),LOTES!$A$6:$D$1002,4,0),"")</f>
        <v/>
      </c>
      <c r="H2027" s="136" t="str">
        <f>IFERROR(VLOOKUP(CONCATENATE(G2027,E2027),LOTES!$A$6:$F$1000,6,0),"")</f>
        <v/>
      </c>
      <c r="I2027" s="132" t="str">
        <f t="shared" si="236"/>
        <v/>
      </c>
      <c r="R2027" s="132" t="str">
        <f>IFERROR(VLOOKUP(Q2027,PROVEEDORES!$A$2:$B$100,2,0),"")</f>
        <v/>
      </c>
      <c r="U2027" s="127" t="str">
        <f>IFERROR(VLOOKUP(V2027,TRANSPORTE!$A$4:$B$99,2,0),"")</f>
        <v/>
      </c>
      <c r="Y2027" s="127" t="str">
        <f>IFERROR(VLOOKUP(V2027,TRANSPORTE!$A$4:$C$99,3,0),"")</f>
        <v/>
      </c>
      <c r="Z2027" s="127" t="str">
        <f>IFERROR(VLOOKUP(V2027,TRANSPORTE!$A$4:$D$99,4,0),"")</f>
        <v/>
      </c>
      <c r="AA2027" s="127" t="str">
        <f>IFERROR(VLOOKUP(V2027,TRANSPORTE!$A$4:$E$99,5,0),"")</f>
        <v/>
      </c>
      <c r="AB2027" s="127" t="str">
        <f t="shared" si="238"/>
        <v/>
      </c>
      <c r="AC2027" s="127" t="str">
        <f t="shared" si="237"/>
        <v/>
      </c>
      <c r="AE2027" s="132" t="str">
        <f t="shared" si="235"/>
        <v/>
      </c>
      <c r="AH2027" s="127" t="str">
        <f t="shared" si="234"/>
        <v/>
      </c>
    </row>
    <row r="2028" spans="2:34" x14ac:dyDescent="0.3">
      <c r="B2028" s="127" t="str">
        <f t="shared" si="232"/>
        <v/>
      </c>
      <c r="C2028" s="127" t="str">
        <f t="shared" si="233"/>
        <v/>
      </c>
      <c r="E2028" s="159"/>
      <c r="F2028" s="148" t="str">
        <f>IFERROR(VLOOKUP(CONCATENATE(G2028,E2028),LOTES!$A$6:$D$1002,4,0),"")</f>
        <v/>
      </c>
      <c r="H2028" s="136" t="str">
        <f>IFERROR(VLOOKUP(CONCATENATE(G2028,E2028),LOTES!$A$6:$F$1000,6,0),"")</f>
        <v/>
      </c>
      <c r="I2028" s="132" t="str">
        <f t="shared" si="236"/>
        <v/>
      </c>
      <c r="R2028" s="132" t="str">
        <f>IFERROR(VLOOKUP(Q2028,PROVEEDORES!$A$2:$B$100,2,0),"")</f>
        <v/>
      </c>
      <c r="U2028" s="127" t="str">
        <f>IFERROR(VLOOKUP(V2028,TRANSPORTE!$A$4:$B$99,2,0),"")</f>
        <v/>
      </c>
      <c r="Y2028" s="127" t="str">
        <f>IFERROR(VLOOKUP(V2028,TRANSPORTE!$A$4:$C$99,3,0),"")</f>
        <v/>
      </c>
      <c r="Z2028" s="127" t="str">
        <f>IFERROR(VLOOKUP(V2028,TRANSPORTE!$A$4:$D$99,4,0),"")</f>
        <v/>
      </c>
      <c r="AA2028" s="127" t="str">
        <f>IFERROR(VLOOKUP(V2028,TRANSPORTE!$A$4:$E$99,5,0),"")</f>
        <v/>
      </c>
      <c r="AB2028" s="127" t="str">
        <f t="shared" si="238"/>
        <v/>
      </c>
      <c r="AC2028" s="127" t="str">
        <f t="shared" si="237"/>
        <v/>
      </c>
      <c r="AE2028" s="132" t="str">
        <f t="shared" si="235"/>
        <v/>
      </c>
      <c r="AH2028" s="127" t="str">
        <f t="shared" si="234"/>
        <v/>
      </c>
    </row>
    <row r="2029" spans="2:34" x14ac:dyDescent="0.3">
      <c r="B2029" s="127" t="str">
        <f t="shared" si="232"/>
        <v/>
      </c>
      <c r="C2029" s="127" t="str">
        <f t="shared" si="233"/>
        <v/>
      </c>
      <c r="E2029" s="159"/>
      <c r="F2029" s="148" t="str">
        <f>IFERROR(VLOOKUP(CONCATENATE(G2029,E2029),LOTES!$A$6:$D$1002,4,0),"")</f>
        <v/>
      </c>
      <c r="H2029" s="136" t="str">
        <f>IFERROR(VLOOKUP(CONCATENATE(G2029,E2029),LOTES!$A$6:$F$1000,6,0),"")</f>
        <v/>
      </c>
      <c r="I2029" s="132" t="str">
        <f t="shared" si="236"/>
        <v/>
      </c>
      <c r="R2029" s="132" t="str">
        <f>IFERROR(VLOOKUP(Q2029,PROVEEDORES!$A$2:$B$100,2,0),"")</f>
        <v/>
      </c>
      <c r="U2029" s="127" t="str">
        <f>IFERROR(VLOOKUP(V2029,TRANSPORTE!$A$4:$B$99,2,0),"")</f>
        <v/>
      </c>
      <c r="Y2029" s="127" t="str">
        <f>IFERROR(VLOOKUP(V2029,TRANSPORTE!$A$4:$C$99,3,0),"")</f>
        <v/>
      </c>
      <c r="Z2029" s="127" t="str">
        <f>IFERROR(VLOOKUP(V2029,TRANSPORTE!$A$4:$D$99,4,0),"")</f>
        <v/>
      </c>
      <c r="AA2029" s="127" t="str">
        <f>IFERROR(VLOOKUP(V2029,TRANSPORTE!$A$4:$E$99,5,0),"")</f>
        <v/>
      </c>
      <c r="AB2029" s="127" t="str">
        <f t="shared" si="238"/>
        <v/>
      </c>
      <c r="AC2029" s="127" t="str">
        <f t="shared" si="237"/>
        <v/>
      </c>
      <c r="AE2029" s="132" t="str">
        <f t="shared" si="235"/>
        <v/>
      </c>
      <c r="AH2029" s="127" t="str">
        <f t="shared" si="234"/>
        <v/>
      </c>
    </row>
    <row r="2030" spans="2:34" x14ac:dyDescent="0.3">
      <c r="B2030" s="127" t="str">
        <f t="shared" si="232"/>
        <v/>
      </c>
      <c r="C2030" s="127" t="str">
        <f t="shared" si="233"/>
        <v/>
      </c>
      <c r="E2030" s="159"/>
      <c r="F2030" s="148" t="str">
        <f>IFERROR(VLOOKUP(CONCATENATE(G2030,E2030),LOTES!$A$6:$D$1002,4,0),"")</f>
        <v/>
      </c>
      <c r="H2030" s="136" t="str">
        <f>IFERROR(VLOOKUP(CONCATENATE(G2030,E2030),LOTES!$A$6:$F$1000,6,0),"")</f>
        <v/>
      </c>
      <c r="I2030" s="132" t="str">
        <f t="shared" si="236"/>
        <v/>
      </c>
      <c r="R2030" s="132" t="str">
        <f>IFERROR(VLOOKUP(Q2030,PROVEEDORES!$A$2:$B$100,2,0),"")</f>
        <v/>
      </c>
      <c r="U2030" s="127" t="str">
        <f>IFERROR(VLOOKUP(V2030,TRANSPORTE!$A$4:$B$99,2,0),"")</f>
        <v/>
      </c>
      <c r="Y2030" s="127" t="str">
        <f>IFERROR(VLOOKUP(V2030,TRANSPORTE!$A$4:$C$99,3,0),"")</f>
        <v/>
      </c>
      <c r="Z2030" s="127" t="str">
        <f>IFERROR(VLOOKUP(V2030,TRANSPORTE!$A$4:$D$99,4,0),"")</f>
        <v/>
      </c>
      <c r="AA2030" s="127" t="str">
        <f>IFERROR(VLOOKUP(V2030,TRANSPORTE!$A$4:$E$99,5,0),"")</f>
        <v/>
      </c>
      <c r="AB2030" s="127" t="str">
        <f t="shared" si="238"/>
        <v/>
      </c>
      <c r="AC2030" s="127" t="str">
        <f t="shared" si="237"/>
        <v/>
      </c>
      <c r="AE2030" s="132" t="str">
        <f t="shared" si="235"/>
        <v/>
      </c>
      <c r="AH2030" s="127" t="str">
        <f t="shared" si="234"/>
        <v/>
      </c>
    </row>
    <row r="2031" spans="2:34" x14ac:dyDescent="0.3">
      <c r="B2031" s="127" t="str">
        <f t="shared" si="232"/>
        <v/>
      </c>
      <c r="C2031" s="127" t="str">
        <f t="shared" si="233"/>
        <v/>
      </c>
      <c r="E2031" s="159"/>
      <c r="F2031" s="148" t="str">
        <f>IFERROR(VLOOKUP(CONCATENATE(G2031,E2031),LOTES!$A$6:$D$1002,4,0),"")</f>
        <v/>
      </c>
      <c r="H2031" s="136" t="str">
        <f>IFERROR(VLOOKUP(CONCATENATE(G2031,E2031),LOTES!$A$6:$F$1000,6,0),"")</f>
        <v/>
      </c>
      <c r="I2031" s="132" t="str">
        <f t="shared" si="236"/>
        <v/>
      </c>
      <c r="R2031" s="132" t="str">
        <f>IFERROR(VLOOKUP(Q2031,PROVEEDORES!$A$2:$B$100,2,0),"")</f>
        <v/>
      </c>
      <c r="U2031" s="127" t="str">
        <f>IFERROR(VLOOKUP(V2031,TRANSPORTE!$A$4:$B$99,2,0),"")</f>
        <v/>
      </c>
      <c r="Y2031" s="127" t="str">
        <f>IFERROR(VLOOKUP(V2031,TRANSPORTE!$A$4:$C$99,3,0),"")</f>
        <v/>
      </c>
      <c r="Z2031" s="127" t="str">
        <f>IFERROR(VLOOKUP(V2031,TRANSPORTE!$A$4:$D$99,4,0),"")</f>
        <v/>
      </c>
      <c r="AA2031" s="127" t="str">
        <f>IFERROR(VLOOKUP(V2031,TRANSPORTE!$A$4:$E$99,5,0),"")</f>
        <v/>
      </c>
      <c r="AB2031" s="127" t="str">
        <f t="shared" si="238"/>
        <v/>
      </c>
      <c r="AC2031" s="127" t="str">
        <f t="shared" si="237"/>
        <v/>
      </c>
      <c r="AE2031" s="132" t="str">
        <f t="shared" si="235"/>
        <v/>
      </c>
      <c r="AH2031" s="127" t="str">
        <f t="shared" si="234"/>
        <v/>
      </c>
    </row>
    <row r="2032" spans="2:34" x14ac:dyDescent="0.3">
      <c r="B2032" s="127" t="str">
        <f t="shared" si="232"/>
        <v/>
      </c>
      <c r="C2032" s="127" t="str">
        <f t="shared" si="233"/>
        <v/>
      </c>
      <c r="E2032" s="159"/>
      <c r="F2032" s="148" t="str">
        <f>IFERROR(VLOOKUP(CONCATENATE(G2032,E2032),LOTES!$A$6:$D$1002,4,0),"")</f>
        <v/>
      </c>
      <c r="H2032" s="136" t="str">
        <f>IFERROR(VLOOKUP(CONCATENATE(G2032,E2032),LOTES!$A$6:$F$1000,6,0),"")</f>
        <v/>
      </c>
      <c r="I2032" s="132" t="str">
        <f t="shared" si="236"/>
        <v/>
      </c>
      <c r="R2032" s="132" t="str">
        <f>IFERROR(VLOOKUP(Q2032,PROVEEDORES!$A$2:$B$100,2,0),"")</f>
        <v/>
      </c>
      <c r="U2032" s="127" t="str">
        <f>IFERROR(VLOOKUP(V2032,TRANSPORTE!$A$4:$B$99,2,0),"")</f>
        <v/>
      </c>
      <c r="Y2032" s="127" t="str">
        <f>IFERROR(VLOOKUP(V2032,TRANSPORTE!$A$4:$C$99,3,0),"")</f>
        <v/>
      </c>
      <c r="Z2032" s="127" t="str">
        <f>IFERROR(VLOOKUP(V2032,TRANSPORTE!$A$4:$D$99,4,0),"")</f>
        <v/>
      </c>
      <c r="AA2032" s="127" t="str">
        <f>IFERROR(VLOOKUP(V2032,TRANSPORTE!$A$4:$E$99,5,0),"")</f>
        <v/>
      </c>
      <c r="AB2032" s="127" t="str">
        <f t="shared" si="238"/>
        <v/>
      </c>
      <c r="AC2032" s="127" t="str">
        <f t="shared" si="237"/>
        <v/>
      </c>
      <c r="AE2032" s="132" t="str">
        <f t="shared" si="235"/>
        <v/>
      </c>
      <c r="AH2032" s="127" t="str">
        <f t="shared" si="234"/>
        <v/>
      </c>
    </row>
    <row r="2033" spans="2:34" x14ac:dyDescent="0.3">
      <c r="B2033" s="127" t="str">
        <f t="shared" si="232"/>
        <v/>
      </c>
      <c r="C2033" s="127" t="str">
        <f t="shared" si="233"/>
        <v/>
      </c>
      <c r="E2033" s="159"/>
      <c r="F2033" s="148" t="str">
        <f>IFERROR(VLOOKUP(CONCATENATE(G2033,E2033),LOTES!$A$6:$D$1002,4,0),"")</f>
        <v/>
      </c>
      <c r="H2033" s="136" t="str">
        <f>IFERROR(VLOOKUP(CONCATENATE(G2033,E2033),LOTES!$A$6:$F$1000,6,0),"")</f>
        <v/>
      </c>
      <c r="I2033" s="132" t="str">
        <f t="shared" si="236"/>
        <v/>
      </c>
      <c r="R2033" s="132" t="str">
        <f>IFERROR(VLOOKUP(Q2033,PROVEEDORES!$A$2:$B$100,2,0),"")</f>
        <v/>
      </c>
      <c r="U2033" s="127" t="str">
        <f>IFERROR(VLOOKUP(V2033,TRANSPORTE!$A$4:$B$99,2,0),"")</f>
        <v/>
      </c>
      <c r="Y2033" s="127" t="str">
        <f>IFERROR(VLOOKUP(V2033,TRANSPORTE!$A$4:$C$99,3,0),"")</f>
        <v/>
      </c>
      <c r="Z2033" s="127" t="str">
        <f>IFERROR(VLOOKUP(V2033,TRANSPORTE!$A$4:$D$99,4,0),"")</f>
        <v/>
      </c>
      <c r="AA2033" s="127" t="str">
        <f>IFERROR(VLOOKUP(V2033,TRANSPORTE!$A$4:$E$99,5,0),"")</f>
        <v/>
      </c>
      <c r="AB2033" s="127" t="str">
        <f t="shared" si="238"/>
        <v/>
      </c>
      <c r="AC2033" s="127" t="str">
        <f t="shared" si="237"/>
        <v/>
      </c>
      <c r="AE2033" s="132" t="str">
        <f t="shared" si="235"/>
        <v/>
      </c>
      <c r="AH2033" s="127" t="str">
        <f t="shared" si="234"/>
        <v/>
      </c>
    </row>
    <row r="2034" spans="2:34" x14ac:dyDescent="0.3">
      <c r="B2034" s="127" t="str">
        <f t="shared" si="232"/>
        <v/>
      </c>
      <c r="C2034" s="127" t="str">
        <f t="shared" si="233"/>
        <v/>
      </c>
      <c r="E2034" s="159"/>
      <c r="F2034" s="148" t="str">
        <f>IFERROR(VLOOKUP(CONCATENATE(G2034,E2034),LOTES!$A$6:$D$1002,4,0),"")</f>
        <v/>
      </c>
      <c r="H2034" s="136" t="str">
        <f>IFERROR(VLOOKUP(CONCATENATE(G2034,E2034),LOTES!$A$6:$F$1000,6,0),"")</f>
        <v/>
      </c>
      <c r="I2034" s="132" t="str">
        <f t="shared" si="236"/>
        <v/>
      </c>
      <c r="R2034" s="132" t="str">
        <f>IFERROR(VLOOKUP(Q2034,PROVEEDORES!$A$2:$B$100,2,0),"")</f>
        <v/>
      </c>
      <c r="U2034" s="127" t="str">
        <f>IFERROR(VLOOKUP(V2034,TRANSPORTE!$A$4:$B$99,2,0),"")</f>
        <v/>
      </c>
      <c r="Y2034" s="127" t="str">
        <f>IFERROR(VLOOKUP(V2034,TRANSPORTE!$A$4:$C$99,3,0),"")</f>
        <v/>
      </c>
      <c r="Z2034" s="127" t="str">
        <f>IFERROR(VLOOKUP(V2034,TRANSPORTE!$A$4:$D$99,4,0),"")</f>
        <v/>
      </c>
      <c r="AA2034" s="127" t="str">
        <f>IFERROR(VLOOKUP(V2034,TRANSPORTE!$A$4:$E$99,5,0),"")</f>
        <v/>
      </c>
      <c r="AB2034" s="127" t="str">
        <f t="shared" si="238"/>
        <v/>
      </c>
      <c r="AC2034" s="127" t="str">
        <f t="shared" si="237"/>
        <v/>
      </c>
      <c r="AE2034" s="132" t="str">
        <f t="shared" si="235"/>
        <v/>
      </c>
      <c r="AH2034" s="127" t="str">
        <f t="shared" si="234"/>
        <v/>
      </c>
    </row>
    <row r="2035" spans="2:34" x14ac:dyDescent="0.3">
      <c r="B2035" s="127" t="str">
        <f t="shared" si="232"/>
        <v/>
      </c>
      <c r="C2035" s="127" t="str">
        <f t="shared" si="233"/>
        <v/>
      </c>
      <c r="E2035" s="159"/>
      <c r="F2035" s="148" t="str">
        <f>IFERROR(VLOOKUP(CONCATENATE(G2035,E2035),LOTES!$A$6:$D$1002,4,0),"")</f>
        <v/>
      </c>
      <c r="H2035" s="136" t="str">
        <f>IFERROR(VLOOKUP(CONCATENATE(G2035,E2035),LOTES!$A$6:$F$1000,6,0),"")</f>
        <v/>
      </c>
      <c r="I2035" s="132" t="str">
        <f t="shared" si="236"/>
        <v/>
      </c>
      <c r="R2035" s="132" t="str">
        <f>IFERROR(VLOOKUP(Q2035,PROVEEDORES!$A$2:$B$100,2,0),"")</f>
        <v/>
      </c>
      <c r="U2035" s="127" t="str">
        <f>IFERROR(VLOOKUP(V2035,TRANSPORTE!$A$4:$B$99,2,0),"")</f>
        <v/>
      </c>
      <c r="Y2035" s="127" t="str">
        <f>IFERROR(VLOOKUP(V2035,TRANSPORTE!$A$4:$C$99,3,0),"")</f>
        <v/>
      </c>
      <c r="Z2035" s="127" t="str">
        <f>IFERROR(VLOOKUP(V2035,TRANSPORTE!$A$4:$D$99,4,0),"")</f>
        <v/>
      </c>
      <c r="AA2035" s="127" t="str">
        <f>IFERROR(VLOOKUP(V2035,TRANSPORTE!$A$4:$E$99,5,0),"")</f>
        <v/>
      </c>
      <c r="AB2035" s="127" t="str">
        <f t="shared" si="238"/>
        <v/>
      </c>
      <c r="AC2035" s="127" t="str">
        <f t="shared" si="237"/>
        <v/>
      </c>
      <c r="AE2035" s="132" t="str">
        <f t="shared" si="235"/>
        <v/>
      </c>
      <c r="AH2035" s="127" t="str">
        <f t="shared" si="234"/>
        <v/>
      </c>
    </row>
    <row r="2036" spans="2:34" x14ac:dyDescent="0.3">
      <c r="B2036" s="127" t="str">
        <f t="shared" si="232"/>
        <v/>
      </c>
      <c r="C2036" s="127" t="str">
        <f t="shared" si="233"/>
        <v/>
      </c>
      <c r="E2036" s="159"/>
      <c r="F2036" s="148" t="str">
        <f>IFERROR(VLOOKUP(CONCATENATE(G2036,E2036),LOTES!$A$6:$D$1002,4,0),"")</f>
        <v/>
      </c>
      <c r="H2036" s="136" t="str">
        <f>IFERROR(VLOOKUP(CONCATENATE(G2036,E2036),LOTES!$A$6:$F$1000,6,0),"")</f>
        <v/>
      </c>
      <c r="I2036" s="132" t="str">
        <f t="shared" si="236"/>
        <v/>
      </c>
      <c r="R2036" s="132" t="str">
        <f>IFERROR(VLOOKUP(Q2036,PROVEEDORES!$A$2:$B$100,2,0),"")</f>
        <v/>
      </c>
      <c r="U2036" s="127" t="str">
        <f>IFERROR(VLOOKUP(V2036,TRANSPORTE!$A$4:$B$99,2,0),"")</f>
        <v/>
      </c>
      <c r="Y2036" s="127" t="str">
        <f>IFERROR(VLOOKUP(V2036,TRANSPORTE!$A$4:$C$99,3,0),"")</f>
        <v/>
      </c>
      <c r="Z2036" s="127" t="str">
        <f>IFERROR(VLOOKUP(V2036,TRANSPORTE!$A$4:$D$99,4,0),"")</f>
        <v/>
      </c>
      <c r="AA2036" s="127" t="str">
        <f>IFERROR(VLOOKUP(V2036,TRANSPORTE!$A$4:$E$99,5,0),"")</f>
        <v/>
      </c>
      <c r="AB2036" s="127" t="str">
        <f t="shared" si="238"/>
        <v/>
      </c>
      <c r="AC2036" s="127" t="str">
        <f t="shared" si="237"/>
        <v/>
      </c>
      <c r="AE2036" s="132" t="str">
        <f t="shared" si="235"/>
        <v/>
      </c>
      <c r="AH2036" s="127" t="str">
        <f t="shared" si="234"/>
        <v/>
      </c>
    </row>
    <row r="2037" spans="2:34" x14ac:dyDescent="0.3">
      <c r="B2037" s="127" t="str">
        <f t="shared" si="232"/>
        <v/>
      </c>
      <c r="C2037" s="127" t="str">
        <f t="shared" si="233"/>
        <v/>
      </c>
      <c r="E2037" s="159"/>
      <c r="F2037" s="148" t="str">
        <f>IFERROR(VLOOKUP(CONCATENATE(G2037,E2037),LOTES!$A$6:$D$1002,4,0),"")</f>
        <v/>
      </c>
      <c r="H2037" s="136" t="str">
        <f>IFERROR(VLOOKUP(CONCATENATE(G2037,E2037),LOTES!$A$6:$F$1000,6,0),"")</f>
        <v/>
      </c>
      <c r="I2037" s="132" t="str">
        <f t="shared" si="236"/>
        <v/>
      </c>
      <c r="R2037" s="132" t="str">
        <f>IFERROR(VLOOKUP(Q2037,PROVEEDORES!$A$2:$B$100,2,0),"")</f>
        <v/>
      </c>
      <c r="U2037" s="127" t="str">
        <f>IFERROR(VLOOKUP(V2037,TRANSPORTE!$A$4:$B$99,2,0),"")</f>
        <v/>
      </c>
      <c r="Y2037" s="127" t="str">
        <f>IFERROR(VLOOKUP(V2037,TRANSPORTE!$A$4:$C$99,3,0),"")</f>
        <v/>
      </c>
      <c r="Z2037" s="127" t="str">
        <f>IFERROR(VLOOKUP(V2037,TRANSPORTE!$A$4:$D$99,4,0),"")</f>
        <v/>
      </c>
      <c r="AA2037" s="127" t="str">
        <f>IFERROR(VLOOKUP(V2037,TRANSPORTE!$A$4:$E$99,5,0),"")</f>
        <v/>
      </c>
      <c r="AB2037" s="127" t="str">
        <f t="shared" si="238"/>
        <v/>
      </c>
      <c r="AC2037" s="127" t="str">
        <f t="shared" si="237"/>
        <v/>
      </c>
      <c r="AE2037" s="132" t="str">
        <f t="shared" si="235"/>
        <v/>
      </c>
      <c r="AH2037" s="127" t="str">
        <f t="shared" si="234"/>
        <v/>
      </c>
    </row>
    <row r="2038" spans="2:34" x14ac:dyDescent="0.3">
      <c r="B2038" s="127" t="str">
        <f t="shared" si="232"/>
        <v/>
      </c>
      <c r="C2038" s="127" t="str">
        <f t="shared" si="233"/>
        <v/>
      </c>
      <c r="E2038" s="159"/>
      <c r="F2038" s="148" t="str">
        <f>IFERROR(VLOOKUP(CONCATENATE(G2038,E2038),LOTES!$A$6:$D$1002,4,0),"")</f>
        <v/>
      </c>
      <c r="H2038" s="136" t="str">
        <f>IFERROR(VLOOKUP(CONCATENATE(G2038,E2038),LOTES!$A$6:$F$1000,6,0),"")</f>
        <v/>
      </c>
      <c r="I2038" s="132" t="str">
        <f t="shared" si="236"/>
        <v/>
      </c>
      <c r="R2038" s="132" t="str">
        <f>IFERROR(VLOOKUP(Q2038,PROVEEDORES!$A$2:$B$100,2,0),"")</f>
        <v/>
      </c>
      <c r="U2038" s="127" t="str">
        <f>IFERROR(VLOOKUP(V2038,TRANSPORTE!$A$4:$B$99,2,0),"")</f>
        <v/>
      </c>
      <c r="Y2038" s="127" t="str">
        <f>IFERROR(VLOOKUP(V2038,TRANSPORTE!$A$4:$C$99,3,0),"")</f>
        <v/>
      </c>
      <c r="Z2038" s="127" t="str">
        <f>IFERROR(VLOOKUP(V2038,TRANSPORTE!$A$4:$D$99,4,0),"")</f>
        <v/>
      </c>
      <c r="AA2038" s="127" t="str">
        <f>IFERROR(VLOOKUP(V2038,TRANSPORTE!$A$4:$E$99,5,0),"")</f>
        <v/>
      </c>
      <c r="AB2038" s="127" t="str">
        <f t="shared" si="238"/>
        <v/>
      </c>
      <c r="AC2038" s="127" t="str">
        <f t="shared" si="237"/>
        <v/>
      </c>
      <c r="AE2038" s="132" t="str">
        <f t="shared" si="235"/>
        <v/>
      </c>
      <c r="AH2038" s="127" t="str">
        <f t="shared" si="234"/>
        <v/>
      </c>
    </row>
    <row r="2039" spans="2:34" x14ac:dyDescent="0.3">
      <c r="B2039" s="127" t="str">
        <f t="shared" si="232"/>
        <v/>
      </c>
      <c r="C2039" s="127" t="str">
        <f t="shared" si="233"/>
        <v/>
      </c>
      <c r="E2039" s="159"/>
      <c r="F2039" s="148" t="str">
        <f>IFERROR(VLOOKUP(CONCATENATE(G2039,E2039),LOTES!$A$6:$D$1002,4,0),"")</f>
        <v/>
      </c>
      <c r="H2039" s="136" t="str">
        <f>IFERROR(VLOOKUP(CONCATENATE(G2039,E2039),LOTES!$A$6:$F$1000,6,0),"")</f>
        <v/>
      </c>
      <c r="I2039" s="132" t="str">
        <f t="shared" si="236"/>
        <v/>
      </c>
      <c r="R2039" s="132" t="str">
        <f>IFERROR(VLOOKUP(Q2039,PROVEEDORES!$A$2:$B$100,2,0),"")</f>
        <v/>
      </c>
      <c r="U2039" s="127" t="str">
        <f>IFERROR(VLOOKUP(V2039,TRANSPORTE!$A$4:$B$99,2,0),"")</f>
        <v/>
      </c>
      <c r="Y2039" s="127" t="str">
        <f>IFERROR(VLOOKUP(V2039,TRANSPORTE!$A$4:$C$99,3,0),"")</f>
        <v/>
      </c>
      <c r="Z2039" s="127" t="str">
        <f>IFERROR(VLOOKUP(V2039,TRANSPORTE!$A$4:$D$99,4,0),"")</f>
        <v/>
      </c>
      <c r="AA2039" s="127" t="str">
        <f>IFERROR(VLOOKUP(V2039,TRANSPORTE!$A$4:$E$99,5,0),"")</f>
        <v/>
      </c>
      <c r="AB2039" s="127" t="str">
        <f t="shared" si="238"/>
        <v/>
      </c>
      <c r="AC2039" s="127" t="str">
        <f t="shared" si="237"/>
        <v/>
      </c>
      <c r="AE2039" s="132" t="str">
        <f t="shared" si="235"/>
        <v/>
      </c>
      <c r="AH2039" s="127" t="str">
        <f t="shared" si="234"/>
        <v/>
      </c>
    </row>
    <row r="2040" spans="2:34" x14ac:dyDescent="0.3">
      <c r="B2040" s="127" t="str">
        <f t="shared" si="232"/>
        <v/>
      </c>
      <c r="C2040" s="127" t="str">
        <f t="shared" si="233"/>
        <v/>
      </c>
      <c r="E2040" s="159"/>
      <c r="F2040" s="148" t="str">
        <f>IFERROR(VLOOKUP(CONCATENATE(G2040,E2040),LOTES!$A$6:$D$1002,4,0),"")</f>
        <v/>
      </c>
      <c r="H2040" s="136" t="str">
        <f>IFERROR(VLOOKUP(CONCATENATE(G2040,E2040),LOTES!$A$6:$F$1000,6,0),"")</f>
        <v/>
      </c>
      <c r="I2040" s="132" t="str">
        <f t="shared" si="236"/>
        <v/>
      </c>
      <c r="R2040" s="132" t="str">
        <f>IFERROR(VLOOKUP(Q2040,PROVEEDORES!$A$2:$B$100,2,0),"")</f>
        <v/>
      </c>
      <c r="U2040" s="127" t="str">
        <f>IFERROR(VLOOKUP(V2040,TRANSPORTE!$A$4:$B$99,2,0),"")</f>
        <v/>
      </c>
      <c r="Y2040" s="127" t="str">
        <f>IFERROR(VLOOKUP(V2040,TRANSPORTE!$A$4:$C$99,3,0),"")</f>
        <v/>
      </c>
      <c r="Z2040" s="127" t="str">
        <f>IFERROR(VLOOKUP(V2040,TRANSPORTE!$A$4:$D$99,4,0),"")</f>
        <v/>
      </c>
      <c r="AA2040" s="127" t="str">
        <f>IFERROR(VLOOKUP(V2040,TRANSPORTE!$A$4:$E$99,5,0),"")</f>
        <v/>
      </c>
      <c r="AB2040" s="127" t="str">
        <f t="shared" si="238"/>
        <v/>
      </c>
      <c r="AC2040" s="127" t="str">
        <f t="shared" si="237"/>
        <v/>
      </c>
      <c r="AE2040" s="132" t="str">
        <f t="shared" si="235"/>
        <v/>
      </c>
      <c r="AH2040" s="127" t="str">
        <f t="shared" si="234"/>
        <v/>
      </c>
    </row>
    <row r="2041" spans="2:34" x14ac:dyDescent="0.3">
      <c r="B2041" s="127" t="str">
        <f t="shared" si="232"/>
        <v/>
      </c>
      <c r="C2041" s="127" t="str">
        <f t="shared" si="233"/>
        <v/>
      </c>
      <c r="E2041" s="159"/>
      <c r="F2041" s="148" t="str">
        <f>IFERROR(VLOOKUP(CONCATENATE(G2041,E2041),LOTES!$A$6:$D$1002,4,0),"")</f>
        <v/>
      </c>
      <c r="H2041" s="136" t="str">
        <f>IFERROR(VLOOKUP(CONCATENATE(G2041,E2041),LOTES!$A$6:$F$1000,6,0),"")</f>
        <v/>
      </c>
      <c r="I2041" s="132" t="str">
        <f t="shared" si="236"/>
        <v/>
      </c>
      <c r="R2041" s="132" t="str">
        <f>IFERROR(VLOOKUP(Q2041,PROVEEDORES!$A$2:$B$100,2,0),"")</f>
        <v/>
      </c>
      <c r="U2041" s="127" t="str">
        <f>IFERROR(VLOOKUP(V2041,TRANSPORTE!$A$4:$B$99,2,0),"")</f>
        <v/>
      </c>
      <c r="Y2041" s="127" t="str">
        <f>IFERROR(VLOOKUP(V2041,TRANSPORTE!$A$4:$C$99,3,0),"")</f>
        <v/>
      </c>
      <c r="Z2041" s="127" t="str">
        <f>IFERROR(VLOOKUP(V2041,TRANSPORTE!$A$4:$D$99,4,0),"")</f>
        <v/>
      </c>
      <c r="AA2041" s="127" t="str">
        <f>IFERROR(VLOOKUP(V2041,TRANSPORTE!$A$4:$E$99,5,0),"")</f>
        <v/>
      </c>
      <c r="AB2041" s="127" t="str">
        <f t="shared" si="238"/>
        <v/>
      </c>
      <c r="AC2041" s="127" t="str">
        <f t="shared" si="237"/>
        <v/>
      </c>
      <c r="AE2041" s="132" t="str">
        <f t="shared" si="235"/>
        <v/>
      </c>
      <c r="AH2041" s="127" t="str">
        <f t="shared" si="234"/>
        <v/>
      </c>
    </row>
    <row r="2042" spans="2:34" x14ac:dyDescent="0.3">
      <c r="B2042" s="127" t="str">
        <f t="shared" si="232"/>
        <v/>
      </c>
      <c r="C2042" s="127" t="str">
        <f t="shared" si="233"/>
        <v/>
      </c>
      <c r="E2042" s="159"/>
      <c r="F2042" s="148" t="str">
        <f>IFERROR(VLOOKUP(CONCATENATE(G2042,E2042),LOTES!$A$6:$D$1002,4,0),"")</f>
        <v/>
      </c>
      <c r="H2042" s="136" t="str">
        <f>IFERROR(VLOOKUP(CONCATENATE(G2042,E2042),LOTES!$A$6:$F$1000,6,0),"")</f>
        <v/>
      </c>
      <c r="I2042" s="132" t="str">
        <f t="shared" si="236"/>
        <v/>
      </c>
      <c r="R2042" s="132" t="str">
        <f>IFERROR(VLOOKUP(Q2042,PROVEEDORES!$A$2:$B$100,2,0),"")</f>
        <v/>
      </c>
      <c r="U2042" s="127" t="str">
        <f>IFERROR(VLOOKUP(V2042,TRANSPORTE!$A$4:$B$99,2,0),"")</f>
        <v/>
      </c>
      <c r="Y2042" s="127" t="str">
        <f>IFERROR(VLOOKUP(V2042,TRANSPORTE!$A$4:$C$99,3,0),"")</f>
        <v/>
      </c>
      <c r="Z2042" s="127" t="str">
        <f>IFERROR(VLOOKUP(V2042,TRANSPORTE!$A$4:$D$99,4,0),"")</f>
        <v/>
      </c>
      <c r="AA2042" s="127" t="str">
        <f>IFERROR(VLOOKUP(V2042,TRANSPORTE!$A$4:$E$99,5,0),"")</f>
        <v/>
      </c>
      <c r="AB2042" s="127" t="str">
        <f t="shared" si="238"/>
        <v/>
      </c>
      <c r="AC2042" s="127" t="str">
        <f t="shared" si="237"/>
        <v/>
      </c>
      <c r="AE2042" s="132" t="str">
        <f t="shared" si="235"/>
        <v/>
      </c>
      <c r="AH2042" s="127" t="str">
        <f t="shared" si="234"/>
        <v/>
      </c>
    </row>
    <row r="2043" spans="2:34" x14ac:dyDescent="0.3">
      <c r="B2043" s="127" t="str">
        <f t="shared" si="232"/>
        <v/>
      </c>
      <c r="C2043" s="127" t="str">
        <f t="shared" si="233"/>
        <v/>
      </c>
      <c r="E2043" s="159"/>
      <c r="F2043" s="148" t="str">
        <f>IFERROR(VLOOKUP(CONCATENATE(G2043,E2043),LOTES!$A$6:$D$1002,4,0),"")</f>
        <v/>
      </c>
      <c r="H2043" s="136" t="str">
        <f>IFERROR(VLOOKUP(CONCATENATE(G2043,E2043),LOTES!$A$6:$F$1000,6,0),"")</f>
        <v/>
      </c>
      <c r="I2043" s="132" t="str">
        <f t="shared" si="236"/>
        <v/>
      </c>
      <c r="R2043" s="132" t="str">
        <f>IFERROR(VLOOKUP(Q2043,PROVEEDORES!$A$2:$B$100,2,0),"")</f>
        <v/>
      </c>
      <c r="U2043" s="127" t="str">
        <f>IFERROR(VLOOKUP(V2043,TRANSPORTE!$A$4:$B$99,2,0),"")</f>
        <v/>
      </c>
      <c r="Y2043" s="127" t="str">
        <f>IFERROR(VLOOKUP(V2043,TRANSPORTE!$A$4:$C$99,3,0),"")</f>
        <v/>
      </c>
      <c r="Z2043" s="127" t="str">
        <f>IFERROR(VLOOKUP(V2043,TRANSPORTE!$A$4:$D$99,4,0),"")</f>
        <v/>
      </c>
      <c r="AA2043" s="127" t="str">
        <f>IFERROR(VLOOKUP(V2043,TRANSPORTE!$A$4:$E$99,5,0),"")</f>
        <v/>
      </c>
      <c r="AB2043" s="127" t="str">
        <f t="shared" si="238"/>
        <v/>
      </c>
      <c r="AC2043" s="127" t="str">
        <f t="shared" si="237"/>
        <v/>
      </c>
      <c r="AE2043" s="132" t="str">
        <f t="shared" si="235"/>
        <v/>
      </c>
      <c r="AH2043" s="127" t="str">
        <f t="shared" si="234"/>
        <v/>
      </c>
    </row>
    <row r="2044" spans="2:34" x14ac:dyDescent="0.3">
      <c r="B2044" s="127" t="str">
        <f t="shared" si="232"/>
        <v/>
      </c>
      <c r="C2044" s="127" t="str">
        <f t="shared" si="233"/>
        <v/>
      </c>
      <c r="E2044" s="159"/>
      <c r="F2044" s="148" t="str">
        <f>IFERROR(VLOOKUP(CONCATENATE(G2044,E2044),LOTES!$A$6:$D$1002,4,0),"")</f>
        <v/>
      </c>
      <c r="H2044" s="136" t="str">
        <f>IFERROR(VLOOKUP(CONCATENATE(G2044,E2044),LOTES!$A$6:$F$1000,6,0),"")</f>
        <v/>
      </c>
      <c r="I2044" s="132" t="str">
        <f t="shared" si="236"/>
        <v/>
      </c>
      <c r="R2044" s="132" t="str">
        <f>IFERROR(VLOOKUP(Q2044,PROVEEDORES!$A$2:$B$100,2,0),"")</f>
        <v/>
      </c>
      <c r="U2044" s="127" t="str">
        <f>IFERROR(VLOOKUP(V2044,TRANSPORTE!$A$4:$B$99,2,0),"")</f>
        <v/>
      </c>
      <c r="Y2044" s="127" t="str">
        <f>IFERROR(VLOOKUP(V2044,TRANSPORTE!$A$4:$C$99,3,0),"")</f>
        <v/>
      </c>
      <c r="Z2044" s="127" t="str">
        <f>IFERROR(VLOOKUP(V2044,TRANSPORTE!$A$4:$D$99,4,0),"")</f>
        <v/>
      </c>
      <c r="AA2044" s="127" t="str">
        <f>IFERROR(VLOOKUP(V2044,TRANSPORTE!$A$4:$E$99,5,0),"")</f>
        <v/>
      </c>
      <c r="AB2044" s="127" t="str">
        <f t="shared" si="238"/>
        <v/>
      </c>
      <c r="AC2044" s="127" t="str">
        <f t="shared" si="237"/>
        <v/>
      </c>
      <c r="AE2044" s="132" t="str">
        <f t="shared" si="235"/>
        <v/>
      </c>
      <c r="AH2044" s="127" t="str">
        <f t="shared" si="234"/>
        <v/>
      </c>
    </row>
    <row r="2045" spans="2:34" x14ac:dyDescent="0.3">
      <c r="B2045" s="127" t="str">
        <f t="shared" si="232"/>
        <v/>
      </c>
      <c r="C2045" s="127" t="str">
        <f t="shared" si="233"/>
        <v/>
      </c>
      <c r="E2045" s="159"/>
      <c r="F2045" s="148" t="str">
        <f>IFERROR(VLOOKUP(CONCATENATE(G2045,E2045),LOTES!$A$6:$D$1002,4,0),"")</f>
        <v/>
      </c>
      <c r="H2045" s="136" t="str">
        <f>IFERROR(VLOOKUP(CONCATENATE(G2045,E2045),LOTES!$A$6:$F$1000,6,0),"")</f>
        <v/>
      </c>
      <c r="I2045" s="132" t="str">
        <f t="shared" si="236"/>
        <v/>
      </c>
      <c r="R2045" s="132" t="str">
        <f>IFERROR(VLOOKUP(Q2045,PROVEEDORES!$A$2:$B$100,2,0),"")</f>
        <v/>
      </c>
      <c r="U2045" s="127" t="str">
        <f>IFERROR(VLOOKUP(V2045,TRANSPORTE!$A$4:$B$99,2,0),"")</f>
        <v/>
      </c>
      <c r="Y2045" s="127" t="str">
        <f>IFERROR(VLOOKUP(V2045,TRANSPORTE!$A$4:$C$99,3,0),"")</f>
        <v/>
      </c>
      <c r="Z2045" s="127" t="str">
        <f>IFERROR(VLOOKUP(V2045,TRANSPORTE!$A$4:$D$99,4,0),"")</f>
        <v/>
      </c>
      <c r="AA2045" s="127" t="str">
        <f>IFERROR(VLOOKUP(V2045,TRANSPORTE!$A$4:$E$99,5,0),"")</f>
        <v/>
      </c>
      <c r="AB2045" s="127" t="str">
        <f t="shared" si="238"/>
        <v/>
      </c>
      <c r="AC2045" s="127" t="str">
        <f t="shared" si="237"/>
        <v/>
      </c>
      <c r="AE2045" s="132" t="str">
        <f t="shared" si="235"/>
        <v/>
      </c>
      <c r="AH2045" s="127" t="str">
        <f t="shared" si="234"/>
        <v/>
      </c>
    </row>
    <row r="2046" spans="2:34" x14ac:dyDescent="0.3">
      <c r="B2046" s="127" t="str">
        <f t="shared" si="232"/>
        <v/>
      </c>
      <c r="C2046" s="127" t="str">
        <f t="shared" si="233"/>
        <v/>
      </c>
      <c r="E2046" s="159"/>
      <c r="F2046" s="148" t="str">
        <f>IFERROR(VLOOKUP(CONCATENATE(G2046,E2046),LOTES!$A$6:$D$1002,4,0),"")</f>
        <v/>
      </c>
      <c r="H2046" s="136" t="str">
        <f>IFERROR(VLOOKUP(CONCATENATE(G2046,E2046),LOTES!$A$6:$F$1000,6,0),"")</f>
        <v/>
      </c>
      <c r="I2046" s="132" t="str">
        <f t="shared" si="236"/>
        <v/>
      </c>
      <c r="R2046" s="132" t="str">
        <f>IFERROR(VLOOKUP(Q2046,PROVEEDORES!$A$2:$B$100,2,0),"")</f>
        <v/>
      </c>
      <c r="U2046" s="127" t="str">
        <f>IFERROR(VLOOKUP(V2046,TRANSPORTE!$A$4:$B$99,2,0),"")</f>
        <v/>
      </c>
      <c r="Y2046" s="127" t="str">
        <f>IFERROR(VLOOKUP(V2046,TRANSPORTE!$A$4:$C$99,3,0),"")</f>
        <v/>
      </c>
      <c r="Z2046" s="127" t="str">
        <f>IFERROR(VLOOKUP(V2046,TRANSPORTE!$A$4:$D$99,4,0),"")</f>
        <v/>
      </c>
      <c r="AA2046" s="127" t="str">
        <f>IFERROR(VLOOKUP(V2046,TRANSPORTE!$A$4:$E$99,5,0),"")</f>
        <v/>
      </c>
      <c r="AB2046" s="127" t="str">
        <f t="shared" si="238"/>
        <v/>
      </c>
      <c r="AC2046" s="127" t="str">
        <f t="shared" si="237"/>
        <v/>
      </c>
      <c r="AE2046" s="132" t="str">
        <f t="shared" si="235"/>
        <v/>
      </c>
      <c r="AH2046" s="127" t="str">
        <f t="shared" si="234"/>
        <v/>
      </c>
    </row>
    <row r="2047" spans="2:34" x14ac:dyDescent="0.3">
      <c r="B2047" s="127" t="str">
        <f t="shared" ref="B2047:B2110" si="239">CONCATENATE(A2047,AB2047)</f>
        <v/>
      </c>
      <c r="C2047" s="127" t="str">
        <f t="shared" ref="C2047:C2110" si="240">CONCATENATE(N2047,I2047)</f>
        <v/>
      </c>
      <c r="E2047" s="159"/>
      <c r="F2047" s="148" t="str">
        <f>IFERROR(VLOOKUP(CONCATENATE(G2047,E2047),LOTES!$A$6:$D$1002,4,0),"")</f>
        <v/>
      </c>
      <c r="H2047" s="136" t="str">
        <f>IFERROR(VLOOKUP(CONCATENATE(G2047,E2047),LOTES!$A$6:$F$1000,6,0),"")</f>
        <v/>
      </c>
      <c r="I2047" s="132" t="str">
        <f t="shared" si="236"/>
        <v/>
      </c>
      <c r="R2047" s="132" t="str">
        <f>IFERROR(VLOOKUP(Q2047,PROVEEDORES!$A$2:$B$100,2,0),"")</f>
        <v/>
      </c>
      <c r="U2047" s="127" t="str">
        <f>IFERROR(VLOOKUP(V2047,TRANSPORTE!$A$4:$B$99,2,0),"")</f>
        <v/>
      </c>
      <c r="Y2047" s="127" t="str">
        <f>IFERROR(VLOOKUP(V2047,TRANSPORTE!$A$4:$C$99,3,0),"")</f>
        <v/>
      </c>
      <c r="Z2047" s="127" t="str">
        <f>IFERROR(VLOOKUP(V2047,TRANSPORTE!$A$4:$D$99,4,0),"")</f>
        <v/>
      </c>
      <c r="AA2047" s="127" t="str">
        <f>IFERROR(VLOOKUP(V2047,TRANSPORTE!$A$4:$E$99,5,0),"")</f>
        <v/>
      </c>
      <c r="AB2047" s="127" t="str">
        <f t="shared" si="238"/>
        <v/>
      </c>
      <c r="AC2047" s="127" t="str">
        <f t="shared" si="237"/>
        <v/>
      </c>
      <c r="AE2047" s="132" t="str">
        <f t="shared" si="235"/>
        <v/>
      </c>
      <c r="AH2047" s="127" t="str">
        <f t="shared" ref="AH2047:AH2110" si="241">CONCATENATE(N2047,F2047)</f>
        <v/>
      </c>
    </row>
    <row r="2048" spans="2:34" x14ac:dyDescent="0.3">
      <c r="B2048" s="127" t="str">
        <f t="shared" si="239"/>
        <v/>
      </c>
      <c r="C2048" s="127" t="str">
        <f t="shared" si="240"/>
        <v/>
      </c>
      <c r="E2048" s="159"/>
      <c r="F2048" s="148" t="str">
        <f>IFERROR(VLOOKUP(CONCATENATE(G2048,E2048),LOTES!$A$6:$D$1002,4,0),"")</f>
        <v/>
      </c>
      <c r="H2048" s="136" t="str">
        <f>IFERROR(VLOOKUP(CONCATENATE(G2048,E2048),LOTES!$A$6:$F$1000,6,0),"")</f>
        <v/>
      </c>
      <c r="I2048" s="132" t="str">
        <f t="shared" si="236"/>
        <v/>
      </c>
      <c r="R2048" s="132" t="str">
        <f>IFERROR(VLOOKUP(Q2048,PROVEEDORES!$A$2:$B$100,2,0),"")</f>
        <v/>
      </c>
      <c r="U2048" s="127" t="str">
        <f>IFERROR(VLOOKUP(V2048,TRANSPORTE!$A$4:$B$99,2,0),"")</f>
        <v/>
      </c>
      <c r="Y2048" s="127" t="str">
        <f>IFERROR(VLOOKUP(V2048,TRANSPORTE!$A$4:$C$99,3,0),"")</f>
        <v/>
      </c>
      <c r="Z2048" s="127" t="str">
        <f>IFERROR(VLOOKUP(V2048,TRANSPORTE!$A$4:$D$99,4,0),"")</f>
        <v/>
      </c>
      <c r="AA2048" s="127" t="str">
        <f>IFERROR(VLOOKUP(V2048,TRANSPORTE!$A$4:$E$99,5,0),"")</f>
        <v/>
      </c>
      <c r="AB2048" s="127" t="str">
        <f t="shared" si="238"/>
        <v/>
      </c>
      <c r="AC2048" s="127" t="str">
        <f t="shared" si="237"/>
        <v/>
      </c>
      <c r="AE2048" s="132" t="str">
        <f t="shared" si="235"/>
        <v/>
      </c>
      <c r="AH2048" s="127" t="str">
        <f t="shared" si="241"/>
        <v/>
      </c>
    </row>
    <row r="2049" spans="2:34" x14ac:dyDescent="0.3">
      <c r="B2049" s="127" t="str">
        <f t="shared" si="239"/>
        <v/>
      </c>
      <c r="C2049" s="127" t="str">
        <f t="shared" si="240"/>
        <v/>
      </c>
      <c r="E2049" s="159"/>
      <c r="F2049" s="148" t="str">
        <f>IFERROR(VLOOKUP(CONCATENATE(G2049,E2049),LOTES!$A$6:$D$1002,4,0),"")</f>
        <v/>
      </c>
      <c r="H2049" s="136" t="str">
        <f>IFERROR(VLOOKUP(CONCATENATE(G2049,E2049),LOTES!$A$6:$F$1000,6,0),"")</f>
        <v/>
      </c>
      <c r="I2049" s="132" t="str">
        <f t="shared" si="236"/>
        <v/>
      </c>
      <c r="R2049" s="132" t="str">
        <f>IFERROR(VLOOKUP(Q2049,PROVEEDORES!$A$2:$B$100,2,0),"")</f>
        <v/>
      </c>
      <c r="U2049" s="127" t="str">
        <f>IFERROR(VLOOKUP(V2049,TRANSPORTE!$A$4:$B$99,2,0),"")</f>
        <v/>
      </c>
      <c r="Y2049" s="127" t="str">
        <f>IFERROR(VLOOKUP(V2049,TRANSPORTE!$A$4:$C$99,3,0),"")</f>
        <v/>
      </c>
      <c r="Z2049" s="127" t="str">
        <f>IFERROR(VLOOKUP(V2049,TRANSPORTE!$A$4:$D$99,4,0),"")</f>
        <v/>
      </c>
      <c r="AA2049" s="127" t="str">
        <f>IFERROR(VLOOKUP(V2049,TRANSPORTE!$A$4:$E$99,5,0),"")</f>
        <v/>
      </c>
      <c r="AB2049" s="127" t="str">
        <f t="shared" si="238"/>
        <v/>
      </c>
      <c r="AC2049" s="127" t="str">
        <f t="shared" si="237"/>
        <v/>
      </c>
      <c r="AE2049" s="132" t="str">
        <f t="shared" si="235"/>
        <v/>
      </c>
      <c r="AH2049" s="127" t="str">
        <f t="shared" si="241"/>
        <v/>
      </c>
    </row>
    <row r="2050" spans="2:34" x14ac:dyDescent="0.3">
      <c r="B2050" s="127" t="str">
        <f t="shared" si="239"/>
        <v/>
      </c>
      <c r="C2050" s="127" t="str">
        <f t="shared" si="240"/>
        <v/>
      </c>
      <c r="E2050" s="159"/>
      <c r="F2050" s="148" t="str">
        <f>IFERROR(VLOOKUP(CONCATENATE(G2050,E2050),LOTES!$A$6:$D$1002,4,0),"")</f>
        <v/>
      </c>
      <c r="H2050" s="136" t="str">
        <f>IFERROR(VLOOKUP(CONCATENATE(G2050,E2050),LOTES!$A$6:$F$1000,6,0),"")</f>
        <v/>
      </c>
      <c r="I2050" s="132" t="str">
        <f t="shared" si="236"/>
        <v/>
      </c>
      <c r="R2050" s="132" t="str">
        <f>IFERROR(VLOOKUP(Q2050,PROVEEDORES!$A$2:$B$100,2,0),"")</f>
        <v/>
      </c>
      <c r="U2050" s="127" t="str">
        <f>IFERROR(VLOOKUP(V2050,TRANSPORTE!$A$4:$B$99,2,0),"")</f>
        <v/>
      </c>
      <c r="Y2050" s="127" t="str">
        <f>IFERROR(VLOOKUP(V2050,TRANSPORTE!$A$4:$C$99,3,0),"")</f>
        <v/>
      </c>
      <c r="Z2050" s="127" t="str">
        <f>IFERROR(VLOOKUP(V2050,TRANSPORTE!$A$4:$D$99,4,0),"")</f>
        <v/>
      </c>
      <c r="AA2050" s="127" t="str">
        <f>IFERROR(VLOOKUP(V2050,TRANSPORTE!$A$4:$E$99,5,0),"")</f>
        <v/>
      </c>
      <c r="AB2050" s="127" t="str">
        <f t="shared" si="238"/>
        <v/>
      </c>
      <c r="AC2050" s="127" t="str">
        <f t="shared" si="237"/>
        <v/>
      </c>
      <c r="AE2050" s="132" t="str">
        <f t="shared" ref="AE2050:AE2113" si="242">IF(N2050&lt;&gt;"",IF(N2050=N2049,AE2049,AE2049+1),"")</f>
        <v/>
      </c>
      <c r="AH2050" s="127" t="str">
        <f t="shared" si="241"/>
        <v/>
      </c>
    </row>
    <row r="2051" spans="2:34" x14ac:dyDescent="0.3">
      <c r="B2051" s="127" t="str">
        <f t="shared" si="239"/>
        <v/>
      </c>
      <c r="C2051" s="127" t="str">
        <f t="shared" si="240"/>
        <v/>
      </c>
      <c r="E2051" s="159"/>
      <c r="F2051" s="148" t="str">
        <f>IFERROR(VLOOKUP(CONCATENATE(G2051,E2051),LOTES!$A$6:$D$1002,4,0),"")</f>
        <v/>
      </c>
      <c r="H2051" s="136" t="str">
        <f>IFERROR(VLOOKUP(CONCATENATE(G2051,E2051),LOTES!$A$6:$F$1000,6,0),"")</f>
        <v/>
      </c>
      <c r="I2051" s="132" t="str">
        <f t="shared" si="236"/>
        <v/>
      </c>
      <c r="R2051" s="132" t="str">
        <f>IFERROR(VLOOKUP(Q2051,PROVEEDORES!$A$2:$B$100,2,0),"")</f>
        <v/>
      </c>
      <c r="U2051" s="127" t="str">
        <f>IFERROR(VLOOKUP(V2051,TRANSPORTE!$A$4:$B$99,2,0),"")</f>
        <v/>
      </c>
      <c r="Y2051" s="127" t="str">
        <f>IFERROR(VLOOKUP(V2051,TRANSPORTE!$A$4:$C$99,3,0),"")</f>
        <v/>
      </c>
      <c r="Z2051" s="127" t="str">
        <f>IFERROR(VLOOKUP(V2051,TRANSPORTE!$A$4:$D$99,4,0),"")</f>
        <v/>
      </c>
      <c r="AA2051" s="127" t="str">
        <f>IFERROR(VLOOKUP(V2051,TRANSPORTE!$A$4:$E$99,5,0),"")</f>
        <v/>
      </c>
      <c r="AB2051" s="127" t="str">
        <f t="shared" si="238"/>
        <v/>
      </c>
      <c r="AC2051" s="127" t="str">
        <f t="shared" si="237"/>
        <v/>
      </c>
      <c r="AE2051" s="132" t="str">
        <f t="shared" si="242"/>
        <v/>
      </c>
      <c r="AH2051" s="127" t="str">
        <f t="shared" si="241"/>
        <v/>
      </c>
    </row>
    <row r="2052" spans="2:34" x14ac:dyDescent="0.3">
      <c r="B2052" s="127" t="str">
        <f t="shared" si="239"/>
        <v/>
      </c>
      <c r="C2052" s="127" t="str">
        <f t="shared" si="240"/>
        <v/>
      </c>
      <c r="E2052" s="159"/>
      <c r="F2052" s="148" t="str">
        <f>IFERROR(VLOOKUP(CONCATENATE(G2052,E2052),LOTES!$A$6:$D$1002,4,0),"")</f>
        <v/>
      </c>
      <c r="H2052" s="136" t="str">
        <f>IFERROR(VLOOKUP(CONCATENATE(G2052,E2052),LOTES!$A$6:$F$1000,6,0),"")</f>
        <v/>
      </c>
      <c r="I2052" s="132" t="str">
        <f t="shared" si="236"/>
        <v/>
      </c>
      <c r="R2052" s="132" t="str">
        <f>IFERROR(VLOOKUP(Q2052,PROVEEDORES!$A$2:$B$100,2,0),"")</f>
        <v/>
      </c>
      <c r="U2052" s="127" t="str">
        <f>IFERROR(VLOOKUP(V2052,TRANSPORTE!$A$4:$B$99,2,0),"")</f>
        <v/>
      </c>
      <c r="Y2052" s="127" t="str">
        <f>IFERROR(VLOOKUP(V2052,TRANSPORTE!$A$4:$C$99,3,0),"")</f>
        <v/>
      </c>
      <c r="Z2052" s="127" t="str">
        <f>IFERROR(VLOOKUP(V2052,TRANSPORTE!$A$4:$D$99,4,0),"")</f>
        <v/>
      </c>
      <c r="AA2052" s="127" t="str">
        <f>IFERROR(VLOOKUP(V2052,TRANSPORTE!$A$4:$E$99,5,0),"")</f>
        <v/>
      </c>
      <c r="AB2052" s="127" t="str">
        <f t="shared" si="238"/>
        <v/>
      </c>
      <c r="AC2052" s="127" t="str">
        <f t="shared" si="237"/>
        <v/>
      </c>
      <c r="AE2052" s="132" t="str">
        <f t="shared" si="242"/>
        <v/>
      </c>
      <c r="AH2052" s="127" t="str">
        <f t="shared" si="241"/>
        <v/>
      </c>
    </row>
    <row r="2053" spans="2:34" x14ac:dyDescent="0.3">
      <c r="B2053" s="127" t="str">
        <f t="shared" si="239"/>
        <v/>
      </c>
      <c r="C2053" s="127" t="str">
        <f t="shared" si="240"/>
        <v/>
      </c>
      <c r="E2053" s="159"/>
      <c r="F2053" s="148" t="str">
        <f>IFERROR(VLOOKUP(CONCATENATE(G2053,E2053),LOTES!$A$6:$D$1002,4,0),"")</f>
        <v/>
      </c>
      <c r="H2053" s="136" t="str">
        <f>IFERROR(VLOOKUP(CONCATENATE(G2053,E2053),LOTES!$A$6:$F$1000,6,0),"")</f>
        <v/>
      </c>
      <c r="I2053" s="132" t="str">
        <f t="shared" si="236"/>
        <v/>
      </c>
      <c r="R2053" s="132" t="str">
        <f>IFERROR(VLOOKUP(Q2053,PROVEEDORES!$A$2:$B$100,2,0),"")</f>
        <v/>
      </c>
      <c r="U2053" s="127" t="str">
        <f>IFERROR(VLOOKUP(V2053,TRANSPORTE!$A$4:$B$99,2,0),"")</f>
        <v/>
      </c>
      <c r="Y2053" s="127" t="str">
        <f>IFERROR(VLOOKUP(V2053,TRANSPORTE!$A$4:$C$99,3,0),"")</f>
        <v/>
      </c>
      <c r="Z2053" s="127" t="str">
        <f>IFERROR(VLOOKUP(V2053,TRANSPORTE!$A$4:$D$99,4,0),"")</f>
        <v/>
      </c>
      <c r="AA2053" s="127" t="str">
        <f>IFERROR(VLOOKUP(V2053,TRANSPORTE!$A$4:$E$99,5,0),"")</f>
        <v/>
      </c>
      <c r="AB2053" s="127" t="str">
        <f t="shared" si="238"/>
        <v/>
      </c>
      <c r="AC2053" s="127" t="str">
        <f t="shared" si="237"/>
        <v/>
      </c>
      <c r="AE2053" s="132" t="str">
        <f t="shared" si="242"/>
        <v/>
      </c>
      <c r="AH2053" s="127" t="str">
        <f t="shared" si="241"/>
        <v/>
      </c>
    </row>
    <row r="2054" spans="2:34" x14ac:dyDescent="0.3">
      <c r="B2054" s="127" t="str">
        <f t="shared" si="239"/>
        <v/>
      </c>
      <c r="C2054" s="127" t="str">
        <f t="shared" si="240"/>
        <v/>
      </c>
      <c r="E2054" s="159"/>
      <c r="F2054" s="148" t="str">
        <f>IFERROR(VLOOKUP(CONCATENATE(G2054,E2054),LOTES!$A$6:$D$1002,4,0),"")</f>
        <v/>
      </c>
      <c r="H2054" s="136" t="str">
        <f>IFERROR(VLOOKUP(CONCATENATE(G2054,E2054),LOTES!$A$6:$F$1000,6,0),"")</f>
        <v/>
      </c>
      <c r="I2054" s="132" t="str">
        <f t="shared" ref="I2054:I2117" si="243">IF(E2054&lt;&gt;"",IFERROR(IF(N2054&lt;&gt;N2053,1,IF(E2054=E2053,I2053,I2053+1)),""),"")</f>
        <v/>
      </c>
      <c r="R2054" s="132" t="str">
        <f>IFERROR(VLOOKUP(Q2054,PROVEEDORES!$A$2:$B$100,2,0),"")</f>
        <v/>
      </c>
      <c r="U2054" s="127" t="str">
        <f>IFERROR(VLOOKUP(V2054,TRANSPORTE!$A$4:$B$99,2,0),"")</f>
        <v/>
      </c>
      <c r="Y2054" s="127" t="str">
        <f>IFERROR(VLOOKUP(V2054,TRANSPORTE!$A$4:$C$99,3,0),"")</f>
        <v/>
      </c>
      <c r="Z2054" s="127" t="str">
        <f>IFERROR(VLOOKUP(V2054,TRANSPORTE!$A$4:$D$99,4,0),"")</f>
        <v/>
      </c>
      <c r="AA2054" s="127" t="str">
        <f>IFERROR(VLOOKUP(V2054,TRANSPORTE!$A$4:$E$99,5,0),"")</f>
        <v/>
      </c>
      <c r="AB2054" s="127" t="str">
        <f t="shared" si="238"/>
        <v/>
      </c>
      <c r="AC2054" s="127" t="str">
        <f t="shared" ref="AC2054:AC2117" si="244">IF(N2054&lt;&gt;"",1,"")</f>
        <v/>
      </c>
      <c r="AE2054" s="132" t="str">
        <f t="shared" si="242"/>
        <v/>
      </c>
      <c r="AH2054" s="127" t="str">
        <f t="shared" si="241"/>
        <v/>
      </c>
    </row>
    <row r="2055" spans="2:34" x14ac:dyDescent="0.3">
      <c r="B2055" s="127" t="str">
        <f t="shared" si="239"/>
        <v/>
      </c>
      <c r="C2055" s="127" t="str">
        <f t="shared" si="240"/>
        <v/>
      </c>
      <c r="E2055" s="159"/>
      <c r="F2055" s="148" t="str">
        <f>IFERROR(VLOOKUP(CONCATENATE(G2055,E2055),LOTES!$A$6:$D$1002,4,0),"")</f>
        <v/>
      </c>
      <c r="H2055" s="136" t="str">
        <f>IFERROR(VLOOKUP(CONCATENATE(G2055,E2055),LOTES!$A$6:$F$1000,6,0),"")</f>
        <v/>
      </c>
      <c r="I2055" s="132" t="str">
        <f t="shared" si="243"/>
        <v/>
      </c>
      <c r="R2055" s="132" t="str">
        <f>IFERROR(VLOOKUP(Q2055,PROVEEDORES!$A$2:$B$100,2,0),"")</f>
        <v/>
      </c>
      <c r="U2055" s="127" t="str">
        <f>IFERROR(VLOOKUP(V2055,TRANSPORTE!$A$4:$B$99,2,0),"")</f>
        <v/>
      </c>
      <c r="Y2055" s="127" t="str">
        <f>IFERROR(VLOOKUP(V2055,TRANSPORTE!$A$4:$C$99,3,0),"")</f>
        <v/>
      </c>
      <c r="Z2055" s="127" t="str">
        <f>IFERROR(VLOOKUP(V2055,TRANSPORTE!$A$4:$D$99,4,0),"")</f>
        <v/>
      </c>
      <c r="AA2055" s="127" t="str">
        <f>IFERROR(VLOOKUP(V2055,TRANSPORTE!$A$4:$E$99,5,0),"")</f>
        <v/>
      </c>
      <c r="AB2055" s="127" t="str">
        <f t="shared" si="238"/>
        <v/>
      </c>
      <c r="AC2055" s="127" t="str">
        <f t="shared" si="244"/>
        <v/>
      </c>
      <c r="AE2055" s="132" t="str">
        <f t="shared" si="242"/>
        <v/>
      </c>
      <c r="AH2055" s="127" t="str">
        <f t="shared" si="241"/>
        <v/>
      </c>
    </row>
    <row r="2056" spans="2:34" x14ac:dyDescent="0.3">
      <c r="B2056" s="127" t="str">
        <f t="shared" si="239"/>
        <v/>
      </c>
      <c r="C2056" s="127" t="str">
        <f t="shared" si="240"/>
        <v/>
      </c>
      <c r="E2056" s="159"/>
      <c r="F2056" s="148" t="str">
        <f>IFERROR(VLOOKUP(CONCATENATE(G2056,E2056),LOTES!$A$6:$D$1002,4,0),"")</f>
        <v/>
      </c>
      <c r="H2056" s="136" t="str">
        <f>IFERROR(VLOOKUP(CONCATENATE(G2056,E2056),LOTES!$A$6:$F$1000,6,0),"")</f>
        <v/>
      </c>
      <c r="I2056" s="132" t="str">
        <f t="shared" si="243"/>
        <v/>
      </c>
      <c r="R2056" s="132" t="str">
        <f>IFERROR(VLOOKUP(Q2056,PROVEEDORES!$A$2:$B$100,2,0),"")</f>
        <v/>
      </c>
      <c r="U2056" s="127" t="str">
        <f>IFERROR(VLOOKUP(V2056,TRANSPORTE!$A$4:$B$99,2,0),"")</f>
        <v/>
      </c>
      <c r="Y2056" s="127" t="str">
        <f>IFERROR(VLOOKUP(V2056,TRANSPORTE!$A$4:$C$99,3,0),"")</f>
        <v/>
      </c>
      <c r="Z2056" s="127" t="str">
        <f>IFERROR(VLOOKUP(V2056,TRANSPORTE!$A$4:$D$99,4,0),"")</f>
        <v/>
      </c>
      <c r="AA2056" s="127" t="str">
        <f>IFERROR(VLOOKUP(V2056,TRANSPORTE!$A$4:$E$99,5,0),"")</f>
        <v/>
      </c>
      <c r="AB2056" s="127" t="str">
        <f t="shared" si="238"/>
        <v/>
      </c>
      <c r="AC2056" s="127" t="str">
        <f t="shared" si="244"/>
        <v/>
      </c>
      <c r="AE2056" s="132" t="str">
        <f t="shared" si="242"/>
        <v/>
      </c>
      <c r="AH2056" s="127" t="str">
        <f t="shared" si="241"/>
        <v/>
      </c>
    </row>
    <row r="2057" spans="2:34" x14ac:dyDescent="0.3">
      <c r="B2057" s="127" t="str">
        <f t="shared" si="239"/>
        <v/>
      </c>
      <c r="C2057" s="127" t="str">
        <f t="shared" si="240"/>
        <v/>
      </c>
      <c r="E2057" s="159"/>
      <c r="F2057" s="148" t="str">
        <f>IFERROR(VLOOKUP(CONCATENATE(G2057,E2057),LOTES!$A$6:$D$1002,4,0),"")</f>
        <v/>
      </c>
      <c r="H2057" s="136" t="str">
        <f>IFERROR(VLOOKUP(CONCATENATE(G2057,E2057),LOTES!$A$6:$F$1000,6,0),"")</f>
        <v/>
      </c>
      <c r="I2057" s="132" t="str">
        <f t="shared" si="243"/>
        <v/>
      </c>
      <c r="R2057" s="132" t="str">
        <f>IFERROR(VLOOKUP(Q2057,PROVEEDORES!$A$2:$B$100,2,0),"")</f>
        <v/>
      </c>
      <c r="U2057" s="127" t="str">
        <f>IFERROR(VLOOKUP(V2057,TRANSPORTE!$A$4:$B$99,2,0),"")</f>
        <v/>
      </c>
      <c r="Y2057" s="127" t="str">
        <f>IFERROR(VLOOKUP(V2057,TRANSPORTE!$A$4:$C$99,3,0),"")</f>
        <v/>
      </c>
      <c r="Z2057" s="127" t="str">
        <f>IFERROR(VLOOKUP(V2057,TRANSPORTE!$A$4:$D$99,4,0),"")</f>
        <v/>
      </c>
      <c r="AA2057" s="127" t="str">
        <f>IFERROR(VLOOKUP(V2057,TRANSPORTE!$A$4:$E$99,5,0),"")</f>
        <v/>
      </c>
      <c r="AB2057" s="127" t="str">
        <f t="shared" si="238"/>
        <v/>
      </c>
      <c r="AC2057" s="127" t="str">
        <f t="shared" si="244"/>
        <v/>
      </c>
      <c r="AE2057" s="132" t="str">
        <f t="shared" si="242"/>
        <v/>
      </c>
      <c r="AH2057" s="127" t="str">
        <f t="shared" si="241"/>
        <v/>
      </c>
    </row>
    <row r="2058" spans="2:34" x14ac:dyDescent="0.3">
      <c r="B2058" s="127" t="str">
        <f t="shared" si="239"/>
        <v/>
      </c>
      <c r="C2058" s="127" t="str">
        <f t="shared" si="240"/>
        <v/>
      </c>
      <c r="E2058" s="159"/>
      <c r="F2058" s="148" t="str">
        <f>IFERROR(VLOOKUP(CONCATENATE(G2058,E2058),LOTES!$A$6:$D$1002,4,0),"")</f>
        <v/>
      </c>
      <c r="H2058" s="136" t="str">
        <f>IFERROR(VLOOKUP(CONCATENATE(G2058,E2058),LOTES!$A$6:$F$1000,6,0),"")</f>
        <v/>
      </c>
      <c r="I2058" s="132" t="str">
        <f t="shared" si="243"/>
        <v/>
      </c>
      <c r="R2058" s="132" t="str">
        <f>IFERROR(VLOOKUP(Q2058,PROVEEDORES!$A$2:$B$100,2,0),"")</f>
        <v/>
      </c>
      <c r="U2058" s="127" t="str">
        <f>IFERROR(VLOOKUP(V2058,TRANSPORTE!$A$4:$B$99,2,0),"")</f>
        <v/>
      </c>
      <c r="Y2058" s="127" t="str">
        <f>IFERROR(VLOOKUP(V2058,TRANSPORTE!$A$4:$C$99,3,0),"")</f>
        <v/>
      </c>
      <c r="Z2058" s="127" t="str">
        <f>IFERROR(VLOOKUP(V2058,TRANSPORTE!$A$4:$D$99,4,0),"")</f>
        <v/>
      </c>
      <c r="AA2058" s="127" t="str">
        <f>IFERROR(VLOOKUP(V2058,TRANSPORTE!$A$4:$E$99,5,0),"")</f>
        <v/>
      </c>
      <c r="AB2058" s="127" t="str">
        <f t="shared" si="238"/>
        <v/>
      </c>
      <c r="AC2058" s="127" t="str">
        <f t="shared" si="244"/>
        <v/>
      </c>
      <c r="AE2058" s="132" t="str">
        <f t="shared" si="242"/>
        <v/>
      </c>
      <c r="AH2058" s="127" t="str">
        <f t="shared" si="241"/>
        <v/>
      </c>
    </row>
    <row r="2059" spans="2:34" x14ac:dyDescent="0.3">
      <c r="B2059" s="127" t="str">
        <f t="shared" si="239"/>
        <v/>
      </c>
      <c r="C2059" s="127" t="str">
        <f t="shared" si="240"/>
        <v/>
      </c>
      <c r="E2059" s="159"/>
      <c r="F2059" s="148" t="str">
        <f>IFERROR(VLOOKUP(CONCATENATE(G2059,E2059),LOTES!$A$6:$D$1002,4,0),"")</f>
        <v/>
      </c>
      <c r="H2059" s="136" t="str">
        <f>IFERROR(VLOOKUP(CONCATENATE(G2059,E2059),LOTES!$A$6:$F$1000,6,0),"")</f>
        <v/>
      </c>
      <c r="I2059" s="132" t="str">
        <f t="shared" si="243"/>
        <v/>
      </c>
      <c r="R2059" s="132" t="str">
        <f>IFERROR(VLOOKUP(Q2059,PROVEEDORES!$A$2:$B$100,2,0),"")</f>
        <v/>
      </c>
      <c r="U2059" s="127" t="str">
        <f>IFERROR(VLOOKUP(V2059,TRANSPORTE!$A$4:$B$99,2,0),"")</f>
        <v/>
      </c>
      <c r="Y2059" s="127" t="str">
        <f>IFERROR(VLOOKUP(V2059,TRANSPORTE!$A$4:$C$99,3,0),"")</f>
        <v/>
      </c>
      <c r="Z2059" s="127" t="str">
        <f>IFERROR(VLOOKUP(V2059,TRANSPORTE!$A$4:$D$99,4,0),"")</f>
        <v/>
      </c>
      <c r="AA2059" s="127" t="str">
        <f>IFERROR(VLOOKUP(V2059,TRANSPORTE!$A$4:$E$99,5,0),"")</f>
        <v/>
      </c>
      <c r="AB2059" s="127" t="str">
        <f t="shared" ref="AB2059:AB2122" si="245">IF(N2059&lt;&gt;"",IF(A2059&lt;&gt;A2058,1,IF(N2059=N2058,AB2058,AB2058+1)),"")</f>
        <v/>
      </c>
      <c r="AC2059" s="127" t="str">
        <f t="shared" si="244"/>
        <v/>
      </c>
      <c r="AE2059" s="132" t="str">
        <f t="shared" si="242"/>
        <v/>
      </c>
      <c r="AH2059" s="127" t="str">
        <f t="shared" si="241"/>
        <v/>
      </c>
    </row>
    <row r="2060" spans="2:34" x14ac:dyDescent="0.3">
      <c r="B2060" s="127" t="str">
        <f t="shared" si="239"/>
        <v/>
      </c>
      <c r="C2060" s="127" t="str">
        <f t="shared" si="240"/>
        <v/>
      </c>
      <c r="E2060" s="159"/>
      <c r="F2060" s="148" t="str">
        <f>IFERROR(VLOOKUP(CONCATENATE(G2060,E2060),LOTES!$A$6:$D$1002,4,0),"")</f>
        <v/>
      </c>
      <c r="H2060" s="136" t="str">
        <f>IFERROR(VLOOKUP(CONCATENATE(G2060,E2060),LOTES!$A$6:$F$1000,6,0),"")</f>
        <v/>
      </c>
      <c r="I2060" s="132" t="str">
        <f t="shared" si="243"/>
        <v/>
      </c>
      <c r="R2060" s="132" t="str">
        <f>IFERROR(VLOOKUP(Q2060,PROVEEDORES!$A$2:$B$100,2,0),"")</f>
        <v/>
      </c>
      <c r="U2060" s="127" t="str">
        <f>IFERROR(VLOOKUP(V2060,TRANSPORTE!$A$4:$B$99,2,0),"")</f>
        <v/>
      </c>
      <c r="Y2060" s="127" t="str">
        <f>IFERROR(VLOOKUP(V2060,TRANSPORTE!$A$4:$C$99,3,0),"")</f>
        <v/>
      </c>
      <c r="Z2060" s="127" t="str">
        <f>IFERROR(VLOOKUP(V2060,TRANSPORTE!$A$4:$D$99,4,0),"")</f>
        <v/>
      </c>
      <c r="AA2060" s="127" t="str">
        <f>IFERROR(VLOOKUP(V2060,TRANSPORTE!$A$4:$E$99,5,0),"")</f>
        <v/>
      </c>
      <c r="AB2060" s="127" t="str">
        <f t="shared" si="245"/>
        <v/>
      </c>
      <c r="AC2060" s="127" t="str">
        <f t="shared" si="244"/>
        <v/>
      </c>
      <c r="AE2060" s="132" t="str">
        <f t="shared" si="242"/>
        <v/>
      </c>
      <c r="AH2060" s="127" t="str">
        <f t="shared" si="241"/>
        <v/>
      </c>
    </row>
    <row r="2061" spans="2:34" x14ac:dyDescent="0.3">
      <c r="B2061" s="127" t="str">
        <f t="shared" si="239"/>
        <v/>
      </c>
      <c r="C2061" s="127" t="str">
        <f t="shared" si="240"/>
        <v/>
      </c>
      <c r="E2061" s="159"/>
      <c r="F2061" s="148" t="str">
        <f>IFERROR(VLOOKUP(CONCATENATE(G2061,E2061),LOTES!$A$6:$D$1002,4,0),"")</f>
        <v/>
      </c>
      <c r="H2061" s="136" t="str">
        <f>IFERROR(VLOOKUP(CONCATENATE(G2061,E2061),LOTES!$A$6:$F$1000,6,0),"")</f>
        <v/>
      </c>
      <c r="I2061" s="132" t="str">
        <f t="shared" si="243"/>
        <v/>
      </c>
      <c r="R2061" s="132" t="str">
        <f>IFERROR(VLOOKUP(Q2061,PROVEEDORES!$A$2:$B$100,2,0),"")</f>
        <v/>
      </c>
      <c r="U2061" s="127" t="str">
        <f>IFERROR(VLOOKUP(V2061,TRANSPORTE!$A$4:$B$99,2,0),"")</f>
        <v/>
      </c>
      <c r="Y2061" s="127" t="str">
        <f>IFERROR(VLOOKUP(V2061,TRANSPORTE!$A$4:$C$99,3,0),"")</f>
        <v/>
      </c>
      <c r="Z2061" s="127" t="str">
        <f>IFERROR(VLOOKUP(V2061,TRANSPORTE!$A$4:$D$99,4,0),"")</f>
        <v/>
      </c>
      <c r="AA2061" s="127" t="str">
        <f>IFERROR(VLOOKUP(V2061,TRANSPORTE!$A$4:$E$99,5,0),"")</f>
        <v/>
      </c>
      <c r="AB2061" s="127" t="str">
        <f t="shared" si="245"/>
        <v/>
      </c>
      <c r="AC2061" s="127" t="str">
        <f t="shared" si="244"/>
        <v/>
      </c>
      <c r="AE2061" s="132" t="str">
        <f t="shared" si="242"/>
        <v/>
      </c>
      <c r="AH2061" s="127" t="str">
        <f t="shared" si="241"/>
        <v/>
      </c>
    </row>
    <row r="2062" spans="2:34" x14ac:dyDescent="0.3">
      <c r="B2062" s="127" t="str">
        <f t="shared" si="239"/>
        <v/>
      </c>
      <c r="C2062" s="127" t="str">
        <f t="shared" si="240"/>
        <v/>
      </c>
      <c r="E2062" s="159"/>
      <c r="F2062" s="148" t="str">
        <f>IFERROR(VLOOKUP(CONCATENATE(G2062,E2062),LOTES!$A$6:$D$1002,4,0),"")</f>
        <v/>
      </c>
      <c r="H2062" s="136" t="str">
        <f>IFERROR(VLOOKUP(CONCATENATE(G2062,E2062),LOTES!$A$6:$F$1000,6,0),"")</f>
        <v/>
      </c>
      <c r="I2062" s="132" t="str">
        <f t="shared" si="243"/>
        <v/>
      </c>
      <c r="R2062" s="132" t="str">
        <f>IFERROR(VLOOKUP(Q2062,PROVEEDORES!$A$2:$B$100,2,0),"")</f>
        <v/>
      </c>
      <c r="U2062" s="127" t="str">
        <f>IFERROR(VLOOKUP(V2062,TRANSPORTE!$A$4:$B$99,2,0),"")</f>
        <v/>
      </c>
      <c r="Y2062" s="127" t="str">
        <f>IFERROR(VLOOKUP(V2062,TRANSPORTE!$A$4:$C$99,3,0),"")</f>
        <v/>
      </c>
      <c r="Z2062" s="127" t="str">
        <f>IFERROR(VLOOKUP(V2062,TRANSPORTE!$A$4:$D$99,4,0),"")</f>
        <v/>
      </c>
      <c r="AA2062" s="127" t="str">
        <f>IFERROR(VLOOKUP(V2062,TRANSPORTE!$A$4:$E$99,5,0),"")</f>
        <v/>
      </c>
      <c r="AB2062" s="127" t="str">
        <f t="shared" si="245"/>
        <v/>
      </c>
      <c r="AC2062" s="127" t="str">
        <f t="shared" si="244"/>
        <v/>
      </c>
      <c r="AE2062" s="132" t="str">
        <f t="shared" si="242"/>
        <v/>
      </c>
      <c r="AH2062" s="127" t="str">
        <f t="shared" si="241"/>
        <v/>
      </c>
    </row>
    <row r="2063" spans="2:34" x14ac:dyDescent="0.3">
      <c r="B2063" s="127" t="str">
        <f t="shared" si="239"/>
        <v/>
      </c>
      <c r="C2063" s="127" t="str">
        <f t="shared" si="240"/>
        <v/>
      </c>
      <c r="E2063" s="159"/>
      <c r="F2063" s="148" t="str">
        <f>IFERROR(VLOOKUP(CONCATENATE(G2063,E2063),LOTES!$A$6:$D$1002,4,0),"")</f>
        <v/>
      </c>
      <c r="H2063" s="136" t="str">
        <f>IFERROR(VLOOKUP(CONCATENATE(G2063,E2063),LOTES!$A$6:$F$1000,6,0),"")</f>
        <v/>
      </c>
      <c r="I2063" s="132" t="str">
        <f t="shared" si="243"/>
        <v/>
      </c>
      <c r="R2063" s="132" t="str">
        <f>IFERROR(VLOOKUP(Q2063,PROVEEDORES!$A$2:$B$100,2,0),"")</f>
        <v/>
      </c>
      <c r="U2063" s="127" t="str">
        <f>IFERROR(VLOOKUP(V2063,TRANSPORTE!$A$4:$B$99,2,0),"")</f>
        <v/>
      </c>
      <c r="Y2063" s="127" t="str">
        <f>IFERROR(VLOOKUP(V2063,TRANSPORTE!$A$4:$C$99,3,0),"")</f>
        <v/>
      </c>
      <c r="Z2063" s="127" t="str">
        <f>IFERROR(VLOOKUP(V2063,TRANSPORTE!$A$4:$D$99,4,0),"")</f>
        <v/>
      </c>
      <c r="AA2063" s="127" t="str">
        <f>IFERROR(VLOOKUP(V2063,TRANSPORTE!$A$4:$E$99,5,0),"")</f>
        <v/>
      </c>
      <c r="AB2063" s="127" t="str">
        <f t="shared" si="245"/>
        <v/>
      </c>
      <c r="AC2063" s="127" t="str">
        <f t="shared" si="244"/>
        <v/>
      </c>
      <c r="AE2063" s="132" t="str">
        <f t="shared" si="242"/>
        <v/>
      </c>
      <c r="AH2063" s="127" t="str">
        <f t="shared" si="241"/>
        <v/>
      </c>
    </row>
    <row r="2064" spans="2:34" x14ac:dyDescent="0.3">
      <c r="B2064" s="127" t="str">
        <f t="shared" si="239"/>
        <v/>
      </c>
      <c r="C2064" s="127" t="str">
        <f t="shared" si="240"/>
        <v/>
      </c>
      <c r="E2064" s="159"/>
      <c r="F2064" s="148" t="str">
        <f>IFERROR(VLOOKUP(CONCATENATE(G2064,E2064),LOTES!$A$6:$D$1002,4,0),"")</f>
        <v/>
      </c>
      <c r="H2064" s="136" t="str">
        <f>IFERROR(VLOOKUP(CONCATENATE(G2064,E2064),LOTES!$A$6:$F$1000,6,0),"")</f>
        <v/>
      </c>
      <c r="I2064" s="132" t="str">
        <f t="shared" si="243"/>
        <v/>
      </c>
      <c r="R2064" s="132" t="str">
        <f>IFERROR(VLOOKUP(Q2064,PROVEEDORES!$A$2:$B$100,2,0),"")</f>
        <v/>
      </c>
      <c r="U2064" s="127" t="str">
        <f>IFERROR(VLOOKUP(V2064,TRANSPORTE!$A$4:$B$99,2,0),"")</f>
        <v/>
      </c>
      <c r="Y2064" s="127" t="str">
        <f>IFERROR(VLOOKUP(V2064,TRANSPORTE!$A$4:$C$99,3,0),"")</f>
        <v/>
      </c>
      <c r="Z2064" s="127" t="str">
        <f>IFERROR(VLOOKUP(V2064,TRANSPORTE!$A$4:$D$99,4,0),"")</f>
        <v/>
      </c>
      <c r="AA2064" s="127" t="str">
        <f>IFERROR(VLOOKUP(V2064,TRANSPORTE!$A$4:$E$99,5,0),"")</f>
        <v/>
      </c>
      <c r="AB2064" s="127" t="str">
        <f t="shared" si="245"/>
        <v/>
      </c>
      <c r="AC2064" s="127" t="str">
        <f t="shared" si="244"/>
        <v/>
      </c>
      <c r="AE2064" s="132" t="str">
        <f t="shared" si="242"/>
        <v/>
      </c>
      <c r="AH2064" s="127" t="str">
        <f t="shared" si="241"/>
        <v/>
      </c>
    </row>
    <row r="2065" spans="2:34" x14ac:dyDescent="0.3">
      <c r="B2065" s="127" t="str">
        <f t="shared" si="239"/>
        <v/>
      </c>
      <c r="C2065" s="127" t="str">
        <f t="shared" si="240"/>
        <v/>
      </c>
      <c r="E2065" s="159"/>
      <c r="F2065" s="148" t="str">
        <f>IFERROR(VLOOKUP(CONCATENATE(G2065,E2065),LOTES!$A$6:$D$1002,4,0),"")</f>
        <v/>
      </c>
      <c r="H2065" s="136" t="str">
        <f>IFERROR(VLOOKUP(CONCATENATE(G2065,E2065),LOTES!$A$6:$F$1000,6,0),"")</f>
        <v/>
      </c>
      <c r="I2065" s="132" t="str">
        <f t="shared" si="243"/>
        <v/>
      </c>
      <c r="R2065" s="132" t="str">
        <f>IFERROR(VLOOKUP(Q2065,PROVEEDORES!$A$2:$B$100,2,0),"")</f>
        <v/>
      </c>
      <c r="U2065" s="127" t="str">
        <f>IFERROR(VLOOKUP(V2065,TRANSPORTE!$A$4:$B$99,2,0),"")</f>
        <v/>
      </c>
      <c r="Y2065" s="127" t="str">
        <f>IFERROR(VLOOKUP(V2065,TRANSPORTE!$A$4:$C$99,3,0),"")</f>
        <v/>
      </c>
      <c r="Z2065" s="127" t="str">
        <f>IFERROR(VLOOKUP(V2065,TRANSPORTE!$A$4:$D$99,4,0),"")</f>
        <v/>
      </c>
      <c r="AA2065" s="127" t="str">
        <f>IFERROR(VLOOKUP(V2065,TRANSPORTE!$A$4:$E$99,5,0),"")</f>
        <v/>
      </c>
      <c r="AB2065" s="127" t="str">
        <f t="shared" si="245"/>
        <v/>
      </c>
      <c r="AC2065" s="127" t="str">
        <f t="shared" si="244"/>
        <v/>
      </c>
      <c r="AE2065" s="132" t="str">
        <f t="shared" si="242"/>
        <v/>
      </c>
      <c r="AH2065" s="127" t="str">
        <f t="shared" si="241"/>
        <v/>
      </c>
    </row>
    <row r="2066" spans="2:34" x14ac:dyDescent="0.3">
      <c r="B2066" s="127" t="str">
        <f t="shared" si="239"/>
        <v/>
      </c>
      <c r="C2066" s="127" t="str">
        <f t="shared" si="240"/>
        <v/>
      </c>
      <c r="E2066" s="159"/>
      <c r="F2066" s="148" t="str">
        <f>IFERROR(VLOOKUP(CONCATENATE(G2066,E2066),LOTES!$A$6:$D$1002,4,0),"")</f>
        <v/>
      </c>
      <c r="H2066" s="136" t="str">
        <f>IFERROR(VLOOKUP(CONCATENATE(G2066,E2066),LOTES!$A$6:$F$1000,6,0),"")</f>
        <v/>
      </c>
      <c r="I2066" s="132" t="str">
        <f t="shared" si="243"/>
        <v/>
      </c>
      <c r="R2066" s="132" t="str">
        <f>IFERROR(VLOOKUP(Q2066,PROVEEDORES!$A$2:$B$100,2,0),"")</f>
        <v/>
      </c>
      <c r="U2066" s="127" t="str">
        <f>IFERROR(VLOOKUP(V2066,TRANSPORTE!$A$4:$B$99,2,0),"")</f>
        <v/>
      </c>
      <c r="Y2066" s="127" t="str">
        <f>IFERROR(VLOOKUP(V2066,TRANSPORTE!$A$4:$C$99,3,0),"")</f>
        <v/>
      </c>
      <c r="Z2066" s="127" t="str">
        <f>IFERROR(VLOOKUP(V2066,TRANSPORTE!$A$4:$D$99,4,0),"")</f>
        <v/>
      </c>
      <c r="AA2066" s="127" t="str">
        <f>IFERROR(VLOOKUP(V2066,TRANSPORTE!$A$4:$E$99,5,0),"")</f>
        <v/>
      </c>
      <c r="AB2066" s="127" t="str">
        <f t="shared" si="245"/>
        <v/>
      </c>
      <c r="AC2066" s="127" t="str">
        <f t="shared" si="244"/>
        <v/>
      </c>
      <c r="AE2066" s="132" t="str">
        <f t="shared" si="242"/>
        <v/>
      </c>
      <c r="AH2066" s="127" t="str">
        <f t="shared" si="241"/>
        <v/>
      </c>
    </row>
    <row r="2067" spans="2:34" x14ac:dyDescent="0.3">
      <c r="B2067" s="127" t="str">
        <f t="shared" si="239"/>
        <v/>
      </c>
      <c r="C2067" s="127" t="str">
        <f t="shared" si="240"/>
        <v/>
      </c>
      <c r="E2067" s="159"/>
      <c r="F2067" s="148" t="str">
        <f>IFERROR(VLOOKUP(CONCATENATE(G2067,E2067),LOTES!$A$6:$D$1002,4,0),"")</f>
        <v/>
      </c>
      <c r="H2067" s="136" t="str">
        <f>IFERROR(VLOOKUP(CONCATENATE(G2067,E2067),LOTES!$A$6:$F$1000,6,0),"")</f>
        <v/>
      </c>
      <c r="I2067" s="132" t="str">
        <f t="shared" si="243"/>
        <v/>
      </c>
      <c r="R2067" s="132" t="str">
        <f>IFERROR(VLOOKUP(Q2067,PROVEEDORES!$A$2:$B$100,2,0),"")</f>
        <v/>
      </c>
      <c r="U2067" s="127" t="str">
        <f>IFERROR(VLOOKUP(V2067,TRANSPORTE!$A$4:$B$99,2,0),"")</f>
        <v/>
      </c>
      <c r="Y2067" s="127" t="str">
        <f>IFERROR(VLOOKUP(V2067,TRANSPORTE!$A$4:$C$99,3,0),"")</f>
        <v/>
      </c>
      <c r="Z2067" s="127" t="str">
        <f>IFERROR(VLOOKUP(V2067,TRANSPORTE!$A$4:$D$99,4,0),"")</f>
        <v/>
      </c>
      <c r="AA2067" s="127" t="str">
        <f>IFERROR(VLOOKUP(V2067,TRANSPORTE!$A$4:$E$99,5,0),"")</f>
        <v/>
      </c>
      <c r="AB2067" s="127" t="str">
        <f t="shared" si="245"/>
        <v/>
      </c>
      <c r="AC2067" s="127" t="str">
        <f t="shared" si="244"/>
        <v/>
      </c>
      <c r="AE2067" s="132" t="str">
        <f t="shared" si="242"/>
        <v/>
      </c>
      <c r="AH2067" s="127" t="str">
        <f t="shared" si="241"/>
        <v/>
      </c>
    </row>
    <row r="2068" spans="2:34" x14ac:dyDescent="0.3">
      <c r="B2068" s="127" t="str">
        <f t="shared" si="239"/>
        <v/>
      </c>
      <c r="C2068" s="127" t="str">
        <f t="shared" si="240"/>
        <v/>
      </c>
      <c r="E2068" s="159"/>
      <c r="F2068" s="148" t="str">
        <f>IFERROR(VLOOKUP(CONCATENATE(G2068,E2068),LOTES!$A$6:$D$1002,4,0),"")</f>
        <v/>
      </c>
      <c r="H2068" s="136" t="str">
        <f>IFERROR(VLOOKUP(CONCATENATE(G2068,E2068),LOTES!$A$6:$F$1000,6,0),"")</f>
        <v/>
      </c>
      <c r="I2068" s="132" t="str">
        <f t="shared" si="243"/>
        <v/>
      </c>
      <c r="R2068" s="132" t="str">
        <f>IFERROR(VLOOKUP(Q2068,PROVEEDORES!$A$2:$B$100,2,0),"")</f>
        <v/>
      </c>
      <c r="U2068" s="127" t="str">
        <f>IFERROR(VLOOKUP(V2068,TRANSPORTE!$A$4:$B$99,2,0),"")</f>
        <v/>
      </c>
      <c r="Y2068" s="127" t="str">
        <f>IFERROR(VLOOKUP(V2068,TRANSPORTE!$A$4:$C$99,3,0),"")</f>
        <v/>
      </c>
      <c r="Z2068" s="127" t="str">
        <f>IFERROR(VLOOKUP(V2068,TRANSPORTE!$A$4:$D$99,4,0),"")</f>
        <v/>
      </c>
      <c r="AA2068" s="127" t="str">
        <f>IFERROR(VLOOKUP(V2068,TRANSPORTE!$A$4:$E$99,5,0),"")</f>
        <v/>
      </c>
      <c r="AB2068" s="127" t="str">
        <f t="shared" si="245"/>
        <v/>
      </c>
      <c r="AC2068" s="127" t="str">
        <f t="shared" si="244"/>
        <v/>
      </c>
      <c r="AE2068" s="132" t="str">
        <f t="shared" si="242"/>
        <v/>
      </c>
      <c r="AH2068" s="127" t="str">
        <f t="shared" si="241"/>
        <v/>
      </c>
    </row>
    <row r="2069" spans="2:34" x14ac:dyDescent="0.3">
      <c r="B2069" s="127" t="str">
        <f t="shared" si="239"/>
        <v/>
      </c>
      <c r="C2069" s="127" t="str">
        <f t="shared" si="240"/>
        <v/>
      </c>
      <c r="E2069" s="159"/>
      <c r="F2069" s="148" t="str">
        <f>IFERROR(VLOOKUP(CONCATENATE(G2069,E2069),LOTES!$A$6:$D$1002,4,0),"")</f>
        <v/>
      </c>
      <c r="H2069" s="136" t="str">
        <f>IFERROR(VLOOKUP(CONCATENATE(G2069,E2069),LOTES!$A$6:$F$1000,6,0),"")</f>
        <v/>
      </c>
      <c r="I2069" s="132" t="str">
        <f t="shared" si="243"/>
        <v/>
      </c>
      <c r="R2069" s="132" t="str">
        <f>IFERROR(VLOOKUP(Q2069,PROVEEDORES!$A$2:$B$100,2,0),"")</f>
        <v/>
      </c>
      <c r="U2069" s="127" t="str">
        <f>IFERROR(VLOOKUP(V2069,TRANSPORTE!$A$4:$B$99,2,0),"")</f>
        <v/>
      </c>
      <c r="Y2069" s="127" t="str">
        <f>IFERROR(VLOOKUP(V2069,TRANSPORTE!$A$4:$C$99,3,0),"")</f>
        <v/>
      </c>
      <c r="Z2069" s="127" t="str">
        <f>IFERROR(VLOOKUP(V2069,TRANSPORTE!$A$4:$D$99,4,0),"")</f>
        <v/>
      </c>
      <c r="AA2069" s="127" t="str">
        <f>IFERROR(VLOOKUP(V2069,TRANSPORTE!$A$4:$E$99,5,0),"")</f>
        <v/>
      </c>
      <c r="AB2069" s="127" t="str">
        <f t="shared" si="245"/>
        <v/>
      </c>
      <c r="AC2069" s="127" t="str">
        <f t="shared" si="244"/>
        <v/>
      </c>
      <c r="AE2069" s="132" t="str">
        <f t="shared" si="242"/>
        <v/>
      </c>
      <c r="AH2069" s="127" t="str">
        <f t="shared" si="241"/>
        <v/>
      </c>
    </row>
    <row r="2070" spans="2:34" x14ac:dyDescent="0.3">
      <c r="B2070" s="127" t="str">
        <f t="shared" si="239"/>
        <v/>
      </c>
      <c r="C2070" s="127" t="str">
        <f t="shared" si="240"/>
        <v/>
      </c>
      <c r="E2070" s="159"/>
      <c r="F2070" s="148" t="str">
        <f>IFERROR(VLOOKUP(CONCATENATE(G2070,E2070),LOTES!$A$6:$D$1002,4,0),"")</f>
        <v/>
      </c>
      <c r="H2070" s="136" t="str">
        <f>IFERROR(VLOOKUP(CONCATENATE(G2070,E2070),LOTES!$A$6:$F$1000,6,0),"")</f>
        <v/>
      </c>
      <c r="I2070" s="132" t="str">
        <f t="shared" si="243"/>
        <v/>
      </c>
      <c r="R2070" s="132" t="str">
        <f>IFERROR(VLOOKUP(Q2070,PROVEEDORES!$A$2:$B$100,2,0),"")</f>
        <v/>
      </c>
      <c r="U2070" s="127" t="str">
        <f>IFERROR(VLOOKUP(V2070,TRANSPORTE!$A$4:$B$99,2,0),"")</f>
        <v/>
      </c>
      <c r="Y2070" s="127" t="str">
        <f>IFERROR(VLOOKUP(V2070,TRANSPORTE!$A$4:$C$99,3,0),"")</f>
        <v/>
      </c>
      <c r="Z2070" s="127" t="str">
        <f>IFERROR(VLOOKUP(V2070,TRANSPORTE!$A$4:$D$99,4,0),"")</f>
        <v/>
      </c>
      <c r="AA2070" s="127" t="str">
        <f>IFERROR(VLOOKUP(V2070,TRANSPORTE!$A$4:$E$99,5,0),"")</f>
        <v/>
      </c>
      <c r="AB2070" s="127" t="str">
        <f t="shared" si="245"/>
        <v/>
      </c>
      <c r="AC2070" s="127" t="str">
        <f t="shared" si="244"/>
        <v/>
      </c>
      <c r="AE2070" s="132" t="str">
        <f t="shared" si="242"/>
        <v/>
      </c>
      <c r="AH2070" s="127" t="str">
        <f t="shared" si="241"/>
        <v/>
      </c>
    </row>
    <row r="2071" spans="2:34" x14ac:dyDescent="0.3">
      <c r="B2071" s="127" t="str">
        <f t="shared" si="239"/>
        <v/>
      </c>
      <c r="C2071" s="127" t="str">
        <f t="shared" si="240"/>
        <v/>
      </c>
      <c r="E2071" s="159"/>
      <c r="F2071" s="148" t="str">
        <f>IFERROR(VLOOKUP(CONCATENATE(G2071,E2071),LOTES!$A$6:$D$1002,4,0),"")</f>
        <v/>
      </c>
      <c r="H2071" s="136" t="str">
        <f>IFERROR(VLOOKUP(CONCATENATE(G2071,E2071),LOTES!$A$6:$F$1000,6,0),"")</f>
        <v/>
      </c>
      <c r="I2071" s="132" t="str">
        <f t="shared" si="243"/>
        <v/>
      </c>
      <c r="R2071" s="132" t="str">
        <f>IFERROR(VLOOKUP(Q2071,PROVEEDORES!$A$2:$B$100,2,0),"")</f>
        <v/>
      </c>
      <c r="U2071" s="127" t="str">
        <f>IFERROR(VLOOKUP(V2071,TRANSPORTE!$A$4:$B$99,2,0),"")</f>
        <v/>
      </c>
      <c r="Y2071" s="127" t="str">
        <f>IFERROR(VLOOKUP(V2071,TRANSPORTE!$A$4:$C$99,3,0),"")</f>
        <v/>
      </c>
      <c r="Z2071" s="127" t="str">
        <f>IFERROR(VLOOKUP(V2071,TRANSPORTE!$A$4:$D$99,4,0),"")</f>
        <v/>
      </c>
      <c r="AA2071" s="127" t="str">
        <f>IFERROR(VLOOKUP(V2071,TRANSPORTE!$A$4:$E$99,5,0),"")</f>
        <v/>
      </c>
      <c r="AB2071" s="127" t="str">
        <f t="shared" si="245"/>
        <v/>
      </c>
      <c r="AC2071" s="127" t="str">
        <f t="shared" si="244"/>
        <v/>
      </c>
      <c r="AE2071" s="132" t="str">
        <f t="shared" si="242"/>
        <v/>
      </c>
      <c r="AH2071" s="127" t="str">
        <f t="shared" si="241"/>
        <v/>
      </c>
    </row>
    <row r="2072" spans="2:34" x14ac:dyDescent="0.3">
      <c r="B2072" s="127" t="str">
        <f t="shared" si="239"/>
        <v/>
      </c>
      <c r="C2072" s="127" t="str">
        <f t="shared" si="240"/>
        <v/>
      </c>
      <c r="E2072" s="159"/>
      <c r="F2072" s="148" t="str">
        <f>IFERROR(VLOOKUP(CONCATENATE(G2072,E2072),LOTES!$A$6:$D$1002,4,0),"")</f>
        <v/>
      </c>
      <c r="H2072" s="136" t="str">
        <f>IFERROR(VLOOKUP(CONCATENATE(G2072,E2072),LOTES!$A$6:$F$1000,6,0),"")</f>
        <v/>
      </c>
      <c r="I2072" s="132" t="str">
        <f t="shared" si="243"/>
        <v/>
      </c>
      <c r="R2072" s="132" t="str">
        <f>IFERROR(VLOOKUP(Q2072,PROVEEDORES!$A$2:$B$100,2,0),"")</f>
        <v/>
      </c>
      <c r="U2072" s="127" t="str">
        <f>IFERROR(VLOOKUP(V2072,TRANSPORTE!$A$4:$B$99,2,0),"")</f>
        <v/>
      </c>
      <c r="Y2072" s="127" t="str">
        <f>IFERROR(VLOOKUP(V2072,TRANSPORTE!$A$4:$C$99,3,0),"")</f>
        <v/>
      </c>
      <c r="Z2072" s="127" t="str">
        <f>IFERROR(VLOOKUP(V2072,TRANSPORTE!$A$4:$D$99,4,0),"")</f>
        <v/>
      </c>
      <c r="AA2072" s="127" t="str">
        <f>IFERROR(VLOOKUP(V2072,TRANSPORTE!$A$4:$E$99,5,0),"")</f>
        <v/>
      </c>
      <c r="AB2072" s="127" t="str">
        <f t="shared" si="245"/>
        <v/>
      </c>
      <c r="AC2072" s="127" t="str">
        <f t="shared" si="244"/>
        <v/>
      </c>
      <c r="AE2072" s="132" t="str">
        <f t="shared" si="242"/>
        <v/>
      </c>
      <c r="AH2072" s="127" t="str">
        <f t="shared" si="241"/>
        <v/>
      </c>
    </row>
    <row r="2073" spans="2:34" x14ac:dyDescent="0.3">
      <c r="B2073" s="127" t="str">
        <f t="shared" si="239"/>
        <v/>
      </c>
      <c r="C2073" s="127" t="str">
        <f t="shared" si="240"/>
        <v/>
      </c>
      <c r="E2073" s="159"/>
      <c r="F2073" s="148" t="str">
        <f>IFERROR(VLOOKUP(CONCATENATE(G2073,E2073),LOTES!$A$6:$D$1002,4,0),"")</f>
        <v/>
      </c>
      <c r="H2073" s="136" t="str">
        <f>IFERROR(VLOOKUP(CONCATENATE(G2073,E2073),LOTES!$A$6:$F$1000,6,0),"")</f>
        <v/>
      </c>
      <c r="I2073" s="132" t="str">
        <f t="shared" si="243"/>
        <v/>
      </c>
      <c r="R2073" s="132" t="str">
        <f>IFERROR(VLOOKUP(Q2073,PROVEEDORES!$A$2:$B$100,2,0),"")</f>
        <v/>
      </c>
      <c r="U2073" s="127" t="str">
        <f>IFERROR(VLOOKUP(V2073,TRANSPORTE!$A$4:$B$99,2,0),"")</f>
        <v/>
      </c>
      <c r="Y2073" s="127" t="str">
        <f>IFERROR(VLOOKUP(V2073,TRANSPORTE!$A$4:$C$99,3,0),"")</f>
        <v/>
      </c>
      <c r="Z2073" s="127" t="str">
        <f>IFERROR(VLOOKUP(V2073,TRANSPORTE!$A$4:$D$99,4,0),"")</f>
        <v/>
      </c>
      <c r="AA2073" s="127" t="str">
        <f>IFERROR(VLOOKUP(V2073,TRANSPORTE!$A$4:$E$99,5,0),"")</f>
        <v/>
      </c>
      <c r="AB2073" s="127" t="str">
        <f t="shared" si="245"/>
        <v/>
      </c>
      <c r="AC2073" s="127" t="str">
        <f t="shared" si="244"/>
        <v/>
      </c>
      <c r="AE2073" s="132" t="str">
        <f t="shared" si="242"/>
        <v/>
      </c>
      <c r="AH2073" s="127" t="str">
        <f t="shared" si="241"/>
        <v/>
      </c>
    </row>
    <row r="2074" spans="2:34" x14ac:dyDescent="0.3">
      <c r="B2074" s="127" t="str">
        <f t="shared" si="239"/>
        <v/>
      </c>
      <c r="C2074" s="127" t="str">
        <f t="shared" si="240"/>
        <v/>
      </c>
      <c r="E2074" s="159"/>
      <c r="F2074" s="148" t="str">
        <f>IFERROR(VLOOKUP(CONCATENATE(G2074,E2074),LOTES!$A$6:$D$1002,4,0),"")</f>
        <v/>
      </c>
      <c r="H2074" s="136" t="str">
        <f>IFERROR(VLOOKUP(CONCATENATE(G2074,E2074),LOTES!$A$6:$F$1000,6,0),"")</f>
        <v/>
      </c>
      <c r="I2074" s="132" t="str">
        <f t="shared" si="243"/>
        <v/>
      </c>
      <c r="R2074" s="132" t="str">
        <f>IFERROR(VLOOKUP(Q2074,PROVEEDORES!$A$2:$B$100,2,0),"")</f>
        <v/>
      </c>
      <c r="U2074" s="127" t="str">
        <f>IFERROR(VLOOKUP(V2074,TRANSPORTE!$A$4:$B$99,2,0),"")</f>
        <v/>
      </c>
      <c r="Y2074" s="127" t="str">
        <f>IFERROR(VLOOKUP(V2074,TRANSPORTE!$A$4:$C$99,3,0),"")</f>
        <v/>
      </c>
      <c r="Z2074" s="127" t="str">
        <f>IFERROR(VLOOKUP(V2074,TRANSPORTE!$A$4:$D$99,4,0),"")</f>
        <v/>
      </c>
      <c r="AA2074" s="127" t="str">
        <f>IFERROR(VLOOKUP(V2074,TRANSPORTE!$A$4:$E$99,5,0),"")</f>
        <v/>
      </c>
      <c r="AB2074" s="127" t="str">
        <f t="shared" si="245"/>
        <v/>
      </c>
      <c r="AC2074" s="127" t="str">
        <f t="shared" si="244"/>
        <v/>
      </c>
      <c r="AE2074" s="132" t="str">
        <f t="shared" si="242"/>
        <v/>
      </c>
      <c r="AH2074" s="127" t="str">
        <f t="shared" si="241"/>
        <v/>
      </c>
    </row>
    <row r="2075" spans="2:34" x14ac:dyDescent="0.3">
      <c r="B2075" s="127" t="str">
        <f t="shared" si="239"/>
        <v/>
      </c>
      <c r="C2075" s="127" t="str">
        <f t="shared" si="240"/>
        <v/>
      </c>
      <c r="E2075" s="159"/>
      <c r="F2075" s="148" t="str">
        <f>IFERROR(VLOOKUP(CONCATENATE(G2075,E2075),LOTES!$A$6:$D$1002,4,0),"")</f>
        <v/>
      </c>
      <c r="H2075" s="136" t="str">
        <f>IFERROR(VLOOKUP(CONCATENATE(G2075,E2075),LOTES!$A$6:$F$1000,6,0),"")</f>
        <v/>
      </c>
      <c r="I2075" s="132" t="str">
        <f t="shared" si="243"/>
        <v/>
      </c>
      <c r="R2075" s="132" t="str">
        <f>IFERROR(VLOOKUP(Q2075,PROVEEDORES!$A$2:$B$100,2,0),"")</f>
        <v/>
      </c>
      <c r="U2075" s="127" t="str">
        <f>IFERROR(VLOOKUP(V2075,TRANSPORTE!$A$4:$B$99,2,0),"")</f>
        <v/>
      </c>
      <c r="Y2075" s="127" t="str">
        <f>IFERROR(VLOOKUP(V2075,TRANSPORTE!$A$4:$C$99,3,0),"")</f>
        <v/>
      </c>
      <c r="Z2075" s="127" t="str">
        <f>IFERROR(VLOOKUP(V2075,TRANSPORTE!$A$4:$D$99,4,0),"")</f>
        <v/>
      </c>
      <c r="AA2075" s="127" t="str">
        <f>IFERROR(VLOOKUP(V2075,TRANSPORTE!$A$4:$E$99,5,0),"")</f>
        <v/>
      </c>
      <c r="AB2075" s="127" t="str">
        <f t="shared" si="245"/>
        <v/>
      </c>
      <c r="AC2075" s="127" t="str">
        <f t="shared" si="244"/>
        <v/>
      </c>
      <c r="AE2075" s="132" t="str">
        <f t="shared" si="242"/>
        <v/>
      </c>
      <c r="AH2075" s="127" t="str">
        <f t="shared" si="241"/>
        <v/>
      </c>
    </row>
    <row r="2076" spans="2:34" x14ac:dyDescent="0.3">
      <c r="B2076" s="127" t="str">
        <f t="shared" si="239"/>
        <v/>
      </c>
      <c r="C2076" s="127" t="str">
        <f t="shared" si="240"/>
        <v/>
      </c>
      <c r="E2076" s="159"/>
      <c r="F2076" s="148" t="str">
        <f>IFERROR(VLOOKUP(CONCATENATE(G2076,E2076),LOTES!$A$6:$D$1002,4,0),"")</f>
        <v/>
      </c>
      <c r="H2076" s="136" t="str">
        <f>IFERROR(VLOOKUP(CONCATENATE(G2076,E2076),LOTES!$A$6:$F$1000,6,0),"")</f>
        <v/>
      </c>
      <c r="I2076" s="132" t="str">
        <f t="shared" si="243"/>
        <v/>
      </c>
      <c r="R2076" s="132" t="str">
        <f>IFERROR(VLOOKUP(Q2076,PROVEEDORES!$A$2:$B$100,2,0),"")</f>
        <v/>
      </c>
      <c r="U2076" s="127" t="str">
        <f>IFERROR(VLOOKUP(V2076,TRANSPORTE!$A$4:$B$99,2,0),"")</f>
        <v/>
      </c>
      <c r="Y2076" s="127" t="str">
        <f>IFERROR(VLOOKUP(V2076,TRANSPORTE!$A$4:$C$99,3,0),"")</f>
        <v/>
      </c>
      <c r="Z2076" s="127" t="str">
        <f>IFERROR(VLOOKUP(V2076,TRANSPORTE!$A$4:$D$99,4,0),"")</f>
        <v/>
      </c>
      <c r="AA2076" s="127" t="str">
        <f>IFERROR(VLOOKUP(V2076,TRANSPORTE!$A$4:$E$99,5,0),"")</f>
        <v/>
      </c>
      <c r="AB2076" s="127" t="str">
        <f t="shared" si="245"/>
        <v/>
      </c>
      <c r="AC2076" s="127" t="str">
        <f t="shared" si="244"/>
        <v/>
      </c>
      <c r="AE2076" s="132" t="str">
        <f t="shared" si="242"/>
        <v/>
      </c>
      <c r="AH2076" s="127" t="str">
        <f t="shared" si="241"/>
        <v/>
      </c>
    </row>
    <row r="2077" spans="2:34" x14ac:dyDescent="0.3">
      <c r="B2077" s="127" t="str">
        <f t="shared" si="239"/>
        <v/>
      </c>
      <c r="C2077" s="127" t="str">
        <f t="shared" si="240"/>
        <v/>
      </c>
      <c r="E2077" s="159"/>
      <c r="F2077" s="148" t="str">
        <f>IFERROR(VLOOKUP(CONCATENATE(G2077,E2077),LOTES!$A$6:$D$1002,4,0),"")</f>
        <v/>
      </c>
      <c r="H2077" s="136" t="str">
        <f>IFERROR(VLOOKUP(CONCATENATE(G2077,E2077),LOTES!$A$6:$F$1000,6,0),"")</f>
        <v/>
      </c>
      <c r="I2077" s="132" t="str">
        <f t="shared" si="243"/>
        <v/>
      </c>
      <c r="R2077" s="132" t="str">
        <f>IFERROR(VLOOKUP(Q2077,PROVEEDORES!$A$2:$B$100,2,0),"")</f>
        <v/>
      </c>
      <c r="U2077" s="127" t="str">
        <f>IFERROR(VLOOKUP(V2077,TRANSPORTE!$A$4:$B$99,2,0),"")</f>
        <v/>
      </c>
      <c r="Y2077" s="127" t="str">
        <f>IFERROR(VLOOKUP(V2077,TRANSPORTE!$A$4:$C$99,3,0),"")</f>
        <v/>
      </c>
      <c r="Z2077" s="127" t="str">
        <f>IFERROR(VLOOKUP(V2077,TRANSPORTE!$A$4:$D$99,4,0),"")</f>
        <v/>
      </c>
      <c r="AA2077" s="127" t="str">
        <f>IFERROR(VLOOKUP(V2077,TRANSPORTE!$A$4:$E$99,5,0),"")</f>
        <v/>
      </c>
      <c r="AB2077" s="127" t="str">
        <f t="shared" si="245"/>
        <v/>
      </c>
      <c r="AC2077" s="127" t="str">
        <f t="shared" si="244"/>
        <v/>
      </c>
      <c r="AE2077" s="132" t="str">
        <f t="shared" si="242"/>
        <v/>
      </c>
      <c r="AH2077" s="127" t="str">
        <f t="shared" si="241"/>
        <v/>
      </c>
    </row>
    <row r="2078" spans="2:34" x14ac:dyDescent="0.3">
      <c r="B2078" s="127" t="str">
        <f t="shared" si="239"/>
        <v/>
      </c>
      <c r="C2078" s="127" t="str">
        <f t="shared" si="240"/>
        <v/>
      </c>
      <c r="E2078" s="159"/>
      <c r="F2078" s="148" t="str">
        <f>IFERROR(VLOOKUP(CONCATENATE(G2078,E2078),LOTES!$A$6:$D$1002,4,0),"")</f>
        <v/>
      </c>
      <c r="H2078" s="136" t="str">
        <f>IFERROR(VLOOKUP(CONCATENATE(G2078,E2078),LOTES!$A$6:$F$1000,6,0),"")</f>
        <v/>
      </c>
      <c r="I2078" s="132" t="str">
        <f t="shared" si="243"/>
        <v/>
      </c>
      <c r="R2078" s="132" t="str">
        <f>IFERROR(VLOOKUP(Q2078,PROVEEDORES!$A$2:$B$100,2,0),"")</f>
        <v/>
      </c>
      <c r="U2078" s="127" t="str">
        <f>IFERROR(VLOOKUP(V2078,TRANSPORTE!$A$4:$B$99,2,0),"")</f>
        <v/>
      </c>
      <c r="Y2078" s="127" t="str">
        <f>IFERROR(VLOOKUP(V2078,TRANSPORTE!$A$4:$C$99,3,0),"")</f>
        <v/>
      </c>
      <c r="Z2078" s="127" t="str">
        <f>IFERROR(VLOOKUP(V2078,TRANSPORTE!$A$4:$D$99,4,0),"")</f>
        <v/>
      </c>
      <c r="AA2078" s="127" t="str">
        <f>IFERROR(VLOOKUP(V2078,TRANSPORTE!$A$4:$E$99,5,0),"")</f>
        <v/>
      </c>
      <c r="AB2078" s="127" t="str">
        <f t="shared" si="245"/>
        <v/>
      </c>
      <c r="AC2078" s="127" t="str">
        <f t="shared" si="244"/>
        <v/>
      </c>
      <c r="AE2078" s="132" t="str">
        <f t="shared" si="242"/>
        <v/>
      </c>
      <c r="AH2078" s="127" t="str">
        <f t="shared" si="241"/>
        <v/>
      </c>
    </row>
    <row r="2079" spans="2:34" x14ac:dyDescent="0.3">
      <c r="B2079" s="127" t="str">
        <f t="shared" si="239"/>
        <v/>
      </c>
      <c r="C2079" s="127" t="str">
        <f t="shared" si="240"/>
        <v/>
      </c>
      <c r="E2079" s="159"/>
      <c r="F2079" s="148" t="str">
        <f>IFERROR(VLOOKUP(CONCATENATE(G2079,E2079),LOTES!$A$6:$D$1002,4,0),"")</f>
        <v/>
      </c>
      <c r="H2079" s="136" t="str">
        <f>IFERROR(VLOOKUP(CONCATENATE(G2079,E2079),LOTES!$A$6:$F$1000,6,0),"")</f>
        <v/>
      </c>
      <c r="I2079" s="132" t="str">
        <f t="shared" si="243"/>
        <v/>
      </c>
      <c r="R2079" s="132" t="str">
        <f>IFERROR(VLOOKUP(Q2079,PROVEEDORES!$A$2:$B$100,2,0),"")</f>
        <v/>
      </c>
      <c r="U2079" s="127" t="str">
        <f>IFERROR(VLOOKUP(V2079,TRANSPORTE!$A$4:$B$99,2,0),"")</f>
        <v/>
      </c>
      <c r="Y2079" s="127" t="str">
        <f>IFERROR(VLOOKUP(V2079,TRANSPORTE!$A$4:$C$99,3,0),"")</f>
        <v/>
      </c>
      <c r="Z2079" s="127" t="str">
        <f>IFERROR(VLOOKUP(V2079,TRANSPORTE!$A$4:$D$99,4,0),"")</f>
        <v/>
      </c>
      <c r="AA2079" s="127" t="str">
        <f>IFERROR(VLOOKUP(V2079,TRANSPORTE!$A$4:$E$99,5,0),"")</f>
        <v/>
      </c>
      <c r="AB2079" s="127" t="str">
        <f t="shared" si="245"/>
        <v/>
      </c>
      <c r="AC2079" s="127" t="str">
        <f t="shared" si="244"/>
        <v/>
      </c>
      <c r="AE2079" s="132" t="str">
        <f t="shared" si="242"/>
        <v/>
      </c>
      <c r="AH2079" s="127" t="str">
        <f t="shared" si="241"/>
        <v/>
      </c>
    </row>
    <row r="2080" spans="2:34" x14ac:dyDescent="0.3">
      <c r="B2080" s="127" t="str">
        <f t="shared" si="239"/>
        <v/>
      </c>
      <c r="C2080" s="127" t="str">
        <f t="shared" si="240"/>
        <v/>
      </c>
      <c r="E2080" s="159"/>
      <c r="F2080" s="148" t="str">
        <f>IFERROR(VLOOKUP(CONCATENATE(G2080,E2080),LOTES!$A$6:$D$1002,4,0),"")</f>
        <v/>
      </c>
      <c r="H2080" s="136" t="str">
        <f>IFERROR(VLOOKUP(CONCATENATE(G2080,E2080),LOTES!$A$6:$F$1000,6,0),"")</f>
        <v/>
      </c>
      <c r="I2080" s="132" t="str">
        <f t="shared" si="243"/>
        <v/>
      </c>
      <c r="R2080" s="132" t="str">
        <f>IFERROR(VLOOKUP(Q2080,PROVEEDORES!$A$2:$B$100,2,0),"")</f>
        <v/>
      </c>
      <c r="U2080" s="127" t="str">
        <f>IFERROR(VLOOKUP(V2080,TRANSPORTE!$A$4:$B$99,2,0),"")</f>
        <v/>
      </c>
      <c r="Y2080" s="127" t="str">
        <f>IFERROR(VLOOKUP(V2080,TRANSPORTE!$A$4:$C$99,3,0),"")</f>
        <v/>
      </c>
      <c r="Z2080" s="127" t="str">
        <f>IFERROR(VLOOKUP(V2080,TRANSPORTE!$A$4:$D$99,4,0),"")</f>
        <v/>
      </c>
      <c r="AA2080" s="127" t="str">
        <f>IFERROR(VLOOKUP(V2080,TRANSPORTE!$A$4:$E$99,5,0),"")</f>
        <v/>
      </c>
      <c r="AB2080" s="127" t="str">
        <f t="shared" si="245"/>
        <v/>
      </c>
      <c r="AC2080" s="127" t="str">
        <f t="shared" si="244"/>
        <v/>
      </c>
      <c r="AE2080" s="132" t="str">
        <f t="shared" si="242"/>
        <v/>
      </c>
      <c r="AH2080" s="127" t="str">
        <f t="shared" si="241"/>
        <v/>
      </c>
    </row>
    <row r="2081" spans="2:34" x14ac:dyDescent="0.3">
      <c r="B2081" s="127" t="str">
        <f t="shared" si="239"/>
        <v/>
      </c>
      <c r="C2081" s="127" t="str">
        <f t="shared" si="240"/>
        <v/>
      </c>
      <c r="E2081" s="159"/>
      <c r="F2081" s="148" t="str">
        <f>IFERROR(VLOOKUP(CONCATENATE(G2081,E2081),LOTES!$A$6:$D$1002,4,0),"")</f>
        <v/>
      </c>
      <c r="H2081" s="136" t="str">
        <f>IFERROR(VLOOKUP(CONCATENATE(G2081,E2081),LOTES!$A$6:$F$1000,6,0),"")</f>
        <v/>
      </c>
      <c r="I2081" s="132" t="str">
        <f t="shared" si="243"/>
        <v/>
      </c>
      <c r="R2081" s="132" t="str">
        <f>IFERROR(VLOOKUP(Q2081,PROVEEDORES!$A$2:$B$100,2,0),"")</f>
        <v/>
      </c>
      <c r="U2081" s="127" t="str">
        <f>IFERROR(VLOOKUP(V2081,TRANSPORTE!$A$4:$B$99,2,0),"")</f>
        <v/>
      </c>
      <c r="Y2081" s="127" t="str">
        <f>IFERROR(VLOOKUP(V2081,TRANSPORTE!$A$4:$C$99,3,0),"")</f>
        <v/>
      </c>
      <c r="Z2081" s="127" t="str">
        <f>IFERROR(VLOOKUP(V2081,TRANSPORTE!$A$4:$D$99,4,0),"")</f>
        <v/>
      </c>
      <c r="AA2081" s="127" t="str">
        <f>IFERROR(VLOOKUP(V2081,TRANSPORTE!$A$4:$E$99,5,0),"")</f>
        <v/>
      </c>
      <c r="AB2081" s="127" t="str">
        <f t="shared" si="245"/>
        <v/>
      </c>
      <c r="AC2081" s="127" t="str">
        <f t="shared" si="244"/>
        <v/>
      </c>
      <c r="AE2081" s="132" t="str">
        <f t="shared" si="242"/>
        <v/>
      </c>
      <c r="AH2081" s="127" t="str">
        <f t="shared" si="241"/>
        <v/>
      </c>
    </row>
    <row r="2082" spans="2:34" x14ac:dyDescent="0.3">
      <c r="B2082" s="127" t="str">
        <f t="shared" si="239"/>
        <v/>
      </c>
      <c r="C2082" s="127" t="str">
        <f t="shared" si="240"/>
        <v/>
      </c>
      <c r="E2082" s="159"/>
      <c r="F2082" s="148" t="str">
        <f>IFERROR(VLOOKUP(CONCATENATE(G2082,E2082),LOTES!$A$6:$D$1002,4,0),"")</f>
        <v/>
      </c>
      <c r="H2082" s="136" t="str">
        <f>IFERROR(VLOOKUP(CONCATENATE(G2082,E2082),LOTES!$A$6:$F$1000,6,0),"")</f>
        <v/>
      </c>
      <c r="I2082" s="132" t="str">
        <f t="shared" si="243"/>
        <v/>
      </c>
      <c r="R2082" s="132" t="str">
        <f>IFERROR(VLOOKUP(Q2082,PROVEEDORES!$A$2:$B$100,2,0),"")</f>
        <v/>
      </c>
      <c r="U2082" s="127" t="str">
        <f>IFERROR(VLOOKUP(V2082,TRANSPORTE!$A$4:$B$99,2,0),"")</f>
        <v/>
      </c>
      <c r="Y2082" s="127" t="str">
        <f>IFERROR(VLOOKUP(V2082,TRANSPORTE!$A$4:$C$99,3,0),"")</f>
        <v/>
      </c>
      <c r="Z2082" s="127" t="str">
        <f>IFERROR(VLOOKUP(V2082,TRANSPORTE!$A$4:$D$99,4,0),"")</f>
        <v/>
      </c>
      <c r="AA2082" s="127" t="str">
        <f>IFERROR(VLOOKUP(V2082,TRANSPORTE!$A$4:$E$99,5,0),"")</f>
        <v/>
      </c>
      <c r="AB2082" s="127" t="str">
        <f t="shared" si="245"/>
        <v/>
      </c>
      <c r="AC2082" s="127" t="str">
        <f t="shared" si="244"/>
        <v/>
      </c>
      <c r="AE2082" s="132" t="str">
        <f t="shared" si="242"/>
        <v/>
      </c>
      <c r="AH2082" s="127" t="str">
        <f t="shared" si="241"/>
        <v/>
      </c>
    </row>
    <row r="2083" spans="2:34" x14ac:dyDescent="0.3">
      <c r="B2083" s="127" t="str">
        <f t="shared" si="239"/>
        <v/>
      </c>
      <c r="C2083" s="127" t="str">
        <f t="shared" si="240"/>
        <v/>
      </c>
      <c r="E2083" s="159"/>
      <c r="F2083" s="148" t="str">
        <f>IFERROR(VLOOKUP(CONCATENATE(G2083,E2083),LOTES!$A$6:$D$1002,4,0),"")</f>
        <v/>
      </c>
      <c r="H2083" s="136" t="str">
        <f>IFERROR(VLOOKUP(CONCATENATE(G2083,E2083),LOTES!$A$6:$F$1000,6,0),"")</f>
        <v/>
      </c>
      <c r="I2083" s="132" t="str">
        <f t="shared" si="243"/>
        <v/>
      </c>
      <c r="R2083" s="132" t="str">
        <f>IFERROR(VLOOKUP(Q2083,PROVEEDORES!$A$2:$B$100,2,0),"")</f>
        <v/>
      </c>
      <c r="U2083" s="127" t="str">
        <f>IFERROR(VLOOKUP(V2083,TRANSPORTE!$A$4:$B$99,2,0),"")</f>
        <v/>
      </c>
      <c r="Y2083" s="127" t="str">
        <f>IFERROR(VLOOKUP(V2083,TRANSPORTE!$A$4:$C$99,3,0),"")</f>
        <v/>
      </c>
      <c r="Z2083" s="127" t="str">
        <f>IFERROR(VLOOKUP(V2083,TRANSPORTE!$A$4:$D$99,4,0),"")</f>
        <v/>
      </c>
      <c r="AA2083" s="127" t="str">
        <f>IFERROR(VLOOKUP(V2083,TRANSPORTE!$A$4:$E$99,5,0),"")</f>
        <v/>
      </c>
      <c r="AB2083" s="127" t="str">
        <f t="shared" si="245"/>
        <v/>
      </c>
      <c r="AC2083" s="127" t="str">
        <f t="shared" si="244"/>
        <v/>
      </c>
      <c r="AE2083" s="132" t="str">
        <f t="shared" si="242"/>
        <v/>
      </c>
      <c r="AH2083" s="127" t="str">
        <f t="shared" si="241"/>
        <v/>
      </c>
    </row>
    <row r="2084" spans="2:34" x14ac:dyDescent="0.3">
      <c r="B2084" s="127" t="str">
        <f t="shared" si="239"/>
        <v/>
      </c>
      <c r="C2084" s="127" t="str">
        <f t="shared" si="240"/>
        <v/>
      </c>
      <c r="E2084" s="159"/>
      <c r="F2084" s="148" t="str">
        <f>IFERROR(VLOOKUP(CONCATENATE(G2084,E2084),LOTES!$A$6:$D$1002,4,0),"")</f>
        <v/>
      </c>
      <c r="H2084" s="136" t="str">
        <f>IFERROR(VLOOKUP(CONCATENATE(G2084,E2084),LOTES!$A$6:$F$1000,6,0),"")</f>
        <v/>
      </c>
      <c r="I2084" s="132" t="str">
        <f t="shared" si="243"/>
        <v/>
      </c>
      <c r="R2084" s="132" t="str">
        <f>IFERROR(VLOOKUP(Q2084,PROVEEDORES!$A$2:$B$100,2,0),"")</f>
        <v/>
      </c>
      <c r="U2084" s="127" t="str">
        <f>IFERROR(VLOOKUP(V2084,TRANSPORTE!$A$4:$B$99,2,0),"")</f>
        <v/>
      </c>
      <c r="Y2084" s="127" t="str">
        <f>IFERROR(VLOOKUP(V2084,TRANSPORTE!$A$4:$C$99,3,0),"")</f>
        <v/>
      </c>
      <c r="Z2084" s="127" t="str">
        <f>IFERROR(VLOOKUP(V2084,TRANSPORTE!$A$4:$D$99,4,0),"")</f>
        <v/>
      </c>
      <c r="AA2084" s="127" t="str">
        <f>IFERROR(VLOOKUP(V2084,TRANSPORTE!$A$4:$E$99,5,0),"")</f>
        <v/>
      </c>
      <c r="AB2084" s="127" t="str">
        <f t="shared" si="245"/>
        <v/>
      </c>
      <c r="AC2084" s="127" t="str">
        <f t="shared" si="244"/>
        <v/>
      </c>
      <c r="AE2084" s="132" t="str">
        <f t="shared" si="242"/>
        <v/>
      </c>
      <c r="AH2084" s="127" t="str">
        <f t="shared" si="241"/>
        <v/>
      </c>
    </row>
    <row r="2085" spans="2:34" x14ac:dyDescent="0.3">
      <c r="B2085" s="127" t="str">
        <f t="shared" si="239"/>
        <v/>
      </c>
      <c r="C2085" s="127" t="str">
        <f t="shared" si="240"/>
        <v/>
      </c>
      <c r="E2085" s="159"/>
      <c r="F2085" s="148" t="str">
        <f>IFERROR(VLOOKUP(CONCATENATE(G2085,E2085),LOTES!$A$6:$D$1002,4,0),"")</f>
        <v/>
      </c>
      <c r="H2085" s="136" t="str">
        <f>IFERROR(VLOOKUP(CONCATENATE(G2085,E2085),LOTES!$A$6:$F$1000,6,0),"")</f>
        <v/>
      </c>
      <c r="I2085" s="132" t="str">
        <f t="shared" si="243"/>
        <v/>
      </c>
      <c r="R2085" s="132" t="str">
        <f>IFERROR(VLOOKUP(Q2085,PROVEEDORES!$A$2:$B$100,2,0),"")</f>
        <v/>
      </c>
      <c r="U2085" s="127" t="str">
        <f>IFERROR(VLOOKUP(V2085,TRANSPORTE!$A$4:$B$99,2,0),"")</f>
        <v/>
      </c>
      <c r="Y2085" s="127" t="str">
        <f>IFERROR(VLOOKUP(V2085,TRANSPORTE!$A$4:$C$99,3,0),"")</f>
        <v/>
      </c>
      <c r="Z2085" s="127" t="str">
        <f>IFERROR(VLOOKUP(V2085,TRANSPORTE!$A$4:$D$99,4,0),"")</f>
        <v/>
      </c>
      <c r="AA2085" s="127" t="str">
        <f>IFERROR(VLOOKUP(V2085,TRANSPORTE!$A$4:$E$99,5,0),"")</f>
        <v/>
      </c>
      <c r="AB2085" s="127" t="str">
        <f t="shared" si="245"/>
        <v/>
      </c>
      <c r="AC2085" s="127" t="str">
        <f t="shared" si="244"/>
        <v/>
      </c>
      <c r="AE2085" s="132" t="str">
        <f t="shared" si="242"/>
        <v/>
      </c>
      <c r="AH2085" s="127" t="str">
        <f t="shared" si="241"/>
        <v/>
      </c>
    </row>
    <row r="2086" spans="2:34" x14ac:dyDescent="0.3">
      <c r="B2086" s="127" t="str">
        <f t="shared" si="239"/>
        <v/>
      </c>
      <c r="C2086" s="127" t="str">
        <f t="shared" si="240"/>
        <v/>
      </c>
      <c r="E2086" s="159"/>
      <c r="F2086" s="148" t="str">
        <f>IFERROR(VLOOKUP(CONCATENATE(G2086,E2086),LOTES!$A$6:$D$1002,4,0),"")</f>
        <v/>
      </c>
      <c r="H2086" s="136" t="str">
        <f>IFERROR(VLOOKUP(CONCATENATE(G2086,E2086),LOTES!$A$6:$F$1000,6,0),"")</f>
        <v/>
      </c>
      <c r="I2086" s="132" t="str">
        <f t="shared" si="243"/>
        <v/>
      </c>
      <c r="R2086" s="132" t="str">
        <f>IFERROR(VLOOKUP(Q2086,PROVEEDORES!$A$2:$B$100,2,0),"")</f>
        <v/>
      </c>
      <c r="U2086" s="127" t="str">
        <f>IFERROR(VLOOKUP(V2086,TRANSPORTE!$A$4:$B$99,2,0),"")</f>
        <v/>
      </c>
      <c r="Y2086" s="127" t="str">
        <f>IFERROR(VLOOKUP(V2086,TRANSPORTE!$A$4:$C$99,3,0),"")</f>
        <v/>
      </c>
      <c r="Z2086" s="127" t="str">
        <f>IFERROR(VLOOKUP(V2086,TRANSPORTE!$A$4:$D$99,4,0),"")</f>
        <v/>
      </c>
      <c r="AA2086" s="127" t="str">
        <f>IFERROR(VLOOKUP(V2086,TRANSPORTE!$A$4:$E$99,5,0),"")</f>
        <v/>
      </c>
      <c r="AB2086" s="127" t="str">
        <f t="shared" si="245"/>
        <v/>
      </c>
      <c r="AC2086" s="127" t="str">
        <f t="shared" si="244"/>
        <v/>
      </c>
      <c r="AE2086" s="132" t="str">
        <f t="shared" si="242"/>
        <v/>
      </c>
      <c r="AH2086" s="127" t="str">
        <f t="shared" si="241"/>
        <v/>
      </c>
    </row>
    <row r="2087" spans="2:34" x14ac:dyDescent="0.3">
      <c r="B2087" s="127" t="str">
        <f t="shared" si="239"/>
        <v/>
      </c>
      <c r="C2087" s="127" t="str">
        <f t="shared" si="240"/>
        <v/>
      </c>
      <c r="E2087" s="159"/>
      <c r="F2087" s="148" t="str">
        <f>IFERROR(VLOOKUP(CONCATENATE(G2087,E2087),LOTES!$A$6:$D$1002,4,0),"")</f>
        <v/>
      </c>
      <c r="H2087" s="136" t="str">
        <f>IFERROR(VLOOKUP(CONCATENATE(G2087,E2087),LOTES!$A$6:$F$1000,6,0),"")</f>
        <v/>
      </c>
      <c r="I2087" s="132" t="str">
        <f t="shared" si="243"/>
        <v/>
      </c>
      <c r="R2087" s="132" t="str">
        <f>IFERROR(VLOOKUP(Q2087,PROVEEDORES!$A$2:$B$100,2,0),"")</f>
        <v/>
      </c>
      <c r="U2087" s="127" t="str">
        <f>IFERROR(VLOOKUP(V2087,TRANSPORTE!$A$4:$B$99,2,0),"")</f>
        <v/>
      </c>
      <c r="Y2087" s="127" t="str">
        <f>IFERROR(VLOOKUP(V2087,TRANSPORTE!$A$4:$C$99,3,0),"")</f>
        <v/>
      </c>
      <c r="Z2087" s="127" t="str">
        <f>IFERROR(VLOOKUP(V2087,TRANSPORTE!$A$4:$D$99,4,0),"")</f>
        <v/>
      </c>
      <c r="AA2087" s="127" t="str">
        <f>IFERROR(VLOOKUP(V2087,TRANSPORTE!$A$4:$E$99,5,0),"")</f>
        <v/>
      </c>
      <c r="AB2087" s="127" t="str">
        <f t="shared" si="245"/>
        <v/>
      </c>
      <c r="AC2087" s="127" t="str">
        <f t="shared" si="244"/>
        <v/>
      </c>
      <c r="AE2087" s="132" t="str">
        <f t="shared" si="242"/>
        <v/>
      </c>
      <c r="AH2087" s="127" t="str">
        <f t="shared" si="241"/>
        <v/>
      </c>
    </row>
    <row r="2088" spans="2:34" x14ac:dyDescent="0.3">
      <c r="B2088" s="127" t="str">
        <f t="shared" si="239"/>
        <v/>
      </c>
      <c r="C2088" s="127" t="str">
        <f t="shared" si="240"/>
        <v/>
      </c>
      <c r="E2088" s="159"/>
      <c r="F2088" s="148" t="str">
        <f>IFERROR(VLOOKUP(CONCATENATE(G2088,E2088),LOTES!$A$6:$D$1002,4,0),"")</f>
        <v/>
      </c>
      <c r="H2088" s="136" t="str">
        <f>IFERROR(VLOOKUP(CONCATENATE(G2088,E2088),LOTES!$A$6:$F$1000,6,0),"")</f>
        <v/>
      </c>
      <c r="I2088" s="132" t="str">
        <f t="shared" si="243"/>
        <v/>
      </c>
      <c r="R2088" s="132" t="str">
        <f>IFERROR(VLOOKUP(Q2088,PROVEEDORES!$A$2:$B$100,2,0),"")</f>
        <v/>
      </c>
      <c r="U2088" s="127" t="str">
        <f>IFERROR(VLOOKUP(V2088,TRANSPORTE!$A$4:$B$99,2,0),"")</f>
        <v/>
      </c>
      <c r="Y2088" s="127" t="str">
        <f>IFERROR(VLOOKUP(V2088,TRANSPORTE!$A$4:$C$99,3,0),"")</f>
        <v/>
      </c>
      <c r="Z2088" s="127" t="str">
        <f>IFERROR(VLOOKUP(V2088,TRANSPORTE!$A$4:$D$99,4,0),"")</f>
        <v/>
      </c>
      <c r="AA2088" s="127" t="str">
        <f>IFERROR(VLOOKUP(V2088,TRANSPORTE!$A$4:$E$99,5,0),"")</f>
        <v/>
      </c>
      <c r="AB2088" s="127" t="str">
        <f t="shared" si="245"/>
        <v/>
      </c>
      <c r="AC2088" s="127" t="str">
        <f t="shared" si="244"/>
        <v/>
      </c>
      <c r="AE2088" s="132" t="str">
        <f t="shared" si="242"/>
        <v/>
      </c>
      <c r="AH2088" s="127" t="str">
        <f t="shared" si="241"/>
        <v/>
      </c>
    </row>
    <row r="2089" spans="2:34" x14ac:dyDescent="0.3">
      <c r="B2089" s="127" t="str">
        <f t="shared" si="239"/>
        <v/>
      </c>
      <c r="C2089" s="127" t="str">
        <f t="shared" si="240"/>
        <v/>
      </c>
      <c r="E2089" s="159"/>
      <c r="F2089" s="148" t="str">
        <f>IFERROR(VLOOKUP(CONCATENATE(G2089,E2089),LOTES!$A$6:$D$1002,4,0),"")</f>
        <v/>
      </c>
      <c r="H2089" s="136" t="str">
        <f>IFERROR(VLOOKUP(CONCATENATE(G2089,E2089),LOTES!$A$6:$F$1000,6,0),"")</f>
        <v/>
      </c>
      <c r="I2089" s="132" t="str">
        <f t="shared" si="243"/>
        <v/>
      </c>
      <c r="R2089" s="132" t="str">
        <f>IFERROR(VLOOKUP(Q2089,PROVEEDORES!$A$2:$B$100,2,0),"")</f>
        <v/>
      </c>
      <c r="U2089" s="127" t="str">
        <f>IFERROR(VLOOKUP(V2089,TRANSPORTE!$A$4:$B$99,2,0),"")</f>
        <v/>
      </c>
      <c r="Y2089" s="127" t="str">
        <f>IFERROR(VLOOKUP(V2089,TRANSPORTE!$A$4:$C$99,3,0),"")</f>
        <v/>
      </c>
      <c r="Z2089" s="127" t="str">
        <f>IFERROR(VLOOKUP(V2089,TRANSPORTE!$A$4:$D$99,4,0),"")</f>
        <v/>
      </c>
      <c r="AA2089" s="127" t="str">
        <f>IFERROR(VLOOKUP(V2089,TRANSPORTE!$A$4:$E$99,5,0),"")</f>
        <v/>
      </c>
      <c r="AB2089" s="127" t="str">
        <f t="shared" si="245"/>
        <v/>
      </c>
      <c r="AC2089" s="127" t="str">
        <f t="shared" si="244"/>
        <v/>
      </c>
      <c r="AE2089" s="132" t="str">
        <f t="shared" si="242"/>
        <v/>
      </c>
      <c r="AH2089" s="127" t="str">
        <f t="shared" si="241"/>
        <v/>
      </c>
    </row>
    <row r="2090" spans="2:34" x14ac:dyDescent="0.3">
      <c r="B2090" s="127" t="str">
        <f t="shared" si="239"/>
        <v/>
      </c>
      <c r="C2090" s="127" t="str">
        <f t="shared" si="240"/>
        <v/>
      </c>
      <c r="E2090" s="159"/>
      <c r="F2090" s="148" t="str">
        <f>IFERROR(VLOOKUP(CONCATENATE(G2090,E2090),LOTES!$A$6:$D$1002,4,0),"")</f>
        <v/>
      </c>
      <c r="H2090" s="136" t="str">
        <f>IFERROR(VLOOKUP(CONCATENATE(G2090,E2090),LOTES!$A$6:$F$1000,6,0),"")</f>
        <v/>
      </c>
      <c r="I2090" s="132" t="str">
        <f t="shared" si="243"/>
        <v/>
      </c>
      <c r="R2090" s="132" t="str">
        <f>IFERROR(VLOOKUP(Q2090,PROVEEDORES!$A$2:$B$100,2,0),"")</f>
        <v/>
      </c>
      <c r="U2090" s="127" t="str">
        <f>IFERROR(VLOOKUP(V2090,TRANSPORTE!$A$4:$B$99,2,0),"")</f>
        <v/>
      </c>
      <c r="Y2090" s="127" t="str">
        <f>IFERROR(VLOOKUP(V2090,TRANSPORTE!$A$4:$C$99,3,0),"")</f>
        <v/>
      </c>
      <c r="Z2090" s="127" t="str">
        <f>IFERROR(VLOOKUP(V2090,TRANSPORTE!$A$4:$D$99,4,0),"")</f>
        <v/>
      </c>
      <c r="AA2090" s="127" t="str">
        <f>IFERROR(VLOOKUP(V2090,TRANSPORTE!$A$4:$E$99,5,0),"")</f>
        <v/>
      </c>
      <c r="AB2090" s="127" t="str">
        <f t="shared" si="245"/>
        <v/>
      </c>
      <c r="AC2090" s="127" t="str">
        <f t="shared" si="244"/>
        <v/>
      </c>
      <c r="AE2090" s="132" t="str">
        <f t="shared" si="242"/>
        <v/>
      </c>
      <c r="AH2090" s="127" t="str">
        <f t="shared" si="241"/>
        <v/>
      </c>
    </row>
    <row r="2091" spans="2:34" x14ac:dyDescent="0.3">
      <c r="B2091" s="127" t="str">
        <f t="shared" si="239"/>
        <v/>
      </c>
      <c r="C2091" s="127" t="str">
        <f t="shared" si="240"/>
        <v/>
      </c>
      <c r="E2091" s="159"/>
      <c r="F2091" s="148" t="str">
        <f>IFERROR(VLOOKUP(CONCATENATE(G2091,E2091),LOTES!$A$6:$D$1002,4,0),"")</f>
        <v/>
      </c>
      <c r="H2091" s="136" t="str">
        <f>IFERROR(VLOOKUP(CONCATENATE(G2091,E2091),LOTES!$A$6:$F$1000,6,0),"")</f>
        <v/>
      </c>
      <c r="I2091" s="132" t="str">
        <f t="shared" si="243"/>
        <v/>
      </c>
      <c r="R2091" s="132" t="str">
        <f>IFERROR(VLOOKUP(Q2091,PROVEEDORES!$A$2:$B$100,2,0),"")</f>
        <v/>
      </c>
      <c r="U2091" s="127" t="str">
        <f>IFERROR(VLOOKUP(V2091,TRANSPORTE!$A$4:$B$99,2,0),"")</f>
        <v/>
      </c>
      <c r="Y2091" s="127" t="str">
        <f>IFERROR(VLOOKUP(V2091,TRANSPORTE!$A$4:$C$99,3,0),"")</f>
        <v/>
      </c>
      <c r="Z2091" s="127" t="str">
        <f>IFERROR(VLOOKUP(V2091,TRANSPORTE!$A$4:$D$99,4,0),"")</f>
        <v/>
      </c>
      <c r="AA2091" s="127" t="str">
        <f>IFERROR(VLOOKUP(V2091,TRANSPORTE!$A$4:$E$99,5,0),"")</f>
        <v/>
      </c>
      <c r="AB2091" s="127" t="str">
        <f t="shared" si="245"/>
        <v/>
      </c>
      <c r="AC2091" s="127" t="str">
        <f t="shared" si="244"/>
        <v/>
      </c>
      <c r="AE2091" s="132" t="str">
        <f t="shared" si="242"/>
        <v/>
      </c>
      <c r="AH2091" s="127" t="str">
        <f t="shared" si="241"/>
        <v/>
      </c>
    </row>
    <row r="2092" spans="2:34" x14ac:dyDescent="0.3">
      <c r="B2092" s="127" t="str">
        <f t="shared" si="239"/>
        <v/>
      </c>
      <c r="C2092" s="127" t="str">
        <f t="shared" si="240"/>
        <v/>
      </c>
      <c r="E2092" s="159"/>
      <c r="F2092" s="148" t="str">
        <f>IFERROR(VLOOKUP(CONCATENATE(G2092,E2092),LOTES!$A$6:$D$1002,4,0),"")</f>
        <v/>
      </c>
      <c r="H2092" s="136" t="str">
        <f>IFERROR(VLOOKUP(CONCATENATE(G2092,E2092),LOTES!$A$6:$F$1000,6,0),"")</f>
        <v/>
      </c>
      <c r="I2092" s="132" t="str">
        <f t="shared" si="243"/>
        <v/>
      </c>
      <c r="R2092" s="132" t="str">
        <f>IFERROR(VLOOKUP(Q2092,PROVEEDORES!$A$2:$B$100,2,0),"")</f>
        <v/>
      </c>
      <c r="U2092" s="127" t="str">
        <f>IFERROR(VLOOKUP(V2092,TRANSPORTE!$A$4:$B$99,2,0),"")</f>
        <v/>
      </c>
      <c r="Y2092" s="127" t="str">
        <f>IFERROR(VLOOKUP(V2092,TRANSPORTE!$A$4:$C$99,3,0),"")</f>
        <v/>
      </c>
      <c r="Z2092" s="127" t="str">
        <f>IFERROR(VLOOKUP(V2092,TRANSPORTE!$A$4:$D$99,4,0),"")</f>
        <v/>
      </c>
      <c r="AA2092" s="127" t="str">
        <f>IFERROR(VLOOKUP(V2092,TRANSPORTE!$A$4:$E$99,5,0),"")</f>
        <v/>
      </c>
      <c r="AB2092" s="127" t="str">
        <f t="shared" si="245"/>
        <v/>
      </c>
      <c r="AC2092" s="127" t="str">
        <f t="shared" si="244"/>
        <v/>
      </c>
      <c r="AE2092" s="132" t="str">
        <f t="shared" si="242"/>
        <v/>
      </c>
      <c r="AH2092" s="127" t="str">
        <f t="shared" si="241"/>
        <v/>
      </c>
    </row>
    <row r="2093" spans="2:34" x14ac:dyDescent="0.3">
      <c r="B2093" s="127" t="str">
        <f t="shared" si="239"/>
        <v/>
      </c>
      <c r="C2093" s="127" t="str">
        <f t="shared" si="240"/>
        <v/>
      </c>
      <c r="E2093" s="159"/>
      <c r="F2093" s="148" t="str">
        <f>IFERROR(VLOOKUP(CONCATENATE(G2093,E2093),LOTES!$A$6:$D$1002,4,0),"")</f>
        <v/>
      </c>
      <c r="H2093" s="136" t="str">
        <f>IFERROR(VLOOKUP(CONCATENATE(G2093,E2093),LOTES!$A$6:$F$1000,6,0),"")</f>
        <v/>
      </c>
      <c r="I2093" s="132" t="str">
        <f t="shared" si="243"/>
        <v/>
      </c>
      <c r="R2093" s="132" t="str">
        <f>IFERROR(VLOOKUP(Q2093,PROVEEDORES!$A$2:$B$100,2,0),"")</f>
        <v/>
      </c>
      <c r="U2093" s="127" t="str">
        <f>IFERROR(VLOOKUP(V2093,TRANSPORTE!$A$4:$B$99,2,0),"")</f>
        <v/>
      </c>
      <c r="Y2093" s="127" t="str">
        <f>IFERROR(VLOOKUP(V2093,TRANSPORTE!$A$4:$C$99,3,0),"")</f>
        <v/>
      </c>
      <c r="Z2093" s="127" t="str">
        <f>IFERROR(VLOOKUP(V2093,TRANSPORTE!$A$4:$D$99,4,0),"")</f>
        <v/>
      </c>
      <c r="AA2093" s="127" t="str">
        <f>IFERROR(VLOOKUP(V2093,TRANSPORTE!$A$4:$E$99,5,0),"")</f>
        <v/>
      </c>
      <c r="AB2093" s="127" t="str">
        <f t="shared" si="245"/>
        <v/>
      </c>
      <c r="AC2093" s="127" t="str">
        <f t="shared" si="244"/>
        <v/>
      </c>
      <c r="AE2093" s="132" t="str">
        <f t="shared" si="242"/>
        <v/>
      </c>
      <c r="AH2093" s="127" t="str">
        <f t="shared" si="241"/>
        <v/>
      </c>
    </row>
    <row r="2094" spans="2:34" x14ac:dyDescent="0.3">
      <c r="B2094" s="127" t="str">
        <f t="shared" si="239"/>
        <v/>
      </c>
      <c r="C2094" s="127" t="str">
        <f t="shared" si="240"/>
        <v/>
      </c>
      <c r="E2094" s="159"/>
      <c r="F2094" s="148" t="str">
        <f>IFERROR(VLOOKUP(CONCATENATE(G2094,E2094),LOTES!$A$6:$D$1002,4,0),"")</f>
        <v/>
      </c>
      <c r="H2094" s="136" t="str">
        <f>IFERROR(VLOOKUP(CONCATENATE(G2094,E2094),LOTES!$A$6:$F$1000,6,0),"")</f>
        <v/>
      </c>
      <c r="I2094" s="132" t="str">
        <f t="shared" si="243"/>
        <v/>
      </c>
      <c r="R2094" s="132" t="str">
        <f>IFERROR(VLOOKUP(Q2094,PROVEEDORES!$A$2:$B$100,2,0),"")</f>
        <v/>
      </c>
      <c r="U2094" s="127" t="str">
        <f>IFERROR(VLOOKUP(V2094,TRANSPORTE!$A$4:$B$99,2,0),"")</f>
        <v/>
      </c>
      <c r="Y2094" s="127" t="str">
        <f>IFERROR(VLOOKUP(V2094,TRANSPORTE!$A$4:$C$99,3,0),"")</f>
        <v/>
      </c>
      <c r="Z2094" s="127" t="str">
        <f>IFERROR(VLOOKUP(V2094,TRANSPORTE!$A$4:$D$99,4,0),"")</f>
        <v/>
      </c>
      <c r="AA2094" s="127" t="str">
        <f>IFERROR(VLOOKUP(V2094,TRANSPORTE!$A$4:$E$99,5,0),"")</f>
        <v/>
      </c>
      <c r="AB2094" s="127" t="str">
        <f t="shared" si="245"/>
        <v/>
      </c>
      <c r="AC2094" s="127" t="str">
        <f t="shared" si="244"/>
        <v/>
      </c>
      <c r="AE2094" s="132" t="str">
        <f t="shared" si="242"/>
        <v/>
      </c>
      <c r="AH2094" s="127" t="str">
        <f t="shared" si="241"/>
        <v/>
      </c>
    </row>
    <row r="2095" spans="2:34" x14ac:dyDescent="0.3">
      <c r="B2095" s="127" t="str">
        <f t="shared" si="239"/>
        <v/>
      </c>
      <c r="C2095" s="127" t="str">
        <f t="shared" si="240"/>
        <v/>
      </c>
      <c r="E2095" s="159"/>
      <c r="F2095" s="148" t="str">
        <f>IFERROR(VLOOKUP(CONCATENATE(G2095,E2095),LOTES!$A$6:$D$1002,4,0),"")</f>
        <v/>
      </c>
      <c r="H2095" s="136" t="str">
        <f>IFERROR(VLOOKUP(CONCATENATE(G2095,E2095),LOTES!$A$6:$F$1000,6,0),"")</f>
        <v/>
      </c>
      <c r="I2095" s="132" t="str">
        <f t="shared" si="243"/>
        <v/>
      </c>
      <c r="R2095" s="132" t="str">
        <f>IFERROR(VLOOKUP(Q2095,PROVEEDORES!$A$2:$B$100,2,0),"")</f>
        <v/>
      </c>
      <c r="U2095" s="127" t="str">
        <f>IFERROR(VLOOKUP(V2095,TRANSPORTE!$A$4:$B$99,2,0),"")</f>
        <v/>
      </c>
      <c r="Y2095" s="127" t="str">
        <f>IFERROR(VLOOKUP(V2095,TRANSPORTE!$A$4:$C$99,3,0),"")</f>
        <v/>
      </c>
      <c r="Z2095" s="127" t="str">
        <f>IFERROR(VLOOKUP(V2095,TRANSPORTE!$A$4:$D$99,4,0),"")</f>
        <v/>
      </c>
      <c r="AA2095" s="127" t="str">
        <f>IFERROR(VLOOKUP(V2095,TRANSPORTE!$A$4:$E$99,5,0),"")</f>
        <v/>
      </c>
      <c r="AB2095" s="127" t="str">
        <f t="shared" si="245"/>
        <v/>
      </c>
      <c r="AC2095" s="127" t="str">
        <f t="shared" si="244"/>
        <v/>
      </c>
      <c r="AE2095" s="132" t="str">
        <f t="shared" si="242"/>
        <v/>
      </c>
      <c r="AH2095" s="127" t="str">
        <f t="shared" si="241"/>
        <v/>
      </c>
    </row>
    <row r="2096" spans="2:34" x14ac:dyDescent="0.3">
      <c r="B2096" s="127" t="str">
        <f t="shared" si="239"/>
        <v/>
      </c>
      <c r="C2096" s="127" t="str">
        <f t="shared" si="240"/>
        <v/>
      </c>
      <c r="E2096" s="159"/>
      <c r="F2096" s="148" t="str">
        <f>IFERROR(VLOOKUP(CONCATENATE(G2096,E2096),LOTES!$A$6:$D$1002,4,0),"")</f>
        <v/>
      </c>
      <c r="H2096" s="136" t="str">
        <f>IFERROR(VLOOKUP(CONCATENATE(G2096,E2096),LOTES!$A$6:$F$1000,6,0),"")</f>
        <v/>
      </c>
      <c r="I2096" s="132" t="str">
        <f t="shared" si="243"/>
        <v/>
      </c>
      <c r="R2096" s="132" t="str">
        <f>IFERROR(VLOOKUP(Q2096,PROVEEDORES!$A$2:$B$100,2,0),"")</f>
        <v/>
      </c>
      <c r="U2096" s="127" t="str">
        <f>IFERROR(VLOOKUP(V2096,TRANSPORTE!$A$4:$B$99,2,0),"")</f>
        <v/>
      </c>
      <c r="Y2096" s="127" t="str">
        <f>IFERROR(VLOOKUP(V2096,TRANSPORTE!$A$4:$C$99,3,0),"")</f>
        <v/>
      </c>
      <c r="Z2096" s="127" t="str">
        <f>IFERROR(VLOOKUP(V2096,TRANSPORTE!$A$4:$D$99,4,0),"")</f>
        <v/>
      </c>
      <c r="AA2096" s="127" t="str">
        <f>IFERROR(VLOOKUP(V2096,TRANSPORTE!$A$4:$E$99,5,0),"")</f>
        <v/>
      </c>
      <c r="AB2096" s="127" t="str">
        <f t="shared" si="245"/>
        <v/>
      </c>
      <c r="AC2096" s="127" t="str">
        <f t="shared" si="244"/>
        <v/>
      </c>
      <c r="AE2096" s="132" t="str">
        <f t="shared" si="242"/>
        <v/>
      </c>
      <c r="AH2096" s="127" t="str">
        <f t="shared" si="241"/>
        <v/>
      </c>
    </row>
    <row r="2097" spans="2:34" x14ac:dyDescent="0.3">
      <c r="B2097" s="127" t="str">
        <f t="shared" si="239"/>
        <v/>
      </c>
      <c r="C2097" s="127" t="str">
        <f t="shared" si="240"/>
        <v/>
      </c>
      <c r="E2097" s="159"/>
      <c r="F2097" s="148" t="str">
        <f>IFERROR(VLOOKUP(CONCATENATE(G2097,E2097),LOTES!$A$6:$D$1002,4,0),"")</f>
        <v/>
      </c>
      <c r="H2097" s="136" t="str">
        <f>IFERROR(VLOOKUP(CONCATENATE(G2097,E2097),LOTES!$A$6:$F$1000,6,0),"")</f>
        <v/>
      </c>
      <c r="I2097" s="132" t="str">
        <f t="shared" si="243"/>
        <v/>
      </c>
      <c r="R2097" s="132" t="str">
        <f>IFERROR(VLOOKUP(Q2097,PROVEEDORES!$A$2:$B$100,2,0),"")</f>
        <v/>
      </c>
      <c r="U2097" s="127" t="str">
        <f>IFERROR(VLOOKUP(V2097,TRANSPORTE!$A$4:$B$99,2,0),"")</f>
        <v/>
      </c>
      <c r="Y2097" s="127" t="str">
        <f>IFERROR(VLOOKUP(V2097,TRANSPORTE!$A$4:$C$99,3,0),"")</f>
        <v/>
      </c>
      <c r="Z2097" s="127" t="str">
        <f>IFERROR(VLOOKUP(V2097,TRANSPORTE!$A$4:$D$99,4,0),"")</f>
        <v/>
      </c>
      <c r="AA2097" s="127" t="str">
        <f>IFERROR(VLOOKUP(V2097,TRANSPORTE!$A$4:$E$99,5,0),"")</f>
        <v/>
      </c>
      <c r="AB2097" s="127" t="str">
        <f t="shared" si="245"/>
        <v/>
      </c>
      <c r="AC2097" s="127" t="str">
        <f t="shared" si="244"/>
        <v/>
      </c>
      <c r="AE2097" s="132" t="str">
        <f t="shared" si="242"/>
        <v/>
      </c>
      <c r="AH2097" s="127" t="str">
        <f t="shared" si="241"/>
        <v/>
      </c>
    </row>
    <row r="2098" spans="2:34" x14ac:dyDescent="0.3">
      <c r="B2098" s="127" t="str">
        <f t="shared" si="239"/>
        <v/>
      </c>
      <c r="C2098" s="127" t="str">
        <f t="shared" si="240"/>
        <v/>
      </c>
      <c r="E2098" s="159"/>
      <c r="F2098" s="148" t="str">
        <f>IFERROR(VLOOKUP(CONCATENATE(G2098,E2098),LOTES!$A$6:$D$1002,4,0),"")</f>
        <v/>
      </c>
      <c r="H2098" s="136" t="str">
        <f>IFERROR(VLOOKUP(CONCATENATE(G2098,E2098),LOTES!$A$6:$F$1000,6,0),"")</f>
        <v/>
      </c>
      <c r="I2098" s="132" t="str">
        <f t="shared" si="243"/>
        <v/>
      </c>
      <c r="R2098" s="132" t="str">
        <f>IFERROR(VLOOKUP(Q2098,PROVEEDORES!$A$2:$B$100,2,0),"")</f>
        <v/>
      </c>
      <c r="U2098" s="127" t="str">
        <f>IFERROR(VLOOKUP(V2098,TRANSPORTE!$A$4:$B$99,2,0),"")</f>
        <v/>
      </c>
      <c r="Y2098" s="127" t="str">
        <f>IFERROR(VLOOKUP(V2098,TRANSPORTE!$A$4:$C$99,3,0),"")</f>
        <v/>
      </c>
      <c r="Z2098" s="127" t="str">
        <f>IFERROR(VLOOKUP(V2098,TRANSPORTE!$A$4:$D$99,4,0),"")</f>
        <v/>
      </c>
      <c r="AA2098" s="127" t="str">
        <f>IFERROR(VLOOKUP(V2098,TRANSPORTE!$A$4:$E$99,5,0),"")</f>
        <v/>
      </c>
      <c r="AB2098" s="127" t="str">
        <f t="shared" si="245"/>
        <v/>
      </c>
      <c r="AC2098" s="127" t="str">
        <f t="shared" si="244"/>
        <v/>
      </c>
      <c r="AE2098" s="132" t="str">
        <f t="shared" si="242"/>
        <v/>
      </c>
      <c r="AH2098" s="127" t="str">
        <f t="shared" si="241"/>
        <v/>
      </c>
    </row>
    <row r="2099" spans="2:34" x14ac:dyDescent="0.3">
      <c r="B2099" s="127" t="str">
        <f t="shared" si="239"/>
        <v/>
      </c>
      <c r="C2099" s="127" t="str">
        <f t="shared" si="240"/>
        <v/>
      </c>
      <c r="E2099" s="159"/>
      <c r="F2099" s="148" t="str">
        <f>IFERROR(VLOOKUP(CONCATENATE(G2099,E2099),LOTES!$A$6:$D$1002,4,0),"")</f>
        <v/>
      </c>
      <c r="H2099" s="136" t="str">
        <f>IFERROR(VLOOKUP(CONCATENATE(G2099,E2099),LOTES!$A$6:$F$1000,6,0),"")</f>
        <v/>
      </c>
      <c r="I2099" s="132" t="str">
        <f t="shared" si="243"/>
        <v/>
      </c>
      <c r="R2099" s="132" t="str">
        <f>IFERROR(VLOOKUP(Q2099,PROVEEDORES!$A$2:$B$100,2,0),"")</f>
        <v/>
      </c>
      <c r="U2099" s="127" t="str">
        <f>IFERROR(VLOOKUP(V2099,TRANSPORTE!$A$4:$B$99,2,0),"")</f>
        <v/>
      </c>
      <c r="Y2099" s="127" t="str">
        <f>IFERROR(VLOOKUP(V2099,TRANSPORTE!$A$4:$C$99,3,0),"")</f>
        <v/>
      </c>
      <c r="Z2099" s="127" t="str">
        <f>IFERROR(VLOOKUP(V2099,TRANSPORTE!$A$4:$D$99,4,0),"")</f>
        <v/>
      </c>
      <c r="AA2099" s="127" t="str">
        <f>IFERROR(VLOOKUP(V2099,TRANSPORTE!$A$4:$E$99,5,0),"")</f>
        <v/>
      </c>
      <c r="AB2099" s="127" t="str">
        <f t="shared" si="245"/>
        <v/>
      </c>
      <c r="AC2099" s="127" t="str">
        <f t="shared" si="244"/>
        <v/>
      </c>
      <c r="AE2099" s="132" t="str">
        <f t="shared" si="242"/>
        <v/>
      </c>
      <c r="AH2099" s="127" t="str">
        <f t="shared" si="241"/>
        <v/>
      </c>
    </row>
    <row r="2100" spans="2:34" x14ac:dyDescent="0.3">
      <c r="B2100" s="127" t="str">
        <f t="shared" si="239"/>
        <v/>
      </c>
      <c r="C2100" s="127" t="str">
        <f t="shared" si="240"/>
        <v/>
      </c>
      <c r="E2100" s="159"/>
      <c r="F2100" s="148" t="str">
        <f>IFERROR(VLOOKUP(CONCATENATE(G2100,E2100),LOTES!$A$6:$D$1002,4,0),"")</f>
        <v/>
      </c>
      <c r="H2100" s="136" t="str">
        <f>IFERROR(VLOOKUP(CONCATENATE(G2100,E2100),LOTES!$A$6:$F$1000,6,0),"")</f>
        <v/>
      </c>
      <c r="I2100" s="132" t="str">
        <f t="shared" si="243"/>
        <v/>
      </c>
      <c r="R2100" s="132" t="str">
        <f>IFERROR(VLOOKUP(Q2100,PROVEEDORES!$A$2:$B$100,2,0),"")</f>
        <v/>
      </c>
      <c r="U2100" s="127" t="str">
        <f>IFERROR(VLOOKUP(V2100,TRANSPORTE!$A$4:$B$99,2,0),"")</f>
        <v/>
      </c>
      <c r="Y2100" s="127" t="str">
        <f>IFERROR(VLOOKUP(V2100,TRANSPORTE!$A$4:$C$99,3,0),"")</f>
        <v/>
      </c>
      <c r="Z2100" s="127" t="str">
        <f>IFERROR(VLOOKUP(V2100,TRANSPORTE!$A$4:$D$99,4,0),"")</f>
        <v/>
      </c>
      <c r="AA2100" s="127" t="str">
        <f>IFERROR(VLOOKUP(V2100,TRANSPORTE!$A$4:$E$99,5,0),"")</f>
        <v/>
      </c>
      <c r="AB2100" s="127" t="str">
        <f t="shared" si="245"/>
        <v/>
      </c>
      <c r="AC2100" s="127" t="str">
        <f t="shared" si="244"/>
        <v/>
      </c>
      <c r="AE2100" s="132" t="str">
        <f t="shared" si="242"/>
        <v/>
      </c>
      <c r="AH2100" s="127" t="str">
        <f t="shared" si="241"/>
        <v/>
      </c>
    </row>
    <row r="2101" spans="2:34" x14ac:dyDescent="0.3">
      <c r="B2101" s="127" t="str">
        <f t="shared" si="239"/>
        <v/>
      </c>
      <c r="C2101" s="127" t="str">
        <f t="shared" si="240"/>
        <v/>
      </c>
      <c r="E2101" s="159"/>
      <c r="F2101" s="148" t="str">
        <f>IFERROR(VLOOKUP(CONCATENATE(G2101,E2101),LOTES!$A$6:$D$1002,4,0),"")</f>
        <v/>
      </c>
      <c r="H2101" s="136" t="str">
        <f>IFERROR(VLOOKUP(CONCATENATE(G2101,E2101),LOTES!$A$6:$F$1000,6,0),"")</f>
        <v/>
      </c>
      <c r="I2101" s="132" t="str">
        <f t="shared" si="243"/>
        <v/>
      </c>
      <c r="R2101" s="132" t="str">
        <f>IFERROR(VLOOKUP(Q2101,PROVEEDORES!$A$2:$B$100,2,0),"")</f>
        <v/>
      </c>
      <c r="U2101" s="127" t="str">
        <f>IFERROR(VLOOKUP(V2101,TRANSPORTE!$A$4:$B$99,2,0),"")</f>
        <v/>
      </c>
      <c r="Y2101" s="127" t="str">
        <f>IFERROR(VLOOKUP(V2101,TRANSPORTE!$A$4:$C$99,3,0),"")</f>
        <v/>
      </c>
      <c r="Z2101" s="127" t="str">
        <f>IFERROR(VLOOKUP(V2101,TRANSPORTE!$A$4:$D$99,4,0),"")</f>
        <v/>
      </c>
      <c r="AA2101" s="127" t="str">
        <f>IFERROR(VLOOKUP(V2101,TRANSPORTE!$A$4:$E$99,5,0),"")</f>
        <v/>
      </c>
      <c r="AB2101" s="127" t="str">
        <f t="shared" si="245"/>
        <v/>
      </c>
      <c r="AC2101" s="127" t="str">
        <f t="shared" si="244"/>
        <v/>
      </c>
      <c r="AE2101" s="132" t="str">
        <f t="shared" si="242"/>
        <v/>
      </c>
      <c r="AH2101" s="127" t="str">
        <f t="shared" si="241"/>
        <v/>
      </c>
    </row>
    <row r="2102" spans="2:34" x14ac:dyDescent="0.3">
      <c r="B2102" s="127" t="str">
        <f t="shared" si="239"/>
        <v/>
      </c>
      <c r="C2102" s="127" t="str">
        <f t="shared" si="240"/>
        <v/>
      </c>
      <c r="E2102" s="159"/>
      <c r="F2102" s="148" t="str">
        <f>IFERROR(VLOOKUP(CONCATENATE(G2102,E2102),LOTES!$A$6:$D$1002,4,0),"")</f>
        <v/>
      </c>
      <c r="H2102" s="136" t="str">
        <f>IFERROR(VLOOKUP(CONCATENATE(G2102,E2102),LOTES!$A$6:$F$1000,6,0),"")</f>
        <v/>
      </c>
      <c r="I2102" s="132" t="str">
        <f t="shared" si="243"/>
        <v/>
      </c>
      <c r="R2102" s="132" t="str">
        <f>IFERROR(VLOOKUP(Q2102,PROVEEDORES!$A$2:$B$100,2,0),"")</f>
        <v/>
      </c>
      <c r="U2102" s="127" t="str">
        <f>IFERROR(VLOOKUP(V2102,TRANSPORTE!$A$4:$B$99,2,0),"")</f>
        <v/>
      </c>
      <c r="Y2102" s="127" t="str">
        <f>IFERROR(VLOOKUP(V2102,TRANSPORTE!$A$4:$C$99,3,0),"")</f>
        <v/>
      </c>
      <c r="Z2102" s="127" t="str">
        <f>IFERROR(VLOOKUP(V2102,TRANSPORTE!$A$4:$D$99,4,0),"")</f>
        <v/>
      </c>
      <c r="AA2102" s="127" t="str">
        <f>IFERROR(VLOOKUP(V2102,TRANSPORTE!$A$4:$E$99,5,0),"")</f>
        <v/>
      </c>
      <c r="AB2102" s="127" t="str">
        <f t="shared" si="245"/>
        <v/>
      </c>
      <c r="AC2102" s="127" t="str">
        <f t="shared" si="244"/>
        <v/>
      </c>
      <c r="AE2102" s="132" t="str">
        <f t="shared" si="242"/>
        <v/>
      </c>
      <c r="AH2102" s="127" t="str">
        <f t="shared" si="241"/>
        <v/>
      </c>
    </row>
    <row r="2103" spans="2:34" x14ac:dyDescent="0.3">
      <c r="B2103" s="127" t="str">
        <f t="shared" si="239"/>
        <v/>
      </c>
      <c r="C2103" s="127" t="str">
        <f t="shared" si="240"/>
        <v/>
      </c>
      <c r="E2103" s="159"/>
      <c r="F2103" s="148" t="str">
        <f>IFERROR(VLOOKUP(CONCATENATE(G2103,E2103),LOTES!$A$6:$D$1002,4,0),"")</f>
        <v/>
      </c>
      <c r="H2103" s="136" t="str">
        <f>IFERROR(VLOOKUP(CONCATENATE(G2103,E2103),LOTES!$A$6:$F$1000,6,0),"")</f>
        <v/>
      </c>
      <c r="I2103" s="132" t="str">
        <f t="shared" si="243"/>
        <v/>
      </c>
      <c r="R2103" s="132" t="str">
        <f>IFERROR(VLOOKUP(Q2103,PROVEEDORES!$A$2:$B$100,2,0),"")</f>
        <v/>
      </c>
      <c r="U2103" s="127" t="str">
        <f>IFERROR(VLOOKUP(V2103,TRANSPORTE!$A$4:$B$99,2,0),"")</f>
        <v/>
      </c>
      <c r="Y2103" s="127" t="str">
        <f>IFERROR(VLOOKUP(V2103,TRANSPORTE!$A$4:$C$99,3,0),"")</f>
        <v/>
      </c>
      <c r="Z2103" s="127" t="str">
        <f>IFERROR(VLOOKUP(V2103,TRANSPORTE!$A$4:$D$99,4,0),"")</f>
        <v/>
      </c>
      <c r="AA2103" s="127" t="str">
        <f>IFERROR(VLOOKUP(V2103,TRANSPORTE!$A$4:$E$99,5,0),"")</f>
        <v/>
      </c>
      <c r="AB2103" s="127" t="str">
        <f t="shared" si="245"/>
        <v/>
      </c>
      <c r="AC2103" s="127" t="str">
        <f t="shared" si="244"/>
        <v/>
      </c>
      <c r="AE2103" s="132" t="str">
        <f t="shared" si="242"/>
        <v/>
      </c>
      <c r="AH2103" s="127" t="str">
        <f t="shared" si="241"/>
        <v/>
      </c>
    </row>
    <row r="2104" spans="2:34" x14ac:dyDescent="0.3">
      <c r="B2104" s="127" t="str">
        <f t="shared" si="239"/>
        <v/>
      </c>
      <c r="C2104" s="127" t="str">
        <f t="shared" si="240"/>
        <v/>
      </c>
      <c r="E2104" s="159"/>
      <c r="F2104" s="148" t="str">
        <f>IFERROR(VLOOKUP(CONCATENATE(G2104,E2104),LOTES!$A$6:$D$1002,4,0),"")</f>
        <v/>
      </c>
      <c r="H2104" s="136" t="str">
        <f>IFERROR(VLOOKUP(CONCATENATE(G2104,E2104),LOTES!$A$6:$F$1000,6,0),"")</f>
        <v/>
      </c>
      <c r="I2104" s="132" t="str">
        <f t="shared" si="243"/>
        <v/>
      </c>
      <c r="R2104" s="132" t="str">
        <f>IFERROR(VLOOKUP(Q2104,PROVEEDORES!$A$2:$B$100,2,0),"")</f>
        <v/>
      </c>
      <c r="U2104" s="127" t="str">
        <f>IFERROR(VLOOKUP(V2104,TRANSPORTE!$A$4:$B$99,2,0),"")</f>
        <v/>
      </c>
      <c r="Y2104" s="127" t="str">
        <f>IFERROR(VLOOKUP(V2104,TRANSPORTE!$A$4:$C$99,3,0),"")</f>
        <v/>
      </c>
      <c r="Z2104" s="127" t="str">
        <f>IFERROR(VLOOKUP(V2104,TRANSPORTE!$A$4:$D$99,4,0),"")</f>
        <v/>
      </c>
      <c r="AA2104" s="127" t="str">
        <f>IFERROR(VLOOKUP(V2104,TRANSPORTE!$A$4:$E$99,5,0),"")</f>
        <v/>
      </c>
      <c r="AB2104" s="127" t="str">
        <f t="shared" si="245"/>
        <v/>
      </c>
      <c r="AC2104" s="127" t="str">
        <f t="shared" si="244"/>
        <v/>
      </c>
      <c r="AE2104" s="132" t="str">
        <f t="shared" si="242"/>
        <v/>
      </c>
      <c r="AH2104" s="127" t="str">
        <f t="shared" si="241"/>
        <v/>
      </c>
    </row>
    <row r="2105" spans="2:34" x14ac:dyDescent="0.3">
      <c r="B2105" s="127" t="str">
        <f t="shared" si="239"/>
        <v/>
      </c>
      <c r="C2105" s="127" t="str">
        <f t="shared" si="240"/>
        <v/>
      </c>
      <c r="E2105" s="159"/>
      <c r="F2105" s="148" t="str">
        <f>IFERROR(VLOOKUP(CONCATENATE(G2105,E2105),LOTES!$A$6:$D$1002,4,0),"")</f>
        <v/>
      </c>
      <c r="H2105" s="136" t="str">
        <f>IFERROR(VLOOKUP(CONCATENATE(G2105,E2105),LOTES!$A$6:$F$1000,6,0),"")</f>
        <v/>
      </c>
      <c r="I2105" s="132" t="str">
        <f t="shared" si="243"/>
        <v/>
      </c>
      <c r="R2105" s="132" t="str">
        <f>IFERROR(VLOOKUP(Q2105,PROVEEDORES!$A$2:$B$100,2,0),"")</f>
        <v/>
      </c>
      <c r="U2105" s="127" t="str">
        <f>IFERROR(VLOOKUP(V2105,TRANSPORTE!$A$4:$B$99,2,0),"")</f>
        <v/>
      </c>
      <c r="Y2105" s="127" t="str">
        <f>IFERROR(VLOOKUP(V2105,TRANSPORTE!$A$4:$C$99,3,0),"")</f>
        <v/>
      </c>
      <c r="Z2105" s="127" t="str">
        <f>IFERROR(VLOOKUP(V2105,TRANSPORTE!$A$4:$D$99,4,0),"")</f>
        <v/>
      </c>
      <c r="AA2105" s="127" t="str">
        <f>IFERROR(VLOOKUP(V2105,TRANSPORTE!$A$4:$E$99,5,0),"")</f>
        <v/>
      </c>
      <c r="AB2105" s="127" t="str">
        <f t="shared" si="245"/>
        <v/>
      </c>
      <c r="AC2105" s="127" t="str">
        <f t="shared" si="244"/>
        <v/>
      </c>
      <c r="AE2105" s="132" t="str">
        <f t="shared" si="242"/>
        <v/>
      </c>
      <c r="AH2105" s="127" t="str">
        <f t="shared" si="241"/>
        <v/>
      </c>
    </row>
    <row r="2106" spans="2:34" x14ac:dyDescent="0.3">
      <c r="B2106" s="127" t="str">
        <f t="shared" si="239"/>
        <v/>
      </c>
      <c r="C2106" s="127" t="str">
        <f t="shared" si="240"/>
        <v/>
      </c>
      <c r="E2106" s="159"/>
      <c r="F2106" s="148" t="str">
        <f>IFERROR(VLOOKUP(CONCATENATE(G2106,E2106),LOTES!$A$6:$D$1002,4,0),"")</f>
        <v/>
      </c>
      <c r="H2106" s="136" t="str">
        <f>IFERROR(VLOOKUP(CONCATENATE(G2106,E2106),LOTES!$A$6:$F$1000,6,0),"")</f>
        <v/>
      </c>
      <c r="I2106" s="132" t="str">
        <f t="shared" si="243"/>
        <v/>
      </c>
      <c r="R2106" s="132" t="str">
        <f>IFERROR(VLOOKUP(Q2106,PROVEEDORES!$A$2:$B$100,2,0),"")</f>
        <v/>
      </c>
      <c r="U2106" s="127" t="str">
        <f>IFERROR(VLOOKUP(V2106,TRANSPORTE!$A$4:$B$99,2,0),"")</f>
        <v/>
      </c>
      <c r="Y2106" s="127" t="str">
        <f>IFERROR(VLOOKUP(V2106,TRANSPORTE!$A$4:$C$99,3,0),"")</f>
        <v/>
      </c>
      <c r="Z2106" s="127" t="str">
        <f>IFERROR(VLOOKUP(V2106,TRANSPORTE!$A$4:$D$99,4,0),"")</f>
        <v/>
      </c>
      <c r="AA2106" s="127" t="str">
        <f>IFERROR(VLOOKUP(V2106,TRANSPORTE!$A$4:$E$99,5,0),"")</f>
        <v/>
      </c>
      <c r="AB2106" s="127" t="str">
        <f t="shared" si="245"/>
        <v/>
      </c>
      <c r="AC2106" s="127" t="str">
        <f t="shared" si="244"/>
        <v/>
      </c>
      <c r="AE2106" s="132" t="str">
        <f t="shared" si="242"/>
        <v/>
      </c>
      <c r="AH2106" s="127" t="str">
        <f t="shared" si="241"/>
        <v/>
      </c>
    </row>
    <row r="2107" spans="2:34" x14ac:dyDescent="0.3">
      <c r="B2107" s="127" t="str">
        <f t="shared" si="239"/>
        <v/>
      </c>
      <c r="C2107" s="127" t="str">
        <f t="shared" si="240"/>
        <v/>
      </c>
      <c r="E2107" s="159"/>
      <c r="F2107" s="148" t="str">
        <f>IFERROR(VLOOKUP(CONCATENATE(G2107,E2107),LOTES!$A$6:$D$1002,4,0),"")</f>
        <v/>
      </c>
      <c r="H2107" s="136" t="str">
        <f>IFERROR(VLOOKUP(CONCATENATE(G2107,E2107),LOTES!$A$6:$F$1000,6,0),"")</f>
        <v/>
      </c>
      <c r="I2107" s="132" t="str">
        <f t="shared" si="243"/>
        <v/>
      </c>
      <c r="R2107" s="132" t="str">
        <f>IFERROR(VLOOKUP(Q2107,PROVEEDORES!$A$2:$B$100,2,0),"")</f>
        <v/>
      </c>
      <c r="U2107" s="127" t="str">
        <f>IFERROR(VLOOKUP(V2107,TRANSPORTE!$A$4:$B$99,2,0),"")</f>
        <v/>
      </c>
      <c r="Y2107" s="127" t="str">
        <f>IFERROR(VLOOKUP(V2107,TRANSPORTE!$A$4:$C$99,3,0),"")</f>
        <v/>
      </c>
      <c r="Z2107" s="127" t="str">
        <f>IFERROR(VLOOKUP(V2107,TRANSPORTE!$A$4:$D$99,4,0),"")</f>
        <v/>
      </c>
      <c r="AA2107" s="127" t="str">
        <f>IFERROR(VLOOKUP(V2107,TRANSPORTE!$A$4:$E$99,5,0),"")</f>
        <v/>
      </c>
      <c r="AB2107" s="127" t="str">
        <f t="shared" si="245"/>
        <v/>
      </c>
      <c r="AC2107" s="127" t="str">
        <f t="shared" si="244"/>
        <v/>
      </c>
      <c r="AE2107" s="132" t="str">
        <f t="shared" si="242"/>
        <v/>
      </c>
      <c r="AH2107" s="127" t="str">
        <f t="shared" si="241"/>
        <v/>
      </c>
    </row>
    <row r="2108" spans="2:34" x14ac:dyDescent="0.3">
      <c r="B2108" s="127" t="str">
        <f t="shared" si="239"/>
        <v/>
      </c>
      <c r="C2108" s="127" t="str">
        <f t="shared" si="240"/>
        <v/>
      </c>
      <c r="E2108" s="159"/>
      <c r="F2108" s="148" t="str">
        <f>IFERROR(VLOOKUP(CONCATENATE(G2108,E2108),LOTES!$A$6:$D$1002,4,0),"")</f>
        <v/>
      </c>
      <c r="H2108" s="136" t="str">
        <f>IFERROR(VLOOKUP(CONCATENATE(G2108,E2108),LOTES!$A$6:$F$1000,6,0),"")</f>
        <v/>
      </c>
      <c r="I2108" s="132" t="str">
        <f t="shared" si="243"/>
        <v/>
      </c>
      <c r="R2108" s="132" t="str">
        <f>IFERROR(VLOOKUP(Q2108,PROVEEDORES!$A$2:$B$100,2,0),"")</f>
        <v/>
      </c>
      <c r="U2108" s="127" t="str">
        <f>IFERROR(VLOOKUP(V2108,TRANSPORTE!$A$4:$B$99,2,0),"")</f>
        <v/>
      </c>
      <c r="Y2108" s="127" t="str">
        <f>IFERROR(VLOOKUP(V2108,TRANSPORTE!$A$4:$C$99,3,0),"")</f>
        <v/>
      </c>
      <c r="Z2108" s="127" t="str">
        <f>IFERROR(VLOOKUP(V2108,TRANSPORTE!$A$4:$D$99,4,0),"")</f>
        <v/>
      </c>
      <c r="AA2108" s="127" t="str">
        <f>IFERROR(VLOOKUP(V2108,TRANSPORTE!$A$4:$E$99,5,0),"")</f>
        <v/>
      </c>
      <c r="AB2108" s="127" t="str">
        <f t="shared" si="245"/>
        <v/>
      </c>
      <c r="AC2108" s="127" t="str">
        <f t="shared" si="244"/>
        <v/>
      </c>
      <c r="AE2108" s="132" t="str">
        <f t="shared" si="242"/>
        <v/>
      </c>
      <c r="AH2108" s="127" t="str">
        <f t="shared" si="241"/>
        <v/>
      </c>
    </row>
    <row r="2109" spans="2:34" x14ac:dyDescent="0.3">
      <c r="B2109" s="127" t="str">
        <f t="shared" si="239"/>
        <v/>
      </c>
      <c r="C2109" s="127" t="str">
        <f t="shared" si="240"/>
        <v/>
      </c>
      <c r="E2109" s="159"/>
      <c r="F2109" s="148" t="str">
        <f>IFERROR(VLOOKUP(CONCATENATE(G2109,E2109),LOTES!$A$6:$D$1002,4,0),"")</f>
        <v/>
      </c>
      <c r="H2109" s="136" t="str">
        <f>IFERROR(VLOOKUP(CONCATENATE(G2109,E2109),LOTES!$A$6:$F$1000,6,0),"")</f>
        <v/>
      </c>
      <c r="I2109" s="132" t="str">
        <f t="shared" si="243"/>
        <v/>
      </c>
      <c r="R2109" s="132" t="str">
        <f>IFERROR(VLOOKUP(Q2109,PROVEEDORES!$A$2:$B$100,2,0),"")</f>
        <v/>
      </c>
      <c r="U2109" s="127" t="str">
        <f>IFERROR(VLOOKUP(V2109,TRANSPORTE!$A$4:$B$99,2,0),"")</f>
        <v/>
      </c>
      <c r="Y2109" s="127" t="str">
        <f>IFERROR(VLOOKUP(V2109,TRANSPORTE!$A$4:$C$99,3,0),"")</f>
        <v/>
      </c>
      <c r="Z2109" s="127" t="str">
        <f>IFERROR(VLOOKUP(V2109,TRANSPORTE!$A$4:$D$99,4,0),"")</f>
        <v/>
      </c>
      <c r="AA2109" s="127" t="str">
        <f>IFERROR(VLOOKUP(V2109,TRANSPORTE!$A$4:$E$99,5,0),"")</f>
        <v/>
      </c>
      <c r="AB2109" s="127" t="str">
        <f t="shared" si="245"/>
        <v/>
      </c>
      <c r="AC2109" s="127" t="str">
        <f t="shared" si="244"/>
        <v/>
      </c>
      <c r="AE2109" s="132" t="str">
        <f t="shared" si="242"/>
        <v/>
      </c>
      <c r="AH2109" s="127" t="str">
        <f t="shared" si="241"/>
        <v/>
      </c>
    </row>
    <row r="2110" spans="2:34" x14ac:dyDescent="0.3">
      <c r="B2110" s="127" t="str">
        <f t="shared" si="239"/>
        <v/>
      </c>
      <c r="C2110" s="127" t="str">
        <f t="shared" si="240"/>
        <v/>
      </c>
      <c r="E2110" s="159"/>
      <c r="F2110" s="148" t="str">
        <f>IFERROR(VLOOKUP(CONCATENATE(G2110,E2110),LOTES!$A$6:$D$1002,4,0),"")</f>
        <v/>
      </c>
      <c r="H2110" s="136" t="str">
        <f>IFERROR(VLOOKUP(CONCATENATE(G2110,E2110),LOTES!$A$6:$F$1000,6,0),"")</f>
        <v/>
      </c>
      <c r="I2110" s="132" t="str">
        <f t="shared" si="243"/>
        <v/>
      </c>
      <c r="R2110" s="132" t="str">
        <f>IFERROR(VLOOKUP(Q2110,PROVEEDORES!$A$2:$B$100,2,0),"")</f>
        <v/>
      </c>
      <c r="U2110" s="127" t="str">
        <f>IFERROR(VLOOKUP(V2110,TRANSPORTE!$A$4:$B$99,2,0),"")</f>
        <v/>
      </c>
      <c r="Y2110" s="127" t="str">
        <f>IFERROR(VLOOKUP(V2110,TRANSPORTE!$A$4:$C$99,3,0),"")</f>
        <v/>
      </c>
      <c r="Z2110" s="127" t="str">
        <f>IFERROR(VLOOKUP(V2110,TRANSPORTE!$A$4:$D$99,4,0),"")</f>
        <v/>
      </c>
      <c r="AA2110" s="127" t="str">
        <f>IFERROR(VLOOKUP(V2110,TRANSPORTE!$A$4:$E$99,5,0),"")</f>
        <v/>
      </c>
      <c r="AB2110" s="127" t="str">
        <f t="shared" si="245"/>
        <v/>
      </c>
      <c r="AC2110" s="127" t="str">
        <f t="shared" si="244"/>
        <v/>
      </c>
      <c r="AE2110" s="132" t="str">
        <f t="shared" si="242"/>
        <v/>
      </c>
      <c r="AH2110" s="127" t="str">
        <f t="shared" si="241"/>
        <v/>
      </c>
    </row>
    <row r="2111" spans="2:34" x14ac:dyDescent="0.3">
      <c r="B2111" s="127" t="str">
        <f t="shared" ref="B2111:B2174" si="246">CONCATENATE(A2111,AB2111)</f>
        <v/>
      </c>
      <c r="C2111" s="127" t="str">
        <f t="shared" ref="C2111:C2174" si="247">CONCATENATE(N2111,I2111)</f>
        <v/>
      </c>
      <c r="E2111" s="159"/>
      <c r="F2111" s="148" t="str">
        <f>IFERROR(VLOOKUP(CONCATENATE(G2111,E2111),LOTES!$A$6:$D$1002,4,0),"")</f>
        <v/>
      </c>
      <c r="H2111" s="136" t="str">
        <f>IFERROR(VLOOKUP(CONCATENATE(G2111,E2111),LOTES!$A$6:$F$1000,6,0),"")</f>
        <v/>
      </c>
      <c r="I2111" s="132" t="str">
        <f t="shared" si="243"/>
        <v/>
      </c>
      <c r="R2111" s="132" t="str">
        <f>IFERROR(VLOOKUP(Q2111,PROVEEDORES!$A$2:$B$100,2,0),"")</f>
        <v/>
      </c>
      <c r="U2111" s="127" t="str">
        <f>IFERROR(VLOOKUP(V2111,TRANSPORTE!$A$4:$B$99,2,0),"")</f>
        <v/>
      </c>
      <c r="Y2111" s="127" t="str">
        <f>IFERROR(VLOOKUP(V2111,TRANSPORTE!$A$4:$C$99,3,0),"")</f>
        <v/>
      </c>
      <c r="Z2111" s="127" t="str">
        <f>IFERROR(VLOOKUP(V2111,TRANSPORTE!$A$4:$D$99,4,0),"")</f>
        <v/>
      </c>
      <c r="AA2111" s="127" t="str">
        <f>IFERROR(VLOOKUP(V2111,TRANSPORTE!$A$4:$E$99,5,0),"")</f>
        <v/>
      </c>
      <c r="AB2111" s="127" t="str">
        <f t="shared" si="245"/>
        <v/>
      </c>
      <c r="AC2111" s="127" t="str">
        <f t="shared" si="244"/>
        <v/>
      </c>
      <c r="AE2111" s="132" t="str">
        <f t="shared" si="242"/>
        <v/>
      </c>
      <c r="AH2111" s="127" t="str">
        <f t="shared" ref="AH2111:AH2174" si="248">CONCATENATE(N2111,F2111)</f>
        <v/>
      </c>
    </row>
    <row r="2112" spans="2:34" x14ac:dyDescent="0.3">
      <c r="B2112" s="127" t="str">
        <f t="shared" si="246"/>
        <v/>
      </c>
      <c r="C2112" s="127" t="str">
        <f t="shared" si="247"/>
        <v/>
      </c>
      <c r="E2112" s="159"/>
      <c r="F2112" s="148" t="str">
        <f>IFERROR(VLOOKUP(CONCATENATE(G2112,E2112),LOTES!$A$6:$D$1002,4,0),"")</f>
        <v/>
      </c>
      <c r="H2112" s="136" t="str">
        <f>IFERROR(VLOOKUP(CONCATENATE(G2112,E2112),LOTES!$A$6:$F$1000,6,0),"")</f>
        <v/>
      </c>
      <c r="I2112" s="132" t="str">
        <f t="shared" si="243"/>
        <v/>
      </c>
      <c r="R2112" s="132" t="str">
        <f>IFERROR(VLOOKUP(Q2112,PROVEEDORES!$A$2:$B$100,2,0),"")</f>
        <v/>
      </c>
      <c r="U2112" s="127" t="str">
        <f>IFERROR(VLOOKUP(V2112,TRANSPORTE!$A$4:$B$99,2,0),"")</f>
        <v/>
      </c>
      <c r="Y2112" s="127" t="str">
        <f>IFERROR(VLOOKUP(V2112,TRANSPORTE!$A$4:$C$99,3,0),"")</f>
        <v/>
      </c>
      <c r="Z2112" s="127" t="str">
        <f>IFERROR(VLOOKUP(V2112,TRANSPORTE!$A$4:$D$99,4,0),"")</f>
        <v/>
      </c>
      <c r="AA2112" s="127" t="str">
        <f>IFERROR(VLOOKUP(V2112,TRANSPORTE!$A$4:$E$99,5,0),"")</f>
        <v/>
      </c>
      <c r="AB2112" s="127" t="str">
        <f t="shared" si="245"/>
        <v/>
      </c>
      <c r="AC2112" s="127" t="str">
        <f t="shared" si="244"/>
        <v/>
      </c>
      <c r="AE2112" s="132" t="str">
        <f t="shared" si="242"/>
        <v/>
      </c>
      <c r="AH2112" s="127" t="str">
        <f t="shared" si="248"/>
        <v/>
      </c>
    </row>
    <row r="2113" spans="2:34" x14ac:dyDescent="0.3">
      <c r="B2113" s="127" t="str">
        <f t="shared" si="246"/>
        <v/>
      </c>
      <c r="C2113" s="127" t="str">
        <f t="shared" si="247"/>
        <v/>
      </c>
      <c r="E2113" s="159"/>
      <c r="F2113" s="148" t="str">
        <f>IFERROR(VLOOKUP(CONCATENATE(G2113,E2113),LOTES!$A$6:$D$1002,4,0),"")</f>
        <v/>
      </c>
      <c r="H2113" s="136" t="str">
        <f>IFERROR(VLOOKUP(CONCATENATE(G2113,E2113),LOTES!$A$6:$F$1000,6,0),"")</f>
        <v/>
      </c>
      <c r="I2113" s="132" t="str">
        <f t="shared" si="243"/>
        <v/>
      </c>
      <c r="R2113" s="132" t="str">
        <f>IFERROR(VLOOKUP(Q2113,PROVEEDORES!$A$2:$B$100,2,0),"")</f>
        <v/>
      </c>
      <c r="U2113" s="127" t="str">
        <f>IFERROR(VLOOKUP(V2113,TRANSPORTE!$A$4:$B$99,2,0),"")</f>
        <v/>
      </c>
      <c r="Y2113" s="127" t="str">
        <f>IFERROR(VLOOKUP(V2113,TRANSPORTE!$A$4:$C$99,3,0),"")</f>
        <v/>
      </c>
      <c r="Z2113" s="127" t="str">
        <f>IFERROR(VLOOKUP(V2113,TRANSPORTE!$A$4:$D$99,4,0),"")</f>
        <v/>
      </c>
      <c r="AA2113" s="127" t="str">
        <f>IFERROR(VLOOKUP(V2113,TRANSPORTE!$A$4:$E$99,5,0),"")</f>
        <v/>
      </c>
      <c r="AB2113" s="127" t="str">
        <f t="shared" si="245"/>
        <v/>
      </c>
      <c r="AC2113" s="127" t="str">
        <f t="shared" si="244"/>
        <v/>
      </c>
      <c r="AE2113" s="132" t="str">
        <f t="shared" si="242"/>
        <v/>
      </c>
      <c r="AH2113" s="127" t="str">
        <f t="shared" si="248"/>
        <v/>
      </c>
    </row>
    <row r="2114" spans="2:34" x14ac:dyDescent="0.3">
      <c r="B2114" s="127" t="str">
        <f t="shared" si="246"/>
        <v/>
      </c>
      <c r="C2114" s="127" t="str">
        <f t="shared" si="247"/>
        <v/>
      </c>
      <c r="E2114" s="159"/>
      <c r="F2114" s="148" t="str">
        <f>IFERROR(VLOOKUP(CONCATENATE(G2114,E2114),LOTES!$A$6:$D$1002,4,0),"")</f>
        <v/>
      </c>
      <c r="H2114" s="136" t="str">
        <f>IFERROR(VLOOKUP(CONCATENATE(G2114,E2114),LOTES!$A$6:$F$1000,6,0),"")</f>
        <v/>
      </c>
      <c r="I2114" s="132" t="str">
        <f t="shared" si="243"/>
        <v/>
      </c>
      <c r="R2114" s="132" t="str">
        <f>IFERROR(VLOOKUP(Q2114,PROVEEDORES!$A$2:$B$100,2,0),"")</f>
        <v/>
      </c>
      <c r="U2114" s="127" t="str">
        <f>IFERROR(VLOOKUP(V2114,TRANSPORTE!$A$4:$B$99,2,0),"")</f>
        <v/>
      </c>
      <c r="Y2114" s="127" t="str">
        <f>IFERROR(VLOOKUP(V2114,TRANSPORTE!$A$4:$C$99,3,0),"")</f>
        <v/>
      </c>
      <c r="Z2114" s="127" t="str">
        <f>IFERROR(VLOOKUP(V2114,TRANSPORTE!$A$4:$D$99,4,0),"")</f>
        <v/>
      </c>
      <c r="AA2114" s="127" t="str">
        <f>IFERROR(VLOOKUP(V2114,TRANSPORTE!$A$4:$E$99,5,0),"")</f>
        <v/>
      </c>
      <c r="AB2114" s="127" t="str">
        <f t="shared" si="245"/>
        <v/>
      </c>
      <c r="AC2114" s="127" t="str">
        <f t="shared" si="244"/>
        <v/>
      </c>
      <c r="AE2114" s="132" t="str">
        <f t="shared" ref="AE2114:AE2177" si="249">IF(N2114&lt;&gt;"",IF(N2114=N2113,AE2113,AE2113+1),"")</f>
        <v/>
      </c>
      <c r="AH2114" s="127" t="str">
        <f t="shared" si="248"/>
        <v/>
      </c>
    </row>
    <row r="2115" spans="2:34" x14ac:dyDescent="0.3">
      <c r="B2115" s="127" t="str">
        <f t="shared" si="246"/>
        <v/>
      </c>
      <c r="C2115" s="127" t="str">
        <f t="shared" si="247"/>
        <v/>
      </c>
      <c r="E2115" s="159"/>
      <c r="F2115" s="148" t="str">
        <f>IFERROR(VLOOKUP(CONCATENATE(G2115,E2115),LOTES!$A$6:$D$1002,4,0),"")</f>
        <v/>
      </c>
      <c r="H2115" s="136" t="str">
        <f>IFERROR(VLOOKUP(CONCATENATE(G2115,E2115),LOTES!$A$6:$F$1000,6,0),"")</f>
        <v/>
      </c>
      <c r="I2115" s="132" t="str">
        <f t="shared" si="243"/>
        <v/>
      </c>
      <c r="R2115" s="132" t="str">
        <f>IFERROR(VLOOKUP(Q2115,PROVEEDORES!$A$2:$B$100,2,0),"")</f>
        <v/>
      </c>
      <c r="U2115" s="127" t="str">
        <f>IFERROR(VLOOKUP(V2115,TRANSPORTE!$A$4:$B$99,2,0),"")</f>
        <v/>
      </c>
      <c r="Y2115" s="127" t="str">
        <f>IFERROR(VLOOKUP(V2115,TRANSPORTE!$A$4:$C$99,3,0),"")</f>
        <v/>
      </c>
      <c r="Z2115" s="127" t="str">
        <f>IFERROR(VLOOKUP(V2115,TRANSPORTE!$A$4:$D$99,4,0),"")</f>
        <v/>
      </c>
      <c r="AA2115" s="127" t="str">
        <f>IFERROR(VLOOKUP(V2115,TRANSPORTE!$A$4:$E$99,5,0),"")</f>
        <v/>
      </c>
      <c r="AB2115" s="127" t="str">
        <f t="shared" si="245"/>
        <v/>
      </c>
      <c r="AC2115" s="127" t="str">
        <f t="shared" si="244"/>
        <v/>
      </c>
      <c r="AE2115" s="132" t="str">
        <f t="shared" si="249"/>
        <v/>
      </c>
      <c r="AH2115" s="127" t="str">
        <f t="shared" si="248"/>
        <v/>
      </c>
    </row>
    <row r="2116" spans="2:34" x14ac:dyDescent="0.3">
      <c r="B2116" s="127" t="str">
        <f t="shared" si="246"/>
        <v/>
      </c>
      <c r="C2116" s="127" t="str">
        <f t="shared" si="247"/>
        <v/>
      </c>
      <c r="E2116" s="159"/>
      <c r="F2116" s="148" t="str">
        <f>IFERROR(VLOOKUP(CONCATENATE(G2116,E2116),LOTES!$A$6:$D$1002,4,0),"")</f>
        <v/>
      </c>
      <c r="H2116" s="136" t="str">
        <f>IFERROR(VLOOKUP(CONCATENATE(G2116,E2116),LOTES!$A$6:$F$1000,6,0),"")</f>
        <v/>
      </c>
      <c r="I2116" s="132" t="str">
        <f t="shared" si="243"/>
        <v/>
      </c>
      <c r="R2116" s="132" t="str">
        <f>IFERROR(VLOOKUP(Q2116,PROVEEDORES!$A$2:$B$100,2,0),"")</f>
        <v/>
      </c>
      <c r="U2116" s="127" t="str">
        <f>IFERROR(VLOOKUP(V2116,TRANSPORTE!$A$4:$B$99,2,0),"")</f>
        <v/>
      </c>
      <c r="Y2116" s="127" t="str">
        <f>IFERROR(VLOOKUP(V2116,TRANSPORTE!$A$4:$C$99,3,0),"")</f>
        <v/>
      </c>
      <c r="Z2116" s="127" t="str">
        <f>IFERROR(VLOOKUP(V2116,TRANSPORTE!$A$4:$D$99,4,0),"")</f>
        <v/>
      </c>
      <c r="AA2116" s="127" t="str">
        <f>IFERROR(VLOOKUP(V2116,TRANSPORTE!$A$4:$E$99,5,0),"")</f>
        <v/>
      </c>
      <c r="AB2116" s="127" t="str">
        <f t="shared" si="245"/>
        <v/>
      </c>
      <c r="AC2116" s="127" t="str">
        <f t="shared" si="244"/>
        <v/>
      </c>
      <c r="AE2116" s="132" t="str">
        <f t="shared" si="249"/>
        <v/>
      </c>
      <c r="AH2116" s="127" t="str">
        <f t="shared" si="248"/>
        <v/>
      </c>
    </row>
    <row r="2117" spans="2:34" x14ac:dyDescent="0.3">
      <c r="B2117" s="127" t="str">
        <f t="shared" si="246"/>
        <v/>
      </c>
      <c r="C2117" s="127" t="str">
        <f t="shared" si="247"/>
        <v/>
      </c>
      <c r="E2117" s="159"/>
      <c r="F2117" s="148" t="str">
        <f>IFERROR(VLOOKUP(CONCATENATE(G2117,E2117),LOTES!$A$6:$D$1002,4,0),"")</f>
        <v/>
      </c>
      <c r="H2117" s="136" t="str">
        <f>IFERROR(VLOOKUP(CONCATENATE(G2117,E2117),LOTES!$A$6:$F$1000,6,0),"")</f>
        <v/>
      </c>
      <c r="I2117" s="132" t="str">
        <f t="shared" si="243"/>
        <v/>
      </c>
      <c r="R2117" s="132" t="str">
        <f>IFERROR(VLOOKUP(Q2117,PROVEEDORES!$A$2:$B$100,2,0),"")</f>
        <v/>
      </c>
      <c r="U2117" s="127" t="str">
        <f>IFERROR(VLOOKUP(V2117,TRANSPORTE!$A$4:$B$99,2,0),"")</f>
        <v/>
      </c>
      <c r="Y2117" s="127" t="str">
        <f>IFERROR(VLOOKUP(V2117,TRANSPORTE!$A$4:$C$99,3,0),"")</f>
        <v/>
      </c>
      <c r="Z2117" s="127" t="str">
        <f>IFERROR(VLOOKUP(V2117,TRANSPORTE!$A$4:$D$99,4,0),"")</f>
        <v/>
      </c>
      <c r="AA2117" s="127" t="str">
        <f>IFERROR(VLOOKUP(V2117,TRANSPORTE!$A$4:$E$99,5,0),"")</f>
        <v/>
      </c>
      <c r="AB2117" s="127" t="str">
        <f t="shared" si="245"/>
        <v/>
      </c>
      <c r="AC2117" s="127" t="str">
        <f t="shared" si="244"/>
        <v/>
      </c>
      <c r="AE2117" s="132" t="str">
        <f t="shared" si="249"/>
        <v/>
      </c>
      <c r="AH2117" s="127" t="str">
        <f t="shared" si="248"/>
        <v/>
      </c>
    </row>
    <row r="2118" spans="2:34" x14ac:dyDescent="0.3">
      <c r="B2118" s="127" t="str">
        <f t="shared" si="246"/>
        <v/>
      </c>
      <c r="C2118" s="127" t="str">
        <f t="shared" si="247"/>
        <v/>
      </c>
      <c r="E2118" s="159"/>
      <c r="F2118" s="148" t="str">
        <f>IFERROR(VLOOKUP(CONCATENATE(G2118,E2118),LOTES!$A$6:$D$1002,4,0),"")</f>
        <v/>
      </c>
      <c r="H2118" s="136" t="str">
        <f>IFERROR(VLOOKUP(CONCATENATE(G2118,E2118),LOTES!$A$6:$F$1000,6,0),"")</f>
        <v/>
      </c>
      <c r="I2118" s="132" t="str">
        <f t="shared" ref="I2118:I2181" si="250">IF(E2118&lt;&gt;"",IFERROR(IF(N2118&lt;&gt;N2117,1,IF(E2118=E2117,I2117,I2117+1)),""),"")</f>
        <v/>
      </c>
      <c r="R2118" s="132" t="str">
        <f>IFERROR(VLOOKUP(Q2118,PROVEEDORES!$A$2:$B$100,2,0),"")</f>
        <v/>
      </c>
      <c r="U2118" s="127" t="str">
        <f>IFERROR(VLOOKUP(V2118,TRANSPORTE!$A$4:$B$99,2,0),"")</f>
        <v/>
      </c>
      <c r="Y2118" s="127" t="str">
        <f>IFERROR(VLOOKUP(V2118,TRANSPORTE!$A$4:$C$99,3,0),"")</f>
        <v/>
      </c>
      <c r="Z2118" s="127" t="str">
        <f>IFERROR(VLOOKUP(V2118,TRANSPORTE!$A$4:$D$99,4,0),"")</f>
        <v/>
      </c>
      <c r="AA2118" s="127" t="str">
        <f>IFERROR(VLOOKUP(V2118,TRANSPORTE!$A$4:$E$99,5,0),"")</f>
        <v/>
      </c>
      <c r="AB2118" s="127" t="str">
        <f t="shared" si="245"/>
        <v/>
      </c>
      <c r="AC2118" s="127" t="str">
        <f t="shared" ref="AC2118:AC2181" si="251">IF(N2118&lt;&gt;"",1,"")</f>
        <v/>
      </c>
      <c r="AE2118" s="132" t="str">
        <f t="shared" si="249"/>
        <v/>
      </c>
      <c r="AH2118" s="127" t="str">
        <f t="shared" si="248"/>
        <v/>
      </c>
    </row>
    <row r="2119" spans="2:34" x14ac:dyDescent="0.3">
      <c r="B2119" s="127" t="str">
        <f t="shared" si="246"/>
        <v/>
      </c>
      <c r="C2119" s="127" t="str">
        <f t="shared" si="247"/>
        <v/>
      </c>
      <c r="E2119" s="159"/>
      <c r="F2119" s="148" t="str">
        <f>IFERROR(VLOOKUP(CONCATENATE(G2119,E2119),LOTES!$A$6:$D$1002,4,0),"")</f>
        <v/>
      </c>
      <c r="H2119" s="136" t="str">
        <f>IFERROR(VLOOKUP(CONCATENATE(G2119,E2119),LOTES!$A$6:$F$1000,6,0),"")</f>
        <v/>
      </c>
      <c r="I2119" s="132" t="str">
        <f t="shared" si="250"/>
        <v/>
      </c>
      <c r="R2119" s="132" t="str">
        <f>IFERROR(VLOOKUP(Q2119,PROVEEDORES!$A$2:$B$100,2,0),"")</f>
        <v/>
      </c>
      <c r="U2119" s="127" t="str">
        <f>IFERROR(VLOOKUP(V2119,TRANSPORTE!$A$4:$B$99,2,0),"")</f>
        <v/>
      </c>
      <c r="Y2119" s="127" t="str">
        <f>IFERROR(VLOOKUP(V2119,TRANSPORTE!$A$4:$C$99,3,0),"")</f>
        <v/>
      </c>
      <c r="Z2119" s="127" t="str">
        <f>IFERROR(VLOOKUP(V2119,TRANSPORTE!$A$4:$D$99,4,0),"")</f>
        <v/>
      </c>
      <c r="AA2119" s="127" t="str">
        <f>IFERROR(VLOOKUP(V2119,TRANSPORTE!$A$4:$E$99,5,0),"")</f>
        <v/>
      </c>
      <c r="AB2119" s="127" t="str">
        <f t="shared" si="245"/>
        <v/>
      </c>
      <c r="AC2119" s="127" t="str">
        <f t="shared" si="251"/>
        <v/>
      </c>
      <c r="AE2119" s="132" t="str">
        <f t="shared" si="249"/>
        <v/>
      </c>
      <c r="AH2119" s="127" t="str">
        <f t="shared" si="248"/>
        <v/>
      </c>
    </row>
    <row r="2120" spans="2:34" x14ac:dyDescent="0.3">
      <c r="B2120" s="127" t="str">
        <f t="shared" si="246"/>
        <v/>
      </c>
      <c r="C2120" s="127" t="str">
        <f t="shared" si="247"/>
        <v/>
      </c>
      <c r="E2120" s="159"/>
      <c r="F2120" s="148" t="str">
        <f>IFERROR(VLOOKUP(CONCATENATE(G2120,E2120),LOTES!$A$6:$D$1002,4,0),"")</f>
        <v/>
      </c>
      <c r="H2120" s="136" t="str">
        <f>IFERROR(VLOOKUP(CONCATENATE(G2120,E2120),LOTES!$A$6:$F$1000,6,0),"")</f>
        <v/>
      </c>
      <c r="I2120" s="132" t="str">
        <f t="shared" si="250"/>
        <v/>
      </c>
      <c r="R2120" s="132" t="str">
        <f>IFERROR(VLOOKUP(Q2120,PROVEEDORES!$A$2:$B$100,2,0),"")</f>
        <v/>
      </c>
      <c r="U2120" s="127" t="str">
        <f>IFERROR(VLOOKUP(V2120,TRANSPORTE!$A$4:$B$99,2,0),"")</f>
        <v/>
      </c>
      <c r="Y2120" s="127" t="str">
        <f>IFERROR(VLOOKUP(V2120,TRANSPORTE!$A$4:$C$99,3,0),"")</f>
        <v/>
      </c>
      <c r="Z2120" s="127" t="str">
        <f>IFERROR(VLOOKUP(V2120,TRANSPORTE!$A$4:$D$99,4,0),"")</f>
        <v/>
      </c>
      <c r="AA2120" s="127" t="str">
        <f>IFERROR(VLOOKUP(V2120,TRANSPORTE!$A$4:$E$99,5,0),"")</f>
        <v/>
      </c>
      <c r="AB2120" s="127" t="str">
        <f t="shared" si="245"/>
        <v/>
      </c>
      <c r="AC2120" s="127" t="str">
        <f t="shared" si="251"/>
        <v/>
      </c>
      <c r="AE2120" s="132" t="str">
        <f t="shared" si="249"/>
        <v/>
      </c>
      <c r="AH2120" s="127" t="str">
        <f t="shared" si="248"/>
        <v/>
      </c>
    </row>
    <row r="2121" spans="2:34" x14ac:dyDescent="0.3">
      <c r="B2121" s="127" t="str">
        <f t="shared" si="246"/>
        <v/>
      </c>
      <c r="C2121" s="127" t="str">
        <f t="shared" si="247"/>
        <v/>
      </c>
      <c r="E2121" s="159"/>
      <c r="F2121" s="148" t="str">
        <f>IFERROR(VLOOKUP(CONCATENATE(G2121,E2121),LOTES!$A$6:$D$1002,4,0),"")</f>
        <v/>
      </c>
      <c r="H2121" s="136" t="str">
        <f>IFERROR(VLOOKUP(CONCATENATE(G2121,E2121),LOTES!$A$6:$F$1000,6,0),"")</f>
        <v/>
      </c>
      <c r="I2121" s="132" t="str">
        <f t="shared" si="250"/>
        <v/>
      </c>
      <c r="R2121" s="132" t="str">
        <f>IFERROR(VLOOKUP(Q2121,PROVEEDORES!$A$2:$B$100,2,0),"")</f>
        <v/>
      </c>
      <c r="U2121" s="127" t="str">
        <f>IFERROR(VLOOKUP(V2121,TRANSPORTE!$A$4:$B$99,2,0),"")</f>
        <v/>
      </c>
      <c r="Y2121" s="127" t="str">
        <f>IFERROR(VLOOKUP(V2121,TRANSPORTE!$A$4:$C$99,3,0),"")</f>
        <v/>
      </c>
      <c r="Z2121" s="127" t="str">
        <f>IFERROR(VLOOKUP(V2121,TRANSPORTE!$A$4:$D$99,4,0),"")</f>
        <v/>
      </c>
      <c r="AA2121" s="127" t="str">
        <f>IFERROR(VLOOKUP(V2121,TRANSPORTE!$A$4:$E$99,5,0),"")</f>
        <v/>
      </c>
      <c r="AB2121" s="127" t="str">
        <f t="shared" si="245"/>
        <v/>
      </c>
      <c r="AC2121" s="127" t="str">
        <f t="shared" si="251"/>
        <v/>
      </c>
      <c r="AE2121" s="132" t="str">
        <f t="shared" si="249"/>
        <v/>
      </c>
      <c r="AH2121" s="127" t="str">
        <f t="shared" si="248"/>
        <v/>
      </c>
    </row>
    <row r="2122" spans="2:34" x14ac:dyDescent="0.3">
      <c r="B2122" s="127" t="str">
        <f t="shared" si="246"/>
        <v/>
      </c>
      <c r="C2122" s="127" t="str">
        <f t="shared" si="247"/>
        <v/>
      </c>
      <c r="E2122" s="159"/>
      <c r="F2122" s="148" t="str">
        <f>IFERROR(VLOOKUP(CONCATENATE(G2122,E2122),LOTES!$A$6:$D$1002,4,0),"")</f>
        <v/>
      </c>
      <c r="H2122" s="136" t="str">
        <f>IFERROR(VLOOKUP(CONCATENATE(G2122,E2122),LOTES!$A$6:$F$1000,6,0),"")</f>
        <v/>
      </c>
      <c r="I2122" s="132" t="str">
        <f t="shared" si="250"/>
        <v/>
      </c>
      <c r="R2122" s="132" t="str">
        <f>IFERROR(VLOOKUP(Q2122,PROVEEDORES!$A$2:$B$100,2,0),"")</f>
        <v/>
      </c>
      <c r="U2122" s="127" t="str">
        <f>IFERROR(VLOOKUP(V2122,TRANSPORTE!$A$4:$B$99,2,0),"")</f>
        <v/>
      </c>
      <c r="Y2122" s="127" t="str">
        <f>IFERROR(VLOOKUP(V2122,TRANSPORTE!$A$4:$C$99,3,0),"")</f>
        <v/>
      </c>
      <c r="Z2122" s="127" t="str">
        <f>IFERROR(VLOOKUP(V2122,TRANSPORTE!$A$4:$D$99,4,0),"")</f>
        <v/>
      </c>
      <c r="AA2122" s="127" t="str">
        <f>IFERROR(VLOOKUP(V2122,TRANSPORTE!$A$4:$E$99,5,0),"")</f>
        <v/>
      </c>
      <c r="AB2122" s="127" t="str">
        <f t="shared" si="245"/>
        <v/>
      </c>
      <c r="AC2122" s="127" t="str">
        <f t="shared" si="251"/>
        <v/>
      </c>
      <c r="AE2122" s="132" t="str">
        <f t="shared" si="249"/>
        <v/>
      </c>
      <c r="AH2122" s="127" t="str">
        <f t="shared" si="248"/>
        <v/>
      </c>
    </row>
    <row r="2123" spans="2:34" x14ac:dyDescent="0.3">
      <c r="B2123" s="127" t="str">
        <f t="shared" si="246"/>
        <v/>
      </c>
      <c r="C2123" s="127" t="str">
        <f t="shared" si="247"/>
        <v/>
      </c>
      <c r="E2123" s="159"/>
      <c r="F2123" s="148" t="str">
        <f>IFERROR(VLOOKUP(CONCATENATE(G2123,E2123),LOTES!$A$6:$D$1002,4,0),"")</f>
        <v/>
      </c>
      <c r="H2123" s="136" t="str">
        <f>IFERROR(VLOOKUP(CONCATENATE(G2123,E2123),LOTES!$A$6:$F$1000,6,0),"")</f>
        <v/>
      </c>
      <c r="I2123" s="132" t="str">
        <f t="shared" si="250"/>
        <v/>
      </c>
      <c r="R2123" s="132" t="str">
        <f>IFERROR(VLOOKUP(Q2123,PROVEEDORES!$A$2:$B$100,2,0),"")</f>
        <v/>
      </c>
      <c r="U2123" s="127" t="str">
        <f>IFERROR(VLOOKUP(V2123,TRANSPORTE!$A$4:$B$99,2,0),"")</f>
        <v/>
      </c>
      <c r="Y2123" s="127" t="str">
        <f>IFERROR(VLOOKUP(V2123,TRANSPORTE!$A$4:$C$99,3,0),"")</f>
        <v/>
      </c>
      <c r="Z2123" s="127" t="str">
        <f>IFERROR(VLOOKUP(V2123,TRANSPORTE!$A$4:$D$99,4,0),"")</f>
        <v/>
      </c>
      <c r="AA2123" s="127" t="str">
        <f>IFERROR(VLOOKUP(V2123,TRANSPORTE!$A$4:$E$99,5,0),"")</f>
        <v/>
      </c>
      <c r="AB2123" s="127" t="str">
        <f t="shared" ref="AB2123:AB2186" si="252">IF(N2123&lt;&gt;"",IF(A2123&lt;&gt;A2122,1,IF(N2123=N2122,AB2122,AB2122+1)),"")</f>
        <v/>
      </c>
      <c r="AC2123" s="127" t="str">
        <f t="shared" si="251"/>
        <v/>
      </c>
      <c r="AE2123" s="132" t="str">
        <f t="shared" si="249"/>
        <v/>
      </c>
      <c r="AH2123" s="127" t="str">
        <f t="shared" si="248"/>
        <v/>
      </c>
    </row>
    <row r="2124" spans="2:34" x14ac:dyDescent="0.3">
      <c r="B2124" s="127" t="str">
        <f t="shared" si="246"/>
        <v/>
      </c>
      <c r="C2124" s="127" t="str">
        <f t="shared" si="247"/>
        <v/>
      </c>
      <c r="E2124" s="159"/>
      <c r="F2124" s="148" t="str">
        <f>IFERROR(VLOOKUP(CONCATENATE(G2124,E2124),LOTES!$A$6:$D$1002,4,0),"")</f>
        <v/>
      </c>
      <c r="H2124" s="136" t="str">
        <f>IFERROR(VLOOKUP(CONCATENATE(G2124,E2124),LOTES!$A$6:$F$1000,6,0),"")</f>
        <v/>
      </c>
      <c r="I2124" s="132" t="str">
        <f t="shared" si="250"/>
        <v/>
      </c>
      <c r="R2124" s="132" t="str">
        <f>IFERROR(VLOOKUP(Q2124,PROVEEDORES!$A$2:$B$100,2,0),"")</f>
        <v/>
      </c>
      <c r="U2124" s="127" t="str">
        <f>IFERROR(VLOOKUP(V2124,TRANSPORTE!$A$4:$B$99,2,0),"")</f>
        <v/>
      </c>
      <c r="Y2124" s="127" t="str">
        <f>IFERROR(VLOOKUP(V2124,TRANSPORTE!$A$4:$C$99,3,0),"")</f>
        <v/>
      </c>
      <c r="Z2124" s="127" t="str">
        <f>IFERROR(VLOOKUP(V2124,TRANSPORTE!$A$4:$D$99,4,0),"")</f>
        <v/>
      </c>
      <c r="AA2124" s="127" t="str">
        <f>IFERROR(VLOOKUP(V2124,TRANSPORTE!$A$4:$E$99,5,0),"")</f>
        <v/>
      </c>
      <c r="AB2124" s="127" t="str">
        <f t="shared" si="252"/>
        <v/>
      </c>
      <c r="AC2124" s="127" t="str">
        <f t="shared" si="251"/>
        <v/>
      </c>
      <c r="AE2124" s="132" t="str">
        <f t="shared" si="249"/>
        <v/>
      </c>
      <c r="AH2124" s="127" t="str">
        <f t="shared" si="248"/>
        <v/>
      </c>
    </row>
    <row r="2125" spans="2:34" x14ac:dyDescent="0.3">
      <c r="B2125" s="127" t="str">
        <f t="shared" si="246"/>
        <v/>
      </c>
      <c r="C2125" s="127" t="str">
        <f t="shared" si="247"/>
        <v/>
      </c>
      <c r="E2125" s="159"/>
      <c r="F2125" s="148" t="str">
        <f>IFERROR(VLOOKUP(CONCATENATE(G2125,E2125),LOTES!$A$6:$D$1002,4,0),"")</f>
        <v/>
      </c>
      <c r="H2125" s="136" t="str">
        <f>IFERROR(VLOOKUP(CONCATENATE(G2125,E2125),LOTES!$A$6:$F$1000,6,0),"")</f>
        <v/>
      </c>
      <c r="I2125" s="132" t="str">
        <f t="shared" si="250"/>
        <v/>
      </c>
      <c r="R2125" s="132" t="str">
        <f>IFERROR(VLOOKUP(Q2125,PROVEEDORES!$A$2:$B$100,2,0),"")</f>
        <v/>
      </c>
      <c r="U2125" s="127" t="str">
        <f>IFERROR(VLOOKUP(V2125,TRANSPORTE!$A$4:$B$99,2,0),"")</f>
        <v/>
      </c>
      <c r="Y2125" s="127" t="str">
        <f>IFERROR(VLOOKUP(V2125,TRANSPORTE!$A$4:$C$99,3,0),"")</f>
        <v/>
      </c>
      <c r="Z2125" s="127" t="str">
        <f>IFERROR(VLOOKUP(V2125,TRANSPORTE!$A$4:$D$99,4,0),"")</f>
        <v/>
      </c>
      <c r="AA2125" s="127" t="str">
        <f>IFERROR(VLOOKUP(V2125,TRANSPORTE!$A$4:$E$99,5,0),"")</f>
        <v/>
      </c>
      <c r="AB2125" s="127" t="str">
        <f t="shared" si="252"/>
        <v/>
      </c>
      <c r="AC2125" s="127" t="str">
        <f t="shared" si="251"/>
        <v/>
      </c>
      <c r="AE2125" s="132" t="str">
        <f t="shared" si="249"/>
        <v/>
      </c>
      <c r="AH2125" s="127" t="str">
        <f t="shared" si="248"/>
        <v/>
      </c>
    </row>
    <row r="2126" spans="2:34" x14ac:dyDescent="0.3">
      <c r="B2126" s="127" t="str">
        <f t="shared" si="246"/>
        <v/>
      </c>
      <c r="C2126" s="127" t="str">
        <f t="shared" si="247"/>
        <v/>
      </c>
      <c r="E2126" s="159"/>
      <c r="F2126" s="148" t="str">
        <f>IFERROR(VLOOKUP(CONCATENATE(G2126,E2126),LOTES!$A$6:$D$1002,4,0),"")</f>
        <v/>
      </c>
      <c r="H2126" s="136" t="str">
        <f>IFERROR(VLOOKUP(CONCATENATE(G2126,E2126),LOTES!$A$6:$F$1000,6,0),"")</f>
        <v/>
      </c>
      <c r="I2126" s="132" t="str">
        <f t="shared" si="250"/>
        <v/>
      </c>
      <c r="R2126" s="132" t="str">
        <f>IFERROR(VLOOKUP(Q2126,PROVEEDORES!$A$2:$B$100,2,0),"")</f>
        <v/>
      </c>
      <c r="U2126" s="127" t="str">
        <f>IFERROR(VLOOKUP(V2126,TRANSPORTE!$A$4:$B$99,2,0),"")</f>
        <v/>
      </c>
      <c r="Y2126" s="127" t="str">
        <f>IFERROR(VLOOKUP(V2126,TRANSPORTE!$A$4:$C$99,3,0),"")</f>
        <v/>
      </c>
      <c r="Z2126" s="127" t="str">
        <f>IFERROR(VLOOKUP(V2126,TRANSPORTE!$A$4:$D$99,4,0),"")</f>
        <v/>
      </c>
      <c r="AA2126" s="127" t="str">
        <f>IFERROR(VLOOKUP(V2126,TRANSPORTE!$A$4:$E$99,5,0),"")</f>
        <v/>
      </c>
      <c r="AB2126" s="127" t="str">
        <f t="shared" si="252"/>
        <v/>
      </c>
      <c r="AC2126" s="127" t="str">
        <f t="shared" si="251"/>
        <v/>
      </c>
      <c r="AE2126" s="132" t="str">
        <f t="shared" si="249"/>
        <v/>
      </c>
      <c r="AH2126" s="127" t="str">
        <f t="shared" si="248"/>
        <v/>
      </c>
    </row>
    <row r="2127" spans="2:34" x14ac:dyDescent="0.3">
      <c r="B2127" s="127" t="str">
        <f t="shared" si="246"/>
        <v/>
      </c>
      <c r="C2127" s="127" t="str">
        <f t="shared" si="247"/>
        <v/>
      </c>
      <c r="E2127" s="159"/>
      <c r="F2127" s="148" t="str">
        <f>IFERROR(VLOOKUP(CONCATENATE(G2127,E2127),LOTES!$A$6:$D$1002,4,0),"")</f>
        <v/>
      </c>
      <c r="H2127" s="136" t="str">
        <f>IFERROR(VLOOKUP(CONCATENATE(G2127,E2127),LOTES!$A$6:$F$1000,6,0),"")</f>
        <v/>
      </c>
      <c r="I2127" s="132" t="str">
        <f t="shared" si="250"/>
        <v/>
      </c>
      <c r="R2127" s="132" t="str">
        <f>IFERROR(VLOOKUP(Q2127,PROVEEDORES!$A$2:$B$100,2,0),"")</f>
        <v/>
      </c>
      <c r="U2127" s="127" t="str">
        <f>IFERROR(VLOOKUP(V2127,TRANSPORTE!$A$4:$B$99,2,0),"")</f>
        <v/>
      </c>
      <c r="Y2127" s="127" t="str">
        <f>IFERROR(VLOOKUP(V2127,TRANSPORTE!$A$4:$C$99,3,0),"")</f>
        <v/>
      </c>
      <c r="Z2127" s="127" t="str">
        <f>IFERROR(VLOOKUP(V2127,TRANSPORTE!$A$4:$D$99,4,0),"")</f>
        <v/>
      </c>
      <c r="AA2127" s="127" t="str">
        <f>IFERROR(VLOOKUP(V2127,TRANSPORTE!$A$4:$E$99,5,0),"")</f>
        <v/>
      </c>
      <c r="AB2127" s="127" t="str">
        <f t="shared" si="252"/>
        <v/>
      </c>
      <c r="AC2127" s="127" t="str">
        <f t="shared" si="251"/>
        <v/>
      </c>
      <c r="AE2127" s="132" t="str">
        <f t="shared" si="249"/>
        <v/>
      </c>
      <c r="AH2127" s="127" t="str">
        <f t="shared" si="248"/>
        <v/>
      </c>
    </row>
    <row r="2128" spans="2:34" x14ac:dyDescent="0.3">
      <c r="B2128" s="127" t="str">
        <f t="shared" si="246"/>
        <v/>
      </c>
      <c r="C2128" s="127" t="str">
        <f t="shared" si="247"/>
        <v/>
      </c>
      <c r="E2128" s="159"/>
      <c r="F2128" s="148" t="str">
        <f>IFERROR(VLOOKUP(CONCATENATE(G2128,E2128),LOTES!$A$6:$D$1002,4,0),"")</f>
        <v/>
      </c>
      <c r="H2128" s="136" t="str">
        <f>IFERROR(VLOOKUP(CONCATENATE(G2128,E2128),LOTES!$A$6:$F$1000,6,0),"")</f>
        <v/>
      </c>
      <c r="I2128" s="132" t="str">
        <f t="shared" si="250"/>
        <v/>
      </c>
      <c r="R2128" s="132" t="str">
        <f>IFERROR(VLOOKUP(Q2128,PROVEEDORES!$A$2:$B$100,2,0),"")</f>
        <v/>
      </c>
      <c r="U2128" s="127" t="str">
        <f>IFERROR(VLOOKUP(V2128,TRANSPORTE!$A$4:$B$99,2,0),"")</f>
        <v/>
      </c>
      <c r="Y2128" s="127" t="str">
        <f>IFERROR(VLOOKUP(V2128,TRANSPORTE!$A$4:$C$99,3,0),"")</f>
        <v/>
      </c>
      <c r="Z2128" s="127" t="str">
        <f>IFERROR(VLOOKUP(V2128,TRANSPORTE!$A$4:$D$99,4,0),"")</f>
        <v/>
      </c>
      <c r="AA2128" s="127" t="str">
        <f>IFERROR(VLOOKUP(V2128,TRANSPORTE!$A$4:$E$99,5,0),"")</f>
        <v/>
      </c>
      <c r="AB2128" s="127" t="str">
        <f t="shared" si="252"/>
        <v/>
      </c>
      <c r="AC2128" s="127" t="str">
        <f t="shared" si="251"/>
        <v/>
      </c>
      <c r="AE2128" s="132" t="str">
        <f t="shared" si="249"/>
        <v/>
      </c>
      <c r="AH2128" s="127" t="str">
        <f t="shared" si="248"/>
        <v/>
      </c>
    </row>
    <row r="2129" spans="2:34" x14ac:dyDescent="0.3">
      <c r="B2129" s="127" t="str">
        <f t="shared" si="246"/>
        <v/>
      </c>
      <c r="C2129" s="127" t="str">
        <f t="shared" si="247"/>
        <v/>
      </c>
      <c r="E2129" s="159"/>
      <c r="F2129" s="148" t="str">
        <f>IFERROR(VLOOKUP(CONCATENATE(G2129,E2129),LOTES!$A$6:$D$1002,4,0),"")</f>
        <v/>
      </c>
      <c r="H2129" s="136" t="str">
        <f>IFERROR(VLOOKUP(CONCATENATE(G2129,E2129),LOTES!$A$6:$F$1000,6,0),"")</f>
        <v/>
      </c>
      <c r="I2129" s="132" t="str">
        <f t="shared" si="250"/>
        <v/>
      </c>
      <c r="R2129" s="132" t="str">
        <f>IFERROR(VLOOKUP(Q2129,PROVEEDORES!$A$2:$B$100,2,0),"")</f>
        <v/>
      </c>
      <c r="U2129" s="127" t="str">
        <f>IFERROR(VLOOKUP(V2129,TRANSPORTE!$A$4:$B$99,2,0),"")</f>
        <v/>
      </c>
      <c r="Y2129" s="127" t="str">
        <f>IFERROR(VLOOKUP(V2129,TRANSPORTE!$A$4:$C$99,3,0),"")</f>
        <v/>
      </c>
      <c r="Z2129" s="127" t="str">
        <f>IFERROR(VLOOKUP(V2129,TRANSPORTE!$A$4:$D$99,4,0),"")</f>
        <v/>
      </c>
      <c r="AA2129" s="127" t="str">
        <f>IFERROR(VLOOKUP(V2129,TRANSPORTE!$A$4:$E$99,5,0),"")</f>
        <v/>
      </c>
      <c r="AB2129" s="127" t="str">
        <f t="shared" si="252"/>
        <v/>
      </c>
      <c r="AC2129" s="127" t="str">
        <f t="shared" si="251"/>
        <v/>
      </c>
      <c r="AE2129" s="132" t="str">
        <f t="shared" si="249"/>
        <v/>
      </c>
      <c r="AH2129" s="127" t="str">
        <f t="shared" si="248"/>
        <v/>
      </c>
    </row>
    <row r="2130" spans="2:34" x14ac:dyDescent="0.3">
      <c r="B2130" s="127" t="str">
        <f t="shared" si="246"/>
        <v/>
      </c>
      <c r="C2130" s="127" t="str">
        <f t="shared" si="247"/>
        <v/>
      </c>
      <c r="E2130" s="159"/>
      <c r="F2130" s="148" t="str">
        <f>IFERROR(VLOOKUP(CONCATENATE(G2130,E2130),LOTES!$A$6:$D$1002,4,0),"")</f>
        <v/>
      </c>
      <c r="H2130" s="136" t="str">
        <f>IFERROR(VLOOKUP(CONCATENATE(G2130,E2130),LOTES!$A$6:$F$1000,6,0),"")</f>
        <v/>
      </c>
      <c r="I2130" s="132" t="str">
        <f t="shared" si="250"/>
        <v/>
      </c>
      <c r="R2130" s="132" t="str">
        <f>IFERROR(VLOOKUP(Q2130,PROVEEDORES!$A$2:$B$100,2,0),"")</f>
        <v/>
      </c>
      <c r="U2130" s="127" t="str">
        <f>IFERROR(VLOOKUP(V2130,TRANSPORTE!$A$4:$B$99,2,0),"")</f>
        <v/>
      </c>
      <c r="Y2130" s="127" t="str">
        <f>IFERROR(VLOOKUP(V2130,TRANSPORTE!$A$4:$C$99,3,0),"")</f>
        <v/>
      </c>
      <c r="Z2130" s="127" t="str">
        <f>IFERROR(VLOOKUP(V2130,TRANSPORTE!$A$4:$D$99,4,0),"")</f>
        <v/>
      </c>
      <c r="AA2130" s="127" t="str">
        <f>IFERROR(VLOOKUP(V2130,TRANSPORTE!$A$4:$E$99,5,0),"")</f>
        <v/>
      </c>
      <c r="AB2130" s="127" t="str">
        <f t="shared" si="252"/>
        <v/>
      </c>
      <c r="AC2130" s="127" t="str">
        <f t="shared" si="251"/>
        <v/>
      </c>
      <c r="AE2130" s="132" t="str">
        <f t="shared" si="249"/>
        <v/>
      </c>
      <c r="AH2130" s="127" t="str">
        <f t="shared" si="248"/>
        <v/>
      </c>
    </row>
    <row r="2131" spans="2:34" x14ac:dyDescent="0.3">
      <c r="B2131" s="127" t="str">
        <f t="shared" si="246"/>
        <v/>
      </c>
      <c r="C2131" s="127" t="str">
        <f t="shared" si="247"/>
        <v/>
      </c>
      <c r="E2131" s="159"/>
      <c r="F2131" s="148" t="str">
        <f>IFERROR(VLOOKUP(CONCATENATE(G2131,E2131),LOTES!$A$6:$D$1002,4,0),"")</f>
        <v/>
      </c>
      <c r="H2131" s="136" t="str">
        <f>IFERROR(VLOOKUP(CONCATENATE(G2131,E2131),LOTES!$A$6:$F$1000,6,0),"")</f>
        <v/>
      </c>
      <c r="I2131" s="132" t="str">
        <f t="shared" si="250"/>
        <v/>
      </c>
      <c r="R2131" s="132" t="str">
        <f>IFERROR(VLOOKUP(Q2131,PROVEEDORES!$A$2:$B$100,2,0),"")</f>
        <v/>
      </c>
      <c r="U2131" s="127" t="str">
        <f>IFERROR(VLOOKUP(V2131,TRANSPORTE!$A$4:$B$99,2,0),"")</f>
        <v/>
      </c>
      <c r="Y2131" s="127" t="str">
        <f>IFERROR(VLOOKUP(V2131,TRANSPORTE!$A$4:$C$99,3,0),"")</f>
        <v/>
      </c>
      <c r="Z2131" s="127" t="str">
        <f>IFERROR(VLOOKUP(V2131,TRANSPORTE!$A$4:$D$99,4,0),"")</f>
        <v/>
      </c>
      <c r="AA2131" s="127" t="str">
        <f>IFERROR(VLOOKUP(V2131,TRANSPORTE!$A$4:$E$99,5,0),"")</f>
        <v/>
      </c>
      <c r="AB2131" s="127" t="str">
        <f t="shared" si="252"/>
        <v/>
      </c>
      <c r="AC2131" s="127" t="str">
        <f t="shared" si="251"/>
        <v/>
      </c>
      <c r="AE2131" s="132" t="str">
        <f t="shared" si="249"/>
        <v/>
      </c>
      <c r="AH2131" s="127" t="str">
        <f t="shared" si="248"/>
        <v/>
      </c>
    </row>
    <row r="2132" spans="2:34" x14ac:dyDescent="0.3">
      <c r="B2132" s="127" t="str">
        <f t="shared" si="246"/>
        <v/>
      </c>
      <c r="C2132" s="127" t="str">
        <f t="shared" si="247"/>
        <v/>
      </c>
      <c r="E2132" s="159"/>
      <c r="F2132" s="148" t="str">
        <f>IFERROR(VLOOKUP(CONCATENATE(G2132,E2132),LOTES!$A$6:$D$1002,4,0),"")</f>
        <v/>
      </c>
      <c r="H2132" s="136" t="str">
        <f>IFERROR(VLOOKUP(CONCATENATE(G2132,E2132),LOTES!$A$6:$F$1000,6,0),"")</f>
        <v/>
      </c>
      <c r="I2132" s="132" t="str">
        <f t="shared" si="250"/>
        <v/>
      </c>
      <c r="R2132" s="132" t="str">
        <f>IFERROR(VLOOKUP(Q2132,PROVEEDORES!$A$2:$B$100,2,0),"")</f>
        <v/>
      </c>
      <c r="U2132" s="127" t="str">
        <f>IFERROR(VLOOKUP(V2132,TRANSPORTE!$A$4:$B$99,2,0),"")</f>
        <v/>
      </c>
      <c r="Y2132" s="127" t="str">
        <f>IFERROR(VLOOKUP(V2132,TRANSPORTE!$A$4:$C$99,3,0),"")</f>
        <v/>
      </c>
      <c r="Z2132" s="127" t="str">
        <f>IFERROR(VLOOKUP(V2132,TRANSPORTE!$A$4:$D$99,4,0),"")</f>
        <v/>
      </c>
      <c r="AA2132" s="127" t="str">
        <f>IFERROR(VLOOKUP(V2132,TRANSPORTE!$A$4:$E$99,5,0),"")</f>
        <v/>
      </c>
      <c r="AB2132" s="127" t="str">
        <f t="shared" si="252"/>
        <v/>
      </c>
      <c r="AC2132" s="127" t="str">
        <f t="shared" si="251"/>
        <v/>
      </c>
      <c r="AE2132" s="132" t="str">
        <f t="shared" si="249"/>
        <v/>
      </c>
      <c r="AH2132" s="127" t="str">
        <f t="shared" si="248"/>
        <v/>
      </c>
    </row>
    <row r="2133" spans="2:34" x14ac:dyDescent="0.3">
      <c r="B2133" s="127" t="str">
        <f t="shared" si="246"/>
        <v/>
      </c>
      <c r="C2133" s="127" t="str">
        <f t="shared" si="247"/>
        <v/>
      </c>
      <c r="E2133" s="159"/>
      <c r="F2133" s="148" t="str">
        <f>IFERROR(VLOOKUP(CONCATENATE(G2133,E2133),LOTES!$A$6:$D$1002,4,0),"")</f>
        <v/>
      </c>
      <c r="H2133" s="136" t="str">
        <f>IFERROR(VLOOKUP(CONCATENATE(G2133,E2133),LOTES!$A$6:$F$1000,6,0),"")</f>
        <v/>
      </c>
      <c r="I2133" s="132" t="str">
        <f t="shared" si="250"/>
        <v/>
      </c>
      <c r="R2133" s="132" t="str">
        <f>IFERROR(VLOOKUP(Q2133,PROVEEDORES!$A$2:$B$100,2,0),"")</f>
        <v/>
      </c>
      <c r="U2133" s="127" t="str">
        <f>IFERROR(VLOOKUP(V2133,TRANSPORTE!$A$4:$B$99,2,0),"")</f>
        <v/>
      </c>
      <c r="Y2133" s="127" t="str">
        <f>IFERROR(VLOOKUP(V2133,TRANSPORTE!$A$4:$C$99,3,0),"")</f>
        <v/>
      </c>
      <c r="Z2133" s="127" t="str">
        <f>IFERROR(VLOOKUP(V2133,TRANSPORTE!$A$4:$D$99,4,0),"")</f>
        <v/>
      </c>
      <c r="AA2133" s="127" t="str">
        <f>IFERROR(VLOOKUP(V2133,TRANSPORTE!$A$4:$E$99,5,0),"")</f>
        <v/>
      </c>
      <c r="AB2133" s="127" t="str">
        <f t="shared" si="252"/>
        <v/>
      </c>
      <c r="AC2133" s="127" t="str">
        <f t="shared" si="251"/>
        <v/>
      </c>
      <c r="AE2133" s="132" t="str">
        <f t="shared" si="249"/>
        <v/>
      </c>
      <c r="AH2133" s="127" t="str">
        <f t="shared" si="248"/>
        <v/>
      </c>
    </row>
    <row r="2134" spans="2:34" x14ac:dyDescent="0.3">
      <c r="B2134" s="127" t="str">
        <f t="shared" si="246"/>
        <v/>
      </c>
      <c r="C2134" s="127" t="str">
        <f t="shared" si="247"/>
        <v/>
      </c>
      <c r="E2134" s="159"/>
      <c r="F2134" s="148" t="str">
        <f>IFERROR(VLOOKUP(CONCATENATE(G2134,E2134),LOTES!$A$6:$D$1002,4,0),"")</f>
        <v/>
      </c>
      <c r="H2134" s="136" t="str">
        <f>IFERROR(VLOOKUP(CONCATENATE(G2134,E2134),LOTES!$A$6:$F$1000,6,0),"")</f>
        <v/>
      </c>
      <c r="I2134" s="132" t="str">
        <f t="shared" si="250"/>
        <v/>
      </c>
      <c r="R2134" s="132" t="str">
        <f>IFERROR(VLOOKUP(Q2134,PROVEEDORES!$A$2:$B$100,2,0),"")</f>
        <v/>
      </c>
      <c r="U2134" s="127" t="str">
        <f>IFERROR(VLOOKUP(V2134,TRANSPORTE!$A$4:$B$99,2,0),"")</f>
        <v/>
      </c>
      <c r="Y2134" s="127" t="str">
        <f>IFERROR(VLOOKUP(V2134,TRANSPORTE!$A$4:$C$99,3,0),"")</f>
        <v/>
      </c>
      <c r="Z2134" s="127" t="str">
        <f>IFERROR(VLOOKUP(V2134,TRANSPORTE!$A$4:$D$99,4,0),"")</f>
        <v/>
      </c>
      <c r="AA2134" s="127" t="str">
        <f>IFERROR(VLOOKUP(V2134,TRANSPORTE!$A$4:$E$99,5,0),"")</f>
        <v/>
      </c>
      <c r="AB2134" s="127" t="str">
        <f t="shared" si="252"/>
        <v/>
      </c>
      <c r="AC2134" s="127" t="str">
        <f t="shared" si="251"/>
        <v/>
      </c>
      <c r="AE2134" s="132" t="str">
        <f t="shared" si="249"/>
        <v/>
      </c>
      <c r="AH2134" s="127" t="str">
        <f t="shared" si="248"/>
        <v/>
      </c>
    </row>
    <row r="2135" spans="2:34" x14ac:dyDescent="0.3">
      <c r="B2135" s="127" t="str">
        <f t="shared" si="246"/>
        <v/>
      </c>
      <c r="C2135" s="127" t="str">
        <f t="shared" si="247"/>
        <v/>
      </c>
      <c r="E2135" s="159"/>
      <c r="F2135" s="148" t="str">
        <f>IFERROR(VLOOKUP(CONCATENATE(G2135,E2135),LOTES!$A$6:$D$1002,4,0),"")</f>
        <v/>
      </c>
      <c r="H2135" s="136" t="str">
        <f>IFERROR(VLOOKUP(CONCATENATE(G2135,E2135),LOTES!$A$6:$F$1000,6,0),"")</f>
        <v/>
      </c>
      <c r="I2135" s="132" t="str">
        <f t="shared" si="250"/>
        <v/>
      </c>
      <c r="R2135" s="132" t="str">
        <f>IFERROR(VLOOKUP(Q2135,PROVEEDORES!$A$2:$B$100,2,0),"")</f>
        <v/>
      </c>
      <c r="U2135" s="127" t="str">
        <f>IFERROR(VLOOKUP(V2135,TRANSPORTE!$A$4:$B$99,2,0),"")</f>
        <v/>
      </c>
      <c r="Y2135" s="127" t="str">
        <f>IFERROR(VLOOKUP(V2135,TRANSPORTE!$A$4:$C$99,3,0),"")</f>
        <v/>
      </c>
      <c r="Z2135" s="127" t="str">
        <f>IFERROR(VLOOKUP(V2135,TRANSPORTE!$A$4:$D$99,4,0),"")</f>
        <v/>
      </c>
      <c r="AA2135" s="127" t="str">
        <f>IFERROR(VLOOKUP(V2135,TRANSPORTE!$A$4:$E$99,5,0),"")</f>
        <v/>
      </c>
      <c r="AB2135" s="127" t="str">
        <f t="shared" si="252"/>
        <v/>
      </c>
      <c r="AC2135" s="127" t="str">
        <f t="shared" si="251"/>
        <v/>
      </c>
      <c r="AE2135" s="132" t="str">
        <f t="shared" si="249"/>
        <v/>
      </c>
      <c r="AH2135" s="127" t="str">
        <f t="shared" si="248"/>
        <v/>
      </c>
    </row>
    <row r="2136" spans="2:34" x14ac:dyDescent="0.3">
      <c r="B2136" s="127" t="str">
        <f t="shared" si="246"/>
        <v/>
      </c>
      <c r="C2136" s="127" t="str">
        <f t="shared" si="247"/>
        <v/>
      </c>
      <c r="E2136" s="159"/>
      <c r="F2136" s="148" t="str">
        <f>IFERROR(VLOOKUP(CONCATENATE(G2136,E2136),LOTES!$A$6:$D$1002,4,0),"")</f>
        <v/>
      </c>
      <c r="H2136" s="136" t="str">
        <f>IFERROR(VLOOKUP(CONCATENATE(G2136,E2136),LOTES!$A$6:$F$1000,6,0),"")</f>
        <v/>
      </c>
      <c r="I2136" s="132" t="str">
        <f t="shared" si="250"/>
        <v/>
      </c>
      <c r="R2136" s="132" t="str">
        <f>IFERROR(VLOOKUP(Q2136,PROVEEDORES!$A$2:$B$100,2,0),"")</f>
        <v/>
      </c>
      <c r="U2136" s="127" t="str">
        <f>IFERROR(VLOOKUP(V2136,TRANSPORTE!$A$4:$B$99,2,0),"")</f>
        <v/>
      </c>
      <c r="Y2136" s="127" t="str">
        <f>IFERROR(VLOOKUP(V2136,TRANSPORTE!$A$4:$C$99,3,0),"")</f>
        <v/>
      </c>
      <c r="Z2136" s="127" t="str">
        <f>IFERROR(VLOOKUP(V2136,TRANSPORTE!$A$4:$D$99,4,0),"")</f>
        <v/>
      </c>
      <c r="AA2136" s="127" t="str">
        <f>IFERROR(VLOOKUP(V2136,TRANSPORTE!$A$4:$E$99,5,0),"")</f>
        <v/>
      </c>
      <c r="AB2136" s="127" t="str">
        <f t="shared" si="252"/>
        <v/>
      </c>
      <c r="AC2136" s="127" t="str">
        <f t="shared" si="251"/>
        <v/>
      </c>
      <c r="AE2136" s="132" t="str">
        <f t="shared" si="249"/>
        <v/>
      </c>
      <c r="AH2136" s="127" t="str">
        <f t="shared" si="248"/>
        <v/>
      </c>
    </row>
    <row r="2137" spans="2:34" x14ac:dyDescent="0.3">
      <c r="B2137" s="127" t="str">
        <f t="shared" si="246"/>
        <v/>
      </c>
      <c r="C2137" s="127" t="str">
        <f t="shared" si="247"/>
        <v/>
      </c>
      <c r="E2137" s="159"/>
      <c r="F2137" s="148" t="str">
        <f>IFERROR(VLOOKUP(CONCATENATE(G2137,E2137),LOTES!$A$6:$D$1002,4,0),"")</f>
        <v/>
      </c>
      <c r="H2137" s="136" t="str">
        <f>IFERROR(VLOOKUP(CONCATENATE(G2137,E2137),LOTES!$A$6:$F$1000,6,0),"")</f>
        <v/>
      </c>
      <c r="I2137" s="132" t="str">
        <f t="shared" si="250"/>
        <v/>
      </c>
      <c r="R2137" s="132" t="str">
        <f>IFERROR(VLOOKUP(Q2137,PROVEEDORES!$A$2:$B$100,2,0),"")</f>
        <v/>
      </c>
      <c r="U2137" s="127" t="str">
        <f>IFERROR(VLOOKUP(V2137,TRANSPORTE!$A$4:$B$99,2,0),"")</f>
        <v/>
      </c>
      <c r="Y2137" s="127" t="str">
        <f>IFERROR(VLOOKUP(V2137,TRANSPORTE!$A$4:$C$99,3,0),"")</f>
        <v/>
      </c>
      <c r="Z2137" s="127" t="str">
        <f>IFERROR(VLOOKUP(V2137,TRANSPORTE!$A$4:$D$99,4,0),"")</f>
        <v/>
      </c>
      <c r="AA2137" s="127" t="str">
        <f>IFERROR(VLOOKUP(V2137,TRANSPORTE!$A$4:$E$99,5,0),"")</f>
        <v/>
      </c>
      <c r="AB2137" s="127" t="str">
        <f t="shared" si="252"/>
        <v/>
      </c>
      <c r="AC2137" s="127" t="str">
        <f t="shared" si="251"/>
        <v/>
      </c>
      <c r="AE2137" s="132" t="str">
        <f t="shared" si="249"/>
        <v/>
      </c>
      <c r="AH2137" s="127" t="str">
        <f t="shared" si="248"/>
        <v/>
      </c>
    </row>
    <row r="2138" spans="2:34" x14ac:dyDescent="0.3">
      <c r="B2138" s="127" t="str">
        <f t="shared" si="246"/>
        <v/>
      </c>
      <c r="C2138" s="127" t="str">
        <f t="shared" si="247"/>
        <v/>
      </c>
      <c r="E2138" s="159"/>
      <c r="F2138" s="148" t="str">
        <f>IFERROR(VLOOKUP(CONCATENATE(G2138,E2138),LOTES!$A$6:$D$1002,4,0),"")</f>
        <v/>
      </c>
      <c r="H2138" s="136" t="str">
        <f>IFERROR(VLOOKUP(CONCATENATE(G2138,E2138),LOTES!$A$6:$F$1000,6,0),"")</f>
        <v/>
      </c>
      <c r="I2138" s="132" t="str">
        <f t="shared" si="250"/>
        <v/>
      </c>
      <c r="R2138" s="132" t="str">
        <f>IFERROR(VLOOKUP(Q2138,PROVEEDORES!$A$2:$B$100,2,0),"")</f>
        <v/>
      </c>
      <c r="U2138" s="127" t="str">
        <f>IFERROR(VLOOKUP(V2138,TRANSPORTE!$A$4:$B$99,2,0),"")</f>
        <v/>
      </c>
      <c r="Y2138" s="127" t="str">
        <f>IFERROR(VLOOKUP(V2138,TRANSPORTE!$A$4:$C$99,3,0),"")</f>
        <v/>
      </c>
      <c r="Z2138" s="127" t="str">
        <f>IFERROR(VLOOKUP(V2138,TRANSPORTE!$A$4:$D$99,4,0),"")</f>
        <v/>
      </c>
      <c r="AA2138" s="127" t="str">
        <f>IFERROR(VLOOKUP(V2138,TRANSPORTE!$A$4:$E$99,5,0),"")</f>
        <v/>
      </c>
      <c r="AB2138" s="127" t="str">
        <f t="shared" si="252"/>
        <v/>
      </c>
      <c r="AC2138" s="127" t="str">
        <f t="shared" si="251"/>
        <v/>
      </c>
      <c r="AE2138" s="132" t="str">
        <f t="shared" si="249"/>
        <v/>
      </c>
      <c r="AH2138" s="127" t="str">
        <f t="shared" si="248"/>
        <v/>
      </c>
    </row>
    <row r="2139" spans="2:34" x14ac:dyDescent="0.3">
      <c r="B2139" s="127" t="str">
        <f t="shared" si="246"/>
        <v/>
      </c>
      <c r="C2139" s="127" t="str">
        <f t="shared" si="247"/>
        <v/>
      </c>
      <c r="E2139" s="159"/>
      <c r="F2139" s="148" t="str">
        <f>IFERROR(VLOOKUP(CONCATENATE(G2139,E2139),LOTES!$A$6:$D$1002,4,0),"")</f>
        <v/>
      </c>
      <c r="H2139" s="136" t="str">
        <f>IFERROR(VLOOKUP(CONCATENATE(G2139,E2139),LOTES!$A$6:$F$1000,6,0),"")</f>
        <v/>
      </c>
      <c r="I2139" s="132" t="str">
        <f t="shared" si="250"/>
        <v/>
      </c>
      <c r="R2139" s="132" t="str">
        <f>IFERROR(VLOOKUP(Q2139,PROVEEDORES!$A$2:$B$100,2,0),"")</f>
        <v/>
      </c>
      <c r="U2139" s="127" t="str">
        <f>IFERROR(VLOOKUP(V2139,TRANSPORTE!$A$4:$B$99,2,0),"")</f>
        <v/>
      </c>
      <c r="Y2139" s="127" t="str">
        <f>IFERROR(VLOOKUP(V2139,TRANSPORTE!$A$4:$C$99,3,0),"")</f>
        <v/>
      </c>
      <c r="Z2139" s="127" t="str">
        <f>IFERROR(VLOOKUP(V2139,TRANSPORTE!$A$4:$D$99,4,0),"")</f>
        <v/>
      </c>
      <c r="AA2139" s="127" t="str">
        <f>IFERROR(VLOOKUP(V2139,TRANSPORTE!$A$4:$E$99,5,0),"")</f>
        <v/>
      </c>
      <c r="AB2139" s="127" t="str">
        <f t="shared" si="252"/>
        <v/>
      </c>
      <c r="AC2139" s="127" t="str">
        <f t="shared" si="251"/>
        <v/>
      </c>
      <c r="AE2139" s="132" t="str">
        <f t="shared" si="249"/>
        <v/>
      </c>
      <c r="AH2139" s="127" t="str">
        <f t="shared" si="248"/>
        <v/>
      </c>
    </row>
    <row r="2140" spans="2:34" x14ac:dyDescent="0.3">
      <c r="B2140" s="127" t="str">
        <f t="shared" si="246"/>
        <v/>
      </c>
      <c r="C2140" s="127" t="str">
        <f t="shared" si="247"/>
        <v/>
      </c>
      <c r="E2140" s="159"/>
      <c r="F2140" s="148" t="str">
        <f>IFERROR(VLOOKUP(CONCATENATE(G2140,E2140),LOTES!$A$6:$D$1002,4,0),"")</f>
        <v/>
      </c>
      <c r="H2140" s="136" t="str">
        <f>IFERROR(VLOOKUP(CONCATENATE(G2140,E2140),LOTES!$A$6:$F$1000,6,0),"")</f>
        <v/>
      </c>
      <c r="I2140" s="132" t="str">
        <f t="shared" si="250"/>
        <v/>
      </c>
      <c r="R2140" s="132" t="str">
        <f>IFERROR(VLOOKUP(Q2140,PROVEEDORES!$A$2:$B$100,2,0),"")</f>
        <v/>
      </c>
      <c r="U2140" s="127" t="str">
        <f>IFERROR(VLOOKUP(V2140,TRANSPORTE!$A$4:$B$99,2,0),"")</f>
        <v/>
      </c>
      <c r="Y2140" s="127" t="str">
        <f>IFERROR(VLOOKUP(V2140,TRANSPORTE!$A$4:$C$99,3,0),"")</f>
        <v/>
      </c>
      <c r="Z2140" s="127" t="str">
        <f>IFERROR(VLOOKUP(V2140,TRANSPORTE!$A$4:$D$99,4,0),"")</f>
        <v/>
      </c>
      <c r="AA2140" s="127" t="str">
        <f>IFERROR(VLOOKUP(V2140,TRANSPORTE!$A$4:$E$99,5,0),"")</f>
        <v/>
      </c>
      <c r="AB2140" s="127" t="str">
        <f t="shared" si="252"/>
        <v/>
      </c>
      <c r="AC2140" s="127" t="str">
        <f t="shared" si="251"/>
        <v/>
      </c>
      <c r="AE2140" s="132" t="str">
        <f t="shared" si="249"/>
        <v/>
      </c>
      <c r="AH2140" s="127" t="str">
        <f t="shared" si="248"/>
        <v/>
      </c>
    </row>
    <row r="2141" spans="2:34" x14ac:dyDescent="0.3">
      <c r="B2141" s="127" t="str">
        <f t="shared" si="246"/>
        <v/>
      </c>
      <c r="C2141" s="127" t="str">
        <f t="shared" si="247"/>
        <v/>
      </c>
      <c r="E2141" s="159"/>
      <c r="F2141" s="148" t="str">
        <f>IFERROR(VLOOKUP(CONCATENATE(G2141,E2141),LOTES!$A$6:$D$1002,4,0),"")</f>
        <v/>
      </c>
      <c r="H2141" s="136" t="str">
        <f>IFERROR(VLOOKUP(CONCATENATE(G2141,E2141),LOTES!$A$6:$F$1000,6,0),"")</f>
        <v/>
      </c>
      <c r="I2141" s="132" t="str">
        <f t="shared" si="250"/>
        <v/>
      </c>
      <c r="R2141" s="132" t="str">
        <f>IFERROR(VLOOKUP(Q2141,PROVEEDORES!$A$2:$B$100,2,0),"")</f>
        <v/>
      </c>
      <c r="U2141" s="127" t="str">
        <f>IFERROR(VLOOKUP(V2141,TRANSPORTE!$A$4:$B$99,2,0),"")</f>
        <v/>
      </c>
      <c r="Y2141" s="127" t="str">
        <f>IFERROR(VLOOKUP(V2141,TRANSPORTE!$A$4:$C$99,3,0),"")</f>
        <v/>
      </c>
      <c r="Z2141" s="127" t="str">
        <f>IFERROR(VLOOKUP(V2141,TRANSPORTE!$A$4:$D$99,4,0),"")</f>
        <v/>
      </c>
      <c r="AA2141" s="127" t="str">
        <f>IFERROR(VLOOKUP(V2141,TRANSPORTE!$A$4:$E$99,5,0),"")</f>
        <v/>
      </c>
      <c r="AB2141" s="127" t="str">
        <f t="shared" si="252"/>
        <v/>
      </c>
      <c r="AC2141" s="127" t="str">
        <f t="shared" si="251"/>
        <v/>
      </c>
      <c r="AE2141" s="132" t="str">
        <f t="shared" si="249"/>
        <v/>
      </c>
      <c r="AH2141" s="127" t="str">
        <f t="shared" si="248"/>
        <v/>
      </c>
    </row>
    <row r="2142" spans="2:34" x14ac:dyDescent="0.3">
      <c r="B2142" s="127" t="str">
        <f t="shared" si="246"/>
        <v/>
      </c>
      <c r="C2142" s="127" t="str">
        <f t="shared" si="247"/>
        <v/>
      </c>
      <c r="E2142" s="159"/>
      <c r="F2142" s="148" t="str">
        <f>IFERROR(VLOOKUP(CONCATENATE(G2142,E2142),LOTES!$A$6:$D$1002,4,0),"")</f>
        <v/>
      </c>
      <c r="H2142" s="136" t="str">
        <f>IFERROR(VLOOKUP(CONCATENATE(G2142,E2142),LOTES!$A$6:$F$1000,6,0),"")</f>
        <v/>
      </c>
      <c r="I2142" s="132" t="str">
        <f t="shared" si="250"/>
        <v/>
      </c>
      <c r="R2142" s="132" t="str">
        <f>IFERROR(VLOOKUP(Q2142,PROVEEDORES!$A$2:$B$100,2,0),"")</f>
        <v/>
      </c>
      <c r="U2142" s="127" t="str">
        <f>IFERROR(VLOOKUP(V2142,TRANSPORTE!$A$4:$B$99,2,0),"")</f>
        <v/>
      </c>
      <c r="Y2142" s="127" t="str">
        <f>IFERROR(VLOOKUP(V2142,TRANSPORTE!$A$4:$C$99,3,0),"")</f>
        <v/>
      </c>
      <c r="Z2142" s="127" t="str">
        <f>IFERROR(VLOOKUP(V2142,TRANSPORTE!$A$4:$D$99,4,0),"")</f>
        <v/>
      </c>
      <c r="AA2142" s="127" t="str">
        <f>IFERROR(VLOOKUP(V2142,TRANSPORTE!$A$4:$E$99,5,0),"")</f>
        <v/>
      </c>
      <c r="AB2142" s="127" t="str">
        <f t="shared" si="252"/>
        <v/>
      </c>
      <c r="AC2142" s="127" t="str">
        <f t="shared" si="251"/>
        <v/>
      </c>
      <c r="AE2142" s="132" t="str">
        <f t="shared" si="249"/>
        <v/>
      </c>
      <c r="AH2142" s="127" t="str">
        <f t="shared" si="248"/>
        <v/>
      </c>
    </row>
    <row r="2143" spans="2:34" x14ac:dyDescent="0.3">
      <c r="B2143" s="127" t="str">
        <f t="shared" si="246"/>
        <v/>
      </c>
      <c r="C2143" s="127" t="str">
        <f t="shared" si="247"/>
        <v/>
      </c>
      <c r="E2143" s="159"/>
      <c r="F2143" s="148" t="str">
        <f>IFERROR(VLOOKUP(CONCATENATE(G2143,E2143),LOTES!$A$6:$D$1002,4,0),"")</f>
        <v/>
      </c>
      <c r="H2143" s="136" t="str">
        <f>IFERROR(VLOOKUP(CONCATENATE(G2143,E2143),LOTES!$A$6:$F$1000,6,0),"")</f>
        <v/>
      </c>
      <c r="I2143" s="132" t="str">
        <f t="shared" si="250"/>
        <v/>
      </c>
      <c r="R2143" s="132" t="str">
        <f>IFERROR(VLOOKUP(Q2143,PROVEEDORES!$A$2:$B$100,2,0),"")</f>
        <v/>
      </c>
      <c r="U2143" s="127" t="str">
        <f>IFERROR(VLOOKUP(V2143,TRANSPORTE!$A$4:$B$99,2,0),"")</f>
        <v/>
      </c>
      <c r="Y2143" s="127" t="str">
        <f>IFERROR(VLOOKUP(V2143,TRANSPORTE!$A$4:$C$99,3,0),"")</f>
        <v/>
      </c>
      <c r="Z2143" s="127" t="str">
        <f>IFERROR(VLOOKUP(V2143,TRANSPORTE!$A$4:$D$99,4,0),"")</f>
        <v/>
      </c>
      <c r="AA2143" s="127" t="str">
        <f>IFERROR(VLOOKUP(V2143,TRANSPORTE!$A$4:$E$99,5,0),"")</f>
        <v/>
      </c>
      <c r="AB2143" s="127" t="str">
        <f t="shared" si="252"/>
        <v/>
      </c>
      <c r="AC2143" s="127" t="str">
        <f t="shared" si="251"/>
        <v/>
      </c>
      <c r="AE2143" s="132" t="str">
        <f t="shared" si="249"/>
        <v/>
      </c>
      <c r="AH2143" s="127" t="str">
        <f t="shared" si="248"/>
        <v/>
      </c>
    </row>
    <row r="2144" spans="2:34" x14ac:dyDescent="0.3">
      <c r="B2144" s="127" t="str">
        <f t="shared" si="246"/>
        <v/>
      </c>
      <c r="C2144" s="127" t="str">
        <f t="shared" si="247"/>
        <v/>
      </c>
      <c r="E2144" s="159"/>
      <c r="F2144" s="148" t="str">
        <f>IFERROR(VLOOKUP(CONCATENATE(G2144,E2144),LOTES!$A$6:$D$1002,4,0),"")</f>
        <v/>
      </c>
      <c r="H2144" s="136" t="str">
        <f>IFERROR(VLOOKUP(CONCATENATE(G2144,E2144),LOTES!$A$6:$F$1000,6,0),"")</f>
        <v/>
      </c>
      <c r="I2144" s="132" t="str">
        <f t="shared" si="250"/>
        <v/>
      </c>
      <c r="R2144" s="132" t="str">
        <f>IFERROR(VLOOKUP(Q2144,PROVEEDORES!$A$2:$B$100,2,0),"")</f>
        <v/>
      </c>
      <c r="U2144" s="127" t="str">
        <f>IFERROR(VLOOKUP(V2144,TRANSPORTE!$A$4:$B$99,2,0),"")</f>
        <v/>
      </c>
      <c r="Y2144" s="127" t="str">
        <f>IFERROR(VLOOKUP(V2144,TRANSPORTE!$A$4:$C$99,3,0),"")</f>
        <v/>
      </c>
      <c r="Z2144" s="127" t="str">
        <f>IFERROR(VLOOKUP(V2144,TRANSPORTE!$A$4:$D$99,4,0),"")</f>
        <v/>
      </c>
      <c r="AA2144" s="127" t="str">
        <f>IFERROR(VLOOKUP(V2144,TRANSPORTE!$A$4:$E$99,5,0),"")</f>
        <v/>
      </c>
      <c r="AB2144" s="127" t="str">
        <f t="shared" si="252"/>
        <v/>
      </c>
      <c r="AC2144" s="127" t="str">
        <f t="shared" si="251"/>
        <v/>
      </c>
      <c r="AE2144" s="132" t="str">
        <f t="shared" si="249"/>
        <v/>
      </c>
      <c r="AH2144" s="127" t="str">
        <f t="shared" si="248"/>
        <v/>
      </c>
    </row>
    <row r="2145" spans="2:34" x14ac:dyDescent="0.3">
      <c r="B2145" s="127" t="str">
        <f t="shared" si="246"/>
        <v/>
      </c>
      <c r="C2145" s="127" t="str">
        <f t="shared" si="247"/>
        <v/>
      </c>
      <c r="E2145" s="159"/>
      <c r="F2145" s="148" t="str">
        <f>IFERROR(VLOOKUP(CONCATENATE(G2145,E2145),LOTES!$A$6:$D$1002,4,0),"")</f>
        <v/>
      </c>
      <c r="H2145" s="136" t="str">
        <f>IFERROR(VLOOKUP(CONCATENATE(G2145,E2145),LOTES!$A$6:$F$1000,6,0),"")</f>
        <v/>
      </c>
      <c r="I2145" s="132" t="str">
        <f t="shared" si="250"/>
        <v/>
      </c>
      <c r="R2145" s="132" t="str">
        <f>IFERROR(VLOOKUP(Q2145,PROVEEDORES!$A$2:$B$100,2,0),"")</f>
        <v/>
      </c>
      <c r="U2145" s="127" t="str">
        <f>IFERROR(VLOOKUP(V2145,TRANSPORTE!$A$4:$B$99,2,0),"")</f>
        <v/>
      </c>
      <c r="Y2145" s="127" t="str">
        <f>IFERROR(VLOOKUP(V2145,TRANSPORTE!$A$4:$C$99,3,0),"")</f>
        <v/>
      </c>
      <c r="Z2145" s="127" t="str">
        <f>IFERROR(VLOOKUP(V2145,TRANSPORTE!$A$4:$D$99,4,0),"")</f>
        <v/>
      </c>
      <c r="AA2145" s="127" t="str">
        <f>IFERROR(VLOOKUP(V2145,TRANSPORTE!$A$4:$E$99,5,0),"")</f>
        <v/>
      </c>
      <c r="AB2145" s="127" t="str">
        <f t="shared" si="252"/>
        <v/>
      </c>
      <c r="AC2145" s="127" t="str">
        <f t="shared" si="251"/>
        <v/>
      </c>
      <c r="AE2145" s="132" t="str">
        <f t="shared" si="249"/>
        <v/>
      </c>
      <c r="AH2145" s="127" t="str">
        <f t="shared" si="248"/>
        <v/>
      </c>
    </row>
    <row r="2146" spans="2:34" x14ac:dyDescent="0.3">
      <c r="B2146" s="127" t="str">
        <f t="shared" si="246"/>
        <v/>
      </c>
      <c r="C2146" s="127" t="str">
        <f t="shared" si="247"/>
        <v/>
      </c>
      <c r="E2146" s="159"/>
      <c r="F2146" s="148" t="str">
        <f>IFERROR(VLOOKUP(CONCATENATE(G2146,E2146),LOTES!$A$6:$D$1002,4,0),"")</f>
        <v/>
      </c>
      <c r="H2146" s="136" t="str">
        <f>IFERROR(VLOOKUP(CONCATENATE(G2146,E2146),LOTES!$A$6:$F$1000,6,0),"")</f>
        <v/>
      </c>
      <c r="I2146" s="132" t="str">
        <f t="shared" si="250"/>
        <v/>
      </c>
      <c r="R2146" s="132" t="str">
        <f>IFERROR(VLOOKUP(Q2146,PROVEEDORES!$A$2:$B$100,2,0),"")</f>
        <v/>
      </c>
      <c r="U2146" s="127" t="str">
        <f>IFERROR(VLOOKUP(V2146,TRANSPORTE!$A$4:$B$99,2,0),"")</f>
        <v/>
      </c>
      <c r="Y2146" s="127" t="str">
        <f>IFERROR(VLOOKUP(V2146,TRANSPORTE!$A$4:$C$99,3,0),"")</f>
        <v/>
      </c>
      <c r="Z2146" s="127" t="str">
        <f>IFERROR(VLOOKUP(V2146,TRANSPORTE!$A$4:$D$99,4,0),"")</f>
        <v/>
      </c>
      <c r="AA2146" s="127" t="str">
        <f>IFERROR(VLOOKUP(V2146,TRANSPORTE!$A$4:$E$99,5,0),"")</f>
        <v/>
      </c>
      <c r="AB2146" s="127" t="str">
        <f t="shared" si="252"/>
        <v/>
      </c>
      <c r="AC2146" s="127" t="str">
        <f t="shared" si="251"/>
        <v/>
      </c>
      <c r="AE2146" s="132" t="str">
        <f t="shared" si="249"/>
        <v/>
      </c>
      <c r="AH2146" s="127" t="str">
        <f t="shared" si="248"/>
        <v/>
      </c>
    </row>
    <row r="2147" spans="2:34" x14ac:dyDescent="0.3">
      <c r="B2147" s="127" t="str">
        <f t="shared" si="246"/>
        <v/>
      </c>
      <c r="C2147" s="127" t="str">
        <f t="shared" si="247"/>
        <v/>
      </c>
      <c r="E2147" s="159"/>
      <c r="F2147" s="148" t="str">
        <f>IFERROR(VLOOKUP(CONCATENATE(G2147,E2147),LOTES!$A$6:$D$1002,4,0),"")</f>
        <v/>
      </c>
      <c r="H2147" s="136" t="str">
        <f>IFERROR(VLOOKUP(CONCATENATE(G2147,E2147),LOTES!$A$6:$F$1000,6,0),"")</f>
        <v/>
      </c>
      <c r="I2147" s="132" t="str">
        <f t="shared" si="250"/>
        <v/>
      </c>
      <c r="R2147" s="132" t="str">
        <f>IFERROR(VLOOKUP(Q2147,PROVEEDORES!$A$2:$B$100,2,0),"")</f>
        <v/>
      </c>
      <c r="U2147" s="127" t="str">
        <f>IFERROR(VLOOKUP(V2147,TRANSPORTE!$A$4:$B$99,2,0),"")</f>
        <v/>
      </c>
      <c r="Y2147" s="127" t="str">
        <f>IFERROR(VLOOKUP(V2147,TRANSPORTE!$A$4:$C$99,3,0),"")</f>
        <v/>
      </c>
      <c r="Z2147" s="127" t="str">
        <f>IFERROR(VLOOKUP(V2147,TRANSPORTE!$A$4:$D$99,4,0),"")</f>
        <v/>
      </c>
      <c r="AA2147" s="127" t="str">
        <f>IFERROR(VLOOKUP(V2147,TRANSPORTE!$A$4:$E$99,5,0),"")</f>
        <v/>
      </c>
      <c r="AB2147" s="127" t="str">
        <f t="shared" si="252"/>
        <v/>
      </c>
      <c r="AC2147" s="127" t="str">
        <f t="shared" si="251"/>
        <v/>
      </c>
      <c r="AE2147" s="132" t="str">
        <f t="shared" si="249"/>
        <v/>
      </c>
      <c r="AH2147" s="127" t="str">
        <f t="shared" si="248"/>
        <v/>
      </c>
    </row>
    <row r="2148" spans="2:34" x14ac:dyDescent="0.3">
      <c r="B2148" s="127" t="str">
        <f t="shared" si="246"/>
        <v/>
      </c>
      <c r="C2148" s="127" t="str">
        <f t="shared" si="247"/>
        <v/>
      </c>
      <c r="E2148" s="159"/>
      <c r="F2148" s="148" t="str">
        <f>IFERROR(VLOOKUP(CONCATENATE(G2148,E2148),LOTES!$A$6:$D$1002,4,0),"")</f>
        <v/>
      </c>
      <c r="H2148" s="136" t="str">
        <f>IFERROR(VLOOKUP(CONCATENATE(G2148,E2148),LOTES!$A$6:$F$1000,6,0),"")</f>
        <v/>
      </c>
      <c r="I2148" s="132" t="str">
        <f t="shared" si="250"/>
        <v/>
      </c>
      <c r="R2148" s="132" t="str">
        <f>IFERROR(VLOOKUP(Q2148,PROVEEDORES!$A$2:$B$100,2,0),"")</f>
        <v/>
      </c>
      <c r="U2148" s="127" t="str">
        <f>IFERROR(VLOOKUP(V2148,TRANSPORTE!$A$4:$B$99,2,0),"")</f>
        <v/>
      </c>
      <c r="Y2148" s="127" t="str">
        <f>IFERROR(VLOOKUP(V2148,TRANSPORTE!$A$4:$C$99,3,0),"")</f>
        <v/>
      </c>
      <c r="Z2148" s="127" t="str">
        <f>IFERROR(VLOOKUP(V2148,TRANSPORTE!$A$4:$D$99,4,0),"")</f>
        <v/>
      </c>
      <c r="AA2148" s="127" t="str">
        <f>IFERROR(VLOOKUP(V2148,TRANSPORTE!$A$4:$E$99,5,0),"")</f>
        <v/>
      </c>
      <c r="AB2148" s="127" t="str">
        <f t="shared" si="252"/>
        <v/>
      </c>
      <c r="AC2148" s="127" t="str">
        <f t="shared" si="251"/>
        <v/>
      </c>
      <c r="AE2148" s="132" t="str">
        <f t="shared" si="249"/>
        <v/>
      </c>
      <c r="AH2148" s="127" t="str">
        <f t="shared" si="248"/>
        <v/>
      </c>
    </row>
    <row r="2149" spans="2:34" x14ac:dyDescent="0.3">
      <c r="B2149" s="127" t="str">
        <f t="shared" si="246"/>
        <v/>
      </c>
      <c r="C2149" s="127" t="str">
        <f t="shared" si="247"/>
        <v/>
      </c>
      <c r="E2149" s="159"/>
      <c r="F2149" s="148" t="str">
        <f>IFERROR(VLOOKUP(CONCATENATE(G2149,E2149),LOTES!$A$6:$D$1002,4,0),"")</f>
        <v/>
      </c>
      <c r="H2149" s="136" t="str">
        <f>IFERROR(VLOOKUP(CONCATENATE(G2149,E2149),LOTES!$A$6:$F$1000,6,0),"")</f>
        <v/>
      </c>
      <c r="I2149" s="132" t="str">
        <f t="shared" si="250"/>
        <v/>
      </c>
      <c r="R2149" s="132" t="str">
        <f>IFERROR(VLOOKUP(Q2149,PROVEEDORES!$A$2:$B$100,2,0),"")</f>
        <v/>
      </c>
      <c r="U2149" s="127" t="str">
        <f>IFERROR(VLOOKUP(V2149,TRANSPORTE!$A$4:$B$99,2,0),"")</f>
        <v/>
      </c>
      <c r="Y2149" s="127" t="str">
        <f>IFERROR(VLOOKUP(V2149,TRANSPORTE!$A$4:$C$99,3,0),"")</f>
        <v/>
      </c>
      <c r="Z2149" s="127" t="str">
        <f>IFERROR(VLOOKUP(V2149,TRANSPORTE!$A$4:$D$99,4,0),"")</f>
        <v/>
      </c>
      <c r="AA2149" s="127" t="str">
        <f>IFERROR(VLOOKUP(V2149,TRANSPORTE!$A$4:$E$99,5,0),"")</f>
        <v/>
      </c>
      <c r="AB2149" s="127" t="str">
        <f t="shared" si="252"/>
        <v/>
      </c>
      <c r="AC2149" s="127" t="str">
        <f t="shared" si="251"/>
        <v/>
      </c>
      <c r="AE2149" s="132" t="str">
        <f t="shared" si="249"/>
        <v/>
      </c>
      <c r="AH2149" s="127" t="str">
        <f t="shared" si="248"/>
        <v/>
      </c>
    </row>
    <row r="2150" spans="2:34" x14ac:dyDescent="0.3">
      <c r="B2150" s="127" t="str">
        <f t="shared" si="246"/>
        <v/>
      </c>
      <c r="C2150" s="127" t="str">
        <f t="shared" si="247"/>
        <v/>
      </c>
      <c r="E2150" s="159"/>
      <c r="F2150" s="148" t="str">
        <f>IFERROR(VLOOKUP(CONCATENATE(G2150,E2150),LOTES!$A$6:$D$1002,4,0),"")</f>
        <v/>
      </c>
      <c r="H2150" s="136" t="str">
        <f>IFERROR(VLOOKUP(CONCATENATE(G2150,E2150),LOTES!$A$6:$F$1000,6,0),"")</f>
        <v/>
      </c>
      <c r="I2150" s="132" t="str">
        <f t="shared" si="250"/>
        <v/>
      </c>
      <c r="R2150" s="132" t="str">
        <f>IFERROR(VLOOKUP(Q2150,PROVEEDORES!$A$2:$B$100,2,0),"")</f>
        <v/>
      </c>
      <c r="U2150" s="127" t="str">
        <f>IFERROR(VLOOKUP(V2150,TRANSPORTE!$A$4:$B$99,2,0),"")</f>
        <v/>
      </c>
      <c r="Y2150" s="127" t="str">
        <f>IFERROR(VLOOKUP(V2150,TRANSPORTE!$A$4:$C$99,3,0),"")</f>
        <v/>
      </c>
      <c r="Z2150" s="127" t="str">
        <f>IFERROR(VLOOKUP(V2150,TRANSPORTE!$A$4:$D$99,4,0),"")</f>
        <v/>
      </c>
      <c r="AA2150" s="127" t="str">
        <f>IFERROR(VLOOKUP(V2150,TRANSPORTE!$A$4:$E$99,5,0),"")</f>
        <v/>
      </c>
      <c r="AB2150" s="127" t="str">
        <f t="shared" si="252"/>
        <v/>
      </c>
      <c r="AC2150" s="127" t="str">
        <f t="shared" si="251"/>
        <v/>
      </c>
      <c r="AE2150" s="132" t="str">
        <f t="shared" si="249"/>
        <v/>
      </c>
      <c r="AH2150" s="127" t="str">
        <f t="shared" si="248"/>
        <v/>
      </c>
    </row>
    <row r="2151" spans="2:34" x14ac:dyDescent="0.3">
      <c r="B2151" s="127" t="str">
        <f t="shared" si="246"/>
        <v/>
      </c>
      <c r="C2151" s="127" t="str">
        <f t="shared" si="247"/>
        <v/>
      </c>
      <c r="E2151" s="159"/>
      <c r="F2151" s="148" t="str">
        <f>IFERROR(VLOOKUP(CONCATENATE(G2151,E2151),LOTES!$A$6:$D$1002,4,0),"")</f>
        <v/>
      </c>
      <c r="H2151" s="136" t="str">
        <f>IFERROR(VLOOKUP(CONCATENATE(G2151,E2151),LOTES!$A$6:$F$1000,6,0),"")</f>
        <v/>
      </c>
      <c r="I2151" s="132" t="str">
        <f t="shared" si="250"/>
        <v/>
      </c>
      <c r="R2151" s="132" t="str">
        <f>IFERROR(VLOOKUP(Q2151,PROVEEDORES!$A$2:$B$100,2,0),"")</f>
        <v/>
      </c>
      <c r="U2151" s="127" t="str">
        <f>IFERROR(VLOOKUP(V2151,TRANSPORTE!$A$4:$B$99,2,0),"")</f>
        <v/>
      </c>
      <c r="Y2151" s="127" t="str">
        <f>IFERROR(VLOOKUP(V2151,TRANSPORTE!$A$4:$C$99,3,0),"")</f>
        <v/>
      </c>
      <c r="Z2151" s="127" t="str">
        <f>IFERROR(VLOOKUP(V2151,TRANSPORTE!$A$4:$D$99,4,0),"")</f>
        <v/>
      </c>
      <c r="AA2151" s="127" t="str">
        <f>IFERROR(VLOOKUP(V2151,TRANSPORTE!$A$4:$E$99,5,0),"")</f>
        <v/>
      </c>
      <c r="AB2151" s="127" t="str">
        <f t="shared" si="252"/>
        <v/>
      </c>
      <c r="AC2151" s="127" t="str">
        <f t="shared" si="251"/>
        <v/>
      </c>
      <c r="AE2151" s="132" t="str">
        <f t="shared" si="249"/>
        <v/>
      </c>
      <c r="AH2151" s="127" t="str">
        <f t="shared" si="248"/>
        <v/>
      </c>
    </row>
    <row r="2152" spans="2:34" x14ac:dyDescent="0.3">
      <c r="B2152" s="127" t="str">
        <f t="shared" si="246"/>
        <v/>
      </c>
      <c r="C2152" s="127" t="str">
        <f t="shared" si="247"/>
        <v/>
      </c>
      <c r="E2152" s="159"/>
      <c r="F2152" s="148" t="str">
        <f>IFERROR(VLOOKUP(CONCATENATE(G2152,E2152),LOTES!$A$6:$D$1002,4,0),"")</f>
        <v/>
      </c>
      <c r="H2152" s="136" t="str">
        <f>IFERROR(VLOOKUP(CONCATENATE(G2152,E2152),LOTES!$A$6:$F$1000,6,0),"")</f>
        <v/>
      </c>
      <c r="I2152" s="132" t="str">
        <f t="shared" si="250"/>
        <v/>
      </c>
      <c r="R2152" s="132" t="str">
        <f>IFERROR(VLOOKUP(Q2152,PROVEEDORES!$A$2:$B$100,2,0),"")</f>
        <v/>
      </c>
      <c r="U2152" s="127" t="str">
        <f>IFERROR(VLOOKUP(V2152,TRANSPORTE!$A$4:$B$99,2,0),"")</f>
        <v/>
      </c>
      <c r="Y2152" s="127" t="str">
        <f>IFERROR(VLOOKUP(V2152,TRANSPORTE!$A$4:$C$99,3,0),"")</f>
        <v/>
      </c>
      <c r="Z2152" s="127" t="str">
        <f>IFERROR(VLOOKUP(V2152,TRANSPORTE!$A$4:$D$99,4,0),"")</f>
        <v/>
      </c>
      <c r="AA2152" s="127" t="str">
        <f>IFERROR(VLOOKUP(V2152,TRANSPORTE!$A$4:$E$99,5,0),"")</f>
        <v/>
      </c>
      <c r="AB2152" s="127" t="str">
        <f t="shared" si="252"/>
        <v/>
      </c>
      <c r="AC2152" s="127" t="str">
        <f t="shared" si="251"/>
        <v/>
      </c>
      <c r="AE2152" s="132" t="str">
        <f t="shared" si="249"/>
        <v/>
      </c>
      <c r="AH2152" s="127" t="str">
        <f t="shared" si="248"/>
        <v/>
      </c>
    </row>
    <row r="2153" spans="2:34" x14ac:dyDescent="0.3">
      <c r="B2153" s="127" t="str">
        <f t="shared" si="246"/>
        <v/>
      </c>
      <c r="C2153" s="127" t="str">
        <f t="shared" si="247"/>
        <v/>
      </c>
      <c r="E2153" s="159"/>
      <c r="F2153" s="148" t="str">
        <f>IFERROR(VLOOKUP(CONCATENATE(G2153,E2153),LOTES!$A$6:$D$1002,4,0),"")</f>
        <v/>
      </c>
      <c r="H2153" s="136" t="str">
        <f>IFERROR(VLOOKUP(CONCATENATE(G2153,E2153),LOTES!$A$6:$F$1000,6,0),"")</f>
        <v/>
      </c>
      <c r="I2153" s="132" t="str">
        <f t="shared" si="250"/>
        <v/>
      </c>
      <c r="R2153" s="132" t="str">
        <f>IFERROR(VLOOKUP(Q2153,PROVEEDORES!$A$2:$B$100,2,0),"")</f>
        <v/>
      </c>
      <c r="U2153" s="127" t="str">
        <f>IFERROR(VLOOKUP(V2153,TRANSPORTE!$A$4:$B$99,2,0),"")</f>
        <v/>
      </c>
      <c r="Y2153" s="127" t="str">
        <f>IFERROR(VLOOKUP(V2153,TRANSPORTE!$A$4:$C$99,3,0),"")</f>
        <v/>
      </c>
      <c r="Z2153" s="127" t="str">
        <f>IFERROR(VLOOKUP(V2153,TRANSPORTE!$A$4:$D$99,4,0),"")</f>
        <v/>
      </c>
      <c r="AA2153" s="127" t="str">
        <f>IFERROR(VLOOKUP(V2153,TRANSPORTE!$A$4:$E$99,5,0),"")</f>
        <v/>
      </c>
      <c r="AB2153" s="127" t="str">
        <f t="shared" si="252"/>
        <v/>
      </c>
      <c r="AC2153" s="127" t="str">
        <f t="shared" si="251"/>
        <v/>
      </c>
      <c r="AE2153" s="132" t="str">
        <f t="shared" si="249"/>
        <v/>
      </c>
      <c r="AH2153" s="127" t="str">
        <f t="shared" si="248"/>
        <v/>
      </c>
    </row>
    <row r="2154" spans="2:34" x14ac:dyDescent="0.3">
      <c r="B2154" s="127" t="str">
        <f t="shared" si="246"/>
        <v/>
      </c>
      <c r="C2154" s="127" t="str">
        <f t="shared" si="247"/>
        <v/>
      </c>
      <c r="E2154" s="159"/>
      <c r="F2154" s="148" t="str">
        <f>IFERROR(VLOOKUP(CONCATENATE(G2154,E2154),LOTES!$A$6:$D$1002,4,0),"")</f>
        <v/>
      </c>
      <c r="H2154" s="136" t="str">
        <f>IFERROR(VLOOKUP(CONCATENATE(G2154,E2154),LOTES!$A$6:$F$1000,6,0),"")</f>
        <v/>
      </c>
      <c r="I2154" s="132" t="str">
        <f t="shared" si="250"/>
        <v/>
      </c>
      <c r="R2154" s="132" t="str">
        <f>IFERROR(VLOOKUP(Q2154,PROVEEDORES!$A$2:$B$100,2,0),"")</f>
        <v/>
      </c>
      <c r="U2154" s="127" t="str">
        <f>IFERROR(VLOOKUP(V2154,TRANSPORTE!$A$4:$B$99,2,0),"")</f>
        <v/>
      </c>
      <c r="Y2154" s="127" t="str">
        <f>IFERROR(VLOOKUP(V2154,TRANSPORTE!$A$4:$C$99,3,0),"")</f>
        <v/>
      </c>
      <c r="Z2154" s="127" t="str">
        <f>IFERROR(VLOOKUP(V2154,TRANSPORTE!$A$4:$D$99,4,0),"")</f>
        <v/>
      </c>
      <c r="AA2154" s="127" t="str">
        <f>IFERROR(VLOOKUP(V2154,TRANSPORTE!$A$4:$E$99,5,0),"")</f>
        <v/>
      </c>
      <c r="AB2154" s="127" t="str">
        <f t="shared" si="252"/>
        <v/>
      </c>
      <c r="AC2154" s="127" t="str">
        <f t="shared" si="251"/>
        <v/>
      </c>
      <c r="AE2154" s="132" t="str">
        <f t="shared" si="249"/>
        <v/>
      </c>
      <c r="AH2154" s="127" t="str">
        <f t="shared" si="248"/>
        <v/>
      </c>
    </row>
    <row r="2155" spans="2:34" x14ac:dyDescent="0.3">
      <c r="B2155" s="127" t="str">
        <f t="shared" si="246"/>
        <v/>
      </c>
      <c r="C2155" s="127" t="str">
        <f t="shared" si="247"/>
        <v/>
      </c>
      <c r="E2155" s="159"/>
      <c r="F2155" s="148" t="str">
        <f>IFERROR(VLOOKUP(CONCATENATE(G2155,E2155),LOTES!$A$6:$D$1002,4,0),"")</f>
        <v/>
      </c>
      <c r="H2155" s="136" t="str">
        <f>IFERROR(VLOOKUP(CONCATENATE(G2155,E2155),LOTES!$A$6:$F$1000,6,0),"")</f>
        <v/>
      </c>
      <c r="I2155" s="132" t="str">
        <f t="shared" si="250"/>
        <v/>
      </c>
      <c r="R2155" s="132" t="str">
        <f>IFERROR(VLOOKUP(Q2155,PROVEEDORES!$A$2:$B$100,2,0),"")</f>
        <v/>
      </c>
      <c r="U2155" s="127" t="str">
        <f>IFERROR(VLOOKUP(V2155,TRANSPORTE!$A$4:$B$99,2,0),"")</f>
        <v/>
      </c>
      <c r="Y2155" s="127" t="str">
        <f>IFERROR(VLOOKUP(V2155,TRANSPORTE!$A$4:$C$99,3,0),"")</f>
        <v/>
      </c>
      <c r="Z2155" s="127" t="str">
        <f>IFERROR(VLOOKUP(V2155,TRANSPORTE!$A$4:$D$99,4,0),"")</f>
        <v/>
      </c>
      <c r="AA2155" s="127" t="str">
        <f>IFERROR(VLOOKUP(V2155,TRANSPORTE!$A$4:$E$99,5,0),"")</f>
        <v/>
      </c>
      <c r="AB2155" s="127" t="str">
        <f t="shared" si="252"/>
        <v/>
      </c>
      <c r="AC2155" s="127" t="str">
        <f t="shared" si="251"/>
        <v/>
      </c>
      <c r="AE2155" s="132" t="str">
        <f t="shared" si="249"/>
        <v/>
      </c>
      <c r="AH2155" s="127" t="str">
        <f t="shared" si="248"/>
        <v/>
      </c>
    </row>
    <row r="2156" spans="2:34" x14ac:dyDescent="0.3">
      <c r="B2156" s="127" t="str">
        <f t="shared" si="246"/>
        <v/>
      </c>
      <c r="C2156" s="127" t="str">
        <f t="shared" si="247"/>
        <v/>
      </c>
      <c r="E2156" s="159"/>
      <c r="F2156" s="148" t="str">
        <f>IFERROR(VLOOKUP(CONCATENATE(G2156,E2156),LOTES!$A$6:$D$1002,4,0),"")</f>
        <v/>
      </c>
      <c r="H2156" s="136" t="str">
        <f>IFERROR(VLOOKUP(CONCATENATE(G2156,E2156),LOTES!$A$6:$F$1000,6,0),"")</f>
        <v/>
      </c>
      <c r="I2156" s="132" t="str">
        <f t="shared" si="250"/>
        <v/>
      </c>
      <c r="R2156" s="132" t="str">
        <f>IFERROR(VLOOKUP(Q2156,PROVEEDORES!$A$2:$B$100,2,0),"")</f>
        <v/>
      </c>
      <c r="U2156" s="127" t="str">
        <f>IFERROR(VLOOKUP(V2156,TRANSPORTE!$A$4:$B$99,2,0),"")</f>
        <v/>
      </c>
      <c r="Y2156" s="127" t="str">
        <f>IFERROR(VLOOKUP(V2156,TRANSPORTE!$A$4:$C$99,3,0),"")</f>
        <v/>
      </c>
      <c r="Z2156" s="127" t="str">
        <f>IFERROR(VLOOKUP(V2156,TRANSPORTE!$A$4:$D$99,4,0),"")</f>
        <v/>
      </c>
      <c r="AA2156" s="127" t="str">
        <f>IFERROR(VLOOKUP(V2156,TRANSPORTE!$A$4:$E$99,5,0),"")</f>
        <v/>
      </c>
      <c r="AB2156" s="127" t="str">
        <f t="shared" si="252"/>
        <v/>
      </c>
      <c r="AC2156" s="127" t="str">
        <f t="shared" si="251"/>
        <v/>
      </c>
      <c r="AE2156" s="132" t="str">
        <f t="shared" si="249"/>
        <v/>
      </c>
      <c r="AH2156" s="127" t="str">
        <f t="shared" si="248"/>
        <v/>
      </c>
    </row>
    <row r="2157" spans="2:34" x14ac:dyDescent="0.3">
      <c r="B2157" s="127" t="str">
        <f t="shared" si="246"/>
        <v/>
      </c>
      <c r="C2157" s="127" t="str">
        <f t="shared" si="247"/>
        <v/>
      </c>
      <c r="E2157" s="159"/>
      <c r="F2157" s="148" t="str">
        <f>IFERROR(VLOOKUP(CONCATENATE(G2157,E2157),LOTES!$A$6:$D$1002,4,0),"")</f>
        <v/>
      </c>
      <c r="H2157" s="136" t="str">
        <f>IFERROR(VLOOKUP(CONCATENATE(G2157,E2157),LOTES!$A$6:$F$1000,6,0),"")</f>
        <v/>
      </c>
      <c r="I2157" s="132" t="str">
        <f t="shared" si="250"/>
        <v/>
      </c>
      <c r="R2157" s="132" t="str">
        <f>IFERROR(VLOOKUP(Q2157,PROVEEDORES!$A$2:$B$100,2,0),"")</f>
        <v/>
      </c>
      <c r="U2157" s="127" t="str">
        <f>IFERROR(VLOOKUP(V2157,TRANSPORTE!$A$4:$B$99,2,0),"")</f>
        <v/>
      </c>
      <c r="Y2157" s="127" t="str">
        <f>IFERROR(VLOOKUP(V2157,TRANSPORTE!$A$4:$C$99,3,0),"")</f>
        <v/>
      </c>
      <c r="Z2157" s="127" t="str">
        <f>IFERROR(VLOOKUP(V2157,TRANSPORTE!$A$4:$D$99,4,0),"")</f>
        <v/>
      </c>
      <c r="AA2157" s="127" t="str">
        <f>IFERROR(VLOOKUP(V2157,TRANSPORTE!$A$4:$E$99,5,0),"")</f>
        <v/>
      </c>
      <c r="AB2157" s="127" t="str">
        <f t="shared" si="252"/>
        <v/>
      </c>
      <c r="AC2157" s="127" t="str">
        <f t="shared" si="251"/>
        <v/>
      </c>
      <c r="AE2157" s="132" t="str">
        <f t="shared" si="249"/>
        <v/>
      </c>
      <c r="AH2157" s="127" t="str">
        <f t="shared" si="248"/>
        <v/>
      </c>
    </row>
    <row r="2158" spans="2:34" x14ac:dyDescent="0.3">
      <c r="B2158" s="127" t="str">
        <f t="shared" si="246"/>
        <v/>
      </c>
      <c r="C2158" s="127" t="str">
        <f t="shared" si="247"/>
        <v/>
      </c>
      <c r="E2158" s="159"/>
      <c r="F2158" s="148" t="str">
        <f>IFERROR(VLOOKUP(CONCATENATE(G2158,E2158),LOTES!$A$6:$D$1002,4,0),"")</f>
        <v/>
      </c>
      <c r="H2158" s="136" t="str">
        <f>IFERROR(VLOOKUP(CONCATENATE(G2158,E2158),LOTES!$A$6:$F$1000,6,0),"")</f>
        <v/>
      </c>
      <c r="I2158" s="132" t="str">
        <f t="shared" si="250"/>
        <v/>
      </c>
      <c r="R2158" s="132" t="str">
        <f>IFERROR(VLOOKUP(Q2158,PROVEEDORES!$A$2:$B$100,2,0),"")</f>
        <v/>
      </c>
      <c r="U2158" s="127" t="str">
        <f>IFERROR(VLOOKUP(V2158,TRANSPORTE!$A$4:$B$99,2,0),"")</f>
        <v/>
      </c>
      <c r="Y2158" s="127" t="str">
        <f>IFERROR(VLOOKUP(V2158,TRANSPORTE!$A$4:$C$99,3,0),"")</f>
        <v/>
      </c>
      <c r="Z2158" s="127" t="str">
        <f>IFERROR(VLOOKUP(V2158,TRANSPORTE!$A$4:$D$99,4,0),"")</f>
        <v/>
      </c>
      <c r="AA2158" s="127" t="str">
        <f>IFERROR(VLOOKUP(V2158,TRANSPORTE!$A$4:$E$99,5,0),"")</f>
        <v/>
      </c>
      <c r="AB2158" s="127" t="str">
        <f t="shared" si="252"/>
        <v/>
      </c>
      <c r="AC2158" s="127" t="str">
        <f t="shared" si="251"/>
        <v/>
      </c>
      <c r="AE2158" s="132" t="str">
        <f t="shared" si="249"/>
        <v/>
      </c>
      <c r="AH2158" s="127" t="str">
        <f t="shared" si="248"/>
        <v/>
      </c>
    </row>
    <row r="2159" spans="2:34" x14ac:dyDescent="0.3">
      <c r="B2159" s="127" t="str">
        <f t="shared" si="246"/>
        <v/>
      </c>
      <c r="C2159" s="127" t="str">
        <f t="shared" si="247"/>
        <v/>
      </c>
      <c r="E2159" s="159"/>
      <c r="F2159" s="148" t="str">
        <f>IFERROR(VLOOKUP(CONCATENATE(G2159,E2159),LOTES!$A$6:$D$1002,4,0),"")</f>
        <v/>
      </c>
      <c r="H2159" s="136" t="str">
        <f>IFERROR(VLOOKUP(CONCATENATE(G2159,E2159),LOTES!$A$6:$F$1000,6,0),"")</f>
        <v/>
      </c>
      <c r="I2159" s="132" t="str">
        <f t="shared" si="250"/>
        <v/>
      </c>
      <c r="R2159" s="132" t="str">
        <f>IFERROR(VLOOKUP(Q2159,PROVEEDORES!$A$2:$B$100,2,0),"")</f>
        <v/>
      </c>
      <c r="U2159" s="127" t="str">
        <f>IFERROR(VLOOKUP(V2159,TRANSPORTE!$A$4:$B$99,2,0),"")</f>
        <v/>
      </c>
      <c r="Y2159" s="127" t="str">
        <f>IFERROR(VLOOKUP(V2159,TRANSPORTE!$A$4:$C$99,3,0),"")</f>
        <v/>
      </c>
      <c r="Z2159" s="127" t="str">
        <f>IFERROR(VLOOKUP(V2159,TRANSPORTE!$A$4:$D$99,4,0),"")</f>
        <v/>
      </c>
      <c r="AA2159" s="127" t="str">
        <f>IFERROR(VLOOKUP(V2159,TRANSPORTE!$A$4:$E$99,5,0),"")</f>
        <v/>
      </c>
      <c r="AB2159" s="127" t="str">
        <f t="shared" si="252"/>
        <v/>
      </c>
      <c r="AC2159" s="127" t="str">
        <f t="shared" si="251"/>
        <v/>
      </c>
      <c r="AE2159" s="132" t="str">
        <f t="shared" si="249"/>
        <v/>
      </c>
      <c r="AH2159" s="127" t="str">
        <f t="shared" si="248"/>
        <v/>
      </c>
    </row>
    <row r="2160" spans="2:34" x14ac:dyDescent="0.3">
      <c r="B2160" s="127" t="str">
        <f t="shared" si="246"/>
        <v/>
      </c>
      <c r="C2160" s="127" t="str">
        <f t="shared" si="247"/>
        <v/>
      </c>
      <c r="E2160" s="159"/>
      <c r="F2160" s="148" t="str">
        <f>IFERROR(VLOOKUP(CONCATENATE(G2160,E2160),LOTES!$A$6:$D$1002,4,0),"")</f>
        <v/>
      </c>
      <c r="H2160" s="136" t="str">
        <f>IFERROR(VLOOKUP(CONCATENATE(G2160,E2160),LOTES!$A$6:$F$1000,6,0),"")</f>
        <v/>
      </c>
      <c r="I2160" s="132" t="str">
        <f t="shared" si="250"/>
        <v/>
      </c>
      <c r="R2160" s="132" t="str">
        <f>IFERROR(VLOOKUP(Q2160,PROVEEDORES!$A$2:$B$100,2,0),"")</f>
        <v/>
      </c>
      <c r="U2160" s="127" t="str">
        <f>IFERROR(VLOOKUP(V2160,TRANSPORTE!$A$4:$B$99,2,0),"")</f>
        <v/>
      </c>
      <c r="Y2160" s="127" t="str">
        <f>IFERROR(VLOOKUP(V2160,TRANSPORTE!$A$4:$C$99,3,0),"")</f>
        <v/>
      </c>
      <c r="Z2160" s="127" t="str">
        <f>IFERROR(VLOOKUP(V2160,TRANSPORTE!$A$4:$D$99,4,0),"")</f>
        <v/>
      </c>
      <c r="AA2160" s="127" t="str">
        <f>IFERROR(VLOOKUP(V2160,TRANSPORTE!$A$4:$E$99,5,0),"")</f>
        <v/>
      </c>
      <c r="AB2160" s="127" t="str">
        <f t="shared" si="252"/>
        <v/>
      </c>
      <c r="AC2160" s="127" t="str">
        <f t="shared" si="251"/>
        <v/>
      </c>
      <c r="AE2160" s="132" t="str">
        <f t="shared" si="249"/>
        <v/>
      </c>
      <c r="AH2160" s="127" t="str">
        <f t="shared" si="248"/>
        <v/>
      </c>
    </row>
    <row r="2161" spans="2:34" x14ac:dyDescent="0.3">
      <c r="B2161" s="127" t="str">
        <f t="shared" si="246"/>
        <v/>
      </c>
      <c r="C2161" s="127" t="str">
        <f t="shared" si="247"/>
        <v/>
      </c>
      <c r="E2161" s="159"/>
      <c r="F2161" s="148" t="str">
        <f>IFERROR(VLOOKUP(CONCATENATE(G2161,E2161),LOTES!$A$6:$D$1002,4,0),"")</f>
        <v/>
      </c>
      <c r="H2161" s="136" t="str">
        <f>IFERROR(VLOOKUP(CONCATENATE(G2161,E2161),LOTES!$A$6:$F$1000,6,0),"")</f>
        <v/>
      </c>
      <c r="I2161" s="132" t="str">
        <f t="shared" si="250"/>
        <v/>
      </c>
      <c r="R2161" s="132" t="str">
        <f>IFERROR(VLOOKUP(Q2161,PROVEEDORES!$A$2:$B$100,2,0),"")</f>
        <v/>
      </c>
      <c r="U2161" s="127" t="str">
        <f>IFERROR(VLOOKUP(V2161,TRANSPORTE!$A$4:$B$99,2,0),"")</f>
        <v/>
      </c>
      <c r="Y2161" s="127" t="str">
        <f>IFERROR(VLOOKUP(V2161,TRANSPORTE!$A$4:$C$99,3,0),"")</f>
        <v/>
      </c>
      <c r="Z2161" s="127" t="str">
        <f>IFERROR(VLOOKUP(V2161,TRANSPORTE!$A$4:$D$99,4,0),"")</f>
        <v/>
      </c>
      <c r="AA2161" s="127" t="str">
        <f>IFERROR(VLOOKUP(V2161,TRANSPORTE!$A$4:$E$99,5,0),"")</f>
        <v/>
      </c>
      <c r="AB2161" s="127" t="str">
        <f t="shared" si="252"/>
        <v/>
      </c>
      <c r="AC2161" s="127" t="str">
        <f t="shared" si="251"/>
        <v/>
      </c>
      <c r="AE2161" s="132" t="str">
        <f t="shared" si="249"/>
        <v/>
      </c>
      <c r="AH2161" s="127" t="str">
        <f t="shared" si="248"/>
        <v/>
      </c>
    </row>
    <row r="2162" spans="2:34" x14ac:dyDescent="0.3">
      <c r="B2162" s="127" t="str">
        <f t="shared" si="246"/>
        <v/>
      </c>
      <c r="C2162" s="127" t="str">
        <f t="shared" si="247"/>
        <v/>
      </c>
      <c r="E2162" s="159"/>
      <c r="F2162" s="148" t="str">
        <f>IFERROR(VLOOKUP(CONCATENATE(G2162,E2162),LOTES!$A$6:$D$1002,4,0),"")</f>
        <v/>
      </c>
      <c r="H2162" s="136" t="str">
        <f>IFERROR(VLOOKUP(CONCATENATE(G2162,E2162),LOTES!$A$6:$F$1000,6,0),"")</f>
        <v/>
      </c>
      <c r="I2162" s="132" t="str">
        <f t="shared" si="250"/>
        <v/>
      </c>
      <c r="R2162" s="132" t="str">
        <f>IFERROR(VLOOKUP(Q2162,PROVEEDORES!$A$2:$B$100,2,0),"")</f>
        <v/>
      </c>
      <c r="U2162" s="127" t="str">
        <f>IFERROR(VLOOKUP(V2162,TRANSPORTE!$A$4:$B$99,2,0),"")</f>
        <v/>
      </c>
      <c r="Y2162" s="127" t="str">
        <f>IFERROR(VLOOKUP(V2162,TRANSPORTE!$A$4:$C$99,3,0),"")</f>
        <v/>
      </c>
      <c r="Z2162" s="127" t="str">
        <f>IFERROR(VLOOKUP(V2162,TRANSPORTE!$A$4:$D$99,4,0),"")</f>
        <v/>
      </c>
      <c r="AA2162" s="127" t="str">
        <f>IFERROR(VLOOKUP(V2162,TRANSPORTE!$A$4:$E$99,5,0),"")</f>
        <v/>
      </c>
      <c r="AB2162" s="127" t="str">
        <f t="shared" si="252"/>
        <v/>
      </c>
      <c r="AC2162" s="127" t="str">
        <f t="shared" si="251"/>
        <v/>
      </c>
      <c r="AE2162" s="132" t="str">
        <f t="shared" si="249"/>
        <v/>
      </c>
      <c r="AH2162" s="127" t="str">
        <f t="shared" si="248"/>
        <v/>
      </c>
    </row>
    <row r="2163" spans="2:34" x14ac:dyDescent="0.3">
      <c r="B2163" s="127" t="str">
        <f t="shared" si="246"/>
        <v/>
      </c>
      <c r="C2163" s="127" t="str">
        <f t="shared" si="247"/>
        <v/>
      </c>
      <c r="E2163" s="159"/>
      <c r="F2163" s="148" t="str">
        <f>IFERROR(VLOOKUP(CONCATENATE(G2163,E2163),LOTES!$A$6:$D$1002,4,0),"")</f>
        <v/>
      </c>
      <c r="H2163" s="136" t="str">
        <f>IFERROR(VLOOKUP(CONCATENATE(G2163,E2163),LOTES!$A$6:$F$1000,6,0),"")</f>
        <v/>
      </c>
      <c r="I2163" s="132" t="str">
        <f t="shared" si="250"/>
        <v/>
      </c>
      <c r="R2163" s="132" t="str">
        <f>IFERROR(VLOOKUP(Q2163,PROVEEDORES!$A$2:$B$100,2,0),"")</f>
        <v/>
      </c>
      <c r="U2163" s="127" t="str">
        <f>IFERROR(VLOOKUP(V2163,TRANSPORTE!$A$4:$B$99,2,0),"")</f>
        <v/>
      </c>
      <c r="Y2163" s="127" t="str">
        <f>IFERROR(VLOOKUP(V2163,TRANSPORTE!$A$4:$C$99,3,0),"")</f>
        <v/>
      </c>
      <c r="Z2163" s="127" t="str">
        <f>IFERROR(VLOOKUP(V2163,TRANSPORTE!$A$4:$D$99,4,0),"")</f>
        <v/>
      </c>
      <c r="AA2163" s="127" t="str">
        <f>IFERROR(VLOOKUP(V2163,TRANSPORTE!$A$4:$E$99,5,0),"")</f>
        <v/>
      </c>
      <c r="AB2163" s="127" t="str">
        <f t="shared" si="252"/>
        <v/>
      </c>
      <c r="AC2163" s="127" t="str">
        <f t="shared" si="251"/>
        <v/>
      </c>
      <c r="AE2163" s="132" t="str">
        <f t="shared" si="249"/>
        <v/>
      </c>
      <c r="AH2163" s="127" t="str">
        <f t="shared" si="248"/>
        <v/>
      </c>
    </row>
    <row r="2164" spans="2:34" x14ac:dyDescent="0.3">
      <c r="B2164" s="127" t="str">
        <f t="shared" si="246"/>
        <v/>
      </c>
      <c r="C2164" s="127" t="str">
        <f t="shared" si="247"/>
        <v/>
      </c>
      <c r="E2164" s="159"/>
      <c r="F2164" s="148" t="str">
        <f>IFERROR(VLOOKUP(CONCATENATE(G2164,E2164),LOTES!$A$6:$D$1002,4,0),"")</f>
        <v/>
      </c>
      <c r="H2164" s="136" t="str">
        <f>IFERROR(VLOOKUP(CONCATENATE(G2164,E2164),LOTES!$A$6:$F$1000,6,0),"")</f>
        <v/>
      </c>
      <c r="I2164" s="132" t="str">
        <f t="shared" si="250"/>
        <v/>
      </c>
      <c r="R2164" s="132" t="str">
        <f>IFERROR(VLOOKUP(Q2164,PROVEEDORES!$A$2:$B$100,2,0),"")</f>
        <v/>
      </c>
      <c r="U2164" s="127" t="str">
        <f>IFERROR(VLOOKUP(V2164,TRANSPORTE!$A$4:$B$99,2,0),"")</f>
        <v/>
      </c>
      <c r="Y2164" s="127" t="str">
        <f>IFERROR(VLOOKUP(V2164,TRANSPORTE!$A$4:$C$99,3,0),"")</f>
        <v/>
      </c>
      <c r="Z2164" s="127" t="str">
        <f>IFERROR(VLOOKUP(V2164,TRANSPORTE!$A$4:$D$99,4,0),"")</f>
        <v/>
      </c>
      <c r="AA2164" s="127" t="str">
        <f>IFERROR(VLOOKUP(V2164,TRANSPORTE!$A$4:$E$99,5,0),"")</f>
        <v/>
      </c>
      <c r="AB2164" s="127" t="str">
        <f t="shared" si="252"/>
        <v/>
      </c>
      <c r="AC2164" s="127" t="str">
        <f t="shared" si="251"/>
        <v/>
      </c>
      <c r="AE2164" s="132" t="str">
        <f t="shared" si="249"/>
        <v/>
      </c>
      <c r="AH2164" s="127" t="str">
        <f t="shared" si="248"/>
        <v/>
      </c>
    </row>
    <row r="2165" spans="2:34" x14ac:dyDescent="0.3">
      <c r="B2165" s="127" t="str">
        <f t="shared" si="246"/>
        <v/>
      </c>
      <c r="C2165" s="127" t="str">
        <f t="shared" si="247"/>
        <v/>
      </c>
      <c r="E2165" s="159"/>
      <c r="F2165" s="148" t="str">
        <f>IFERROR(VLOOKUP(CONCATENATE(G2165,E2165),LOTES!$A$6:$D$1002,4,0),"")</f>
        <v/>
      </c>
      <c r="H2165" s="136" t="str">
        <f>IFERROR(VLOOKUP(CONCATENATE(G2165,E2165),LOTES!$A$6:$F$1000,6,0),"")</f>
        <v/>
      </c>
      <c r="I2165" s="132" t="str">
        <f t="shared" si="250"/>
        <v/>
      </c>
      <c r="R2165" s="132" t="str">
        <f>IFERROR(VLOOKUP(Q2165,PROVEEDORES!$A$2:$B$100,2,0),"")</f>
        <v/>
      </c>
      <c r="U2165" s="127" t="str">
        <f>IFERROR(VLOOKUP(V2165,TRANSPORTE!$A$4:$B$99,2,0),"")</f>
        <v/>
      </c>
      <c r="Y2165" s="127" t="str">
        <f>IFERROR(VLOOKUP(V2165,TRANSPORTE!$A$4:$C$99,3,0),"")</f>
        <v/>
      </c>
      <c r="Z2165" s="127" t="str">
        <f>IFERROR(VLOOKUP(V2165,TRANSPORTE!$A$4:$D$99,4,0),"")</f>
        <v/>
      </c>
      <c r="AA2165" s="127" t="str">
        <f>IFERROR(VLOOKUP(V2165,TRANSPORTE!$A$4:$E$99,5,0),"")</f>
        <v/>
      </c>
      <c r="AB2165" s="127" t="str">
        <f t="shared" si="252"/>
        <v/>
      </c>
      <c r="AC2165" s="127" t="str">
        <f t="shared" si="251"/>
        <v/>
      </c>
      <c r="AE2165" s="132" t="str">
        <f t="shared" si="249"/>
        <v/>
      </c>
      <c r="AH2165" s="127" t="str">
        <f t="shared" si="248"/>
        <v/>
      </c>
    </row>
    <row r="2166" spans="2:34" x14ac:dyDescent="0.3">
      <c r="B2166" s="127" t="str">
        <f t="shared" si="246"/>
        <v/>
      </c>
      <c r="C2166" s="127" t="str">
        <f t="shared" si="247"/>
        <v/>
      </c>
      <c r="E2166" s="159"/>
      <c r="F2166" s="148" t="str">
        <f>IFERROR(VLOOKUP(CONCATENATE(G2166,E2166),LOTES!$A$6:$D$1002,4,0),"")</f>
        <v/>
      </c>
      <c r="H2166" s="136" t="str">
        <f>IFERROR(VLOOKUP(CONCATENATE(G2166,E2166),LOTES!$A$6:$F$1000,6,0),"")</f>
        <v/>
      </c>
      <c r="I2166" s="132" t="str">
        <f t="shared" si="250"/>
        <v/>
      </c>
      <c r="R2166" s="132" t="str">
        <f>IFERROR(VLOOKUP(Q2166,PROVEEDORES!$A$2:$B$100,2,0),"")</f>
        <v/>
      </c>
      <c r="U2166" s="127" t="str">
        <f>IFERROR(VLOOKUP(V2166,TRANSPORTE!$A$4:$B$99,2,0),"")</f>
        <v/>
      </c>
      <c r="Y2166" s="127" t="str">
        <f>IFERROR(VLOOKUP(V2166,TRANSPORTE!$A$4:$C$99,3,0),"")</f>
        <v/>
      </c>
      <c r="Z2166" s="127" t="str">
        <f>IFERROR(VLOOKUP(V2166,TRANSPORTE!$A$4:$D$99,4,0),"")</f>
        <v/>
      </c>
      <c r="AA2166" s="127" t="str">
        <f>IFERROR(VLOOKUP(V2166,TRANSPORTE!$A$4:$E$99,5,0),"")</f>
        <v/>
      </c>
      <c r="AB2166" s="127" t="str">
        <f t="shared" si="252"/>
        <v/>
      </c>
      <c r="AC2166" s="127" t="str">
        <f t="shared" si="251"/>
        <v/>
      </c>
      <c r="AE2166" s="132" t="str">
        <f t="shared" si="249"/>
        <v/>
      </c>
      <c r="AH2166" s="127" t="str">
        <f t="shared" si="248"/>
        <v/>
      </c>
    </row>
    <row r="2167" spans="2:34" x14ac:dyDescent="0.3">
      <c r="B2167" s="127" t="str">
        <f t="shared" si="246"/>
        <v/>
      </c>
      <c r="C2167" s="127" t="str">
        <f t="shared" si="247"/>
        <v/>
      </c>
      <c r="E2167" s="159"/>
      <c r="F2167" s="148" t="str">
        <f>IFERROR(VLOOKUP(CONCATENATE(G2167,E2167),LOTES!$A$6:$D$1002,4,0),"")</f>
        <v/>
      </c>
      <c r="H2167" s="136" t="str">
        <f>IFERROR(VLOOKUP(CONCATENATE(G2167,E2167),LOTES!$A$6:$F$1000,6,0),"")</f>
        <v/>
      </c>
      <c r="I2167" s="132" t="str">
        <f t="shared" si="250"/>
        <v/>
      </c>
      <c r="R2167" s="132" t="str">
        <f>IFERROR(VLOOKUP(Q2167,PROVEEDORES!$A$2:$B$100,2,0),"")</f>
        <v/>
      </c>
      <c r="U2167" s="127" t="str">
        <f>IFERROR(VLOOKUP(V2167,TRANSPORTE!$A$4:$B$99,2,0),"")</f>
        <v/>
      </c>
      <c r="Y2167" s="127" t="str">
        <f>IFERROR(VLOOKUP(V2167,TRANSPORTE!$A$4:$C$99,3,0),"")</f>
        <v/>
      </c>
      <c r="Z2167" s="127" t="str">
        <f>IFERROR(VLOOKUP(V2167,TRANSPORTE!$A$4:$D$99,4,0),"")</f>
        <v/>
      </c>
      <c r="AA2167" s="127" t="str">
        <f>IFERROR(VLOOKUP(V2167,TRANSPORTE!$A$4:$E$99,5,0),"")</f>
        <v/>
      </c>
      <c r="AB2167" s="127" t="str">
        <f t="shared" si="252"/>
        <v/>
      </c>
      <c r="AC2167" s="127" t="str">
        <f t="shared" si="251"/>
        <v/>
      </c>
      <c r="AE2167" s="132" t="str">
        <f t="shared" si="249"/>
        <v/>
      </c>
      <c r="AH2167" s="127" t="str">
        <f t="shared" si="248"/>
        <v/>
      </c>
    </row>
    <row r="2168" spans="2:34" x14ac:dyDescent="0.3">
      <c r="B2168" s="127" t="str">
        <f t="shared" si="246"/>
        <v/>
      </c>
      <c r="C2168" s="127" t="str">
        <f t="shared" si="247"/>
        <v/>
      </c>
      <c r="E2168" s="159"/>
      <c r="F2168" s="148" t="str">
        <f>IFERROR(VLOOKUP(CONCATENATE(G2168,E2168),LOTES!$A$6:$D$1002,4,0),"")</f>
        <v/>
      </c>
      <c r="H2168" s="136" t="str">
        <f>IFERROR(VLOOKUP(CONCATENATE(G2168,E2168),LOTES!$A$6:$F$1000,6,0),"")</f>
        <v/>
      </c>
      <c r="I2168" s="132" t="str">
        <f t="shared" si="250"/>
        <v/>
      </c>
      <c r="R2168" s="132" t="str">
        <f>IFERROR(VLOOKUP(Q2168,PROVEEDORES!$A$2:$B$100,2,0),"")</f>
        <v/>
      </c>
      <c r="U2168" s="127" t="str">
        <f>IFERROR(VLOOKUP(V2168,TRANSPORTE!$A$4:$B$99,2,0),"")</f>
        <v/>
      </c>
      <c r="Y2168" s="127" t="str">
        <f>IFERROR(VLOOKUP(V2168,TRANSPORTE!$A$4:$C$99,3,0),"")</f>
        <v/>
      </c>
      <c r="Z2168" s="127" t="str">
        <f>IFERROR(VLOOKUP(V2168,TRANSPORTE!$A$4:$D$99,4,0),"")</f>
        <v/>
      </c>
      <c r="AA2168" s="127" t="str">
        <f>IFERROR(VLOOKUP(V2168,TRANSPORTE!$A$4:$E$99,5,0),"")</f>
        <v/>
      </c>
      <c r="AB2168" s="127" t="str">
        <f t="shared" si="252"/>
        <v/>
      </c>
      <c r="AC2168" s="127" t="str">
        <f t="shared" si="251"/>
        <v/>
      </c>
      <c r="AE2168" s="132" t="str">
        <f t="shared" si="249"/>
        <v/>
      </c>
      <c r="AH2168" s="127" t="str">
        <f t="shared" si="248"/>
        <v/>
      </c>
    </row>
    <row r="2169" spans="2:34" x14ac:dyDescent="0.3">
      <c r="B2169" s="127" t="str">
        <f t="shared" si="246"/>
        <v/>
      </c>
      <c r="C2169" s="127" t="str">
        <f t="shared" si="247"/>
        <v/>
      </c>
      <c r="E2169" s="159"/>
      <c r="F2169" s="148" t="str">
        <f>IFERROR(VLOOKUP(CONCATENATE(G2169,E2169),LOTES!$A$6:$D$1002,4,0),"")</f>
        <v/>
      </c>
      <c r="H2169" s="136" t="str">
        <f>IFERROR(VLOOKUP(CONCATENATE(G2169,E2169),LOTES!$A$6:$F$1000,6,0),"")</f>
        <v/>
      </c>
      <c r="I2169" s="132" t="str">
        <f t="shared" si="250"/>
        <v/>
      </c>
      <c r="R2169" s="132" t="str">
        <f>IFERROR(VLOOKUP(Q2169,PROVEEDORES!$A$2:$B$100,2,0),"")</f>
        <v/>
      </c>
      <c r="U2169" s="127" t="str">
        <f>IFERROR(VLOOKUP(V2169,TRANSPORTE!$A$4:$B$99,2,0),"")</f>
        <v/>
      </c>
      <c r="Y2169" s="127" t="str">
        <f>IFERROR(VLOOKUP(V2169,TRANSPORTE!$A$4:$C$99,3,0),"")</f>
        <v/>
      </c>
      <c r="Z2169" s="127" t="str">
        <f>IFERROR(VLOOKUP(V2169,TRANSPORTE!$A$4:$D$99,4,0),"")</f>
        <v/>
      </c>
      <c r="AA2169" s="127" t="str">
        <f>IFERROR(VLOOKUP(V2169,TRANSPORTE!$A$4:$E$99,5,0),"")</f>
        <v/>
      </c>
      <c r="AB2169" s="127" t="str">
        <f t="shared" si="252"/>
        <v/>
      </c>
      <c r="AC2169" s="127" t="str">
        <f t="shared" si="251"/>
        <v/>
      </c>
      <c r="AE2169" s="132" t="str">
        <f t="shared" si="249"/>
        <v/>
      </c>
      <c r="AH2169" s="127" t="str">
        <f t="shared" si="248"/>
        <v/>
      </c>
    </row>
    <row r="2170" spans="2:34" x14ac:dyDescent="0.3">
      <c r="B2170" s="127" t="str">
        <f t="shared" si="246"/>
        <v/>
      </c>
      <c r="C2170" s="127" t="str">
        <f t="shared" si="247"/>
        <v/>
      </c>
      <c r="E2170" s="159"/>
      <c r="F2170" s="148" t="str">
        <f>IFERROR(VLOOKUP(CONCATENATE(G2170,E2170),LOTES!$A$6:$D$1002,4,0),"")</f>
        <v/>
      </c>
      <c r="H2170" s="136" t="str">
        <f>IFERROR(VLOOKUP(CONCATENATE(G2170,E2170),LOTES!$A$6:$F$1000,6,0),"")</f>
        <v/>
      </c>
      <c r="I2170" s="132" t="str">
        <f t="shared" si="250"/>
        <v/>
      </c>
      <c r="R2170" s="132" t="str">
        <f>IFERROR(VLOOKUP(Q2170,PROVEEDORES!$A$2:$B$100,2,0),"")</f>
        <v/>
      </c>
      <c r="U2170" s="127" t="str">
        <f>IFERROR(VLOOKUP(V2170,TRANSPORTE!$A$4:$B$99,2,0),"")</f>
        <v/>
      </c>
      <c r="Y2170" s="127" t="str">
        <f>IFERROR(VLOOKUP(V2170,TRANSPORTE!$A$4:$C$99,3,0),"")</f>
        <v/>
      </c>
      <c r="Z2170" s="127" t="str">
        <f>IFERROR(VLOOKUP(V2170,TRANSPORTE!$A$4:$D$99,4,0),"")</f>
        <v/>
      </c>
      <c r="AA2170" s="127" t="str">
        <f>IFERROR(VLOOKUP(V2170,TRANSPORTE!$A$4:$E$99,5,0),"")</f>
        <v/>
      </c>
      <c r="AB2170" s="127" t="str">
        <f t="shared" si="252"/>
        <v/>
      </c>
      <c r="AC2170" s="127" t="str">
        <f t="shared" si="251"/>
        <v/>
      </c>
      <c r="AE2170" s="132" t="str">
        <f t="shared" si="249"/>
        <v/>
      </c>
      <c r="AH2170" s="127" t="str">
        <f t="shared" si="248"/>
        <v/>
      </c>
    </row>
    <row r="2171" spans="2:34" x14ac:dyDescent="0.3">
      <c r="B2171" s="127" t="str">
        <f t="shared" si="246"/>
        <v/>
      </c>
      <c r="C2171" s="127" t="str">
        <f t="shared" si="247"/>
        <v/>
      </c>
      <c r="E2171" s="159"/>
      <c r="F2171" s="148" t="str">
        <f>IFERROR(VLOOKUP(CONCATENATE(G2171,E2171),LOTES!$A$6:$D$1002,4,0),"")</f>
        <v/>
      </c>
      <c r="H2171" s="136" t="str">
        <f>IFERROR(VLOOKUP(CONCATENATE(G2171,E2171),LOTES!$A$6:$F$1000,6,0),"")</f>
        <v/>
      </c>
      <c r="I2171" s="132" t="str">
        <f t="shared" si="250"/>
        <v/>
      </c>
      <c r="R2171" s="132" t="str">
        <f>IFERROR(VLOOKUP(Q2171,PROVEEDORES!$A$2:$B$100,2,0),"")</f>
        <v/>
      </c>
      <c r="U2171" s="127" t="str">
        <f>IFERROR(VLOOKUP(V2171,TRANSPORTE!$A$4:$B$99,2,0),"")</f>
        <v/>
      </c>
      <c r="Y2171" s="127" t="str">
        <f>IFERROR(VLOOKUP(V2171,TRANSPORTE!$A$4:$C$99,3,0),"")</f>
        <v/>
      </c>
      <c r="Z2171" s="127" t="str">
        <f>IFERROR(VLOOKUP(V2171,TRANSPORTE!$A$4:$D$99,4,0),"")</f>
        <v/>
      </c>
      <c r="AA2171" s="127" t="str">
        <f>IFERROR(VLOOKUP(V2171,TRANSPORTE!$A$4:$E$99,5,0),"")</f>
        <v/>
      </c>
      <c r="AB2171" s="127" t="str">
        <f t="shared" si="252"/>
        <v/>
      </c>
      <c r="AC2171" s="127" t="str">
        <f t="shared" si="251"/>
        <v/>
      </c>
      <c r="AE2171" s="132" t="str">
        <f t="shared" si="249"/>
        <v/>
      </c>
      <c r="AH2171" s="127" t="str">
        <f t="shared" si="248"/>
        <v/>
      </c>
    </row>
    <row r="2172" spans="2:34" x14ac:dyDescent="0.3">
      <c r="B2172" s="127" t="str">
        <f t="shared" si="246"/>
        <v/>
      </c>
      <c r="C2172" s="127" t="str">
        <f t="shared" si="247"/>
        <v/>
      </c>
      <c r="E2172" s="159"/>
      <c r="F2172" s="148" t="str">
        <f>IFERROR(VLOOKUP(CONCATENATE(G2172,E2172),LOTES!$A$6:$D$1002,4,0),"")</f>
        <v/>
      </c>
      <c r="H2172" s="136" t="str">
        <f>IFERROR(VLOOKUP(CONCATENATE(G2172,E2172),LOTES!$A$6:$F$1000,6,0),"")</f>
        <v/>
      </c>
      <c r="I2172" s="132" t="str">
        <f t="shared" si="250"/>
        <v/>
      </c>
      <c r="R2172" s="132" t="str">
        <f>IFERROR(VLOOKUP(Q2172,PROVEEDORES!$A$2:$B$100,2,0),"")</f>
        <v/>
      </c>
      <c r="U2172" s="127" t="str">
        <f>IFERROR(VLOOKUP(V2172,TRANSPORTE!$A$4:$B$99,2,0),"")</f>
        <v/>
      </c>
      <c r="Y2172" s="127" t="str">
        <f>IFERROR(VLOOKUP(V2172,TRANSPORTE!$A$4:$C$99,3,0),"")</f>
        <v/>
      </c>
      <c r="Z2172" s="127" t="str">
        <f>IFERROR(VLOOKUP(V2172,TRANSPORTE!$A$4:$D$99,4,0),"")</f>
        <v/>
      </c>
      <c r="AA2172" s="127" t="str">
        <f>IFERROR(VLOOKUP(V2172,TRANSPORTE!$A$4:$E$99,5,0),"")</f>
        <v/>
      </c>
      <c r="AB2172" s="127" t="str">
        <f t="shared" si="252"/>
        <v/>
      </c>
      <c r="AC2172" s="127" t="str">
        <f t="shared" si="251"/>
        <v/>
      </c>
      <c r="AE2172" s="132" t="str">
        <f t="shared" si="249"/>
        <v/>
      </c>
      <c r="AH2172" s="127" t="str">
        <f t="shared" si="248"/>
        <v/>
      </c>
    </row>
    <row r="2173" spans="2:34" x14ac:dyDescent="0.3">
      <c r="B2173" s="127" t="str">
        <f t="shared" si="246"/>
        <v/>
      </c>
      <c r="C2173" s="127" t="str">
        <f t="shared" si="247"/>
        <v/>
      </c>
      <c r="E2173" s="159"/>
      <c r="F2173" s="148" t="str">
        <f>IFERROR(VLOOKUP(CONCATENATE(G2173,E2173),LOTES!$A$6:$D$1002,4,0),"")</f>
        <v/>
      </c>
      <c r="H2173" s="136" t="str">
        <f>IFERROR(VLOOKUP(CONCATENATE(G2173,E2173),LOTES!$A$6:$F$1000,6,0),"")</f>
        <v/>
      </c>
      <c r="I2173" s="132" t="str">
        <f t="shared" si="250"/>
        <v/>
      </c>
      <c r="R2173" s="132" t="str">
        <f>IFERROR(VLOOKUP(Q2173,PROVEEDORES!$A$2:$B$100,2,0),"")</f>
        <v/>
      </c>
      <c r="U2173" s="127" t="str">
        <f>IFERROR(VLOOKUP(V2173,TRANSPORTE!$A$4:$B$99,2,0),"")</f>
        <v/>
      </c>
      <c r="Y2173" s="127" t="str">
        <f>IFERROR(VLOOKUP(V2173,TRANSPORTE!$A$4:$C$99,3,0),"")</f>
        <v/>
      </c>
      <c r="Z2173" s="127" t="str">
        <f>IFERROR(VLOOKUP(V2173,TRANSPORTE!$A$4:$D$99,4,0),"")</f>
        <v/>
      </c>
      <c r="AA2173" s="127" t="str">
        <f>IFERROR(VLOOKUP(V2173,TRANSPORTE!$A$4:$E$99,5,0),"")</f>
        <v/>
      </c>
      <c r="AB2173" s="127" t="str">
        <f t="shared" si="252"/>
        <v/>
      </c>
      <c r="AC2173" s="127" t="str">
        <f t="shared" si="251"/>
        <v/>
      </c>
      <c r="AE2173" s="132" t="str">
        <f t="shared" si="249"/>
        <v/>
      </c>
      <c r="AH2173" s="127" t="str">
        <f t="shared" si="248"/>
        <v/>
      </c>
    </row>
    <row r="2174" spans="2:34" x14ac:dyDescent="0.3">
      <c r="B2174" s="127" t="str">
        <f t="shared" si="246"/>
        <v/>
      </c>
      <c r="C2174" s="127" t="str">
        <f t="shared" si="247"/>
        <v/>
      </c>
      <c r="E2174" s="159"/>
      <c r="F2174" s="148" t="str">
        <f>IFERROR(VLOOKUP(CONCATENATE(G2174,E2174),LOTES!$A$6:$D$1002,4,0),"")</f>
        <v/>
      </c>
      <c r="H2174" s="136" t="str">
        <f>IFERROR(VLOOKUP(CONCATENATE(G2174,E2174),LOTES!$A$6:$F$1000,6,0),"")</f>
        <v/>
      </c>
      <c r="I2174" s="132" t="str">
        <f t="shared" si="250"/>
        <v/>
      </c>
      <c r="R2174" s="132" t="str">
        <f>IFERROR(VLOOKUP(Q2174,PROVEEDORES!$A$2:$B$100,2,0),"")</f>
        <v/>
      </c>
      <c r="U2174" s="127" t="str">
        <f>IFERROR(VLOOKUP(V2174,TRANSPORTE!$A$4:$B$99,2,0),"")</f>
        <v/>
      </c>
      <c r="Y2174" s="127" t="str">
        <f>IFERROR(VLOOKUP(V2174,TRANSPORTE!$A$4:$C$99,3,0),"")</f>
        <v/>
      </c>
      <c r="Z2174" s="127" t="str">
        <f>IFERROR(VLOOKUP(V2174,TRANSPORTE!$A$4:$D$99,4,0),"")</f>
        <v/>
      </c>
      <c r="AA2174" s="127" t="str">
        <f>IFERROR(VLOOKUP(V2174,TRANSPORTE!$A$4:$E$99,5,0),"")</f>
        <v/>
      </c>
      <c r="AB2174" s="127" t="str">
        <f t="shared" si="252"/>
        <v/>
      </c>
      <c r="AC2174" s="127" t="str">
        <f t="shared" si="251"/>
        <v/>
      </c>
      <c r="AE2174" s="132" t="str">
        <f t="shared" si="249"/>
        <v/>
      </c>
      <c r="AH2174" s="127" t="str">
        <f t="shared" si="248"/>
        <v/>
      </c>
    </row>
    <row r="2175" spans="2:34" x14ac:dyDescent="0.3">
      <c r="B2175" s="127" t="str">
        <f t="shared" ref="B2175:B2238" si="253">CONCATENATE(A2175,AB2175)</f>
        <v/>
      </c>
      <c r="C2175" s="127" t="str">
        <f t="shared" ref="C2175:C2238" si="254">CONCATENATE(N2175,I2175)</f>
        <v/>
      </c>
      <c r="E2175" s="159"/>
      <c r="F2175" s="148" t="str">
        <f>IFERROR(VLOOKUP(CONCATENATE(G2175,E2175),LOTES!$A$6:$D$1002,4,0),"")</f>
        <v/>
      </c>
      <c r="H2175" s="136" t="str">
        <f>IFERROR(VLOOKUP(CONCATENATE(G2175,E2175),LOTES!$A$6:$F$1000,6,0),"")</f>
        <v/>
      </c>
      <c r="I2175" s="132" t="str">
        <f t="shared" si="250"/>
        <v/>
      </c>
      <c r="R2175" s="132" t="str">
        <f>IFERROR(VLOOKUP(Q2175,PROVEEDORES!$A$2:$B$100,2,0),"")</f>
        <v/>
      </c>
      <c r="U2175" s="127" t="str">
        <f>IFERROR(VLOOKUP(V2175,TRANSPORTE!$A$4:$B$99,2,0),"")</f>
        <v/>
      </c>
      <c r="Y2175" s="127" t="str">
        <f>IFERROR(VLOOKUP(V2175,TRANSPORTE!$A$4:$C$99,3,0),"")</f>
        <v/>
      </c>
      <c r="Z2175" s="127" t="str">
        <f>IFERROR(VLOOKUP(V2175,TRANSPORTE!$A$4:$D$99,4,0),"")</f>
        <v/>
      </c>
      <c r="AA2175" s="127" t="str">
        <f>IFERROR(VLOOKUP(V2175,TRANSPORTE!$A$4:$E$99,5,0),"")</f>
        <v/>
      </c>
      <c r="AB2175" s="127" t="str">
        <f t="shared" si="252"/>
        <v/>
      </c>
      <c r="AC2175" s="127" t="str">
        <f t="shared" si="251"/>
        <v/>
      </c>
      <c r="AE2175" s="132" t="str">
        <f t="shared" si="249"/>
        <v/>
      </c>
      <c r="AH2175" s="127" t="str">
        <f t="shared" ref="AH2175:AH2238" si="255">CONCATENATE(N2175,F2175)</f>
        <v/>
      </c>
    </row>
    <row r="2176" spans="2:34" x14ac:dyDescent="0.3">
      <c r="B2176" s="127" t="str">
        <f t="shared" si="253"/>
        <v/>
      </c>
      <c r="C2176" s="127" t="str">
        <f t="shared" si="254"/>
        <v/>
      </c>
      <c r="E2176" s="159"/>
      <c r="F2176" s="148" t="str">
        <f>IFERROR(VLOOKUP(CONCATENATE(G2176,E2176),LOTES!$A$6:$D$1002,4,0),"")</f>
        <v/>
      </c>
      <c r="H2176" s="136" t="str">
        <f>IFERROR(VLOOKUP(CONCATENATE(G2176,E2176),LOTES!$A$6:$F$1000,6,0),"")</f>
        <v/>
      </c>
      <c r="I2176" s="132" t="str">
        <f t="shared" si="250"/>
        <v/>
      </c>
      <c r="R2176" s="132" t="str">
        <f>IFERROR(VLOOKUP(Q2176,PROVEEDORES!$A$2:$B$100,2,0),"")</f>
        <v/>
      </c>
      <c r="U2176" s="127" t="str">
        <f>IFERROR(VLOOKUP(V2176,TRANSPORTE!$A$4:$B$99,2,0),"")</f>
        <v/>
      </c>
      <c r="Y2176" s="127" t="str">
        <f>IFERROR(VLOOKUP(V2176,TRANSPORTE!$A$4:$C$99,3,0),"")</f>
        <v/>
      </c>
      <c r="Z2176" s="127" t="str">
        <f>IFERROR(VLOOKUP(V2176,TRANSPORTE!$A$4:$D$99,4,0),"")</f>
        <v/>
      </c>
      <c r="AA2176" s="127" t="str">
        <f>IFERROR(VLOOKUP(V2176,TRANSPORTE!$A$4:$E$99,5,0),"")</f>
        <v/>
      </c>
      <c r="AB2176" s="127" t="str">
        <f t="shared" si="252"/>
        <v/>
      </c>
      <c r="AC2176" s="127" t="str">
        <f t="shared" si="251"/>
        <v/>
      </c>
      <c r="AE2176" s="132" t="str">
        <f t="shared" si="249"/>
        <v/>
      </c>
      <c r="AH2176" s="127" t="str">
        <f t="shared" si="255"/>
        <v/>
      </c>
    </row>
    <row r="2177" spans="2:34" x14ac:dyDescent="0.3">
      <c r="B2177" s="127" t="str">
        <f t="shared" si="253"/>
        <v/>
      </c>
      <c r="C2177" s="127" t="str">
        <f t="shared" si="254"/>
        <v/>
      </c>
      <c r="E2177" s="159"/>
      <c r="F2177" s="148" t="str">
        <f>IFERROR(VLOOKUP(CONCATENATE(G2177,E2177),LOTES!$A$6:$D$1002,4,0),"")</f>
        <v/>
      </c>
      <c r="H2177" s="136" t="str">
        <f>IFERROR(VLOOKUP(CONCATENATE(G2177,E2177),LOTES!$A$6:$F$1000,6,0),"")</f>
        <v/>
      </c>
      <c r="I2177" s="132" t="str">
        <f t="shared" si="250"/>
        <v/>
      </c>
      <c r="R2177" s="132" t="str">
        <f>IFERROR(VLOOKUP(Q2177,PROVEEDORES!$A$2:$B$100,2,0),"")</f>
        <v/>
      </c>
      <c r="U2177" s="127" t="str">
        <f>IFERROR(VLOOKUP(V2177,TRANSPORTE!$A$4:$B$99,2,0),"")</f>
        <v/>
      </c>
      <c r="Y2177" s="127" t="str">
        <f>IFERROR(VLOOKUP(V2177,TRANSPORTE!$A$4:$C$99,3,0),"")</f>
        <v/>
      </c>
      <c r="Z2177" s="127" t="str">
        <f>IFERROR(VLOOKUP(V2177,TRANSPORTE!$A$4:$D$99,4,0),"")</f>
        <v/>
      </c>
      <c r="AA2177" s="127" t="str">
        <f>IFERROR(VLOOKUP(V2177,TRANSPORTE!$A$4:$E$99,5,0),"")</f>
        <v/>
      </c>
      <c r="AB2177" s="127" t="str">
        <f t="shared" si="252"/>
        <v/>
      </c>
      <c r="AC2177" s="127" t="str">
        <f t="shared" si="251"/>
        <v/>
      </c>
      <c r="AE2177" s="132" t="str">
        <f t="shared" si="249"/>
        <v/>
      </c>
      <c r="AH2177" s="127" t="str">
        <f t="shared" si="255"/>
        <v/>
      </c>
    </row>
    <row r="2178" spans="2:34" x14ac:dyDescent="0.3">
      <c r="B2178" s="127" t="str">
        <f t="shared" si="253"/>
        <v/>
      </c>
      <c r="C2178" s="127" t="str">
        <f t="shared" si="254"/>
        <v/>
      </c>
      <c r="E2178" s="159"/>
      <c r="F2178" s="148" t="str">
        <f>IFERROR(VLOOKUP(CONCATENATE(G2178,E2178),LOTES!$A$6:$D$1002,4,0),"")</f>
        <v/>
      </c>
      <c r="H2178" s="136" t="str">
        <f>IFERROR(VLOOKUP(CONCATENATE(G2178,E2178),LOTES!$A$6:$F$1000,6,0),"")</f>
        <v/>
      </c>
      <c r="I2178" s="132" t="str">
        <f t="shared" si="250"/>
        <v/>
      </c>
      <c r="R2178" s="132" t="str">
        <f>IFERROR(VLOOKUP(Q2178,PROVEEDORES!$A$2:$B$100,2,0),"")</f>
        <v/>
      </c>
      <c r="U2178" s="127" t="str">
        <f>IFERROR(VLOOKUP(V2178,TRANSPORTE!$A$4:$B$99,2,0),"")</f>
        <v/>
      </c>
      <c r="Y2178" s="127" t="str">
        <f>IFERROR(VLOOKUP(V2178,TRANSPORTE!$A$4:$C$99,3,0),"")</f>
        <v/>
      </c>
      <c r="Z2178" s="127" t="str">
        <f>IFERROR(VLOOKUP(V2178,TRANSPORTE!$A$4:$D$99,4,0),"")</f>
        <v/>
      </c>
      <c r="AA2178" s="127" t="str">
        <f>IFERROR(VLOOKUP(V2178,TRANSPORTE!$A$4:$E$99,5,0),"")</f>
        <v/>
      </c>
      <c r="AB2178" s="127" t="str">
        <f t="shared" si="252"/>
        <v/>
      </c>
      <c r="AC2178" s="127" t="str">
        <f t="shared" si="251"/>
        <v/>
      </c>
      <c r="AE2178" s="132" t="str">
        <f t="shared" ref="AE2178:AE2241" si="256">IF(N2178&lt;&gt;"",IF(N2178=N2177,AE2177,AE2177+1),"")</f>
        <v/>
      </c>
      <c r="AH2178" s="127" t="str">
        <f t="shared" si="255"/>
        <v/>
      </c>
    </row>
    <row r="2179" spans="2:34" x14ac:dyDescent="0.3">
      <c r="B2179" s="127" t="str">
        <f t="shared" si="253"/>
        <v/>
      </c>
      <c r="C2179" s="127" t="str">
        <f t="shared" si="254"/>
        <v/>
      </c>
      <c r="E2179" s="159"/>
      <c r="F2179" s="148" t="str">
        <f>IFERROR(VLOOKUP(CONCATENATE(G2179,E2179),LOTES!$A$6:$D$1002,4,0),"")</f>
        <v/>
      </c>
      <c r="H2179" s="136" t="str">
        <f>IFERROR(VLOOKUP(CONCATENATE(G2179,E2179),LOTES!$A$6:$F$1000,6,0),"")</f>
        <v/>
      </c>
      <c r="I2179" s="132" t="str">
        <f t="shared" si="250"/>
        <v/>
      </c>
      <c r="R2179" s="132" t="str">
        <f>IFERROR(VLOOKUP(Q2179,PROVEEDORES!$A$2:$B$100,2,0),"")</f>
        <v/>
      </c>
      <c r="U2179" s="127" t="str">
        <f>IFERROR(VLOOKUP(V2179,TRANSPORTE!$A$4:$B$99,2,0),"")</f>
        <v/>
      </c>
      <c r="Y2179" s="127" t="str">
        <f>IFERROR(VLOOKUP(V2179,TRANSPORTE!$A$4:$C$99,3,0),"")</f>
        <v/>
      </c>
      <c r="Z2179" s="127" t="str">
        <f>IFERROR(VLOOKUP(V2179,TRANSPORTE!$A$4:$D$99,4,0),"")</f>
        <v/>
      </c>
      <c r="AA2179" s="127" t="str">
        <f>IFERROR(VLOOKUP(V2179,TRANSPORTE!$A$4:$E$99,5,0),"")</f>
        <v/>
      </c>
      <c r="AB2179" s="127" t="str">
        <f t="shared" si="252"/>
        <v/>
      </c>
      <c r="AC2179" s="127" t="str">
        <f t="shared" si="251"/>
        <v/>
      </c>
      <c r="AE2179" s="132" t="str">
        <f t="shared" si="256"/>
        <v/>
      </c>
      <c r="AH2179" s="127" t="str">
        <f t="shared" si="255"/>
        <v/>
      </c>
    </row>
    <row r="2180" spans="2:34" x14ac:dyDescent="0.3">
      <c r="B2180" s="127" t="str">
        <f t="shared" si="253"/>
        <v/>
      </c>
      <c r="C2180" s="127" t="str">
        <f t="shared" si="254"/>
        <v/>
      </c>
      <c r="E2180" s="159"/>
      <c r="F2180" s="148" t="str">
        <f>IFERROR(VLOOKUP(CONCATENATE(G2180,E2180),LOTES!$A$6:$D$1002,4,0),"")</f>
        <v/>
      </c>
      <c r="H2180" s="136" t="str">
        <f>IFERROR(VLOOKUP(CONCATENATE(G2180,E2180),LOTES!$A$6:$F$1000,6,0),"")</f>
        <v/>
      </c>
      <c r="I2180" s="132" t="str">
        <f t="shared" si="250"/>
        <v/>
      </c>
      <c r="R2180" s="132" t="str">
        <f>IFERROR(VLOOKUP(Q2180,PROVEEDORES!$A$2:$B$100,2,0),"")</f>
        <v/>
      </c>
      <c r="U2180" s="127" t="str">
        <f>IFERROR(VLOOKUP(V2180,TRANSPORTE!$A$4:$B$99,2,0),"")</f>
        <v/>
      </c>
      <c r="Y2180" s="127" t="str">
        <f>IFERROR(VLOOKUP(V2180,TRANSPORTE!$A$4:$C$99,3,0),"")</f>
        <v/>
      </c>
      <c r="Z2180" s="127" t="str">
        <f>IFERROR(VLOOKUP(V2180,TRANSPORTE!$A$4:$D$99,4,0),"")</f>
        <v/>
      </c>
      <c r="AA2180" s="127" t="str">
        <f>IFERROR(VLOOKUP(V2180,TRANSPORTE!$A$4:$E$99,5,0),"")</f>
        <v/>
      </c>
      <c r="AB2180" s="127" t="str">
        <f t="shared" si="252"/>
        <v/>
      </c>
      <c r="AC2180" s="127" t="str">
        <f t="shared" si="251"/>
        <v/>
      </c>
      <c r="AE2180" s="132" t="str">
        <f t="shared" si="256"/>
        <v/>
      </c>
      <c r="AH2180" s="127" t="str">
        <f t="shared" si="255"/>
        <v/>
      </c>
    </row>
    <row r="2181" spans="2:34" x14ac:dyDescent="0.3">
      <c r="B2181" s="127" t="str">
        <f t="shared" si="253"/>
        <v/>
      </c>
      <c r="C2181" s="127" t="str">
        <f t="shared" si="254"/>
        <v/>
      </c>
      <c r="E2181" s="159"/>
      <c r="F2181" s="148" t="str">
        <f>IFERROR(VLOOKUP(CONCATENATE(G2181,E2181),LOTES!$A$6:$D$1002,4,0),"")</f>
        <v/>
      </c>
      <c r="H2181" s="136" t="str">
        <f>IFERROR(VLOOKUP(CONCATENATE(G2181,E2181),LOTES!$A$6:$F$1000,6,0),"")</f>
        <v/>
      </c>
      <c r="I2181" s="132" t="str">
        <f t="shared" si="250"/>
        <v/>
      </c>
      <c r="R2181" s="132" t="str">
        <f>IFERROR(VLOOKUP(Q2181,PROVEEDORES!$A$2:$B$100,2,0),"")</f>
        <v/>
      </c>
      <c r="U2181" s="127" t="str">
        <f>IFERROR(VLOOKUP(V2181,TRANSPORTE!$A$4:$B$99,2,0),"")</f>
        <v/>
      </c>
      <c r="Y2181" s="127" t="str">
        <f>IFERROR(VLOOKUP(V2181,TRANSPORTE!$A$4:$C$99,3,0),"")</f>
        <v/>
      </c>
      <c r="Z2181" s="127" t="str">
        <f>IFERROR(VLOOKUP(V2181,TRANSPORTE!$A$4:$D$99,4,0),"")</f>
        <v/>
      </c>
      <c r="AA2181" s="127" t="str">
        <f>IFERROR(VLOOKUP(V2181,TRANSPORTE!$A$4:$E$99,5,0),"")</f>
        <v/>
      </c>
      <c r="AB2181" s="127" t="str">
        <f t="shared" si="252"/>
        <v/>
      </c>
      <c r="AC2181" s="127" t="str">
        <f t="shared" si="251"/>
        <v/>
      </c>
      <c r="AE2181" s="132" t="str">
        <f t="shared" si="256"/>
        <v/>
      </c>
      <c r="AH2181" s="127" t="str">
        <f t="shared" si="255"/>
        <v/>
      </c>
    </row>
    <row r="2182" spans="2:34" x14ac:dyDescent="0.3">
      <c r="B2182" s="127" t="str">
        <f t="shared" si="253"/>
        <v/>
      </c>
      <c r="C2182" s="127" t="str">
        <f t="shared" si="254"/>
        <v/>
      </c>
      <c r="E2182" s="159"/>
      <c r="F2182" s="148" t="str">
        <f>IFERROR(VLOOKUP(CONCATENATE(G2182,E2182),LOTES!$A$6:$D$1002,4,0),"")</f>
        <v/>
      </c>
      <c r="H2182" s="136" t="str">
        <f>IFERROR(VLOOKUP(CONCATENATE(G2182,E2182),LOTES!$A$6:$F$1000,6,0),"")</f>
        <v/>
      </c>
      <c r="I2182" s="132" t="str">
        <f t="shared" ref="I2182:I2245" si="257">IF(E2182&lt;&gt;"",IFERROR(IF(N2182&lt;&gt;N2181,1,IF(E2182=E2181,I2181,I2181+1)),""),"")</f>
        <v/>
      </c>
      <c r="R2182" s="132" t="str">
        <f>IFERROR(VLOOKUP(Q2182,PROVEEDORES!$A$2:$B$100,2,0),"")</f>
        <v/>
      </c>
      <c r="U2182" s="127" t="str">
        <f>IFERROR(VLOOKUP(V2182,TRANSPORTE!$A$4:$B$99,2,0),"")</f>
        <v/>
      </c>
      <c r="Y2182" s="127" t="str">
        <f>IFERROR(VLOOKUP(V2182,TRANSPORTE!$A$4:$C$99,3,0),"")</f>
        <v/>
      </c>
      <c r="Z2182" s="127" t="str">
        <f>IFERROR(VLOOKUP(V2182,TRANSPORTE!$A$4:$D$99,4,0),"")</f>
        <v/>
      </c>
      <c r="AA2182" s="127" t="str">
        <f>IFERROR(VLOOKUP(V2182,TRANSPORTE!$A$4:$E$99,5,0),"")</f>
        <v/>
      </c>
      <c r="AB2182" s="127" t="str">
        <f t="shared" si="252"/>
        <v/>
      </c>
      <c r="AC2182" s="127" t="str">
        <f t="shared" ref="AC2182:AC2245" si="258">IF(N2182&lt;&gt;"",1,"")</f>
        <v/>
      </c>
      <c r="AE2182" s="132" t="str">
        <f t="shared" si="256"/>
        <v/>
      </c>
      <c r="AH2182" s="127" t="str">
        <f t="shared" si="255"/>
        <v/>
      </c>
    </row>
    <row r="2183" spans="2:34" x14ac:dyDescent="0.3">
      <c r="B2183" s="127" t="str">
        <f t="shared" si="253"/>
        <v/>
      </c>
      <c r="C2183" s="127" t="str">
        <f t="shared" si="254"/>
        <v/>
      </c>
      <c r="E2183" s="159"/>
      <c r="F2183" s="148" t="str">
        <f>IFERROR(VLOOKUP(CONCATENATE(G2183,E2183),LOTES!$A$6:$D$1002,4,0),"")</f>
        <v/>
      </c>
      <c r="H2183" s="136" t="str">
        <f>IFERROR(VLOOKUP(CONCATENATE(G2183,E2183),LOTES!$A$6:$F$1000,6,0),"")</f>
        <v/>
      </c>
      <c r="I2183" s="132" t="str">
        <f t="shared" si="257"/>
        <v/>
      </c>
      <c r="R2183" s="132" t="str">
        <f>IFERROR(VLOOKUP(Q2183,PROVEEDORES!$A$2:$B$100,2,0),"")</f>
        <v/>
      </c>
      <c r="U2183" s="127" t="str">
        <f>IFERROR(VLOOKUP(V2183,TRANSPORTE!$A$4:$B$99,2,0),"")</f>
        <v/>
      </c>
      <c r="Y2183" s="127" t="str">
        <f>IFERROR(VLOOKUP(V2183,TRANSPORTE!$A$4:$C$99,3,0),"")</f>
        <v/>
      </c>
      <c r="Z2183" s="127" t="str">
        <f>IFERROR(VLOOKUP(V2183,TRANSPORTE!$A$4:$D$99,4,0),"")</f>
        <v/>
      </c>
      <c r="AA2183" s="127" t="str">
        <f>IFERROR(VLOOKUP(V2183,TRANSPORTE!$A$4:$E$99,5,0),"")</f>
        <v/>
      </c>
      <c r="AB2183" s="127" t="str">
        <f t="shared" si="252"/>
        <v/>
      </c>
      <c r="AC2183" s="127" t="str">
        <f t="shared" si="258"/>
        <v/>
      </c>
      <c r="AE2183" s="132" t="str">
        <f t="shared" si="256"/>
        <v/>
      </c>
      <c r="AH2183" s="127" t="str">
        <f t="shared" si="255"/>
        <v/>
      </c>
    </row>
    <row r="2184" spans="2:34" x14ac:dyDescent="0.3">
      <c r="B2184" s="127" t="str">
        <f t="shared" si="253"/>
        <v/>
      </c>
      <c r="C2184" s="127" t="str">
        <f t="shared" si="254"/>
        <v/>
      </c>
      <c r="E2184" s="159"/>
      <c r="F2184" s="148" t="str">
        <f>IFERROR(VLOOKUP(CONCATENATE(G2184,E2184),LOTES!$A$6:$D$1002,4,0),"")</f>
        <v/>
      </c>
      <c r="H2184" s="136" t="str">
        <f>IFERROR(VLOOKUP(CONCATENATE(G2184,E2184),LOTES!$A$6:$F$1000,6,0),"")</f>
        <v/>
      </c>
      <c r="I2184" s="132" t="str">
        <f t="shared" si="257"/>
        <v/>
      </c>
      <c r="R2184" s="132" t="str">
        <f>IFERROR(VLOOKUP(Q2184,PROVEEDORES!$A$2:$B$100,2,0),"")</f>
        <v/>
      </c>
      <c r="U2184" s="127" t="str">
        <f>IFERROR(VLOOKUP(V2184,TRANSPORTE!$A$4:$B$99,2,0),"")</f>
        <v/>
      </c>
      <c r="Y2184" s="127" t="str">
        <f>IFERROR(VLOOKUP(V2184,TRANSPORTE!$A$4:$C$99,3,0),"")</f>
        <v/>
      </c>
      <c r="Z2184" s="127" t="str">
        <f>IFERROR(VLOOKUP(V2184,TRANSPORTE!$A$4:$D$99,4,0),"")</f>
        <v/>
      </c>
      <c r="AA2184" s="127" t="str">
        <f>IFERROR(VLOOKUP(V2184,TRANSPORTE!$A$4:$E$99,5,0),"")</f>
        <v/>
      </c>
      <c r="AB2184" s="127" t="str">
        <f t="shared" si="252"/>
        <v/>
      </c>
      <c r="AC2184" s="127" t="str">
        <f t="shared" si="258"/>
        <v/>
      </c>
      <c r="AE2184" s="132" t="str">
        <f t="shared" si="256"/>
        <v/>
      </c>
      <c r="AH2184" s="127" t="str">
        <f t="shared" si="255"/>
        <v/>
      </c>
    </row>
    <row r="2185" spans="2:34" x14ac:dyDescent="0.3">
      <c r="B2185" s="127" t="str">
        <f t="shared" si="253"/>
        <v/>
      </c>
      <c r="C2185" s="127" t="str">
        <f t="shared" si="254"/>
        <v/>
      </c>
      <c r="E2185" s="159"/>
      <c r="F2185" s="148" t="str">
        <f>IFERROR(VLOOKUP(CONCATENATE(G2185,E2185),LOTES!$A$6:$D$1002,4,0),"")</f>
        <v/>
      </c>
      <c r="H2185" s="136" t="str">
        <f>IFERROR(VLOOKUP(CONCATENATE(G2185,E2185),LOTES!$A$6:$F$1000,6,0),"")</f>
        <v/>
      </c>
      <c r="I2185" s="132" t="str">
        <f t="shared" si="257"/>
        <v/>
      </c>
      <c r="R2185" s="132" t="str">
        <f>IFERROR(VLOOKUP(Q2185,PROVEEDORES!$A$2:$B$100,2,0),"")</f>
        <v/>
      </c>
      <c r="U2185" s="127" t="str">
        <f>IFERROR(VLOOKUP(V2185,TRANSPORTE!$A$4:$B$99,2,0),"")</f>
        <v/>
      </c>
      <c r="Y2185" s="127" t="str">
        <f>IFERROR(VLOOKUP(V2185,TRANSPORTE!$A$4:$C$99,3,0),"")</f>
        <v/>
      </c>
      <c r="Z2185" s="127" t="str">
        <f>IFERROR(VLOOKUP(V2185,TRANSPORTE!$A$4:$D$99,4,0),"")</f>
        <v/>
      </c>
      <c r="AA2185" s="127" t="str">
        <f>IFERROR(VLOOKUP(V2185,TRANSPORTE!$A$4:$E$99,5,0),"")</f>
        <v/>
      </c>
      <c r="AB2185" s="127" t="str">
        <f t="shared" si="252"/>
        <v/>
      </c>
      <c r="AC2185" s="127" t="str">
        <f t="shared" si="258"/>
        <v/>
      </c>
      <c r="AE2185" s="132" t="str">
        <f t="shared" si="256"/>
        <v/>
      </c>
      <c r="AH2185" s="127" t="str">
        <f t="shared" si="255"/>
        <v/>
      </c>
    </row>
    <row r="2186" spans="2:34" x14ac:dyDescent="0.3">
      <c r="B2186" s="127" t="str">
        <f t="shared" si="253"/>
        <v/>
      </c>
      <c r="C2186" s="127" t="str">
        <f t="shared" si="254"/>
        <v/>
      </c>
      <c r="E2186" s="159"/>
      <c r="F2186" s="148" t="str">
        <f>IFERROR(VLOOKUP(CONCATENATE(G2186,E2186),LOTES!$A$6:$D$1002,4,0),"")</f>
        <v/>
      </c>
      <c r="H2186" s="136" t="str">
        <f>IFERROR(VLOOKUP(CONCATENATE(G2186,E2186),LOTES!$A$6:$F$1000,6,0),"")</f>
        <v/>
      </c>
      <c r="I2186" s="132" t="str">
        <f t="shared" si="257"/>
        <v/>
      </c>
      <c r="R2186" s="132" t="str">
        <f>IFERROR(VLOOKUP(Q2186,PROVEEDORES!$A$2:$B$100,2,0),"")</f>
        <v/>
      </c>
      <c r="U2186" s="127" t="str">
        <f>IFERROR(VLOOKUP(V2186,TRANSPORTE!$A$4:$B$99,2,0),"")</f>
        <v/>
      </c>
      <c r="Y2186" s="127" t="str">
        <f>IFERROR(VLOOKUP(V2186,TRANSPORTE!$A$4:$C$99,3,0),"")</f>
        <v/>
      </c>
      <c r="Z2186" s="127" t="str">
        <f>IFERROR(VLOOKUP(V2186,TRANSPORTE!$A$4:$D$99,4,0),"")</f>
        <v/>
      </c>
      <c r="AA2186" s="127" t="str">
        <f>IFERROR(VLOOKUP(V2186,TRANSPORTE!$A$4:$E$99,5,0),"")</f>
        <v/>
      </c>
      <c r="AB2186" s="127" t="str">
        <f t="shared" si="252"/>
        <v/>
      </c>
      <c r="AC2186" s="127" t="str">
        <f t="shared" si="258"/>
        <v/>
      </c>
      <c r="AE2186" s="132" t="str">
        <f t="shared" si="256"/>
        <v/>
      </c>
      <c r="AH2186" s="127" t="str">
        <f t="shared" si="255"/>
        <v/>
      </c>
    </row>
    <row r="2187" spans="2:34" x14ac:dyDescent="0.3">
      <c r="B2187" s="127" t="str">
        <f t="shared" si="253"/>
        <v/>
      </c>
      <c r="C2187" s="127" t="str">
        <f t="shared" si="254"/>
        <v/>
      </c>
      <c r="E2187" s="159"/>
      <c r="F2187" s="148" t="str">
        <f>IFERROR(VLOOKUP(CONCATENATE(G2187,E2187),LOTES!$A$6:$D$1002,4,0),"")</f>
        <v/>
      </c>
      <c r="H2187" s="136" t="str">
        <f>IFERROR(VLOOKUP(CONCATENATE(G2187,E2187),LOTES!$A$6:$F$1000,6,0),"")</f>
        <v/>
      </c>
      <c r="I2187" s="132" t="str">
        <f t="shared" si="257"/>
        <v/>
      </c>
      <c r="R2187" s="132" t="str">
        <f>IFERROR(VLOOKUP(Q2187,PROVEEDORES!$A$2:$B$100,2,0),"")</f>
        <v/>
      </c>
      <c r="U2187" s="127" t="str">
        <f>IFERROR(VLOOKUP(V2187,TRANSPORTE!$A$4:$B$99,2,0),"")</f>
        <v/>
      </c>
      <c r="Y2187" s="127" t="str">
        <f>IFERROR(VLOOKUP(V2187,TRANSPORTE!$A$4:$C$99,3,0),"")</f>
        <v/>
      </c>
      <c r="Z2187" s="127" t="str">
        <f>IFERROR(VLOOKUP(V2187,TRANSPORTE!$A$4:$D$99,4,0),"")</f>
        <v/>
      </c>
      <c r="AA2187" s="127" t="str">
        <f>IFERROR(VLOOKUP(V2187,TRANSPORTE!$A$4:$E$99,5,0),"")</f>
        <v/>
      </c>
      <c r="AB2187" s="127" t="str">
        <f t="shared" ref="AB2187:AB2250" si="259">IF(N2187&lt;&gt;"",IF(A2187&lt;&gt;A2186,1,IF(N2187=N2186,AB2186,AB2186+1)),"")</f>
        <v/>
      </c>
      <c r="AC2187" s="127" t="str">
        <f t="shared" si="258"/>
        <v/>
      </c>
      <c r="AE2187" s="132" t="str">
        <f t="shared" si="256"/>
        <v/>
      </c>
      <c r="AH2187" s="127" t="str">
        <f t="shared" si="255"/>
        <v/>
      </c>
    </row>
    <row r="2188" spans="2:34" x14ac:dyDescent="0.3">
      <c r="B2188" s="127" t="str">
        <f t="shared" si="253"/>
        <v/>
      </c>
      <c r="C2188" s="127" t="str">
        <f t="shared" si="254"/>
        <v/>
      </c>
      <c r="E2188" s="159"/>
      <c r="F2188" s="148" t="str">
        <f>IFERROR(VLOOKUP(CONCATENATE(G2188,E2188),LOTES!$A$6:$D$1002,4,0),"")</f>
        <v/>
      </c>
      <c r="H2188" s="136" t="str">
        <f>IFERROR(VLOOKUP(CONCATENATE(G2188,E2188),LOTES!$A$6:$F$1000,6,0),"")</f>
        <v/>
      </c>
      <c r="I2188" s="132" t="str">
        <f t="shared" si="257"/>
        <v/>
      </c>
      <c r="R2188" s="132" t="str">
        <f>IFERROR(VLOOKUP(Q2188,PROVEEDORES!$A$2:$B$100,2,0),"")</f>
        <v/>
      </c>
      <c r="U2188" s="127" t="str">
        <f>IFERROR(VLOOKUP(V2188,TRANSPORTE!$A$4:$B$99,2,0),"")</f>
        <v/>
      </c>
      <c r="Y2188" s="127" t="str">
        <f>IFERROR(VLOOKUP(V2188,TRANSPORTE!$A$4:$C$99,3,0),"")</f>
        <v/>
      </c>
      <c r="Z2188" s="127" t="str">
        <f>IFERROR(VLOOKUP(V2188,TRANSPORTE!$A$4:$D$99,4,0),"")</f>
        <v/>
      </c>
      <c r="AA2188" s="127" t="str">
        <f>IFERROR(VLOOKUP(V2188,TRANSPORTE!$A$4:$E$99,5,0),"")</f>
        <v/>
      </c>
      <c r="AB2188" s="127" t="str">
        <f t="shared" si="259"/>
        <v/>
      </c>
      <c r="AC2188" s="127" t="str">
        <f t="shared" si="258"/>
        <v/>
      </c>
      <c r="AE2188" s="132" t="str">
        <f t="shared" si="256"/>
        <v/>
      </c>
      <c r="AH2188" s="127" t="str">
        <f t="shared" si="255"/>
        <v/>
      </c>
    </row>
    <row r="2189" spans="2:34" x14ac:dyDescent="0.3">
      <c r="B2189" s="127" t="str">
        <f t="shared" si="253"/>
        <v/>
      </c>
      <c r="C2189" s="127" t="str">
        <f t="shared" si="254"/>
        <v/>
      </c>
      <c r="E2189" s="159"/>
      <c r="F2189" s="148" t="str">
        <f>IFERROR(VLOOKUP(CONCATENATE(G2189,E2189),LOTES!$A$6:$D$1002,4,0),"")</f>
        <v/>
      </c>
      <c r="H2189" s="136" t="str">
        <f>IFERROR(VLOOKUP(CONCATENATE(G2189,E2189),LOTES!$A$6:$F$1000,6,0),"")</f>
        <v/>
      </c>
      <c r="I2189" s="132" t="str">
        <f t="shared" si="257"/>
        <v/>
      </c>
      <c r="R2189" s="132" t="str">
        <f>IFERROR(VLOOKUP(Q2189,PROVEEDORES!$A$2:$B$100,2,0),"")</f>
        <v/>
      </c>
      <c r="U2189" s="127" t="str">
        <f>IFERROR(VLOOKUP(V2189,TRANSPORTE!$A$4:$B$99,2,0),"")</f>
        <v/>
      </c>
      <c r="Y2189" s="127" t="str">
        <f>IFERROR(VLOOKUP(V2189,TRANSPORTE!$A$4:$C$99,3,0),"")</f>
        <v/>
      </c>
      <c r="Z2189" s="127" t="str">
        <f>IFERROR(VLOOKUP(V2189,TRANSPORTE!$A$4:$D$99,4,0),"")</f>
        <v/>
      </c>
      <c r="AA2189" s="127" t="str">
        <f>IFERROR(VLOOKUP(V2189,TRANSPORTE!$A$4:$E$99,5,0),"")</f>
        <v/>
      </c>
      <c r="AB2189" s="127" t="str">
        <f t="shared" si="259"/>
        <v/>
      </c>
      <c r="AC2189" s="127" t="str">
        <f t="shared" si="258"/>
        <v/>
      </c>
      <c r="AE2189" s="132" t="str">
        <f t="shared" si="256"/>
        <v/>
      </c>
      <c r="AH2189" s="127" t="str">
        <f t="shared" si="255"/>
        <v/>
      </c>
    </row>
    <row r="2190" spans="2:34" x14ac:dyDescent="0.3">
      <c r="B2190" s="127" t="str">
        <f t="shared" si="253"/>
        <v/>
      </c>
      <c r="C2190" s="127" t="str">
        <f t="shared" si="254"/>
        <v/>
      </c>
      <c r="E2190" s="159"/>
      <c r="F2190" s="148" t="str">
        <f>IFERROR(VLOOKUP(CONCATENATE(G2190,E2190),LOTES!$A$6:$D$1002,4,0),"")</f>
        <v/>
      </c>
      <c r="H2190" s="136" t="str">
        <f>IFERROR(VLOOKUP(CONCATENATE(G2190,E2190),LOTES!$A$6:$F$1000,6,0),"")</f>
        <v/>
      </c>
      <c r="I2190" s="132" t="str">
        <f t="shared" si="257"/>
        <v/>
      </c>
      <c r="R2190" s="132" t="str">
        <f>IFERROR(VLOOKUP(Q2190,PROVEEDORES!$A$2:$B$100,2,0),"")</f>
        <v/>
      </c>
      <c r="U2190" s="127" t="str">
        <f>IFERROR(VLOOKUP(V2190,TRANSPORTE!$A$4:$B$99,2,0),"")</f>
        <v/>
      </c>
      <c r="Y2190" s="127" t="str">
        <f>IFERROR(VLOOKUP(V2190,TRANSPORTE!$A$4:$C$99,3,0),"")</f>
        <v/>
      </c>
      <c r="Z2190" s="127" t="str">
        <f>IFERROR(VLOOKUP(V2190,TRANSPORTE!$A$4:$D$99,4,0),"")</f>
        <v/>
      </c>
      <c r="AA2190" s="127" t="str">
        <f>IFERROR(VLOOKUP(V2190,TRANSPORTE!$A$4:$E$99,5,0),"")</f>
        <v/>
      </c>
      <c r="AB2190" s="127" t="str">
        <f t="shared" si="259"/>
        <v/>
      </c>
      <c r="AC2190" s="127" t="str">
        <f t="shared" si="258"/>
        <v/>
      </c>
      <c r="AE2190" s="132" t="str">
        <f t="shared" si="256"/>
        <v/>
      </c>
      <c r="AH2190" s="127" t="str">
        <f t="shared" si="255"/>
        <v/>
      </c>
    </row>
    <row r="2191" spans="2:34" x14ac:dyDescent="0.3">
      <c r="B2191" s="127" t="str">
        <f t="shared" si="253"/>
        <v/>
      </c>
      <c r="C2191" s="127" t="str">
        <f t="shared" si="254"/>
        <v/>
      </c>
      <c r="E2191" s="159"/>
      <c r="F2191" s="148" t="str">
        <f>IFERROR(VLOOKUP(CONCATENATE(G2191,E2191),LOTES!$A$6:$D$1002,4,0),"")</f>
        <v/>
      </c>
      <c r="H2191" s="136" t="str">
        <f>IFERROR(VLOOKUP(CONCATENATE(G2191,E2191),LOTES!$A$6:$F$1000,6,0),"")</f>
        <v/>
      </c>
      <c r="I2191" s="132" t="str">
        <f t="shared" si="257"/>
        <v/>
      </c>
      <c r="R2191" s="132" t="str">
        <f>IFERROR(VLOOKUP(Q2191,PROVEEDORES!$A$2:$B$100,2,0),"")</f>
        <v/>
      </c>
      <c r="U2191" s="127" t="str">
        <f>IFERROR(VLOOKUP(V2191,TRANSPORTE!$A$4:$B$99,2,0),"")</f>
        <v/>
      </c>
      <c r="Y2191" s="127" t="str">
        <f>IFERROR(VLOOKUP(V2191,TRANSPORTE!$A$4:$C$99,3,0),"")</f>
        <v/>
      </c>
      <c r="Z2191" s="127" t="str">
        <f>IFERROR(VLOOKUP(V2191,TRANSPORTE!$A$4:$D$99,4,0),"")</f>
        <v/>
      </c>
      <c r="AA2191" s="127" t="str">
        <f>IFERROR(VLOOKUP(V2191,TRANSPORTE!$A$4:$E$99,5,0),"")</f>
        <v/>
      </c>
      <c r="AB2191" s="127" t="str">
        <f t="shared" si="259"/>
        <v/>
      </c>
      <c r="AC2191" s="127" t="str">
        <f t="shared" si="258"/>
        <v/>
      </c>
      <c r="AE2191" s="132" t="str">
        <f t="shared" si="256"/>
        <v/>
      </c>
      <c r="AH2191" s="127" t="str">
        <f t="shared" si="255"/>
        <v/>
      </c>
    </row>
    <row r="2192" spans="2:34" x14ac:dyDescent="0.3">
      <c r="B2192" s="127" t="str">
        <f t="shared" si="253"/>
        <v/>
      </c>
      <c r="C2192" s="127" t="str">
        <f t="shared" si="254"/>
        <v/>
      </c>
      <c r="E2192" s="159"/>
      <c r="F2192" s="148" t="str">
        <f>IFERROR(VLOOKUP(CONCATENATE(G2192,E2192),LOTES!$A$6:$D$1002,4,0),"")</f>
        <v/>
      </c>
      <c r="H2192" s="136" t="str">
        <f>IFERROR(VLOOKUP(CONCATENATE(G2192,E2192),LOTES!$A$6:$F$1000,6,0),"")</f>
        <v/>
      </c>
      <c r="I2192" s="132" t="str">
        <f t="shared" si="257"/>
        <v/>
      </c>
      <c r="R2192" s="132" t="str">
        <f>IFERROR(VLOOKUP(Q2192,PROVEEDORES!$A$2:$B$100,2,0),"")</f>
        <v/>
      </c>
      <c r="U2192" s="127" t="str">
        <f>IFERROR(VLOOKUP(V2192,TRANSPORTE!$A$4:$B$99,2,0),"")</f>
        <v/>
      </c>
      <c r="Y2192" s="127" t="str">
        <f>IFERROR(VLOOKUP(V2192,TRANSPORTE!$A$4:$C$99,3,0),"")</f>
        <v/>
      </c>
      <c r="Z2192" s="127" t="str">
        <f>IFERROR(VLOOKUP(V2192,TRANSPORTE!$A$4:$D$99,4,0),"")</f>
        <v/>
      </c>
      <c r="AA2192" s="127" t="str">
        <f>IFERROR(VLOOKUP(V2192,TRANSPORTE!$A$4:$E$99,5,0),"")</f>
        <v/>
      </c>
      <c r="AB2192" s="127" t="str">
        <f t="shared" si="259"/>
        <v/>
      </c>
      <c r="AC2192" s="127" t="str">
        <f t="shared" si="258"/>
        <v/>
      </c>
      <c r="AE2192" s="132" t="str">
        <f t="shared" si="256"/>
        <v/>
      </c>
      <c r="AH2192" s="127" t="str">
        <f t="shared" si="255"/>
        <v/>
      </c>
    </row>
    <row r="2193" spans="2:34" x14ac:dyDescent="0.3">
      <c r="B2193" s="127" t="str">
        <f t="shared" si="253"/>
        <v/>
      </c>
      <c r="C2193" s="127" t="str">
        <f t="shared" si="254"/>
        <v/>
      </c>
      <c r="E2193" s="159"/>
      <c r="F2193" s="148" t="str">
        <f>IFERROR(VLOOKUP(CONCATENATE(G2193,E2193),LOTES!$A$6:$D$1002,4,0),"")</f>
        <v/>
      </c>
      <c r="H2193" s="136" t="str">
        <f>IFERROR(VLOOKUP(CONCATENATE(G2193,E2193),LOTES!$A$6:$F$1000,6,0),"")</f>
        <v/>
      </c>
      <c r="I2193" s="132" t="str">
        <f t="shared" si="257"/>
        <v/>
      </c>
      <c r="R2193" s="132" t="str">
        <f>IFERROR(VLOOKUP(Q2193,PROVEEDORES!$A$2:$B$100,2,0),"")</f>
        <v/>
      </c>
      <c r="U2193" s="127" t="str">
        <f>IFERROR(VLOOKUP(V2193,TRANSPORTE!$A$4:$B$99,2,0),"")</f>
        <v/>
      </c>
      <c r="Y2193" s="127" t="str">
        <f>IFERROR(VLOOKUP(V2193,TRANSPORTE!$A$4:$C$99,3,0),"")</f>
        <v/>
      </c>
      <c r="Z2193" s="127" t="str">
        <f>IFERROR(VLOOKUP(V2193,TRANSPORTE!$A$4:$D$99,4,0),"")</f>
        <v/>
      </c>
      <c r="AA2193" s="127" t="str">
        <f>IFERROR(VLOOKUP(V2193,TRANSPORTE!$A$4:$E$99,5,0),"")</f>
        <v/>
      </c>
      <c r="AB2193" s="127" t="str">
        <f t="shared" si="259"/>
        <v/>
      </c>
      <c r="AC2193" s="127" t="str">
        <f t="shared" si="258"/>
        <v/>
      </c>
      <c r="AE2193" s="132" t="str">
        <f t="shared" si="256"/>
        <v/>
      </c>
      <c r="AH2193" s="127" t="str">
        <f t="shared" si="255"/>
        <v/>
      </c>
    </row>
    <row r="2194" spans="2:34" x14ac:dyDescent="0.3">
      <c r="B2194" s="127" t="str">
        <f t="shared" si="253"/>
        <v/>
      </c>
      <c r="C2194" s="127" t="str">
        <f t="shared" si="254"/>
        <v/>
      </c>
      <c r="E2194" s="159"/>
      <c r="F2194" s="148" t="str">
        <f>IFERROR(VLOOKUP(CONCATENATE(G2194,E2194),LOTES!$A$6:$D$1002,4,0),"")</f>
        <v/>
      </c>
      <c r="H2194" s="136" t="str">
        <f>IFERROR(VLOOKUP(CONCATENATE(G2194,E2194),LOTES!$A$6:$F$1000,6,0),"")</f>
        <v/>
      </c>
      <c r="I2194" s="132" t="str">
        <f t="shared" si="257"/>
        <v/>
      </c>
      <c r="R2194" s="132" t="str">
        <f>IFERROR(VLOOKUP(Q2194,PROVEEDORES!$A$2:$B$100,2,0),"")</f>
        <v/>
      </c>
      <c r="U2194" s="127" t="str">
        <f>IFERROR(VLOOKUP(V2194,TRANSPORTE!$A$4:$B$99,2,0),"")</f>
        <v/>
      </c>
      <c r="Y2194" s="127" t="str">
        <f>IFERROR(VLOOKUP(V2194,TRANSPORTE!$A$4:$C$99,3,0),"")</f>
        <v/>
      </c>
      <c r="Z2194" s="127" t="str">
        <f>IFERROR(VLOOKUP(V2194,TRANSPORTE!$A$4:$D$99,4,0),"")</f>
        <v/>
      </c>
      <c r="AA2194" s="127" t="str">
        <f>IFERROR(VLOOKUP(V2194,TRANSPORTE!$A$4:$E$99,5,0),"")</f>
        <v/>
      </c>
      <c r="AB2194" s="127" t="str">
        <f t="shared" si="259"/>
        <v/>
      </c>
      <c r="AC2194" s="127" t="str">
        <f t="shared" si="258"/>
        <v/>
      </c>
      <c r="AE2194" s="132" t="str">
        <f t="shared" si="256"/>
        <v/>
      </c>
      <c r="AH2194" s="127" t="str">
        <f t="shared" si="255"/>
        <v/>
      </c>
    </row>
    <row r="2195" spans="2:34" x14ac:dyDescent="0.3">
      <c r="B2195" s="127" t="str">
        <f t="shared" si="253"/>
        <v/>
      </c>
      <c r="C2195" s="127" t="str">
        <f t="shared" si="254"/>
        <v/>
      </c>
      <c r="E2195" s="159"/>
      <c r="F2195" s="148" t="str">
        <f>IFERROR(VLOOKUP(CONCATENATE(G2195,E2195),LOTES!$A$6:$D$1002,4,0),"")</f>
        <v/>
      </c>
      <c r="H2195" s="136" t="str">
        <f>IFERROR(VLOOKUP(CONCATENATE(G2195,E2195),LOTES!$A$6:$F$1000,6,0),"")</f>
        <v/>
      </c>
      <c r="I2195" s="132" t="str">
        <f t="shared" si="257"/>
        <v/>
      </c>
      <c r="R2195" s="132" t="str">
        <f>IFERROR(VLOOKUP(Q2195,PROVEEDORES!$A$2:$B$100,2,0),"")</f>
        <v/>
      </c>
      <c r="U2195" s="127" t="str">
        <f>IFERROR(VLOOKUP(V2195,TRANSPORTE!$A$4:$B$99,2,0),"")</f>
        <v/>
      </c>
      <c r="Y2195" s="127" t="str">
        <f>IFERROR(VLOOKUP(V2195,TRANSPORTE!$A$4:$C$99,3,0),"")</f>
        <v/>
      </c>
      <c r="Z2195" s="127" t="str">
        <f>IFERROR(VLOOKUP(V2195,TRANSPORTE!$A$4:$D$99,4,0),"")</f>
        <v/>
      </c>
      <c r="AA2195" s="127" t="str">
        <f>IFERROR(VLOOKUP(V2195,TRANSPORTE!$A$4:$E$99,5,0),"")</f>
        <v/>
      </c>
      <c r="AB2195" s="127" t="str">
        <f t="shared" si="259"/>
        <v/>
      </c>
      <c r="AC2195" s="127" t="str">
        <f t="shared" si="258"/>
        <v/>
      </c>
      <c r="AE2195" s="132" t="str">
        <f t="shared" si="256"/>
        <v/>
      </c>
      <c r="AH2195" s="127" t="str">
        <f t="shared" si="255"/>
        <v/>
      </c>
    </row>
    <row r="2196" spans="2:34" x14ac:dyDescent="0.3">
      <c r="B2196" s="127" t="str">
        <f t="shared" si="253"/>
        <v/>
      </c>
      <c r="C2196" s="127" t="str">
        <f t="shared" si="254"/>
        <v/>
      </c>
      <c r="E2196" s="159"/>
      <c r="F2196" s="148" t="str">
        <f>IFERROR(VLOOKUP(CONCATENATE(G2196,E2196),LOTES!$A$6:$D$1002,4,0),"")</f>
        <v/>
      </c>
      <c r="H2196" s="136" t="str">
        <f>IFERROR(VLOOKUP(CONCATENATE(G2196,E2196),LOTES!$A$6:$F$1000,6,0),"")</f>
        <v/>
      </c>
      <c r="I2196" s="132" t="str">
        <f t="shared" si="257"/>
        <v/>
      </c>
      <c r="R2196" s="132" t="str">
        <f>IFERROR(VLOOKUP(Q2196,PROVEEDORES!$A$2:$B$100,2,0),"")</f>
        <v/>
      </c>
      <c r="U2196" s="127" t="str">
        <f>IFERROR(VLOOKUP(V2196,TRANSPORTE!$A$4:$B$99,2,0),"")</f>
        <v/>
      </c>
      <c r="Y2196" s="127" t="str">
        <f>IFERROR(VLOOKUP(V2196,TRANSPORTE!$A$4:$C$99,3,0),"")</f>
        <v/>
      </c>
      <c r="Z2196" s="127" t="str">
        <f>IFERROR(VLOOKUP(V2196,TRANSPORTE!$A$4:$D$99,4,0),"")</f>
        <v/>
      </c>
      <c r="AA2196" s="127" t="str">
        <f>IFERROR(VLOOKUP(V2196,TRANSPORTE!$A$4:$E$99,5,0),"")</f>
        <v/>
      </c>
      <c r="AB2196" s="127" t="str">
        <f t="shared" si="259"/>
        <v/>
      </c>
      <c r="AC2196" s="127" t="str">
        <f t="shared" si="258"/>
        <v/>
      </c>
      <c r="AE2196" s="132" t="str">
        <f t="shared" si="256"/>
        <v/>
      </c>
      <c r="AH2196" s="127" t="str">
        <f t="shared" si="255"/>
        <v/>
      </c>
    </row>
    <row r="2197" spans="2:34" x14ac:dyDescent="0.3">
      <c r="B2197" s="127" t="str">
        <f t="shared" si="253"/>
        <v/>
      </c>
      <c r="C2197" s="127" t="str">
        <f t="shared" si="254"/>
        <v/>
      </c>
      <c r="E2197" s="159"/>
      <c r="F2197" s="148" t="str">
        <f>IFERROR(VLOOKUP(CONCATENATE(G2197,E2197),LOTES!$A$6:$D$1002,4,0),"")</f>
        <v/>
      </c>
      <c r="H2197" s="136" t="str">
        <f>IFERROR(VLOOKUP(CONCATENATE(G2197,E2197),LOTES!$A$6:$F$1000,6,0),"")</f>
        <v/>
      </c>
      <c r="I2197" s="132" t="str">
        <f t="shared" si="257"/>
        <v/>
      </c>
      <c r="R2197" s="132" t="str">
        <f>IFERROR(VLOOKUP(Q2197,PROVEEDORES!$A$2:$B$100,2,0),"")</f>
        <v/>
      </c>
      <c r="U2197" s="127" t="str">
        <f>IFERROR(VLOOKUP(V2197,TRANSPORTE!$A$4:$B$99,2,0),"")</f>
        <v/>
      </c>
      <c r="Y2197" s="127" t="str">
        <f>IFERROR(VLOOKUP(V2197,TRANSPORTE!$A$4:$C$99,3,0),"")</f>
        <v/>
      </c>
      <c r="Z2197" s="127" t="str">
        <f>IFERROR(VLOOKUP(V2197,TRANSPORTE!$A$4:$D$99,4,0),"")</f>
        <v/>
      </c>
      <c r="AA2197" s="127" t="str">
        <f>IFERROR(VLOOKUP(V2197,TRANSPORTE!$A$4:$E$99,5,0),"")</f>
        <v/>
      </c>
      <c r="AB2197" s="127" t="str">
        <f t="shared" si="259"/>
        <v/>
      </c>
      <c r="AC2197" s="127" t="str">
        <f t="shared" si="258"/>
        <v/>
      </c>
      <c r="AE2197" s="132" t="str">
        <f t="shared" si="256"/>
        <v/>
      </c>
      <c r="AH2197" s="127" t="str">
        <f t="shared" si="255"/>
        <v/>
      </c>
    </row>
    <row r="2198" spans="2:34" x14ac:dyDescent="0.3">
      <c r="B2198" s="127" t="str">
        <f t="shared" si="253"/>
        <v/>
      </c>
      <c r="C2198" s="127" t="str">
        <f t="shared" si="254"/>
        <v/>
      </c>
      <c r="E2198" s="159"/>
      <c r="F2198" s="148" t="str">
        <f>IFERROR(VLOOKUP(CONCATENATE(G2198,E2198),LOTES!$A$6:$D$1002,4,0),"")</f>
        <v/>
      </c>
      <c r="H2198" s="136" t="str">
        <f>IFERROR(VLOOKUP(CONCATENATE(G2198,E2198),LOTES!$A$6:$F$1000,6,0),"")</f>
        <v/>
      </c>
      <c r="I2198" s="132" t="str">
        <f t="shared" si="257"/>
        <v/>
      </c>
      <c r="R2198" s="132" t="str">
        <f>IFERROR(VLOOKUP(Q2198,PROVEEDORES!$A$2:$B$100,2,0),"")</f>
        <v/>
      </c>
      <c r="U2198" s="127" t="str">
        <f>IFERROR(VLOOKUP(V2198,TRANSPORTE!$A$4:$B$99,2,0),"")</f>
        <v/>
      </c>
      <c r="Y2198" s="127" t="str">
        <f>IFERROR(VLOOKUP(V2198,TRANSPORTE!$A$4:$C$99,3,0),"")</f>
        <v/>
      </c>
      <c r="Z2198" s="127" t="str">
        <f>IFERROR(VLOOKUP(V2198,TRANSPORTE!$A$4:$D$99,4,0),"")</f>
        <v/>
      </c>
      <c r="AA2198" s="127" t="str">
        <f>IFERROR(VLOOKUP(V2198,TRANSPORTE!$A$4:$E$99,5,0),"")</f>
        <v/>
      </c>
      <c r="AB2198" s="127" t="str">
        <f t="shared" si="259"/>
        <v/>
      </c>
      <c r="AC2198" s="127" t="str">
        <f t="shared" si="258"/>
        <v/>
      </c>
      <c r="AE2198" s="132" t="str">
        <f t="shared" si="256"/>
        <v/>
      </c>
      <c r="AH2198" s="127" t="str">
        <f t="shared" si="255"/>
        <v/>
      </c>
    </row>
    <row r="2199" spans="2:34" x14ac:dyDescent="0.3">
      <c r="B2199" s="127" t="str">
        <f t="shared" si="253"/>
        <v/>
      </c>
      <c r="C2199" s="127" t="str">
        <f t="shared" si="254"/>
        <v/>
      </c>
      <c r="E2199" s="159"/>
      <c r="F2199" s="148" t="str">
        <f>IFERROR(VLOOKUP(CONCATENATE(G2199,E2199),LOTES!$A$6:$D$1002,4,0),"")</f>
        <v/>
      </c>
      <c r="H2199" s="136" t="str">
        <f>IFERROR(VLOOKUP(CONCATENATE(G2199,E2199),LOTES!$A$6:$F$1000,6,0),"")</f>
        <v/>
      </c>
      <c r="I2199" s="132" t="str">
        <f t="shared" si="257"/>
        <v/>
      </c>
      <c r="R2199" s="132" t="str">
        <f>IFERROR(VLOOKUP(Q2199,PROVEEDORES!$A$2:$B$100,2,0),"")</f>
        <v/>
      </c>
      <c r="U2199" s="127" t="str">
        <f>IFERROR(VLOOKUP(V2199,TRANSPORTE!$A$4:$B$99,2,0),"")</f>
        <v/>
      </c>
      <c r="Y2199" s="127" t="str">
        <f>IFERROR(VLOOKUP(V2199,TRANSPORTE!$A$4:$C$99,3,0),"")</f>
        <v/>
      </c>
      <c r="Z2199" s="127" t="str">
        <f>IFERROR(VLOOKUP(V2199,TRANSPORTE!$A$4:$D$99,4,0),"")</f>
        <v/>
      </c>
      <c r="AA2199" s="127" t="str">
        <f>IFERROR(VLOOKUP(V2199,TRANSPORTE!$A$4:$E$99,5,0),"")</f>
        <v/>
      </c>
      <c r="AB2199" s="127" t="str">
        <f t="shared" si="259"/>
        <v/>
      </c>
      <c r="AC2199" s="127" t="str">
        <f t="shared" si="258"/>
        <v/>
      </c>
      <c r="AE2199" s="132" t="str">
        <f t="shared" si="256"/>
        <v/>
      </c>
      <c r="AH2199" s="127" t="str">
        <f t="shared" si="255"/>
        <v/>
      </c>
    </row>
    <row r="2200" spans="2:34" x14ac:dyDescent="0.3">
      <c r="B2200" s="127" t="str">
        <f t="shared" si="253"/>
        <v/>
      </c>
      <c r="C2200" s="127" t="str">
        <f t="shared" si="254"/>
        <v/>
      </c>
      <c r="E2200" s="159"/>
      <c r="F2200" s="148" t="str">
        <f>IFERROR(VLOOKUP(CONCATENATE(G2200,E2200),LOTES!$A$6:$D$1002,4,0),"")</f>
        <v/>
      </c>
      <c r="H2200" s="136" t="str">
        <f>IFERROR(VLOOKUP(CONCATENATE(G2200,E2200),LOTES!$A$6:$F$1000,6,0),"")</f>
        <v/>
      </c>
      <c r="I2200" s="132" t="str">
        <f t="shared" si="257"/>
        <v/>
      </c>
      <c r="R2200" s="132" t="str">
        <f>IFERROR(VLOOKUP(Q2200,PROVEEDORES!$A$2:$B$100,2,0),"")</f>
        <v/>
      </c>
      <c r="U2200" s="127" t="str">
        <f>IFERROR(VLOOKUP(V2200,TRANSPORTE!$A$4:$B$99,2,0),"")</f>
        <v/>
      </c>
      <c r="Y2200" s="127" t="str">
        <f>IFERROR(VLOOKUP(V2200,TRANSPORTE!$A$4:$C$99,3,0),"")</f>
        <v/>
      </c>
      <c r="Z2200" s="127" t="str">
        <f>IFERROR(VLOOKUP(V2200,TRANSPORTE!$A$4:$D$99,4,0),"")</f>
        <v/>
      </c>
      <c r="AA2200" s="127" t="str">
        <f>IFERROR(VLOOKUP(V2200,TRANSPORTE!$A$4:$E$99,5,0),"")</f>
        <v/>
      </c>
      <c r="AB2200" s="127" t="str">
        <f t="shared" si="259"/>
        <v/>
      </c>
      <c r="AC2200" s="127" t="str">
        <f t="shared" si="258"/>
        <v/>
      </c>
      <c r="AE2200" s="132" t="str">
        <f t="shared" si="256"/>
        <v/>
      </c>
      <c r="AH2200" s="127" t="str">
        <f t="shared" si="255"/>
        <v/>
      </c>
    </row>
    <row r="2201" spans="2:34" x14ac:dyDescent="0.3">
      <c r="B2201" s="127" t="str">
        <f t="shared" si="253"/>
        <v/>
      </c>
      <c r="C2201" s="127" t="str">
        <f t="shared" si="254"/>
        <v/>
      </c>
      <c r="E2201" s="159"/>
      <c r="F2201" s="148" t="str">
        <f>IFERROR(VLOOKUP(CONCATENATE(G2201,E2201),LOTES!$A$6:$D$1002,4,0),"")</f>
        <v/>
      </c>
      <c r="H2201" s="136" t="str">
        <f>IFERROR(VLOOKUP(CONCATENATE(G2201,E2201),LOTES!$A$6:$F$1000,6,0),"")</f>
        <v/>
      </c>
      <c r="I2201" s="132" t="str">
        <f t="shared" si="257"/>
        <v/>
      </c>
      <c r="R2201" s="132" t="str">
        <f>IFERROR(VLOOKUP(Q2201,PROVEEDORES!$A$2:$B$100,2,0),"")</f>
        <v/>
      </c>
      <c r="U2201" s="127" t="str">
        <f>IFERROR(VLOOKUP(V2201,TRANSPORTE!$A$4:$B$99,2,0),"")</f>
        <v/>
      </c>
      <c r="Y2201" s="127" t="str">
        <f>IFERROR(VLOOKUP(V2201,TRANSPORTE!$A$4:$C$99,3,0),"")</f>
        <v/>
      </c>
      <c r="Z2201" s="127" t="str">
        <f>IFERROR(VLOOKUP(V2201,TRANSPORTE!$A$4:$D$99,4,0),"")</f>
        <v/>
      </c>
      <c r="AA2201" s="127" t="str">
        <f>IFERROR(VLOOKUP(V2201,TRANSPORTE!$A$4:$E$99,5,0),"")</f>
        <v/>
      </c>
      <c r="AB2201" s="127" t="str">
        <f t="shared" si="259"/>
        <v/>
      </c>
      <c r="AC2201" s="127" t="str">
        <f t="shared" si="258"/>
        <v/>
      </c>
      <c r="AE2201" s="132" t="str">
        <f t="shared" si="256"/>
        <v/>
      </c>
      <c r="AH2201" s="127" t="str">
        <f t="shared" si="255"/>
        <v/>
      </c>
    </row>
    <row r="2202" spans="2:34" x14ac:dyDescent="0.3">
      <c r="B2202" s="127" t="str">
        <f t="shared" si="253"/>
        <v/>
      </c>
      <c r="C2202" s="127" t="str">
        <f t="shared" si="254"/>
        <v/>
      </c>
      <c r="E2202" s="159"/>
      <c r="F2202" s="148" t="str">
        <f>IFERROR(VLOOKUP(CONCATENATE(G2202,E2202),LOTES!$A$6:$D$1002,4,0),"")</f>
        <v/>
      </c>
      <c r="H2202" s="136" t="str">
        <f>IFERROR(VLOOKUP(CONCATENATE(G2202,E2202),LOTES!$A$6:$F$1000,6,0),"")</f>
        <v/>
      </c>
      <c r="I2202" s="132" t="str">
        <f t="shared" si="257"/>
        <v/>
      </c>
      <c r="R2202" s="132" t="str">
        <f>IFERROR(VLOOKUP(Q2202,PROVEEDORES!$A$2:$B$100,2,0),"")</f>
        <v/>
      </c>
      <c r="U2202" s="127" t="str">
        <f>IFERROR(VLOOKUP(V2202,TRANSPORTE!$A$4:$B$99,2,0),"")</f>
        <v/>
      </c>
      <c r="Y2202" s="127" t="str">
        <f>IFERROR(VLOOKUP(V2202,TRANSPORTE!$A$4:$C$99,3,0),"")</f>
        <v/>
      </c>
      <c r="Z2202" s="127" t="str">
        <f>IFERROR(VLOOKUP(V2202,TRANSPORTE!$A$4:$D$99,4,0),"")</f>
        <v/>
      </c>
      <c r="AA2202" s="127" t="str">
        <f>IFERROR(VLOOKUP(V2202,TRANSPORTE!$A$4:$E$99,5,0),"")</f>
        <v/>
      </c>
      <c r="AB2202" s="127" t="str">
        <f t="shared" si="259"/>
        <v/>
      </c>
      <c r="AC2202" s="127" t="str">
        <f t="shared" si="258"/>
        <v/>
      </c>
      <c r="AE2202" s="132" t="str">
        <f t="shared" si="256"/>
        <v/>
      </c>
      <c r="AH2202" s="127" t="str">
        <f t="shared" si="255"/>
        <v/>
      </c>
    </row>
    <row r="2203" spans="2:34" x14ac:dyDescent="0.3">
      <c r="B2203" s="127" t="str">
        <f t="shared" si="253"/>
        <v/>
      </c>
      <c r="C2203" s="127" t="str">
        <f t="shared" si="254"/>
        <v/>
      </c>
      <c r="E2203" s="159"/>
      <c r="F2203" s="148" t="str">
        <f>IFERROR(VLOOKUP(CONCATENATE(G2203,E2203),LOTES!$A$6:$D$1002,4,0),"")</f>
        <v/>
      </c>
      <c r="H2203" s="136" t="str">
        <f>IFERROR(VLOOKUP(CONCATENATE(G2203,E2203),LOTES!$A$6:$F$1000,6,0),"")</f>
        <v/>
      </c>
      <c r="I2203" s="132" t="str">
        <f t="shared" si="257"/>
        <v/>
      </c>
      <c r="R2203" s="132" t="str">
        <f>IFERROR(VLOOKUP(Q2203,PROVEEDORES!$A$2:$B$100,2,0),"")</f>
        <v/>
      </c>
      <c r="U2203" s="127" t="str">
        <f>IFERROR(VLOOKUP(V2203,TRANSPORTE!$A$4:$B$99,2,0),"")</f>
        <v/>
      </c>
      <c r="Y2203" s="127" t="str">
        <f>IFERROR(VLOOKUP(V2203,TRANSPORTE!$A$4:$C$99,3,0),"")</f>
        <v/>
      </c>
      <c r="Z2203" s="127" t="str">
        <f>IFERROR(VLOOKUP(V2203,TRANSPORTE!$A$4:$D$99,4,0),"")</f>
        <v/>
      </c>
      <c r="AA2203" s="127" t="str">
        <f>IFERROR(VLOOKUP(V2203,TRANSPORTE!$A$4:$E$99,5,0),"")</f>
        <v/>
      </c>
      <c r="AB2203" s="127" t="str">
        <f t="shared" si="259"/>
        <v/>
      </c>
      <c r="AC2203" s="127" t="str">
        <f t="shared" si="258"/>
        <v/>
      </c>
      <c r="AE2203" s="132" t="str">
        <f t="shared" si="256"/>
        <v/>
      </c>
      <c r="AH2203" s="127" t="str">
        <f t="shared" si="255"/>
        <v/>
      </c>
    </row>
    <row r="2204" spans="2:34" x14ac:dyDescent="0.3">
      <c r="B2204" s="127" t="str">
        <f t="shared" si="253"/>
        <v/>
      </c>
      <c r="C2204" s="127" t="str">
        <f t="shared" si="254"/>
        <v/>
      </c>
      <c r="E2204" s="159"/>
      <c r="F2204" s="148" t="str">
        <f>IFERROR(VLOOKUP(CONCATENATE(G2204,E2204),LOTES!$A$6:$D$1002,4,0),"")</f>
        <v/>
      </c>
      <c r="H2204" s="136" t="str">
        <f>IFERROR(VLOOKUP(CONCATENATE(G2204,E2204),LOTES!$A$6:$F$1000,6,0),"")</f>
        <v/>
      </c>
      <c r="I2204" s="132" t="str">
        <f t="shared" si="257"/>
        <v/>
      </c>
      <c r="R2204" s="132" t="str">
        <f>IFERROR(VLOOKUP(Q2204,PROVEEDORES!$A$2:$B$100,2,0),"")</f>
        <v/>
      </c>
      <c r="U2204" s="127" t="str">
        <f>IFERROR(VLOOKUP(V2204,TRANSPORTE!$A$4:$B$99,2,0),"")</f>
        <v/>
      </c>
      <c r="Y2204" s="127" t="str">
        <f>IFERROR(VLOOKUP(V2204,TRANSPORTE!$A$4:$C$99,3,0),"")</f>
        <v/>
      </c>
      <c r="Z2204" s="127" t="str">
        <f>IFERROR(VLOOKUP(V2204,TRANSPORTE!$A$4:$D$99,4,0),"")</f>
        <v/>
      </c>
      <c r="AA2204" s="127" t="str">
        <f>IFERROR(VLOOKUP(V2204,TRANSPORTE!$A$4:$E$99,5,0),"")</f>
        <v/>
      </c>
      <c r="AB2204" s="127" t="str">
        <f t="shared" si="259"/>
        <v/>
      </c>
      <c r="AC2204" s="127" t="str">
        <f t="shared" si="258"/>
        <v/>
      </c>
      <c r="AE2204" s="132" t="str">
        <f t="shared" si="256"/>
        <v/>
      </c>
      <c r="AH2204" s="127" t="str">
        <f t="shared" si="255"/>
        <v/>
      </c>
    </row>
    <row r="2205" spans="2:34" x14ac:dyDescent="0.3">
      <c r="B2205" s="127" t="str">
        <f t="shared" si="253"/>
        <v/>
      </c>
      <c r="C2205" s="127" t="str">
        <f t="shared" si="254"/>
        <v/>
      </c>
      <c r="E2205" s="159"/>
      <c r="F2205" s="148" t="str">
        <f>IFERROR(VLOOKUP(CONCATENATE(G2205,E2205),LOTES!$A$6:$D$1002,4,0),"")</f>
        <v/>
      </c>
      <c r="H2205" s="136" t="str">
        <f>IFERROR(VLOOKUP(CONCATENATE(G2205,E2205),LOTES!$A$6:$F$1000,6,0),"")</f>
        <v/>
      </c>
      <c r="I2205" s="132" t="str">
        <f t="shared" si="257"/>
        <v/>
      </c>
      <c r="R2205" s="132" t="str">
        <f>IFERROR(VLOOKUP(Q2205,PROVEEDORES!$A$2:$B$100,2,0),"")</f>
        <v/>
      </c>
      <c r="U2205" s="127" t="str">
        <f>IFERROR(VLOOKUP(V2205,TRANSPORTE!$A$4:$B$99,2,0),"")</f>
        <v/>
      </c>
      <c r="Y2205" s="127" t="str">
        <f>IFERROR(VLOOKUP(V2205,TRANSPORTE!$A$4:$C$99,3,0),"")</f>
        <v/>
      </c>
      <c r="Z2205" s="127" t="str">
        <f>IFERROR(VLOOKUP(V2205,TRANSPORTE!$A$4:$D$99,4,0),"")</f>
        <v/>
      </c>
      <c r="AA2205" s="127" t="str">
        <f>IFERROR(VLOOKUP(V2205,TRANSPORTE!$A$4:$E$99,5,0),"")</f>
        <v/>
      </c>
      <c r="AB2205" s="127" t="str">
        <f t="shared" si="259"/>
        <v/>
      </c>
      <c r="AC2205" s="127" t="str">
        <f t="shared" si="258"/>
        <v/>
      </c>
      <c r="AE2205" s="132" t="str">
        <f t="shared" si="256"/>
        <v/>
      </c>
      <c r="AH2205" s="127" t="str">
        <f t="shared" si="255"/>
        <v/>
      </c>
    </row>
    <row r="2206" spans="2:34" x14ac:dyDescent="0.3">
      <c r="B2206" s="127" t="str">
        <f t="shared" si="253"/>
        <v/>
      </c>
      <c r="C2206" s="127" t="str">
        <f t="shared" si="254"/>
        <v/>
      </c>
      <c r="E2206" s="159"/>
      <c r="F2206" s="148" t="str">
        <f>IFERROR(VLOOKUP(CONCATENATE(G2206,E2206),LOTES!$A$6:$D$1002,4,0),"")</f>
        <v/>
      </c>
      <c r="H2206" s="136" t="str">
        <f>IFERROR(VLOOKUP(CONCATENATE(G2206,E2206),LOTES!$A$6:$F$1000,6,0),"")</f>
        <v/>
      </c>
      <c r="I2206" s="132" t="str">
        <f t="shared" si="257"/>
        <v/>
      </c>
      <c r="R2206" s="132" t="str">
        <f>IFERROR(VLOOKUP(Q2206,PROVEEDORES!$A$2:$B$100,2,0),"")</f>
        <v/>
      </c>
      <c r="U2206" s="127" t="str">
        <f>IFERROR(VLOOKUP(V2206,TRANSPORTE!$A$4:$B$99,2,0),"")</f>
        <v/>
      </c>
      <c r="Y2206" s="127" t="str">
        <f>IFERROR(VLOOKUP(V2206,TRANSPORTE!$A$4:$C$99,3,0),"")</f>
        <v/>
      </c>
      <c r="Z2206" s="127" t="str">
        <f>IFERROR(VLOOKUP(V2206,TRANSPORTE!$A$4:$D$99,4,0),"")</f>
        <v/>
      </c>
      <c r="AA2206" s="127" t="str">
        <f>IFERROR(VLOOKUP(V2206,TRANSPORTE!$A$4:$E$99,5,0),"")</f>
        <v/>
      </c>
      <c r="AB2206" s="127" t="str">
        <f t="shared" si="259"/>
        <v/>
      </c>
      <c r="AC2206" s="127" t="str">
        <f t="shared" si="258"/>
        <v/>
      </c>
      <c r="AE2206" s="132" t="str">
        <f t="shared" si="256"/>
        <v/>
      </c>
      <c r="AH2206" s="127" t="str">
        <f t="shared" si="255"/>
        <v/>
      </c>
    </row>
    <row r="2207" spans="2:34" x14ac:dyDescent="0.3">
      <c r="B2207" s="127" t="str">
        <f t="shared" si="253"/>
        <v/>
      </c>
      <c r="C2207" s="127" t="str">
        <f t="shared" si="254"/>
        <v/>
      </c>
      <c r="E2207" s="159"/>
      <c r="F2207" s="148" t="str">
        <f>IFERROR(VLOOKUP(CONCATENATE(G2207,E2207),LOTES!$A$6:$D$1002,4,0),"")</f>
        <v/>
      </c>
      <c r="H2207" s="136" t="str">
        <f>IFERROR(VLOOKUP(CONCATENATE(G2207,E2207),LOTES!$A$6:$F$1000,6,0),"")</f>
        <v/>
      </c>
      <c r="I2207" s="132" t="str">
        <f t="shared" si="257"/>
        <v/>
      </c>
      <c r="R2207" s="132" t="str">
        <f>IFERROR(VLOOKUP(Q2207,PROVEEDORES!$A$2:$B$100,2,0),"")</f>
        <v/>
      </c>
      <c r="U2207" s="127" t="str">
        <f>IFERROR(VLOOKUP(V2207,TRANSPORTE!$A$4:$B$99,2,0),"")</f>
        <v/>
      </c>
      <c r="Y2207" s="127" t="str">
        <f>IFERROR(VLOOKUP(V2207,TRANSPORTE!$A$4:$C$99,3,0),"")</f>
        <v/>
      </c>
      <c r="Z2207" s="127" t="str">
        <f>IFERROR(VLOOKUP(V2207,TRANSPORTE!$A$4:$D$99,4,0),"")</f>
        <v/>
      </c>
      <c r="AA2207" s="127" t="str">
        <f>IFERROR(VLOOKUP(V2207,TRANSPORTE!$A$4:$E$99,5,0),"")</f>
        <v/>
      </c>
      <c r="AB2207" s="127" t="str">
        <f t="shared" si="259"/>
        <v/>
      </c>
      <c r="AC2207" s="127" t="str">
        <f t="shared" si="258"/>
        <v/>
      </c>
      <c r="AE2207" s="132" t="str">
        <f t="shared" si="256"/>
        <v/>
      </c>
      <c r="AH2207" s="127" t="str">
        <f t="shared" si="255"/>
        <v/>
      </c>
    </row>
    <row r="2208" spans="2:34" x14ac:dyDescent="0.3">
      <c r="B2208" s="127" t="str">
        <f t="shared" si="253"/>
        <v/>
      </c>
      <c r="C2208" s="127" t="str">
        <f t="shared" si="254"/>
        <v/>
      </c>
      <c r="E2208" s="159"/>
      <c r="F2208" s="148" t="str">
        <f>IFERROR(VLOOKUP(CONCATENATE(G2208,E2208),LOTES!$A$6:$D$1002,4,0),"")</f>
        <v/>
      </c>
      <c r="H2208" s="136" t="str">
        <f>IFERROR(VLOOKUP(CONCATENATE(G2208,E2208),LOTES!$A$6:$F$1000,6,0),"")</f>
        <v/>
      </c>
      <c r="I2208" s="132" t="str">
        <f t="shared" si="257"/>
        <v/>
      </c>
      <c r="R2208" s="132" t="str">
        <f>IFERROR(VLOOKUP(Q2208,PROVEEDORES!$A$2:$B$100,2,0),"")</f>
        <v/>
      </c>
      <c r="U2208" s="127" t="str">
        <f>IFERROR(VLOOKUP(V2208,TRANSPORTE!$A$4:$B$99,2,0),"")</f>
        <v/>
      </c>
      <c r="Y2208" s="127" t="str">
        <f>IFERROR(VLOOKUP(V2208,TRANSPORTE!$A$4:$C$99,3,0),"")</f>
        <v/>
      </c>
      <c r="Z2208" s="127" t="str">
        <f>IFERROR(VLOOKUP(V2208,TRANSPORTE!$A$4:$D$99,4,0),"")</f>
        <v/>
      </c>
      <c r="AA2208" s="127" t="str">
        <f>IFERROR(VLOOKUP(V2208,TRANSPORTE!$A$4:$E$99,5,0),"")</f>
        <v/>
      </c>
      <c r="AB2208" s="127" t="str">
        <f t="shared" si="259"/>
        <v/>
      </c>
      <c r="AC2208" s="127" t="str">
        <f t="shared" si="258"/>
        <v/>
      </c>
      <c r="AE2208" s="132" t="str">
        <f t="shared" si="256"/>
        <v/>
      </c>
      <c r="AH2208" s="127" t="str">
        <f t="shared" si="255"/>
        <v/>
      </c>
    </row>
    <row r="2209" spans="2:34" x14ac:dyDescent="0.3">
      <c r="B2209" s="127" t="str">
        <f t="shared" si="253"/>
        <v/>
      </c>
      <c r="C2209" s="127" t="str">
        <f t="shared" si="254"/>
        <v/>
      </c>
      <c r="E2209" s="159"/>
      <c r="F2209" s="148" t="str">
        <f>IFERROR(VLOOKUP(CONCATENATE(G2209,E2209),LOTES!$A$6:$D$1002,4,0),"")</f>
        <v/>
      </c>
      <c r="H2209" s="136" t="str">
        <f>IFERROR(VLOOKUP(CONCATENATE(G2209,E2209),LOTES!$A$6:$F$1000,6,0),"")</f>
        <v/>
      </c>
      <c r="I2209" s="132" t="str">
        <f t="shared" si="257"/>
        <v/>
      </c>
      <c r="R2209" s="132" t="str">
        <f>IFERROR(VLOOKUP(Q2209,PROVEEDORES!$A$2:$B$100,2,0),"")</f>
        <v/>
      </c>
      <c r="U2209" s="127" t="str">
        <f>IFERROR(VLOOKUP(V2209,TRANSPORTE!$A$4:$B$99,2,0),"")</f>
        <v/>
      </c>
      <c r="Y2209" s="127" t="str">
        <f>IFERROR(VLOOKUP(V2209,TRANSPORTE!$A$4:$C$99,3,0),"")</f>
        <v/>
      </c>
      <c r="Z2209" s="127" t="str">
        <f>IFERROR(VLOOKUP(V2209,TRANSPORTE!$A$4:$D$99,4,0),"")</f>
        <v/>
      </c>
      <c r="AA2209" s="127" t="str">
        <f>IFERROR(VLOOKUP(V2209,TRANSPORTE!$A$4:$E$99,5,0),"")</f>
        <v/>
      </c>
      <c r="AB2209" s="127" t="str">
        <f t="shared" si="259"/>
        <v/>
      </c>
      <c r="AC2209" s="127" t="str">
        <f t="shared" si="258"/>
        <v/>
      </c>
      <c r="AE2209" s="132" t="str">
        <f t="shared" si="256"/>
        <v/>
      </c>
      <c r="AH2209" s="127" t="str">
        <f t="shared" si="255"/>
        <v/>
      </c>
    </row>
    <row r="2210" spans="2:34" x14ac:dyDescent="0.3">
      <c r="B2210" s="127" t="str">
        <f t="shared" si="253"/>
        <v/>
      </c>
      <c r="C2210" s="127" t="str">
        <f t="shared" si="254"/>
        <v/>
      </c>
      <c r="E2210" s="159"/>
      <c r="F2210" s="148" t="str">
        <f>IFERROR(VLOOKUP(CONCATENATE(G2210,E2210),LOTES!$A$6:$D$1002,4,0),"")</f>
        <v/>
      </c>
      <c r="H2210" s="136" t="str">
        <f>IFERROR(VLOOKUP(CONCATENATE(G2210,E2210),LOTES!$A$6:$F$1000,6,0),"")</f>
        <v/>
      </c>
      <c r="I2210" s="132" t="str">
        <f t="shared" si="257"/>
        <v/>
      </c>
      <c r="R2210" s="132" t="str">
        <f>IFERROR(VLOOKUP(Q2210,PROVEEDORES!$A$2:$B$100,2,0),"")</f>
        <v/>
      </c>
      <c r="U2210" s="127" t="str">
        <f>IFERROR(VLOOKUP(V2210,TRANSPORTE!$A$4:$B$99,2,0),"")</f>
        <v/>
      </c>
      <c r="Y2210" s="127" t="str">
        <f>IFERROR(VLOOKUP(V2210,TRANSPORTE!$A$4:$C$99,3,0),"")</f>
        <v/>
      </c>
      <c r="Z2210" s="127" t="str">
        <f>IFERROR(VLOOKUP(V2210,TRANSPORTE!$A$4:$D$99,4,0),"")</f>
        <v/>
      </c>
      <c r="AA2210" s="127" t="str">
        <f>IFERROR(VLOOKUP(V2210,TRANSPORTE!$A$4:$E$99,5,0),"")</f>
        <v/>
      </c>
      <c r="AB2210" s="127" t="str">
        <f t="shared" si="259"/>
        <v/>
      </c>
      <c r="AC2210" s="127" t="str">
        <f t="shared" si="258"/>
        <v/>
      </c>
      <c r="AE2210" s="132" t="str">
        <f t="shared" si="256"/>
        <v/>
      </c>
      <c r="AH2210" s="127" t="str">
        <f t="shared" si="255"/>
        <v/>
      </c>
    </row>
    <row r="2211" spans="2:34" x14ac:dyDescent="0.3">
      <c r="B2211" s="127" t="str">
        <f t="shared" si="253"/>
        <v/>
      </c>
      <c r="C2211" s="127" t="str">
        <f t="shared" si="254"/>
        <v/>
      </c>
      <c r="E2211" s="159"/>
      <c r="F2211" s="148" t="str">
        <f>IFERROR(VLOOKUP(CONCATENATE(G2211,E2211),LOTES!$A$6:$D$1002,4,0),"")</f>
        <v/>
      </c>
      <c r="H2211" s="136" t="str">
        <f>IFERROR(VLOOKUP(CONCATENATE(G2211,E2211),LOTES!$A$6:$F$1000,6,0),"")</f>
        <v/>
      </c>
      <c r="I2211" s="132" t="str">
        <f t="shared" si="257"/>
        <v/>
      </c>
      <c r="R2211" s="132" t="str">
        <f>IFERROR(VLOOKUP(Q2211,PROVEEDORES!$A$2:$B$100,2,0),"")</f>
        <v/>
      </c>
      <c r="U2211" s="127" t="str">
        <f>IFERROR(VLOOKUP(V2211,TRANSPORTE!$A$4:$B$99,2,0),"")</f>
        <v/>
      </c>
      <c r="Y2211" s="127" t="str">
        <f>IFERROR(VLOOKUP(V2211,TRANSPORTE!$A$4:$C$99,3,0),"")</f>
        <v/>
      </c>
      <c r="Z2211" s="127" t="str">
        <f>IFERROR(VLOOKUP(V2211,TRANSPORTE!$A$4:$D$99,4,0),"")</f>
        <v/>
      </c>
      <c r="AA2211" s="127" t="str">
        <f>IFERROR(VLOOKUP(V2211,TRANSPORTE!$A$4:$E$99,5,0),"")</f>
        <v/>
      </c>
      <c r="AB2211" s="127" t="str">
        <f t="shared" si="259"/>
        <v/>
      </c>
      <c r="AC2211" s="127" t="str">
        <f t="shared" si="258"/>
        <v/>
      </c>
      <c r="AE2211" s="132" t="str">
        <f t="shared" si="256"/>
        <v/>
      </c>
      <c r="AH2211" s="127" t="str">
        <f t="shared" si="255"/>
        <v/>
      </c>
    </row>
    <row r="2212" spans="2:34" x14ac:dyDescent="0.3">
      <c r="B2212" s="127" t="str">
        <f t="shared" si="253"/>
        <v/>
      </c>
      <c r="C2212" s="127" t="str">
        <f t="shared" si="254"/>
        <v/>
      </c>
      <c r="E2212" s="159"/>
      <c r="F2212" s="148" t="str">
        <f>IFERROR(VLOOKUP(CONCATENATE(G2212,E2212),LOTES!$A$6:$D$1002,4,0),"")</f>
        <v/>
      </c>
      <c r="H2212" s="136" t="str">
        <f>IFERROR(VLOOKUP(CONCATENATE(G2212,E2212),LOTES!$A$6:$F$1000,6,0),"")</f>
        <v/>
      </c>
      <c r="I2212" s="132" t="str">
        <f t="shared" si="257"/>
        <v/>
      </c>
      <c r="R2212" s="132" t="str">
        <f>IFERROR(VLOOKUP(Q2212,PROVEEDORES!$A$2:$B$100,2,0),"")</f>
        <v/>
      </c>
      <c r="U2212" s="127" t="str">
        <f>IFERROR(VLOOKUP(V2212,TRANSPORTE!$A$4:$B$99,2,0),"")</f>
        <v/>
      </c>
      <c r="Y2212" s="127" t="str">
        <f>IFERROR(VLOOKUP(V2212,TRANSPORTE!$A$4:$C$99,3,0),"")</f>
        <v/>
      </c>
      <c r="Z2212" s="127" t="str">
        <f>IFERROR(VLOOKUP(V2212,TRANSPORTE!$A$4:$D$99,4,0),"")</f>
        <v/>
      </c>
      <c r="AA2212" s="127" t="str">
        <f>IFERROR(VLOOKUP(V2212,TRANSPORTE!$A$4:$E$99,5,0),"")</f>
        <v/>
      </c>
      <c r="AB2212" s="127" t="str">
        <f t="shared" si="259"/>
        <v/>
      </c>
      <c r="AC2212" s="127" t="str">
        <f t="shared" si="258"/>
        <v/>
      </c>
      <c r="AE2212" s="132" t="str">
        <f t="shared" si="256"/>
        <v/>
      </c>
      <c r="AH2212" s="127" t="str">
        <f t="shared" si="255"/>
        <v/>
      </c>
    </row>
    <row r="2213" spans="2:34" x14ac:dyDescent="0.3">
      <c r="B2213" s="127" t="str">
        <f t="shared" si="253"/>
        <v/>
      </c>
      <c r="C2213" s="127" t="str">
        <f t="shared" si="254"/>
        <v/>
      </c>
      <c r="E2213" s="159"/>
      <c r="F2213" s="148" t="str">
        <f>IFERROR(VLOOKUP(CONCATENATE(G2213,E2213),LOTES!$A$6:$D$1002,4,0),"")</f>
        <v/>
      </c>
      <c r="H2213" s="136" t="str">
        <f>IFERROR(VLOOKUP(CONCATENATE(G2213,E2213),LOTES!$A$6:$F$1000,6,0),"")</f>
        <v/>
      </c>
      <c r="I2213" s="132" t="str">
        <f t="shared" si="257"/>
        <v/>
      </c>
      <c r="R2213" s="132" t="str">
        <f>IFERROR(VLOOKUP(Q2213,PROVEEDORES!$A$2:$B$100,2,0),"")</f>
        <v/>
      </c>
      <c r="U2213" s="127" t="str">
        <f>IFERROR(VLOOKUP(V2213,TRANSPORTE!$A$4:$B$99,2,0),"")</f>
        <v/>
      </c>
      <c r="Y2213" s="127" t="str">
        <f>IFERROR(VLOOKUP(V2213,TRANSPORTE!$A$4:$C$99,3,0),"")</f>
        <v/>
      </c>
      <c r="Z2213" s="127" t="str">
        <f>IFERROR(VLOOKUP(V2213,TRANSPORTE!$A$4:$D$99,4,0),"")</f>
        <v/>
      </c>
      <c r="AA2213" s="127" t="str">
        <f>IFERROR(VLOOKUP(V2213,TRANSPORTE!$A$4:$E$99,5,0),"")</f>
        <v/>
      </c>
      <c r="AB2213" s="127" t="str">
        <f t="shared" si="259"/>
        <v/>
      </c>
      <c r="AC2213" s="127" t="str">
        <f t="shared" si="258"/>
        <v/>
      </c>
      <c r="AE2213" s="132" t="str">
        <f t="shared" si="256"/>
        <v/>
      </c>
      <c r="AH2213" s="127" t="str">
        <f t="shared" si="255"/>
        <v/>
      </c>
    </row>
    <row r="2214" spans="2:34" x14ac:dyDescent="0.3">
      <c r="B2214" s="127" t="str">
        <f t="shared" si="253"/>
        <v/>
      </c>
      <c r="C2214" s="127" t="str">
        <f t="shared" si="254"/>
        <v/>
      </c>
      <c r="E2214" s="159"/>
      <c r="F2214" s="148" t="str">
        <f>IFERROR(VLOOKUP(CONCATENATE(G2214,E2214),LOTES!$A$6:$D$1002,4,0),"")</f>
        <v/>
      </c>
      <c r="H2214" s="136" t="str">
        <f>IFERROR(VLOOKUP(CONCATENATE(G2214,E2214),LOTES!$A$6:$F$1000,6,0),"")</f>
        <v/>
      </c>
      <c r="I2214" s="132" t="str">
        <f t="shared" si="257"/>
        <v/>
      </c>
      <c r="R2214" s="132" t="str">
        <f>IFERROR(VLOOKUP(Q2214,PROVEEDORES!$A$2:$B$100,2,0),"")</f>
        <v/>
      </c>
      <c r="U2214" s="127" t="str">
        <f>IFERROR(VLOOKUP(V2214,TRANSPORTE!$A$4:$B$99,2,0),"")</f>
        <v/>
      </c>
      <c r="Y2214" s="127" t="str">
        <f>IFERROR(VLOOKUP(V2214,TRANSPORTE!$A$4:$C$99,3,0),"")</f>
        <v/>
      </c>
      <c r="Z2214" s="127" t="str">
        <f>IFERROR(VLOOKUP(V2214,TRANSPORTE!$A$4:$D$99,4,0),"")</f>
        <v/>
      </c>
      <c r="AA2214" s="127" t="str">
        <f>IFERROR(VLOOKUP(V2214,TRANSPORTE!$A$4:$E$99,5,0),"")</f>
        <v/>
      </c>
      <c r="AB2214" s="127" t="str">
        <f t="shared" si="259"/>
        <v/>
      </c>
      <c r="AC2214" s="127" t="str">
        <f t="shared" si="258"/>
        <v/>
      </c>
      <c r="AE2214" s="132" t="str">
        <f t="shared" si="256"/>
        <v/>
      </c>
      <c r="AH2214" s="127" t="str">
        <f t="shared" si="255"/>
        <v/>
      </c>
    </row>
    <row r="2215" spans="2:34" x14ac:dyDescent="0.3">
      <c r="B2215" s="127" t="str">
        <f t="shared" si="253"/>
        <v/>
      </c>
      <c r="C2215" s="127" t="str">
        <f t="shared" si="254"/>
        <v/>
      </c>
      <c r="E2215" s="159"/>
      <c r="F2215" s="148" t="str">
        <f>IFERROR(VLOOKUP(CONCATENATE(G2215,E2215),LOTES!$A$6:$D$1002,4,0),"")</f>
        <v/>
      </c>
      <c r="H2215" s="136" t="str">
        <f>IFERROR(VLOOKUP(CONCATENATE(G2215,E2215),LOTES!$A$6:$F$1000,6,0),"")</f>
        <v/>
      </c>
      <c r="I2215" s="132" t="str">
        <f t="shared" si="257"/>
        <v/>
      </c>
      <c r="R2215" s="132" t="str">
        <f>IFERROR(VLOOKUP(Q2215,PROVEEDORES!$A$2:$B$100,2,0),"")</f>
        <v/>
      </c>
      <c r="U2215" s="127" t="str">
        <f>IFERROR(VLOOKUP(V2215,TRANSPORTE!$A$4:$B$99,2,0),"")</f>
        <v/>
      </c>
      <c r="Y2215" s="127" t="str">
        <f>IFERROR(VLOOKUP(V2215,TRANSPORTE!$A$4:$C$99,3,0),"")</f>
        <v/>
      </c>
      <c r="Z2215" s="127" t="str">
        <f>IFERROR(VLOOKUP(V2215,TRANSPORTE!$A$4:$D$99,4,0),"")</f>
        <v/>
      </c>
      <c r="AA2215" s="127" t="str">
        <f>IFERROR(VLOOKUP(V2215,TRANSPORTE!$A$4:$E$99,5,0),"")</f>
        <v/>
      </c>
      <c r="AB2215" s="127" t="str">
        <f t="shared" si="259"/>
        <v/>
      </c>
      <c r="AC2215" s="127" t="str">
        <f t="shared" si="258"/>
        <v/>
      </c>
      <c r="AE2215" s="132" t="str">
        <f t="shared" si="256"/>
        <v/>
      </c>
      <c r="AH2215" s="127" t="str">
        <f t="shared" si="255"/>
        <v/>
      </c>
    </row>
    <row r="2216" spans="2:34" x14ac:dyDescent="0.3">
      <c r="B2216" s="127" t="str">
        <f t="shared" si="253"/>
        <v/>
      </c>
      <c r="C2216" s="127" t="str">
        <f t="shared" si="254"/>
        <v/>
      </c>
      <c r="E2216" s="159"/>
      <c r="F2216" s="148" t="str">
        <f>IFERROR(VLOOKUP(CONCATENATE(G2216,E2216),LOTES!$A$6:$D$1002,4,0),"")</f>
        <v/>
      </c>
      <c r="H2216" s="136" t="str">
        <f>IFERROR(VLOOKUP(CONCATENATE(G2216,E2216),LOTES!$A$6:$F$1000,6,0),"")</f>
        <v/>
      </c>
      <c r="I2216" s="132" t="str">
        <f t="shared" si="257"/>
        <v/>
      </c>
      <c r="R2216" s="132" t="str">
        <f>IFERROR(VLOOKUP(Q2216,PROVEEDORES!$A$2:$B$100,2,0),"")</f>
        <v/>
      </c>
      <c r="U2216" s="127" t="str">
        <f>IFERROR(VLOOKUP(V2216,TRANSPORTE!$A$4:$B$99,2,0),"")</f>
        <v/>
      </c>
      <c r="Y2216" s="127" t="str">
        <f>IFERROR(VLOOKUP(V2216,TRANSPORTE!$A$4:$C$99,3,0),"")</f>
        <v/>
      </c>
      <c r="Z2216" s="127" t="str">
        <f>IFERROR(VLOOKUP(V2216,TRANSPORTE!$A$4:$D$99,4,0),"")</f>
        <v/>
      </c>
      <c r="AA2216" s="127" t="str">
        <f>IFERROR(VLOOKUP(V2216,TRANSPORTE!$A$4:$E$99,5,0),"")</f>
        <v/>
      </c>
      <c r="AB2216" s="127" t="str">
        <f t="shared" si="259"/>
        <v/>
      </c>
      <c r="AC2216" s="127" t="str">
        <f t="shared" si="258"/>
        <v/>
      </c>
      <c r="AE2216" s="132" t="str">
        <f t="shared" si="256"/>
        <v/>
      </c>
      <c r="AH2216" s="127" t="str">
        <f t="shared" si="255"/>
        <v/>
      </c>
    </row>
    <row r="2217" spans="2:34" x14ac:dyDescent="0.3">
      <c r="B2217" s="127" t="str">
        <f t="shared" si="253"/>
        <v/>
      </c>
      <c r="C2217" s="127" t="str">
        <f t="shared" si="254"/>
        <v/>
      </c>
      <c r="E2217" s="159"/>
      <c r="F2217" s="148" t="str">
        <f>IFERROR(VLOOKUP(CONCATENATE(G2217,E2217),LOTES!$A$6:$D$1002,4,0),"")</f>
        <v/>
      </c>
      <c r="H2217" s="136" t="str">
        <f>IFERROR(VLOOKUP(CONCATENATE(G2217,E2217),LOTES!$A$6:$F$1000,6,0),"")</f>
        <v/>
      </c>
      <c r="I2217" s="132" t="str">
        <f t="shared" si="257"/>
        <v/>
      </c>
      <c r="R2217" s="132" t="str">
        <f>IFERROR(VLOOKUP(Q2217,PROVEEDORES!$A$2:$B$100,2,0),"")</f>
        <v/>
      </c>
      <c r="U2217" s="127" t="str">
        <f>IFERROR(VLOOKUP(V2217,TRANSPORTE!$A$4:$B$99,2,0),"")</f>
        <v/>
      </c>
      <c r="Y2217" s="127" t="str">
        <f>IFERROR(VLOOKUP(V2217,TRANSPORTE!$A$4:$C$99,3,0),"")</f>
        <v/>
      </c>
      <c r="Z2217" s="127" t="str">
        <f>IFERROR(VLOOKUP(V2217,TRANSPORTE!$A$4:$D$99,4,0),"")</f>
        <v/>
      </c>
      <c r="AA2217" s="127" t="str">
        <f>IFERROR(VLOOKUP(V2217,TRANSPORTE!$A$4:$E$99,5,0),"")</f>
        <v/>
      </c>
      <c r="AB2217" s="127" t="str">
        <f t="shared" si="259"/>
        <v/>
      </c>
      <c r="AC2217" s="127" t="str">
        <f t="shared" si="258"/>
        <v/>
      </c>
      <c r="AE2217" s="132" t="str">
        <f t="shared" si="256"/>
        <v/>
      </c>
      <c r="AH2217" s="127" t="str">
        <f t="shared" si="255"/>
        <v/>
      </c>
    </row>
    <row r="2218" spans="2:34" x14ac:dyDescent="0.3">
      <c r="B2218" s="127" t="str">
        <f t="shared" si="253"/>
        <v/>
      </c>
      <c r="C2218" s="127" t="str">
        <f t="shared" si="254"/>
        <v/>
      </c>
      <c r="E2218" s="159"/>
      <c r="F2218" s="148" t="str">
        <f>IFERROR(VLOOKUP(CONCATENATE(G2218,E2218),LOTES!$A$6:$D$1002,4,0),"")</f>
        <v/>
      </c>
      <c r="H2218" s="136" t="str">
        <f>IFERROR(VLOOKUP(CONCATENATE(G2218,E2218),LOTES!$A$6:$F$1000,6,0),"")</f>
        <v/>
      </c>
      <c r="I2218" s="132" t="str">
        <f t="shared" si="257"/>
        <v/>
      </c>
      <c r="R2218" s="132" t="str">
        <f>IFERROR(VLOOKUP(Q2218,PROVEEDORES!$A$2:$B$100,2,0),"")</f>
        <v/>
      </c>
      <c r="U2218" s="127" t="str">
        <f>IFERROR(VLOOKUP(V2218,TRANSPORTE!$A$4:$B$99,2,0),"")</f>
        <v/>
      </c>
      <c r="Y2218" s="127" t="str">
        <f>IFERROR(VLOOKUP(V2218,TRANSPORTE!$A$4:$C$99,3,0),"")</f>
        <v/>
      </c>
      <c r="Z2218" s="127" t="str">
        <f>IFERROR(VLOOKUP(V2218,TRANSPORTE!$A$4:$D$99,4,0),"")</f>
        <v/>
      </c>
      <c r="AA2218" s="127" t="str">
        <f>IFERROR(VLOOKUP(V2218,TRANSPORTE!$A$4:$E$99,5,0),"")</f>
        <v/>
      </c>
      <c r="AB2218" s="127" t="str">
        <f t="shared" si="259"/>
        <v/>
      </c>
      <c r="AC2218" s="127" t="str">
        <f t="shared" si="258"/>
        <v/>
      </c>
      <c r="AE2218" s="132" t="str">
        <f t="shared" si="256"/>
        <v/>
      </c>
      <c r="AH2218" s="127" t="str">
        <f t="shared" si="255"/>
        <v/>
      </c>
    </row>
    <row r="2219" spans="2:34" x14ac:dyDescent="0.3">
      <c r="B2219" s="127" t="str">
        <f t="shared" si="253"/>
        <v/>
      </c>
      <c r="C2219" s="127" t="str">
        <f t="shared" si="254"/>
        <v/>
      </c>
      <c r="E2219" s="159"/>
      <c r="F2219" s="148" t="str">
        <f>IFERROR(VLOOKUP(CONCATENATE(G2219,E2219),LOTES!$A$6:$D$1002,4,0),"")</f>
        <v/>
      </c>
      <c r="H2219" s="136" t="str">
        <f>IFERROR(VLOOKUP(CONCATENATE(G2219,E2219),LOTES!$A$6:$F$1000,6,0),"")</f>
        <v/>
      </c>
      <c r="I2219" s="132" t="str">
        <f t="shared" si="257"/>
        <v/>
      </c>
      <c r="R2219" s="132" t="str">
        <f>IFERROR(VLOOKUP(Q2219,PROVEEDORES!$A$2:$B$100,2,0),"")</f>
        <v/>
      </c>
      <c r="U2219" s="127" t="str">
        <f>IFERROR(VLOOKUP(V2219,TRANSPORTE!$A$4:$B$99,2,0),"")</f>
        <v/>
      </c>
      <c r="Y2219" s="127" t="str">
        <f>IFERROR(VLOOKUP(V2219,TRANSPORTE!$A$4:$C$99,3,0),"")</f>
        <v/>
      </c>
      <c r="Z2219" s="127" t="str">
        <f>IFERROR(VLOOKUP(V2219,TRANSPORTE!$A$4:$D$99,4,0),"")</f>
        <v/>
      </c>
      <c r="AA2219" s="127" t="str">
        <f>IFERROR(VLOOKUP(V2219,TRANSPORTE!$A$4:$E$99,5,0),"")</f>
        <v/>
      </c>
      <c r="AB2219" s="127" t="str">
        <f t="shared" si="259"/>
        <v/>
      </c>
      <c r="AC2219" s="127" t="str">
        <f t="shared" si="258"/>
        <v/>
      </c>
      <c r="AE2219" s="132" t="str">
        <f t="shared" si="256"/>
        <v/>
      </c>
      <c r="AH2219" s="127" t="str">
        <f t="shared" si="255"/>
        <v/>
      </c>
    </row>
    <row r="2220" spans="2:34" x14ac:dyDescent="0.3">
      <c r="B2220" s="127" t="str">
        <f t="shared" si="253"/>
        <v/>
      </c>
      <c r="C2220" s="127" t="str">
        <f t="shared" si="254"/>
        <v/>
      </c>
      <c r="E2220" s="159"/>
      <c r="F2220" s="148" t="str">
        <f>IFERROR(VLOOKUP(CONCATENATE(G2220,E2220),LOTES!$A$6:$D$1002,4,0),"")</f>
        <v/>
      </c>
      <c r="H2220" s="136" t="str">
        <f>IFERROR(VLOOKUP(CONCATENATE(G2220,E2220),LOTES!$A$6:$F$1000,6,0),"")</f>
        <v/>
      </c>
      <c r="I2220" s="132" t="str">
        <f t="shared" si="257"/>
        <v/>
      </c>
      <c r="R2220" s="132" t="str">
        <f>IFERROR(VLOOKUP(Q2220,PROVEEDORES!$A$2:$B$100,2,0),"")</f>
        <v/>
      </c>
      <c r="U2220" s="127" t="str">
        <f>IFERROR(VLOOKUP(V2220,TRANSPORTE!$A$4:$B$99,2,0),"")</f>
        <v/>
      </c>
      <c r="Y2220" s="127" t="str">
        <f>IFERROR(VLOOKUP(V2220,TRANSPORTE!$A$4:$C$99,3,0),"")</f>
        <v/>
      </c>
      <c r="Z2220" s="127" t="str">
        <f>IFERROR(VLOOKUP(V2220,TRANSPORTE!$A$4:$D$99,4,0),"")</f>
        <v/>
      </c>
      <c r="AA2220" s="127" t="str">
        <f>IFERROR(VLOOKUP(V2220,TRANSPORTE!$A$4:$E$99,5,0),"")</f>
        <v/>
      </c>
      <c r="AB2220" s="127" t="str">
        <f t="shared" si="259"/>
        <v/>
      </c>
      <c r="AC2220" s="127" t="str">
        <f t="shared" si="258"/>
        <v/>
      </c>
      <c r="AE2220" s="132" t="str">
        <f t="shared" si="256"/>
        <v/>
      </c>
      <c r="AH2220" s="127" t="str">
        <f t="shared" si="255"/>
        <v/>
      </c>
    </row>
    <row r="2221" spans="2:34" x14ac:dyDescent="0.3">
      <c r="B2221" s="127" t="str">
        <f t="shared" si="253"/>
        <v/>
      </c>
      <c r="C2221" s="127" t="str">
        <f t="shared" si="254"/>
        <v/>
      </c>
      <c r="E2221" s="159"/>
      <c r="F2221" s="148" t="str">
        <f>IFERROR(VLOOKUP(CONCATENATE(G2221,E2221),LOTES!$A$6:$D$1002,4,0),"")</f>
        <v/>
      </c>
      <c r="H2221" s="136" t="str">
        <f>IFERROR(VLOOKUP(CONCATENATE(G2221,E2221),LOTES!$A$6:$F$1000,6,0),"")</f>
        <v/>
      </c>
      <c r="I2221" s="132" t="str">
        <f t="shared" si="257"/>
        <v/>
      </c>
      <c r="R2221" s="132" t="str">
        <f>IFERROR(VLOOKUP(Q2221,PROVEEDORES!$A$2:$B$100,2,0),"")</f>
        <v/>
      </c>
      <c r="U2221" s="127" t="str">
        <f>IFERROR(VLOOKUP(V2221,TRANSPORTE!$A$4:$B$99,2,0),"")</f>
        <v/>
      </c>
      <c r="Y2221" s="127" t="str">
        <f>IFERROR(VLOOKUP(V2221,TRANSPORTE!$A$4:$C$99,3,0),"")</f>
        <v/>
      </c>
      <c r="Z2221" s="127" t="str">
        <f>IFERROR(VLOOKUP(V2221,TRANSPORTE!$A$4:$D$99,4,0),"")</f>
        <v/>
      </c>
      <c r="AA2221" s="127" t="str">
        <f>IFERROR(VLOOKUP(V2221,TRANSPORTE!$A$4:$E$99,5,0),"")</f>
        <v/>
      </c>
      <c r="AB2221" s="127" t="str">
        <f t="shared" si="259"/>
        <v/>
      </c>
      <c r="AC2221" s="127" t="str">
        <f t="shared" si="258"/>
        <v/>
      </c>
      <c r="AE2221" s="132" t="str">
        <f t="shared" si="256"/>
        <v/>
      </c>
      <c r="AH2221" s="127" t="str">
        <f t="shared" si="255"/>
        <v/>
      </c>
    </row>
    <row r="2222" spans="2:34" x14ac:dyDescent="0.3">
      <c r="B2222" s="127" t="str">
        <f t="shared" si="253"/>
        <v/>
      </c>
      <c r="C2222" s="127" t="str">
        <f t="shared" si="254"/>
        <v/>
      </c>
      <c r="E2222" s="159"/>
      <c r="F2222" s="148" t="str">
        <f>IFERROR(VLOOKUP(CONCATENATE(G2222,E2222),LOTES!$A$6:$D$1002,4,0),"")</f>
        <v/>
      </c>
      <c r="H2222" s="136" t="str">
        <f>IFERROR(VLOOKUP(CONCATENATE(G2222,E2222),LOTES!$A$6:$F$1000,6,0),"")</f>
        <v/>
      </c>
      <c r="I2222" s="132" t="str">
        <f t="shared" si="257"/>
        <v/>
      </c>
      <c r="R2222" s="132" t="str">
        <f>IFERROR(VLOOKUP(Q2222,PROVEEDORES!$A$2:$B$100,2,0),"")</f>
        <v/>
      </c>
      <c r="U2222" s="127" t="str">
        <f>IFERROR(VLOOKUP(V2222,TRANSPORTE!$A$4:$B$99,2,0),"")</f>
        <v/>
      </c>
      <c r="Y2222" s="127" t="str">
        <f>IFERROR(VLOOKUP(V2222,TRANSPORTE!$A$4:$C$99,3,0),"")</f>
        <v/>
      </c>
      <c r="Z2222" s="127" t="str">
        <f>IFERROR(VLOOKUP(V2222,TRANSPORTE!$A$4:$D$99,4,0),"")</f>
        <v/>
      </c>
      <c r="AA2222" s="127" t="str">
        <f>IFERROR(VLOOKUP(V2222,TRANSPORTE!$A$4:$E$99,5,0),"")</f>
        <v/>
      </c>
      <c r="AB2222" s="127" t="str">
        <f t="shared" si="259"/>
        <v/>
      </c>
      <c r="AC2222" s="127" t="str">
        <f t="shared" si="258"/>
        <v/>
      </c>
      <c r="AE2222" s="132" t="str">
        <f t="shared" si="256"/>
        <v/>
      </c>
      <c r="AH2222" s="127" t="str">
        <f t="shared" si="255"/>
        <v/>
      </c>
    </row>
    <row r="2223" spans="2:34" x14ac:dyDescent="0.3">
      <c r="B2223" s="127" t="str">
        <f t="shared" si="253"/>
        <v/>
      </c>
      <c r="C2223" s="127" t="str">
        <f t="shared" si="254"/>
        <v/>
      </c>
      <c r="E2223" s="159"/>
      <c r="F2223" s="148" t="str">
        <f>IFERROR(VLOOKUP(CONCATENATE(G2223,E2223),LOTES!$A$6:$D$1002,4,0),"")</f>
        <v/>
      </c>
      <c r="H2223" s="136" t="str">
        <f>IFERROR(VLOOKUP(CONCATENATE(G2223,E2223),LOTES!$A$6:$F$1000,6,0),"")</f>
        <v/>
      </c>
      <c r="I2223" s="132" t="str">
        <f t="shared" si="257"/>
        <v/>
      </c>
      <c r="R2223" s="132" t="str">
        <f>IFERROR(VLOOKUP(Q2223,PROVEEDORES!$A$2:$B$100,2,0),"")</f>
        <v/>
      </c>
      <c r="U2223" s="127" t="str">
        <f>IFERROR(VLOOKUP(V2223,TRANSPORTE!$A$4:$B$99,2,0),"")</f>
        <v/>
      </c>
      <c r="Y2223" s="127" t="str">
        <f>IFERROR(VLOOKUP(V2223,TRANSPORTE!$A$4:$C$99,3,0),"")</f>
        <v/>
      </c>
      <c r="Z2223" s="127" t="str">
        <f>IFERROR(VLOOKUP(V2223,TRANSPORTE!$A$4:$D$99,4,0),"")</f>
        <v/>
      </c>
      <c r="AA2223" s="127" t="str">
        <f>IFERROR(VLOOKUP(V2223,TRANSPORTE!$A$4:$E$99,5,0),"")</f>
        <v/>
      </c>
      <c r="AB2223" s="127" t="str">
        <f t="shared" si="259"/>
        <v/>
      </c>
      <c r="AC2223" s="127" t="str">
        <f t="shared" si="258"/>
        <v/>
      </c>
      <c r="AE2223" s="132" t="str">
        <f t="shared" si="256"/>
        <v/>
      </c>
      <c r="AH2223" s="127" t="str">
        <f t="shared" si="255"/>
        <v/>
      </c>
    </row>
    <row r="2224" spans="2:34" x14ac:dyDescent="0.3">
      <c r="B2224" s="127" t="str">
        <f t="shared" si="253"/>
        <v/>
      </c>
      <c r="C2224" s="127" t="str">
        <f t="shared" si="254"/>
        <v/>
      </c>
      <c r="E2224" s="159"/>
      <c r="F2224" s="148" t="str">
        <f>IFERROR(VLOOKUP(CONCATENATE(G2224,E2224),LOTES!$A$6:$D$1002,4,0),"")</f>
        <v/>
      </c>
      <c r="H2224" s="136" t="str">
        <f>IFERROR(VLOOKUP(CONCATENATE(G2224,E2224),LOTES!$A$6:$F$1000,6,0),"")</f>
        <v/>
      </c>
      <c r="I2224" s="132" t="str">
        <f t="shared" si="257"/>
        <v/>
      </c>
      <c r="R2224" s="132" t="str">
        <f>IFERROR(VLOOKUP(Q2224,PROVEEDORES!$A$2:$B$100,2,0),"")</f>
        <v/>
      </c>
      <c r="U2224" s="127" t="str">
        <f>IFERROR(VLOOKUP(V2224,TRANSPORTE!$A$4:$B$99,2,0),"")</f>
        <v/>
      </c>
      <c r="Y2224" s="127" t="str">
        <f>IFERROR(VLOOKUP(V2224,TRANSPORTE!$A$4:$C$99,3,0),"")</f>
        <v/>
      </c>
      <c r="Z2224" s="127" t="str">
        <f>IFERROR(VLOOKUP(V2224,TRANSPORTE!$A$4:$D$99,4,0),"")</f>
        <v/>
      </c>
      <c r="AA2224" s="127" t="str">
        <f>IFERROR(VLOOKUP(V2224,TRANSPORTE!$A$4:$E$99,5,0),"")</f>
        <v/>
      </c>
      <c r="AB2224" s="127" t="str">
        <f t="shared" si="259"/>
        <v/>
      </c>
      <c r="AC2224" s="127" t="str">
        <f t="shared" si="258"/>
        <v/>
      </c>
      <c r="AE2224" s="132" t="str">
        <f t="shared" si="256"/>
        <v/>
      </c>
      <c r="AH2224" s="127" t="str">
        <f t="shared" si="255"/>
        <v/>
      </c>
    </row>
    <row r="2225" spans="2:34" x14ac:dyDescent="0.3">
      <c r="B2225" s="127" t="str">
        <f t="shared" si="253"/>
        <v/>
      </c>
      <c r="C2225" s="127" t="str">
        <f t="shared" si="254"/>
        <v/>
      </c>
      <c r="E2225" s="159"/>
      <c r="F2225" s="148" t="str">
        <f>IFERROR(VLOOKUP(CONCATENATE(G2225,E2225),LOTES!$A$6:$D$1002,4,0),"")</f>
        <v/>
      </c>
      <c r="H2225" s="136" t="str">
        <f>IFERROR(VLOOKUP(CONCATENATE(G2225,E2225),LOTES!$A$6:$F$1000,6,0),"")</f>
        <v/>
      </c>
      <c r="I2225" s="132" t="str">
        <f t="shared" si="257"/>
        <v/>
      </c>
      <c r="R2225" s="132" t="str">
        <f>IFERROR(VLOOKUP(Q2225,PROVEEDORES!$A$2:$B$100,2,0),"")</f>
        <v/>
      </c>
      <c r="U2225" s="127" t="str">
        <f>IFERROR(VLOOKUP(V2225,TRANSPORTE!$A$4:$B$99,2,0),"")</f>
        <v/>
      </c>
      <c r="Y2225" s="127" t="str">
        <f>IFERROR(VLOOKUP(V2225,TRANSPORTE!$A$4:$C$99,3,0),"")</f>
        <v/>
      </c>
      <c r="Z2225" s="127" t="str">
        <f>IFERROR(VLOOKUP(V2225,TRANSPORTE!$A$4:$D$99,4,0),"")</f>
        <v/>
      </c>
      <c r="AA2225" s="127" t="str">
        <f>IFERROR(VLOOKUP(V2225,TRANSPORTE!$A$4:$E$99,5,0),"")</f>
        <v/>
      </c>
      <c r="AB2225" s="127" t="str">
        <f t="shared" si="259"/>
        <v/>
      </c>
      <c r="AC2225" s="127" t="str">
        <f t="shared" si="258"/>
        <v/>
      </c>
      <c r="AE2225" s="132" t="str">
        <f t="shared" si="256"/>
        <v/>
      </c>
      <c r="AH2225" s="127" t="str">
        <f t="shared" si="255"/>
        <v/>
      </c>
    </row>
    <row r="2226" spans="2:34" x14ac:dyDescent="0.3">
      <c r="B2226" s="127" t="str">
        <f t="shared" si="253"/>
        <v/>
      </c>
      <c r="C2226" s="127" t="str">
        <f t="shared" si="254"/>
        <v/>
      </c>
      <c r="E2226" s="159"/>
      <c r="F2226" s="148" t="str">
        <f>IFERROR(VLOOKUP(CONCATENATE(G2226,E2226),LOTES!$A$6:$D$1002,4,0),"")</f>
        <v/>
      </c>
      <c r="H2226" s="136" t="str">
        <f>IFERROR(VLOOKUP(CONCATENATE(G2226,E2226),LOTES!$A$6:$F$1000,6,0),"")</f>
        <v/>
      </c>
      <c r="I2226" s="132" t="str">
        <f t="shared" si="257"/>
        <v/>
      </c>
      <c r="R2226" s="132" t="str">
        <f>IFERROR(VLOOKUP(Q2226,PROVEEDORES!$A$2:$B$100,2,0),"")</f>
        <v/>
      </c>
      <c r="U2226" s="127" t="str">
        <f>IFERROR(VLOOKUP(V2226,TRANSPORTE!$A$4:$B$99,2,0),"")</f>
        <v/>
      </c>
      <c r="Y2226" s="127" t="str">
        <f>IFERROR(VLOOKUP(V2226,TRANSPORTE!$A$4:$C$99,3,0),"")</f>
        <v/>
      </c>
      <c r="Z2226" s="127" t="str">
        <f>IFERROR(VLOOKUP(V2226,TRANSPORTE!$A$4:$D$99,4,0),"")</f>
        <v/>
      </c>
      <c r="AA2226" s="127" t="str">
        <f>IFERROR(VLOOKUP(V2226,TRANSPORTE!$A$4:$E$99,5,0),"")</f>
        <v/>
      </c>
      <c r="AB2226" s="127" t="str">
        <f t="shared" si="259"/>
        <v/>
      </c>
      <c r="AC2226" s="127" t="str">
        <f t="shared" si="258"/>
        <v/>
      </c>
      <c r="AE2226" s="132" t="str">
        <f t="shared" si="256"/>
        <v/>
      </c>
      <c r="AH2226" s="127" t="str">
        <f t="shared" si="255"/>
        <v/>
      </c>
    </row>
    <row r="2227" spans="2:34" x14ac:dyDescent="0.3">
      <c r="B2227" s="127" t="str">
        <f t="shared" si="253"/>
        <v/>
      </c>
      <c r="C2227" s="127" t="str">
        <f t="shared" si="254"/>
        <v/>
      </c>
      <c r="E2227" s="159"/>
      <c r="F2227" s="148" t="str">
        <f>IFERROR(VLOOKUP(CONCATENATE(G2227,E2227),LOTES!$A$6:$D$1002,4,0),"")</f>
        <v/>
      </c>
      <c r="H2227" s="136" t="str">
        <f>IFERROR(VLOOKUP(CONCATENATE(G2227,E2227),LOTES!$A$6:$F$1000,6,0),"")</f>
        <v/>
      </c>
      <c r="I2227" s="132" t="str">
        <f t="shared" si="257"/>
        <v/>
      </c>
      <c r="R2227" s="132" t="str">
        <f>IFERROR(VLOOKUP(Q2227,PROVEEDORES!$A$2:$B$100,2,0),"")</f>
        <v/>
      </c>
      <c r="U2227" s="127" t="str">
        <f>IFERROR(VLOOKUP(V2227,TRANSPORTE!$A$4:$B$99,2,0),"")</f>
        <v/>
      </c>
      <c r="Y2227" s="127" t="str">
        <f>IFERROR(VLOOKUP(V2227,TRANSPORTE!$A$4:$C$99,3,0),"")</f>
        <v/>
      </c>
      <c r="Z2227" s="127" t="str">
        <f>IFERROR(VLOOKUP(V2227,TRANSPORTE!$A$4:$D$99,4,0),"")</f>
        <v/>
      </c>
      <c r="AA2227" s="127" t="str">
        <f>IFERROR(VLOOKUP(V2227,TRANSPORTE!$A$4:$E$99,5,0),"")</f>
        <v/>
      </c>
      <c r="AB2227" s="127" t="str">
        <f t="shared" si="259"/>
        <v/>
      </c>
      <c r="AC2227" s="127" t="str">
        <f t="shared" si="258"/>
        <v/>
      </c>
      <c r="AE2227" s="132" t="str">
        <f t="shared" si="256"/>
        <v/>
      </c>
      <c r="AH2227" s="127" t="str">
        <f t="shared" si="255"/>
        <v/>
      </c>
    </row>
    <row r="2228" spans="2:34" x14ac:dyDescent="0.3">
      <c r="B2228" s="127" t="str">
        <f t="shared" si="253"/>
        <v/>
      </c>
      <c r="C2228" s="127" t="str">
        <f t="shared" si="254"/>
        <v/>
      </c>
      <c r="E2228" s="159"/>
      <c r="F2228" s="148" t="str">
        <f>IFERROR(VLOOKUP(CONCATENATE(G2228,E2228),LOTES!$A$6:$D$1002,4,0),"")</f>
        <v/>
      </c>
      <c r="H2228" s="136" t="str">
        <f>IFERROR(VLOOKUP(CONCATENATE(G2228,E2228),LOTES!$A$6:$F$1000,6,0),"")</f>
        <v/>
      </c>
      <c r="I2228" s="132" t="str">
        <f t="shared" si="257"/>
        <v/>
      </c>
      <c r="R2228" s="132" t="str">
        <f>IFERROR(VLOOKUP(Q2228,PROVEEDORES!$A$2:$B$100,2,0),"")</f>
        <v/>
      </c>
      <c r="U2228" s="127" t="str">
        <f>IFERROR(VLOOKUP(V2228,TRANSPORTE!$A$4:$B$99,2,0),"")</f>
        <v/>
      </c>
      <c r="Y2228" s="127" t="str">
        <f>IFERROR(VLOOKUP(V2228,TRANSPORTE!$A$4:$C$99,3,0),"")</f>
        <v/>
      </c>
      <c r="Z2228" s="127" t="str">
        <f>IFERROR(VLOOKUP(V2228,TRANSPORTE!$A$4:$D$99,4,0),"")</f>
        <v/>
      </c>
      <c r="AA2228" s="127" t="str">
        <f>IFERROR(VLOOKUP(V2228,TRANSPORTE!$A$4:$E$99,5,0),"")</f>
        <v/>
      </c>
      <c r="AB2228" s="127" t="str">
        <f t="shared" si="259"/>
        <v/>
      </c>
      <c r="AC2228" s="127" t="str">
        <f t="shared" si="258"/>
        <v/>
      </c>
      <c r="AE2228" s="132" t="str">
        <f t="shared" si="256"/>
        <v/>
      </c>
      <c r="AH2228" s="127" t="str">
        <f t="shared" si="255"/>
        <v/>
      </c>
    </row>
    <row r="2229" spans="2:34" x14ac:dyDescent="0.3">
      <c r="B2229" s="127" t="str">
        <f t="shared" si="253"/>
        <v/>
      </c>
      <c r="C2229" s="127" t="str">
        <f t="shared" si="254"/>
        <v/>
      </c>
      <c r="E2229" s="159"/>
      <c r="F2229" s="148" t="str">
        <f>IFERROR(VLOOKUP(CONCATENATE(G2229,E2229),LOTES!$A$6:$D$1002,4,0),"")</f>
        <v/>
      </c>
      <c r="H2229" s="136" t="str">
        <f>IFERROR(VLOOKUP(CONCATENATE(G2229,E2229),LOTES!$A$6:$F$1000,6,0),"")</f>
        <v/>
      </c>
      <c r="I2229" s="132" t="str">
        <f t="shared" si="257"/>
        <v/>
      </c>
      <c r="R2229" s="132" t="str">
        <f>IFERROR(VLOOKUP(Q2229,PROVEEDORES!$A$2:$B$100,2,0),"")</f>
        <v/>
      </c>
      <c r="U2229" s="127" t="str">
        <f>IFERROR(VLOOKUP(V2229,TRANSPORTE!$A$4:$B$99,2,0),"")</f>
        <v/>
      </c>
      <c r="Y2229" s="127" t="str">
        <f>IFERROR(VLOOKUP(V2229,TRANSPORTE!$A$4:$C$99,3,0),"")</f>
        <v/>
      </c>
      <c r="Z2229" s="127" t="str">
        <f>IFERROR(VLOOKUP(V2229,TRANSPORTE!$A$4:$D$99,4,0),"")</f>
        <v/>
      </c>
      <c r="AA2229" s="127" t="str">
        <f>IFERROR(VLOOKUP(V2229,TRANSPORTE!$A$4:$E$99,5,0),"")</f>
        <v/>
      </c>
      <c r="AB2229" s="127" t="str">
        <f t="shared" si="259"/>
        <v/>
      </c>
      <c r="AC2229" s="127" t="str">
        <f t="shared" si="258"/>
        <v/>
      </c>
      <c r="AE2229" s="132" t="str">
        <f t="shared" si="256"/>
        <v/>
      </c>
      <c r="AH2229" s="127" t="str">
        <f t="shared" si="255"/>
        <v/>
      </c>
    </row>
    <row r="2230" spans="2:34" x14ac:dyDescent="0.3">
      <c r="B2230" s="127" t="str">
        <f t="shared" si="253"/>
        <v/>
      </c>
      <c r="C2230" s="127" t="str">
        <f t="shared" si="254"/>
        <v/>
      </c>
      <c r="E2230" s="159"/>
      <c r="F2230" s="148" t="str">
        <f>IFERROR(VLOOKUP(CONCATENATE(G2230,E2230),LOTES!$A$6:$D$1002,4,0),"")</f>
        <v/>
      </c>
      <c r="H2230" s="136" t="str">
        <f>IFERROR(VLOOKUP(CONCATENATE(G2230,E2230),LOTES!$A$6:$F$1000,6,0),"")</f>
        <v/>
      </c>
      <c r="I2230" s="132" t="str">
        <f t="shared" si="257"/>
        <v/>
      </c>
      <c r="R2230" s="132" t="str">
        <f>IFERROR(VLOOKUP(Q2230,PROVEEDORES!$A$2:$B$100,2,0),"")</f>
        <v/>
      </c>
      <c r="U2230" s="127" t="str">
        <f>IFERROR(VLOOKUP(V2230,TRANSPORTE!$A$4:$B$99,2,0),"")</f>
        <v/>
      </c>
      <c r="Y2230" s="127" t="str">
        <f>IFERROR(VLOOKUP(V2230,TRANSPORTE!$A$4:$C$99,3,0),"")</f>
        <v/>
      </c>
      <c r="Z2230" s="127" t="str">
        <f>IFERROR(VLOOKUP(V2230,TRANSPORTE!$A$4:$D$99,4,0),"")</f>
        <v/>
      </c>
      <c r="AA2230" s="127" t="str">
        <f>IFERROR(VLOOKUP(V2230,TRANSPORTE!$A$4:$E$99,5,0),"")</f>
        <v/>
      </c>
      <c r="AB2230" s="127" t="str">
        <f t="shared" si="259"/>
        <v/>
      </c>
      <c r="AC2230" s="127" t="str">
        <f t="shared" si="258"/>
        <v/>
      </c>
      <c r="AE2230" s="132" t="str">
        <f t="shared" si="256"/>
        <v/>
      </c>
      <c r="AH2230" s="127" t="str">
        <f t="shared" si="255"/>
        <v/>
      </c>
    </row>
    <row r="2231" spans="2:34" x14ac:dyDescent="0.3">
      <c r="B2231" s="127" t="str">
        <f t="shared" si="253"/>
        <v/>
      </c>
      <c r="C2231" s="127" t="str">
        <f t="shared" si="254"/>
        <v/>
      </c>
      <c r="E2231" s="159"/>
      <c r="F2231" s="148" t="str">
        <f>IFERROR(VLOOKUP(CONCATENATE(G2231,E2231),LOTES!$A$6:$D$1002,4,0),"")</f>
        <v/>
      </c>
      <c r="H2231" s="136" t="str">
        <f>IFERROR(VLOOKUP(CONCATENATE(G2231,E2231),LOTES!$A$6:$F$1000,6,0),"")</f>
        <v/>
      </c>
      <c r="I2231" s="132" t="str">
        <f t="shared" si="257"/>
        <v/>
      </c>
      <c r="R2231" s="132" t="str">
        <f>IFERROR(VLOOKUP(Q2231,PROVEEDORES!$A$2:$B$100,2,0),"")</f>
        <v/>
      </c>
      <c r="U2231" s="127" t="str">
        <f>IFERROR(VLOOKUP(V2231,TRANSPORTE!$A$4:$B$99,2,0),"")</f>
        <v/>
      </c>
      <c r="Y2231" s="127" t="str">
        <f>IFERROR(VLOOKUP(V2231,TRANSPORTE!$A$4:$C$99,3,0),"")</f>
        <v/>
      </c>
      <c r="Z2231" s="127" t="str">
        <f>IFERROR(VLOOKUP(V2231,TRANSPORTE!$A$4:$D$99,4,0),"")</f>
        <v/>
      </c>
      <c r="AA2231" s="127" t="str">
        <f>IFERROR(VLOOKUP(V2231,TRANSPORTE!$A$4:$E$99,5,0),"")</f>
        <v/>
      </c>
      <c r="AB2231" s="127" t="str">
        <f t="shared" si="259"/>
        <v/>
      </c>
      <c r="AC2231" s="127" t="str">
        <f t="shared" si="258"/>
        <v/>
      </c>
      <c r="AE2231" s="132" t="str">
        <f t="shared" si="256"/>
        <v/>
      </c>
      <c r="AH2231" s="127" t="str">
        <f t="shared" si="255"/>
        <v/>
      </c>
    </row>
    <row r="2232" spans="2:34" x14ac:dyDescent="0.3">
      <c r="B2232" s="127" t="str">
        <f t="shared" si="253"/>
        <v/>
      </c>
      <c r="C2232" s="127" t="str">
        <f t="shared" si="254"/>
        <v/>
      </c>
      <c r="E2232" s="159"/>
      <c r="F2232" s="148" t="str">
        <f>IFERROR(VLOOKUP(CONCATENATE(G2232,E2232),LOTES!$A$6:$D$1002,4,0),"")</f>
        <v/>
      </c>
      <c r="H2232" s="136" t="str">
        <f>IFERROR(VLOOKUP(CONCATENATE(G2232,E2232),LOTES!$A$6:$F$1000,6,0),"")</f>
        <v/>
      </c>
      <c r="I2232" s="132" t="str">
        <f t="shared" si="257"/>
        <v/>
      </c>
      <c r="R2232" s="132" t="str">
        <f>IFERROR(VLOOKUP(Q2232,PROVEEDORES!$A$2:$B$100,2,0),"")</f>
        <v/>
      </c>
      <c r="U2232" s="127" t="str">
        <f>IFERROR(VLOOKUP(V2232,TRANSPORTE!$A$4:$B$99,2,0),"")</f>
        <v/>
      </c>
      <c r="Y2232" s="127" t="str">
        <f>IFERROR(VLOOKUP(V2232,TRANSPORTE!$A$4:$C$99,3,0),"")</f>
        <v/>
      </c>
      <c r="Z2232" s="127" t="str">
        <f>IFERROR(VLOOKUP(V2232,TRANSPORTE!$A$4:$D$99,4,0),"")</f>
        <v/>
      </c>
      <c r="AA2232" s="127" t="str">
        <f>IFERROR(VLOOKUP(V2232,TRANSPORTE!$A$4:$E$99,5,0),"")</f>
        <v/>
      </c>
      <c r="AB2232" s="127" t="str">
        <f t="shared" si="259"/>
        <v/>
      </c>
      <c r="AC2232" s="127" t="str">
        <f t="shared" si="258"/>
        <v/>
      </c>
      <c r="AE2232" s="132" t="str">
        <f t="shared" si="256"/>
        <v/>
      </c>
      <c r="AH2232" s="127" t="str">
        <f t="shared" si="255"/>
        <v/>
      </c>
    </row>
    <row r="2233" spans="2:34" x14ac:dyDescent="0.3">
      <c r="B2233" s="127" t="str">
        <f t="shared" si="253"/>
        <v/>
      </c>
      <c r="C2233" s="127" t="str">
        <f t="shared" si="254"/>
        <v/>
      </c>
      <c r="E2233" s="159"/>
      <c r="F2233" s="148" t="str">
        <f>IFERROR(VLOOKUP(CONCATENATE(G2233,E2233),LOTES!$A$6:$D$1002,4,0),"")</f>
        <v/>
      </c>
      <c r="H2233" s="136" t="str">
        <f>IFERROR(VLOOKUP(CONCATENATE(G2233,E2233),LOTES!$A$6:$F$1000,6,0),"")</f>
        <v/>
      </c>
      <c r="I2233" s="132" t="str">
        <f t="shared" si="257"/>
        <v/>
      </c>
      <c r="R2233" s="132" t="str">
        <f>IFERROR(VLOOKUP(Q2233,PROVEEDORES!$A$2:$B$100,2,0),"")</f>
        <v/>
      </c>
      <c r="U2233" s="127" t="str">
        <f>IFERROR(VLOOKUP(V2233,TRANSPORTE!$A$4:$B$99,2,0),"")</f>
        <v/>
      </c>
      <c r="Y2233" s="127" t="str">
        <f>IFERROR(VLOOKUP(V2233,TRANSPORTE!$A$4:$C$99,3,0),"")</f>
        <v/>
      </c>
      <c r="Z2233" s="127" t="str">
        <f>IFERROR(VLOOKUP(V2233,TRANSPORTE!$A$4:$D$99,4,0),"")</f>
        <v/>
      </c>
      <c r="AA2233" s="127" t="str">
        <f>IFERROR(VLOOKUP(V2233,TRANSPORTE!$A$4:$E$99,5,0),"")</f>
        <v/>
      </c>
      <c r="AB2233" s="127" t="str">
        <f t="shared" si="259"/>
        <v/>
      </c>
      <c r="AC2233" s="127" t="str">
        <f t="shared" si="258"/>
        <v/>
      </c>
      <c r="AE2233" s="132" t="str">
        <f t="shared" si="256"/>
        <v/>
      </c>
      <c r="AH2233" s="127" t="str">
        <f t="shared" si="255"/>
        <v/>
      </c>
    </row>
    <row r="2234" spans="2:34" x14ac:dyDescent="0.3">
      <c r="B2234" s="127" t="str">
        <f t="shared" si="253"/>
        <v/>
      </c>
      <c r="C2234" s="127" t="str">
        <f t="shared" si="254"/>
        <v/>
      </c>
      <c r="E2234" s="159"/>
      <c r="F2234" s="148" t="str">
        <f>IFERROR(VLOOKUP(CONCATENATE(G2234,E2234),LOTES!$A$6:$D$1002,4,0),"")</f>
        <v/>
      </c>
      <c r="H2234" s="136" t="str">
        <f>IFERROR(VLOOKUP(CONCATENATE(G2234,E2234),LOTES!$A$6:$F$1000,6,0),"")</f>
        <v/>
      </c>
      <c r="I2234" s="132" t="str">
        <f t="shared" si="257"/>
        <v/>
      </c>
      <c r="R2234" s="132" t="str">
        <f>IFERROR(VLOOKUP(Q2234,PROVEEDORES!$A$2:$B$100,2,0),"")</f>
        <v/>
      </c>
      <c r="U2234" s="127" t="str">
        <f>IFERROR(VLOOKUP(V2234,TRANSPORTE!$A$4:$B$99,2,0),"")</f>
        <v/>
      </c>
      <c r="Y2234" s="127" t="str">
        <f>IFERROR(VLOOKUP(V2234,TRANSPORTE!$A$4:$C$99,3,0),"")</f>
        <v/>
      </c>
      <c r="Z2234" s="127" t="str">
        <f>IFERROR(VLOOKUP(V2234,TRANSPORTE!$A$4:$D$99,4,0),"")</f>
        <v/>
      </c>
      <c r="AA2234" s="127" t="str">
        <f>IFERROR(VLOOKUP(V2234,TRANSPORTE!$A$4:$E$99,5,0),"")</f>
        <v/>
      </c>
      <c r="AB2234" s="127" t="str">
        <f t="shared" si="259"/>
        <v/>
      </c>
      <c r="AC2234" s="127" t="str">
        <f t="shared" si="258"/>
        <v/>
      </c>
      <c r="AE2234" s="132" t="str">
        <f t="shared" si="256"/>
        <v/>
      </c>
      <c r="AH2234" s="127" t="str">
        <f t="shared" si="255"/>
        <v/>
      </c>
    </row>
    <row r="2235" spans="2:34" x14ac:dyDescent="0.3">
      <c r="B2235" s="127" t="str">
        <f t="shared" si="253"/>
        <v/>
      </c>
      <c r="C2235" s="127" t="str">
        <f t="shared" si="254"/>
        <v/>
      </c>
      <c r="E2235" s="159"/>
      <c r="F2235" s="148" t="str">
        <f>IFERROR(VLOOKUP(CONCATENATE(G2235,E2235),LOTES!$A$6:$D$1002,4,0),"")</f>
        <v/>
      </c>
      <c r="H2235" s="136" t="str">
        <f>IFERROR(VLOOKUP(CONCATENATE(G2235,E2235),LOTES!$A$6:$F$1000,6,0),"")</f>
        <v/>
      </c>
      <c r="I2235" s="132" t="str">
        <f t="shared" si="257"/>
        <v/>
      </c>
      <c r="R2235" s="132" t="str">
        <f>IFERROR(VLOOKUP(Q2235,PROVEEDORES!$A$2:$B$100,2,0),"")</f>
        <v/>
      </c>
      <c r="U2235" s="127" t="str">
        <f>IFERROR(VLOOKUP(V2235,TRANSPORTE!$A$4:$B$99,2,0),"")</f>
        <v/>
      </c>
      <c r="Y2235" s="127" t="str">
        <f>IFERROR(VLOOKUP(V2235,TRANSPORTE!$A$4:$C$99,3,0),"")</f>
        <v/>
      </c>
      <c r="Z2235" s="127" t="str">
        <f>IFERROR(VLOOKUP(V2235,TRANSPORTE!$A$4:$D$99,4,0),"")</f>
        <v/>
      </c>
      <c r="AA2235" s="127" t="str">
        <f>IFERROR(VLOOKUP(V2235,TRANSPORTE!$A$4:$E$99,5,0),"")</f>
        <v/>
      </c>
      <c r="AB2235" s="127" t="str">
        <f t="shared" si="259"/>
        <v/>
      </c>
      <c r="AC2235" s="127" t="str">
        <f t="shared" si="258"/>
        <v/>
      </c>
      <c r="AE2235" s="132" t="str">
        <f t="shared" si="256"/>
        <v/>
      </c>
      <c r="AH2235" s="127" t="str">
        <f t="shared" si="255"/>
        <v/>
      </c>
    </row>
    <row r="2236" spans="2:34" x14ac:dyDescent="0.3">
      <c r="B2236" s="127" t="str">
        <f t="shared" si="253"/>
        <v/>
      </c>
      <c r="C2236" s="127" t="str">
        <f t="shared" si="254"/>
        <v/>
      </c>
      <c r="E2236" s="159"/>
      <c r="F2236" s="148" t="str">
        <f>IFERROR(VLOOKUP(CONCATENATE(G2236,E2236),LOTES!$A$6:$D$1002,4,0),"")</f>
        <v/>
      </c>
      <c r="H2236" s="136" t="str">
        <f>IFERROR(VLOOKUP(CONCATENATE(G2236,E2236),LOTES!$A$6:$F$1000,6,0),"")</f>
        <v/>
      </c>
      <c r="I2236" s="132" t="str">
        <f t="shared" si="257"/>
        <v/>
      </c>
      <c r="R2236" s="132" t="str">
        <f>IFERROR(VLOOKUP(Q2236,PROVEEDORES!$A$2:$B$100,2,0),"")</f>
        <v/>
      </c>
      <c r="U2236" s="127" t="str">
        <f>IFERROR(VLOOKUP(V2236,TRANSPORTE!$A$4:$B$99,2,0),"")</f>
        <v/>
      </c>
      <c r="Y2236" s="127" t="str">
        <f>IFERROR(VLOOKUP(V2236,TRANSPORTE!$A$4:$C$99,3,0),"")</f>
        <v/>
      </c>
      <c r="Z2236" s="127" t="str">
        <f>IFERROR(VLOOKUP(V2236,TRANSPORTE!$A$4:$D$99,4,0),"")</f>
        <v/>
      </c>
      <c r="AA2236" s="127" t="str">
        <f>IFERROR(VLOOKUP(V2236,TRANSPORTE!$A$4:$E$99,5,0),"")</f>
        <v/>
      </c>
      <c r="AB2236" s="127" t="str">
        <f t="shared" si="259"/>
        <v/>
      </c>
      <c r="AC2236" s="127" t="str">
        <f t="shared" si="258"/>
        <v/>
      </c>
      <c r="AE2236" s="132" t="str">
        <f t="shared" si="256"/>
        <v/>
      </c>
      <c r="AH2236" s="127" t="str">
        <f t="shared" si="255"/>
        <v/>
      </c>
    </row>
    <row r="2237" spans="2:34" x14ac:dyDescent="0.3">
      <c r="B2237" s="127" t="str">
        <f t="shared" si="253"/>
        <v/>
      </c>
      <c r="C2237" s="127" t="str">
        <f t="shared" si="254"/>
        <v/>
      </c>
      <c r="E2237" s="159"/>
      <c r="F2237" s="148" t="str">
        <f>IFERROR(VLOOKUP(CONCATENATE(G2237,E2237),LOTES!$A$6:$D$1002,4,0),"")</f>
        <v/>
      </c>
      <c r="H2237" s="136" t="str">
        <f>IFERROR(VLOOKUP(CONCATENATE(G2237,E2237),LOTES!$A$6:$F$1000,6,0),"")</f>
        <v/>
      </c>
      <c r="I2237" s="132" t="str">
        <f t="shared" si="257"/>
        <v/>
      </c>
      <c r="R2237" s="132" t="str">
        <f>IFERROR(VLOOKUP(Q2237,PROVEEDORES!$A$2:$B$100,2,0),"")</f>
        <v/>
      </c>
      <c r="U2237" s="127" t="str">
        <f>IFERROR(VLOOKUP(V2237,TRANSPORTE!$A$4:$B$99,2,0),"")</f>
        <v/>
      </c>
      <c r="Y2237" s="127" t="str">
        <f>IFERROR(VLOOKUP(V2237,TRANSPORTE!$A$4:$C$99,3,0),"")</f>
        <v/>
      </c>
      <c r="Z2237" s="127" t="str">
        <f>IFERROR(VLOOKUP(V2237,TRANSPORTE!$A$4:$D$99,4,0),"")</f>
        <v/>
      </c>
      <c r="AA2237" s="127" t="str">
        <f>IFERROR(VLOOKUP(V2237,TRANSPORTE!$A$4:$E$99,5,0),"")</f>
        <v/>
      </c>
      <c r="AB2237" s="127" t="str">
        <f t="shared" si="259"/>
        <v/>
      </c>
      <c r="AC2237" s="127" t="str">
        <f t="shared" si="258"/>
        <v/>
      </c>
      <c r="AE2237" s="132" t="str">
        <f t="shared" si="256"/>
        <v/>
      </c>
      <c r="AH2237" s="127" t="str">
        <f t="shared" si="255"/>
        <v/>
      </c>
    </row>
    <row r="2238" spans="2:34" x14ac:dyDescent="0.3">
      <c r="B2238" s="127" t="str">
        <f t="shared" si="253"/>
        <v/>
      </c>
      <c r="C2238" s="127" t="str">
        <f t="shared" si="254"/>
        <v/>
      </c>
      <c r="E2238" s="159"/>
      <c r="F2238" s="148" t="str">
        <f>IFERROR(VLOOKUP(CONCATENATE(G2238,E2238),LOTES!$A$6:$D$1002,4,0),"")</f>
        <v/>
      </c>
      <c r="H2238" s="136" t="str">
        <f>IFERROR(VLOOKUP(CONCATENATE(G2238,E2238),LOTES!$A$6:$F$1000,6,0),"")</f>
        <v/>
      </c>
      <c r="I2238" s="132" t="str">
        <f t="shared" si="257"/>
        <v/>
      </c>
      <c r="R2238" s="132" t="str">
        <f>IFERROR(VLOOKUP(Q2238,PROVEEDORES!$A$2:$B$100,2,0),"")</f>
        <v/>
      </c>
      <c r="U2238" s="127" t="str">
        <f>IFERROR(VLOOKUP(V2238,TRANSPORTE!$A$4:$B$99,2,0),"")</f>
        <v/>
      </c>
      <c r="Y2238" s="127" t="str">
        <f>IFERROR(VLOOKUP(V2238,TRANSPORTE!$A$4:$C$99,3,0),"")</f>
        <v/>
      </c>
      <c r="Z2238" s="127" t="str">
        <f>IFERROR(VLOOKUP(V2238,TRANSPORTE!$A$4:$D$99,4,0),"")</f>
        <v/>
      </c>
      <c r="AA2238" s="127" t="str">
        <f>IFERROR(VLOOKUP(V2238,TRANSPORTE!$A$4:$E$99,5,0),"")</f>
        <v/>
      </c>
      <c r="AB2238" s="127" t="str">
        <f t="shared" si="259"/>
        <v/>
      </c>
      <c r="AC2238" s="127" t="str">
        <f t="shared" si="258"/>
        <v/>
      </c>
      <c r="AE2238" s="132" t="str">
        <f t="shared" si="256"/>
        <v/>
      </c>
      <c r="AH2238" s="127" t="str">
        <f t="shared" si="255"/>
        <v/>
      </c>
    </row>
    <row r="2239" spans="2:34" x14ac:dyDescent="0.3">
      <c r="B2239" s="127" t="str">
        <f t="shared" ref="B2239:B2302" si="260">CONCATENATE(A2239,AB2239)</f>
        <v/>
      </c>
      <c r="C2239" s="127" t="str">
        <f t="shared" ref="C2239:C2302" si="261">CONCATENATE(N2239,I2239)</f>
        <v/>
      </c>
      <c r="E2239" s="159"/>
      <c r="F2239" s="148" t="str">
        <f>IFERROR(VLOOKUP(CONCATENATE(G2239,E2239),LOTES!$A$6:$D$1002,4,0),"")</f>
        <v/>
      </c>
      <c r="H2239" s="136" t="str">
        <f>IFERROR(VLOOKUP(CONCATENATE(G2239,E2239),LOTES!$A$6:$F$1000,6,0),"")</f>
        <v/>
      </c>
      <c r="I2239" s="132" t="str">
        <f t="shared" si="257"/>
        <v/>
      </c>
      <c r="R2239" s="132" t="str">
        <f>IFERROR(VLOOKUP(Q2239,PROVEEDORES!$A$2:$B$100,2,0),"")</f>
        <v/>
      </c>
      <c r="U2239" s="127" t="str">
        <f>IFERROR(VLOOKUP(V2239,TRANSPORTE!$A$4:$B$99,2,0),"")</f>
        <v/>
      </c>
      <c r="Y2239" s="127" t="str">
        <f>IFERROR(VLOOKUP(V2239,TRANSPORTE!$A$4:$C$99,3,0),"")</f>
        <v/>
      </c>
      <c r="Z2239" s="127" t="str">
        <f>IFERROR(VLOOKUP(V2239,TRANSPORTE!$A$4:$D$99,4,0),"")</f>
        <v/>
      </c>
      <c r="AA2239" s="127" t="str">
        <f>IFERROR(VLOOKUP(V2239,TRANSPORTE!$A$4:$E$99,5,0),"")</f>
        <v/>
      </c>
      <c r="AB2239" s="127" t="str">
        <f t="shared" si="259"/>
        <v/>
      </c>
      <c r="AC2239" s="127" t="str">
        <f t="shared" si="258"/>
        <v/>
      </c>
      <c r="AE2239" s="132" t="str">
        <f t="shared" si="256"/>
        <v/>
      </c>
      <c r="AH2239" s="127" t="str">
        <f t="shared" ref="AH2239:AH2302" si="262">CONCATENATE(N2239,F2239)</f>
        <v/>
      </c>
    </row>
    <row r="2240" spans="2:34" x14ac:dyDescent="0.3">
      <c r="B2240" s="127" t="str">
        <f t="shared" si="260"/>
        <v/>
      </c>
      <c r="C2240" s="127" t="str">
        <f t="shared" si="261"/>
        <v/>
      </c>
      <c r="E2240" s="159"/>
      <c r="F2240" s="148" t="str">
        <f>IFERROR(VLOOKUP(CONCATENATE(G2240,E2240),LOTES!$A$6:$D$1002,4,0),"")</f>
        <v/>
      </c>
      <c r="H2240" s="136" t="str">
        <f>IFERROR(VLOOKUP(CONCATENATE(G2240,E2240),LOTES!$A$6:$F$1000,6,0),"")</f>
        <v/>
      </c>
      <c r="I2240" s="132" t="str">
        <f t="shared" si="257"/>
        <v/>
      </c>
      <c r="R2240" s="132" t="str">
        <f>IFERROR(VLOOKUP(Q2240,PROVEEDORES!$A$2:$B$100,2,0),"")</f>
        <v/>
      </c>
      <c r="U2240" s="127" t="str">
        <f>IFERROR(VLOOKUP(V2240,TRANSPORTE!$A$4:$B$99,2,0),"")</f>
        <v/>
      </c>
      <c r="Y2240" s="127" t="str">
        <f>IFERROR(VLOOKUP(V2240,TRANSPORTE!$A$4:$C$99,3,0),"")</f>
        <v/>
      </c>
      <c r="Z2240" s="127" t="str">
        <f>IFERROR(VLOOKUP(V2240,TRANSPORTE!$A$4:$D$99,4,0),"")</f>
        <v/>
      </c>
      <c r="AA2240" s="127" t="str">
        <f>IFERROR(VLOOKUP(V2240,TRANSPORTE!$A$4:$E$99,5,0),"")</f>
        <v/>
      </c>
      <c r="AB2240" s="127" t="str">
        <f t="shared" si="259"/>
        <v/>
      </c>
      <c r="AC2240" s="127" t="str">
        <f t="shared" si="258"/>
        <v/>
      </c>
      <c r="AE2240" s="132" t="str">
        <f t="shared" si="256"/>
        <v/>
      </c>
      <c r="AH2240" s="127" t="str">
        <f t="shared" si="262"/>
        <v/>
      </c>
    </row>
    <row r="2241" spans="2:34" x14ac:dyDescent="0.3">
      <c r="B2241" s="127" t="str">
        <f t="shared" si="260"/>
        <v/>
      </c>
      <c r="C2241" s="127" t="str">
        <f t="shared" si="261"/>
        <v/>
      </c>
      <c r="E2241" s="159"/>
      <c r="F2241" s="148" t="str">
        <f>IFERROR(VLOOKUP(CONCATENATE(G2241,E2241),LOTES!$A$6:$D$1002,4,0),"")</f>
        <v/>
      </c>
      <c r="H2241" s="136" t="str">
        <f>IFERROR(VLOOKUP(CONCATENATE(G2241,E2241),LOTES!$A$6:$F$1000,6,0),"")</f>
        <v/>
      </c>
      <c r="I2241" s="132" t="str">
        <f t="shared" si="257"/>
        <v/>
      </c>
      <c r="R2241" s="132" t="str">
        <f>IFERROR(VLOOKUP(Q2241,PROVEEDORES!$A$2:$B$100,2,0),"")</f>
        <v/>
      </c>
      <c r="U2241" s="127" t="str">
        <f>IFERROR(VLOOKUP(V2241,TRANSPORTE!$A$4:$B$99,2,0),"")</f>
        <v/>
      </c>
      <c r="Y2241" s="127" t="str">
        <f>IFERROR(VLOOKUP(V2241,TRANSPORTE!$A$4:$C$99,3,0),"")</f>
        <v/>
      </c>
      <c r="Z2241" s="127" t="str">
        <f>IFERROR(VLOOKUP(V2241,TRANSPORTE!$A$4:$D$99,4,0),"")</f>
        <v/>
      </c>
      <c r="AA2241" s="127" t="str">
        <f>IFERROR(VLOOKUP(V2241,TRANSPORTE!$A$4:$E$99,5,0),"")</f>
        <v/>
      </c>
      <c r="AB2241" s="127" t="str">
        <f t="shared" si="259"/>
        <v/>
      </c>
      <c r="AC2241" s="127" t="str">
        <f t="shared" si="258"/>
        <v/>
      </c>
      <c r="AE2241" s="132" t="str">
        <f t="shared" si="256"/>
        <v/>
      </c>
      <c r="AH2241" s="127" t="str">
        <f t="shared" si="262"/>
        <v/>
      </c>
    </row>
    <row r="2242" spans="2:34" x14ac:dyDescent="0.3">
      <c r="B2242" s="127" t="str">
        <f t="shared" si="260"/>
        <v/>
      </c>
      <c r="C2242" s="127" t="str">
        <f t="shared" si="261"/>
        <v/>
      </c>
      <c r="E2242" s="159"/>
      <c r="F2242" s="148" t="str">
        <f>IFERROR(VLOOKUP(CONCATENATE(G2242,E2242),LOTES!$A$6:$D$1002,4,0),"")</f>
        <v/>
      </c>
      <c r="H2242" s="136" t="str">
        <f>IFERROR(VLOOKUP(CONCATENATE(G2242,E2242),LOTES!$A$6:$F$1000,6,0),"")</f>
        <v/>
      </c>
      <c r="I2242" s="132" t="str">
        <f t="shared" si="257"/>
        <v/>
      </c>
      <c r="R2242" s="132" t="str">
        <f>IFERROR(VLOOKUP(Q2242,PROVEEDORES!$A$2:$B$100,2,0),"")</f>
        <v/>
      </c>
      <c r="U2242" s="127" t="str">
        <f>IFERROR(VLOOKUP(V2242,TRANSPORTE!$A$4:$B$99,2,0),"")</f>
        <v/>
      </c>
      <c r="Y2242" s="127" t="str">
        <f>IFERROR(VLOOKUP(V2242,TRANSPORTE!$A$4:$C$99,3,0),"")</f>
        <v/>
      </c>
      <c r="Z2242" s="127" t="str">
        <f>IFERROR(VLOOKUP(V2242,TRANSPORTE!$A$4:$D$99,4,0),"")</f>
        <v/>
      </c>
      <c r="AA2242" s="127" t="str">
        <f>IFERROR(VLOOKUP(V2242,TRANSPORTE!$A$4:$E$99,5,0),"")</f>
        <v/>
      </c>
      <c r="AB2242" s="127" t="str">
        <f t="shared" si="259"/>
        <v/>
      </c>
      <c r="AC2242" s="127" t="str">
        <f t="shared" si="258"/>
        <v/>
      </c>
      <c r="AE2242" s="132" t="str">
        <f t="shared" ref="AE2242:AE2305" si="263">IF(N2242&lt;&gt;"",IF(N2242=N2241,AE2241,AE2241+1),"")</f>
        <v/>
      </c>
      <c r="AH2242" s="127" t="str">
        <f t="shared" si="262"/>
        <v/>
      </c>
    </row>
    <row r="2243" spans="2:34" x14ac:dyDescent="0.3">
      <c r="B2243" s="127" t="str">
        <f t="shared" si="260"/>
        <v/>
      </c>
      <c r="C2243" s="127" t="str">
        <f t="shared" si="261"/>
        <v/>
      </c>
      <c r="E2243" s="159"/>
      <c r="F2243" s="148" t="str">
        <f>IFERROR(VLOOKUP(CONCATENATE(G2243,E2243),LOTES!$A$6:$D$1002,4,0),"")</f>
        <v/>
      </c>
      <c r="H2243" s="136" t="str">
        <f>IFERROR(VLOOKUP(CONCATENATE(G2243,E2243),LOTES!$A$6:$F$1000,6,0),"")</f>
        <v/>
      </c>
      <c r="I2243" s="132" t="str">
        <f t="shared" si="257"/>
        <v/>
      </c>
      <c r="R2243" s="132" t="str">
        <f>IFERROR(VLOOKUP(Q2243,PROVEEDORES!$A$2:$B$100,2,0),"")</f>
        <v/>
      </c>
      <c r="U2243" s="127" t="str">
        <f>IFERROR(VLOOKUP(V2243,TRANSPORTE!$A$4:$B$99,2,0),"")</f>
        <v/>
      </c>
      <c r="Y2243" s="127" t="str">
        <f>IFERROR(VLOOKUP(V2243,TRANSPORTE!$A$4:$C$99,3,0),"")</f>
        <v/>
      </c>
      <c r="Z2243" s="127" t="str">
        <f>IFERROR(VLOOKUP(V2243,TRANSPORTE!$A$4:$D$99,4,0),"")</f>
        <v/>
      </c>
      <c r="AA2243" s="127" t="str">
        <f>IFERROR(VLOOKUP(V2243,TRANSPORTE!$A$4:$E$99,5,0),"")</f>
        <v/>
      </c>
      <c r="AB2243" s="127" t="str">
        <f t="shared" si="259"/>
        <v/>
      </c>
      <c r="AC2243" s="127" t="str">
        <f t="shared" si="258"/>
        <v/>
      </c>
      <c r="AE2243" s="132" t="str">
        <f t="shared" si="263"/>
        <v/>
      </c>
      <c r="AH2243" s="127" t="str">
        <f t="shared" si="262"/>
        <v/>
      </c>
    </row>
    <row r="2244" spans="2:34" x14ac:dyDescent="0.3">
      <c r="B2244" s="127" t="str">
        <f t="shared" si="260"/>
        <v/>
      </c>
      <c r="C2244" s="127" t="str">
        <f t="shared" si="261"/>
        <v/>
      </c>
      <c r="E2244" s="159"/>
      <c r="F2244" s="148" t="str">
        <f>IFERROR(VLOOKUP(CONCATENATE(G2244,E2244),LOTES!$A$6:$D$1002,4,0),"")</f>
        <v/>
      </c>
      <c r="H2244" s="136" t="str">
        <f>IFERROR(VLOOKUP(CONCATENATE(G2244,E2244),LOTES!$A$6:$F$1000,6,0),"")</f>
        <v/>
      </c>
      <c r="I2244" s="132" t="str">
        <f t="shared" si="257"/>
        <v/>
      </c>
      <c r="R2244" s="132" t="str">
        <f>IFERROR(VLOOKUP(Q2244,PROVEEDORES!$A$2:$B$100,2,0),"")</f>
        <v/>
      </c>
      <c r="U2244" s="127" t="str">
        <f>IFERROR(VLOOKUP(V2244,TRANSPORTE!$A$4:$B$99,2,0),"")</f>
        <v/>
      </c>
      <c r="Y2244" s="127" t="str">
        <f>IFERROR(VLOOKUP(V2244,TRANSPORTE!$A$4:$C$99,3,0),"")</f>
        <v/>
      </c>
      <c r="Z2244" s="127" t="str">
        <f>IFERROR(VLOOKUP(V2244,TRANSPORTE!$A$4:$D$99,4,0),"")</f>
        <v/>
      </c>
      <c r="AA2244" s="127" t="str">
        <f>IFERROR(VLOOKUP(V2244,TRANSPORTE!$A$4:$E$99,5,0),"")</f>
        <v/>
      </c>
      <c r="AB2244" s="127" t="str">
        <f t="shared" si="259"/>
        <v/>
      </c>
      <c r="AC2244" s="127" t="str">
        <f t="shared" si="258"/>
        <v/>
      </c>
      <c r="AE2244" s="132" t="str">
        <f t="shared" si="263"/>
        <v/>
      </c>
      <c r="AH2244" s="127" t="str">
        <f t="shared" si="262"/>
        <v/>
      </c>
    </row>
    <row r="2245" spans="2:34" x14ac:dyDescent="0.3">
      <c r="B2245" s="127" t="str">
        <f t="shared" si="260"/>
        <v/>
      </c>
      <c r="C2245" s="127" t="str">
        <f t="shared" si="261"/>
        <v/>
      </c>
      <c r="E2245" s="159"/>
      <c r="F2245" s="148" t="str">
        <f>IFERROR(VLOOKUP(CONCATENATE(G2245,E2245),LOTES!$A$6:$D$1002,4,0),"")</f>
        <v/>
      </c>
      <c r="H2245" s="136" t="str">
        <f>IFERROR(VLOOKUP(CONCATENATE(G2245,E2245),LOTES!$A$6:$F$1000,6,0),"")</f>
        <v/>
      </c>
      <c r="I2245" s="132" t="str">
        <f t="shared" si="257"/>
        <v/>
      </c>
      <c r="R2245" s="132" t="str">
        <f>IFERROR(VLOOKUP(Q2245,PROVEEDORES!$A$2:$B$100,2,0),"")</f>
        <v/>
      </c>
      <c r="U2245" s="127" t="str">
        <f>IFERROR(VLOOKUP(V2245,TRANSPORTE!$A$4:$B$99,2,0),"")</f>
        <v/>
      </c>
      <c r="Y2245" s="127" t="str">
        <f>IFERROR(VLOOKUP(V2245,TRANSPORTE!$A$4:$C$99,3,0),"")</f>
        <v/>
      </c>
      <c r="Z2245" s="127" t="str">
        <f>IFERROR(VLOOKUP(V2245,TRANSPORTE!$A$4:$D$99,4,0),"")</f>
        <v/>
      </c>
      <c r="AA2245" s="127" t="str">
        <f>IFERROR(VLOOKUP(V2245,TRANSPORTE!$A$4:$E$99,5,0),"")</f>
        <v/>
      </c>
      <c r="AB2245" s="127" t="str">
        <f t="shared" si="259"/>
        <v/>
      </c>
      <c r="AC2245" s="127" t="str">
        <f t="shared" si="258"/>
        <v/>
      </c>
      <c r="AE2245" s="132" t="str">
        <f t="shared" si="263"/>
        <v/>
      </c>
      <c r="AH2245" s="127" t="str">
        <f t="shared" si="262"/>
        <v/>
      </c>
    </row>
    <row r="2246" spans="2:34" x14ac:dyDescent="0.3">
      <c r="B2246" s="127" t="str">
        <f t="shared" si="260"/>
        <v/>
      </c>
      <c r="C2246" s="127" t="str">
        <f t="shared" si="261"/>
        <v/>
      </c>
      <c r="E2246" s="159"/>
      <c r="F2246" s="148" t="str">
        <f>IFERROR(VLOOKUP(CONCATENATE(G2246,E2246),LOTES!$A$6:$D$1002,4,0),"")</f>
        <v/>
      </c>
      <c r="H2246" s="136" t="str">
        <f>IFERROR(VLOOKUP(CONCATENATE(G2246,E2246),LOTES!$A$6:$F$1000,6,0),"")</f>
        <v/>
      </c>
      <c r="I2246" s="132" t="str">
        <f t="shared" ref="I2246:I2309" si="264">IF(E2246&lt;&gt;"",IFERROR(IF(N2246&lt;&gt;N2245,1,IF(E2246=E2245,I2245,I2245+1)),""),"")</f>
        <v/>
      </c>
      <c r="R2246" s="132" t="str">
        <f>IFERROR(VLOOKUP(Q2246,PROVEEDORES!$A$2:$B$100,2,0),"")</f>
        <v/>
      </c>
      <c r="U2246" s="127" t="str">
        <f>IFERROR(VLOOKUP(V2246,TRANSPORTE!$A$4:$B$99,2,0),"")</f>
        <v/>
      </c>
      <c r="Y2246" s="127" t="str">
        <f>IFERROR(VLOOKUP(V2246,TRANSPORTE!$A$4:$C$99,3,0),"")</f>
        <v/>
      </c>
      <c r="Z2246" s="127" t="str">
        <f>IFERROR(VLOOKUP(V2246,TRANSPORTE!$A$4:$D$99,4,0),"")</f>
        <v/>
      </c>
      <c r="AA2246" s="127" t="str">
        <f>IFERROR(VLOOKUP(V2246,TRANSPORTE!$A$4:$E$99,5,0),"")</f>
        <v/>
      </c>
      <c r="AB2246" s="127" t="str">
        <f t="shared" si="259"/>
        <v/>
      </c>
      <c r="AC2246" s="127" t="str">
        <f t="shared" ref="AC2246:AC2309" si="265">IF(N2246&lt;&gt;"",1,"")</f>
        <v/>
      </c>
      <c r="AE2246" s="132" t="str">
        <f t="shared" si="263"/>
        <v/>
      </c>
      <c r="AH2246" s="127" t="str">
        <f t="shared" si="262"/>
        <v/>
      </c>
    </row>
    <row r="2247" spans="2:34" x14ac:dyDescent="0.3">
      <c r="B2247" s="127" t="str">
        <f t="shared" si="260"/>
        <v/>
      </c>
      <c r="C2247" s="127" t="str">
        <f t="shared" si="261"/>
        <v/>
      </c>
      <c r="E2247" s="159"/>
      <c r="F2247" s="148" t="str">
        <f>IFERROR(VLOOKUP(CONCATENATE(G2247,E2247),LOTES!$A$6:$D$1002,4,0),"")</f>
        <v/>
      </c>
      <c r="H2247" s="136" t="str">
        <f>IFERROR(VLOOKUP(CONCATENATE(G2247,E2247),LOTES!$A$6:$F$1000,6,0),"")</f>
        <v/>
      </c>
      <c r="I2247" s="132" t="str">
        <f t="shared" si="264"/>
        <v/>
      </c>
      <c r="R2247" s="132" t="str">
        <f>IFERROR(VLOOKUP(Q2247,PROVEEDORES!$A$2:$B$100,2,0),"")</f>
        <v/>
      </c>
      <c r="U2247" s="127" t="str">
        <f>IFERROR(VLOOKUP(V2247,TRANSPORTE!$A$4:$B$99,2,0),"")</f>
        <v/>
      </c>
      <c r="Y2247" s="127" t="str">
        <f>IFERROR(VLOOKUP(V2247,TRANSPORTE!$A$4:$C$99,3,0),"")</f>
        <v/>
      </c>
      <c r="Z2247" s="127" t="str">
        <f>IFERROR(VLOOKUP(V2247,TRANSPORTE!$A$4:$D$99,4,0),"")</f>
        <v/>
      </c>
      <c r="AA2247" s="127" t="str">
        <f>IFERROR(VLOOKUP(V2247,TRANSPORTE!$A$4:$E$99,5,0),"")</f>
        <v/>
      </c>
      <c r="AB2247" s="127" t="str">
        <f t="shared" si="259"/>
        <v/>
      </c>
      <c r="AC2247" s="127" t="str">
        <f t="shared" si="265"/>
        <v/>
      </c>
      <c r="AE2247" s="132" t="str">
        <f t="shared" si="263"/>
        <v/>
      </c>
      <c r="AH2247" s="127" t="str">
        <f t="shared" si="262"/>
        <v/>
      </c>
    </row>
    <row r="2248" spans="2:34" x14ac:dyDescent="0.3">
      <c r="B2248" s="127" t="str">
        <f t="shared" si="260"/>
        <v/>
      </c>
      <c r="C2248" s="127" t="str">
        <f t="shared" si="261"/>
        <v/>
      </c>
      <c r="E2248" s="159"/>
      <c r="F2248" s="148" t="str">
        <f>IFERROR(VLOOKUP(CONCATENATE(G2248,E2248),LOTES!$A$6:$D$1002,4,0),"")</f>
        <v/>
      </c>
      <c r="H2248" s="136" t="str">
        <f>IFERROR(VLOOKUP(CONCATENATE(G2248,E2248),LOTES!$A$6:$F$1000,6,0),"")</f>
        <v/>
      </c>
      <c r="I2248" s="132" t="str">
        <f t="shared" si="264"/>
        <v/>
      </c>
      <c r="R2248" s="132" t="str">
        <f>IFERROR(VLOOKUP(Q2248,PROVEEDORES!$A$2:$B$100,2,0),"")</f>
        <v/>
      </c>
      <c r="U2248" s="127" t="str">
        <f>IFERROR(VLOOKUP(V2248,TRANSPORTE!$A$4:$B$99,2,0),"")</f>
        <v/>
      </c>
      <c r="Y2248" s="127" t="str">
        <f>IFERROR(VLOOKUP(V2248,TRANSPORTE!$A$4:$C$99,3,0),"")</f>
        <v/>
      </c>
      <c r="Z2248" s="127" t="str">
        <f>IFERROR(VLOOKUP(V2248,TRANSPORTE!$A$4:$D$99,4,0),"")</f>
        <v/>
      </c>
      <c r="AA2248" s="127" t="str">
        <f>IFERROR(VLOOKUP(V2248,TRANSPORTE!$A$4:$E$99,5,0),"")</f>
        <v/>
      </c>
      <c r="AB2248" s="127" t="str">
        <f t="shared" si="259"/>
        <v/>
      </c>
      <c r="AC2248" s="127" t="str">
        <f t="shared" si="265"/>
        <v/>
      </c>
      <c r="AE2248" s="132" t="str">
        <f t="shared" si="263"/>
        <v/>
      </c>
      <c r="AH2248" s="127" t="str">
        <f t="shared" si="262"/>
        <v/>
      </c>
    </row>
    <row r="2249" spans="2:34" x14ac:dyDescent="0.3">
      <c r="B2249" s="127" t="str">
        <f t="shared" si="260"/>
        <v/>
      </c>
      <c r="C2249" s="127" t="str">
        <f t="shared" si="261"/>
        <v/>
      </c>
      <c r="E2249" s="159"/>
      <c r="F2249" s="148" t="str">
        <f>IFERROR(VLOOKUP(CONCATENATE(G2249,E2249),LOTES!$A$6:$D$1002,4,0),"")</f>
        <v/>
      </c>
      <c r="H2249" s="136" t="str">
        <f>IFERROR(VLOOKUP(CONCATENATE(G2249,E2249),LOTES!$A$6:$F$1000,6,0),"")</f>
        <v/>
      </c>
      <c r="I2249" s="132" t="str">
        <f t="shared" si="264"/>
        <v/>
      </c>
      <c r="R2249" s="132" t="str">
        <f>IFERROR(VLOOKUP(Q2249,PROVEEDORES!$A$2:$B$100,2,0),"")</f>
        <v/>
      </c>
      <c r="U2249" s="127" t="str">
        <f>IFERROR(VLOOKUP(V2249,TRANSPORTE!$A$4:$B$99,2,0),"")</f>
        <v/>
      </c>
      <c r="Y2249" s="127" t="str">
        <f>IFERROR(VLOOKUP(V2249,TRANSPORTE!$A$4:$C$99,3,0),"")</f>
        <v/>
      </c>
      <c r="Z2249" s="127" t="str">
        <f>IFERROR(VLOOKUP(V2249,TRANSPORTE!$A$4:$D$99,4,0),"")</f>
        <v/>
      </c>
      <c r="AA2249" s="127" t="str">
        <f>IFERROR(VLOOKUP(V2249,TRANSPORTE!$A$4:$E$99,5,0),"")</f>
        <v/>
      </c>
      <c r="AB2249" s="127" t="str">
        <f t="shared" si="259"/>
        <v/>
      </c>
      <c r="AC2249" s="127" t="str">
        <f t="shared" si="265"/>
        <v/>
      </c>
      <c r="AE2249" s="132" t="str">
        <f t="shared" si="263"/>
        <v/>
      </c>
      <c r="AH2249" s="127" t="str">
        <f t="shared" si="262"/>
        <v/>
      </c>
    </row>
    <row r="2250" spans="2:34" x14ac:dyDescent="0.3">
      <c r="B2250" s="127" t="str">
        <f t="shared" si="260"/>
        <v/>
      </c>
      <c r="C2250" s="127" t="str">
        <f t="shared" si="261"/>
        <v/>
      </c>
      <c r="E2250" s="159"/>
      <c r="F2250" s="148" t="str">
        <f>IFERROR(VLOOKUP(CONCATENATE(G2250,E2250),LOTES!$A$6:$D$1002,4,0),"")</f>
        <v/>
      </c>
      <c r="H2250" s="136" t="str">
        <f>IFERROR(VLOOKUP(CONCATENATE(G2250,E2250),LOTES!$A$6:$F$1000,6,0),"")</f>
        <v/>
      </c>
      <c r="I2250" s="132" t="str">
        <f t="shared" si="264"/>
        <v/>
      </c>
      <c r="R2250" s="132" t="str">
        <f>IFERROR(VLOOKUP(Q2250,PROVEEDORES!$A$2:$B$100,2,0),"")</f>
        <v/>
      </c>
      <c r="U2250" s="127" t="str">
        <f>IFERROR(VLOOKUP(V2250,TRANSPORTE!$A$4:$B$99,2,0),"")</f>
        <v/>
      </c>
      <c r="Y2250" s="127" t="str">
        <f>IFERROR(VLOOKUP(V2250,TRANSPORTE!$A$4:$C$99,3,0),"")</f>
        <v/>
      </c>
      <c r="Z2250" s="127" t="str">
        <f>IFERROR(VLOOKUP(V2250,TRANSPORTE!$A$4:$D$99,4,0),"")</f>
        <v/>
      </c>
      <c r="AA2250" s="127" t="str">
        <f>IFERROR(VLOOKUP(V2250,TRANSPORTE!$A$4:$E$99,5,0),"")</f>
        <v/>
      </c>
      <c r="AB2250" s="127" t="str">
        <f t="shared" si="259"/>
        <v/>
      </c>
      <c r="AC2250" s="127" t="str">
        <f t="shared" si="265"/>
        <v/>
      </c>
      <c r="AE2250" s="132" t="str">
        <f t="shared" si="263"/>
        <v/>
      </c>
      <c r="AH2250" s="127" t="str">
        <f t="shared" si="262"/>
        <v/>
      </c>
    </row>
    <row r="2251" spans="2:34" x14ac:dyDescent="0.3">
      <c r="B2251" s="127" t="str">
        <f t="shared" si="260"/>
        <v/>
      </c>
      <c r="C2251" s="127" t="str">
        <f t="shared" si="261"/>
        <v/>
      </c>
      <c r="E2251" s="159"/>
      <c r="F2251" s="148" t="str">
        <f>IFERROR(VLOOKUP(CONCATENATE(G2251,E2251),LOTES!$A$6:$D$1002,4,0),"")</f>
        <v/>
      </c>
      <c r="H2251" s="136" t="str">
        <f>IFERROR(VLOOKUP(CONCATENATE(G2251,E2251),LOTES!$A$6:$F$1000,6,0),"")</f>
        <v/>
      </c>
      <c r="I2251" s="132" t="str">
        <f t="shared" si="264"/>
        <v/>
      </c>
      <c r="R2251" s="132" t="str">
        <f>IFERROR(VLOOKUP(Q2251,PROVEEDORES!$A$2:$B$100,2,0),"")</f>
        <v/>
      </c>
      <c r="U2251" s="127" t="str">
        <f>IFERROR(VLOOKUP(V2251,TRANSPORTE!$A$4:$B$99,2,0),"")</f>
        <v/>
      </c>
      <c r="Y2251" s="127" t="str">
        <f>IFERROR(VLOOKUP(V2251,TRANSPORTE!$A$4:$C$99,3,0),"")</f>
        <v/>
      </c>
      <c r="Z2251" s="127" t="str">
        <f>IFERROR(VLOOKUP(V2251,TRANSPORTE!$A$4:$D$99,4,0),"")</f>
        <v/>
      </c>
      <c r="AA2251" s="127" t="str">
        <f>IFERROR(VLOOKUP(V2251,TRANSPORTE!$A$4:$E$99,5,0),"")</f>
        <v/>
      </c>
      <c r="AB2251" s="127" t="str">
        <f t="shared" ref="AB2251:AB2314" si="266">IF(N2251&lt;&gt;"",IF(A2251&lt;&gt;A2250,1,IF(N2251=N2250,AB2250,AB2250+1)),"")</f>
        <v/>
      </c>
      <c r="AC2251" s="127" t="str">
        <f t="shared" si="265"/>
        <v/>
      </c>
      <c r="AE2251" s="132" t="str">
        <f t="shared" si="263"/>
        <v/>
      </c>
      <c r="AH2251" s="127" t="str">
        <f t="shared" si="262"/>
        <v/>
      </c>
    </row>
    <row r="2252" spans="2:34" x14ac:dyDescent="0.3">
      <c r="B2252" s="127" t="str">
        <f t="shared" si="260"/>
        <v/>
      </c>
      <c r="C2252" s="127" t="str">
        <f t="shared" si="261"/>
        <v/>
      </c>
      <c r="E2252" s="159"/>
      <c r="F2252" s="148" t="str">
        <f>IFERROR(VLOOKUP(CONCATENATE(G2252,E2252),LOTES!$A$6:$D$1002,4,0),"")</f>
        <v/>
      </c>
      <c r="H2252" s="136" t="str">
        <f>IFERROR(VLOOKUP(CONCATENATE(G2252,E2252),LOTES!$A$6:$F$1000,6,0),"")</f>
        <v/>
      </c>
      <c r="I2252" s="132" t="str">
        <f t="shared" si="264"/>
        <v/>
      </c>
      <c r="R2252" s="132" t="str">
        <f>IFERROR(VLOOKUP(Q2252,PROVEEDORES!$A$2:$B$100,2,0),"")</f>
        <v/>
      </c>
      <c r="U2252" s="127" t="str">
        <f>IFERROR(VLOOKUP(V2252,TRANSPORTE!$A$4:$B$99,2,0),"")</f>
        <v/>
      </c>
      <c r="Y2252" s="127" t="str">
        <f>IFERROR(VLOOKUP(V2252,TRANSPORTE!$A$4:$C$99,3,0),"")</f>
        <v/>
      </c>
      <c r="Z2252" s="127" t="str">
        <f>IFERROR(VLOOKUP(V2252,TRANSPORTE!$A$4:$D$99,4,0),"")</f>
        <v/>
      </c>
      <c r="AA2252" s="127" t="str">
        <f>IFERROR(VLOOKUP(V2252,TRANSPORTE!$A$4:$E$99,5,0),"")</f>
        <v/>
      </c>
      <c r="AB2252" s="127" t="str">
        <f t="shared" si="266"/>
        <v/>
      </c>
      <c r="AC2252" s="127" t="str">
        <f t="shared" si="265"/>
        <v/>
      </c>
      <c r="AE2252" s="132" t="str">
        <f t="shared" si="263"/>
        <v/>
      </c>
      <c r="AH2252" s="127" t="str">
        <f t="shared" si="262"/>
        <v/>
      </c>
    </row>
    <row r="2253" spans="2:34" x14ac:dyDescent="0.3">
      <c r="B2253" s="127" t="str">
        <f t="shared" si="260"/>
        <v/>
      </c>
      <c r="C2253" s="127" t="str">
        <f t="shared" si="261"/>
        <v/>
      </c>
      <c r="E2253" s="159"/>
      <c r="F2253" s="148" t="str">
        <f>IFERROR(VLOOKUP(CONCATENATE(G2253,E2253),LOTES!$A$6:$D$1002,4,0),"")</f>
        <v/>
      </c>
      <c r="H2253" s="136" t="str">
        <f>IFERROR(VLOOKUP(CONCATENATE(G2253,E2253),LOTES!$A$6:$F$1000,6,0),"")</f>
        <v/>
      </c>
      <c r="I2253" s="132" t="str">
        <f t="shared" si="264"/>
        <v/>
      </c>
      <c r="R2253" s="132" t="str">
        <f>IFERROR(VLOOKUP(Q2253,PROVEEDORES!$A$2:$B$100,2,0),"")</f>
        <v/>
      </c>
      <c r="U2253" s="127" t="str">
        <f>IFERROR(VLOOKUP(V2253,TRANSPORTE!$A$4:$B$99,2,0),"")</f>
        <v/>
      </c>
      <c r="Y2253" s="127" t="str">
        <f>IFERROR(VLOOKUP(V2253,TRANSPORTE!$A$4:$C$99,3,0),"")</f>
        <v/>
      </c>
      <c r="Z2253" s="127" t="str">
        <f>IFERROR(VLOOKUP(V2253,TRANSPORTE!$A$4:$D$99,4,0),"")</f>
        <v/>
      </c>
      <c r="AA2253" s="127" t="str">
        <f>IFERROR(VLOOKUP(V2253,TRANSPORTE!$A$4:$E$99,5,0),"")</f>
        <v/>
      </c>
      <c r="AB2253" s="127" t="str">
        <f t="shared" si="266"/>
        <v/>
      </c>
      <c r="AC2253" s="127" t="str">
        <f t="shared" si="265"/>
        <v/>
      </c>
      <c r="AE2253" s="132" t="str">
        <f t="shared" si="263"/>
        <v/>
      </c>
      <c r="AH2253" s="127" t="str">
        <f t="shared" si="262"/>
        <v/>
      </c>
    </row>
    <row r="2254" spans="2:34" x14ac:dyDescent="0.3">
      <c r="B2254" s="127" t="str">
        <f t="shared" si="260"/>
        <v/>
      </c>
      <c r="C2254" s="127" t="str">
        <f t="shared" si="261"/>
        <v/>
      </c>
      <c r="E2254" s="159"/>
      <c r="F2254" s="148" t="str">
        <f>IFERROR(VLOOKUP(CONCATENATE(G2254,E2254),LOTES!$A$6:$D$1002,4,0),"")</f>
        <v/>
      </c>
      <c r="H2254" s="136" t="str">
        <f>IFERROR(VLOOKUP(CONCATENATE(G2254,E2254),LOTES!$A$6:$F$1000,6,0),"")</f>
        <v/>
      </c>
      <c r="I2254" s="132" t="str">
        <f t="shared" si="264"/>
        <v/>
      </c>
      <c r="R2254" s="132" t="str">
        <f>IFERROR(VLOOKUP(Q2254,PROVEEDORES!$A$2:$B$100,2,0),"")</f>
        <v/>
      </c>
      <c r="U2254" s="127" t="str">
        <f>IFERROR(VLOOKUP(V2254,TRANSPORTE!$A$4:$B$99,2,0),"")</f>
        <v/>
      </c>
      <c r="Y2254" s="127" t="str">
        <f>IFERROR(VLOOKUP(V2254,TRANSPORTE!$A$4:$C$99,3,0),"")</f>
        <v/>
      </c>
      <c r="Z2254" s="127" t="str">
        <f>IFERROR(VLOOKUP(V2254,TRANSPORTE!$A$4:$D$99,4,0),"")</f>
        <v/>
      </c>
      <c r="AA2254" s="127" t="str">
        <f>IFERROR(VLOOKUP(V2254,TRANSPORTE!$A$4:$E$99,5,0),"")</f>
        <v/>
      </c>
      <c r="AB2254" s="127" t="str">
        <f t="shared" si="266"/>
        <v/>
      </c>
      <c r="AC2254" s="127" t="str">
        <f t="shared" si="265"/>
        <v/>
      </c>
      <c r="AE2254" s="132" t="str">
        <f t="shared" si="263"/>
        <v/>
      </c>
      <c r="AH2254" s="127" t="str">
        <f t="shared" si="262"/>
        <v/>
      </c>
    </row>
    <row r="2255" spans="2:34" x14ac:dyDescent="0.3">
      <c r="B2255" s="127" t="str">
        <f t="shared" si="260"/>
        <v/>
      </c>
      <c r="C2255" s="127" t="str">
        <f t="shared" si="261"/>
        <v/>
      </c>
      <c r="E2255" s="159"/>
      <c r="F2255" s="148" t="str">
        <f>IFERROR(VLOOKUP(CONCATENATE(G2255,E2255),LOTES!$A$6:$D$1002,4,0),"")</f>
        <v/>
      </c>
      <c r="H2255" s="136" t="str">
        <f>IFERROR(VLOOKUP(CONCATENATE(G2255,E2255),LOTES!$A$6:$F$1000,6,0),"")</f>
        <v/>
      </c>
      <c r="I2255" s="132" t="str">
        <f t="shared" si="264"/>
        <v/>
      </c>
      <c r="R2255" s="132" t="str">
        <f>IFERROR(VLOOKUP(Q2255,PROVEEDORES!$A$2:$B$100,2,0),"")</f>
        <v/>
      </c>
      <c r="U2255" s="127" t="str">
        <f>IFERROR(VLOOKUP(V2255,TRANSPORTE!$A$4:$B$99,2,0),"")</f>
        <v/>
      </c>
      <c r="Y2255" s="127" t="str">
        <f>IFERROR(VLOOKUP(V2255,TRANSPORTE!$A$4:$C$99,3,0),"")</f>
        <v/>
      </c>
      <c r="Z2255" s="127" t="str">
        <f>IFERROR(VLOOKUP(V2255,TRANSPORTE!$A$4:$D$99,4,0),"")</f>
        <v/>
      </c>
      <c r="AA2255" s="127" t="str">
        <f>IFERROR(VLOOKUP(V2255,TRANSPORTE!$A$4:$E$99,5,0),"")</f>
        <v/>
      </c>
      <c r="AB2255" s="127" t="str">
        <f t="shared" si="266"/>
        <v/>
      </c>
      <c r="AC2255" s="127" t="str">
        <f t="shared" si="265"/>
        <v/>
      </c>
      <c r="AE2255" s="132" t="str">
        <f t="shared" si="263"/>
        <v/>
      </c>
      <c r="AH2255" s="127" t="str">
        <f t="shared" si="262"/>
        <v/>
      </c>
    </row>
    <row r="2256" spans="2:34" x14ac:dyDescent="0.3">
      <c r="B2256" s="127" t="str">
        <f t="shared" si="260"/>
        <v/>
      </c>
      <c r="C2256" s="127" t="str">
        <f t="shared" si="261"/>
        <v/>
      </c>
      <c r="E2256" s="159"/>
      <c r="F2256" s="148" t="str">
        <f>IFERROR(VLOOKUP(CONCATENATE(G2256,E2256),LOTES!$A$6:$D$1002,4,0),"")</f>
        <v/>
      </c>
      <c r="H2256" s="136" t="str">
        <f>IFERROR(VLOOKUP(CONCATENATE(G2256,E2256),LOTES!$A$6:$F$1000,6,0),"")</f>
        <v/>
      </c>
      <c r="I2256" s="132" t="str">
        <f t="shared" si="264"/>
        <v/>
      </c>
      <c r="R2256" s="132" t="str">
        <f>IFERROR(VLOOKUP(Q2256,PROVEEDORES!$A$2:$B$100,2,0),"")</f>
        <v/>
      </c>
      <c r="U2256" s="127" t="str">
        <f>IFERROR(VLOOKUP(V2256,TRANSPORTE!$A$4:$B$99,2,0),"")</f>
        <v/>
      </c>
      <c r="Y2256" s="127" t="str">
        <f>IFERROR(VLOOKUP(V2256,TRANSPORTE!$A$4:$C$99,3,0),"")</f>
        <v/>
      </c>
      <c r="Z2256" s="127" t="str">
        <f>IFERROR(VLOOKUP(V2256,TRANSPORTE!$A$4:$D$99,4,0),"")</f>
        <v/>
      </c>
      <c r="AA2256" s="127" t="str">
        <f>IFERROR(VLOOKUP(V2256,TRANSPORTE!$A$4:$E$99,5,0),"")</f>
        <v/>
      </c>
      <c r="AB2256" s="127" t="str">
        <f t="shared" si="266"/>
        <v/>
      </c>
      <c r="AC2256" s="127" t="str">
        <f t="shared" si="265"/>
        <v/>
      </c>
      <c r="AE2256" s="132" t="str">
        <f t="shared" si="263"/>
        <v/>
      </c>
      <c r="AH2256" s="127" t="str">
        <f t="shared" si="262"/>
        <v/>
      </c>
    </row>
    <row r="2257" spans="2:34" x14ac:dyDescent="0.3">
      <c r="B2257" s="127" t="str">
        <f t="shared" si="260"/>
        <v/>
      </c>
      <c r="C2257" s="127" t="str">
        <f t="shared" si="261"/>
        <v/>
      </c>
      <c r="E2257" s="159"/>
      <c r="F2257" s="148" t="str">
        <f>IFERROR(VLOOKUP(CONCATENATE(G2257,E2257),LOTES!$A$6:$D$1002,4,0),"")</f>
        <v/>
      </c>
      <c r="H2257" s="136" t="str">
        <f>IFERROR(VLOOKUP(CONCATENATE(G2257,E2257),LOTES!$A$6:$F$1000,6,0),"")</f>
        <v/>
      </c>
      <c r="I2257" s="132" t="str">
        <f t="shared" si="264"/>
        <v/>
      </c>
      <c r="R2257" s="132" t="str">
        <f>IFERROR(VLOOKUP(Q2257,PROVEEDORES!$A$2:$B$100,2,0),"")</f>
        <v/>
      </c>
      <c r="U2257" s="127" t="str">
        <f>IFERROR(VLOOKUP(V2257,TRANSPORTE!$A$4:$B$99,2,0),"")</f>
        <v/>
      </c>
      <c r="Y2257" s="127" t="str">
        <f>IFERROR(VLOOKUP(V2257,TRANSPORTE!$A$4:$C$99,3,0),"")</f>
        <v/>
      </c>
      <c r="Z2257" s="127" t="str">
        <f>IFERROR(VLOOKUP(V2257,TRANSPORTE!$A$4:$D$99,4,0),"")</f>
        <v/>
      </c>
      <c r="AA2257" s="127" t="str">
        <f>IFERROR(VLOOKUP(V2257,TRANSPORTE!$A$4:$E$99,5,0),"")</f>
        <v/>
      </c>
      <c r="AB2257" s="127" t="str">
        <f t="shared" si="266"/>
        <v/>
      </c>
      <c r="AC2257" s="127" t="str">
        <f t="shared" si="265"/>
        <v/>
      </c>
      <c r="AE2257" s="132" t="str">
        <f t="shared" si="263"/>
        <v/>
      </c>
      <c r="AH2257" s="127" t="str">
        <f t="shared" si="262"/>
        <v/>
      </c>
    </row>
    <row r="2258" spans="2:34" x14ac:dyDescent="0.3">
      <c r="B2258" s="127" t="str">
        <f t="shared" si="260"/>
        <v/>
      </c>
      <c r="C2258" s="127" t="str">
        <f t="shared" si="261"/>
        <v/>
      </c>
      <c r="E2258" s="159"/>
      <c r="F2258" s="148" t="str">
        <f>IFERROR(VLOOKUP(CONCATENATE(G2258,E2258),LOTES!$A$6:$D$1002,4,0),"")</f>
        <v/>
      </c>
      <c r="H2258" s="136" t="str">
        <f>IFERROR(VLOOKUP(CONCATENATE(G2258,E2258),LOTES!$A$6:$F$1000,6,0),"")</f>
        <v/>
      </c>
      <c r="I2258" s="132" t="str">
        <f t="shared" si="264"/>
        <v/>
      </c>
      <c r="R2258" s="132" t="str">
        <f>IFERROR(VLOOKUP(Q2258,PROVEEDORES!$A$2:$B$100,2,0),"")</f>
        <v/>
      </c>
      <c r="U2258" s="127" t="str">
        <f>IFERROR(VLOOKUP(V2258,TRANSPORTE!$A$4:$B$99,2,0),"")</f>
        <v/>
      </c>
      <c r="Y2258" s="127" t="str">
        <f>IFERROR(VLOOKUP(V2258,TRANSPORTE!$A$4:$C$99,3,0),"")</f>
        <v/>
      </c>
      <c r="Z2258" s="127" t="str">
        <f>IFERROR(VLOOKUP(V2258,TRANSPORTE!$A$4:$D$99,4,0),"")</f>
        <v/>
      </c>
      <c r="AA2258" s="127" t="str">
        <f>IFERROR(VLOOKUP(V2258,TRANSPORTE!$A$4:$E$99,5,0),"")</f>
        <v/>
      </c>
      <c r="AB2258" s="127" t="str">
        <f t="shared" si="266"/>
        <v/>
      </c>
      <c r="AC2258" s="127" t="str">
        <f t="shared" si="265"/>
        <v/>
      </c>
      <c r="AE2258" s="132" t="str">
        <f t="shared" si="263"/>
        <v/>
      </c>
      <c r="AH2258" s="127" t="str">
        <f t="shared" si="262"/>
        <v/>
      </c>
    </row>
    <row r="2259" spans="2:34" x14ac:dyDescent="0.3">
      <c r="B2259" s="127" t="str">
        <f t="shared" si="260"/>
        <v/>
      </c>
      <c r="C2259" s="127" t="str">
        <f t="shared" si="261"/>
        <v/>
      </c>
      <c r="E2259" s="159"/>
      <c r="F2259" s="148" t="str">
        <f>IFERROR(VLOOKUP(CONCATENATE(G2259,E2259),LOTES!$A$6:$D$1002,4,0),"")</f>
        <v/>
      </c>
      <c r="H2259" s="136" t="str">
        <f>IFERROR(VLOOKUP(CONCATENATE(G2259,E2259),LOTES!$A$6:$F$1000,6,0),"")</f>
        <v/>
      </c>
      <c r="I2259" s="132" t="str">
        <f t="shared" si="264"/>
        <v/>
      </c>
      <c r="R2259" s="132" t="str">
        <f>IFERROR(VLOOKUP(Q2259,PROVEEDORES!$A$2:$B$100,2,0),"")</f>
        <v/>
      </c>
      <c r="U2259" s="127" t="str">
        <f>IFERROR(VLOOKUP(V2259,TRANSPORTE!$A$4:$B$99,2,0),"")</f>
        <v/>
      </c>
      <c r="Y2259" s="127" t="str">
        <f>IFERROR(VLOOKUP(V2259,TRANSPORTE!$A$4:$C$99,3,0),"")</f>
        <v/>
      </c>
      <c r="Z2259" s="127" t="str">
        <f>IFERROR(VLOOKUP(V2259,TRANSPORTE!$A$4:$D$99,4,0),"")</f>
        <v/>
      </c>
      <c r="AA2259" s="127" t="str">
        <f>IFERROR(VLOOKUP(V2259,TRANSPORTE!$A$4:$E$99,5,0),"")</f>
        <v/>
      </c>
      <c r="AB2259" s="127" t="str">
        <f t="shared" si="266"/>
        <v/>
      </c>
      <c r="AC2259" s="127" t="str">
        <f t="shared" si="265"/>
        <v/>
      </c>
      <c r="AE2259" s="132" t="str">
        <f t="shared" si="263"/>
        <v/>
      </c>
      <c r="AH2259" s="127" t="str">
        <f t="shared" si="262"/>
        <v/>
      </c>
    </row>
    <row r="2260" spans="2:34" x14ac:dyDescent="0.3">
      <c r="B2260" s="127" t="str">
        <f t="shared" si="260"/>
        <v/>
      </c>
      <c r="C2260" s="127" t="str">
        <f t="shared" si="261"/>
        <v/>
      </c>
      <c r="E2260" s="159"/>
      <c r="F2260" s="148" t="str">
        <f>IFERROR(VLOOKUP(CONCATENATE(G2260,E2260),LOTES!$A$6:$D$1002,4,0),"")</f>
        <v/>
      </c>
      <c r="H2260" s="136" t="str">
        <f>IFERROR(VLOOKUP(CONCATENATE(G2260,E2260),LOTES!$A$6:$F$1000,6,0),"")</f>
        <v/>
      </c>
      <c r="I2260" s="132" t="str">
        <f t="shared" si="264"/>
        <v/>
      </c>
      <c r="R2260" s="132" t="str">
        <f>IFERROR(VLOOKUP(Q2260,PROVEEDORES!$A$2:$B$100,2,0),"")</f>
        <v/>
      </c>
      <c r="U2260" s="127" t="str">
        <f>IFERROR(VLOOKUP(V2260,TRANSPORTE!$A$4:$B$99,2,0),"")</f>
        <v/>
      </c>
      <c r="Y2260" s="127" t="str">
        <f>IFERROR(VLOOKUP(V2260,TRANSPORTE!$A$4:$C$99,3,0),"")</f>
        <v/>
      </c>
      <c r="Z2260" s="127" t="str">
        <f>IFERROR(VLOOKUP(V2260,TRANSPORTE!$A$4:$D$99,4,0),"")</f>
        <v/>
      </c>
      <c r="AA2260" s="127" t="str">
        <f>IFERROR(VLOOKUP(V2260,TRANSPORTE!$A$4:$E$99,5,0),"")</f>
        <v/>
      </c>
      <c r="AB2260" s="127" t="str">
        <f t="shared" si="266"/>
        <v/>
      </c>
      <c r="AC2260" s="127" t="str">
        <f t="shared" si="265"/>
        <v/>
      </c>
      <c r="AE2260" s="132" t="str">
        <f t="shared" si="263"/>
        <v/>
      </c>
      <c r="AH2260" s="127" t="str">
        <f t="shared" si="262"/>
        <v/>
      </c>
    </row>
    <row r="2261" spans="2:34" x14ac:dyDescent="0.3">
      <c r="B2261" s="127" t="str">
        <f t="shared" si="260"/>
        <v/>
      </c>
      <c r="C2261" s="127" t="str">
        <f t="shared" si="261"/>
        <v/>
      </c>
      <c r="E2261" s="159"/>
      <c r="F2261" s="148" t="str">
        <f>IFERROR(VLOOKUP(CONCATENATE(G2261,E2261),LOTES!$A$6:$D$1002,4,0),"")</f>
        <v/>
      </c>
      <c r="H2261" s="136" t="str">
        <f>IFERROR(VLOOKUP(CONCATENATE(G2261,E2261),LOTES!$A$6:$F$1000,6,0),"")</f>
        <v/>
      </c>
      <c r="I2261" s="132" t="str">
        <f t="shared" si="264"/>
        <v/>
      </c>
      <c r="R2261" s="132" t="str">
        <f>IFERROR(VLOOKUP(Q2261,PROVEEDORES!$A$2:$B$100,2,0),"")</f>
        <v/>
      </c>
      <c r="U2261" s="127" t="str">
        <f>IFERROR(VLOOKUP(V2261,TRANSPORTE!$A$4:$B$99,2,0),"")</f>
        <v/>
      </c>
      <c r="Y2261" s="127" t="str">
        <f>IFERROR(VLOOKUP(V2261,TRANSPORTE!$A$4:$C$99,3,0),"")</f>
        <v/>
      </c>
      <c r="Z2261" s="127" t="str">
        <f>IFERROR(VLOOKUP(V2261,TRANSPORTE!$A$4:$D$99,4,0),"")</f>
        <v/>
      </c>
      <c r="AA2261" s="127" t="str">
        <f>IFERROR(VLOOKUP(V2261,TRANSPORTE!$A$4:$E$99,5,0),"")</f>
        <v/>
      </c>
      <c r="AB2261" s="127" t="str">
        <f t="shared" si="266"/>
        <v/>
      </c>
      <c r="AC2261" s="127" t="str">
        <f t="shared" si="265"/>
        <v/>
      </c>
      <c r="AE2261" s="132" t="str">
        <f t="shared" si="263"/>
        <v/>
      </c>
      <c r="AH2261" s="127" t="str">
        <f t="shared" si="262"/>
        <v/>
      </c>
    </row>
    <row r="2262" spans="2:34" x14ac:dyDescent="0.3">
      <c r="B2262" s="127" t="str">
        <f t="shared" si="260"/>
        <v/>
      </c>
      <c r="C2262" s="127" t="str">
        <f t="shared" si="261"/>
        <v/>
      </c>
      <c r="E2262" s="159"/>
      <c r="F2262" s="148" t="str">
        <f>IFERROR(VLOOKUP(CONCATENATE(G2262,E2262),LOTES!$A$6:$D$1002,4,0),"")</f>
        <v/>
      </c>
      <c r="H2262" s="136" t="str">
        <f>IFERROR(VLOOKUP(CONCATENATE(G2262,E2262),LOTES!$A$6:$F$1000,6,0),"")</f>
        <v/>
      </c>
      <c r="I2262" s="132" t="str">
        <f t="shared" si="264"/>
        <v/>
      </c>
      <c r="R2262" s="132" t="str">
        <f>IFERROR(VLOOKUP(Q2262,PROVEEDORES!$A$2:$B$100,2,0),"")</f>
        <v/>
      </c>
      <c r="U2262" s="127" t="str">
        <f>IFERROR(VLOOKUP(V2262,TRANSPORTE!$A$4:$B$99,2,0),"")</f>
        <v/>
      </c>
      <c r="Y2262" s="127" t="str">
        <f>IFERROR(VLOOKUP(V2262,TRANSPORTE!$A$4:$C$99,3,0),"")</f>
        <v/>
      </c>
      <c r="Z2262" s="127" t="str">
        <f>IFERROR(VLOOKUP(V2262,TRANSPORTE!$A$4:$D$99,4,0),"")</f>
        <v/>
      </c>
      <c r="AA2262" s="127" t="str">
        <f>IFERROR(VLOOKUP(V2262,TRANSPORTE!$A$4:$E$99,5,0),"")</f>
        <v/>
      </c>
      <c r="AB2262" s="127" t="str">
        <f t="shared" si="266"/>
        <v/>
      </c>
      <c r="AC2262" s="127" t="str">
        <f t="shared" si="265"/>
        <v/>
      </c>
      <c r="AE2262" s="132" t="str">
        <f t="shared" si="263"/>
        <v/>
      </c>
      <c r="AH2262" s="127" t="str">
        <f t="shared" si="262"/>
        <v/>
      </c>
    </row>
    <row r="2263" spans="2:34" x14ac:dyDescent="0.3">
      <c r="B2263" s="127" t="str">
        <f t="shared" si="260"/>
        <v/>
      </c>
      <c r="C2263" s="127" t="str">
        <f t="shared" si="261"/>
        <v/>
      </c>
      <c r="E2263" s="159"/>
      <c r="F2263" s="148" t="str">
        <f>IFERROR(VLOOKUP(CONCATENATE(G2263,E2263),LOTES!$A$6:$D$1002,4,0),"")</f>
        <v/>
      </c>
      <c r="H2263" s="136" t="str">
        <f>IFERROR(VLOOKUP(CONCATENATE(G2263,E2263),LOTES!$A$6:$F$1000,6,0),"")</f>
        <v/>
      </c>
      <c r="I2263" s="132" t="str">
        <f t="shared" si="264"/>
        <v/>
      </c>
      <c r="R2263" s="132" t="str">
        <f>IFERROR(VLOOKUP(Q2263,PROVEEDORES!$A$2:$B$100,2,0),"")</f>
        <v/>
      </c>
      <c r="U2263" s="127" t="str">
        <f>IFERROR(VLOOKUP(V2263,TRANSPORTE!$A$4:$B$99,2,0),"")</f>
        <v/>
      </c>
      <c r="Y2263" s="127" t="str">
        <f>IFERROR(VLOOKUP(V2263,TRANSPORTE!$A$4:$C$99,3,0),"")</f>
        <v/>
      </c>
      <c r="Z2263" s="127" t="str">
        <f>IFERROR(VLOOKUP(V2263,TRANSPORTE!$A$4:$D$99,4,0),"")</f>
        <v/>
      </c>
      <c r="AA2263" s="127" t="str">
        <f>IFERROR(VLOOKUP(V2263,TRANSPORTE!$A$4:$E$99,5,0),"")</f>
        <v/>
      </c>
      <c r="AB2263" s="127" t="str">
        <f t="shared" si="266"/>
        <v/>
      </c>
      <c r="AC2263" s="127" t="str">
        <f t="shared" si="265"/>
        <v/>
      </c>
      <c r="AE2263" s="132" t="str">
        <f t="shared" si="263"/>
        <v/>
      </c>
      <c r="AH2263" s="127" t="str">
        <f t="shared" si="262"/>
        <v/>
      </c>
    </row>
    <row r="2264" spans="2:34" x14ac:dyDescent="0.3">
      <c r="B2264" s="127" t="str">
        <f t="shared" si="260"/>
        <v/>
      </c>
      <c r="C2264" s="127" t="str">
        <f t="shared" si="261"/>
        <v/>
      </c>
      <c r="E2264" s="159"/>
      <c r="F2264" s="148" t="str">
        <f>IFERROR(VLOOKUP(CONCATENATE(G2264,E2264),LOTES!$A$6:$D$1002,4,0),"")</f>
        <v/>
      </c>
      <c r="H2264" s="136" t="str">
        <f>IFERROR(VLOOKUP(CONCATENATE(G2264,E2264),LOTES!$A$6:$F$1000,6,0),"")</f>
        <v/>
      </c>
      <c r="I2264" s="132" t="str">
        <f t="shared" si="264"/>
        <v/>
      </c>
      <c r="R2264" s="132" t="str">
        <f>IFERROR(VLOOKUP(Q2264,PROVEEDORES!$A$2:$B$100,2,0),"")</f>
        <v/>
      </c>
      <c r="U2264" s="127" t="str">
        <f>IFERROR(VLOOKUP(V2264,TRANSPORTE!$A$4:$B$99,2,0),"")</f>
        <v/>
      </c>
      <c r="Y2264" s="127" t="str">
        <f>IFERROR(VLOOKUP(V2264,TRANSPORTE!$A$4:$C$99,3,0),"")</f>
        <v/>
      </c>
      <c r="Z2264" s="127" t="str">
        <f>IFERROR(VLOOKUP(V2264,TRANSPORTE!$A$4:$D$99,4,0),"")</f>
        <v/>
      </c>
      <c r="AA2264" s="127" t="str">
        <f>IFERROR(VLOOKUP(V2264,TRANSPORTE!$A$4:$E$99,5,0),"")</f>
        <v/>
      </c>
      <c r="AB2264" s="127" t="str">
        <f t="shared" si="266"/>
        <v/>
      </c>
      <c r="AC2264" s="127" t="str">
        <f t="shared" si="265"/>
        <v/>
      </c>
      <c r="AE2264" s="132" t="str">
        <f t="shared" si="263"/>
        <v/>
      </c>
      <c r="AH2264" s="127" t="str">
        <f t="shared" si="262"/>
        <v/>
      </c>
    </row>
    <row r="2265" spans="2:34" x14ac:dyDescent="0.3">
      <c r="B2265" s="127" t="str">
        <f t="shared" si="260"/>
        <v/>
      </c>
      <c r="C2265" s="127" t="str">
        <f t="shared" si="261"/>
        <v/>
      </c>
      <c r="E2265" s="159"/>
      <c r="F2265" s="148" t="str">
        <f>IFERROR(VLOOKUP(CONCATENATE(G2265,E2265),LOTES!$A$6:$D$1002,4,0),"")</f>
        <v/>
      </c>
      <c r="H2265" s="136" t="str">
        <f>IFERROR(VLOOKUP(CONCATENATE(G2265,E2265),LOTES!$A$6:$F$1000,6,0),"")</f>
        <v/>
      </c>
      <c r="I2265" s="132" t="str">
        <f t="shared" si="264"/>
        <v/>
      </c>
      <c r="R2265" s="132" t="str">
        <f>IFERROR(VLOOKUP(Q2265,PROVEEDORES!$A$2:$B$100,2,0),"")</f>
        <v/>
      </c>
      <c r="U2265" s="127" t="str">
        <f>IFERROR(VLOOKUP(V2265,TRANSPORTE!$A$4:$B$99,2,0),"")</f>
        <v/>
      </c>
      <c r="Y2265" s="127" t="str">
        <f>IFERROR(VLOOKUP(V2265,TRANSPORTE!$A$4:$C$99,3,0),"")</f>
        <v/>
      </c>
      <c r="Z2265" s="127" t="str">
        <f>IFERROR(VLOOKUP(V2265,TRANSPORTE!$A$4:$D$99,4,0),"")</f>
        <v/>
      </c>
      <c r="AA2265" s="127" t="str">
        <f>IFERROR(VLOOKUP(V2265,TRANSPORTE!$A$4:$E$99,5,0),"")</f>
        <v/>
      </c>
      <c r="AB2265" s="127" t="str">
        <f t="shared" si="266"/>
        <v/>
      </c>
      <c r="AC2265" s="127" t="str">
        <f t="shared" si="265"/>
        <v/>
      </c>
      <c r="AE2265" s="132" t="str">
        <f t="shared" si="263"/>
        <v/>
      </c>
      <c r="AH2265" s="127" t="str">
        <f t="shared" si="262"/>
        <v/>
      </c>
    </row>
    <row r="2266" spans="2:34" x14ac:dyDescent="0.3">
      <c r="B2266" s="127" t="str">
        <f t="shared" si="260"/>
        <v/>
      </c>
      <c r="C2266" s="127" t="str">
        <f t="shared" si="261"/>
        <v/>
      </c>
      <c r="E2266" s="159"/>
      <c r="F2266" s="148" t="str">
        <f>IFERROR(VLOOKUP(CONCATENATE(G2266,E2266),LOTES!$A$6:$D$1002,4,0),"")</f>
        <v/>
      </c>
      <c r="H2266" s="136" t="str">
        <f>IFERROR(VLOOKUP(CONCATENATE(G2266,E2266),LOTES!$A$6:$F$1000,6,0),"")</f>
        <v/>
      </c>
      <c r="I2266" s="132" t="str">
        <f t="shared" si="264"/>
        <v/>
      </c>
      <c r="R2266" s="132" t="str">
        <f>IFERROR(VLOOKUP(Q2266,PROVEEDORES!$A$2:$B$100,2,0),"")</f>
        <v/>
      </c>
      <c r="U2266" s="127" t="str">
        <f>IFERROR(VLOOKUP(V2266,TRANSPORTE!$A$4:$B$99,2,0),"")</f>
        <v/>
      </c>
      <c r="Y2266" s="127" t="str">
        <f>IFERROR(VLOOKUP(V2266,TRANSPORTE!$A$4:$C$99,3,0),"")</f>
        <v/>
      </c>
      <c r="Z2266" s="127" t="str">
        <f>IFERROR(VLOOKUP(V2266,TRANSPORTE!$A$4:$D$99,4,0),"")</f>
        <v/>
      </c>
      <c r="AA2266" s="127" t="str">
        <f>IFERROR(VLOOKUP(V2266,TRANSPORTE!$A$4:$E$99,5,0),"")</f>
        <v/>
      </c>
      <c r="AB2266" s="127" t="str">
        <f t="shared" si="266"/>
        <v/>
      </c>
      <c r="AC2266" s="127" t="str">
        <f t="shared" si="265"/>
        <v/>
      </c>
      <c r="AE2266" s="132" t="str">
        <f t="shared" si="263"/>
        <v/>
      </c>
      <c r="AH2266" s="127" t="str">
        <f t="shared" si="262"/>
        <v/>
      </c>
    </row>
    <row r="2267" spans="2:34" x14ac:dyDescent="0.3">
      <c r="B2267" s="127" t="str">
        <f t="shared" si="260"/>
        <v/>
      </c>
      <c r="C2267" s="127" t="str">
        <f t="shared" si="261"/>
        <v/>
      </c>
      <c r="E2267" s="159"/>
      <c r="F2267" s="148" t="str">
        <f>IFERROR(VLOOKUP(CONCATENATE(G2267,E2267),LOTES!$A$6:$D$1002,4,0),"")</f>
        <v/>
      </c>
      <c r="H2267" s="136" t="str">
        <f>IFERROR(VLOOKUP(CONCATENATE(G2267,E2267),LOTES!$A$6:$F$1000,6,0),"")</f>
        <v/>
      </c>
      <c r="I2267" s="132" t="str">
        <f t="shared" si="264"/>
        <v/>
      </c>
      <c r="R2267" s="132" t="str">
        <f>IFERROR(VLOOKUP(Q2267,PROVEEDORES!$A$2:$B$100,2,0),"")</f>
        <v/>
      </c>
      <c r="U2267" s="127" t="str">
        <f>IFERROR(VLOOKUP(V2267,TRANSPORTE!$A$4:$B$99,2,0),"")</f>
        <v/>
      </c>
      <c r="Y2267" s="127" t="str">
        <f>IFERROR(VLOOKUP(V2267,TRANSPORTE!$A$4:$C$99,3,0),"")</f>
        <v/>
      </c>
      <c r="Z2267" s="127" t="str">
        <f>IFERROR(VLOOKUP(V2267,TRANSPORTE!$A$4:$D$99,4,0),"")</f>
        <v/>
      </c>
      <c r="AA2267" s="127" t="str">
        <f>IFERROR(VLOOKUP(V2267,TRANSPORTE!$A$4:$E$99,5,0),"")</f>
        <v/>
      </c>
      <c r="AB2267" s="127" t="str">
        <f t="shared" si="266"/>
        <v/>
      </c>
      <c r="AC2267" s="127" t="str">
        <f t="shared" si="265"/>
        <v/>
      </c>
      <c r="AE2267" s="132" t="str">
        <f t="shared" si="263"/>
        <v/>
      </c>
      <c r="AH2267" s="127" t="str">
        <f t="shared" si="262"/>
        <v/>
      </c>
    </row>
    <row r="2268" spans="2:34" x14ac:dyDescent="0.3">
      <c r="B2268" s="127" t="str">
        <f t="shared" si="260"/>
        <v/>
      </c>
      <c r="C2268" s="127" t="str">
        <f t="shared" si="261"/>
        <v/>
      </c>
      <c r="E2268" s="159"/>
      <c r="F2268" s="148" t="str">
        <f>IFERROR(VLOOKUP(CONCATENATE(G2268,E2268),LOTES!$A$6:$D$1002,4,0),"")</f>
        <v/>
      </c>
      <c r="H2268" s="136" t="str">
        <f>IFERROR(VLOOKUP(CONCATENATE(G2268,E2268),LOTES!$A$6:$F$1000,6,0),"")</f>
        <v/>
      </c>
      <c r="I2268" s="132" t="str">
        <f t="shared" si="264"/>
        <v/>
      </c>
      <c r="R2268" s="132" t="str">
        <f>IFERROR(VLOOKUP(Q2268,PROVEEDORES!$A$2:$B$100,2,0),"")</f>
        <v/>
      </c>
      <c r="U2268" s="127" t="str">
        <f>IFERROR(VLOOKUP(V2268,TRANSPORTE!$A$4:$B$99,2,0),"")</f>
        <v/>
      </c>
      <c r="Y2268" s="127" t="str">
        <f>IFERROR(VLOOKUP(V2268,TRANSPORTE!$A$4:$C$99,3,0),"")</f>
        <v/>
      </c>
      <c r="Z2268" s="127" t="str">
        <f>IFERROR(VLOOKUP(V2268,TRANSPORTE!$A$4:$D$99,4,0),"")</f>
        <v/>
      </c>
      <c r="AA2268" s="127" t="str">
        <f>IFERROR(VLOOKUP(V2268,TRANSPORTE!$A$4:$E$99,5,0),"")</f>
        <v/>
      </c>
      <c r="AB2268" s="127" t="str">
        <f t="shared" si="266"/>
        <v/>
      </c>
      <c r="AC2268" s="127" t="str">
        <f t="shared" si="265"/>
        <v/>
      </c>
      <c r="AE2268" s="132" t="str">
        <f t="shared" si="263"/>
        <v/>
      </c>
      <c r="AH2268" s="127" t="str">
        <f t="shared" si="262"/>
        <v/>
      </c>
    </row>
    <row r="2269" spans="2:34" x14ac:dyDescent="0.3">
      <c r="B2269" s="127" t="str">
        <f t="shared" si="260"/>
        <v/>
      </c>
      <c r="C2269" s="127" t="str">
        <f t="shared" si="261"/>
        <v/>
      </c>
      <c r="E2269" s="159"/>
      <c r="F2269" s="148" t="str">
        <f>IFERROR(VLOOKUP(CONCATENATE(G2269,E2269),LOTES!$A$6:$D$1002,4,0),"")</f>
        <v/>
      </c>
      <c r="H2269" s="136" t="str">
        <f>IFERROR(VLOOKUP(CONCATENATE(G2269,E2269),LOTES!$A$6:$F$1000,6,0),"")</f>
        <v/>
      </c>
      <c r="I2269" s="132" t="str">
        <f t="shared" si="264"/>
        <v/>
      </c>
      <c r="R2269" s="132" t="str">
        <f>IFERROR(VLOOKUP(Q2269,PROVEEDORES!$A$2:$B$100,2,0),"")</f>
        <v/>
      </c>
      <c r="U2269" s="127" t="str">
        <f>IFERROR(VLOOKUP(V2269,TRANSPORTE!$A$4:$B$99,2,0),"")</f>
        <v/>
      </c>
      <c r="Y2269" s="127" t="str">
        <f>IFERROR(VLOOKUP(V2269,TRANSPORTE!$A$4:$C$99,3,0),"")</f>
        <v/>
      </c>
      <c r="Z2269" s="127" t="str">
        <f>IFERROR(VLOOKUP(V2269,TRANSPORTE!$A$4:$D$99,4,0),"")</f>
        <v/>
      </c>
      <c r="AA2269" s="127" t="str">
        <f>IFERROR(VLOOKUP(V2269,TRANSPORTE!$A$4:$E$99,5,0),"")</f>
        <v/>
      </c>
      <c r="AB2269" s="127" t="str">
        <f t="shared" si="266"/>
        <v/>
      </c>
      <c r="AC2269" s="127" t="str">
        <f t="shared" si="265"/>
        <v/>
      </c>
      <c r="AE2269" s="132" t="str">
        <f t="shared" si="263"/>
        <v/>
      </c>
      <c r="AH2269" s="127" t="str">
        <f t="shared" si="262"/>
        <v/>
      </c>
    </row>
    <row r="2270" spans="2:34" x14ac:dyDescent="0.3">
      <c r="B2270" s="127" t="str">
        <f t="shared" si="260"/>
        <v/>
      </c>
      <c r="C2270" s="127" t="str">
        <f t="shared" si="261"/>
        <v/>
      </c>
      <c r="E2270" s="159"/>
      <c r="F2270" s="148" t="str">
        <f>IFERROR(VLOOKUP(CONCATENATE(G2270,E2270),LOTES!$A$6:$D$1002,4,0),"")</f>
        <v/>
      </c>
      <c r="H2270" s="136" t="str">
        <f>IFERROR(VLOOKUP(CONCATENATE(G2270,E2270),LOTES!$A$6:$F$1000,6,0),"")</f>
        <v/>
      </c>
      <c r="I2270" s="132" t="str">
        <f t="shared" si="264"/>
        <v/>
      </c>
      <c r="R2270" s="132" t="str">
        <f>IFERROR(VLOOKUP(Q2270,PROVEEDORES!$A$2:$B$100,2,0),"")</f>
        <v/>
      </c>
      <c r="U2270" s="127" t="str">
        <f>IFERROR(VLOOKUP(V2270,TRANSPORTE!$A$4:$B$99,2,0),"")</f>
        <v/>
      </c>
      <c r="Y2270" s="127" t="str">
        <f>IFERROR(VLOOKUP(V2270,TRANSPORTE!$A$4:$C$99,3,0),"")</f>
        <v/>
      </c>
      <c r="Z2270" s="127" t="str">
        <f>IFERROR(VLOOKUP(V2270,TRANSPORTE!$A$4:$D$99,4,0),"")</f>
        <v/>
      </c>
      <c r="AA2270" s="127" t="str">
        <f>IFERROR(VLOOKUP(V2270,TRANSPORTE!$A$4:$E$99,5,0),"")</f>
        <v/>
      </c>
      <c r="AB2270" s="127" t="str">
        <f t="shared" si="266"/>
        <v/>
      </c>
      <c r="AC2270" s="127" t="str">
        <f t="shared" si="265"/>
        <v/>
      </c>
      <c r="AE2270" s="132" t="str">
        <f t="shared" si="263"/>
        <v/>
      </c>
      <c r="AH2270" s="127" t="str">
        <f t="shared" si="262"/>
        <v/>
      </c>
    </row>
    <row r="2271" spans="2:34" x14ac:dyDescent="0.3">
      <c r="B2271" s="127" t="str">
        <f t="shared" si="260"/>
        <v/>
      </c>
      <c r="C2271" s="127" t="str">
        <f t="shared" si="261"/>
        <v/>
      </c>
      <c r="E2271" s="159"/>
      <c r="F2271" s="148" t="str">
        <f>IFERROR(VLOOKUP(CONCATENATE(G2271,E2271),LOTES!$A$6:$D$1002,4,0),"")</f>
        <v/>
      </c>
      <c r="H2271" s="136" t="str">
        <f>IFERROR(VLOOKUP(CONCATENATE(G2271,E2271),LOTES!$A$6:$F$1000,6,0),"")</f>
        <v/>
      </c>
      <c r="I2271" s="132" t="str">
        <f t="shared" si="264"/>
        <v/>
      </c>
      <c r="R2271" s="132" t="str">
        <f>IFERROR(VLOOKUP(Q2271,PROVEEDORES!$A$2:$B$100,2,0),"")</f>
        <v/>
      </c>
      <c r="U2271" s="127" t="str">
        <f>IFERROR(VLOOKUP(V2271,TRANSPORTE!$A$4:$B$99,2,0),"")</f>
        <v/>
      </c>
      <c r="Y2271" s="127" t="str">
        <f>IFERROR(VLOOKUP(V2271,TRANSPORTE!$A$4:$C$99,3,0),"")</f>
        <v/>
      </c>
      <c r="Z2271" s="127" t="str">
        <f>IFERROR(VLOOKUP(V2271,TRANSPORTE!$A$4:$D$99,4,0),"")</f>
        <v/>
      </c>
      <c r="AA2271" s="127" t="str">
        <f>IFERROR(VLOOKUP(V2271,TRANSPORTE!$A$4:$E$99,5,0),"")</f>
        <v/>
      </c>
      <c r="AB2271" s="127" t="str">
        <f t="shared" si="266"/>
        <v/>
      </c>
      <c r="AC2271" s="127" t="str">
        <f t="shared" si="265"/>
        <v/>
      </c>
      <c r="AE2271" s="132" t="str">
        <f t="shared" si="263"/>
        <v/>
      </c>
      <c r="AH2271" s="127" t="str">
        <f t="shared" si="262"/>
        <v/>
      </c>
    </row>
    <row r="2272" spans="2:34" x14ac:dyDescent="0.3">
      <c r="B2272" s="127" t="str">
        <f t="shared" si="260"/>
        <v/>
      </c>
      <c r="C2272" s="127" t="str">
        <f t="shared" si="261"/>
        <v/>
      </c>
      <c r="E2272" s="159"/>
      <c r="F2272" s="148" t="str">
        <f>IFERROR(VLOOKUP(CONCATENATE(G2272,E2272),LOTES!$A$6:$D$1002,4,0),"")</f>
        <v/>
      </c>
      <c r="H2272" s="136" t="str">
        <f>IFERROR(VLOOKUP(CONCATENATE(G2272,E2272),LOTES!$A$6:$F$1000,6,0),"")</f>
        <v/>
      </c>
      <c r="I2272" s="132" t="str">
        <f t="shared" si="264"/>
        <v/>
      </c>
      <c r="R2272" s="132" t="str">
        <f>IFERROR(VLOOKUP(Q2272,PROVEEDORES!$A$2:$B$100,2,0),"")</f>
        <v/>
      </c>
      <c r="U2272" s="127" t="str">
        <f>IFERROR(VLOOKUP(V2272,TRANSPORTE!$A$4:$B$99,2,0),"")</f>
        <v/>
      </c>
      <c r="Y2272" s="127" t="str">
        <f>IFERROR(VLOOKUP(V2272,TRANSPORTE!$A$4:$C$99,3,0),"")</f>
        <v/>
      </c>
      <c r="Z2272" s="127" t="str">
        <f>IFERROR(VLOOKUP(V2272,TRANSPORTE!$A$4:$D$99,4,0),"")</f>
        <v/>
      </c>
      <c r="AA2272" s="127" t="str">
        <f>IFERROR(VLOOKUP(V2272,TRANSPORTE!$A$4:$E$99,5,0),"")</f>
        <v/>
      </c>
      <c r="AB2272" s="127" t="str">
        <f t="shared" si="266"/>
        <v/>
      </c>
      <c r="AC2272" s="127" t="str">
        <f t="shared" si="265"/>
        <v/>
      </c>
      <c r="AE2272" s="132" t="str">
        <f t="shared" si="263"/>
        <v/>
      </c>
      <c r="AH2272" s="127" t="str">
        <f t="shared" si="262"/>
        <v/>
      </c>
    </row>
    <row r="2273" spans="2:34" x14ac:dyDescent="0.3">
      <c r="B2273" s="127" t="str">
        <f t="shared" si="260"/>
        <v/>
      </c>
      <c r="C2273" s="127" t="str">
        <f t="shared" si="261"/>
        <v/>
      </c>
      <c r="E2273" s="159"/>
      <c r="F2273" s="148" t="str">
        <f>IFERROR(VLOOKUP(CONCATENATE(G2273,E2273),LOTES!$A$6:$D$1002,4,0),"")</f>
        <v/>
      </c>
      <c r="H2273" s="136" t="str">
        <f>IFERROR(VLOOKUP(CONCATENATE(G2273,E2273),LOTES!$A$6:$F$1000,6,0),"")</f>
        <v/>
      </c>
      <c r="I2273" s="132" t="str">
        <f t="shared" si="264"/>
        <v/>
      </c>
      <c r="R2273" s="132" t="str">
        <f>IFERROR(VLOOKUP(Q2273,PROVEEDORES!$A$2:$B$100,2,0),"")</f>
        <v/>
      </c>
      <c r="U2273" s="127" t="str">
        <f>IFERROR(VLOOKUP(V2273,TRANSPORTE!$A$4:$B$99,2,0),"")</f>
        <v/>
      </c>
      <c r="Y2273" s="127" t="str">
        <f>IFERROR(VLOOKUP(V2273,TRANSPORTE!$A$4:$C$99,3,0),"")</f>
        <v/>
      </c>
      <c r="Z2273" s="127" t="str">
        <f>IFERROR(VLOOKUP(V2273,TRANSPORTE!$A$4:$D$99,4,0),"")</f>
        <v/>
      </c>
      <c r="AA2273" s="127" t="str">
        <f>IFERROR(VLOOKUP(V2273,TRANSPORTE!$A$4:$E$99,5,0),"")</f>
        <v/>
      </c>
      <c r="AB2273" s="127" t="str">
        <f t="shared" si="266"/>
        <v/>
      </c>
      <c r="AC2273" s="127" t="str">
        <f t="shared" si="265"/>
        <v/>
      </c>
      <c r="AE2273" s="132" t="str">
        <f t="shared" si="263"/>
        <v/>
      </c>
      <c r="AH2273" s="127" t="str">
        <f t="shared" si="262"/>
        <v/>
      </c>
    </row>
    <row r="2274" spans="2:34" x14ac:dyDescent="0.3">
      <c r="B2274" s="127" t="str">
        <f t="shared" si="260"/>
        <v/>
      </c>
      <c r="C2274" s="127" t="str">
        <f t="shared" si="261"/>
        <v/>
      </c>
      <c r="E2274" s="159"/>
      <c r="F2274" s="148" t="str">
        <f>IFERROR(VLOOKUP(CONCATENATE(G2274,E2274),LOTES!$A$6:$D$1002,4,0),"")</f>
        <v/>
      </c>
      <c r="H2274" s="136" t="str">
        <f>IFERROR(VLOOKUP(CONCATENATE(G2274,E2274),LOTES!$A$6:$F$1000,6,0),"")</f>
        <v/>
      </c>
      <c r="I2274" s="132" t="str">
        <f t="shared" si="264"/>
        <v/>
      </c>
      <c r="R2274" s="132" t="str">
        <f>IFERROR(VLOOKUP(Q2274,PROVEEDORES!$A$2:$B$100,2,0),"")</f>
        <v/>
      </c>
      <c r="U2274" s="127" t="str">
        <f>IFERROR(VLOOKUP(V2274,TRANSPORTE!$A$4:$B$99,2,0),"")</f>
        <v/>
      </c>
      <c r="Y2274" s="127" t="str">
        <f>IFERROR(VLOOKUP(V2274,TRANSPORTE!$A$4:$C$99,3,0),"")</f>
        <v/>
      </c>
      <c r="Z2274" s="127" t="str">
        <f>IFERROR(VLOOKUP(V2274,TRANSPORTE!$A$4:$D$99,4,0),"")</f>
        <v/>
      </c>
      <c r="AA2274" s="127" t="str">
        <f>IFERROR(VLOOKUP(V2274,TRANSPORTE!$A$4:$E$99,5,0),"")</f>
        <v/>
      </c>
      <c r="AB2274" s="127" t="str">
        <f t="shared" si="266"/>
        <v/>
      </c>
      <c r="AC2274" s="127" t="str">
        <f t="shared" si="265"/>
        <v/>
      </c>
      <c r="AE2274" s="132" t="str">
        <f t="shared" si="263"/>
        <v/>
      </c>
      <c r="AH2274" s="127" t="str">
        <f t="shared" si="262"/>
        <v/>
      </c>
    </row>
    <row r="2275" spans="2:34" x14ac:dyDescent="0.3">
      <c r="B2275" s="127" t="str">
        <f t="shared" si="260"/>
        <v/>
      </c>
      <c r="C2275" s="127" t="str">
        <f t="shared" si="261"/>
        <v/>
      </c>
      <c r="E2275" s="159"/>
      <c r="F2275" s="148" t="str">
        <f>IFERROR(VLOOKUP(CONCATENATE(G2275,E2275),LOTES!$A$6:$D$1002,4,0),"")</f>
        <v/>
      </c>
      <c r="H2275" s="136" t="str">
        <f>IFERROR(VLOOKUP(CONCATENATE(G2275,E2275),LOTES!$A$6:$F$1000,6,0),"")</f>
        <v/>
      </c>
      <c r="I2275" s="132" t="str">
        <f t="shared" si="264"/>
        <v/>
      </c>
      <c r="R2275" s="132" t="str">
        <f>IFERROR(VLOOKUP(Q2275,PROVEEDORES!$A$2:$B$100,2,0),"")</f>
        <v/>
      </c>
      <c r="U2275" s="127" t="str">
        <f>IFERROR(VLOOKUP(V2275,TRANSPORTE!$A$4:$B$99,2,0),"")</f>
        <v/>
      </c>
      <c r="Y2275" s="127" t="str">
        <f>IFERROR(VLOOKUP(V2275,TRANSPORTE!$A$4:$C$99,3,0),"")</f>
        <v/>
      </c>
      <c r="Z2275" s="127" t="str">
        <f>IFERROR(VLOOKUP(V2275,TRANSPORTE!$A$4:$D$99,4,0),"")</f>
        <v/>
      </c>
      <c r="AA2275" s="127" t="str">
        <f>IFERROR(VLOOKUP(V2275,TRANSPORTE!$A$4:$E$99,5,0),"")</f>
        <v/>
      </c>
      <c r="AB2275" s="127" t="str">
        <f t="shared" si="266"/>
        <v/>
      </c>
      <c r="AC2275" s="127" t="str">
        <f t="shared" si="265"/>
        <v/>
      </c>
      <c r="AE2275" s="132" t="str">
        <f t="shared" si="263"/>
        <v/>
      </c>
      <c r="AH2275" s="127" t="str">
        <f t="shared" si="262"/>
        <v/>
      </c>
    </row>
    <row r="2276" spans="2:34" x14ac:dyDescent="0.3">
      <c r="B2276" s="127" t="str">
        <f t="shared" si="260"/>
        <v/>
      </c>
      <c r="C2276" s="127" t="str">
        <f t="shared" si="261"/>
        <v/>
      </c>
      <c r="E2276" s="159"/>
      <c r="F2276" s="148" t="str">
        <f>IFERROR(VLOOKUP(CONCATENATE(G2276,E2276),LOTES!$A$6:$D$1002,4,0),"")</f>
        <v/>
      </c>
      <c r="H2276" s="136" t="str">
        <f>IFERROR(VLOOKUP(CONCATENATE(G2276,E2276),LOTES!$A$6:$F$1000,6,0),"")</f>
        <v/>
      </c>
      <c r="I2276" s="132" t="str">
        <f t="shared" si="264"/>
        <v/>
      </c>
      <c r="R2276" s="132" t="str">
        <f>IFERROR(VLOOKUP(Q2276,PROVEEDORES!$A$2:$B$100,2,0),"")</f>
        <v/>
      </c>
      <c r="U2276" s="127" t="str">
        <f>IFERROR(VLOOKUP(V2276,TRANSPORTE!$A$4:$B$99,2,0),"")</f>
        <v/>
      </c>
      <c r="Y2276" s="127" t="str">
        <f>IFERROR(VLOOKUP(V2276,TRANSPORTE!$A$4:$C$99,3,0),"")</f>
        <v/>
      </c>
      <c r="Z2276" s="127" t="str">
        <f>IFERROR(VLOOKUP(V2276,TRANSPORTE!$A$4:$D$99,4,0),"")</f>
        <v/>
      </c>
      <c r="AA2276" s="127" t="str">
        <f>IFERROR(VLOOKUP(V2276,TRANSPORTE!$A$4:$E$99,5,0),"")</f>
        <v/>
      </c>
      <c r="AB2276" s="127" t="str">
        <f t="shared" si="266"/>
        <v/>
      </c>
      <c r="AC2276" s="127" t="str">
        <f t="shared" si="265"/>
        <v/>
      </c>
      <c r="AE2276" s="132" t="str">
        <f t="shared" si="263"/>
        <v/>
      </c>
      <c r="AH2276" s="127" t="str">
        <f t="shared" si="262"/>
        <v/>
      </c>
    </row>
    <row r="2277" spans="2:34" x14ac:dyDescent="0.3">
      <c r="B2277" s="127" t="str">
        <f t="shared" si="260"/>
        <v/>
      </c>
      <c r="C2277" s="127" t="str">
        <f t="shared" si="261"/>
        <v/>
      </c>
      <c r="E2277" s="159"/>
      <c r="F2277" s="148" t="str">
        <f>IFERROR(VLOOKUP(CONCATENATE(G2277,E2277),LOTES!$A$6:$D$1002,4,0),"")</f>
        <v/>
      </c>
      <c r="H2277" s="136" t="str">
        <f>IFERROR(VLOOKUP(CONCATENATE(G2277,E2277),LOTES!$A$6:$F$1000,6,0),"")</f>
        <v/>
      </c>
      <c r="I2277" s="132" t="str">
        <f t="shared" si="264"/>
        <v/>
      </c>
      <c r="R2277" s="132" t="str">
        <f>IFERROR(VLOOKUP(Q2277,PROVEEDORES!$A$2:$B$100,2,0),"")</f>
        <v/>
      </c>
      <c r="U2277" s="127" t="str">
        <f>IFERROR(VLOOKUP(V2277,TRANSPORTE!$A$4:$B$99,2,0),"")</f>
        <v/>
      </c>
      <c r="Y2277" s="127" t="str">
        <f>IFERROR(VLOOKUP(V2277,TRANSPORTE!$A$4:$C$99,3,0),"")</f>
        <v/>
      </c>
      <c r="Z2277" s="127" t="str">
        <f>IFERROR(VLOOKUP(V2277,TRANSPORTE!$A$4:$D$99,4,0),"")</f>
        <v/>
      </c>
      <c r="AA2277" s="127" t="str">
        <f>IFERROR(VLOOKUP(V2277,TRANSPORTE!$A$4:$E$99,5,0),"")</f>
        <v/>
      </c>
      <c r="AB2277" s="127" t="str">
        <f t="shared" si="266"/>
        <v/>
      </c>
      <c r="AC2277" s="127" t="str">
        <f t="shared" si="265"/>
        <v/>
      </c>
      <c r="AE2277" s="132" t="str">
        <f t="shared" si="263"/>
        <v/>
      </c>
      <c r="AH2277" s="127" t="str">
        <f t="shared" si="262"/>
        <v/>
      </c>
    </row>
    <row r="2278" spans="2:34" x14ac:dyDescent="0.3">
      <c r="B2278" s="127" t="str">
        <f t="shared" si="260"/>
        <v/>
      </c>
      <c r="C2278" s="127" t="str">
        <f t="shared" si="261"/>
        <v/>
      </c>
      <c r="E2278" s="159"/>
      <c r="F2278" s="148" t="str">
        <f>IFERROR(VLOOKUP(CONCATENATE(G2278,E2278),LOTES!$A$6:$D$1002,4,0),"")</f>
        <v/>
      </c>
      <c r="H2278" s="136" t="str">
        <f>IFERROR(VLOOKUP(CONCATENATE(G2278,E2278),LOTES!$A$6:$F$1000,6,0),"")</f>
        <v/>
      </c>
      <c r="I2278" s="132" t="str">
        <f t="shared" si="264"/>
        <v/>
      </c>
      <c r="R2278" s="132" t="str">
        <f>IFERROR(VLOOKUP(Q2278,PROVEEDORES!$A$2:$B$100,2,0),"")</f>
        <v/>
      </c>
      <c r="U2278" s="127" t="str">
        <f>IFERROR(VLOOKUP(V2278,TRANSPORTE!$A$4:$B$99,2,0),"")</f>
        <v/>
      </c>
      <c r="Y2278" s="127" t="str">
        <f>IFERROR(VLOOKUP(V2278,TRANSPORTE!$A$4:$C$99,3,0),"")</f>
        <v/>
      </c>
      <c r="Z2278" s="127" t="str">
        <f>IFERROR(VLOOKUP(V2278,TRANSPORTE!$A$4:$D$99,4,0),"")</f>
        <v/>
      </c>
      <c r="AA2278" s="127" t="str">
        <f>IFERROR(VLOOKUP(V2278,TRANSPORTE!$A$4:$E$99,5,0),"")</f>
        <v/>
      </c>
      <c r="AB2278" s="127" t="str">
        <f t="shared" si="266"/>
        <v/>
      </c>
      <c r="AC2278" s="127" t="str">
        <f t="shared" si="265"/>
        <v/>
      </c>
      <c r="AE2278" s="132" t="str">
        <f t="shared" si="263"/>
        <v/>
      </c>
      <c r="AH2278" s="127" t="str">
        <f t="shared" si="262"/>
        <v/>
      </c>
    </row>
    <row r="2279" spans="2:34" x14ac:dyDescent="0.3">
      <c r="B2279" s="127" t="str">
        <f t="shared" si="260"/>
        <v/>
      </c>
      <c r="C2279" s="127" t="str">
        <f t="shared" si="261"/>
        <v/>
      </c>
      <c r="E2279" s="159"/>
      <c r="F2279" s="148" t="str">
        <f>IFERROR(VLOOKUP(CONCATENATE(G2279,E2279),LOTES!$A$6:$D$1002,4,0),"")</f>
        <v/>
      </c>
      <c r="H2279" s="136" t="str">
        <f>IFERROR(VLOOKUP(CONCATENATE(G2279,E2279),LOTES!$A$6:$F$1000,6,0),"")</f>
        <v/>
      </c>
      <c r="I2279" s="132" t="str">
        <f t="shared" si="264"/>
        <v/>
      </c>
      <c r="R2279" s="132" t="str">
        <f>IFERROR(VLOOKUP(Q2279,PROVEEDORES!$A$2:$B$100,2,0),"")</f>
        <v/>
      </c>
      <c r="U2279" s="127" t="str">
        <f>IFERROR(VLOOKUP(V2279,TRANSPORTE!$A$4:$B$99,2,0),"")</f>
        <v/>
      </c>
      <c r="Y2279" s="127" t="str">
        <f>IFERROR(VLOOKUP(V2279,TRANSPORTE!$A$4:$C$99,3,0),"")</f>
        <v/>
      </c>
      <c r="Z2279" s="127" t="str">
        <f>IFERROR(VLOOKUP(V2279,TRANSPORTE!$A$4:$D$99,4,0),"")</f>
        <v/>
      </c>
      <c r="AA2279" s="127" t="str">
        <f>IFERROR(VLOOKUP(V2279,TRANSPORTE!$A$4:$E$99,5,0),"")</f>
        <v/>
      </c>
      <c r="AB2279" s="127" t="str">
        <f t="shared" si="266"/>
        <v/>
      </c>
      <c r="AC2279" s="127" t="str">
        <f t="shared" si="265"/>
        <v/>
      </c>
      <c r="AE2279" s="132" t="str">
        <f t="shared" si="263"/>
        <v/>
      </c>
      <c r="AH2279" s="127" t="str">
        <f t="shared" si="262"/>
        <v/>
      </c>
    </row>
    <row r="2280" spans="2:34" x14ac:dyDescent="0.3">
      <c r="B2280" s="127" t="str">
        <f t="shared" si="260"/>
        <v/>
      </c>
      <c r="C2280" s="127" t="str">
        <f t="shared" si="261"/>
        <v/>
      </c>
      <c r="E2280" s="159"/>
      <c r="F2280" s="148" t="str">
        <f>IFERROR(VLOOKUP(CONCATENATE(G2280,E2280),LOTES!$A$6:$D$1002,4,0),"")</f>
        <v/>
      </c>
      <c r="H2280" s="136" t="str">
        <f>IFERROR(VLOOKUP(CONCATENATE(G2280,E2280),LOTES!$A$6:$F$1000,6,0),"")</f>
        <v/>
      </c>
      <c r="I2280" s="132" t="str">
        <f t="shared" si="264"/>
        <v/>
      </c>
      <c r="R2280" s="132" t="str">
        <f>IFERROR(VLOOKUP(Q2280,PROVEEDORES!$A$2:$B$100,2,0),"")</f>
        <v/>
      </c>
      <c r="U2280" s="127" t="str">
        <f>IFERROR(VLOOKUP(V2280,TRANSPORTE!$A$4:$B$99,2,0),"")</f>
        <v/>
      </c>
      <c r="Y2280" s="127" t="str">
        <f>IFERROR(VLOOKUP(V2280,TRANSPORTE!$A$4:$C$99,3,0),"")</f>
        <v/>
      </c>
      <c r="Z2280" s="127" t="str">
        <f>IFERROR(VLOOKUP(V2280,TRANSPORTE!$A$4:$D$99,4,0),"")</f>
        <v/>
      </c>
      <c r="AA2280" s="127" t="str">
        <f>IFERROR(VLOOKUP(V2280,TRANSPORTE!$A$4:$E$99,5,0),"")</f>
        <v/>
      </c>
      <c r="AB2280" s="127" t="str">
        <f t="shared" si="266"/>
        <v/>
      </c>
      <c r="AC2280" s="127" t="str">
        <f t="shared" si="265"/>
        <v/>
      </c>
      <c r="AE2280" s="132" t="str">
        <f t="shared" si="263"/>
        <v/>
      </c>
      <c r="AH2280" s="127" t="str">
        <f t="shared" si="262"/>
        <v/>
      </c>
    </row>
    <row r="2281" spans="2:34" x14ac:dyDescent="0.3">
      <c r="B2281" s="127" t="str">
        <f t="shared" si="260"/>
        <v/>
      </c>
      <c r="C2281" s="127" t="str">
        <f t="shared" si="261"/>
        <v/>
      </c>
      <c r="E2281" s="159"/>
      <c r="F2281" s="148" t="str">
        <f>IFERROR(VLOOKUP(CONCATENATE(G2281,E2281),LOTES!$A$6:$D$1002,4,0),"")</f>
        <v/>
      </c>
      <c r="H2281" s="136" t="str">
        <f>IFERROR(VLOOKUP(CONCATENATE(G2281,E2281),LOTES!$A$6:$F$1000,6,0),"")</f>
        <v/>
      </c>
      <c r="I2281" s="132" t="str">
        <f t="shared" si="264"/>
        <v/>
      </c>
      <c r="R2281" s="132" t="str">
        <f>IFERROR(VLOOKUP(Q2281,PROVEEDORES!$A$2:$B$100,2,0),"")</f>
        <v/>
      </c>
      <c r="U2281" s="127" t="str">
        <f>IFERROR(VLOOKUP(V2281,TRANSPORTE!$A$4:$B$99,2,0),"")</f>
        <v/>
      </c>
      <c r="Y2281" s="127" t="str">
        <f>IFERROR(VLOOKUP(V2281,TRANSPORTE!$A$4:$C$99,3,0),"")</f>
        <v/>
      </c>
      <c r="Z2281" s="127" t="str">
        <f>IFERROR(VLOOKUP(V2281,TRANSPORTE!$A$4:$D$99,4,0),"")</f>
        <v/>
      </c>
      <c r="AA2281" s="127" t="str">
        <f>IFERROR(VLOOKUP(V2281,TRANSPORTE!$A$4:$E$99,5,0),"")</f>
        <v/>
      </c>
      <c r="AB2281" s="127" t="str">
        <f t="shared" si="266"/>
        <v/>
      </c>
      <c r="AC2281" s="127" t="str">
        <f t="shared" si="265"/>
        <v/>
      </c>
      <c r="AE2281" s="132" t="str">
        <f t="shared" si="263"/>
        <v/>
      </c>
      <c r="AH2281" s="127" t="str">
        <f t="shared" si="262"/>
        <v/>
      </c>
    </row>
    <row r="2282" spans="2:34" x14ac:dyDescent="0.3">
      <c r="B2282" s="127" t="str">
        <f t="shared" si="260"/>
        <v/>
      </c>
      <c r="C2282" s="127" t="str">
        <f t="shared" si="261"/>
        <v/>
      </c>
      <c r="E2282" s="159"/>
      <c r="F2282" s="148" t="str">
        <f>IFERROR(VLOOKUP(CONCATENATE(G2282,E2282),LOTES!$A$6:$D$1002,4,0),"")</f>
        <v/>
      </c>
      <c r="H2282" s="136" t="str">
        <f>IFERROR(VLOOKUP(CONCATENATE(G2282,E2282),LOTES!$A$6:$F$1000,6,0),"")</f>
        <v/>
      </c>
      <c r="I2282" s="132" t="str">
        <f t="shared" si="264"/>
        <v/>
      </c>
      <c r="R2282" s="132" t="str">
        <f>IFERROR(VLOOKUP(Q2282,PROVEEDORES!$A$2:$B$100,2,0),"")</f>
        <v/>
      </c>
      <c r="U2282" s="127" t="str">
        <f>IFERROR(VLOOKUP(V2282,TRANSPORTE!$A$4:$B$99,2,0),"")</f>
        <v/>
      </c>
      <c r="Y2282" s="127" t="str">
        <f>IFERROR(VLOOKUP(V2282,TRANSPORTE!$A$4:$C$99,3,0),"")</f>
        <v/>
      </c>
      <c r="Z2282" s="127" t="str">
        <f>IFERROR(VLOOKUP(V2282,TRANSPORTE!$A$4:$D$99,4,0),"")</f>
        <v/>
      </c>
      <c r="AA2282" s="127" t="str">
        <f>IFERROR(VLOOKUP(V2282,TRANSPORTE!$A$4:$E$99,5,0),"")</f>
        <v/>
      </c>
      <c r="AB2282" s="127" t="str">
        <f t="shared" si="266"/>
        <v/>
      </c>
      <c r="AC2282" s="127" t="str">
        <f t="shared" si="265"/>
        <v/>
      </c>
      <c r="AE2282" s="132" t="str">
        <f t="shared" si="263"/>
        <v/>
      </c>
      <c r="AH2282" s="127" t="str">
        <f t="shared" si="262"/>
        <v/>
      </c>
    </row>
    <row r="2283" spans="2:34" x14ac:dyDescent="0.3">
      <c r="B2283" s="127" t="str">
        <f t="shared" si="260"/>
        <v/>
      </c>
      <c r="C2283" s="127" t="str">
        <f t="shared" si="261"/>
        <v/>
      </c>
      <c r="E2283" s="159"/>
      <c r="F2283" s="148" t="str">
        <f>IFERROR(VLOOKUP(CONCATENATE(G2283,E2283),LOTES!$A$6:$D$1002,4,0),"")</f>
        <v/>
      </c>
      <c r="H2283" s="136" t="str">
        <f>IFERROR(VLOOKUP(CONCATENATE(G2283,E2283),LOTES!$A$6:$F$1000,6,0),"")</f>
        <v/>
      </c>
      <c r="I2283" s="132" t="str">
        <f t="shared" si="264"/>
        <v/>
      </c>
      <c r="R2283" s="132" t="str">
        <f>IFERROR(VLOOKUP(Q2283,PROVEEDORES!$A$2:$B$100,2,0),"")</f>
        <v/>
      </c>
      <c r="U2283" s="127" t="str">
        <f>IFERROR(VLOOKUP(V2283,TRANSPORTE!$A$4:$B$99,2,0),"")</f>
        <v/>
      </c>
      <c r="Y2283" s="127" t="str">
        <f>IFERROR(VLOOKUP(V2283,TRANSPORTE!$A$4:$C$99,3,0),"")</f>
        <v/>
      </c>
      <c r="Z2283" s="127" t="str">
        <f>IFERROR(VLOOKUP(V2283,TRANSPORTE!$A$4:$D$99,4,0),"")</f>
        <v/>
      </c>
      <c r="AA2283" s="127" t="str">
        <f>IFERROR(VLOOKUP(V2283,TRANSPORTE!$A$4:$E$99,5,0),"")</f>
        <v/>
      </c>
      <c r="AB2283" s="127" t="str">
        <f t="shared" si="266"/>
        <v/>
      </c>
      <c r="AC2283" s="127" t="str">
        <f t="shared" si="265"/>
        <v/>
      </c>
      <c r="AE2283" s="132" t="str">
        <f t="shared" si="263"/>
        <v/>
      </c>
      <c r="AH2283" s="127" t="str">
        <f t="shared" si="262"/>
        <v/>
      </c>
    </row>
    <row r="2284" spans="2:34" x14ac:dyDescent="0.3">
      <c r="B2284" s="127" t="str">
        <f t="shared" si="260"/>
        <v/>
      </c>
      <c r="C2284" s="127" t="str">
        <f t="shared" si="261"/>
        <v/>
      </c>
      <c r="E2284" s="159"/>
      <c r="F2284" s="148" t="str">
        <f>IFERROR(VLOOKUP(CONCATENATE(G2284,E2284),LOTES!$A$6:$D$1002,4,0),"")</f>
        <v/>
      </c>
      <c r="H2284" s="136" t="str">
        <f>IFERROR(VLOOKUP(CONCATENATE(G2284,E2284),LOTES!$A$6:$F$1000,6,0),"")</f>
        <v/>
      </c>
      <c r="I2284" s="132" t="str">
        <f t="shared" si="264"/>
        <v/>
      </c>
      <c r="R2284" s="132" t="str">
        <f>IFERROR(VLOOKUP(Q2284,PROVEEDORES!$A$2:$B$100,2,0),"")</f>
        <v/>
      </c>
      <c r="U2284" s="127" t="str">
        <f>IFERROR(VLOOKUP(V2284,TRANSPORTE!$A$4:$B$99,2,0),"")</f>
        <v/>
      </c>
      <c r="Y2284" s="127" t="str">
        <f>IFERROR(VLOOKUP(V2284,TRANSPORTE!$A$4:$C$99,3,0),"")</f>
        <v/>
      </c>
      <c r="Z2284" s="127" t="str">
        <f>IFERROR(VLOOKUP(V2284,TRANSPORTE!$A$4:$D$99,4,0),"")</f>
        <v/>
      </c>
      <c r="AA2284" s="127" t="str">
        <f>IFERROR(VLOOKUP(V2284,TRANSPORTE!$A$4:$E$99,5,0),"")</f>
        <v/>
      </c>
      <c r="AB2284" s="127" t="str">
        <f t="shared" si="266"/>
        <v/>
      </c>
      <c r="AC2284" s="127" t="str">
        <f t="shared" si="265"/>
        <v/>
      </c>
      <c r="AE2284" s="132" t="str">
        <f t="shared" si="263"/>
        <v/>
      </c>
      <c r="AH2284" s="127" t="str">
        <f t="shared" si="262"/>
        <v/>
      </c>
    </row>
    <row r="2285" spans="2:34" x14ac:dyDescent="0.3">
      <c r="B2285" s="127" t="str">
        <f t="shared" si="260"/>
        <v/>
      </c>
      <c r="C2285" s="127" t="str">
        <f t="shared" si="261"/>
        <v/>
      </c>
      <c r="E2285" s="159"/>
      <c r="F2285" s="148" t="str">
        <f>IFERROR(VLOOKUP(CONCATENATE(G2285,E2285),LOTES!$A$6:$D$1002,4,0),"")</f>
        <v/>
      </c>
      <c r="H2285" s="136" t="str">
        <f>IFERROR(VLOOKUP(CONCATENATE(G2285,E2285),LOTES!$A$6:$F$1000,6,0),"")</f>
        <v/>
      </c>
      <c r="I2285" s="132" t="str">
        <f t="shared" si="264"/>
        <v/>
      </c>
      <c r="R2285" s="132" t="str">
        <f>IFERROR(VLOOKUP(Q2285,PROVEEDORES!$A$2:$B$100,2,0),"")</f>
        <v/>
      </c>
      <c r="U2285" s="127" t="str">
        <f>IFERROR(VLOOKUP(V2285,TRANSPORTE!$A$4:$B$99,2,0),"")</f>
        <v/>
      </c>
      <c r="Y2285" s="127" t="str">
        <f>IFERROR(VLOOKUP(V2285,TRANSPORTE!$A$4:$C$99,3,0),"")</f>
        <v/>
      </c>
      <c r="Z2285" s="127" t="str">
        <f>IFERROR(VLOOKUP(V2285,TRANSPORTE!$A$4:$D$99,4,0),"")</f>
        <v/>
      </c>
      <c r="AA2285" s="127" t="str">
        <f>IFERROR(VLOOKUP(V2285,TRANSPORTE!$A$4:$E$99,5,0),"")</f>
        <v/>
      </c>
      <c r="AB2285" s="127" t="str">
        <f t="shared" si="266"/>
        <v/>
      </c>
      <c r="AC2285" s="127" t="str">
        <f t="shared" si="265"/>
        <v/>
      </c>
      <c r="AE2285" s="132" t="str">
        <f t="shared" si="263"/>
        <v/>
      </c>
      <c r="AH2285" s="127" t="str">
        <f t="shared" si="262"/>
        <v/>
      </c>
    </row>
    <row r="2286" spans="2:34" x14ac:dyDescent="0.3">
      <c r="B2286" s="127" t="str">
        <f t="shared" si="260"/>
        <v/>
      </c>
      <c r="C2286" s="127" t="str">
        <f t="shared" si="261"/>
        <v/>
      </c>
      <c r="E2286" s="159"/>
      <c r="F2286" s="148" t="str">
        <f>IFERROR(VLOOKUP(CONCATENATE(G2286,E2286),LOTES!$A$6:$D$1002,4,0),"")</f>
        <v/>
      </c>
      <c r="H2286" s="136" t="str">
        <f>IFERROR(VLOOKUP(CONCATENATE(G2286,E2286),LOTES!$A$6:$F$1000,6,0),"")</f>
        <v/>
      </c>
      <c r="I2286" s="132" t="str">
        <f t="shared" si="264"/>
        <v/>
      </c>
      <c r="R2286" s="132" t="str">
        <f>IFERROR(VLOOKUP(Q2286,PROVEEDORES!$A$2:$B$100,2,0),"")</f>
        <v/>
      </c>
      <c r="U2286" s="127" t="str">
        <f>IFERROR(VLOOKUP(V2286,TRANSPORTE!$A$4:$B$99,2,0),"")</f>
        <v/>
      </c>
      <c r="Y2286" s="127" t="str">
        <f>IFERROR(VLOOKUP(V2286,TRANSPORTE!$A$4:$C$99,3,0),"")</f>
        <v/>
      </c>
      <c r="Z2286" s="127" t="str">
        <f>IFERROR(VLOOKUP(V2286,TRANSPORTE!$A$4:$D$99,4,0),"")</f>
        <v/>
      </c>
      <c r="AA2286" s="127" t="str">
        <f>IFERROR(VLOOKUP(V2286,TRANSPORTE!$A$4:$E$99,5,0),"")</f>
        <v/>
      </c>
      <c r="AB2286" s="127" t="str">
        <f t="shared" si="266"/>
        <v/>
      </c>
      <c r="AC2286" s="127" t="str">
        <f t="shared" si="265"/>
        <v/>
      </c>
      <c r="AE2286" s="132" t="str">
        <f t="shared" si="263"/>
        <v/>
      </c>
      <c r="AH2286" s="127" t="str">
        <f t="shared" si="262"/>
        <v/>
      </c>
    </row>
    <row r="2287" spans="2:34" x14ac:dyDescent="0.3">
      <c r="B2287" s="127" t="str">
        <f t="shared" si="260"/>
        <v/>
      </c>
      <c r="C2287" s="127" t="str">
        <f t="shared" si="261"/>
        <v/>
      </c>
      <c r="E2287" s="159"/>
      <c r="F2287" s="148" t="str">
        <f>IFERROR(VLOOKUP(CONCATENATE(G2287,E2287),LOTES!$A$6:$D$1002,4,0),"")</f>
        <v/>
      </c>
      <c r="H2287" s="136" t="str">
        <f>IFERROR(VLOOKUP(CONCATENATE(G2287,E2287),LOTES!$A$6:$F$1000,6,0),"")</f>
        <v/>
      </c>
      <c r="I2287" s="132" t="str">
        <f t="shared" si="264"/>
        <v/>
      </c>
      <c r="R2287" s="132" t="str">
        <f>IFERROR(VLOOKUP(Q2287,PROVEEDORES!$A$2:$B$100,2,0),"")</f>
        <v/>
      </c>
      <c r="U2287" s="127" t="str">
        <f>IFERROR(VLOOKUP(V2287,TRANSPORTE!$A$4:$B$99,2,0),"")</f>
        <v/>
      </c>
      <c r="Y2287" s="127" t="str">
        <f>IFERROR(VLOOKUP(V2287,TRANSPORTE!$A$4:$C$99,3,0),"")</f>
        <v/>
      </c>
      <c r="Z2287" s="127" t="str">
        <f>IFERROR(VLOOKUP(V2287,TRANSPORTE!$A$4:$D$99,4,0),"")</f>
        <v/>
      </c>
      <c r="AA2287" s="127" t="str">
        <f>IFERROR(VLOOKUP(V2287,TRANSPORTE!$A$4:$E$99,5,0),"")</f>
        <v/>
      </c>
      <c r="AB2287" s="127" t="str">
        <f t="shared" si="266"/>
        <v/>
      </c>
      <c r="AC2287" s="127" t="str">
        <f t="shared" si="265"/>
        <v/>
      </c>
      <c r="AE2287" s="132" t="str">
        <f t="shared" si="263"/>
        <v/>
      </c>
      <c r="AH2287" s="127" t="str">
        <f t="shared" si="262"/>
        <v/>
      </c>
    </row>
    <row r="2288" spans="2:34" x14ac:dyDescent="0.3">
      <c r="B2288" s="127" t="str">
        <f t="shared" si="260"/>
        <v/>
      </c>
      <c r="C2288" s="127" t="str">
        <f t="shared" si="261"/>
        <v/>
      </c>
      <c r="E2288" s="159"/>
      <c r="F2288" s="148" t="str">
        <f>IFERROR(VLOOKUP(CONCATENATE(G2288,E2288),LOTES!$A$6:$D$1002,4,0),"")</f>
        <v/>
      </c>
      <c r="H2288" s="136" t="str">
        <f>IFERROR(VLOOKUP(CONCATENATE(G2288,E2288),LOTES!$A$6:$F$1000,6,0),"")</f>
        <v/>
      </c>
      <c r="I2288" s="132" t="str">
        <f t="shared" si="264"/>
        <v/>
      </c>
      <c r="R2288" s="132" t="str">
        <f>IFERROR(VLOOKUP(Q2288,PROVEEDORES!$A$2:$B$100,2,0),"")</f>
        <v/>
      </c>
      <c r="U2288" s="127" t="str">
        <f>IFERROR(VLOOKUP(V2288,TRANSPORTE!$A$4:$B$99,2,0),"")</f>
        <v/>
      </c>
      <c r="Y2288" s="127" t="str">
        <f>IFERROR(VLOOKUP(V2288,TRANSPORTE!$A$4:$C$99,3,0),"")</f>
        <v/>
      </c>
      <c r="Z2288" s="127" t="str">
        <f>IFERROR(VLOOKUP(V2288,TRANSPORTE!$A$4:$D$99,4,0),"")</f>
        <v/>
      </c>
      <c r="AA2288" s="127" t="str">
        <f>IFERROR(VLOOKUP(V2288,TRANSPORTE!$A$4:$E$99,5,0),"")</f>
        <v/>
      </c>
      <c r="AB2288" s="127" t="str">
        <f t="shared" si="266"/>
        <v/>
      </c>
      <c r="AC2288" s="127" t="str">
        <f t="shared" si="265"/>
        <v/>
      </c>
      <c r="AE2288" s="132" t="str">
        <f t="shared" si="263"/>
        <v/>
      </c>
      <c r="AH2288" s="127" t="str">
        <f t="shared" si="262"/>
        <v/>
      </c>
    </row>
    <row r="2289" spans="2:34" x14ac:dyDescent="0.3">
      <c r="B2289" s="127" t="str">
        <f t="shared" si="260"/>
        <v/>
      </c>
      <c r="C2289" s="127" t="str">
        <f t="shared" si="261"/>
        <v/>
      </c>
      <c r="E2289" s="159"/>
      <c r="F2289" s="148" t="str">
        <f>IFERROR(VLOOKUP(CONCATENATE(G2289,E2289),LOTES!$A$6:$D$1002,4,0),"")</f>
        <v/>
      </c>
      <c r="H2289" s="136" t="str">
        <f>IFERROR(VLOOKUP(CONCATENATE(G2289,E2289),LOTES!$A$6:$F$1000,6,0),"")</f>
        <v/>
      </c>
      <c r="I2289" s="132" t="str">
        <f t="shared" si="264"/>
        <v/>
      </c>
      <c r="R2289" s="132" t="str">
        <f>IFERROR(VLOOKUP(Q2289,PROVEEDORES!$A$2:$B$100,2,0),"")</f>
        <v/>
      </c>
      <c r="U2289" s="127" t="str">
        <f>IFERROR(VLOOKUP(V2289,TRANSPORTE!$A$4:$B$99,2,0),"")</f>
        <v/>
      </c>
      <c r="Y2289" s="127" t="str">
        <f>IFERROR(VLOOKUP(V2289,TRANSPORTE!$A$4:$C$99,3,0),"")</f>
        <v/>
      </c>
      <c r="Z2289" s="127" t="str">
        <f>IFERROR(VLOOKUP(V2289,TRANSPORTE!$A$4:$D$99,4,0),"")</f>
        <v/>
      </c>
      <c r="AA2289" s="127" t="str">
        <f>IFERROR(VLOOKUP(V2289,TRANSPORTE!$A$4:$E$99,5,0),"")</f>
        <v/>
      </c>
      <c r="AB2289" s="127" t="str">
        <f t="shared" si="266"/>
        <v/>
      </c>
      <c r="AC2289" s="127" t="str">
        <f t="shared" si="265"/>
        <v/>
      </c>
      <c r="AE2289" s="132" t="str">
        <f t="shared" si="263"/>
        <v/>
      </c>
      <c r="AH2289" s="127" t="str">
        <f t="shared" si="262"/>
        <v/>
      </c>
    </row>
    <row r="2290" spans="2:34" x14ac:dyDescent="0.3">
      <c r="B2290" s="127" t="str">
        <f t="shared" si="260"/>
        <v/>
      </c>
      <c r="C2290" s="127" t="str">
        <f t="shared" si="261"/>
        <v/>
      </c>
      <c r="E2290" s="159"/>
      <c r="F2290" s="148" t="str">
        <f>IFERROR(VLOOKUP(CONCATENATE(G2290,E2290),LOTES!$A$6:$D$1002,4,0),"")</f>
        <v/>
      </c>
      <c r="H2290" s="136" t="str">
        <f>IFERROR(VLOOKUP(CONCATENATE(G2290,E2290),LOTES!$A$6:$F$1000,6,0),"")</f>
        <v/>
      </c>
      <c r="I2290" s="132" t="str">
        <f t="shared" si="264"/>
        <v/>
      </c>
      <c r="R2290" s="132" t="str">
        <f>IFERROR(VLOOKUP(Q2290,PROVEEDORES!$A$2:$B$100,2,0),"")</f>
        <v/>
      </c>
      <c r="U2290" s="127" t="str">
        <f>IFERROR(VLOOKUP(V2290,TRANSPORTE!$A$4:$B$99,2,0),"")</f>
        <v/>
      </c>
      <c r="Y2290" s="127" t="str">
        <f>IFERROR(VLOOKUP(V2290,TRANSPORTE!$A$4:$C$99,3,0),"")</f>
        <v/>
      </c>
      <c r="Z2290" s="127" t="str">
        <f>IFERROR(VLOOKUP(V2290,TRANSPORTE!$A$4:$D$99,4,0),"")</f>
        <v/>
      </c>
      <c r="AA2290" s="127" t="str">
        <f>IFERROR(VLOOKUP(V2290,TRANSPORTE!$A$4:$E$99,5,0),"")</f>
        <v/>
      </c>
      <c r="AB2290" s="127" t="str">
        <f t="shared" si="266"/>
        <v/>
      </c>
      <c r="AC2290" s="127" t="str">
        <f t="shared" si="265"/>
        <v/>
      </c>
      <c r="AE2290" s="132" t="str">
        <f t="shared" si="263"/>
        <v/>
      </c>
      <c r="AH2290" s="127" t="str">
        <f t="shared" si="262"/>
        <v/>
      </c>
    </row>
    <row r="2291" spans="2:34" x14ac:dyDescent="0.3">
      <c r="B2291" s="127" t="str">
        <f t="shared" si="260"/>
        <v/>
      </c>
      <c r="C2291" s="127" t="str">
        <f t="shared" si="261"/>
        <v/>
      </c>
      <c r="E2291" s="159"/>
      <c r="F2291" s="148" t="str">
        <f>IFERROR(VLOOKUP(CONCATENATE(G2291,E2291),LOTES!$A$6:$D$1002,4,0),"")</f>
        <v/>
      </c>
      <c r="H2291" s="136" t="str">
        <f>IFERROR(VLOOKUP(CONCATENATE(G2291,E2291),LOTES!$A$6:$F$1000,6,0),"")</f>
        <v/>
      </c>
      <c r="I2291" s="132" t="str">
        <f t="shared" si="264"/>
        <v/>
      </c>
      <c r="R2291" s="132" t="str">
        <f>IFERROR(VLOOKUP(Q2291,PROVEEDORES!$A$2:$B$100,2,0),"")</f>
        <v/>
      </c>
      <c r="U2291" s="127" t="str">
        <f>IFERROR(VLOOKUP(V2291,TRANSPORTE!$A$4:$B$99,2,0),"")</f>
        <v/>
      </c>
      <c r="Y2291" s="127" t="str">
        <f>IFERROR(VLOOKUP(V2291,TRANSPORTE!$A$4:$C$99,3,0),"")</f>
        <v/>
      </c>
      <c r="Z2291" s="127" t="str">
        <f>IFERROR(VLOOKUP(V2291,TRANSPORTE!$A$4:$D$99,4,0),"")</f>
        <v/>
      </c>
      <c r="AA2291" s="127" t="str">
        <f>IFERROR(VLOOKUP(V2291,TRANSPORTE!$A$4:$E$99,5,0),"")</f>
        <v/>
      </c>
      <c r="AB2291" s="127" t="str">
        <f t="shared" si="266"/>
        <v/>
      </c>
      <c r="AC2291" s="127" t="str">
        <f t="shared" si="265"/>
        <v/>
      </c>
      <c r="AE2291" s="132" t="str">
        <f t="shared" si="263"/>
        <v/>
      </c>
      <c r="AH2291" s="127" t="str">
        <f t="shared" si="262"/>
        <v/>
      </c>
    </row>
    <row r="2292" spans="2:34" x14ac:dyDescent="0.3">
      <c r="B2292" s="127" t="str">
        <f t="shared" si="260"/>
        <v/>
      </c>
      <c r="C2292" s="127" t="str">
        <f t="shared" si="261"/>
        <v/>
      </c>
      <c r="E2292" s="159"/>
      <c r="F2292" s="148" t="str">
        <f>IFERROR(VLOOKUP(CONCATENATE(G2292,E2292),LOTES!$A$6:$D$1002,4,0),"")</f>
        <v/>
      </c>
      <c r="H2292" s="136" t="str">
        <f>IFERROR(VLOOKUP(CONCATENATE(G2292,E2292),LOTES!$A$6:$F$1000,6,0),"")</f>
        <v/>
      </c>
      <c r="I2292" s="132" t="str">
        <f t="shared" si="264"/>
        <v/>
      </c>
      <c r="R2292" s="132" t="str">
        <f>IFERROR(VLOOKUP(Q2292,PROVEEDORES!$A$2:$B$100,2,0),"")</f>
        <v/>
      </c>
      <c r="U2292" s="127" t="str">
        <f>IFERROR(VLOOKUP(V2292,TRANSPORTE!$A$4:$B$99,2,0),"")</f>
        <v/>
      </c>
      <c r="Y2292" s="127" t="str">
        <f>IFERROR(VLOOKUP(V2292,TRANSPORTE!$A$4:$C$99,3,0),"")</f>
        <v/>
      </c>
      <c r="Z2292" s="127" t="str">
        <f>IFERROR(VLOOKUP(V2292,TRANSPORTE!$A$4:$D$99,4,0),"")</f>
        <v/>
      </c>
      <c r="AA2292" s="127" t="str">
        <f>IFERROR(VLOOKUP(V2292,TRANSPORTE!$A$4:$E$99,5,0),"")</f>
        <v/>
      </c>
      <c r="AB2292" s="127" t="str">
        <f t="shared" si="266"/>
        <v/>
      </c>
      <c r="AC2292" s="127" t="str">
        <f t="shared" si="265"/>
        <v/>
      </c>
      <c r="AE2292" s="132" t="str">
        <f t="shared" si="263"/>
        <v/>
      </c>
      <c r="AH2292" s="127" t="str">
        <f t="shared" si="262"/>
        <v/>
      </c>
    </row>
    <row r="2293" spans="2:34" x14ac:dyDescent="0.3">
      <c r="B2293" s="127" t="str">
        <f t="shared" si="260"/>
        <v/>
      </c>
      <c r="C2293" s="127" t="str">
        <f t="shared" si="261"/>
        <v/>
      </c>
      <c r="E2293" s="159"/>
      <c r="F2293" s="148" t="str">
        <f>IFERROR(VLOOKUP(CONCATENATE(G2293,E2293),LOTES!$A$6:$D$1002,4,0),"")</f>
        <v/>
      </c>
      <c r="H2293" s="136" t="str">
        <f>IFERROR(VLOOKUP(CONCATENATE(G2293,E2293),LOTES!$A$6:$F$1000,6,0),"")</f>
        <v/>
      </c>
      <c r="I2293" s="132" t="str">
        <f t="shared" si="264"/>
        <v/>
      </c>
      <c r="R2293" s="132" t="str">
        <f>IFERROR(VLOOKUP(Q2293,PROVEEDORES!$A$2:$B$100,2,0),"")</f>
        <v/>
      </c>
      <c r="U2293" s="127" t="str">
        <f>IFERROR(VLOOKUP(V2293,TRANSPORTE!$A$4:$B$99,2,0),"")</f>
        <v/>
      </c>
      <c r="Y2293" s="127" t="str">
        <f>IFERROR(VLOOKUP(V2293,TRANSPORTE!$A$4:$C$99,3,0),"")</f>
        <v/>
      </c>
      <c r="Z2293" s="127" t="str">
        <f>IFERROR(VLOOKUP(V2293,TRANSPORTE!$A$4:$D$99,4,0),"")</f>
        <v/>
      </c>
      <c r="AA2293" s="127" t="str">
        <f>IFERROR(VLOOKUP(V2293,TRANSPORTE!$A$4:$E$99,5,0),"")</f>
        <v/>
      </c>
      <c r="AB2293" s="127" t="str">
        <f t="shared" si="266"/>
        <v/>
      </c>
      <c r="AC2293" s="127" t="str">
        <f t="shared" si="265"/>
        <v/>
      </c>
      <c r="AE2293" s="132" t="str">
        <f t="shared" si="263"/>
        <v/>
      </c>
      <c r="AH2293" s="127" t="str">
        <f t="shared" si="262"/>
        <v/>
      </c>
    </row>
    <row r="2294" spans="2:34" x14ac:dyDescent="0.3">
      <c r="B2294" s="127" t="str">
        <f t="shared" si="260"/>
        <v/>
      </c>
      <c r="C2294" s="127" t="str">
        <f t="shared" si="261"/>
        <v/>
      </c>
      <c r="E2294" s="159"/>
      <c r="F2294" s="148" t="str">
        <f>IFERROR(VLOOKUP(CONCATENATE(G2294,E2294),LOTES!$A$6:$D$1002,4,0),"")</f>
        <v/>
      </c>
      <c r="H2294" s="136" t="str">
        <f>IFERROR(VLOOKUP(CONCATENATE(G2294,E2294),LOTES!$A$6:$F$1000,6,0),"")</f>
        <v/>
      </c>
      <c r="I2294" s="132" t="str">
        <f t="shared" si="264"/>
        <v/>
      </c>
      <c r="R2294" s="132" t="str">
        <f>IFERROR(VLOOKUP(Q2294,PROVEEDORES!$A$2:$B$100,2,0),"")</f>
        <v/>
      </c>
      <c r="U2294" s="127" t="str">
        <f>IFERROR(VLOOKUP(V2294,TRANSPORTE!$A$4:$B$99,2,0),"")</f>
        <v/>
      </c>
      <c r="Y2294" s="127" t="str">
        <f>IFERROR(VLOOKUP(V2294,TRANSPORTE!$A$4:$C$99,3,0),"")</f>
        <v/>
      </c>
      <c r="Z2294" s="127" t="str">
        <f>IFERROR(VLOOKUP(V2294,TRANSPORTE!$A$4:$D$99,4,0),"")</f>
        <v/>
      </c>
      <c r="AA2294" s="127" t="str">
        <f>IFERROR(VLOOKUP(V2294,TRANSPORTE!$A$4:$E$99,5,0),"")</f>
        <v/>
      </c>
      <c r="AB2294" s="127" t="str">
        <f t="shared" si="266"/>
        <v/>
      </c>
      <c r="AC2294" s="127" t="str">
        <f t="shared" si="265"/>
        <v/>
      </c>
      <c r="AE2294" s="132" t="str">
        <f t="shared" si="263"/>
        <v/>
      </c>
      <c r="AH2294" s="127" t="str">
        <f t="shared" si="262"/>
        <v/>
      </c>
    </row>
    <row r="2295" spans="2:34" x14ac:dyDescent="0.3">
      <c r="B2295" s="127" t="str">
        <f t="shared" si="260"/>
        <v/>
      </c>
      <c r="C2295" s="127" t="str">
        <f t="shared" si="261"/>
        <v/>
      </c>
      <c r="E2295" s="159"/>
      <c r="F2295" s="148" t="str">
        <f>IFERROR(VLOOKUP(CONCATENATE(G2295,E2295),LOTES!$A$6:$D$1002,4,0),"")</f>
        <v/>
      </c>
      <c r="H2295" s="136" t="str">
        <f>IFERROR(VLOOKUP(CONCATENATE(G2295,E2295),LOTES!$A$6:$F$1000,6,0),"")</f>
        <v/>
      </c>
      <c r="I2295" s="132" t="str">
        <f t="shared" si="264"/>
        <v/>
      </c>
      <c r="R2295" s="132" t="str">
        <f>IFERROR(VLOOKUP(Q2295,PROVEEDORES!$A$2:$B$100,2,0),"")</f>
        <v/>
      </c>
      <c r="U2295" s="127" t="str">
        <f>IFERROR(VLOOKUP(V2295,TRANSPORTE!$A$4:$B$99,2,0),"")</f>
        <v/>
      </c>
      <c r="Y2295" s="127" t="str">
        <f>IFERROR(VLOOKUP(V2295,TRANSPORTE!$A$4:$C$99,3,0),"")</f>
        <v/>
      </c>
      <c r="Z2295" s="127" t="str">
        <f>IFERROR(VLOOKUP(V2295,TRANSPORTE!$A$4:$D$99,4,0),"")</f>
        <v/>
      </c>
      <c r="AA2295" s="127" t="str">
        <f>IFERROR(VLOOKUP(V2295,TRANSPORTE!$A$4:$E$99,5,0),"")</f>
        <v/>
      </c>
      <c r="AB2295" s="127" t="str">
        <f t="shared" si="266"/>
        <v/>
      </c>
      <c r="AC2295" s="127" t="str">
        <f t="shared" si="265"/>
        <v/>
      </c>
      <c r="AE2295" s="132" t="str">
        <f t="shared" si="263"/>
        <v/>
      </c>
      <c r="AH2295" s="127" t="str">
        <f t="shared" si="262"/>
        <v/>
      </c>
    </row>
    <row r="2296" spans="2:34" x14ac:dyDescent="0.3">
      <c r="B2296" s="127" t="str">
        <f t="shared" si="260"/>
        <v/>
      </c>
      <c r="C2296" s="127" t="str">
        <f t="shared" si="261"/>
        <v/>
      </c>
      <c r="E2296" s="159"/>
      <c r="F2296" s="148" t="str">
        <f>IFERROR(VLOOKUP(CONCATENATE(G2296,E2296),LOTES!$A$6:$D$1002,4,0),"")</f>
        <v/>
      </c>
      <c r="H2296" s="136" t="str">
        <f>IFERROR(VLOOKUP(CONCATENATE(G2296,E2296),LOTES!$A$6:$F$1000,6,0),"")</f>
        <v/>
      </c>
      <c r="I2296" s="132" t="str">
        <f t="shared" si="264"/>
        <v/>
      </c>
      <c r="R2296" s="132" t="str">
        <f>IFERROR(VLOOKUP(Q2296,PROVEEDORES!$A$2:$B$100,2,0),"")</f>
        <v/>
      </c>
      <c r="U2296" s="127" t="str">
        <f>IFERROR(VLOOKUP(V2296,TRANSPORTE!$A$4:$B$99,2,0),"")</f>
        <v/>
      </c>
      <c r="Y2296" s="127" t="str">
        <f>IFERROR(VLOOKUP(V2296,TRANSPORTE!$A$4:$C$99,3,0),"")</f>
        <v/>
      </c>
      <c r="Z2296" s="127" t="str">
        <f>IFERROR(VLOOKUP(V2296,TRANSPORTE!$A$4:$D$99,4,0),"")</f>
        <v/>
      </c>
      <c r="AA2296" s="127" t="str">
        <f>IFERROR(VLOOKUP(V2296,TRANSPORTE!$A$4:$E$99,5,0),"")</f>
        <v/>
      </c>
      <c r="AB2296" s="127" t="str">
        <f t="shared" si="266"/>
        <v/>
      </c>
      <c r="AC2296" s="127" t="str">
        <f t="shared" si="265"/>
        <v/>
      </c>
      <c r="AE2296" s="132" t="str">
        <f t="shared" si="263"/>
        <v/>
      </c>
      <c r="AH2296" s="127" t="str">
        <f t="shared" si="262"/>
        <v/>
      </c>
    </row>
    <row r="2297" spans="2:34" x14ac:dyDescent="0.3">
      <c r="B2297" s="127" t="str">
        <f t="shared" si="260"/>
        <v/>
      </c>
      <c r="C2297" s="127" t="str">
        <f t="shared" si="261"/>
        <v/>
      </c>
      <c r="E2297" s="159"/>
      <c r="F2297" s="148" t="str">
        <f>IFERROR(VLOOKUP(CONCATENATE(G2297,E2297),LOTES!$A$6:$D$1002,4,0),"")</f>
        <v/>
      </c>
      <c r="H2297" s="136" t="str">
        <f>IFERROR(VLOOKUP(CONCATENATE(G2297,E2297),LOTES!$A$6:$F$1000,6,0),"")</f>
        <v/>
      </c>
      <c r="I2297" s="132" t="str">
        <f t="shared" si="264"/>
        <v/>
      </c>
      <c r="R2297" s="132" t="str">
        <f>IFERROR(VLOOKUP(Q2297,PROVEEDORES!$A$2:$B$100,2,0),"")</f>
        <v/>
      </c>
      <c r="U2297" s="127" t="str">
        <f>IFERROR(VLOOKUP(V2297,TRANSPORTE!$A$4:$B$99,2,0),"")</f>
        <v/>
      </c>
      <c r="Y2297" s="127" t="str">
        <f>IFERROR(VLOOKUP(V2297,TRANSPORTE!$A$4:$C$99,3,0),"")</f>
        <v/>
      </c>
      <c r="Z2297" s="127" t="str">
        <f>IFERROR(VLOOKUP(V2297,TRANSPORTE!$A$4:$D$99,4,0),"")</f>
        <v/>
      </c>
      <c r="AA2297" s="127" t="str">
        <f>IFERROR(VLOOKUP(V2297,TRANSPORTE!$A$4:$E$99,5,0),"")</f>
        <v/>
      </c>
      <c r="AB2297" s="127" t="str">
        <f t="shared" si="266"/>
        <v/>
      </c>
      <c r="AC2297" s="127" t="str">
        <f t="shared" si="265"/>
        <v/>
      </c>
      <c r="AE2297" s="132" t="str">
        <f t="shared" si="263"/>
        <v/>
      </c>
      <c r="AH2297" s="127" t="str">
        <f t="shared" si="262"/>
        <v/>
      </c>
    </row>
    <row r="2298" spans="2:34" x14ac:dyDescent="0.3">
      <c r="B2298" s="127" t="str">
        <f t="shared" si="260"/>
        <v/>
      </c>
      <c r="C2298" s="127" t="str">
        <f t="shared" si="261"/>
        <v/>
      </c>
      <c r="E2298" s="159"/>
      <c r="F2298" s="148" t="str">
        <f>IFERROR(VLOOKUP(CONCATENATE(G2298,E2298),LOTES!$A$6:$D$1002,4,0),"")</f>
        <v/>
      </c>
      <c r="H2298" s="136" t="str">
        <f>IFERROR(VLOOKUP(CONCATENATE(G2298,E2298),LOTES!$A$6:$F$1000,6,0),"")</f>
        <v/>
      </c>
      <c r="I2298" s="132" t="str">
        <f t="shared" si="264"/>
        <v/>
      </c>
      <c r="R2298" s="132" t="str">
        <f>IFERROR(VLOOKUP(Q2298,PROVEEDORES!$A$2:$B$100,2,0),"")</f>
        <v/>
      </c>
      <c r="U2298" s="127" t="str">
        <f>IFERROR(VLOOKUP(V2298,TRANSPORTE!$A$4:$B$99,2,0),"")</f>
        <v/>
      </c>
      <c r="Y2298" s="127" t="str">
        <f>IFERROR(VLOOKUP(V2298,TRANSPORTE!$A$4:$C$99,3,0),"")</f>
        <v/>
      </c>
      <c r="Z2298" s="127" t="str">
        <f>IFERROR(VLOOKUP(V2298,TRANSPORTE!$A$4:$D$99,4,0),"")</f>
        <v/>
      </c>
      <c r="AA2298" s="127" t="str">
        <f>IFERROR(VLOOKUP(V2298,TRANSPORTE!$A$4:$E$99,5,0),"")</f>
        <v/>
      </c>
      <c r="AB2298" s="127" t="str">
        <f t="shared" si="266"/>
        <v/>
      </c>
      <c r="AC2298" s="127" t="str">
        <f t="shared" si="265"/>
        <v/>
      </c>
      <c r="AE2298" s="132" t="str">
        <f t="shared" si="263"/>
        <v/>
      </c>
      <c r="AH2298" s="127" t="str">
        <f t="shared" si="262"/>
        <v/>
      </c>
    </row>
    <row r="2299" spans="2:34" x14ac:dyDescent="0.3">
      <c r="B2299" s="127" t="str">
        <f t="shared" si="260"/>
        <v/>
      </c>
      <c r="C2299" s="127" t="str">
        <f t="shared" si="261"/>
        <v/>
      </c>
      <c r="E2299" s="159"/>
      <c r="F2299" s="148" t="str">
        <f>IFERROR(VLOOKUP(CONCATENATE(G2299,E2299),LOTES!$A$6:$D$1002,4,0),"")</f>
        <v/>
      </c>
      <c r="H2299" s="136" t="str">
        <f>IFERROR(VLOOKUP(CONCATENATE(G2299,E2299),LOTES!$A$6:$F$1000,6,0),"")</f>
        <v/>
      </c>
      <c r="I2299" s="132" t="str">
        <f t="shared" si="264"/>
        <v/>
      </c>
      <c r="R2299" s="132" t="str">
        <f>IFERROR(VLOOKUP(Q2299,PROVEEDORES!$A$2:$B$100,2,0),"")</f>
        <v/>
      </c>
      <c r="U2299" s="127" t="str">
        <f>IFERROR(VLOOKUP(V2299,TRANSPORTE!$A$4:$B$99,2,0),"")</f>
        <v/>
      </c>
      <c r="Y2299" s="127" t="str">
        <f>IFERROR(VLOOKUP(V2299,TRANSPORTE!$A$4:$C$99,3,0),"")</f>
        <v/>
      </c>
      <c r="Z2299" s="127" t="str">
        <f>IFERROR(VLOOKUP(V2299,TRANSPORTE!$A$4:$D$99,4,0),"")</f>
        <v/>
      </c>
      <c r="AA2299" s="127" t="str">
        <f>IFERROR(VLOOKUP(V2299,TRANSPORTE!$A$4:$E$99,5,0),"")</f>
        <v/>
      </c>
      <c r="AB2299" s="127" t="str">
        <f t="shared" si="266"/>
        <v/>
      </c>
      <c r="AC2299" s="127" t="str">
        <f t="shared" si="265"/>
        <v/>
      </c>
      <c r="AE2299" s="132" t="str">
        <f t="shared" si="263"/>
        <v/>
      </c>
      <c r="AH2299" s="127" t="str">
        <f t="shared" si="262"/>
        <v/>
      </c>
    </row>
    <row r="2300" spans="2:34" x14ac:dyDescent="0.3">
      <c r="B2300" s="127" t="str">
        <f t="shared" si="260"/>
        <v/>
      </c>
      <c r="C2300" s="127" t="str">
        <f t="shared" si="261"/>
        <v/>
      </c>
      <c r="E2300" s="159"/>
      <c r="F2300" s="148" t="str">
        <f>IFERROR(VLOOKUP(CONCATENATE(G2300,E2300),LOTES!$A$6:$D$1002,4,0),"")</f>
        <v/>
      </c>
      <c r="H2300" s="136" t="str">
        <f>IFERROR(VLOOKUP(CONCATENATE(G2300,E2300),LOTES!$A$6:$F$1000,6,0),"")</f>
        <v/>
      </c>
      <c r="I2300" s="132" t="str">
        <f t="shared" si="264"/>
        <v/>
      </c>
      <c r="R2300" s="132" t="str">
        <f>IFERROR(VLOOKUP(Q2300,PROVEEDORES!$A$2:$B$100,2,0),"")</f>
        <v/>
      </c>
      <c r="U2300" s="127" t="str">
        <f>IFERROR(VLOOKUP(V2300,TRANSPORTE!$A$4:$B$99,2,0),"")</f>
        <v/>
      </c>
      <c r="Y2300" s="127" t="str">
        <f>IFERROR(VLOOKUP(V2300,TRANSPORTE!$A$4:$C$99,3,0),"")</f>
        <v/>
      </c>
      <c r="Z2300" s="127" t="str">
        <f>IFERROR(VLOOKUP(V2300,TRANSPORTE!$A$4:$D$99,4,0),"")</f>
        <v/>
      </c>
      <c r="AA2300" s="127" t="str">
        <f>IFERROR(VLOOKUP(V2300,TRANSPORTE!$A$4:$E$99,5,0),"")</f>
        <v/>
      </c>
      <c r="AB2300" s="127" t="str">
        <f t="shared" si="266"/>
        <v/>
      </c>
      <c r="AC2300" s="127" t="str">
        <f t="shared" si="265"/>
        <v/>
      </c>
      <c r="AE2300" s="132" t="str">
        <f t="shared" si="263"/>
        <v/>
      </c>
      <c r="AH2300" s="127" t="str">
        <f t="shared" si="262"/>
        <v/>
      </c>
    </row>
    <row r="2301" spans="2:34" x14ac:dyDescent="0.3">
      <c r="B2301" s="127" t="str">
        <f t="shared" si="260"/>
        <v/>
      </c>
      <c r="C2301" s="127" t="str">
        <f t="shared" si="261"/>
        <v/>
      </c>
      <c r="E2301" s="159"/>
      <c r="F2301" s="148" t="str">
        <f>IFERROR(VLOOKUP(CONCATENATE(G2301,E2301),LOTES!$A$6:$D$1002,4,0),"")</f>
        <v/>
      </c>
      <c r="H2301" s="136" t="str">
        <f>IFERROR(VLOOKUP(CONCATENATE(G2301,E2301),LOTES!$A$6:$F$1000,6,0),"")</f>
        <v/>
      </c>
      <c r="I2301" s="132" t="str">
        <f t="shared" si="264"/>
        <v/>
      </c>
      <c r="R2301" s="132" t="str">
        <f>IFERROR(VLOOKUP(Q2301,PROVEEDORES!$A$2:$B$100,2,0),"")</f>
        <v/>
      </c>
      <c r="U2301" s="127" t="str">
        <f>IFERROR(VLOOKUP(V2301,TRANSPORTE!$A$4:$B$99,2,0),"")</f>
        <v/>
      </c>
      <c r="Y2301" s="127" t="str">
        <f>IFERROR(VLOOKUP(V2301,TRANSPORTE!$A$4:$C$99,3,0),"")</f>
        <v/>
      </c>
      <c r="Z2301" s="127" t="str">
        <f>IFERROR(VLOOKUP(V2301,TRANSPORTE!$A$4:$D$99,4,0),"")</f>
        <v/>
      </c>
      <c r="AA2301" s="127" t="str">
        <f>IFERROR(VLOOKUP(V2301,TRANSPORTE!$A$4:$E$99,5,0),"")</f>
        <v/>
      </c>
      <c r="AB2301" s="127" t="str">
        <f t="shared" si="266"/>
        <v/>
      </c>
      <c r="AC2301" s="127" t="str">
        <f t="shared" si="265"/>
        <v/>
      </c>
      <c r="AE2301" s="132" t="str">
        <f t="shared" si="263"/>
        <v/>
      </c>
      <c r="AH2301" s="127" t="str">
        <f t="shared" si="262"/>
        <v/>
      </c>
    </row>
    <row r="2302" spans="2:34" x14ac:dyDescent="0.3">
      <c r="B2302" s="127" t="str">
        <f t="shared" si="260"/>
        <v/>
      </c>
      <c r="C2302" s="127" t="str">
        <f t="shared" si="261"/>
        <v/>
      </c>
      <c r="E2302" s="159"/>
      <c r="F2302" s="148" t="str">
        <f>IFERROR(VLOOKUP(CONCATENATE(G2302,E2302),LOTES!$A$6:$D$1002,4,0),"")</f>
        <v/>
      </c>
      <c r="H2302" s="136" t="str">
        <f>IFERROR(VLOOKUP(CONCATENATE(G2302,E2302),LOTES!$A$6:$F$1000,6,0),"")</f>
        <v/>
      </c>
      <c r="I2302" s="132" t="str">
        <f t="shared" si="264"/>
        <v/>
      </c>
      <c r="R2302" s="132" t="str">
        <f>IFERROR(VLOOKUP(Q2302,PROVEEDORES!$A$2:$B$100,2,0),"")</f>
        <v/>
      </c>
      <c r="U2302" s="127" t="str">
        <f>IFERROR(VLOOKUP(V2302,TRANSPORTE!$A$4:$B$99,2,0),"")</f>
        <v/>
      </c>
      <c r="Y2302" s="127" t="str">
        <f>IFERROR(VLOOKUP(V2302,TRANSPORTE!$A$4:$C$99,3,0),"")</f>
        <v/>
      </c>
      <c r="Z2302" s="127" t="str">
        <f>IFERROR(VLOOKUP(V2302,TRANSPORTE!$A$4:$D$99,4,0),"")</f>
        <v/>
      </c>
      <c r="AA2302" s="127" t="str">
        <f>IFERROR(VLOOKUP(V2302,TRANSPORTE!$A$4:$E$99,5,0),"")</f>
        <v/>
      </c>
      <c r="AB2302" s="127" t="str">
        <f t="shared" si="266"/>
        <v/>
      </c>
      <c r="AC2302" s="127" t="str">
        <f t="shared" si="265"/>
        <v/>
      </c>
      <c r="AE2302" s="132" t="str">
        <f t="shared" si="263"/>
        <v/>
      </c>
      <c r="AH2302" s="127" t="str">
        <f t="shared" si="262"/>
        <v/>
      </c>
    </row>
    <row r="2303" spans="2:34" x14ac:dyDescent="0.3">
      <c r="B2303" s="127" t="str">
        <f t="shared" ref="B2303:B2366" si="267">CONCATENATE(A2303,AB2303)</f>
        <v/>
      </c>
      <c r="C2303" s="127" t="str">
        <f t="shared" ref="C2303:C2366" si="268">CONCATENATE(N2303,I2303)</f>
        <v/>
      </c>
      <c r="E2303" s="159"/>
      <c r="F2303" s="148" t="str">
        <f>IFERROR(VLOOKUP(CONCATENATE(G2303,E2303),LOTES!$A$6:$D$1002,4,0),"")</f>
        <v/>
      </c>
      <c r="H2303" s="136" t="str">
        <f>IFERROR(VLOOKUP(CONCATENATE(G2303,E2303),LOTES!$A$6:$F$1000,6,0),"")</f>
        <v/>
      </c>
      <c r="I2303" s="132" t="str">
        <f t="shared" si="264"/>
        <v/>
      </c>
      <c r="R2303" s="132" t="str">
        <f>IFERROR(VLOOKUP(Q2303,PROVEEDORES!$A$2:$B$100,2,0),"")</f>
        <v/>
      </c>
      <c r="U2303" s="127" t="str">
        <f>IFERROR(VLOOKUP(V2303,TRANSPORTE!$A$4:$B$99,2,0),"")</f>
        <v/>
      </c>
      <c r="Y2303" s="127" t="str">
        <f>IFERROR(VLOOKUP(V2303,TRANSPORTE!$A$4:$C$99,3,0),"")</f>
        <v/>
      </c>
      <c r="Z2303" s="127" t="str">
        <f>IFERROR(VLOOKUP(V2303,TRANSPORTE!$A$4:$D$99,4,0),"")</f>
        <v/>
      </c>
      <c r="AA2303" s="127" t="str">
        <f>IFERROR(VLOOKUP(V2303,TRANSPORTE!$A$4:$E$99,5,0),"")</f>
        <v/>
      </c>
      <c r="AB2303" s="127" t="str">
        <f t="shared" si="266"/>
        <v/>
      </c>
      <c r="AC2303" s="127" t="str">
        <f t="shared" si="265"/>
        <v/>
      </c>
      <c r="AE2303" s="132" t="str">
        <f t="shared" si="263"/>
        <v/>
      </c>
      <c r="AH2303" s="127" t="str">
        <f t="shared" ref="AH2303:AH2366" si="269">CONCATENATE(N2303,F2303)</f>
        <v/>
      </c>
    </row>
    <row r="2304" spans="2:34" x14ac:dyDescent="0.3">
      <c r="B2304" s="127" t="str">
        <f t="shared" si="267"/>
        <v/>
      </c>
      <c r="C2304" s="127" t="str">
        <f t="shared" si="268"/>
        <v/>
      </c>
      <c r="E2304" s="159"/>
      <c r="F2304" s="148" t="str">
        <f>IFERROR(VLOOKUP(CONCATENATE(G2304,E2304),LOTES!$A$6:$D$1002,4,0),"")</f>
        <v/>
      </c>
      <c r="H2304" s="136" t="str">
        <f>IFERROR(VLOOKUP(CONCATENATE(G2304,E2304),LOTES!$A$6:$F$1000,6,0),"")</f>
        <v/>
      </c>
      <c r="I2304" s="132" t="str">
        <f t="shared" si="264"/>
        <v/>
      </c>
      <c r="R2304" s="132" t="str">
        <f>IFERROR(VLOOKUP(Q2304,PROVEEDORES!$A$2:$B$100,2,0),"")</f>
        <v/>
      </c>
      <c r="U2304" s="127" t="str">
        <f>IFERROR(VLOOKUP(V2304,TRANSPORTE!$A$4:$B$99,2,0),"")</f>
        <v/>
      </c>
      <c r="Y2304" s="127" t="str">
        <f>IFERROR(VLOOKUP(V2304,TRANSPORTE!$A$4:$C$99,3,0),"")</f>
        <v/>
      </c>
      <c r="Z2304" s="127" t="str">
        <f>IFERROR(VLOOKUP(V2304,TRANSPORTE!$A$4:$D$99,4,0),"")</f>
        <v/>
      </c>
      <c r="AA2304" s="127" t="str">
        <f>IFERROR(VLOOKUP(V2304,TRANSPORTE!$A$4:$E$99,5,0),"")</f>
        <v/>
      </c>
      <c r="AB2304" s="127" t="str">
        <f t="shared" si="266"/>
        <v/>
      </c>
      <c r="AC2304" s="127" t="str">
        <f t="shared" si="265"/>
        <v/>
      </c>
      <c r="AE2304" s="132" t="str">
        <f t="shared" si="263"/>
        <v/>
      </c>
      <c r="AH2304" s="127" t="str">
        <f t="shared" si="269"/>
        <v/>
      </c>
    </row>
    <row r="2305" spans="2:34" x14ac:dyDescent="0.3">
      <c r="B2305" s="127" t="str">
        <f t="shared" si="267"/>
        <v/>
      </c>
      <c r="C2305" s="127" t="str">
        <f t="shared" si="268"/>
        <v/>
      </c>
      <c r="E2305" s="159"/>
      <c r="F2305" s="148" t="str">
        <f>IFERROR(VLOOKUP(CONCATENATE(G2305,E2305),LOTES!$A$6:$D$1002,4,0),"")</f>
        <v/>
      </c>
      <c r="H2305" s="136" t="str">
        <f>IFERROR(VLOOKUP(CONCATENATE(G2305,E2305),LOTES!$A$6:$F$1000,6,0),"")</f>
        <v/>
      </c>
      <c r="I2305" s="132" t="str">
        <f t="shared" si="264"/>
        <v/>
      </c>
      <c r="R2305" s="132" t="str">
        <f>IFERROR(VLOOKUP(Q2305,PROVEEDORES!$A$2:$B$100,2,0),"")</f>
        <v/>
      </c>
      <c r="U2305" s="127" t="str">
        <f>IFERROR(VLOOKUP(V2305,TRANSPORTE!$A$4:$B$99,2,0),"")</f>
        <v/>
      </c>
      <c r="Y2305" s="127" t="str">
        <f>IFERROR(VLOOKUP(V2305,TRANSPORTE!$A$4:$C$99,3,0),"")</f>
        <v/>
      </c>
      <c r="Z2305" s="127" t="str">
        <f>IFERROR(VLOOKUP(V2305,TRANSPORTE!$A$4:$D$99,4,0),"")</f>
        <v/>
      </c>
      <c r="AA2305" s="127" t="str">
        <f>IFERROR(VLOOKUP(V2305,TRANSPORTE!$A$4:$E$99,5,0),"")</f>
        <v/>
      </c>
      <c r="AB2305" s="127" t="str">
        <f t="shared" si="266"/>
        <v/>
      </c>
      <c r="AC2305" s="127" t="str">
        <f t="shared" si="265"/>
        <v/>
      </c>
      <c r="AE2305" s="132" t="str">
        <f t="shared" si="263"/>
        <v/>
      </c>
      <c r="AH2305" s="127" t="str">
        <f t="shared" si="269"/>
        <v/>
      </c>
    </row>
    <row r="2306" spans="2:34" x14ac:dyDescent="0.3">
      <c r="B2306" s="127" t="str">
        <f t="shared" si="267"/>
        <v/>
      </c>
      <c r="C2306" s="127" t="str">
        <f t="shared" si="268"/>
        <v/>
      </c>
      <c r="E2306" s="159"/>
      <c r="F2306" s="148" t="str">
        <f>IFERROR(VLOOKUP(CONCATENATE(G2306,E2306),LOTES!$A$6:$D$1002,4,0),"")</f>
        <v/>
      </c>
      <c r="H2306" s="136" t="str">
        <f>IFERROR(VLOOKUP(CONCATENATE(G2306,E2306),LOTES!$A$6:$F$1000,6,0),"")</f>
        <v/>
      </c>
      <c r="I2306" s="132" t="str">
        <f t="shared" si="264"/>
        <v/>
      </c>
      <c r="R2306" s="132" t="str">
        <f>IFERROR(VLOOKUP(Q2306,PROVEEDORES!$A$2:$B$100,2,0),"")</f>
        <v/>
      </c>
      <c r="U2306" s="127" t="str">
        <f>IFERROR(VLOOKUP(V2306,TRANSPORTE!$A$4:$B$99,2,0),"")</f>
        <v/>
      </c>
      <c r="Y2306" s="127" t="str">
        <f>IFERROR(VLOOKUP(V2306,TRANSPORTE!$A$4:$C$99,3,0),"")</f>
        <v/>
      </c>
      <c r="Z2306" s="127" t="str">
        <f>IFERROR(VLOOKUP(V2306,TRANSPORTE!$A$4:$D$99,4,0),"")</f>
        <v/>
      </c>
      <c r="AA2306" s="127" t="str">
        <f>IFERROR(VLOOKUP(V2306,TRANSPORTE!$A$4:$E$99,5,0),"")</f>
        <v/>
      </c>
      <c r="AB2306" s="127" t="str">
        <f t="shared" si="266"/>
        <v/>
      </c>
      <c r="AC2306" s="127" t="str">
        <f t="shared" si="265"/>
        <v/>
      </c>
      <c r="AE2306" s="132" t="str">
        <f t="shared" ref="AE2306:AE2369" si="270">IF(N2306&lt;&gt;"",IF(N2306=N2305,AE2305,AE2305+1),"")</f>
        <v/>
      </c>
      <c r="AH2306" s="127" t="str">
        <f t="shared" si="269"/>
        <v/>
      </c>
    </row>
    <row r="2307" spans="2:34" x14ac:dyDescent="0.3">
      <c r="B2307" s="127" t="str">
        <f t="shared" si="267"/>
        <v/>
      </c>
      <c r="C2307" s="127" t="str">
        <f t="shared" si="268"/>
        <v/>
      </c>
      <c r="E2307" s="159"/>
      <c r="F2307" s="148" t="str">
        <f>IFERROR(VLOOKUP(CONCATENATE(G2307,E2307),LOTES!$A$6:$D$1002,4,0),"")</f>
        <v/>
      </c>
      <c r="H2307" s="136" t="str">
        <f>IFERROR(VLOOKUP(CONCATENATE(G2307,E2307),LOTES!$A$6:$F$1000,6,0),"")</f>
        <v/>
      </c>
      <c r="I2307" s="132" t="str">
        <f t="shared" si="264"/>
        <v/>
      </c>
      <c r="R2307" s="132" t="str">
        <f>IFERROR(VLOOKUP(Q2307,PROVEEDORES!$A$2:$B$100,2,0),"")</f>
        <v/>
      </c>
      <c r="U2307" s="127" t="str">
        <f>IFERROR(VLOOKUP(V2307,TRANSPORTE!$A$4:$B$99,2,0),"")</f>
        <v/>
      </c>
      <c r="Y2307" s="127" t="str">
        <f>IFERROR(VLOOKUP(V2307,TRANSPORTE!$A$4:$C$99,3,0),"")</f>
        <v/>
      </c>
      <c r="Z2307" s="127" t="str">
        <f>IFERROR(VLOOKUP(V2307,TRANSPORTE!$A$4:$D$99,4,0),"")</f>
        <v/>
      </c>
      <c r="AA2307" s="127" t="str">
        <f>IFERROR(VLOOKUP(V2307,TRANSPORTE!$A$4:$E$99,5,0),"")</f>
        <v/>
      </c>
      <c r="AB2307" s="127" t="str">
        <f t="shared" si="266"/>
        <v/>
      </c>
      <c r="AC2307" s="127" t="str">
        <f t="shared" si="265"/>
        <v/>
      </c>
      <c r="AE2307" s="132" t="str">
        <f t="shared" si="270"/>
        <v/>
      </c>
      <c r="AH2307" s="127" t="str">
        <f t="shared" si="269"/>
        <v/>
      </c>
    </row>
    <row r="2308" spans="2:34" x14ac:dyDescent="0.3">
      <c r="B2308" s="127" t="str">
        <f t="shared" si="267"/>
        <v/>
      </c>
      <c r="C2308" s="127" t="str">
        <f t="shared" si="268"/>
        <v/>
      </c>
      <c r="E2308" s="159"/>
      <c r="F2308" s="148" t="str">
        <f>IFERROR(VLOOKUP(CONCATENATE(G2308,E2308),LOTES!$A$6:$D$1002,4,0),"")</f>
        <v/>
      </c>
      <c r="H2308" s="136" t="str">
        <f>IFERROR(VLOOKUP(CONCATENATE(G2308,E2308),LOTES!$A$6:$F$1000,6,0),"")</f>
        <v/>
      </c>
      <c r="I2308" s="132" t="str">
        <f t="shared" si="264"/>
        <v/>
      </c>
      <c r="R2308" s="132" t="str">
        <f>IFERROR(VLOOKUP(Q2308,PROVEEDORES!$A$2:$B$100,2,0),"")</f>
        <v/>
      </c>
      <c r="U2308" s="127" t="str">
        <f>IFERROR(VLOOKUP(V2308,TRANSPORTE!$A$4:$B$99,2,0),"")</f>
        <v/>
      </c>
      <c r="Y2308" s="127" t="str">
        <f>IFERROR(VLOOKUP(V2308,TRANSPORTE!$A$4:$C$99,3,0),"")</f>
        <v/>
      </c>
      <c r="Z2308" s="127" t="str">
        <f>IFERROR(VLOOKUP(V2308,TRANSPORTE!$A$4:$D$99,4,0),"")</f>
        <v/>
      </c>
      <c r="AA2308" s="127" t="str">
        <f>IFERROR(VLOOKUP(V2308,TRANSPORTE!$A$4:$E$99,5,0),"")</f>
        <v/>
      </c>
      <c r="AB2308" s="127" t="str">
        <f t="shared" si="266"/>
        <v/>
      </c>
      <c r="AC2308" s="127" t="str">
        <f t="shared" si="265"/>
        <v/>
      </c>
      <c r="AE2308" s="132" t="str">
        <f t="shared" si="270"/>
        <v/>
      </c>
      <c r="AH2308" s="127" t="str">
        <f t="shared" si="269"/>
        <v/>
      </c>
    </row>
    <row r="2309" spans="2:34" x14ac:dyDescent="0.3">
      <c r="B2309" s="127" t="str">
        <f t="shared" si="267"/>
        <v/>
      </c>
      <c r="C2309" s="127" t="str">
        <f t="shared" si="268"/>
        <v/>
      </c>
      <c r="E2309" s="159"/>
      <c r="F2309" s="148" t="str">
        <f>IFERROR(VLOOKUP(CONCATENATE(G2309,E2309),LOTES!$A$6:$D$1002,4,0),"")</f>
        <v/>
      </c>
      <c r="H2309" s="136" t="str">
        <f>IFERROR(VLOOKUP(CONCATENATE(G2309,E2309),LOTES!$A$6:$F$1000,6,0),"")</f>
        <v/>
      </c>
      <c r="I2309" s="132" t="str">
        <f t="shared" si="264"/>
        <v/>
      </c>
      <c r="R2309" s="132" t="str">
        <f>IFERROR(VLOOKUP(Q2309,PROVEEDORES!$A$2:$B$100,2,0),"")</f>
        <v/>
      </c>
      <c r="U2309" s="127" t="str">
        <f>IFERROR(VLOOKUP(V2309,TRANSPORTE!$A$4:$B$99,2,0),"")</f>
        <v/>
      </c>
      <c r="Y2309" s="127" t="str">
        <f>IFERROR(VLOOKUP(V2309,TRANSPORTE!$A$4:$C$99,3,0),"")</f>
        <v/>
      </c>
      <c r="Z2309" s="127" t="str">
        <f>IFERROR(VLOOKUP(V2309,TRANSPORTE!$A$4:$D$99,4,0),"")</f>
        <v/>
      </c>
      <c r="AA2309" s="127" t="str">
        <f>IFERROR(VLOOKUP(V2309,TRANSPORTE!$A$4:$E$99,5,0),"")</f>
        <v/>
      </c>
      <c r="AB2309" s="127" t="str">
        <f t="shared" si="266"/>
        <v/>
      </c>
      <c r="AC2309" s="127" t="str">
        <f t="shared" si="265"/>
        <v/>
      </c>
      <c r="AE2309" s="132" t="str">
        <f t="shared" si="270"/>
        <v/>
      </c>
      <c r="AH2309" s="127" t="str">
        <f t="shared" si="269"/>
        <v/>
      </c>
    </row>
    <row r="2310" spans="2:34" x14ac:dyDescent="0.3">
      <c r="B2310" s="127" t="str">
        <f t="shared" si="267"/>
        <v/>
      </c>
      <c r="C2310" s="127" t="str">
        <f t="shared" si="268"/>
        <v/>
      </c>
      <c r="E2310" s="159"/>
      <c r="F2310" s="148" t="str">
        <f>IFERROR(VLOOKUP(CONCATENATE(G2310,E2310),LOTES!$A$6:$D$1002,4,0),"")</f>
        <v/>
      </c>
      <c r="H2310" s="136" t="str">
        <f>IFERROR(VLOOKUP(CONCATENATE(G2310,E2310),LOTES!$A$6:$F$1000,6,0),"")</f>
        <v/>
      </c>
      <c r="I2310" s="132" t="str">
        <f t="shared" ref="I2310:I2373" si="271">IF(E2310&lt;&gt;"",IFERROR(IF(N2310&lt;&gt;N2309,1,IF(E2310=E2309,I2309,I2309+1)),""),"")</f>
        <v/>
      </c>
      <c r="R2310" s="132" t="str">
        <f>IFERROR(VLOOKUP(Q2310,PROVEEDORES!$A$2:$B$100,2,0),"")</f>
        <v/>
      </c>
      <c r="U2310" s="127" t="str">
        <f>IFERROR(VLOOKUP(V2310,TRANSPORTE!$A$4:$B$99,2,0),"")</f>
        <v/>
      </c>
      <c r="Y2310" s="127" t="str">
        <f>IFERROR(VLOOKUP(V2310,TRANSPORTE!$A$4:$C$99,3,0),"")</f>
        <v/>
      </c>
      <c r="Z2310" s="127" t="str">
        <f>IFERROR(VLOOKUP(V2310,TRANSPORTE!$A$4:$D$99,4,0),"")</f>
        <v/>
      </c>
      <c r="AA2310" s="127" t="str">
        <f>IFERROR(VLOOKUP(V2310,TRANSPORTE!$A$4:$E$99,5,0),"")</f>
        <v/>
      </c>
      <c r="AB2310" s="127" t="str">
        <f t="shared" si="266"/>
        <v/>
      </c>
      <c r="AC2310" s="127" t="str">
        <f t="shared" ref="AC2310:AC2373" si="272">IF(N2310&lt;&gt;"",1,"")</f>
        <v/>
      </c>
      <c r="AE2310" s="132" t="str">
        <f t="shared" si="270"/>
        <v/>
      </c>
      <c r="AH2310" s="127" t="str">
        <f t="shared" si="269"/>
        <v/>
      </c>
    </row>
    <row r="2311" spans="2:34" x14ac:dyDescent="0.3">
      <c r="B2311" s="127" t="str">
        <f t="shared" si="267"/>
        <v/>
      </c>
      <c r="C2311" s="127" t="str">
        <f t="shared" si="268"/>
        <v/>
      </c>
      <c r="E2311" s="159"/>
      <c r="F2311" s="148" t="str">
        <f>IFERROR(VLOOKUP(CONCATENATE(G2311,E2311),LOTES!$A$6:$D$1002,4,0),"")</f>
        <v/>
      </c>
      <c r="H2311" s="136" t="str">
        <f>IFERROR(VLOOKUP(CONCATENATE(G2311,E2311),LOTES!$A$6:$F$1000,6,0),"")</f>
        <v/>
      </c>
      <c r="I2311" s="132" t="str">
        <f t="shared" si="271"/>
        <v/>
      </c>
      <c r="R2311" s="132" t="str">
        <f>IFERROR(VLOOKUP(Q2311,PROVEEDORES!$A$2:$B$100,2,0),"")</f>
        <v/>
      </c>
      <c r="U2311" s="127" t="str">
        <f>IFERROR(VLOOKUP(V2311,TRANSPORTE!$A$4:$B$99,2,0),"")</f>
        <v/>
      </c>
      <c r="Y2311" s="127" t="str">
        <f>IFERROR(VLOOKUP(V2311,TRANSPORTE!$A$4:$C$99,3,0),"")</f>
        <v/>
      </c>
      <c r="Z2311" s="127" t="str">
        <f>IFERROR(VLOOKUP(V2311,TRANSPORTE!$A$4:$D$99,4,0),"")</f>
        <v/>
      </c>
      <c r="AA2311" s="127" t="str">
        <f>IFERROR(VLOOKUP(V2311,TRANSPORTE!$A$4:$E$99,5,0),"")</f>
        <v/>
      </c>
      <c r="AB2311" s="127" t="str">
        <f t="shared" si="266"/>
        <v/>
      </c>
      <c r="AC2311" s="127" t="str">
        <f t="shared" si="272"/>
        <v/>
      </c>
      <c r="AE2311" s="132" t="str">
        <f t="shared" si="270"/>
        <v/>
      </c>
      <c r="AH2311" s="127" t="str">
        <f t="shared" si="269"/>
        <v/>
      </c>
    </row>
    <row r="2312" spans="2:34" x14ac:dyDescent="0.3">
      <c r="B2312" s="127" t="str">
        <f t="shared" si="267"/>
        <v/>
      </c>
      <c r="C2312" s="127" t="str">
        <f t="shared" si="268"/>
        <v/>
      </c>
      <c r="E2312" s="159"/>
      <c r="F2312" s="148" t="str">
        <f>IFERROR(VLOOKUP(CONCATENATE(G2312,E2312),LOTES!$A$6:$D$1002,4,0),"")</f>
        <v/>
      </c>
      <c r="H2312" s="136" t="str">
        <f>IFERROR(VLOOKUP(CONCATENATE(G2312,E2312),LOTES!$A$6:$F$1000,6,0),"")</f>
        <v/>
      </c>
      <c r="I2312" s="132" t="str">
        <f t="shared" si="271"/>
        <v/>
      </c>
      <c r="R2312" s="132" t="str">
        <f>IFERROR(VLOOKUP(Q2312,PROVEEDORES!$A$2:$B$100,2,0),"")</f>
        <v/>
      </c>
      <c r="U2312" s="127" t="str">
        <f>IFERROR(VLOOKUP(V2312,TRANSPORTE!$A$4:$B$99,2,0),"")</f>
        <v/>
      </c>
      <c r="Y2312" s="127" t="str">
        <f>IFERROR(VLOOKUP(V2312,TRANSPORTE!$A$4:$C$99,3,0),"")</f>
        <v/>
      </c>
      <c r="Z2312" s="127" t="str">
        <f>IFERROR(VLOOKUP(V2312,TRANSPORTE!$A$4:$D$99,4,0),"")</f>
        <v/>
      </c>
      <c r="AA2312" s="127" t="str">
        <f>IFERROR(VLOOKUP(V2312,TRANSPORTE!$A$4:$E$99,5,0),"")</f>
        <v/>
      </c>
      <c r="AB2312" s="127" t="str">
        <f t="shared" si="266"/>
        <v/>
      </c>
      <c r="AC2312" s="127" t="str">
        <f t="shared" si="272"/>
        <v/>
      </c>
      <c r="AE2312" s="132" t="str">
        <f t="shared" si="270"/>
        <v/>
      </c>
      <c r="AH2312" s="127" t="str">
        <f t="shared" si="269"/>
        <v/>
      </c>
    </row>
    <row r="2313" spans="2:34" x14ac:dyDescent="0.3">
      <c r="B2313" s="127" t="str">
        <f t="shared" si="267"/>
        <v/>
      </c>
      <c r="C2313" s="127" t="str">
        <f t="shared" si="268"/>
        <v/>
      </c>
      <c r="E2313" s="159"/>
      <c r="F2313" s="148" t="str">
        <f>IFERROR(VLOOKUP(CONCATENATE(G2313,E2313),LOTES!$A$6:$D$1002,4,0),"")</f>
        <v/>
      </c>
      <c r="H2313" s="136" t="str">
        <f>IFERROR(VLOOKUP(CONCATENATE(G2313,E2313),LOTES!$A$6:$F$1000,6,0),"")</f>
        <v/>
      </c>
      <c r="I2313" s="132" t="str">
        <f t="shared" si="271"/>
        <v/>
      </c>
      <c r="R2313" s="132" t="str">
        <f>IFERROR(VLOOKUP(Q2313,PROVEEDORES!$A$2:$B$100,2,0),"")</f>
        <v/>
      </c>
      <c r="U2313" s="127" t="str">
        <f>IFERROR(VLOOKUP(V2313,TRANSPORTE!$A$4:$B$99,2,0),"")</f>
        <v/>
      </c>
      <c r="Y2313" s="127" t="str">
        <f>IFERROR(VLOOKUP(V2313,TRANSPORTE!$A$4:$C$99,3,0),"")</f>
        <v/>
      </c>
      <c r="Z2313" s="127" t="str">
        <f>IFERROR(VLOOKUP(V2313,TRANSPORTE!$A$4:$D$99,4,0),"")</f>
        <v/>
      </c>
      <c r="AA2313" s="127" t="str">
        <f>IFERROR(VLOOKUP(V2313,TRANSPORTE!$A$4:$E$99,5,0),"")</f>
        <v/>
      </c>
      <c r="AB2313" s="127" t="str">
        <f t="shared" si="266"/>
        <v/>
      </c>
      <c r="AC2313" s="127" t="str">
        <f t="shared" si="272"/>
        <v/>
      </c>
      <c r="AE2313" s="132" t="str">
        <f t="shared" si="270"/>
        <v/>
      </c>
      <c r="AH2313" s="127" t="str">
        <f t="shared" si="269"/>
        <v/>
      </c>
    </row>
    <row r="2314" spans="2:34" x14ac:dyDescent="0.3">
      <c r="B2314" s="127" t="str">
        <f t="shared" si="267"/>
        <v/>
      </c>
      <c r="C2314" s="127" t="str">
        <f t="shared" si="268"/>
        <v/>
      </c>
      <c r="E2314" s="159"/>
      <c r="F2314" s="148" t="str">
        <f>IFERROR(VLOOKUP(CONCATENATE(G2314,E2314),LOTES!$A$6:$D$1002,4,0),"")</f>
        <v/>
      </c>
      <c r="H2314" s="136" t="str">
        <f>IFERROR(VLOOKUP(CONCATENATE(G2314,E2314),LOTES!$A$6:$F$1000,6,0),"")</f>
        <v/>
      </c>
      <c r="I2314" s="132" t="str">
        <f t="shared" si="271"/>
        <v/>
      </c>
      <c r="R2314" s="132" t="str">
        <f>IFERROR(VLOOKUP(Q2314,PROVEEDORES!$A$2:$B$100,2,0),"")</f>
        <v/>
      </c>
      <c r="U2314" s="127" t="str">
        <f>IFERROR(VLOOKUP(V2314,TRANSPORTE!$A$4:$B$99,2,0),"")</f>
        <v/>
      </c>
      <c r="Y2314" s="127" t="str">
        <f>IFERROR(VLOOKUP(V2314,TRANSPORTE!$A$4:$C$99,3,0),"")</f>
        <v/>
      </c>
      <c r="Z2314" s="127" t="str">
        <f>IFERROR(VLOOKUP(V2314,TRANSPORTE!$A$4:$D$99,4,0),"")</f>
        <v/>
      </c>
      <c r="AA2314" s="127" t="str">
        <f>IFERROR(VLOOKUP(V2314,TRANSPORTE!$A$4:$E$99,5,0),"")</f>
        <v/>
      </c>
      <c r="AB2314" s="127" t="str">
        <f t="shared" si="266"/>
        <v/>
      </c>
      <c r="AC2314" s="127" t="str">
        <f t="shared" si="272"/>
        <v/>
      </c>
      <c r="AE2314" s="132" t="str">
        <f t="shared" si="270"/>
        <v/>
      </c>
      <c r="AH2314" s="127" t="str">
        <f t="shared" si="269"/>
        <v/>
      </c>
    </row>
    <row r="2315" spans="2:34" x14ac:dyDescent="0.3">
      <c r="B2315" s="127" t="str">
        <f t="shared" si="267"/>
        <v/>
      </c>
      <c r="C2315" s="127" t="str">
        <f t="shared" si="268"/>
        <v/>
      </c>
      <c r="E2315" s="159"/>
      <c r="F2315" s="148" t="str">
        <f>IFERROR(VLOOKUP(CONCATENATE(G2315,E2315),LOTES!$A$6:$D$1002,4,0),"")</f>
        <v/>
      </c>
      <c r="H2315" s="136" t="str">
        <f>IFERROR(VLOOKUP(CONCATENATE(G2315,E2315),LOTES!$A$6:$F$1000,6,0),"")</f>
        <v/>
      </c>
      <c r="I2315" s="132" t="str">
        <f t="shared" si="271"/>
        <v/>
      </c>
      <c r="R2315" s="132" t="str">
        <f>IFERROR(VLOOKUP(Q2315,PROVEEDORES!$A$2:$B$100,2,0),"")</f>
        <v/>
      </c>
      <c r="U2315" s="127" t="str">
        <f>IFERROR(VLOOKUP(V2315,TRANSPORTE!$A$4:$B$99,2,0),"")</f>
        <v/>
      </c>
      <c r="Y2315" s="127" t="str">
        <f>IFERROR(VLOOKUP(V2315,TRANSPORTE!$A$4:$C$99,3,0),"")</f>
        <v/>
      </c>
      <c r="Z2315" s="127" t="str">
        <f>IFERROR(VLOOKUP(V2315,TRANSPORTE!$A$4:$D$99,4,0),"")</f>
        <v/>
      </c>
      <c r="AA2315" s="127" t="str">
        <f>IFERROR(VLOOKUP(V2315,TRANSPORTE!$A$4:$E$99,5,0),"")</f>
        <v/>
      </c>
      <c r="AB2315" s="127" t="str">
        <f t="shared" ref="AB2315:AB2378" si="273">IF(N2315&lt;&gt;"",IF(A2315&lt;&gt;A2314,1,IF(N2315=N2314,AB2314,AB2314+1)),"")</f>
        <v/>
      </c>
      <c r="AC2315" s="127" t="str">
        <f t="shared" si="272"/>
        <v/>
      </c>
      <c r="AE2315" s="132" t="str">
        <f t="shared" si="270"/>
        <v/>
      </c>
      <c r="AH2315" s="127" t="str">
        <f t="shared" si="269"/>
        <v/>
      </c>
    </row>
    <row r="2316" spans="2:34" x14ac:dyDescent="0.3">
      <c r="B2316" s="127" t="str">
        <f t="shared" si="267"/>
        <v/>
      </c>
      <c r="C2316" s="127" t="str">
        <f t="shared" si="268"/>
        <v/>
      </c>
      <c r="E2316" s="159"/>
      <c r="F2316" s="148" t="str">
        <f>IFERROR(VLOOKUP(CONCATENATE(G2316,E2316),LOTES!$A$6:$D$1002,4,0),"")</f>
        <v/>
      </c>
      <c r="H2316" s="136" t="str">
        <f>IFERROR(VLOOKUP(CONCATENATE(G2316,E2316),LOTES!$A$6:$F$1000,6,0),"")</f>
        <v/>
      </c>
      <c r="I2316" s="132" t="str">
        <f t="shared" si="271"/>
        <v/>
      </c>
      <c r="R2316" s="132" t="str">
        <f>IFERROR(VLOOKUP(Q2316,PROVEEDORES!$A$2:$B$100,2,0),"")</f>
        <v/>
      </c>
      <c r="U2316" s="127" t="str">
        <f>IFERROR(VLOOKUP(V2316,TRANSPORTE!$A$4:$B$99,2,0),"")</f>
        <v/>
      </c>
      <c r="Y2316" s="127" t="str">
        <f>IFERROR(VLOOKUP(V2316,TRANSPORTE!$A$4:$C$99,3,0),"")</f>
        <v/>
      </c>
      <c r="Z2316" s="127" t="str">
        <f>IFERROR(VLOOKUP(V2316,TRANSPORTE!$A$4:$D$99,4,0),"")</f>
        <v/>
      </c>
      <c r="AA2316" s="127" t="str">
        <f>IFERROR(VLOOKUP(V2316,TRANSPORTE!$A$4:$E$99,5,0),"")</f>
        <v/>
      </c>
      <c r="AB2316" s="127" t="str">
        <f t="shared" si="273"/>
        <v/>
      </c>
      <c r="AC2316" s="127" t="str">
        <f t="shared" si="272"/>
        <v/>
      </c>
      <c r="AE2316" s="132" t="str">
        <f t="shared" si="270"/>
        <v/>
      </c>
      <c r="AH2316" s="127" t="str">
        <f t="shared" si="269"/>
        <v/>
      </c>
    </row>
    <row r="2317" spans="2:34" x14ac:dyDescent="0.3">
      <c r="B2317" s="127" t="str">
        <f t="shared" si="267"/>
        <v/>
      </c>
      <c r="C2317" s="127" t="str">
        <f t="shared" si="268"/>
        <v/>
      </c>
      <c r="E2317" s="159"/>
      <c r="F2317" s="148" t="str">
        <f>IFERROR(VLOOKUP(CONCATENATE(G2317,E2317),LOTES!$A$6:$D$1002,4,0),"")</f>
        <v/>
      </c>
      <c r="H2317" s="136" t="str">
        <f>IFERROR(VLOOKUP(CONCATENATE(G2317,E2317),LOTES!$A$6:$F$1000,6,0),"")</f>
        <v/>
      </c>
      <c r="I2317" s="132" t="str">
        <f t="shared" si="271"/>
        <v/>
      </c>
      <c r="R2317" s="132" t="str">
        <f>IFERROR(VLOOKUP(Q2317,PROVEEDORES!$A$2:$B$100,2,0),"")</f>
        <v/>
      </c>
      <c r="U2317" s="127" t="str">
        <f>IFERROR(VLOOKUP(V2317,TRANSPORTE!$A$4:$B$99,2,0),"")</f>
        <v/>
      </c>
      <c r="Y2317" s="127" t="str">
        <f>IFERROR(VLOOKUP(V2317,TRANSPORTE!$A$4:$C$99,3,0),"")</f>
        <v/>
      </c>
      <c r="Z2317" s="127" t="str">
        <f>IFERROR(VLOOKUP(V2317,TRANSPORTE!$A$4:$D$99,4,0),"")</f>
        <v/>
      </c>
      <c r="AA2317" s="127" t="str">
        <f>IFERROR(VLOOKUP(V2317,TRANSPORTE!$A$4:$E$99,5,0),"")</f>
        <v/>
      </c>
      <c r="AB2317" s="127" t="str">
        <f t="shared" si="273"/>
        <v/>
      </c>
      <c r="AC2317" s="127" t="str">
        <f t="shared" si="272"/>
        <v/>
      </c>
      <c r="AE2317" s="132" t="str">
        <f t="shared" si="270"/>
        <v/>
      </c>
      <c r="AH2317" s="127" t="str">
        <f t="shared" si="269"/>
        <v/>
      </c>
    </row>
    <row r="2318" spans="2:34" x14ac:dyDescent="0.3">
      <c r="B2318" s="127" t="str">
        <f t="shared" si="267"/>
        <v/>
      </c>
      <c r="C2318" s="127" t="str">
        <f t="shared" si="268"/>
        <v/>
      </c>
      <c r="E2318" s="159"/>
      <c r="F2318" s="148" t="str">
        <f>IFERROR(VLOOKUP(CONCATENATE(G2318,E2318),LOTES!$A$6:$D$1002,4,0),"")</f>
        <v/>
      </c>
      <c r="H2318" s="136" t="str">
        <f>IFERROR(VLOOKUP(CONCATENATE(G2318,E2318),LOTES!$A$6:$F$1000,6,0),"")</f>
        <v/>
      </c>
      <c r="I2318" s="132" t="str">
        <f t="shared" si="271"/>
        <v/>
      </c>
      <c r="R2318" s="132" t="str">
        <f>IFERROR(VLOOKUP(Q2318,PROVEEDORES!$A$2:$B$100,2,0),"")</f>
        <v/>
      </c>
      <c r="U2318" s="127" t="str">
        <f>IFERROR(VLOOKUP(V2318,TRANSPORTE!$A$4:$B$99,2,0),"")</f>
        <v/>
      </c>
      <c r="Y2318" s="127" t="str">
        <f>IFERROR(VLOOKUP(V2318,TRANSPORTE!$A$4:$C$99,3,0),"")</f>
        <v/>
      </c>
      <c r="Z2318" s="127" t="str">
        <f>IFERROR(VLOOKUP(V2318,TRANSPORTE!$A$4:$D$99,4,0),"")</f>
        <v/>
      </c>
      <c r="AA2318" s="127" t="str">
        <f>IFERROR(VLOOKUP(V2318,TRANSPORTE!$A$4:$E$99,5,0),"")</f>
        <v/>
      </c>
      <c r="AB2318" s="127" t="str">
        <f t="shared" si="273"/>
        <v/>
      </c>
      <c r="AC2318" s="127" t="str">
        <f t="shared" si="272"/>
        <v/>
      </c>
      <c r="AE2318" s="132" t="str">
        <f t="shared" si="270"/>
        <v/>
      </c>
      <c r="AH2318" s="127" t="str">
        <f t="shared" si="269"/>
        <v/>
      </c>
    </row>
    <row r="2319" spans="2:34" x14ac:dyDescent="0.3">
      <c r="B2319" s="127" t="str">
        <f t="shared" si="267"/>
        <v/>
      </c>
      <c r="C2319" s="127" t="str">
        <f t="shared" si="268"/>
        <v/>
      </c>
      <c r="E2319" s="159"/>
      <c r="F2319" s="148" t="str">
        <f>IFERROR(VLOOKUP(CONCATENATE(G2319,E2319),LOTES!$A$6:$D$1002,4,0),"")</f>
        <v/>
      </c>
      <c r="H2319" s="136" t="str">
        <f>IFERROR(VLOOKUP(CONCATENATE(G2319,E2319),LOTES!$A$6:$F$1000,6,0),"")</f>
        <v/>
      </c>
      <c r="I2319" s="132" t="str">
        <f t="shared" si="271"/>
        <v/>
      </c>
      <c r="R2319" s="132" t="str">
        <f>IFERROR(VLOOKUP(Q2319,PROVEEDORES!$A$2:$B$100,2,0),"")</f>
        <v/>
      </c>
      <c r="U2319" s="127" t="str">
        <f>IFERROR(VLOOKUP(V2319,TRANSPORTE!$A$4:$B$99,2,0),"")</f>
        <v/>
      </c>
      <c r="Y2319" s="127" t="str">
        <f>IFERROR(VLOOKUP(V2319,TRANSPORTE!$A$4:$C$99,3,0),"")</f>
        <v/>
      </c>
      <c r="Z2319" s="127" t="str">
        <f>IFERROR(VLOOKUP(V2319,TRANSPORTE!$A$4:$D$99,4,0),"")</f>
        <v/>
      </c>
      <c r="AA2319" s="127" t="str">
        <f>IFERROR(VLOOKUP(V2319,TRANSPORTE!$A$4:$E$99,5,0),"")</f>
        <v/>
      </c>
      <c r="AB2319" s="127" t="str">
        <f t="shared" si="273"/>
        <v/>
      </c>
      <c r="AC2319" s="127" t="str">
        <f t="shared" si="272"/>
        <v/>
      </c>
      <c r="AE2319" s="132" t="str">
        <f t="shared" si="270"/>
        <v/>
      </c>
      <c r="AH2319" s="127" t="str">
        <f t="shared" si="269"/>
        <v/>
      </c>
    </row>
    <row r="2320" spans="2:34" x14ac:dyDescent="0.3">
      <c r="B2320" s="127" t="str">
        <f t="shared" si="267"/>
        <v/>
      </c>
      <c r="C2320" s="127" t="str">
        <f t="shared" si="268"/>
        <v/>
      </c>
      <c r="E2320" s="159"/>
      <c r="F2320" s="148" t="str">
        <f>IFERROR(VLOOKUP(CONCATENATE(G2320,E2320),LOTES!$A$6:$D$1002,4,0),"")</f>
        <v/>
      </c>
      <c r="H2320" s="136" t="str">
        <f>IFERROR(VLOOKUP(CONCATENATE(G2320,E2320),LOTES!$A$6:$F$1000,6,0),"")</f>
        <v/>
      </c>
      <c r="I2320" s="132" t="str">
        <f t="shared" si="271"/>
        <v/>
      </c>
      <c r="R2320" s="132" t="str">
        <f>IFERROR(VLOOKUP(Q2320,PROVEEDORES!$A$2:$B$100,2,0),"")</f>
        <v/>
      </c>
      <c r="U2320" s="127" t="str">
        <f>IFERROR(VLOOKUP(V2320,TRANSPORTE!$A$4:$B$99,2,0),"")</f>
        <v/>
      </c>
      <c r="Y2320" s="127" t="str">
        <f>IFERROR(VLOOKUP(V2320,TRANSPORTE!$A$4:$C$99,3,0),"")</f>
        <v/>
      </c>
      <c r="Z2320" s="127" t="str">
        <f>IFERROR(VLOOKUP(V2320,TRANSPORTE!$A$4:$D$99,4,0),"")</f>
        <v/>
      </c>
      <c r="AA2320" s="127" t="str">
        <f>IFERROR(VLOOKUP(V2320,TRANSPORTE!$A$4:$E$99,5,0),"")</f>
        <v/>
      </c>
      <c r="AB2320" s="127" t="str">
        <f t="shared" si="273"/>
        <v/>
      </c>
      <c r="AC2320" s="127" t="str">
        <f t="shared" si="272"/>
        <v/>
      </c>
      <c r="AE2320" s="132" t="str">
        <f t="shared" si="270"/>
        <v/>
      </c>
      <c r="AH2320" s="127" t="str">
        <f t="shared" si="269"/>
        <v/>
      </c>
    </row>
    <row r="2321" spans="2:34" x14ac:dyDescent="0.3">
      <c r="B2321" s="127" t="str">
        <f t="shared" si="267"/>
        <v/>
      </c>
      <c r="C2321" s="127" t="str">
        <f t="shared" si="268"/>
        <v/>
      </c>
      <c r="E2321" s="159"/>
      <c r="F2321" s="148" t="str">
        <f>IFERROR(VLOOKUP(CONCATENATE(G2321,E2321),LOTES!$A$6:$D$1002,4,0),"")</f>
        <v/>
      </c>
      <c r="H2321" s="136" t="str">
        <f>IFERROR(VLOOKUP(CONCATENATE(G2321,E2321),LOTES!$A$6:$F$1000,6,0),"")</f>
        <v/>
      </c>
      <c r="I2321" s="132" t="str">
        <f t="shared" si="271"/>
        <v/>
      </c>
      <c r="R2321" s="132" t="str">
        <f>IFERROR(VLOOKUP(Q2321,PROVEEDORES!$A$2:$B$100,2,0),"")</f>
        <v/>
      </c>
      <c r="U2321" s="127" t="str">
        <f>IFERROR(VLOOKUP(V2321,TRANSPORTE!$A$4:$B$99,2,0),"")</f>
        <v/>
      </c>
      <c r="Y2321" s="127" t="str">
        <f>IFERROR(VLOOKUP(V2321,TRANSPORTE!$A$4:$C$99,3,0),"")</f>
        <v/>
      </c>
      <c r="Z2321" s="127" t="str">
        <f>IFERROR(VLOOKUP(V2321,TRANSPORTE!$A$4:$D$99,4,0),"")</f>
        <v/>
      </c>
      <c r="AA2321" s="127" t="str">
        <f>IFERROR(VLOOKUP(V2321,TRANSPORTE!$A$4:$E$99,5,0),"")</f>
        <v/>
      </c>
      <c r="AB2321" s="127" t="str">
        <f t="shared" si="273"/>
        <v/>
      </c>
      <c r="AC2321" s="127" t="str">
        <f t="shared" si="272"/>
        <v/>
      </c>
      <c r="AE2321" s="132" t="str">
        <f t="shared" si="270"/>
        <v/>
      </c>
      <c r="AH2321" s="127" t="str">
        <f t="shared" si="269"/>
        <v/>
      </c>
    </row>
    <row r="2322" spans="2:34" x14ac:dyDescent="0.3">
      <c r="B2322" s="127" t="str">
        <f t="shared" si="267"/>
        <v/>
      </c>
      <c r="C2322" s="127" t="str">
        <f t="shared" si="268"/>
        <v/>
      </c>
      <c r="E2322" s="159"/>
      <c r="F2322" s="148" t="str">
        <f>IFERROR(VLOOKUP(CONCATENATE(G2322,E2322),LOTES!$A$6:$D$1002,4,0),"")</f>
        <v/>
      </c>
      <c r="H2322" s="136" t="str">
        <f>IFERROR(VLOOKUP(CONCATENATE(G2322,E2322),LOTES!$A$6:$F$1000,6,0),"")</f>
        <v/>
      </c>
      <c r="I2322" s="132" t="str">
        <f t="shared" si="271"/>
        <v/>
      </c>
      <c r="R2322" s="132" t="str">
        <f>IFERROR(VLOOKUP(Q2322,PROVEEDORES!$A$2:$B$100,2,0),"")</f>
        <v/>
      </c>
      <c r="U2322" s="127" t="str">
        <f>IFERROR(VLOOKUP(V2322,TRANSPORTE!$A$4:$B$99,2,0),"")</f>
        <v/>
      </c>
      <c r="Y2322" s="127" t="str">
        <f>IFERROR(VLOOKUP(V2322,TRANSPORTE!$A$4:$C$99,3,0),"")</f>
        <v/>
      </c>
      <c r="Z2322" s="127" t="str">
        <f>IFERROR(VLOOKUP(V2322,TRANSPORTE!$A$4:$D$99,4,0),"")</f>
        <v/>
      </c>
      <c r="AA2322" s="127" t="str">
        <f>IFERROR(VLOOKUP(V2322,TRANSPORTE!$A$4:$E$99,5,0),"")</f>
        <v/>
      </c>
      <c r="AB2322" s="127" t="str">
        <f t="shared" si="273"/>
        <v/>
      </c>
      <c r="AC2322" s="127" t="str">
        <f t="shared" si="272"/>
        <v/>
      </c>
      <c r="AE2322" s="132" t="str">
        <f t="shared" si="270"/>
        <v/>
      </c>
      <c r="AH2322" s="127" t="str">
        <f t="shared" si="269"/>
        <v/>
      </c>
    </row>
    <row r="2323" spans="2:34" x14ac:dyDescent="0.3">
      <c r="B2323" s="127" t="str">
        <f t="shared" si="267"/>
        <v/>
      </c>
      <c r="C2323" s="127" t="str">
        <f t="shared" si="268"/>
        <v/>
      </c>
      <c r="E2323" s="159"/>
      <c r="F2323" s="148" t="str">
        <f>IFERROR(VLOOKUP(CONCATENATE(G2323,E2323),LOTES!$A$6:$D$1002,4,0),"")</f>
        <v/>
      </c>
      <c r="H2323" s="136" t="str">
        <f>IFERROR(VLOOKUP(CONCATENATE(G2323,E2323),LOTES!$A$6:$F$1000,6,0),"")</f>
        <v/>
      </c>
      <c r="I2323" s="132" t="str">
        <f t="shared" si="271"/>
        <v/>
      </c>
      <c r="R2323" s="132" t="str">
        <f>IFERROR(VLOOKUP(Q2323,PROVEEDORES!$A$2:$B$100,2,0),"")</f>
        <v/>
      </c>
      <c r="U2323" s="127" t="str">
        <f>IFERROR(VLOOKUP(V2323,TRANSPORTE!$A$4:$B$99,2,0),"")</f>
        <v/>
      </c>
      <c r="Y2323" s="127" t="str">
        <f>IFERROR(VLOOKUP(V2323,TRANSPORTE!$A$4:$C$99,3,0),"")</f>
        <v/>
      </c>
      <c r="Z2323" s="127" t="str">
        <f>IFERROR(VLOOKUP(V2323,TRANSPORTE!$A$4:$D$99,4,0),"")</f>
        <v/>
      </c>
      <c r="AA2323" s="127" t="str">
        <f>IFERROR(VLOOKUP(V2323,TRANSPORTE!$A$4:$E$99,5,0),"")</f>
        <v/>
      </c>
      <c r="AB2323" s="127" t="str">
        <f t="shared" si="273"/>
        <v/>
      </c>
      <c r="AC2323" s="127" t="str">
        <f t="shared" si="272"/>
        <v/>
      </c>
      <c r="AE2323" s="132" t="str">
        <f t="shared" si="270"/>
        <v/>
      </c>
      <c r="AH2323" s="127" t="str">
        <f t="shared" si="269"/>
        <v/>
      </c>
    </row>
    <row r="2324" spans="2:34" x14ac:dyDescent="0.3">
      <c r="B2324" s="127" t="str">
        <f t="shared" si="267"/>
        <v/>
      </c>
      <c r="C2324" s="127" t="str">
        <f t="shared" si="268"/>
        <v/>
      </c>
      <c r="E2324" s="159"/>
      <c r="F2324" s="148" t="str">
        <f>IFERROR(VLOOKUP(CONCATENATE(G2324,E2324),LOTES!$A$6:$D$1002,4,0),"")</f>
        <v/>
      </c>
      <c r="H2324" s="136" t="str">
        <f>IFERROR(VLOOKUP(CONCATENATE(G2324,E2324),LOTES!$A$6:$F$1000,6,0),"")</f>
        <v/>
      </c>
      <c r="I2324" s="132" t="str">
        <f t="shared" si="271"/>
        <v/>
      </c>
      <c r="R2324" s="132" t="str">
        <f>IFERROR(VLOOKUP(Q2324,PROVEEDORES!$A$2:$B$100,2,0),"")</f>
        <v/>
      </c>
      <c r="U2324" s="127" t="str">
        <f>IFERROR(VLOOKUP(V2324,TRANSPORTE!$A$4:$B$99,2,0),"")</f>
        <v/>
      </c>
      <c r="Y2324" s="127" t="str">
        <f>IFERROR(VLOOKUP(V2324,TRANSPORTE!$A$4:$C$99,3,0),"")</f>
        <v/>
      </c>
      <c r="Z2324" s="127" t="str">
        <f>IFERROR(VLOOKUP(V2324,TRANSPORTE!$A$4:$D$99,4,0),"")</f>
        <v/>
      </c>
      <c r="AA2324" s="127" t="str">
        <f>IFERROR(VLOOKUP(V2324,TRANSPORTE!$A$4:$E$99,5,0),"")</f>
        <v/>
      </c>
      <c r="AB2324" s="127" t="str">
        <f t="shared" si="273"/>
        <v/>
      </c>
      <c r="AC2324" s="127" t="str">
        <f t="shared" si="272"/>
        <v/>
      </c>
      <c r="AE2324" s="132" t="str">
        <f t="shared" si="270"/>
        <v/>
      </c>
      <c r="AH2324" s="127" t="str">
        <f t="shared" si="269"/>
        <v/>
      </c>
    </row>
    <row r="2325" spans="2:34" x14ac:dyDescent="0.3">
      <c r="B2325" s="127" t="str">
        <f t="shared" si="267"/>
        <v/>
      </c>
      <c r="C2325" s="127" t="str">
        <f t="shared" si="268"/>
        <v/>
      </c>
      <c r="E2325" s="159"/>
      <c r="F2325" s="148" t="str">
        <f>IFERROR(VLOOKUP(CONCATENATE(G2325,E2325),LOTES!$A$6:$D$1002,4,0),"")</f>
        <v/>
      </c>
      <c r="H2325" s="136" t="str">
        <f>IFERROR(VLOOKUP(CONCATENATE(G2325,E2325),LOTES!$A$6:$F$1000,6,0),"")</f>
        <v/>
      </c>
      <c r="I2325" s="132" t="str">
        <f t="shared" si="271"/>
        <v/>
      </c>
      <c r="R2325" s="132" t="str">
        <f>IFERROR(VLOOKUP(Q2325,PROVEEDORES!$A$2:$B$100,2,0),"")</f>
        <v/>
      </c>
      <c r="U2325" s="127" t="str">
        <f>IFERROR(VLOOKUP(V2325,TRANSPORTE!$A$4:$B$99,2,0),"")</f>
        <v/>
      </c>
      <c r="Y2325" s="127" t="str">
        <f>IFERROR(VLOOKUP(V2325,TRANSPORTE!$A$4:$C$99,3,0),"")</f>
        <v/>
      </c>
      <c r="Z2325" s="127" t="str">
        <f>IFERROR(VLOOKUP(V2325,TRANSPORTE!$A$4:$D$99,4,0),"")</f>
        <v/>
      </c>
      <c r="AA2325" s="127" t="str">
        <f>IFERROR(VLOOKUP(V2325,TRANSPORTE!$A$4:$E$99,5,0),"")</f>
        <v/>
      </c>
      <c r="AB2325" s="127" t="str">
        <f t="shared" si="273"/>
        <v/>
      </c>
      <c r="AC2325" s="127" t="str">
        <f t="shared" si="272"/>
        <v/>
      </c>
      <c r="AE2325" s="132" t="str">
        <f t="shared" si="270"/>
        <v/>
      </c>
      <c r="AH2325" s="127" t="str">
        <f t="shared" si="269"/>
        <v/>
      </c>
    </row>
    <row r="2326" spans="2:34" x14ac:dyDescent="0.3">
      <c r="B2326" s="127" t="str">
        <f t="shared" si="267"/>
        <v/>
      </c>
      <c r="C2326" s="127" t="str">
        <f t="shared" si="268"/>
        <v/>
      </c>
      <c r="E2326" s="159"/>
      <c r="F2326" s="148" t="str">
        <f>IFERROR(VLOOKUP(CONCATENATE(G2326,E2326),LOTES!$A$6:$D$1002,4,0),"")</f>
        <v/>
      </c>
      <c r="H2326" s="136" t="str">
        <f>IFERROR(VLOOKUP(CONCATENATE(G2326,E2326),LOTES!$A$6:$F$1000,6,0),"")</f>
        <v/>
      </c>
      <c r="I2326" s="132" t="str">
        <f t="shared" si="271"/>
        <v/>
      </c>
      <c r="R2326" s="132" t="str">
        <f>IFERROR(VLOOKUP(Q2326,PROVEEDORES!$A$2:$B$100,2,0),"")</f>
        <v/>
      </c>
      <c r="U2326" s="127" t="str">
        <f>IFERROR(VLOOKUP(V2326,TRANSPORTE!$A$4:$B$99,2,0),"")</f>
        <v/>
      </c>
      <c r="Y2326" s="127" t="str">
        <f>IFERROR(VLOOKUP(V2326,TRANSPORTE!$A$4:$C$99,3,0),"")</f>
        <v/>
      </c>
      <c r="Z2326" s="127" t="str">
        <f>IFERROR(VLOOKUP(V2326,TRANSPORTE!$A$4:$D$99,4,0),"")</f>
        <v/>
      </c>
      <c r="AA2326" s="127" t="str">
        <f>IFERROR(VLOOKUP(V2326,TRANSPORTE!$A$4:$E$99,5,0),"")</f>
        <v/>
      </c>
      <c r="AB2326" s="127" t="str">
        <f t="shared" si="273"/>
        <v/>
      </c>
      <c r="AC2326" s="127" t="str">
        <f t="shared" si="272"/>
        <v/>
      </c>
      <c r="AE2326" s="132" t="str">
        <f t="shared" si="270"/>
        <v/>
      </c>
      <c r="AH2326" s="127" t="str">
        <f t="shared" si="269"/>
        <v/>
      </c>
    </row>
    <row r="2327" spans="2:34" x14ac:dyDescent="0.3">
      <c r="B2327" s="127" t="str">
        <f t="shared" si="267"/>
        <v/>
      </c>
      <c r="C2327" s="127" t="str">
        <f t="shared" si="268"/>
        <v/>
      </c>
      <c r="E2327" s="159"/>
      <c r="F2327" s="148" t="str">
        <f>IFERROR(VLOOKUP(CONCATENATE(G2327,E2327),LOTES!$A$6:$D$1002,4,0),"")</f>
        <v/>
      </c>
      <c r="H2327" s="136" t="str">
        <f>IFERROR(VLOOKUP(CONCATENATE(G2327,E2327),LOTES!$A$6:$F$1000,6,0),"")</f>
        <v/>
      </c>
      <c r="I2327" s="132" t="str">
        <f t="shared" si="271"/>
        <v/>
      </c>
      <c r="R2327" s="132" t="str">
        <f>IFERROR(VLOOKUP(Q2327,PROVEEDORES!$A$2:$B$100,2,0),"")</f>
        <v/>
      </c>
      <c r="U2327" s="127" t="str">
        <f>IFERROR(VLOOKUP(V2327,TRANSPORTE!$A$4:$B$99,2,0),"")</f>
        <v/>
      </c>
      <c r="Y2327" s="127" t="str">
        <f>IFERROR(VLOOKUP(V2327,TRANSPORTE!$A$4:$C$99,3,0),"")</f>
        <v/>
      </c>
      <c r="Z2327" s="127" t="str">
        <f>IFERROR(VLOOKUP(V2327,TRANSPORTE!$A$4:$D$99,4,0),"")</f>
        <v/>
      </c>
      <c r="AA2327" s="127" t="str">
        <f>IFERROR(VLOOKUP(V2327,TRANSPORTE!$A$4:$E$99,5,0),"")</f>
        <v/>
      </c>
      <c r="AB2327" s="127" t="str">
        <f t="shared" si="273"/>
        <v/>
      </c>
      <c r="AC2327" s="127" t="str">
        <f t="shared" si="272"/>
        <v/>
      </c>
      <c r="AE2327" s="132" t="str">
        <f t="shared" si="270"/>
        <v/>
      </c>
      <c r="AH2327" s="127" t="str">
        <f t="shared" si="269"/>
        <v/>
      </c>
    </row>
    <row r="2328" spans="2:34" x14ac:dyDescent="0.3">
      <c r="B2328" s="127" t="str">
        <f t="shared" si="267"/>
        <v/>
      </c>
      <c r="C2328" s="127" t="str">
        <f t="shared" si="268"/>
        <v/>
      </c>
      <c r="E2328" s="159"/>
      <c r="F2328" s="148" t="str">
        <f>IFERROR(VLOOKUP(CONCATENATE(G2328,E2328),LOTES!$A$6:$D$1002,4,0),"")</f>
        <v/>
      </c>
      <c r="H2328" s="136" t="str">
        <f>IFERROR(VLOOKUP(CONCATENATE(G2328,E2328),LOTES!$A$6:$F$1000,6,0),"")</f>
        <v/>
      </c>
      <c r="I2328" s="132" t="str">
        <f t="shared" si="271"/>
        <v/>
      </c>
      <c r="R2328" s="132" t="str">
        <f>IFERROR(VLOOKUP(Q2328,PROVEEDORES!$A$2:$B$100,2,0),"")</f>
        <v/>
      </c>
      <c r="U2328" s="127" t="str">
        <f>IFERROR(VLOOKUP(V2328,TRANSPORTE!$A$4:$B$99,2,0),"")</f>
        <v/>
      </c>
      <c r="Y2328" s="127" t="str">
        <f>IFERROR(VLOOKUP(V2328,TRANSPORTE!$A$4:$C$99,3,0),"")</f>
        <v/>
      </c>
      <c r="Z2328" s="127" t="str">
        <f>IFERROR(VLOOKUP(V2328,TRANSPORTE!$A$4:$D$99,4,0),"")</f>
        <v/>
      </c>
      <c r="AA2328" s="127" t="str">
        <f>IFERROR(VLOOKUP(V2328,TRANSPORTE!$A$4:$E$99,5,0),"")</f>
        <v/>
      </c>
      <c r="AB2328" s="127" t="str">
        <f t="shared" si="273"/>
        <v/>
      </c>
      <c r="AC2328" s="127" t="str">
        <f t="shared" si="272"/>
        <v/>
      </c>
      <c r="AE2328" s="132" t="str">
        <f t="shared" si="270"/>
        <v/>
      </c>
      <c r="AH2328" s="127" t="str">
        <f t="shared" si="269"/>
        <v/>
      </c>
    </row>
    <row r="2329" spans="2:34" x14ac:dyDescent="0.3">
      <c r="B2329" s="127" t="str">
        <f t="shared" si="267"/>
        <v/>
      </c>
      <c r="C2329" s="127" t="str">
        <f t="shared" si="268"/>
        <v/>
      </c>
      <c r="E2329" s="159"/>
      <c r="F2329" s="148" t="str">
        <f>IFERROR(VLOOKUP(CONCATENATE(G2329,E2329),LOTES!$A$6:$D$1002,4,0),"")</f>
        <v/>
      </c>
      <c r="H2329" s="136" t="str">
        <f>IFERROR(VLOOKUP(CONCATENATE(G2329,E2329),LOTES!$A$6:$F$1000,6,0),"")</f>
        <v/>
      </c>
      <c r="I2329" s="132" t="str">
        <f t="shared" si="271"/>
        <v/>
      </c>
      <c r="R2329" s="132" t="str">
        <f>IFERROR(VLOOKUP(Q2329,PROVEEDORES!$A$2:$B$100,2,0),"")</f>
        <v/>
      </c>
      <c r="U2329" s="127" t="str">
        <f>IFERROR(VLOOKUP(V2329,TRANSPORTE!$A$4:$B$99,2,0),"")</f>
        <v/>
      </c>
      <c r="Y2329" s="127" t="str">
        <f>IFERROR(VLOOKUP(V2329,TRANSPORTE!$A$4:$C$99,3,0),"")</f>
        <v/>
      </c>
      <c r="Z2329" s="127" t="str">
        <f>IFERROR(VLOOKUP(V2329,TRANSPORTE!$A$4:$D$99,4,0),"")</f>
        <v/>
      </c>
      <c r="AA2329" s="127" t="str">
        <f>IFERROR(VLOOKUP(V2329,TRANSPORTE!$A$4:$E$99,5,0),"")</f>
        <v/>
      </c>
      <c r="AB2329" s="127" t="str">
        <f t="shared" si="273"/>
        <v/>
      </c>
      <c r="AC2329" s="127" t="str">
        <f t="shared" si="272"/>
        <v/>
      </c>
      <c r="AE2329" s="132" t="str">
        <f t="shared" si="270"/>
        <v/>
      </c>
      <c r="AH2329" s="127" t="str">
        <f t="shared" si="269"/>
        <v/>
      </c>
    </row>
    <row r="2330" spans="2:34" x14ac:dyDescent="0.3">
      <c r="B2330" s="127" t="str">
        <f t="shared" si="267"/>
        <v/>
      </c>
      <c r="C2330" s="127" t="str">
        <f t="shared" si="268"/>
        <v/>
      </c>
      <c r="E2330" s="159"/>
      <c r="F2330" s="148" t="str">
        <f>IFERROR(VLOOKUP(CONCATENATE(G2330,E2330),LOTES!$A$6:$D$1002,4,0),"")</f>
        <v/>
      </c>
      <c r="H2330" s="136" t="str">
        <f>IFERROR(VLOOKUP(CONCATENATE(G2330,E2330),LOTES!$A$6:$F$1000,6,0),"")</f>
        <v/>
      </c>
      <c r="I2330" s="132" t="str">
        <f t="shared" si="271"/>
        <v/>
      </c>
      <c r="R2330" s="132" t="str">
        <f>IFERROR(VLOOKUP(Q2330,PROVEEDORES!$A$2:$B$100,2,0),"")</f>
        <v/>
      </c>
      <c r="U2330" s="127" t="str">
        <f>IFERROR(VLOOKUP(V2330,TRANSPORTE!$A$4:$B$99,2,0),"")</f>
        <v/>
      </c>
      <c r="Y2330" s="127" t="str">
        <f>IFERROR(VLOOKUP(V2330,TRANSPORTE!$A$4:$C$99,3,0),"")</f>
        <v/>
      </c>
      <c r="Z2330" s="127" t="str">
        <f>IFERROR(VLOOKUP(V2330,TRANSPORTE!$A$4:$D$99,4,0),"")</f>
        <v/>
      </c>
      <c r="AA2330" s="127" t="str">
        <f>IFERROR(VLOOKUP(V2330,TRANSPORTE!$A$4:$E$99,5,0),"")</f>
        <v/>
      </c>
      <c r="AB2330" s="127" t="str">
        <f t="shared" si="273"/>
        <v/>
      </c>
      <c r="AC2330" s="127" t="str">
        <f t="shared" si="272"/>
        <v/>
      </c>
      <c r="AE2330" s="132" t="str">
        <f t="shared" si="270"/>
        <v/>
      </c>
      <c r="AH2330" s="127" t="str">
        <f t="shared" si="269"/>
        <v/>
      </c>
    </row>
    <row r="2331" spans="2:34" x14ac:dyDescent="0.3">
      <c r="B2331" s="127" t="str">
        <f t="shared" si="267"/>
        <v/>
      </c>
      <c r="C2331" s="127" t="str">
        <f t="shared" si="268"/>
        <v/>
      </c>
      <c r="E2331" s="159"/>
      <c r="F2331" s="148" t="str">
        <f>IFERROR(VLOOKUP(CONCATENATE(G2331,E2331),LOTES!$A$6:$D$1002,4,0),"")</f>
        <v/>
      </c>
      <c r="H2331" s="136" t="str">
        <f>IFERROR(VLOOKUP(CONCATENATE(G2331,E2331),LOTES!$A$6:$F$1000,6,0),"")</f>
        <v/>
      </c>
      <c r="I2331" s="132" t="str">
        <f t="shared" si="271"/>
        <v/>
      </c>
      <c r="R2331" s="132" t="str">
        <f>IFERROR(VLOOKUP(Q2331,PROVEEDORES!$A$2:$B$100,2,0),"")</f>
        <v/>
      </c>
      <c r="U2331" s="127" t="str">
        <f>IFERROR(VLOOKUP(V2331,TRANSPORTE!$A$4:$B$99,2,0),"")</f>
        <v/>
      </c>
      <c r="Y2331" s="127" t="str">
        <f>IFERROR(VLOOKUP(V2331,TRANSPORTE!$A$4:$C$99,3,0),"")</f>
        <v/>
      </c>
      <c r="Z2331" s="127" t="str">
        <f>IFERROR(VLOOKUP(V2331,TRANSPORTE!$A$4:$D$99,4,0),"")</f>
        <v/>
      </c>
      <c r="AA2331" s="127" t="str">
        <f>IFERROR(VLOOKUP(V2331,TRANSPORTE!$A$4:$E$99,5,0),"")</f>
        <v/>
      </c>
      <c r="AB2331" s="127" t="str">
        <f t="shared" si="273"/>
        <v/>
      </c>
      <c r="AC2331" s="127" t="str">
        <f t="shared" si="272"/>
        <v/>
      </c>
      <c r="AE2331" s="132" t="str">
        <f t="shared" si="270"/>
        <v/>
      </c>
      <c r="AH2331" s="127" t="str">
        <f t="shared" si="269"/>
        <v/>
      </c>
    </row>
    <row r="2332" spans="2:34" x14ac:dyDescent="0.3">
      <c r="B2332" s="127" t="str">
        <f t="shared" si="267"/>
        <v/>
      </c>
      <c r="C2332" s="127" t="str">
        <f t="shared" si="268"/>
        <v/>
      </c>
      <c r="E2332" s="159"/>
      <c r="F2332" s="148" t="str">
        <f>IFERROR(VLOOKUP(CONCATENATE(G2332,E2332),LOTES!$A$6:$D$1002,4,0),"")</f>
        <v/>
      </c>
      <c r="H2332" s="136" t="str">
        <f>IFERROR(VLOOKUP(CONCATENATE(G2332,E2332),LOTES!$A$6:$F$1000,6,0),"")</f>
        <v/>
      </c>
      <c r="I2332" s="132" t="str">
        <f t="shared" si="271"/>
        <v/>
      </c>
      <c r="R2332" s="132" t="str">
        <f>IFERROR(VLOOKUP(Q2332,PROVEEDORES!$A$2:$B$100,2,0),"")</f>
        <v/>
      </c>
      <c r="U2332" s="127" t="str">
        <f>IFERROR(VLOOKUP(V2332,TRANSPORTE!$A$4:$B$99,2,0),"")</f>
        <v/>
      </c>
      <c r="Y2332" s="127" t="str">
        <f>IFERROR(VLOOKUP(V2332,TRANSPORTE!$A$4:$C$99,3,0),"")</f>
        <v/>
      </c>
      <c r="Z2332" s="127" t="str">
        <f>IFERROR(VLOOKUP(V2332,TRANSPORTE!$A$4:$D$99,4,0),"")</f>
        <v/>
      </c>
      <c r="AA2332" s="127" t="str">
        <f>IFERROR(VLOOKUP(V2332,TRANSPORTE!$A$4:$E$99,5,0),"")</f>
        <v/>
      </c>
      <c r="AB2332" s="127" t="str">
        <f t="shared" si="273"/>
        <v/>
      </c>
      <c r="AC2332" s="127" t="str">
        <f t="shared" si="272"/>
        <v/>
      </c>
      <c r="AE2332" s="132" t="str">
        <f t="shared" si="270"/>
        <v/>
      </c>
      <c r="AH2332" s="127" t="str">
        <f t="shared" si="269"/>
        <v/>
      </c>
    </row>
    <row r="2333" spans="2:34" x14ac:dyDescent="0.3">
      <c r="B2333" s="127" t="str">
        <f t="shared" si="267"/>
        <v/>
      </c>
      <c r="C2333" s="127" t="str">
        <f t="shared" si="268"/>
        <v/>
      </c>
      <c r="E2333" s="159"/>
      <c r="F2333" s="148" t="str">
        <f>IFERROR(VLOOKUP(CONCATENATE(G2333,E2333),LOTES!$A$6:$D$1002,4,0),"")</f>
        <v/>
      </c>
      <c r="H2333" s="136" t="str">
        <f>IFERROR(VLOOKUP(CONCATENATE(G2333,E2333),LOTES!$A$6:$F$1000,6,0),"")</f>
        <v/>
      </c>
      <c r="I2333" s="132" t="str">
        <f t="shared" si="271"/>
        <v/>
      </c>
      <c r="R2333" s="132" t="str">
        <f>IFERROR(VLOOKUP(Q2333,PROVEEDORES!$A$2:$B$100,2,0),"")</f>
        <v/>
      </c>
      <c r="U2333" s="127" t="str">
        <f>IFERROR(VLOOKUP(V2333,TRANSPORTE!$A$4:$B$99,2,0),"")</f>
        <v/>
      </c>
      <c r="Y2333" s="127" t="str">
        <f>IFERROR(VLOOKUP(V2333,TRANSPORTE!$A$4:$C$99,3,0),"")</f>
        <v/>
      </c>
      <c r="Z2333" s="127" t="str">
        <f>IFERROR(VLOOKUP(V2333,TRANSPORTE!$A$4:$D$99,4,0),"")</f>
        <v/>
      </c>
      <c r="AA2333" s="127" t="str">
        <f>IFERROR(VLOOKUP(V2333,TRANSPORTE!$A$4:$E$99,5,0),"")</f>
        <v/>
      </c>
      <c r="AB2333" s="127" t="str">
        <f t="shared" si="273"/>
        <v/>
      </c>
      <c r="AC2333" s="127" t="str">
        <f t="shared" si="272"/>
        <v/>
      </c>
      <c r="AE2333" s="132" t="str">
        <f t="shared" si="270"/>
        <v/>
      </c>
      <c r="AH2333" s="127" t="str">
        <f t="shared" si="269"/>
        <v/>
      </c>
    </row>
    <row r="2334" spans="2:34" x14ac:dyDescent="0.3">
      <c r="B2334" s="127" t="str">
        <f t="shared" si="267"/>
        <v/>
      </c>
      <c r="C2334" s="127" t="str">
        <f t="shared" si="268"/>
        <v/>
      </c>
      <c r="E2334" s="159"/>
      <c r="F2334" s="148" t="str">
        <f>IFERROR(VLOOKUP(CONCATENATE(G2334,E2334),LOTES!$A$6:$D$1002,4,0),"")</f>
        <v/>
      </c>
      <c r="H2334" s="136" t="str">
        <f>IFERROR(VLOOKUP(CONCATENATE(G2334,E2334),LOTES!$A$6:$F$1000,6,0),"")</f>
        <v/>
      </c>
      <c r="I2334" s="132" t="str">
        <f t="shared" si="271"/>
        <v/>
      </c>
      <c r="R2334" s="132" t="str">
        <f>IFERROR(VLOOKUP(Q2334,PROVEEDORES!$A$2:$B$100,2,0),"")</f>
        <v/>
      </c>
      <c r="U2334" s="127" t="str">
        <f>IFERROR(VLOOKUP(V2334,TRANSPORTE!$A$4:$B$99,2,0),"")</f>
        <v/>
      </c>
      <c r="Y2334" s="127" t="str">
        <f>IFERROR(VLOOKUP(V2334,TRANSPORTE!$A$4:$C$99,3,0),"")</f>
        <v/>
      </c>
      <c r="Z2334" s="127" t="str">
        <f>IFERROR(VLOOKUP(V2334,TRANSPORTE!$A$4:$D$99,4,0),"")</f>
        <v/>
      </c>
      <c r="AA2334" s="127" t="str">
        <f>IFERROR(VLOOKUP(V2334,TRANSPORTE!$A$4:$E$99,5,0),"")</f>
        <v/>
      </c>
      <c r="AB2334" s="127" t="str">
        <f t="shared" si="273"/>
        <v/>
      </c>
      <c r="AC2334" s="127" t="str">
        <f t="shared" si="272"/>
        <v/>
      </c>
      <c r="AE2334" s="132" t="str">
        <f t="shared" si="270"/>
        <v/>
      </c>
      <c r="AH2334" s="127" t="str">
        <f t="shared" si="269"/>
        <v/>
      </c>
    </row>
    <row r="2335" spans="2:34" x14ac:dyDescent="0.3">
      <c r="B2335" s="127" t="str">
        <f t="shared" si="267"/>
        <v/>
      </c>
      <c r="C2335" s="127" t="str">
        <f t="shared" si="268"/>
        <v/>
      </c>
      <c r="E2335" s="159"/>
      <c r="F2335" s="148" t="str">
        <f>IFERROR(VLOOKUP(CONCATENATE(G2335,E2335),LOTES!$A$6:$D$1002,4,0),"")</f>
        <v/>
      </c>
      <c r="H2335" s="136" t="str">
        <f>IFERROR(VLOOKUP(CONCATENATE(G2335,E2335),LOTES!$A$6:$F$1000,6,0),"")</f>
        <v/>
      </c>
      <c r="I2335" s="132" t="str">
        <f t="shared" si="271"/>
        <v/>
      </c>
      <c r="R2335" s="132" t="str">
        <f>IFERROR(VLOOKUP(Q2335,PROVEEDORES!$A$2:$B$100,2,0),"")</f>
        <v/>
      </c>
      <c r="U2335" s="127" t="str">
        <f>IFERROR(VLOOKUP(V2335,TRANSPORTE!$A$4:$B$99,2,0),"")</f>
        <v/>
      </c>
      <c r="Y2335" s="127" t="str">
        <f>IFERROR(VLOOKUP(V2335,TRANSPORTE!$A$4:$C$99,3,0),"")</f>
        <v/>
      </c>
      <c r="Z2335" s="127" t="str">
        <f>IFERROR(VLOOKUP(V2335,TRANSPORTE!$A$4:$D$99,4,0),"")</f>
        <v/>
      </c>
      <c r="AA2335" s="127" t="str">
        <f>IFERROR(VLOOKUP(V2335,TRANSPORTE!$A$4:$E$99,5,0),"")</f>
        <v/>
      </c>
      <c r="AB2335" s="127" t="str">
        <f t="shared" si="273"/>
        <v/>
      </c>
      <c r="AC2335" s="127" t="str">
        <f t="shared" si="272"/>
        <v/>
      </c>
      <c r="AE2335" s="132" t="str">
        <f t="shared" si="270"/>
        <v/>
      </c>
      <c r="AH2335" s="127" t="str">
        <f t="shared" si="269"/>
        <v/>
      </c>
    </row>
    <row r="2336" spans="2:34" x14ac:dyDescent="0.3">
      <c r="B2336" s="127" t="str">
        <f t="shared" si="267"/>
        <v/>
      </c>
      <c r="C2336" s="127" t="str">
        <f t="shared" si="268"/>
        <v/>
      </c>
      <c r="E2336" s="159"/>
      <c r="F2336" s="148" t="str">
        <f>IFERROR(VLOOKUP(CONCATENATE(G2336,E2336),LOTES!$A$6:$D$1002,4,0),"")</f>
        <v/>
      </c>
      <c r="H2336" s="136" t="str">
        <f>IFERROR(VLOOKUP(CONCATENATE(G2336,E2336),LOTES!$A$6:$F$1000,6,0),"")</f>
        <v/>
      </c>
      <c r="I2336" s="132" t="str">
        <f t="shared" si="271"/>
        <v/>
      </c>
      <c r="R2336" s="132" t="str">
        <f>IFERROR(VLOOKUP(Q2336,PROVEEDORES!$A$2:$B$100,2,0),"")</f>
        <v/>
      </c>
      <c r="U2336" s="127" t="str">
        <f>IFERROR(VLOOKUP(V2336,TRANSPORTE!$A$4:$B$99,2,0),"")</f>
        <v/>
      </c>
      <c r="Y2336" s="127" t="str">
        <f>IFERROR(VLOOKUP(V2336,TRANSPORTE!$A$4:$C$99,3,0),"")</f>
        <v/>
      </c>
      <c r="Z2336" s="127" t="str">
        <f>IFERROR(VLOOKUP(V2336,TRANSPORTE!$A$4:$D$99,4,0),"")</f>
        <v/>
      </c>
      <c r="AA2336" s="127" t="str">
        <f>IFERROR(VLOOKUP(V2336,TRANSPORTE!$A$4:$E$99,5,0),"")</f>
        <v/>
      </c>
      <c r="AB2336" s="127" t="str">
        <f t="shared" si="273"/>
        <v/>
      </c>
      <c r="AC2336" s="127" t="str">
        <f t="shared" si="272"/>
        <v/>
      </c>
      <c r="AE2336" s="132" t="str">
        <f t="shared" si="270"/>
        <v/>
      </c>
      <c r="AH2336" s="127" t="str">
        <f t="shared" si="269"/>
        <v/>
      </c>
    </row>
    <row r="2337" spans="2:34" x14ac:dyDescent="0.3">
      <c r="B2337" s="127" t="str">
        <f t="shared" si="267"/>
        <v/>
      </c>
      <c r="C2337" s="127" t="str">
        <f t="shared" si="268"/>
        <v/>
      </c>
      <c r="E2337" s="159"/>
      <c r="F2337" s="148" t="str">
        <f>IFERROR(VLOOKUP(CONCATENATE(G2337,E2337),LOTES!$A$6:$D$1002,4,0),"")</f>
        <v/>
      </c>
      <c r="H2337" s="136" t="str">
        <f>IFERROR(VLOOKUP(CONCATENATE(G2337,E2337),LOTES!$A$6:$F$1000,6,0),"")</f>
        <v/>
      </c>
      <c r="I2337" s="132" t="str">
        <f t="shared" si="271"/>
        <v/>
      </c>
      <c r="R2337" s="132" t="str">
        <f>IFERROR(VLOOKUP(Q2337,PROVEEDORES!$A$2:$B$100,2,0),"")</f>
        <v/>
      </c>
      <c r="U2337" s="127" t="str">
        <f>IFERROR(VLOOKUP(V2337,TRANSPORTE!$A$4:$B$99,2,0),"")</f>
        <v/>
      </c>
      <c r="Y2337" s="127" t="str">
        <f>IFERROR(VLOOKUP(V2337,TRANSPORTE!$A$4:$C$99,3,0),"")</f>
        <v/>
      </c>
      <c r="Z2337" s="127" t="str">
        <f>IFERROR(VLOOKUP(V2337,TRANSPORTE!$A$4:$D$99,4,0),"")</f>
        <v/>
      </c>
      <c r="AA2337" s="127" t="str">
        <f>IFERROR(VLOOKUP(V2337,TRANSPORTE!$A$4:$E$99,5,0),"")</f>
        <v/>
      </c>
      <c r="AB2337" s="127" t="str">
        <f t="shared" si="273"/>
        <v/>
      </c>
      <c r="AC2337" s="127" t="str">
        <f t="shared" si="272"/>
        <v/>
      </c>
      <c r="AE2337" s="132" t="str">
        <f t="shared" si="270"/>
        <v/>
      </c>
      <c r="AH2337" s="127" t="str">
        <f t="shared" si="269"/>
        <v/>
      </c>
    </row>
    <row r="2338" spans="2:34" x14ac:dyDescent="0.3">
      <c r="B2338" s="127" t="str">
        <f t="shared" si="267"/>
        <v/>
      </c>
      <c r="C2338" s="127" t="str">
        <f t="shared" si="268"/>
        <v/>
      </c>
      <c r="E2338" s="159"/>
      <c r="F2338" s="148" t="str">
        <f>IFERROR(VLOOKUP(CONCATENATE(G2338,E2338),LOTES!$A$6:$D$1002,4,0),"")</f>
        <v/>
      </c>
      <c r="H2338" s="136" t="str">
        <f>IFERROR(VLOOKUP(CONCATENATE(G2338,E2338),LOTES!$A$6:$F$1000,6,0),"")</f>
        <v/>
      </c>
      <c r="I2338" s="132" t="str">
        <f t="shared" si="271"/>
        <v/>
      </c>
      <c r="R2338" s="132" t="str">
        <f>IFERROR(VLOOKUP(Q2338,PROVEEDORES!$A$2:$B$100,2,0),"")</f>
        <v/>
      </c>
      <c r="U2338" s="127" t="str">
        <f>IFERROR(VLOOKUP(V2338,TRANSPORTE!$A$4:$B$99,2,0),"")</f>
        <v/>
      </c>
      <c r="Y2338" s="127" t="str">
        <f>IFERROR(VLOOKUP(V2338,TRANSPORTE!$A$4:$C$99,3,0),"")</f>
        <v/>
      </c>
      <c r="Z2338" s="127" t="str">
        <f>IFERROR(VLOOKUP(V2338,TRANSPORTE!$A$4:$D$99,4,0),"")</f>
        <v/>
      </c>
      <c r="AA2338" s="127" t="str">
        <f>IFERROR(VLOOKUP(V2338,TRANSPORTE!$A$4:$E$99,5,0),"")</f>
        <v/>
      </c>
      <c r="AB2338" s="127" t="str">
        <f t="shared" si="273"/>
        <v/>
      </c>
      <c r="AC2338" s="127" t="str">
        <f t="shared" si="272"/>
        <v/>
      </c>
      <c r="AE2338" s="132" t="str">
        <f t="shared" si="270"/>
        <v/>
      </c>
      <c r="AH2338" s="127" t="str">
        <f t="shared" si="269"/>
        <v/>
      </c>
    </row>
    <row r="2339" spans="2:34" x14ac:dyDescent="0.3">
      <c r="B2339" s="127" t="str">
        <f t="shared" si="267"/>
        <v/>
      </c>
      <c r="C2339" s="127" t="str">
        <f t="shared" si="268"/>
        <v/>
      </c>
      <c r="E2339" s="159"/>
      <c r="F2339" s="148" t="str">
        <f>IFERROR(VLOOKUP(CONCATENATE(G2339,E2339),LOTES!$A$6:$D$1002,4,0),"")</f>
        <v/>
      </c>
      <c r="H2339" s="136" t="str">
        <f>IFERROR(VLOOKUP(CONCATENATE(G2339,E2339),LOTES!$A$6:$F$1000,6,0),"")</f>
        <v/>
      </c>
      <c r="I2339" s="132" t="str">
        <f t="shared" si="271"/>
        <v/>
      </c>
      <c r="R2339" s="132" t="str">
        <f>IFERROR(VLOOKUP(Q2339,PROVEEDORES!$A$2:$B$100,2,0),"")</f>
        <v/>
      </c>
      <c r="U2339" s="127" t="str">
        <f>IFERROR(VLOOKUP(V2339,TRANSPORTE!$A$4:$B$99,2,0),"")</f>
        <v/>
      </c>
      <c r="Y2339" s="127" t="str">
        <f>IFERROR(VLOOKUP(V2339,TRANSPORTE!$A$4:$C$99,3,0),"")</f>
        <v/>
      </c>
      <c r="Z2339" s="127" t="str">
        <f>IFERROR(VLOOKUP(V2339,TRANSPORTE!$A$4:$D$99,4,0),"")</f>
        <v/>
      </c>
      <c r="AA2339" s="127" t="str">
        <f>IFERROR(VLOOKUP(V2339,TRANSPORTE!$A$4:$E$99,5,0),"")</f>
        <v/>
      </c>
      <c r="AB2339" s="127" t="str">
        <f t="shared" si="273"/>
        <v/>
      </c>
      <c r="AC2339" s="127" t="str">
        <f t="shared" si="272"/>
        <v/>
      </c>
      <c r="AE2339" s="132" t="str">
        <f t="shared" si="270"/>
        <v/>
      </c>
      <c r="AH2339" s="127" t="str">
        <f t="shared" si="269"/>
        <v/>
      </c>
    </row>
    <row r="2340" spans="2:34" x14ac:dyDescent="0.3">
      <c r="B2340" s="127" t="str">
        <f t="shared" si="267"/>
        <v/>
      </c>
      <c r="C2340" s="127" t="str">
        <f t="shared" si="268"/>
        <v/>
      </c>
      <c r="E2340" s="159"/>
      <c r="F2340" s="148" t="str">
        <f>IFERROR(VLOOKUP(CONCATENATE(G2340,E2340),LOTES!$A$6:$D$1002,4,0),"")</f>
        <v/>
      </c>
      <c r="H2340" s="136" t="str">
        <f>IFERROR(VLOOKUP(CONCATENATE(G2340,E2340),LOTES!$A$6:$F$1000,6,0),"")</f>
        <v/>
      </c>
      <c r="I2340" s="132" t="str">
        <f t="shared" si="271"/>
        <v/>
      </c>
      <c r="R2340" s="132" t="str">
        <f>IFERROR(VLOOKUP(Q2340,PROVEEDORES!$A$2:$B$100,2,0),"")</f>
        <v/>
      </c>
      <c r="U2340" s="127" t="str">
        <f>IFERROR(VLOOKUP(V2340,TRANSPORTE!$A$4:$B$99,2,0),"")</f>
        <v/>
      </c>
      <c r="Y2340" s="127" t="str">
        <f>IFERROR(VLOOKUP(V2340,TRANSPORTE!$A$4:$C$99,3,0),"")</f>
        <v/>
      </c>
      <c r="Z2340" s="127" t="str">
        <f>IFERROR(VLOOKUP(V2340,TRANSPORTE!$A$4:$D$99,4,0),"")</f>
        <v/>
      </c>
      <c r="AA2340" s="127" t="str">
        <f>IFERROR(VLOOKUP(V2340,TRANSPORTE!$A$4:$E$99,5,0),"")</f>
        <v/>
      </c>
      <c r="AB2340" s="127" t="str">
        <f t="shared" si="273"/>
        <v/>
      </c>
      <c r="AC2340" s="127" t="str">
        <f t="shared" si="272"/>
        <v/>
      </c>
      <c r="AE2340" s="132" t="str">
        <f t="shared" si="270"/>
        <v/>
      </c>
      <c r="AH2340" s="127" t="str">
        <f t="shared" si="269"/>
        <v/>
      </c>
    </row>
    <row r="2341" spans="2:34" x14ac:dyDescent="0.3">
      <c r="B2341" s="127" t="str">
        <f t="shared" si="267"/>
        <v/>
      </c>
      <c r="C2341" s="127" t="str">
        <f t="shared" si="268"/>
        <v/>
      </c>
      <c r="E2341" s="159"/>
      <c r="F2341" s="148" t="str">
        <f>IFERROR(VLOOKUP(CONCATENATE(G2341,E2341),LOTES!$A$6:$D$1002,4,0),"")</f>
        <v/>
      </c>
      <c r="H2341" s="136" t="str">
        <f>IFERROR(VLOOKUP(CONCATENATE(G2341,E2341),LOTES!$A$6:$F$1000,6,0),"")</f>
        <v/>
      </c>
      <c r="I2341" s="132" t="str">
        <f t="shared" si="271"/>
        <v/>
      </c>
      <c r="R2341" s="132" t="str">
        <f>IFERROR(VLOOKUP(Q2341,PROVEEDORES!$A$2:$B$100,2,0),"")</f>
        <v/>
      </c>
      <c r="U2341" s="127" t="str">
        <f>IFERROR(VLOOKUP(V2341,TRANSPORTE!$A$4:$B$99,2,0),"")</f>
        <v/>
      </c>
      <c r="Y2341" s="127" t="str">
        <f>IFERROR(VLOOKUP(V2341,TRANSPORTE!$A$4:$C$99,3,0),"")</f>
        <v/>
      </c>
      <c r="Z2341" s="127" t="str">
        <f>IFERROR(VLOOKUP(V2341,TRANSPORTE!$A$4:$D$99,4,0),"")</f>
        <v/>
      </c>
      <c r="AA2341" s="127" t="str">
        <f>IFERROR(VLOOKUP(V2341,TRANSPORTE!$A$4:$E$99,5,0),"")</f>
        <v/>
      </c>
      <c r="AB2341" s="127" t="str">
        <f t="shared" si="273"/>
        <v/>
      </c>
      <c r="AC2341" s="127" t="str">
        <f t="shared" si="272"/>
        <v/>
      </c>
      <c r="AE2341" s="132" t="str">
        <f t="shared" si="270"/>
        <v/>
      </c>
      <c r="AH2341" s="127" t="str">
        <f t="shared" si="269"/>
        <v/>
      </c>
    </row>
    <row r="2342" spans="2:34" x14ac:dyDescent="0.3">
      <c r="B2342" s="127" t="str">
        <f t="shared" si="267"/>
        <v/>
      </c>
      <c r="C2342" s="127" t="str">
        <f t="shared" si="268"/>
        <v/>
      </c>
      <c r="E2342" s="159"/>
      <c r="F2342" s="148" t="str">
        <f>IFERROR(VLOOKUP(CONCATENATE(G2342,E2342),LOTES!$A$6:$D$1002,4,0),"")</f>
        <v/>
      </c>
      <c r="H2342" s="136" t="str">
        <f>IFERROR(VLOOKUP(CONCATENATE(G2342,E2342),LOTES!$A$6:$F$1000,6,0),"")</f>
        <v/>
      </c>
      <c r="I2342" s="132" t="str">
        <f t="shared" si="271"/>
        <v/>
      </c>
      <c r="R2342" s="132" t="str">
        <f>IFERROR(VLOOKUP(Q2342,PROVEEDORES!$A$2:$B$100,2,0),"")</f>
        <v/>
      </c>
      <c r="U2342" s="127" t="str">
        <f>IFERROR(VLOOKUP(V2342,TRANSPORTE!$A$4:$B$99,2,0),"")</f>
        <v/>
      </c>
      <c r="Y2342" s="127" t="str">
        <f>IFERROR(VLOOKUP(V2342,TRANSPORTE!$A$4:$C$99,3,0),"")</f>
        <v/>
      </c>
      <c r="Z2342" s="127" t="str">
        <f>IFERROR(VLOOKUP(V2342,TRANSPORTE!$A$4:$D$99,4,0),"")</f>
        <v/>
      </c>
      <c r="AA2342" s="127" t="str">
        <f>IFERROR(VLOOKUP(V2342,TRANSPORTE!$A$4:$E$99,5,0),"")</f>
        <v/>
      </c>
      <c r="AB2342" s="127" t="str">
        <f t="shared" si="273"/>
        <v/>
      </c>
      <c r="AC2342" s="127" t="str">
        <f t="shared" si="272"/>
        <v/>
      </c>
      <c r="AE2342" s="132" t="str">
        <f t="shared" si="270"/>
        <v/>
      </c>
      <c r="AH2342" s="127" t="str">
        <f t="shared" si="269"/>
        <v/>
      </c>
    </row>
    <row r="2343" spans="2:34" x14ac:dyDescent="0.3">
      <c r="B2343" s="127" t="str">
        <f t="shared" si="267"/>
        <v/>
      </c>
      <c r="C2343" s="127" t="str">
        <f t="shared" si="268"/>
        <v/>
      </c>
      <c r="E2343" s="159"/>
      <c r="F2343" s="148" t="str">
        <f>IFERROR(VLOOKUP(CONCATENATE(G2343,E2343),LOTES!$A$6:$D$1002,4,0),"")</f>
        <v/>
      </c>
      <c r="H2343" s="136" t="str">
        <f>IFERROR(VLOOKUP(CONCATENATE(G2343,E2343),LOTES!$A$6:$F$1000,6,0),"")</f>
        <v/>
      </c>
      <c r="I2343" s="132" t="str">
        <f t="shared" si="271"/>
        <v/>
      </c>
      <c r="R2343" s="132" t="str">
        <f>IFERROR(VLOOKUP(Q2343,PROVEEDORES!$A$2:$B$100,2,0),"")</f>
        <v/>
      </c>
      <c r="U2343" s="127" t="str">
        <f>IFERROR(VLOOKUP(V2343,TRANSPORTE!$A$4:$B$99,2,0),"")</f>
        <v/>
      </c>
      <c r="Y2343" s="127" t="str">
        <f>IFERROR(VLOOKUP(V2343,TRANSPORTE!$A$4:$C$99,3,0),"")</f>
        <v/>
      </c>
      <c r="Z2343" s="127" t="str">
        <f>IFERROR(VLOOKUP(V2343,TRANSPORTE!$A$4:$D$99,4,0),"")</f>
        <v/>
      </c>
      <c r="AA2343" s="127" t="str">
        <f>IFERROR(VLOOKUP(V2343,TRANSPORTE!$A$4:$E$99,5,0),"")</f>
        <v/>
      </c>
      <c r="AB2343" s="127" t="str">
        <f t="shared" si="273"/>
        <v/>
      </c>
      <c r="AC2343" s="127" t="str">
        <f t="shared" si="272"/>
        <v/>
      </c>
      <c r="AE2343" s="132" t="str">
        <f t="shared" si="270"/>
        <v/>
      </c>
      <c r="AH2343" s="127" t="str">
        <f t="shared" si="269"/>
        <v/>
      </c>
    </row>
    <row r="2344" spans="2:34" x14ac:dyDescent="0.3">
      <c r="B2344" s="127" t="str">
        <f t="shared" si="267"/>
        <v/>
      </c>
      <c r="C2344" s="127" t="str">
        <f t="shared" si="268"/>
        <v/>
      </c>
      <c r="E2344" s="159"/>
      <c r="F2344" s="148" t="str">
        <f>IFERROR(VLOOKUP(CONCATENATE(G2344,E2344),LOTES!$A$6:$D$1002,4,0),"")</f>
        <v/>
      </c>
      <c r="H2344" s="136" t="str">
        <f>IFERROR(VLOOKUP(CONCATENATE(G2344,E2344),LOTES!$A$6:$F$1000,6,0),"")</f>
        <v/>
      </c>
      <c r="I2344" s="132" t="str">
        <f t="shared" si="271"/>
        <v/>
      </c>
      <c r="R2344" s="132" t="str">
        <f>IFERROR(VLOOKUP(Q2344,PROVEEDORES!$A$2:$B$100,2,0),"")</f>
        <v/>
      </c>
      <c r="U2344" s="127" t="str">
        <f>IFERROR(VLOOKUP(V2344,TRANSPORTE!$A$4:$B$99,2,0),"")</f>
        <v/>
      </c>
      <c r="Y2344" s="127" t="str">
        <f>IFERROR(VLOOKUP(V2344,TRANSPORTE!$A$4:$C$99,3,0),"")</f>
        <v/>
      </c>
      <c r="Z2344" s="127" t="str">
        <f>IFERROR(VLOOKUP(V2344,TRANSPORTE!$A$4:$D$99,4,0),"")</f>
        <v/>
      </c>
      <c r="AA2344" s="127" t="str">
        <f>IFERROR(VLOOKUP(V2344,TRANSPORTE!$A$4:$E$99,5,0),"")</f>
        <v/>
      </c>
      <c r="AB2344" s="127" t="str">
        <f t="shared" si="273"/>
        <v/>
      </c>
      <c r="AC2344" s="127" t="str">
        <f t="shared" si="272"/>
        <v/>
      </c>
      <c r="AE2344" s="132" t="str">
        <f t="shared" si="270"/>
        <v/>
      </c>
      <c r="AH2344" s="127" t="str">
        <f t="shared" si="269"/>
        <v/>
      </c>
    </row>
    <row r="2345" spans="2:34" x14ac:dyDescent="0.3">
      <c r="B2345" s="127" t="str">
        <f t="shared" si="267"/>
        <v/>
      </c>
      <c r="C2345" s="127" t="str">
        <f t="shared" si="268"/>
        <v/>
      </c>
      <c r="E2345" s="159"/>
      <c r="F2345" s="148" t="str">
        <f>IFERROR(VLOOKUP(CONCATENATE(G2345,E2345),LOTES!$A$6:$D$1002,4,0),"")</f>
        <v/>
      </c>
      <c r="H2345" s="136" t="str">
        <f>IFERROR(VLOOKUP(CONCATENATE(G2345,E2345),LOTES!$A$6:$F$1000,6,0),"")</f>
        <v/>
      </c>
      <c r="I2345" s="132" t="str">
        <f t="shared" si="271"/>
        <v/>
      </c>
      <c r="R2345" s="132" t="str">
        <f>IFERROR(VLOOKUP(Q2345,PROVEEDORES!$A$2:$B$100,2,0),"")</f>
        <v/>
      </c>
      <c r="U2345" s="127" t="str">
        <f>IFERROR(VLOOKUP(V2345,TRANSPORTE!$A$4:$B$99,2,0),"")</f>
        <v/>
      </c>
      <c r="Y2345" s="127" t="str">
        <f>IFERROR(VLOOKUP(V2345,TRANSPORTE!$A$4:$C$99,3,0),"")</f>
        <v/>
      </c>
      <c r="Z2345" s="127" t="str">
        <f>IFERROR(VLOOKUP(V2345,TRANSPORTE!$A$4:$D$99,4,0),"")</f>
        <v/>
      </c>
      <c r="AA2345" s="127" t="str">
        <f>IFERROR(VLOOKUP(V2345,TRANSPORTE!$A$4:$E$99,5,0),"")</f>
        <v/>
      </c>
      <c r="AB2345" s="127" t="str">
        <f t="shared" si="273"/>
        <v/>
      </c>
      <c r="AC2345" s="127" t="str">
        <f t="shared" si="272"/>
        <v/>
      </c>
      <c r="AE2345" s="132" t="str">
        <f t="shared" si="270"/>
        <v/>
      </c>
      <c r="AH2345" s="127" t="str">
        <f t="shared" si="269"/>
        <v/>
      </c>
    </row>
    <row r="2346" spans="2:34" x14ac:dyDescent="0.3">
      <c r="B2346" s="127" t="str">
        <f t="shared" si="267"/>
        <v/>
      </c>
      <c r="C2346" s="127" t="str">
        <f t="shared" si="268"/>
        <v/>
      </c>
      <c r="E2346" s="159"/>
      <c r="F2346" s="148" t="str">
        <f>IFERROR(VLOOKUP(CONCATENATE(G2346,E2346),LOTES!$A$6:$D$1002,4,0),"")</f>
        <v/>
      </c>
      <c r="H2346" s="136" t="str">
        <f>IFERROR(VLOOKUP(CONCATENATE(G2346,E2346),LOTES!$A$6:$F$1000,6,0),"")</f>
        <v/>
      </c>
      <c r="I2346" s="132" t="str">
        <f t="shared" si="271"/>
        <v/>
      </c>
      <c r="R2346" s="132" t="str">
        <f>IFERROR(VLOOKUP(Q2346,PROVEEDORES!$A$2:$B$100,2,0),"")</f>
        <v/>
      </c>
      <c r="U2346" s="127" t="str">
        <f>IFERROR(VLOOKUP(V2346,TRANSPORTE!$A$4:$B$99,2,0),"")</f>
        <v/>
      </c>
      <c r="Y2346" s="127" t="str">
        <f>IFERROR(VLOOKUP(V2346,TRANSPORTE!$A$4:$C$99,3,0),"")</f>
        <v/>
      </c>
      <c r="Z2346" s="127" t="str">
        <f>IFERROR(VLOOKUP(V2346,TRANSPORTE!$A$4:$D$99,4,0),"")</f>
        <v/>
      </c>
      <c r="AA2346" s="127" t="str">
        <f>IFERROR(VLOOKUP(V2346,TRANSPORTE!$A$4:$E$99,5,0),"")</f>
        <v/>
      </c>
      <c r="AB2346" s="127" t="str">
        <f t="shared" si="273"/>
        <v/>
      </c>
      <c r="AC2346" s="127" t="str">
        <f t="shared" si="272"/>
        <v/>
      </c>
      <c r="AE2346" s="132" t="str">
        <f t="shared" si="270"/>
        <v/>
      </c>
      <c r="AH2346" s="127" t="str">
        <f t="shared" si="269"/>
        <v/>
      </c>
    </row>
    <row r="2347" spans="2:34" x14ac:dyDescent="0.3">
      <c r="B2347" s="127" t="str">
        <f t="shared" si="267"/>
        <v/>
      </c>
      <c r="C2347" s="127" t="str">
        <f t="shared" si="268"/>
        <v/>
      </c>
      <c r="E2347" s="159"/>
      <c r="F2347" s="148" t="str">
        <f>IFERROR(VLOOKUP(CONCATENATE(G2347,E2347),LOTES!$A$6:$D$1002,4,0),"")</f>
        <v/>
      </c>
      <c r="H2347" s="136" t="str">
        <f>IFERROR(VLOOKUP(CONCATENATE(G2347,E2347),LOTES!$A$6:$F$1000,6,0),"")</f>
        <v/>
      </c>
      <c r="I2347" s="132" t="str">
        <f t="shared" si="271"/>
        <v/>
      </c>
      <c r="R2347" s="132" t="str">
        <f>IFERROR(VLOOKUP(Q2347,PROVEEDORES!$A$2:$B$100,2,0),"")</f>
        <v/>
      </c>
      <c r="U2347" s="127" t="str">
        <f>IFERROR(VLOOKUP(V2347,TRANSPORTE!$A$4:$B$99,2,0),"")</f>
        <v/>
      </c>
      <c r="Y2347" s="127" t="str">
        <f>IFERROR(VLOOKUP(V2347,TRANSPORTE!$A$4:$C$99,3,0),"")</f>
        <v/>
      </c>
      <c r="Z2347" s="127" t="str">
        <f>IFERROR(VLOOKUP(V2347,TRANSPORTE!$A$4:$D$99,4,0),"")</f>
        <v/>
      </c>
      <c r="AA2347" s="127" t="str">
        <f>IFERROR(VLOOKUP(V2347,TRANSPORTE!$A$4:$E$99,5,0),"")</f>
        <v/>
      </c>
      <c r="AB2347" s="127" t="str">
        <f t="shared" si="273"/>
        <v/>
      </c>
      <c r="AC2347" s="127" t="str">
        <f t="shared" si="272"/>
        <v/>
      </c>
      <c r="AE2347" s="132" t="str">
        <f t="shared" si="270"/>
        <v/>
      </c>
      <c r="AH2347" s="127" t="str">
        <f t="shared" si="269"/>
        <v/>
      </c>
    </row>
    <row r="2348" spans="2:34" x14ac:dyDescent="0.3">
      <c r="B2348" s="127" t="str">
        <f t="shared" si="267"/>
        <v/>
      </c>
      <c r="C2348" s="127" t="str">
        <f t="shared" si="268"/>
        <v/>
      </c>
      <c r="E2348" s="159"/>
      <c r="F2348" s="148" t="str">
        <f>IFERROR(VLOOKUP(CONCATENATE(G2348,E2348),LOTES!$A$6:$D$1002,4,0),"")</f>
        <v/>
      </c>
      <c r="H2348" s="136" t="str">
        <f>IFERROR(VLOOKUP(CONCATENATE(G2348,E2348),LOTES!$A$6:$F$1000,6,0),"")</f>
        <v/>
      </c>
      <c r="I2348" s="132" t="str">
        <f t="shared" si="271"/>
        <v/>
      </c>
      <c r="R2348" s="132" t="str">
        <f>IFERROR(VLOOKUP(Q2348,PROVEEDORES!$A$2:$B$100,2,0),"")</f>
        <v/>
      </c>
      <c r="U2348" s="127" t="str">
        <f>IFERROR(VLOOKUP(V2348,TRANSPORTE!$A$4:$B$99,2,0),"")</f>
        <v/>
      </c>
      <c r="Y2348" s="127" t="str">
        <f>IFERROR(VLOOKUP(V2348,TRANSPORTE!$A$4:$C$99,3,0),"")</f>
        <v/>
      </c>
      <c r="Z2348" s="127" t="str">
        <f>IFERROR(VLOOKUP(V2348,TRANSPORTE!$A$4:$D$99,4,0),"")</f>
        <v/>
      </c>
      <c r="AA2348" s="127" t="str">
        <f>IFERROR(VLOOKUP(V2348,TRANSPORTE!$A$4:$E$99,5,0),"")</f>
        <v/>
      </c>
      <c r="AB2348" s="127" t="str">
        <f t="shared" si="273"/>
        <v/>
      </c>
      <c r="AC2348" s="127" t="str">
        <f t="shared" si="272"/>
        <v/>
      </c>
      <c r="AE2348" s="132" t="str">
        <f t="shared" si="270"/>
        <v/>
      </c>
      <c r="AH2348" s="127" t="str">
        <f t="shared" si="269"/>
        <v/>
      </c>
    </row>
    <row r="2349" spans="2:34" x14ac:dyDescent="0.3">
      <c r="B2349" s="127" t="str">
        <f t="shared" si="267"/>
        <v/>
      </c>
      <c r="C2349" s="127" t="str">
        <f t="shared" si="268"/>
        <v/>
      </c>
      <c r="E2349" s="159"/>
      <c r="F2349" s="148" t="str">
        <f>IFERROR(VLOOKUP(CONCATENATE(G2349,E2349),LOTES!$A$6:$D$1002,4,0),"")</f>
        <v/>
      </c>
      <c r="H2349" s="136" t="str">
        <f>IFERROR(VLOOKUP(CONCATENATE(G2349,E2349),LOTES!$A$6:$F$1000,6,0),"")</f>
        <v/>
      </c>
      <c r="I2349" s="132" t="str">
        <f t="shared" si="271"/>
        <v/>
      </c>
      <c r="R2349" s="132" t="str">
        <f>IFERROR(VLOOKUP(Q2349,PROVEEDORES!$A$2:$B$100,2,0),"")</f>
        <v/>
      </c>
      <c r="U2349" s="127" t="str">
        <f>IFERROR(VLOOKUP(V2349,TRANSPORTE!$A$4:$B$99,2,0),"")</f>
        <v/>
      </c>
      <c r="Y2349" s="127" t="str">
        <f>IFERROR(VLOOKUP(V2349,TRANSPORTE!$A$4:$C$99,3,0),"")</f>
        <v/>
      </c>
      <c r="Z2349" s="127" t="str">
        <f>IFERROR(VLOOKUP(V2349,TRANSPORTE!$A$4:$D$99,4,0),"")</f>
        <v/>
      </c>
      <c r="AA2349" s="127" t="str">
        <f>IFERROR(VLOOKUP(V2349,TRANSPORTE!$A$4:$E$99,5,0),"")</f>
        <v/>
      </c>
      <c r="AB2349" s="127" t="str">
        <f t="shared" si="273"/>
        <v/>
      </c>
      <c r="AC2349" s="127" t="str">
        <f t="shared" si="272"/>
        <v/>
      </c>
      <c r="AE2349" s="132" t="str">
        <f t="shared" si="270"/>
        <v/>
      </c>
      <c r="AH2349" s="127" t="str">
        <f t="shared" si="269"/>
        <v/>
      </c>
    </row>
    <row r="2350" spans="2:34" x14ac:dyDescent="0.3">
      <c r="B2350" s="127" t="str">
        <f t="shared" si="267"/>
        <v/>
      </c>
      <c r="C2350" s="127" t="str">
        <f t="shared" si="268"/>
        <v/>
      </c>
      <c r="E2350" s="159"/>
      <c r="F2350" s="148" t="str">
        <f>IFERROR(VLOOKUP(CONCATENATE(G2350,E2350),LOTES!$A$6:$D$1002,4,0),"")</f>
        <v/>
      </c>
      <c r="H2350" s="136" t="str">
        <f>IFERROR(VLOOKUP(CONCATENATE(G2350,E2350),LOTES!$A$6:$F$1000,6,0),"")</f>
        <v/>
      </c>
      <c r="I2350" s="132" t="str">
        <f t="shared" si="271"/>
        <v/>
      </c>
      <c r="R2350" s="132" t="str">
        <f>IFERROR(VLOOKUP(Q2350,PROVEEDORES!$A$2:$B$100,2,0),"")</f>
        <v/>
      </c>
      <c r="U2350" s="127" t="str">
        <f>IFERROR(VLOOKUP(V2350,TRANSPORTE!$A$4:$B$99,2,0),"")</f>
        <v/>
      </c>
      <c r="Y2350" s="127" t="str">
        <f>IFERROR(VLOOKUP(V2350,TRANSPORTE!$A$4:$C$99,3,0),"")</f>
        <v/>
      </c>
      <c r="Z2350" s="127" t="str">
        <f>IFERROR(VLOOKUP(V2350,TRANSPORTE!$A$4:$D$99,4,0),"")</f>
        <v/>
      </c>
      <c r="AA2350" s="127" t="str">
        <f>IFERROR(VLOOKUP(V2350,TRANSPORTE!$A$4:$E$99,5,0),"")</f>
        <v/>
      </c>
      <c r="AB2350" s="127" t="str">
        <f t="shared" si="273"/>
        <v/>
      </c>
      <c r="AC2350" s="127" t="str">
        <f t="shared" si="272"/>
        <v/>
      </c>
      <c r="AE2350" s="132" t="str">
        <f t="shared" si="270"/>
        <v/>
      </c>
      <c r="AH2350" s="127" t="str">
        <f t="shared" si="269"/>
        <v/>
      </c>
    </row>
    <row r="2351" spans="2:34" x14ac:dyDescent="0.3">
      <c r="B2351" s="127" t="str">
        <f t="shared" si="267"/>
        <v/>
      </c>
      <c r="C2351" s="127" t="str">
        <f t="shared" si="268"/>
        <v/>
      </c>
      <c r="E2351" s="159"/>
      <c r="F2351" s="148" t="str">
        <f>IFERROR(VLOOKUP(CONCATENATE(G2351,E2351),LOTES!$A$6:$D$1002,4,0),"")</f>
        <v/>
      </c>
      <c r="H2351" s="136" t="str">
        <f>IFERROR(VLOOKUP(CONCATENATE(G2351,E2351),LOTES!$A$6:$F$1000,6,0),"")</f>
        <v/>
      </c>
      <c r="I2351" s="132" t="str">
        <f t="shared" si="271"/>
        <v/>
      </c>
      <c r="R2351" s="132" t="str">
        <f>IFERROR(VLOOKUP(Q2351,PROVEEDORES!$A$2:$B$100,2,0),"")</f>
        <v/>
      </c>
      <c r="U2351" s="127" t="str">
        <f>IFERROR(VLOOKUP(V2351,TRANSPORTE!$A$4:$B$99,2,0),"")</f>
        <v/>
      </c>
      <c r="Y2351" s="127" t="str">
        <f>IFERROR(VLOOKUP(V2351,TRANSPORTE!$A$4:$C$99,3,0),"")</f>
        <v/>
      </c>
      <c r="Z2351" s="127" t="str">
        <f>IFERROR(VLOOKUP(V2351,TRANSPORTE!$A$4:$D$99,4,0),"")</f>
        <v/>
      </c>
      <c r="AA2351" s="127" t="str">
        <f>IFERROR(VLOOKUP(V2351,TRANSPORTE!$A$4:$E$99,5,0),"")</f>
        <v/>
      </c>
      <c r="AB2351" s="127" t="str">
        <f t="shared" si="273"/>
        <v/>
      </c>
      <c r="AC2351" s="127" t="str">
        <f t="shared" si="272"/>
        <v/>
      </c>
      <c r="AE2351" s="132" t="str">
        <f t="shared" si="270"/>
        <v/>
      </c>
      <c r="AH2351" s="127" t="str">
        <f t="shared" si="269"/>
        <v/>
      </c>
    </row>
    <row r="2352" spans="2:34" x14ac:dyDescent="0.3">
      <c r="B2352" s="127" t="str">
        <f t="shared" si="267"/>
        <v/>
      </c>
      <c r="C2352" s="127" t="str">
        <f t="shared" si="268"/>
        <v/>
      </c>
      <c r="E2352" s="159"/>
      <c r="F2352" s="148" t="str">
        <f>IFERROR(VLOOKUP(CONCATENATE(G2352,E2352),LOTES!$A$6:$D$1002,4,0),"")</f>
        <v/>
      </c>
      <c r="H2352" s="136" t="str">
        <f>IFERROR(VLOOKUP(CONCATENATE(G2352,E2352),LOTES!$A$6:$F$1000,6,0),"")</f>
        <v/>
      </c>
      <c r="I2352" s="132" t="str">
        <f t="shared" si="271"/>
        <v/>
      </c>
      <c r="R2352" s="132" t="str">
        <f>IFERROR(VLOOKUP(Q2352,PROVEEDORES!$A$2:$B$100,2,0),"")</f>
        <v/>
      </c>
      <c r="U2352" s="127" t="str">
        <f>IFERROR(VLOOKUP(V2352,TRANSPORTE!$A$4:$B$99,2,0),"")</f>
        <v/>
      </c>
      <c r="Y2352" s="127" t="str">
        <f>IFERROR(VLOOKUP(V2352,TRANSPORTE!$A$4:$C$99,3,0),"")</f>
        <v/>
      </c>
      <c r="Z2352" s="127" t="str">
        <f>IFERROR(VLOOKUP(V2352,TRANSPORTE!$A$4:$D$99,4,0),"")</f>
        <v/>
      </c>
      <c r="AA2352" s="127" t="str">
        <f>IFERROR(VLOOKUP(V2352,TRANSPORTE!$A$4:$E$99,5,0),"")</f>
        <v/>
      </c>
      <c r="AB2352" s="127" t="str">
        <f t="shared" si="273"/>
        <v/>
      </c>
      <c r="AC2352" s="127" t="str">
        <f t="shared" si="272"/>
        <v/>
      </c>
      <c r="AE2352" s="132" t="str">
        <f t="shared" si="270"/>
        <v/>
      </c>
      <c r="AH2352" s="127" t="str">
        <f t="shared" si="269"/>
        <v/>
      </c>
    </row>
    <row r="2353" spans="2:34" x14ac:dyDescent="0.3">
      <c r="B2353" s="127" t="str">
        <f t="shared" si="267"/>
        <v/>
      </c>
      <c r="C2353" s="127" t="str">
        <f t="shared" si="268"/>
        <v/>
      </c>
      <c r="E2353" s="159"/>
      <c r="F2353" s="148" t="str">
        <f>IFERROR(VLOOKUP(CONCATENATE(G2353,E2353),LOTES!$A$6:$D$1002,4,0),"")</f>
        <v/>
      </c>
      <c r="H2353" s="136" t="str">
        <f>IFERROR(VLOOKUP(CONCATENATE(G2353,E2353),LOTES!$A$6:$F$1000,6,0),"")</f>
        <v/>
      </c>
      <c r="I2353" s="132" t="str">
        <f t="shared" si="271"/>
        <v/>
      </c>
      <c r="R2353" s="132" t="str">
        <f>IFERROR(VLOOKUP(Q2353,PROVEEDORES!$A$2:$B$100,2,0),"")</f>
        <v/>
      </c>
      <c r="U2353" s="127" t="str">
        <f>IFERROR(VLOOKUP(V2353,TRANSPORTE!$A$4:$B$99,2,0),"")</f>
        <v/>
      </c>
      <c r="Y2353" s="127" t="str">
        <f>IFERROR(VLOOKUP(V2353,TRANSPORTE!$A$4:$C$99,3,0),"")</f>
        <v/>
      </c>
      <c r="Z2353" s="127" t="str">
        <f>IFERROR(VLOOKUP(V2353,TRANSPORTE!$A$4:$D$99,4,0),"")</f>
        <v/>
      </c>
      <c r="AA2353" s="127" t="str">
        <f>IFERROR(VLOOKUP(V2353,TRANSPORTE!$A$4:$E$99,5,0),"")</f>
        <v/>
      </c>
      <c r="AB2353" s="127" t="str">
        <f t="shared" si="273"/>
        <v/>
      </c>
      <c r="AC2353" s="127" t="str">
        <f t="shared" si="272"/>
        <v/>
      </c>
      <c r="AE2353" s="132" t="str">
        <f t="shared" si="270"/>
        <v/>
      </c>
      <c r="AH2353" s="127" t="str">
        <f t="shared" si="269"/>
        <v/>
      </c>
    </row>
    <row r="2354" spans="2:34" x14ac:dyDescent="0.3">
      <c r="B2354" s="127" t="str">
        <f t="shared" si="267"/>
        <v/>
      </c>
      <c r="C2354" s="127" t="str">
        <f t="shared" si="268"/>
        <v/>
      </c>
      <c r="E2354" s="159"/>
      <c r="F2354" s="148" t="str">
        <f>IFERROR(VLOOKUP(CONCATENATE(G2354,E2354),LOTES!$A$6:$D$1002,4,0),"")</f>
        <v/>
      </c>
      <c r="H2354" s="136" t="str">
        <f>IFERROR(VLOOKUP(CONCATENATE(G2354,E2354),LOTES!$A$6:$F$1000,6,0),"")</f>
        <v/>
      </c>
      <c r="I2354" s="132" t="str">
        <f t="shared" si="271"/>
        <v/>
      </c>
      <c r="R2354" s="132" t="str">
        <f>IFERROR(VLOOKUP(Q2354,PROVEEDORES!$A$2:$B$100,2,0),"")</f>
        <v/>
      </c>
      <c r="U2354" s="127" t="str">
        <f>IFERROR(VLOOKUP(V2354,TRANSPORTE!$A$4:$B$99,2,0),"")</f>
        <v/>
      </c>
      <c r="Y2354" s="127" t="str">
        <f>IFERROR(VLOOKUP(V2354,TRANSPORTE!$A$4:$C$99,3,0),"")</f>
        <v/>
      </c>
      <c r="Z2354" s="127" t="str">
        <f>IFERROR(VLOOKUP(V2354,TRANSPORTE!$A$4:$D$99,4,0),"")</f>
        <v/>
      </c>
      <c r="AA2354" s="127" t="str">
        <f>IFERROR(VLOOKUP(V2354,TRANSPORTE!$A$4:$E$99,5,0),"")</f>
        <v/>
      </c>
      <c r="AB2354" s="127" t="str">
        <f t="shared" si="273"/>
        <v/>
      </c>
      <c r="AC2354" s="127" t="str">
        <f t="shared" si="272"/>
        <v/>
      </c>
      <c r="AE2354" s="132" t="str">
        <f t="shared" si="270"/>
        <v/>
      </c>
      <c r="AH2354" s="127" t="str">
        <f t="shared" si="269"/>
        <v/>
      </c>
    </row>
    <row r="2355" spans="2:34" x14ac:dyDescent="0.3">
      <c r="B2355" s="127" t="str">
        <f t="shared" si="267"/>
        <v/>
      </c>
      <c r="C2355" s="127" t="str">
        <f t="shared" si="268"/>
        <v/>
      </c>
      <c r="E2355" s="159"/>
      <c r="F2355" s="148" t="str">
        <f>IFERROR(VLOOKUP(CONCATENATE(G2355,E2355),LOTES!$A$6:$D$1002,4,0),"")</f>
        <v/>
      </c>
      <c r="H2355" s="136" t="str">
        <f>IFERROR(VLOOKUP(CONCATENATE(G2355,E2355),LOTES!$A$6:$F$1000,6,0),"")</f>
        <v/>
      </c>
      <c r="I2355" s="132" t="str">
        <f t="shared" si="271"/>
        <v/>
      </c>
      <c r="R2355" s="132" t="str">
        <f>IFERROR(VLOOKUP(Q2355,PROVEEDORES!$A$2:$B$100,2,0),"")</f>
        <v/>
      </c>
      <c r="U2355" s="127" t="str">
        <f>IFERROR(VLOOKUP(V2355,TRANSPORTE!$A$4:$B$99,2,0),"")</f>
        <v/>
      </c>
      <c r="Y2355" s="127" t="str">
        <f>IFERROR(VLOOKUP(V2355,TRANSPORTE!$A$4:$C$99,3,0),"")</f>
        <v/>
      </c>
      <c r="Z2355" s="127" t="str">
        <f>IFERROR(VLOOKUP(V2355,TRANSPORTE!$A$4:$D$99,4,0),"")</f>
        <v/>
      </c>
      <c r="AA2355" s="127" t="str">
        <f>IFERROR(VLOOKUP(V2355,TRANSPORTE!$A$4:$E$99,5,0),"")</f>
        <v/>
      </c>
      <c r="AB2355" s="127" t="str">
        <f t="shared" si="273"/>
        <v/>
      </c>
      <c r="AC2355" s="127" t="str">
        <f t="shared" si="272"/>
        <v/>
      </c>
      <c r="AE2355" s="132" t="str">
        <f t="shared" si="270"/>
        <v/>
      </c>
      <c r="AH2355" s="127" t="str">
        <f t="shared" si="269"/>
        <v/>
      </c>
    </row>
    <row r="2356" spans="2:34" x14ac:dyDescent="0.3">
      <c r="B2356" s="127" t="str">
        <f t="shared" si="267"/>
        <v/>
      </c>
      <c r="C2356" s="127" t="str">
        <f t="shared" si="268"/>
        <v/>
      </c>
      <c r="E2356" s="159"/>
      <c r="F2356" s="148" t="str">
        <f>IFERROR(VLOOKUP(CONCATENATE(G2356,E2356),LOTES!$A$6:$D$1002,4,0),"")</f>
        <v/>
      </c>
      <c r="H2356" s="136" t="str">
        <f>IFERROR(VLOOKUP(CONCATENATE(G2356,E2356),LOTES!$A$6:$F$1000,6,0),"")</f>
        <v/>
      </c>
      <c r="I2356" s="132" t="str">
        <f t="shared" si="271"/>
        <v/>
      </c>
      <c r="R2356" s="132" t="str">
        <f>IFERROR(VLOOKUP(Q2356,PROVEEDORES!$A$2:$B$100,2,0),"")</f>
        <v/>
      </c>
      <c r="U2356" s="127" t="str">
        <f>IFERROR(VLOOKUP(V2356,TRANSPORTE!$A$4:$B$99,2,0),"")</f>
        <v/>
      </c>
      <c r="Y2356" s="127" t="str">
        <f>IFERROR(VLOOKUP(V2356,TRANSPORTE!$A$4:$C$99,3,0),"")</f>
        <v/>
      </c>
      <c r="Z2356" s="127" t="str">
        <f>IFERROR(VLOOKUP(V2356,TRANSPORTE!$A$4:$D$99,4,0),"")</f>
        <v/>
      </c>
      <c r="AA2356" s="127" t="str">
        <f>IFERROR(VLOOKUP(V2356,TRANSPORTE!$A$4:$E$99,5,0),"")</f>
        <v/>
      </c>
      <c r="AB2356" s="127" t="str">
        <f t="shared" si="273"/>
        <v/>
      </c>
      <c r="AC2356" s="127" t="str">
        <f t="shared" si="272"/>
        <v/>
      </c>
      <c r="AE2356" s="132" t="str">
        <f t="shared" si="270"/>
        <v/>
      </c>
      <c r="AH2356" s="127" t="str">
        <f t="shared" si="269"/>
        <v/>
      </c>
    </row>
    <row r="2357" spans="2:34" x14ac:dyDescent="0.3">
      <c r="B2357" s="127" t="str">
        <f t="shared" si="267"/>
        <v/>
      </c>
      <c r="C2357" s="127" t="str">
        <f t="shared" si="268"/>
        <v/>
      </c>
      <c r="E2357" s="159"/>
      <c r="F2357" s="148" t="str">
        <f>IFERROR(VLOOKUP(CONCATENATE(G2357,E2357),LOTES!$A$6:$D$1002,4,0),"")</f>
        <v/>
      </c>
      <c r="H2357" s="136" t="str">
        <f>IFERROR(VLOOKUP(CONCATENATE(G2357,E2357),LOTES!$A$6:$F$1000,6,0),"")</f>
        <v/>
      </c>
      <c r="I2357" s="132" t="str">
        <f t="shared" si="271"/>
        <v/>
      </c>
      <c r="R2357" s="132" t="str">
        <f>IFERROR(VLOOKUP(Q2357,PROVEEDORES!$A$2:$B$100,2,0),"")</f>
        <v/>
      </c>
      <c r="U2357" s="127" t="str">
        <f>IFERROR(VLOOKUP(V2357,TRANSPORTE!$A$4:$B$99,2,0),"")</f>
        <v/>
      </c>
      <c r="Y2357" s="127" t="str">
        <f>IFERROR(VLOOKUP(V2357,TRANSPORTE!$A$4:$C$99,3,0),"")</f>
        <v/>
      </c>
      <c r="Z2357" s="127" t="str">
        <f>IFERROR(VLOOKUP(V2357,TRANSPORTE!$A$4:$D$99,4,0),"")</f>
        <v/>
      </c>
      <c r="AA2357" s="127" t="str">
        <f>IFERROR(VLOOKUP(V2357,TRANSPORTE!$A$4:$E$99,5,0),"")</f>
        <v/>
      </c>
      <c r="AB2357" s="127" t="str">
        <f t="shared" si="273"/>
        <v/>
      </c>
      <c r="AC2357" s="127" t="str">
        <f t="shared" si="272"/>
        <v/>
      </c>
      <c r="AE2357" s="132" t="str">
        <f t="shared" si="270"/>
        <v/>
      </c>
      <c r="AH2357" s="127" t="str">
        <f t="shared" si="269"/>
        <v/>
      </c>
    </row>
    <row r="2358" spans="2:34" x14ac:dyDescent="0.3">
      <c r="B2358" s="127" t="str">
        <f t="shared" si="267"/>
        <v/>
      </c>
      <c r="C2358" s="127" t="str">
        <f t="shared" si="268"/>
        <v/>
      </c>
      <c r="E2358" s="159"/>
      <c r="F2358" s="148" t="str">
        <f>IFERROR(VLOOKUP(CONCATENATE(G2358,E2358),LOTES!$A$6:$D$1002,4,0),"")</f>
        <v/>
      </c>
      <c r="H2358" s="136" t="str">
        <f>IFERROR(VLOOKUP(CONCATENATE(G2358,E2358),LOTES!$A$6:$F$1000,6,0),"")</f>
        <v/>
      </c>
      <c r="I2358" s="132" t="str">
        <f t="shared" si="271"/>
        <v/>
      </c>
      <c r="R2358" s="132" t="str">
        <f>IFERROR(VLOOKUP(Q2358,PROVEEDORES!$A$2:$B$100,2,0),"")</f>
        <v/>
      </c>
      <c r="U2358" s="127" t="str">
        <f>IFERROR(VLOOKUP(V2358,TRANSPORTE!$A$4:$B$99,2,0),"")</f>
        <v/>
      </c>
      <c r="Y2358" s="127" t="str">
        <f>IFERROR(VLOOKUP(V2358,TRANSPORTE!$A$4:$C$99,3,0),"")</f>
        <v/>
      </c>
      <c r="Z2358" s="127" t="str">
        <f>IFERROR(VLOOKUP(V2358,TRANSPORTE!$A$4:$D$99,4,0),"")</f>
        <v/>
      </c>
      <c r="AA2358" s="127" t="str">
        <f>IFERROR(VLOOKUP(V2358,TRANSPORTE!$A$4:$E$99,5,0),"")</f>
        <v/>
      </c>
      <c r="AB2358" s="127" t="str">
        <f t="shared" si="273"/>
        <v/>
      </c>
      <c r="AC2358" s="127" t="str">
        <f t="shared" si="272"/>
        <v/>
      </c>
      <c r="AE2358" s="132" t="str">
        <f t="shared" si="270"/>
        <v/>
      </c>
      <c r="AH2358" s="127" t="str">
        <f t="shared" si="269"/>
        <v/>
      </c>
    </row>
    <row r="2359" spans="2:34" x14ac:dyDescent="0.3">
      <c r="B2359" s="127" t="str">
        <f t="shared" si="267"/>
        <v/>
      </c>
      <c r="C2359" s="127" t="str">
        <f t="shared" si="268"/>
        <v/>
      </c>
      <c r="E2359" s="159"/>
      <c r="F2359" s="148" t="str">
        <f>IFERROR(VLOOKUP(CONCATENATE(G2359,E2359),LOTES!$A$6:$D$1002,4,0),"")</f>
        <v/>
      </c>
      <c r="H2359" s="136" t="str">
        <f>IFERROR(VLOOKUP(CONCATENATE(G2359,E2359),LOTES!$A$6:$F$1000,6,0),"")</f>
        <v/>
      </c>
      <c r="I2359" s="132" t="str">
        <f t="shared" si="271"/>
        <v/>
      </c>
      <c r="R2359" s="132" t="str">
        <f>IFERROR(VLOOKUP(Q2359,PROVEEDORES!$A$2:$B$100,2,0),"")</f>
        <v/>
      </c>
      <c r="U2359" s="127" t="str">
        <f>IFERROR(VLOOKUP(V2359,TRANSPORTE!$A$4:$B$99,2,0),"")</f>
        <v/>
      </c>
      <c r="Y2359" s="127" t="str">
        <f>IFERROR(VLOOKUP(V2359,TRANSPORTE!$A$4:$C$99,3,0),"")</f>
        <v/>
      </c>
      <c r="Z2359" s="127" t="str">
        <f>IFERROR(VLOOKUP(V2359,TRANSPORTE!$A$4:$D$99,4,0),"")</f>
        <v/>
      </c>
      <c r="AA2359" s="127" t="str">
        <f>IFERROR(VLOOKUP(V2359,TRANSPORTE!$A$4:$E$99,5,0),"")</f>
        <v/>
      </c>
      <c r="AB2359" s="127" t="str">
        <f t="shared" si="273"/>
        <v/>
      </c>
      <c r="AC2359" s="127" t="str">
        <f t="shared" si="272"/>
        <v/>
      </c>
      <c r="AE2359" s="132" t="str">
        <f t="shared" si="270"/>
        <v/>
      </c>
      <c r="AH2359" s="127" t="str">
        <f t="shared" si="269"/>
        <v/>
      </c>
    </row>
    <row r="2360" spans="2:34" x14ac:dyDescent="0.3">
      <c r="B2360" s="127" t="str">
        <f t="shared" si="267"/>
        <v/>
      </c>
      <c r="C2360" s="127" t="str">
        <f t="shared" si="268"/>
        <v/>
      </c>
      <c r="E2360" s="159"/>
      <c r="F2360" s="148" t="str">
        <f>IFERROR(VLOOKUP(CONCATENATE(G2360,E2360),LOTES!$A$6:$D$1002,4,0),"")</f>
        <v/>
      </c>
      <c r="H2360" s="136" t="str">
        <f>IFERROR(VLOOKUP(CONCATENATE(G2360,E2360),LOTES!$A$6:$F$1000,6,0),"")</f>
        <v/>
      </c>
      <c r="I2360" s="132" t="str">
        <f t="shared" si="271"/>
        <v/>
      </c>
      <c r="R2360" s="132" t="str">
        <f>IFERROR(VLOOKUP(Q2360,PROVEEDORES!$A$2:$B$100,2,0),"")</f>
        <v/>
      </c>
      <c r="U2360" s="127" t="str">
        <f>IFERROR(VLOOKUP(V2360,TRANSPORTE!$A$4:$B$99,2,0),"")</f>
        <v/>
      </c>
      <c r="Y2360" s="127" t="str">
        <f>IFERROR(VLOOKUP(V2360,TRANSPORTE!$A$4:$C$99,3,0),"")</f>
        <v/>
      </c>
      <c r="Z2360" s="127" t="str">
        <f>IFERROR(VLOOKUP(V2360,TRANSPORTE!$A$4:$D$99,4,0),"")</f>
        <v/>
      </c>
      <c r="AA2360" s="127" t="str">
        <f>IFERROR(VLOOKUP(V2360,TRANSPORTE!$A$4:$E$99,5,0),"")</f>
        <v/>
      </c>
      <c r="AB2360" s="127" t="str">
        <f t="shared" si="273"/>
        <v/>
      </c>
      <c r="AC2360" s="127" t="str">
        <f t="shared" si="272"/>
        <v/>
      </c>
      <c r="AE2360" s="132" t="str">
        <f t="shared" si="270"/>
        <v/>
      </c>
      <c r="AH2360" s="127" t="str">
        <f t="shared" si="269"/>
        <v/>
      </c>
    </row>
    <row r="2361" spans="2:34" x14ac:dyDescent="0.3">
      <c r="B2361" s="127" t="str">
        <f t="shared" si="267"/>
        <v/>
      </c>
      <c r="C2361" s="127" t="str">
        <f t="shared" si="268"/>
        <v/>
      </c>
      <c r="E2361" s="159"/>
      <c r="F2361" s="148" t="str">
        <f>IFERROR(VLOOKUP(CONCATENATE(G2361,E2361),LOTES!$A$6:$D$1002,4,0),"")</f>
        <v/>
      </c>
      <c r="H2361" s="136" t="str">
        <f>IFERROR(VLOOKUP(CONCATENATE(G2361,E2361),LOTES!$A$6:$F$1000,6,0),"")</f>
        <v/>
      </c>
      <c r="I2361" s="132" t="str">
        <f t="shared" si="271"/>
        <v/>
      </c>
      <c r="R2361" s="132" t="str">
        <f>IFERROR(VLOOKUP(Q2361,PROVEEDORES!$A$2:$B$100,2,0),"")</f>
        <v/>
      </c>
      <c r="U2361" s="127" t="str">
        <f>IFERROR(VLOOKUP(V2361,TRANSPORTE!$A$4:$B$99,2,0),"")</f>
        <v/>
      </c>
      <c r="Y2361" s="127" t="str">
        <f>IFERROR(VLOOKUP(V2361,TRANSPORTE!$A$4:$C$99,3,0),"")</f>
        <v/>
      </c>
      <c r="Z2361" s="127" t="str">
        <f>IFERROR(VLOOKUP(V2361,TRANSPORTE!$A$4:$D$99,4,0),"")</f>
        <v/>
      </c>
      <c r="AA2361" s="127" t="str">
        <f>IFERROR(VLOOKUP(V2361,TRANSPORTE!$A$4:$E$99,5,0),"")</f>
        <v/>
      </c>
      <c r="AB2361" s="127" t="str">
        <f t="shared" si="273"/>
        <v/>
      </c>
      <c r="AC2361" s="127" t="str">
        <f t="shared" si="272"/>
        <v/>
      </c>
      <c r="AE2361" s="132" t="str">
        <f t="shared" si="270"/>
        <v/>
      </c>
      <c r="AH2361" s="127" t="str">
        <f t="shared" si="269"/>
        <v/>
      </c>
    </row>
    <row r="2362" spans="2:34" x14ac:dyDescent="0.3">
      <c r="B2362" s="127" t="str">
        <f t="shared" si="267"/>
        <v/>
      </c>
      <c r="C2362" s="127" t="str">
        <f t="shared" si="268"/>
        <v/>
      </c>
      <c r="E2362" s="159"/>
      <c r="F2362" s="148" t="str">
        <f>IFERROR(VLOOKUP(CONCATENATE(G2362,E2362),LOTES!$A$6:$D$1002,4,0),"")</f>
        <v/>
      </c>
      <c r="H2362" s="136" t="str">
        <f>IFERROR(VLOOKUP(CONCATENATE(G2362,E2362),LOTES!$A$6:$F$1000,6,0),"")</f>
        <v/>
      </c>
      <c r="I2362" s="132" t="str">
        <f t="shared" si="271"/>
        <v/>
      </c>
      <c r="R2362" s="132" t="str">
        <f>IFERROR(VLOOKUP(Q2362,PROVEEDORES!$A$2:$B$100,2,0),"")</f>
        <v/>
      </c>
      <c r="U2362" s="127" t="str">
        <f>IFERROR(VLOOKUP(V2362,TRANSPORTE!$A$4:$B$99,2,0),"")</f>
        <v/>
      </c>
      <c r="Y2362" s="127" t="str">
        <f>IFERROR(VLOOKUP(V2362,TRANSPORTE!$A$4:$C$99,3,0),"")</f>
        <v/>
      </c>
      <c r="Z2362" s="127" t="str">
        <f>IFERROR(VLOOKUP(V2362,TRANSPORTE!$A$4:$D$99,4,0),"")</f>
        <v/>
      </c>
      <c r="AA2362" s="127" t="str">
        <f>IFERROR(VLOOKUP(V2362,TRANSPORTE!$A$4:$E$99,5,0),"")</f>
        <v/>
      </c>
      <c r="AB2362" s="127" t="str">
        <f t="shared" si="273"/>
        <v/>
      </c>
      <c r="AC2362" s="127" t="str">
        <f t="shared" si="272"/>
        <v/>
      </c>
      <c r="AE2362" s="132" t="str">
        <f t="shared" si="270"/>
        <v/>
      </c>
      <c r="AH2362" s="127" t="str">
        <f t="shared" si="269"/>
        <v/>
      </c>
    </row>
    <row r="2363" spans="2:34" x14ac:dyDescent="0.3">
      <c r="B2363" s="127" t="str">
        <f t="shared" si="267"/>
        <v/>
      </c>
      <c r="C2363" s="127" t="str">
        <f t="shared" si="268"/>
        <v/>
      </c>
      <c r="E2363" s="159"/>
      <c r="F2363" s="148" t="str">
        <f>IFERROR(VLOOKUP(CONCATENATE(G2363,E2363),LOTES!$A$6:$D$1002,4,0),"")</f>
        <v/>
      </c>
      <c r="H2363" s="136" t="str">
        <f>IFERROR(VLOOKUP(CONCATENATE(G2363,E2363),LOTES!$A$6:$F$1000,6,0),"")</f>
        <v/>
      </c>
      <c r="I2363" s="132" t="str">
        <f t="shared" si="271"/>
        <v/>
      </c>
      <c r="R2363" s="132" t="str">
        <f>IFERROR(VLOOKUP(Q2363,PROVEEDORES!$A$2:$B$100,2,0),"")</f>
        <v/>
      </c>
      <c r="U2363" s="127" t="str">
        <f>IFERROR(VLOOKUP(V2363,TRANSPORTE!$A$4:$B$99,2,0),"")</f>
        <v/>
      </c>
      <c r="Y2363" s="127" t="str">
        <f>IFERROR(VLOOKUP(V2363,TRANSPORTE!$A$4:$C$99,3,0),"")</f>
        <v/>
      </c>
      <c r="Z2363" s="127" t="str">
        <f>IFERROR(VLOOKUP(V2363,TRANSPORTE!$A$4:$D$99,4,0),"")</f>
        <v/>
      </c>
      <c r="AA2363" s="127" t="str">
        <f>IFERROR(VLOOKUP(V2363,TRANSPORTE!$A$4:$E$99,5,0),"")</f>
        <v/>
      </c>
      <c r="AB2363" s="127" t="str">
        <f t="shared" si="273"/>
        <v/>
      </c>
      <c r="AC2363" s="127" t="str">
        <f t="shared" si="272"/>
        <v/>
      </c>
      <c r="AE2363" s="132" t="str">
        <f t="shared" si="270"/>
        <v/>
      </c>
      <c r="AH2363" s="127" t="str">
        <f t="shared" si="269"/>
        <v/>
      </c>
    </row>
    <row r="2364" spans="2:34" x14ac:dyDescent="0.3">
      <c r="B2364" s="127" t="str">
        <f t="shared" si="267"/>
        <v/>
      </c>
      <c r="C2364" s="127" t="str">
        <f t="shared" si="268"/>
        <v/>
      </c>
      <c r="E2364" s="159"/>
      <c r="F2364" s="148" t="str">
        <f>IFERROR(VLOOKUP(CONCATENATE(G2364,E2364),LOTES!$A$6:$D$1002,4,0),"")</f>
        <v/>
      </c>
      <c r="H2364" s="136" t="str">
        <f>IFERROR(VLOOKUP(CONCATENATE(G2364,E2364),LOTES!$A$6:$F$1000,6,0),"")</f>
        <v/>
      </c>
      <c r="I2364" s="132" t="str">
        <f t="shared" si="271"/>
        <v/>
      </c>
      <c r="R2364" s="132" t="str">
        <f>IFERROR(VLOOKUP(Q2364,PROVEEDORES!$A$2:$B$100,2,0),"")</f>
        <v/>
      </c>
      <c r="U2364" s="127" t="str">
        <f>IFERROR(VLOOKUP(V2364,TRANSPORTE!$A$4:$B$99,2,0),"")</f>
        <v/>
      </c>
      <c r="Y2364" s="127" t="str">
        <f>IFERROR(VLOOKUP(V2364,TRANSPORTE!$A$4:$C$99,3,0),"")</f>
        <v/>
      </c>
      <c r="Z2364" s="127" t="str">
        <f>IFERROR(VLOOKUP(V2364,TRANSPORTE!$A$4:$D$99,4,0),"")</f>
        <v/>
      </c>
      <c r="AA2364" s="127" t="str">
        <f>IFERROR(VLOOKUP(V2364,TRANSPORTE!$A$4:$E$99,5,0),"")</f>
        <v/>
      </c>
      <c r="AB2364" s="127" t="str">
        <f t="shared" si="273"/>
        <v/>
      </c>
      <c r="AC2364" s="127" t="str">
        <f t="shared" si="272"/>
        <v/>
      </c>
      <c r="AE2364" s="132" t="str">
        <f t="shared" si="270"/>
        <v/>
      </c>
      <c r="AH2364" s="127" t="str">
        <f t="shared" si="269"/>
        <v/>
      </c>
    </row>
    <row r="2365" spans="2:34" x14ac:dyDescent="0.3">
      <c r="B2365" s="127" t="str">
        <f t="shared" si="267"/>
        <v/>
      </c>
      <c r="C2365" s="127" t="str">
        <f t="shared" si="268"/>
        <v/>
      </c>
      <c r="E2365" s="159"/>
      <c r="F2365" s="148" t="str">
        <f>IFERROR(VLOOKUP(CONCATENATE(G2365,E2365),LOTES!$A$6:$D$1002,4,0),"")</f>
        <v/>
      </c>
      <c r="H2365" s="136" t="str">
        <f>IFERROR(VLOOKUP(CONCATENATE(G2365,E2365),LOTES!$A$6:$F$1000,6,0),"")</f>
        <v/>
      </c>
      <c r="I2365" s="132" t="str">
        <f t="shared" si="271"/>
        <v/>
      </c>
      <c r="R2365" s="132" t="str">
        <f>IFERROR(VLOOKUP(Q2365,PROVEEDORES!$A$2:$B$100,2,0),"")</f>
        <v/>
      </c>
      <c r="U2365" s="127" t="str">
        <f>IFERROR(VLOOKUP(V2365,TRANSPORTE!$A$4:$B$99,2,0),"")</f>
        <v/>
      </c>
      <c r="Y2365" s="127" t="str">
        <f>IFERROR(VLOOKUP(V2365,TRANSPORTE!$A$4:$C$99,3,0),"")</f>
        <v/>
      </c>
      <c r="Z2365" s="127" t="str">
        <f>IFERROR(VLOOKUP(V2365,TRANSPORTE!$A$4:$D$99,4,0),"")</f>
        <v/>
      </c>
      <c r="AA2365" s="127" t="str">
        <f>IFERROR(VLOOKUP(V2365,TRANSPORTE!$A$4:$E$99,5,0),"")</f>
        <v/>
      </c>
      <c r="AB2365" s="127" t="str">
        <f t="shared" si="273"/>
        <v/>
      </c>
      <c r="AC2365" s="127" t="str">
        <f t="shared" si="272"/>
        <v/>
      </c>
      <c r="AE2365" s="132" t="str">
        <f t="shared" si="270"/>
        <v/>
      </c>
      <c r="AH2365" s="127" t="str">
        <f t="shared" si="269"/>
        <v/>
      </c>
    </row>
    <row r="2366" spans="2:34" x14ac:dyDescent="0.3">
      <c r="B2366" s="127" t="str">
        <f t="shared" si="267"/>
        <v/>
      </c>
      <c r="C2366" s="127" t="str">
        <f t="shared" si="268"/>
        <v/>
      </c>
      <c r="E2366" s="159"/>
      <c r="F2366" s="148" t="str">
        <f>IFERROR(VLOOKUP(CONCATENATE(G2366,E2366),LOTES!$A$6:$D$1002,4,0),"")</f>
        <v/>
      </c>
      <c r="H2366" s="136" t="str">
        <f>IFERROR(VLOOKUP(CONCATENATE(G2366,E2366),LOTES!$A$6:$F$1000,6,0),"")</f>
        <v/>
      </c>
      <c r="I2366" s="132" t="str">
        <f t="shared" si="271"/>
        <v/>
      </c>
      <c r="R2366" s="132" t="str">
        <f>IFERROR(VLOOKUP(Q2366,PROVEEDORES!$A$2:$B$100,2,0),"")</f>
        <v/>
      </c>
      <c r="U2366" s="127" t="str">
        <f>IFERROR(VLOOKUP(V2366,TRANSPORTE!$A$4:$B$99,2,0),"")</f>
        <v/>
      </c>
      <c r="Y2366" s="127" t="str">
        <f>IFERROR(VLOOKUP(V2366,TRANSPORTE!$A$4:$C$99,3,0),"")</f>
        <v/>
      </c>
      <c r="Z2366" s="127" t="str">
        <f>IFERROR(VLOOKUP(V2366,TRANSPORTE!$A$4:$D$99,4,0),"")</f>
        <v/>
      </c>
      <c r="AA2366" s="127" t="str">
        <f>IFERROR(VLOOKUP(V2366,TRANSPORTE!$A$4:$E$99,5,0),"")</f>
        <v/>
      </c>
      <c r="AB2366" s="127" t="str">
        <f t="shared" si="273"/>
        <v/>
      </c>
      <c r="AC2366" s="127" t="str">
        <f t="shared" si="272"/>
        <v/>
      </c>
      <c r="AE2366" s="132" t="str">
        <f t="shared" si="270"/>
        <v/>
      </c>
      <c r="AH2366" s="127" t="str">
        <f t="shared" si="269"/>
        <v/>
      </c>
    </row>
    <row r="2367" spans="2:34" x14ac:dyDescent="0.3">
      <c r="B2367" s="127" t="str">
        <f t="shared" ref="B2367:B2430" si="274">CONCATENATE(A2367,AB2367)</f>
        <v/>
      </c>
      <c r="C2367" s="127" t="str">
        <f t="shared" ref="C2367:C2430" si="275">CONCATENATE(N2367,I2367)</f>
        <v/>
      </c>
      <c r="E2367" s="159"/>
      <c r="F2367" s="148" t="str">
        <f>IFERROR(VLOOKUP(CONCATENATE(G2367,E2367),LOTES!$A$6:$D$1002,4,0),"")</f>
        <v/>
      </c>
      <c r="H2367" s="136" t="str">
        <f>IFERROR(VLOOKUP(CONCATENATE(G2367,E2367),LOTES!$A$6:$F$1000,6,0),"")</f>
        <v/>
      </c>
      <c r="I2367" s="132" t="str">
        <f t="shared" si="271"/>
        <v/>
      </c>
      <c r="R2367" s="132" t="str">
        <f>IFERROR(VLOOKUP(Q2367,PROVEEDORES!$A$2:$B$100,2,0),"")</f>
        <v/>
      </c>
      <c r="U2367" s="127" t="str">
        <f>IFERROR(VLOOKUP(V2367,TRANSPORTE!$A$4:$B$99,2,0),"")</f>
        <v/>
      </c>
      <c r="Y2367" s="127" t="str">
        <f>IFERROR(VLOOKUP(V2367,TRANSPORTE!$A$4:$C$99,3,0),"")</f>
        <v/>
      </c>
      <c r="Z2367" s="127" t="str">
        <f>IFERROR(VLOOKUP(V2367,TRANSPORTE!$A$4:$D$99,4,0),"")</f>
        <v/>
      </c>
      <c r="AA2367" s="127" t="str">
        <f>IFERROR(VLOOKUP(V2367,TRANSPORTE!$A$4:$E$99,5,0),"")</f>
        <v/>
      </c>
      <c r="AB2367" s="127" t="str">
        <f t="shared" si="273"/>
        <v/>
      </c>
      <c r="AC2367" s="127" t="str">
        <f t="shared" si="272"/>
        <v/>
      </c>
      <c r="AE2367" s="132" t="str">
        <f t="shared" si="270"/>
        <v/>
      </c>
      <c r="AH2367" s="127" t="str">
        <f t="shared" ref="AH2367:AH2430" si="276">CONCATENATE(N2367,F2367)</f>
        <v/>
      </c>
    </row>
    <row r="2368" spans="2:34" x14ac:dyDescent="0.3">
      <c r="B2368" s="127" t="str">
        <f t="shared" si="274"/>
        <v/>
      </c>
      <c r="C2368" s="127" t="str">
        <f t="shared" si="275"/>
        <v/>
      </c>
      <c r="E2368" s="159"/>
      <c r="F2368" s="148" t="str">
        <f>IFERROR(VLOOKUP(CONCATENATE(G2368,E2368),LOTES!$A$6:$D$1002,4,0),"")</f>
        <v/>
      </c>
      <c r="H2368" s="136" t="str">
        <f>IFERROR(VLOOKUP(CONCATENATE(G2368,E2368),LOTES!$A$6:$F$1000,6,0),"")</f>
        <v/>
      </c>
      <c r="I2368" s="132" t="str">
        <f t="shared" si="271"/>
        <v/>
      </c>
      <c r="R2368" s="132" t="str">
        <f>IFERROR(VLOOKUP(Q2368,PROVEEDORES!$A$2:$B$100,2,0),"")</f>
        <v/>
      </c>
      <c r="U2368" s="127" t="str">
        <f>IFERROR(VLOOKUP(V2368,TRANSPORTE!$A$4:$B$99,2,0),"")</f>
        <v/>
      </c>
      <c r="Y2368" s="127" t="str">
        <f>IFERROR(VLOOKUP(V2368,TRANSPORTE!$A$4:$C$99,3,0),"")</f>
        <v/>
      </c>
      <c r="Z2368" s="127" t="str">
        <f>IFERROR(VLOOKUP(V2368,TRANSPORTE!$A$4:$D$99,4,0),"")</f>
        <v/>
      </c>
      <c r="AA2368" s="127" t="str">
        <f>IFERROR(VLOOKUP(V2368,TRANSPORTE!$A$4:$E$99,5,0),"")</f>
        <v/>
      </c>
      <c r="AB2368" s="127" t="str">
        <f t="shared" si="273"/>
        <v/>
      </c>
      <c r="AC2368" s="127" t="str">
        <f t="shared" si="272"/>
        <v/>
      </c>
      <c r="AE2368" s="132" t="str">
        <f t="shared" si="270"/>
        <v/>
      </c>
      <c r="AH2368" s="127" t="str">
        <f t="shared" si="276"/>
        <v/>
      </c>
    </row>
    <row r="2369" spans="2:34" x14ac:dyDescent="0.3">
      <c r="B2369" s="127" t="str">
        <f t="shared" si="274"/>
        <v/>
      </c>
      <c r="C2369" s="127" t="str">
        <f t="shared" si="275"/>
        <v/>
      </c>
      <c r="E2369" s="159"/>
      <c r="F2369" s="148" t="str">
        <f>IFERROR(VLOOKUP(CONCATENATE(G2369,E2369),LOTES!$A$6:$D$1002,4,0),"")</f>
        <v/>
      </c>
      <c r="H2369" s="136" t="str">
        <f>IFERROR(VLOOKUP(CONCATENATE(G2369,E2369),LOTES!$A$6:$F$1000,6,0),"")</f>
        <v/>
      </c>
      <c r="I2369" s="132" t="str">
        <f t="shared" si="271"/>
        <v/>
      </c>
      <c r="R2369" s="132" t="str">
        <f>IFERROR(VLOOKUP(Q2369,PROVEEDORES!$A$2:$B$100,2,0),"")</f>
        <v/>
      </c>
      <c r="U2369" s="127" t="str">
        <f>IFERROR(VLOOKUP(V2369,TRANSPORTE!$A$4:$B$99,2,0),"")</f>
        <v/>
      </c>
      <c r="Y2369" s="127" t="str">
        <f>IFERROR(VLOOKUP(V2369,TRANSPORTE!$A$4:$C$99,3,0),"")</f>
        <v/>
      </c>
      <c r="Z2369" s="127" t="str">
        <f>IFERROR(VLOOKUP(V2369,TRANSPORTE!$A$4:$D$99,4,0),"")</f>
        <v/>
      </c>
      <c r="AA2369" s="127" t="str">
        <f>IFERROR(VLOOKUP(V2369,TRANSPORTE!$A$4:$E$99,5,0),"")</f>
        <v/>
      </c>
      <c r="AB2369" s="127" t="str">
        <f t="shared" si="273"/>
        <v/>
      </c>
      <c r="AC2369" s="127" t="str">
        <f t="shared" si="272"/>
        <v/>
      </c>
      <c r="AE2369" s="132" t="str">
        <f t="shared" si="270"/>
        <v/>
      </c>
      <c r="AH2369" s="127" t="str">
        <f t="shared" si="276"/>
        <v/>
      </c>
    </row>
    <row r="2370" spans="2:34" x14ac:dyDescent="0.3">
      <c r="B2370" s="127" t="str">
        <f t="shared" si="274"/>
        <v/>
      </c>
      <c r="C2370" s="127" t="str">
        <f t="shared" si="275"/>
        <v/>
      </c>
      <c r="E2370" s="159"/>
      <c r="F2370" s="148" t="str">
        <f>IFERROR(VLOOKUP(CONCATENATE(G2370,E2370),LOTES!$A$6:$D$1002,4,0),"")</f>
        <v/>
      </c>
      <c r="H2370" s="136" t="str">
        <f>IFERROR(VLOOKUP(CONCATENATE(G2370,E2370),LOTES!$A$6:$F$1000,6,0),"")</f>
        <v/>
      </c>
      <c r="I2370" s="132" t="str">
        <f t="shared" si="271"/>
        <v/>
      </c>
      <c r="R2370" s="132" t="str">
        <f>IFERROR(VLOOKUP(Q2370,PROVEEDORES!$A$2:$B$100,2,0),"")</f>
        <v/>
      </c>
      <c r="U2370" s="127" t="str">
        <f>IFERROR(VLOOKUP(V2370,TRANSPORTE!$A$4:$B$99,2,0),"")</f>
        <v/>
      </c>
      <c r="Y2370" s="127" t="str">
        <f>IFERROR(VLOOKUP(V2370,TRANSPORTE!$A$4:$C$99,3,0),"")</f>
        <v/>
      </c>
      <c r="Z2370" s="127" t="str">
        <f>IFERROR(VLOOKUP(V2370,TRANSPORTE!$A$4:$D$99,4,0),"")</f>
        <v/>
      </c>
      <c r="AA2370" s="127" t="str">
        <f>IFERROR(VLOOKUP(V2370,TRANSPORTE!$A$4:$E$99,5,0),"")</f>
        <v/>
      </c>
      <c r="AB2370" s="127" t="str">
        <f t="shared" si="273"/>
        <v/>
      </c>
      <c r="AC2370" s="127" t="str">
        <f t="shared" si="272"/>
        <v/>
      </c>
      <c r="AE2370" s="132" t="str">
        <f t="shared" ref="AE2370:AE2433" si="277">IF(N2370&lt;&gt;"",IF(N2370=N2369,AE2369,AE2369+1),"")</f>
        <v/>
      </c>
      <c r="AH2370" s="127" t="str">
        <f t="shared" si="276"/>
        <v/>
      </c>
    </row>
    <row r="2371" spans="2:34" x14ac:dyDescent="0.3">
      <c r="B2371" s="127" t="str">
        <f t="shared" si="274"/>
        <v/>
      </c>
      <c r="C2371" s="127" t="str">
        <f t="shared" si="275"/>
        <v/>
      </c>
      <c r="E2371" s="159"/>
      <c r="F2371" s="148" t="str">
        <f>IFERROR(VLOOKUP(CONCATENATE(G2371,E2371),LOTES!$A$6:$D$1002,4,0),"")</f>
        <v/>
      </c>
      <c r="H2371" s="136" t="str">
        <f>IFERROR(VLOOKUP(CONCATENATE(G2371,E2371),LOTES!$A$6:$F$1000,6,0),"")</f>
        <v/>
      </c>
      <c r="I2371" s="132" t="str">
        <f t="shared" si="271"/>
        <v/>
      </c>
      <c r="R2371" s="132" t="str">
        <f>IFERROR(VLOOKUP(Q2371,PROVEEDORES!$A$2:$B$100,2,0),"")</f>
        <v/>
      </c>
      <c r="U2371" s="127" t="str">
        <f>IFERROR(VLOOKUP(V2371,TRANSPORTE!$A$4:$B$99,2,0),"")</f>
        <v/>
      </c>
      <c r="Y2371" s="127" t="str">
        <f>IFERROR(VLOOKUP(V2371,TRANSPORTE!$A$4:$C$99,3,0),"")</f>
        <v/>
      </c>
      <c r="Z2371" s="127" t="str">
        <f>IFERROR(VLOOKUP(V2371,TRANSPORTE!$A$4:$D$99,4,0),"")</f>
        <v/>
      </c>
      <c r="AA2371" s="127" t="str">
        <f>IFERROR(VLOOKUP(V2371,TRANSPORTE!$A$4:$E$99,5,0),"")</f>
        <v/>
      </c>
      <c r="AB2371" s="127" t="str">
        <f t="shared" si="273"/>
        <v/>
      </c>
      <c r="AC2371" s="127" t="str">
        <f t="shared" si="272"/>
        <v/>
      </c>
      <c r="AE2371" s="132" t="str">
        <f t="shared" si="277"/>
        <v/>
      </c>
      <c r="AH2371" s="127" t="str">
        <f t="shared" si="276"/>
        <v/>
      </c>
    </row>
    <row r="2372" spans="2:34" x14ac:dyDescent="0.3">
      <c r="B2372" s="127" t="str">
        <f t="shared" si="274"/>
        <v/>
      </c>
      <c r="C2372" s="127" t="str">
        <f t="shared" si="275"/>
        <v/>
      </c>
      <c r="E2372" s="159"/>
      <c r="F2372" s="148" t="str">
        <f>IFERROR(VLOOKUP(CONCATENATE(G2372,E2372),LOTES!$A$6:$D$1002,4,0),"")</f>
        <v/>
      </c>
      <c r="H2372" s="136" t="str">
        <f>IFERROR(VLOOKUP(CONCATENATE(G2372,E2372),LOTES!$A$6:$F$1000,6,0),"")</f>
        <v/>
      </c>
      <c r="I2372" s="132" t="str">
        <f t="shared" si="271"/>
        <v/>
      </c>
      <c r="R2372" s="132" t="str">
        <f>IFERROR(VLOOKUP(Q2372,PROVEEDORES!$A$2:$B$100,2,0),"")</f>
        <v/>
      </c>
      <c r="U2372" s="127" t="str">
        <f>IFERROR(VLOOKUP(V2372,TRANSPORTE!$A$4:$B$99,2,0),"")</f>
        <v/>
      </c>
      <c r="Y2372" s="127" t="str">
        <f>IFERROR(VLOOKUP(V2372,TRANSPORTE!$A$4:$C$99,3,0),"")</f>
        <v/>
      </c>
      <c r="Z2372" s="127" t="str">
        <f>IFERROR(VLOOKUP(V2372,TRANSPORTE!$A$4:$D$99,4,0),"")</f>
        <v/>
      </c>
      <c r="AA2372" s="127" t="str">
        <f>IFERROR(VLOOKUP(V2372,TRANSPORTE!$A$4:$E$99,5,0),"")</f>
        <v/>
      </c>
      <c r="AB2372" s="127" t="str">
        <f t="shared" si="273"/>
        <v/>
      </c>
      <c r="AC2372" s="127" t="str">
        <f t="shared" si="272"/>
        <v/>
      </c>
      <c r="AE2372" s="132" t="str">
        <f t="shared" si="277"/>
        <v/>
      </c>
      <c r="AH2372" s="127" t="str">
        <f t="shared" si="276"/>
        <v/>
      </c>
    </row>
    <row r="2373" spans="2:34" x14ac:dyDescent="0.3">
      <c r="B2373" s="127" t="str">
        <f t="shared" si="274"/>
        <v/>
      </c>
      <c r="C2373" s="127" t="str">
        <f t="shared" si="275"/>
        <v/>
      </c>
      <c r="E2373" s="159"/>
      <c r="F2373" s="148" t="str">
        <f>IFERROR(VLOOKUP(CONCATENATE(G2373,E2373),LOTES!$A$6:$D$1002,4,0),"")</f>
        <v/>
      </c>
      <c r="H2373" s="136" t="str">
        <f>IFERROR(VLOOKUP(CONCATENATE(G2373,E2373),LOTES!$A$6:$F$1000,6,0),"")</f>
        <v/>
      </c>
      <c r="I2373" s="132" t="str">
        <f t="shared" si="271"/>
        <v/>
      </c>
      <c r="R2373" s="132" t="str">
        <f>IFERROR(VLOOKUP(Q2373,PROVEEDORES!$A$2:$B$100,2,0),"")</f>
        <v/>
      </c>
      <c r="U2373" s="127" t="str">
        <f>IFERROR(VLOOKUP(V2373,TRANSPORTE!$A$4:$B$99,2,0),"")</f>
        <v/>
      </c>
      <c r="Y2373" s="127" t="str">
        <f>IFERROR(VLOOKUP(V2373,TRANSPORTE!$A$4:$C$99,3,0),"")</f>
        <v/>
      </c>
      <c r="Z2373" s="127" t="str">
        <f>IFERROR(VLOOKUP(V2373,TRANSPORTE!$A$4:$D$99,4,0),"")</f>
        <v/>
      </c>
      <c r="AA2373" s="127" t="str">
        <f>IFERROR(VLOOKUP(V2373,TRANSPORTE!$A$4:$E$99,5,0),"")</f>
        <v/>
      </c>
      <c r="AB2373" s="127" t="str">
        <f t="shared" si="273"/>
        <v/>
      </c>
      <c r="AC2373" s="127" t="str">
        <f t="shared" si="272"/>
        <v/>
      </c>
      <c r="AE2373" s="132" t="str">
        <f t="shared" si="277"/>
        <v/>
      </c>
      <c r="AH2373" s="127" t="str">
        <f t="shared" si="276"/>
        <v/>
      </c>
    </row>
    <row r="2374" spans="2:34" x14ac:dyDescent="0.3">
      <c r="B2374" s="127" t="str">
        <f t="shared" si="274"/>
        <v/>
      </c>
      <c r="C2374" s="127" t="str">
        <f t="shared" si="275"/>
        <v/>
      </c>
      <c r="E2374" s="159"/>
      <c r="F2374" s="148" t="str">
        <f>IFERROR(VLOOKUP(CONCATENATE(G2374,E2374),LOTES!$A$6:$D$1002,4,0),"")</f>
        <v/>
      </c>
      <c r="H2374" s="136" t="str">
        <f>IFERROR(VLOOKUP(CONCATENATE(G2374,E2374),LOTES!$A$6:$F$1000,6,0),"")</f>
        <v/>
      </c>
      <c r="I2374" s="132" t="str">
        <f t="shared" ref="I2374:I2437" si="278">IF(E2374&lt;&gt;"",IFERROR(IF(N2374&lt;&gt;N2373,1,IF(E2374=E2373,I2373,I2373+1)),""),"")</f>
        <v/>
      </c>
      <c r="R2374" s="132" t="str">
        <f>IFERROR(VLOOKUP(Q2374,PROVEEDORES!$A$2:$B$100,2,0),"")</f>
        <v/>
      </c>
      <c r="U2374" s="127" t="str">
        <f>IFERROR(VLOOKUP(V2374,TRANSPORTE!$A$4:$B$99,2,0),"")</f>
        <v/>
      </c>
      <c r="Y2374" s="127" t="str">
        <f>IFERROR(VLOOKUP(V2374,TRANSPORTE!$A$4:$C$99,3,0),"")</f>
        <v/>
      </c>
      <c r="Z2374" s="127" t="str">
        <f>IFERROR(VLOOKUP(V2374,TRANSPORTE!$A$4:$D$99,4,0),"")</f>
        <v/>
      </c>
      <c r="AA2374" s="127" t="str">
        <f>IFERROR(VLOOKUP(V2374,TRANSPORTE!$A$4:$E$99,5,0),"")</f>
        <v/>
      </c>
      <c r="AB2374" s="127" t="str">
        <f t="shared" si="273"/>
        <v/>
      </c>
      <c r="AC2374" s="127" t="str">
        <f t="shared" ref="AC2374:AC2437" si="279">IF(N2374&lt;&gt;"",1,"")</f>
        <v/>
      </c>
      <c r="AE2374" s="132" t="str">
        <f t="shared" si="277"/>
        <v/>
      </c>
      <c r="AH2374" s="127" t="str">
        <f t="shared" si="276"/>
        <v/>
      </c>
    </row>
    <row r="2375" spans="2:34" x14ac:dyDescent="0.3">
      <c r="B2375" s="127" t="str">
        <f t="shared" si="274"/>
        <v/>
      </c>
      <c r="C2375" s="127" t="str">
        <f t="shared" si="275"/>
        <v/>
      </c>
      <c r="E2375" s="159"/>
      <c r="F2375" s="148" t="str">
        <f>IFERROR(VLOOKUP(CONCATENATE(G2375,E2375),LOTES!$A$6:$D$1002,4,0),"")</f>
        <v/>
      </c>
      <c r="H2375" s="136" t="str">
        <f>IFERROR(VLOOKUP(CONCATENATE(G2375,E2375),LOTES!$A$6:$F$1000,6,0),"")</f>
        <v/>
      </c>
      <c r="I2375" s="132" t="str">
        <f t="shared" si="278"/>
        <v/>
      </c>
      <c r="R2375" s="132" t="str">
        <f>IFERROR(VLOOKUP(Q2375,PROVEEDORES!$A$2:$B$100,2,0),"")</f>
        <v/>
      </c>
      <c r="U2375" s="127" t="str">
        <f>IFERROR(VLOOKUP(V2375,TRANSPORTE!$A$4:$B$99,2,0),"")</f>
        <v/>
      </c>
      <c r="Y2375" s="127" t="str">
        <f>IFERROR(VLOOKUP(V2375,TRANSPORTE!$A$4:$C$99,3,0),"")</f>
        <v/>
      </c>
      <c r="Z2375" s="127" t="str">
        <f>IFERROR(VLOOKUP(V2375,TRANSPORTE!$A$4:$D$99,4,0),"")</f>
        <v/>
      </c>
      <c r="AA2375" s="127" t="str">
        <f>IFERROR(VLOOKUP(V2375,TRANSPORTE!$A$4:$E$99,5,0),"")</f>
        <v/>
      </c>
      <c r="AB2375" s="127" t="str">
        <f t="shared" si="273"/>
        <v/>
      </c>
      <c r="AC2375" s="127" t="str">
        <f t="shared" si="279"/>
        <v/>
      </c>
      <c r="AE2375" s="132" t="str">
        <f t="shared" si="277"/>
        <v/>
      </c>
      <c r="AH2375" s="127" t="str">
        <f t="shared" si="276"/>
        <v/>
      </c>
    </row>
    <row r="2376" spans="2:34" x14ac:dyDescent="0.3">
      <c r="B2376" s="127" t="str">
        <f t="shared" si="274"/>
        <v/>
      </c>
      <c r="C2376" s="127" t="str">
        <f t="shared" si="275"/>
        <v/>
      </c>
      <c r="E2376" s="159"/>
      <c r="F2376" s="148" t="str">
        <f>IFERROR(VLOOKUP(CONCATENATE(G2376,E2376),LOTES!$A$6:$D$1002,4,0),"")</f>
        <v/>
      </c>
      <c r="H2376" s="136" t="str">
        <f>IFERROR(VLOOKUP(CONCATENATE(G2376,E2376),LOTES!$A$6:$F$1000,6,0),"")</f>
        <v/>
      </c>
      <c r="I2376" s="132" t="str">
        <f t="shared" si="278"/>
        <v/>
      </c>
      <c r="R2376" s="132" t="str">
        <f>IFERROR(VLOOKUP(Q2376,PROVEEDORES!$A$2:$B$100,2,0),"")</f>
        <v/>
      </c>
      <c r="U2376" s="127" t="str">
        <f>IFERROR(VLOOKUP(V2376,TRANSPORTE!$A$4:$B$99,2,0),"")</f>
        <v/>
      </c>
      <c r="Y2376" s="127" t="str">
        <f>IFERROR(VLOOKUP(V2376,TRANSPORTE!$A$4:$C$99,3,0),"")</f>
        <v/>
      </c>
      <c r="Z2376" s="127" t="str">
        <f>IFERROR(VLOOKUP(V2376,TRANSPORTE!$A$4:$D$99,4,0),"")</f>
        <v/>
      </c>
      <c r="AA2376" s="127" t="str">
        <f>IFERROR(VLOOKUP(V2376,TRANSPORTE!$A$4:$E$99,5,0),"")</f>
        <v/>
      </c>
      <c r="AB2376" s="127" t="str">
        <f t="shared" si="273"/>
        <v/>
      </c>
      <c r="AC2376" s="127" t="str">
        <f t="shared" si="279"/>
        <v/>
      </c>
      <c r="AE2376" s="132" t="str">
        <f t="shared" si="277"/>
        <v/>
      </c>
      <c r="AH2376" s="127" t="str">
        <f t="shared" si="276"/>
        <v/>
      </c>
    </row>
    <row r="2377" spans="2:34" x14ac:dyDescent="0.3">
      <c r="B2377" s="127" t="str">
        <f t="shared" si="274"/>
        <v/>
      </c>
      <c r="C2377" s="127" t="str">
        <f t="shared" si="275"/>
        <v/>
      </c>
      <c r="E2377" s="159"/>
      <c r="F2377" s="148" t="str">
        <f>IFERROR(VLOOKUP(CONCATENATE(G2377,E2377),LOTES!$A$6:$D$1002,4,0),"")</f>
        <v/>
      </c>
      <c r="H2377" s="136" t="str">
        <f>IFERROR(VLOOKUP(CONCATENATE(G2377,E2377),LOTES!$A$6:$F$1000,6,0),"")</f>
        <v/>
      </c>
      <c r="I2377" s="132" t="str">
        <f t="shared" si="278"/>
        <v/>
      </c>
      <c r="R2377" s="132" t="str">
        <f>IFERROR(VLOOKUP(Q2377,PROVEEDORES!$A$2:$B$100,2,0),"")</f>
        <v/>
      </c>
      <c r="U2377" s="127" t="str">
        <f>IFERROR(VLOOKUP(V2377,TRANSPORTE!$A$4:$B$99,2,0),"")</f>
        <v/>
      </c>
      <c r="Y2377" s="127" t="str">
        <f>IFERROR(VLOOKUP(V2377,TRANSPORTE!$A$4:$C$99,3,0),"")</f>
        <v/>
      </c>
      <c r="Z2377" s="127" t="str">
        <f>IFERROR(VLOOKUP(V2377,TRANSPORTE!$A$4:$D$99,4,0),"")</f>
        <v/>
      </c>
      <c r="AA2377" s="127" t="str">
        <f>IFERROR(VLOOKUP(V2377,TRANSPORTE!$A$4:$E$99,5,0),"")</f>
        <v/>
      </c>
      <c r="AB2377" s="127" t="str">
        <f t="shared" si="273"/>
        <v/>
      </c>
      <c r="AC2377" s="127" t="str">
        <f t="shared" si="279"/>
        <v/>
      </c>
      <c r="AE2377" s="132" t="str">
        <f t="shared" si="277"/>
        <v/>
      </c>
      <c r="AH2377" s="127" t="str">
        <f t="shared" si="276"/>
        <v/>
      </c>
    </row>
    <row r="2378" spans="2:34" x14ac:dyDescent="0.3">
      <c r="B2378" s="127" t="str">
        <f t="shared" si="274"/>
        <v/>
      </c>
      <c r="C2378" s="127" t="str">
        <f t="shared" si="275"/>
        <v/>
      </c>
      <c r="E2378" s="159"/>
      <c r="F2378" s="148" t="str">
        <f>IFERROR(VLOOKUP(CONCATENATE(G2378,E2378),LOTES!$A$6:$D$1002,4,0),"")</f>
        <v/>
      </c>
      <c r="H2378" s="136" t="str">
        <f>IFERROR(VLOOKUP(CONCATENATE(G2378,E2378),LOTES!$A$6:$F$1000,6,0),"")</f>
        <v/>
      </c>
      <c r="I2378" s="132" t="str">
        <f t="shared" si="278"/>
        <v/>
      </c>
      <c r="R2378" s="132" t="str">
        <f>IFERROR(VLOOKUP(Q2378,PROVEEDORES!$A$2:$B$100,2,0),"")</f>
        <v/>
      </c>
      <c r="U2378" s="127" t="str">
        <f>IFERROR(VLOOKUP(V2378,TRANSPORTE!$A$4:$B$99,2,0),"")</f>
        <v/>
      </c>
      <c r="Y2378" s="127" t="str">
        <f>IFERROR(VLOOKUP(V2378,TRANSPORTE!$A$4:$C$99,3,0),"")</f>
        <v/>
      </c>
      <c r="Z2378" s="127" t="str">
        <f>IFERROR(VLOOKUP(V2378,TRANSPORTE!$A$4:$D$99,4,0),"")</f>
        <v/>
      </c>
      <c r="AA2378" s="127" t="str">
        <f>IFERROR(VLOOKUP(V2378,TRANSPORTE!$A$4:$E$99,5,0),"")</f>
        <v/>
      </c>
      <c r="AB2378" s="127" t="str">
        <f t="shared" si="273"/>
        <v/>
      </c>
      <c r="AC2378" s="127" t="str">
        <f t="shared" si="279"/>
        <v/>
      </c>
      <c r="AE2378" s="132" t="str">
        <f t="shared" si="277"/>
        <v/>
      </c>
      <c r="AH2378" s="127" t="str">
        <f t="shared" si="276"/>
        <v/>
      </c>
    </row>
    <row r="2379" spans="2:34" x14ac:dyDescent="0.3">
      <c r="B2379" s="127" t="str">
        <f t="shared" si="274"/>
        <v/>
      </c>
      <c r="C2379" s="127" t="str">
        <f t="shared" si="275"/>
        <v/>
      </c>
      <c r="E2379" s="159"/>
      <c r="F2379" s="148" t="str">
        <f>IFERROR(VLOOKUP(CONCATENATE(G2379,E2379),LOTES!$A$6:$D$1002,4,0),"")</f>
        <v/>
      </c>
      <c r="H2379" s="136" t="str">
        <f>IFERROR(VLOOKUP(CONCATENATE(G2379,E2379),LOTES!$A$6:$F$1000,6,0),"")</f>
        <v/>
      </c>
      <c r="I2379" s="132" t="str">
        <f t="shared" si="278"/>
        <v/>
      </c>
      <c r="R2379" s="132" t="str">
        <f>IFERROR(VLOOKUP(Q2379,PROVEEDORES!$A$2:$B$100,2,0),"")</f>
        <v/>
      </c>
      <c r="U2379" s="127" t="str">
        <f>IFERROR(VLOOKUP(V2379,TRANSPORTE!$A$4:$B$99,2,0),"")</f>
        <v/>
      </c>
      <c r="Y2379" s="127" t="str">
        <f>IFERROR(VLOOKUP(V2379,TRANSPORTE!$A$4:$C$99,3,0),"")</f>
        <v/>
      </c>
      <c r="Z2379" s="127" t="str">
        <f>IFERROR(VLOOKUP(V2379,TRANSPORTE!$A$4:$D$99,4,0),"")</f>
        <v/>
      </c>
      <c r="AA2379" s="127" t="str">
        <f>IFERROR(VLOOKUP(V2379,TRANSPORTE!$A$4:$E$99,5,0),"")</f>
        <v/>
      </c>
      <c r="AB2379" s="127" t="str">
        <f t="shared" ref="AB2379:AB2442" si="280">IF(N2379&lt;&gt;"",IF(A2379&lt;&gt;A2378,1,IF(N2379=N2378,AB2378,AB2378+1)),"")</f>
        <v/>
      </c>
      <c r="AC2379" s="127" t="str">
        <f t="shared" si="279"/>
        <v/>
      </c>
      <c r="AE2379" s="132" t="str">
        <f t="shared" si="277"/>
        <v/>
      </c>
      <c r="AH2379" s="127" t="str">
        <f t="shared" si="276"/>
        <v/>
      </c>
    </row>
    <row r="2380" spans="2:34" x14ac:dyDescent="0.3">
      <c r="B2380" s="127" t="str">
        <f t="shared" si="274"/>
        <v/>
      </c>
      <c r="C2380" s="127" t="str">
        <f t="shared" si="275"/>
        <v/>
      </c>
      <c r="E2380" s="159"/>
      <c r="F2380" s="148" t="str">
        <f>IFERROR(VLOOKUP(CONCATENATE(G2380,E2380),LOTES!$A$6:$D$1002,4,0),"")</f>
        <v/>
      </c>
      <c r="H2380" s="136" t="str">
        <f>IFERROR(VLOOKUP(CONCATENATE(G2380,E2380),LOTES!$A$6:$F$1000,6,0),"")</f>
        <v/>
      </c>
      <c r="I2380" s="132" t="str">
        <f t="shared" si="278"/>
        <v/>
      </c>
      <c r="R2380" s="132" t="str">
        <f>IFERROR(VLOOKUP(Q2380,PROVEEDORES!$A$2:$B$100,2,0),"")</f>
        <v/>
      </c>
      <c r="U2380" s="127" t="str">
        <f>IFERROR(VLOOKUP(V2380,TRANSPORTE!$A$4:$B$99,2,0),"")</f>
        <v/>
      </c>
      <c r="Y2380" s="127" t="str">
        <f>IFERROR(VLOOKUP(V2380,TRANSPORTE!$A$4:$C$99,3,0),"")</f>
        <v/>
      </c>
      <c r="Z2380" s="127" t="str">
        <f>IFERROR(VLOOKUP(V2380,TRANSPORTE!$A$4:$D$99,4,0),"")</f>
        <v/>
      </c>
      <c r="AA2380" s="127" t="str">
        <f>IFERROR(VLOOKUP(V2380,TRANSPORTE!$A$4:$E$99,5,0),"")</f>
        <v/>
      </c>
      <c r="AB2380" s="127" t="str">
        <f t="shared" si="280"/>
        <v/>
      </c>
      <c r="AC2380" s="127" t="str">
        <f t="shared" si="279"/>
        <v/>
      </c>
      <c r="AE2380" s="132" t="str">
        <f t="shared" si="277"/>
        <v/>
      </c>
      <c r="AH2380" s="127" t="str">
        <f t="shared" si="276"/>
        <v/>
      </c>
    </row>
    <row r="2381" spans="2:34" x14ac:dyDescent="0.3">
      <c r="B2381" s="127" t="str">
        <f t="shared" si="274"/>
        <v/>
      </c>
      <c r="C2381" s="127" t="str">
        <f t="shared" si="275"/>
        <v/>
      </c>
      <c r="E2381" s="159"/>
      <c r="F2381" s="148" t="str">
        <f>IFERROR(VLOOKUP(CONCATENATE(G2381,E2381),LOTES!$A$6:$D$1002,4,0),"")</f>
        <v/>
      </c>
      <c r="H2381" s="136" t="str">
        <f>IFERROR(VLOOKUP(CONCATENATE(G2381,E2381),LOTES!$A$6:$F$1000,6,0),"")</f>
        <v/>
      </c>
      <c r="I2381" s="132" t="str">
        <f t="shared" si="278"/>
        <v/>
      </c>
      <c r="R2381" s="132" t="str">
        <f>IFERROR(VLOOKUP(Q2381,PROVEEDORES!$A$2:$B$100,2,0),"")</f>
        <v/>
      </c>
      <c r="U2381" s="127" t="str">
        <f>IFERROR(VLOOKUP(V2381,TRANSPORTE!$A$4:$B$99,2,0),"")</f>
        <v/>
      </c>
      <c r="Y2381" s="127" t="str">
        <f>IFERROR(VLOOKUP(V2381,TRANSPORTE!$A$4:$C$99,3,0),"")</f>
        <v/>
      </c>
      <c r="Z2381" s="127" t="str">
        <f>IFERROR(VLOOKUP(V2381,TRANSPORTE!$A$4:$D$99,4,0),"")</f>
        <v/>
      </c>
      <c r="AA2381" s="127" t="str">
        <f>IFERROR(VLOOKUP(V2381,TRANSPORTE!$A$4:$E$99,5,0),"")</f>
        <v/>
      </c>
      <c r="AB2381" s="127" t="str">
        <f t="shared" si="280"/>
        <v/>
      </c>
      <c r="AC2381" s="127" t="str">
        <f t="shared" si="279"/>
        <v/>
      </c>
      <c r="AE2381" s="132" t="str">
        <f t="shared" si="277"/>
        <v/>
      </c>
      <c r="AH2381" s="127" t="str">
        <f t="shared" si="276"/>
        <v/>
      </c>
    </row>
    <row r="2382" spans="2:34" x14ac:dyDescent="0.3">
      <c r="B2382" s="127" t="str">
        <f t="shared" si="274"/>
        <v/>
      </c>
      <c r="C2382" s="127" t="str">
        <f t="shared" si="275"/>
        <v/>
      </c>
      <c r="E2382" s="159"/>
      <c r="F2382" s="148" t="str">
        <f>IFERROR(VLOOKUP(CONCATENATE(G2382,E2382),LOTES!$A$6:$D$1002,4,0),"")</f>
        <v/>
      </c>
      <c r="H2382" s="136" t="str">
        <f>IFERROR(VLOOKUP(CONCATENATE(G2382,E2382),LOTES!$A$6:$F$1000,6,0),"")</f>
        <v/>
      </c>
      <c r="I2382" s="132" t="str">
        <f t="shared" si="278"/>
        <v/>
      </c>
      <c r="R2382" s="132" t="str">
        <f>IFERROR(VLOOKUP(Q2382,PROVEEDORES!$A$2:$B$100,2,0),"")</f>
        <v/>
      </c>
      <c r="U2382" s="127" t="str">
        <f>IFERROR(VLOOKUP(V2382,TRANSPORTE!$A$4:$B$99,2,0),"")</f>
        <v/>
      </c>
      <c r="Y2382" s="127" t="str">
        <f>IFERROR(VLOOKUP(V2382,TRANSPORTE!$A$4:$C$99,3,0),"")</f>
        <v/>
      </c>
      <c r="Z2382" s="127" t="str">
        <f>IFERROR(VLOOKUP(V2382,TRANSPORTE!$A$4:$D$99,4,0),"")</f>
        <v/>
      </c>
      <c r="AA2382" s="127" t="str">
        <f>IFERROR(VLOOKUP(V2382,TRANSPORTE!$A$4:$E$99,5,0),"")</f>
        <v/>
      </c>
      <c r="AB2382" s="127" t="str">
        <f t="shared" si="280"/>
        <v/>
      </c>
      <c r="AC2382" s="127" t="str">
        <f t="shared" si="279"/>
        <v/>
      </c>
      <c r="AE2382" s="132" t="str">
        <f t="shared" si="277"/>
        <v/>
      </c>
      <c r="AH2382" s="127" t="str">
        <f t="shared" si="276"/>
        <v/>
      </c>
    </row>
    <row r="2383" spans="2:34" x14ac:dyDescent="0.3">
      <c r="B2383" s="127" t="str">
        <f t="shared" si="274"/>
        <v/>
      </c>
      <c r="C2383" s="127" t="str">
        <f t="shared" si="275"/>
        <v/>
      </c>
      <c r="E2383" s="159"/>
      <c r="F2383" s="148" t="str">
        <f>IFERROR(VLOOKUP(CONCATENATE(G2383,E2383),LOTES!$A$6:$D$1002,4,0),"")</f>
        <v/>
      </c>
      <c r="H2383" s="136" t="str">
        <f>IFERROR(VLOOKUP(CONCATENATE(G2383,E2383),LOTES!$A$6:$F$1000,6,0),"")</f>
        <v/>
      </c>
      <c r="I2383" s="132" t="str">
        <f t="shared" si="278"/>
        <v/>
      </c>
      <c r="R2383" s="132" t="str">
        <f>IFERROR(VLOOKUP(Q2383,PROVEEDORES!$A$2:$B$100,2,0),"")</f>
        <v/>
      </c>
      <c r="U2383" s="127" t="str">
        <f>IFERROR(VLOOKUP(V2383,TRANSPORTE!$A$4:$B$99,2,0),"")</f>
        <v/>
      </c>
      <c r="Y2383" s="127" t="str">
        <f>IFERROR(VLOOKUP(V2383,TRANSPORTE!$A$4:$C$99,3,0),"")</f>
        <v/>
      </c>
      <c r="Z2383" s="127" t="str">
        <f>IFERROR(VLOOKUP(V2383,TRANSPORTE!$A$4:$D$99,4,0),"")</f>
        <v/>
      </c>
      <c r="AA2383" s="127" t="str">
        <f>IFERROR(VLOOKUP(V2383,TRANSPORTE!$A$4:$E$99,5,0),"")</f>
        <v/>
      </c>
      <c r="AB2383" s="127" t="str">
        <f t="shared" si="280"/>
        <v/>
      </c>
      <c r="AC2383" s="127" t="str">
        <f t="shared" si="279"/>
        <v/>
      </c>
      <c r="AE2383" s="132" t="str">
        <f t="shared" si="277"/>
        <v/>
      </c>
      <c r="AH2383" s="127" t="str">
        <f t="shared" si="276"/>
        <v/>
      </c>
    </row>
    <row r="2384" spans="2:34" x14ac:dyDescent="0.3">
      <c r="B2384" s="127" t="str">
        <f t="shared" si="274"/>
        <v/>
      </c>
      <c r="C2384" s="127" t="str">
        <f t="shared" si="275"/>
        <v/>
      </c>
      <c r="E2384" s="159"/>
      <c r="F2384" s="148" t="str">
        <f>IFERROR(VLOOKUP(CONCATENATE(G2384,E2384),LOTES!$A$6:$D$1002,4,0),"")</f>
        <v/>
      </c>
      <c r="H2384" s="136" t="str">
        <f>IFERROR(VLOOKUP(CONCATENATE(G2384,E2384),LOTES!$A$6:$F$1000,6,0),"")</f>
        <v/>
      </c>
      <c r="I2384" s="132" t="str">
        <f t="shared" si="278"/>
        <v/>
      </c>
      <c r="R2384" s="132" t="str">
        <f>IFERROR(VLOOKUP(Q2384,PROVEEDORES!$A$2:$B$100,2,0),"")</f>
        <v/>
      </c>
      <c r="U2384" s="127" t="str">
        <f>IFERROR(VLOOKUP(V2384,TRANSPORTE!$A$4:$B$99,2,0),"")</f>
        <v/>
      </c>
      <c r="Y2384" s="127" t="str">
        <f>IFERROR(VLOOKUP(V2384,TRANSPORTE!$A$4:$C$99,3,0),"")</f>
        <v/>
      </c>
      <c r="Z2384" s="127" t="str">
        <f>IFERROR(VLOOKUP(V2384,TRANSPORTE!$A$4:$D$99,4,0),"")</f>
        <v/>
      </c>
      <c r="AA2384" s="127" t="str">
        <f>IFERROR(VLOOKUP(V2384,TRANSPORTE!$A$4:$E$99,5,0),"")</f>
        <v/>
      </c>
      <c r="AB2384" s="127" t="str">
        <f t="shared" si="280"/>
        <v/>
      </c>
      <c r="AC2384" s="127" t="str">
        <f t="shared" si="279"/>
        <v/>
      </c>
      <c r="AE2384" s="132" t="str">
        <f t="shared" si="277"/>
        <v/>
      </c>
      <c r="AH2384" s="127" t="str">
        <f t="shared" si="276"/>
        <v/>
      </c>
    </row>
    <row r="2385" spans="2:34" x14ac:dyDescent="0.3">
      <c r="B2385" s="127" t="str">
        <f t="shared" si="274"/>
        <v/>
      </c>
      <c r="C2385" s="127" t="str">
        <f t="shared" si="275"/>
        <v/>
      </c>
      <c r="E2385" s="159"/>
      <c r="F2385" s="148" t="str">
        <f>IFERROR(VLOOKUP(CONCATENATE(G2385,E2385),LOTES!$A$6:$D$1002,4,0),"")</f>
        <v/>
      </c>
      <c r="H2385" s="136" t="str">
        <f>IFERROR(VLOOKUP(CONCATENATE(G2385,E2385),LOTES!$A$6:$F$1000,6,0),"")</f>
        <v/>
      </c>
      <c r="I2385" s="132" t="str">
        <f t="shared" si="278"/>
        <v/>
      </c>
      <c r="R2385" s="132" t="str">
        <f>IFERROR(VLOOKUP(Q2385,PROVEEDORES!$A$2:$B$100,2,0),"")</f>
        <v/>
      </c>
      <c r="U2385" s="127" t="str">
        <f>IFERROR(VLOOKUP(V2385,TRANSPORTE!$A$4:$B$99,2,0),"")</f>
        <v/>
      </c>
      <c r="Y2385" s="127" t="str">
        <f>IFERROR(VLOOKUP(V2385,TRANSPORTE!$A$4:$C$99,3,0),"")</f>
        <v/>
      </c>
      <c r="Z2385" s="127" t="str">
        <f>IFERROR(VLOOKUP(V2385,TRANSPORTE!$A$4:$D$99,4,0),"")</f>
        <v/>
      </c>
      <c r="AA2385" s="127" t="str">
        <f>IFERROR(VLOOKUP(V2385,TRANSPORTE!$A$4:$E$99,5,0),"")</f>
        <v/>
      </c>
      <c r="AB2385" s="127" t="str">
        <f t="shared" si="280"/>
        <v/>
      </c>
      <c r="AC2385" s="127" t="str">
        <f t="shared" si="279"/>
        <v/>
      </c>
      <c r="AE2385" s="132" t="str">
        <f t="shared" si="277"/>
        <v/>
      </c>
      <c r="AH2385" s="127" t="str">
        <f t="shared" si="276"/>
        <v/>
      </c>
    </row>
    <row r="2386" spans="2:34" x14ac:dyDescent="0.3">
      <c r="B2386" s="127" t="str">
        <f t="shared" si="274"/>
        <v/>
      </c>
      <c r="C2386" s="127" t="str">
        <f t="shared" si="275"/>
        <v/>
      </c>
      <c r="E2386" s="159"/>
      <c r="F2386" s="148" t="str">
        <f>IFERROR(VLOOKUP(CONCATENATE(G2386,E2386),LOTES!$A$6:$D$1002,4,0),"")</f>
        <v/>
      </c>
      <c r="H2386" s="136" t="str">
        <f>IFERROR(VLOOKUP(CONCATENATE(G2386,E2386),LOTES!$A$6:$F$1000,6,0),"")</f>
        <v/>
      </c>
      <c r="I2386" s="132" t="str">
        <f t="shared" si="278"/>
        <v/>
      </c>
      <c r="R2386" s="132" t="str">
        <f>IFERROR(VLOOKUP(Q2386,PROVEEDORES!$A$2:$B$100,2,0),"")</f>
        <v/>
      </c>
      <c r="U2386" s="127" t="str">
        <f>IFERROR(VLOOKUP(V2386,TRANSPORTE!$A$4:$B$99,2,0),"")</f>
        <v/>
      </c>
      <c r="Y2386" s="127" t="str">
        <f>IFERROR(VLOOKUP(V2386,TRANSPORTE!$A$4:$C$99,3,0),"")</f>
        <v/>
      </c>
      <c r="Z2386" s="127" t="str">
        <f>IFERROR(VLOOKUP(V2386,TRANSPORTE!$A$4:$D$99,4,0),"")</f>
        <v/>
      </c>
      <c r="AA2386" s="127" t="str">
        <f>IFERROR(VLOOKUP(V2386,TRANSPORTE!$A$4:$E$99,5,0),"")</f>
        <v/>
      </c>
      <c r="AB2386" s="127" t="str">
        <f t="shared" si="280"/>
        <v/>
      </c>
      <c r="AC2386" s="127" t="str">
        <f t="shared" si="279"/>
        <v/>
      </c>
      <c r="AE2386" s="132" t="str">
        <f t="shared" si="277"/>
        <v/>
      </c>
      <c r="AH2386" s="127" t="str">
        <f t="shared" si="276"/>
        <v/>
      </c>
    </row>
    <row r="2387" spans="2:34" x14ac:dyDescent="0.3">
      <c r="B2387" s="127" t="str">
        <f t="shared" si="274"/>
        <v/>
      </c>
      <c r="C2387" s="127" t="str">
        <f t="shared" si="275"/>
        <v/>
      </c>
      <c r="E2387" s="159"/>
      <c r="F2387" s="148" t="str">
        <f>IFERROR(VLOOKUP(CONCATENATE(G2387,E2387),LOTES!$A$6:$D$1002,4,0),"")</f>
        <v/>
      </c>
      <c r="H2387" s="136" t="str">
        <f>IFERROR(VLOOKUP(CONCATENATE(G2387,E2387),LOTES!$A$6:$F$1000,6,0),"")</f>
        <v/>
      </c>
      <c r="I2387" s="132" t="str">
        <f t="shared" si="278"/>
        <v/>
      </c>
      <c r="R2387" s="132" t="str">
        <f>IFERROR(VLOOKUP(Q2387,PROVEEDORES!$A$2:$B$100,2,0),"")</f>
        <v/>
      </c>
      <c r="U2387" s="127" t="str">
        <f>IFERROR(VLOOKUP(V2387,TRANSPORTE!$A$4:$B$99,2,0),"")</f>
        <v/>
      </c>
      <c r="Y2387" s="127" t="str">
        <f>IFERROR(VLOOKUP(V2387,TRANSPORTE!$A$4:$C$99,3,0),"")</f>
        <v/>
      </c>
      <c r="Z2387" s="127" t="str">
        <f>IFERROR(VLOOKUP(V2387,TRANSPORTE!$A$4:$D$99,4,0),"")</f>
        <v/>
      </c>
      <c r="AA2387" s="127" t="str">
        <f>IFERROR(VLOOKUP(V2387,TRANSPORTE!$A$4:$E$99,5,0),"")</f>
        <v/>
      </c>
      <c r="AB2387" s="127" t="str">
        <f t="shared" si="280"/>
        <v/>
      </c>
      <c r="AC2387" s="127" t="str">
        <f t="shared" si="279"/>
        <v/>
      </c>
      <c r="AE2387" s="132" t="str">
        <f t="shared" si="277"/>
        <v/>
      </c>
      <c r="AH2387" s="127" t="str">
        <f t="shared" si="276"/>
        <v/>
      </c>
    </row>
    <row r="2388" spans="2:34" x14ac:dyDescent="0.3">
      <c r="B2388" s="127" t="str">
        <f t="shared" si="274"/>
        <v/>
      </c>
      <c r="C2388" s="127" t="str">
        <f t="shared" si="275"/>
        <v/>
      </c>
      <c r="E2388" s="159"/>
      <c r="F2388" s="148" t="str">
        <f>IFERROR(VLOOKUP(CONCATENATE(G2388,E2388),LOTES!$A$6:$D$1002,4,0),"")</f>
        <v/>
      </c>
      <c r="H2388" s="136" t="str">
        <f>IFERROR(VLOOKUP(CONCATENATE(G2388,E2388),LOTES!$A$6:$F$1000,6,0),"")</f>
        <v/>
      </c>
      <c r="I2388" s="132" t="str">
        <f t="shared" si="278"/>
        <v/>
      </c>
      <c r="R2388" s="132" t="str">
        <f>IFERROR(VLOOKUP(Q2388,PROVEEDORES!$A$2:$B$100,2,0),"")</f>
        <v/>
      </c>
      <c r="U2388" s="127" t="str">
        <f>IFERROR(VLOOKUP(V2388,TRANSPORTE!$A$4:$B$99,2,0),"")</f>
        <v/>
      </c>
      <c r="Y2388" s="127" t="str">
        <f>IFERROR(VLOOKUP(V2388,TRANSPORTE!$A$4:$C$99,3,0),"")</f>
        <v/>
      </c>
      <c r="Z2388" s="127" t="str">
        <f>IFERROR(VLOOKUP(V2388,TRANSPORTE!$A$4:$D$99,4,0),"")</f>
        <v/>
      </c>
      <c r="AA2388" s="127" t="str">
        <f>IFERROR(VLOOKUP(V2388,TRANSPORTE!$A$4:$E$99,5,0),"")</f>
        <v/>
      </c>
      <c r="AB2388" s="127" t="str">
        <f t="shared" si="280"/>
        <v/>
      </c>
      <c r="AC2388" s="127" t="str">
        <f t="shared" si="279"/>
        <v/>
      </c>
      <c r="AE2388" s="132" t="str">
        <f t="shared" si="277"/>
        <v/>
      </c>
      <c r="AH2388" s="127" t="str">
        <f t="shared" si="276"/>
        <v/>
      </c>
    </row>
    <row r="2389" spans="2:34" x14ac:dyDescent="0.3">
      <c r="B2389" s="127" t="str">
        <f t="shared" si="274"/>
        <v/>
      </c>
      <c r="C2389" s="127" t="str">
        <f t="shared" si="275"/>
        <v/>
      </c>
      <c r="E2389" s="159"/>
      <c r="F2389" s="148" t="str">
        <f>IFERROR(VLOOKUP(CONCATENATE(G2389,E2389),LOTES!$A$6:$D$1002,4,0),"")</f>
        <v/>
      </c>
      <c r="H2389" s="136" t="str">
        <f>IFERROR(VLOOKUP(CONCATENATE(G2389,E2389),LOTES!$A$6:$F$1000,6,0),"")</f>
        <v/>
      </c>
      <c r="I2389" s="132" t="str">
        <f t="shared" si="278"/>
        <v/>
      </c>
      <c r="R2389" s="132" t="str">
        <f>IFERROR(VLOOKUP(Q2389,PROVEEDORES!$A$2:$B$100,2,0),"")</f>
        <v/>
      </c>
      <c r="U2389" s="127" t="str">
        <f>IFERROR(VLOOKUP(V2389,TRANSPORTE!$A$4:$B$99,2,0),"")</f>
        <v/>
      </c>
      <c r="Y2389" s="127" t="str">
        <f>IFERROR(VLOOKUP(V2389,TRANSPORTE!$A$4:$C$99,3,0),"")</f>
        <v/>
      </c>
      <c r="Z2389" s="127" t="str">
        <f>IFERROR(VLOOKUP(V2389,TRANSPORTE!$A$4:$D$99,4,0),"")</f>
        <v/>
      </c>
      <c r="AA2389" s="127" t="str">
        <f>IFERROR(VLOOKUP(V2389,TRANSPORTE!$A$4:$E$99,5,0),"")</f>
        <v/>
      </c>
      <c r="AB2389" s="127" t="str">
        <f t="shared" si="280"/>
        <v/>
      </c>
      <c r="AC2389" s="127" t="str">
        <f t="shared" si="279"/>
        <v/>
      </c>
      <c r="AE2389" s="132" t="str">
        <f t="shared" si="277"/>
        <v/>
      </c>
      <c r="AH2389" s="127" t="str">
        <f t="shared" si="276"/>
        <v/>
      </c>
    </row>
    <row r="2390" spans="2:34" x14ac:dyDescent="0.3">
      <c r="B2390" s="127" t="str">
        <f t="shared" si="274"/>
        <v/>
      </c>
      <c r="C2390" s="127" t="str">
        <f t="shared" si="275"/>
        <v/>
      </c>
      <c r="E2390" s="159"/>
      <c r="F2390" s="148" t="str">
        <f>IFERROR(VLOOKUP(CONCATENATE(G2390,E2390),LOTES!$A$6:$D$1002,4,0),"")</f>
        <v/>
      </c>
      <c r="H2390" s="136" t="str">
        <f>IFERROR(VLOOKUP(CONCATENATE(G2390,E2390),LOTES!$A$6:$F$1000,6,0),"")</f>
        <v/>
      </c>
      <c r="I2390" s="132" t="str">
        <f t="shared" si="278"/>
        <v/>
      </c>
      <c r="R2390" s="132" t="str">
        <f>IFERROR(VLOOKUP(Q2390,PROVEEDORES!$A$2:$B$100,2,0),"")</f>
        <v/>
      </c>
      <c r="U2390" s="127" t="str">
        <f>IFERROR(VLOOKUP(V2390,TRANSPORTE!$A$4:$B$99,2,0),"")</f>
        <v/>
      </c>
      <c r="Y2390" s="127" t="str">
        <f>IFERROR(VLOOKUP(V2390,TRANSPORTE!$A$4:$C$99,3,0),"")</f>
        <v/>
      </c>
      <c r="Z2390" s="127" t="str">
        <f>IFERROR(VLOOKUP(V2390,TRANSPORTE!$A$4:$D$99,4,0),"")</f>
        <v/>
      </c>
      <c r="AA2390" s="127" t="str">
        <f>IFERROR(VLOOKUP(V2390,TRANSPORTE!$A$4:$E$99,5,0),"")</f>
        <v/>
      </c>
      <c r="AB2390" s="127" t="str">
        <f t="shared" si="280"/>
        <v/>
      </c>
      <c r="AC2390" s="127" t="str">
        <f t="shared" si="279"/>
        <v/>
      </c>
      <c r="AE2390" s="132" t="str">
        <f t="shared" si="277"/>
        <v/>
      </c>
      <c r="AH2390" s="127" t="str">
        <f t="shared" si="276"/>
        <v/>
      </c>
    </row>
    <row r="2391" spans="2:34" x14ac:dyDescent="0.3">
      <c r="B2391" s="127" t="str">
        <f t="shared" si="274"/>
        <v/>
      </c>
      <c r="C2391" s="127" t="str">
        <f t="shared" si="275"/>
        <v/>
      </c>
      <c r="E2391" s="159"/>
      <c r="F2391" s="148" t="str">
        <f>IFERROR(VLOOKUP(CONCATENATE(G2391,E2391),LOTES!$A$6:$D$1002,4,0),"")</f>
        <v/>
      </c>
      <c r="H2391" s="136" t="str">
        <f>IFERROR(VLOOKUP(CONCATENATE(G2391,E2391),LOTES!$A$6:$F$1000,6,0),"")</f>
        <v/>
      </c>
      <c r="I2391" s="132" t="str">
        <f t="shared" si="278"/>
        <v/>
      </c>
      <c r="R2391" s="132" t="str">
        <f>IFERROR(VLOOKUP(Q2391,PROVEEDORES!$A$2:$B$100,2,0),"")</f>
        <v/>
      </c>
      <c r="U2391" s="127" t="str">
        <f>IFERROR(VLOOKUP(V2391,TRANSPORTE!$A$4:$B$99,2,0),"")</f>
        <v/>
      </c>
      <c r="Y2391" s="127" t="str">
        <f>IFERROR(VLOOKUP(V2391,TRANSPORTE!$A$4:$C$99,3,0),"")</f>
        <v/>
      </c>
      <c r="Z2391" s="127" t="str">
        <f>IFERROR(VLOOKUP(V2391,TRANSPORTE!$A$4:$D$99,4,0),"")</f>
        <v/>
      </c>
      <c r="AA2391" s="127" t="str">
        <f>IFERROR(VLOOKUP(V2391,TRANSPORTE!$A$4:$E$99,5,0),"")</f>
        <v/>
      </c>
      <c r="AB2391" s="127" t="str">
        <f t="shared" si="280"/>
        <v/>
      </c>
      <c r="AC2391" s="127" t="str">
        <f t="shared" si="279"/>
        <v/>
      </c>
      <c r="AE2391" s="132" t="str">
        <f t="shared" si="277"/>
        <v/>
      </c>
      <c r="AH2391" s="127" t="str">
        <f t="shared" si="276"/>
        <v/>
      </c>
    </row>
    <row r="2392" spans="2:34" x14ac:dyDescent="0.3">
      <c r="B2392" s="127" t="str">
        <f t="shared" si="274"/>
        <v/>
      </c>
      <c r="C2392" s="127" t="str">
        <f t="shared" si="275"/>
        <v/>
      </c>
      <c r="E2392" s="159"/>
      <c r="F2392" s="148" t="str">
        <f>IFERROR(VLOOKUP(CONCATENATE(G2392,E2392),LOTES!$A$6:$D$1002,4,0),"")</f>
        <v/>
      </c>
      <c r="H2392" s="136" t="str">
        <f>IFERROR(VLOOKUP(CONCATENATE(G2392,E2392),LOTES!$A$6:$F$1000,6,0),"")</f>
        <v/>
      </c>
      <c r="I2392" s="132" t="str">
        <f t="shared" si="278"/>
        <v/>
      </c>
      <c r="R2392" s="132" t="str">
        <f>IFERROR(VLOOKUP(Q2392,PROVEEDORES!$A$2:$B$100,2,0),"")</f>
        <v/>
      </c>
      <c r="U2392" s="127" t="str">
        <f>IFERROR(VLOOKUP(V2392,TRANSPORTE!$A$4:$B$99,2,0),"")</f>
        <v/>
      </c>
      <c r="Y2392" s="127" t="str">
        <f>IFERROR(VLOOKUP(V2392,TRANSPORTE!$A$4:$C$99,3,0),"")</f>
        <v/>
      </c>
      <c r="Z2392" s="127" t="str">
        <f>IFERROR(VLOOKUP(V2392,TRANSPORTE!$A$4:$D$99,4,0),"")</f>
        <v/>
      </c>
      <c r="AA2392" s="127" t="str">
        <f>IFERROR(VLOOKUP(V2392,TRANSPORTE!$A$4:$E$99,5,0),"")</f>
        <v/>
      </c>
      <c r="AB2392" s="127" t="str">
        <f t="shared" si="280"/>
        <v/>
      </c>
      <c r="AC2392" s="127" t="str">
        <f t="shared" si="279"/>
        <v/>
      </c>
      <c r="AE2392" s="132" t="str">
        <f t="shared" si="277"/>
        <v/>
      </c>
      <c r="AH2392" s="127" t="str">
        <f t="shared" si="276"/>
        <v/>
      </c>
    </row>
    <row r="2393" spans="2:34" x14ac:dyDescent="0.3">
      <c r="B2393" s="127" t="str">
        <f t="shared" si="274"/>
        <v/>
      </c>
      <c r="C2393" s="127" t="str">
        <f t="shared" si="275"/>
        <v/>
      </c>
      <c r="E2393" s="159"/>
      <c r="F2393" s="148" t="str">
        <f>IFERROR(VLOOKUP(CONCATENATE(G2393,E2393),LOTES!$A$6:$D$1002,4,0),"")</f>
        <v/>
      </c>
      <c r="H2393" s="136" t="str">
        <f>IFERROR(VLOOKUP(CONCATENATE(G2393,E2393),LOTES!$A$6:$F$1000,6,0),"")</f>
        <v/>
      </c>
      <c r="I2393" s="132" t="str">
        <f t="shared" si="278"/>
        <v/>
      </c>
      <c r="R2393" s="132" t="str">
        <f>IFERROR(VLOOKUP(Q2393,PROVEEDORES!$A$2:$B$100,2,0),"")</f>
        <v/>
      </c>
      <c r="U2393" s="127" t="str">
        <f>IFERROR(VLOOKUP(V2393,TRANSPORTE!$A$4:$B$99,2,0),"")</f>
        <v/>
      </c>
      <c r="Y2393" s="127" t="str">
        <f>IFERROR(VLOOKUP(V2393,TRANSPORTE!$A$4:$C$99,3,0),"")</f>
        <v/>
      </c>
      <c r="Z2393" s="127" t="str">
        <f>IFERROR(VLOOKUP(V2393,TRANSPORTE!$A$4:$D$99,4,0),"")</f>
        <v/>
      </c>
      <c r="AA2393" s="127" t="str">
        <f>IFERROR(VLOOKUP(V2393,TRANSPORTE!$A$4:$E$99,5,0),"")</f>
        <v/>
      </c>
      <c r="AB2393" s="127" t="str">
        <f t="shared" si="280"/>
        <v/>
      </c>
      <c r="AC2393" s="127" t="str">
        <f t="shared" si="279"/>
        <v/>
      </c>
      <c r="AE2393" s="132" t="str">
        <f t="shared" si="277"/>
        <v/>
      </c>
      <c r="AH2393" s="127" t="str">
        <f t="shared" si="276"/>
        <v/>
      </c>
    </row>
    <row r="2394" spans="2:34" x14ac:dyDescent="0.3">
      <c r="B2394" s="127" t="str">
        <f t="shared" si="274"/>
        <v/>
      </c>
      <c r="C2394" s="127" t="str">
        <f t="shared" si="275"/>
        <v/>
      </c>
      <c r="E2394" s="159"/>
      <c r="F2394" s="148" t="str">
        <f>IFERROR(VLOOKUP(CONCATENATE(G2394,E2394),LOTES!$A$6:$D$1002,4,0),"")</f>
        <v/>
      </c>
      <c r="H2394" s="136" t="str">
        <f>IFERROR(VLOOKUP(CONCATENATE(G2394,E2394),LOTES!$A$6:$F$1000,6,0),"")</f>
        <v/>
      </c>
      <c r="I2394" s="132" t="str">
        <f t="shared" si="278"/>
        <v/>
      </c>
      <c r="R2394" s="132" t="str">
        <f>IFERROR(VLOOKUP(Q2394,PROVEEDORES!$A$2:$B$100,2,0),"")</f>
        <v/>
      </c>
      <c r="U2394" s="127" t="str">
        <f>IFERROR(VLOOKUP(V2394,TRANSPORTE!$A$4:$B$99,2,0),"")</f>
        <v/>
      </c>
      <c r="Y2394" s="127" t="str">
        <f>IFERROR(VLOOKUP(V2394,TRANSPORTE!$A$4:$C$99,3,0),"")</f>
        <v/>
      </c>
      <c r="Z2394" s="127" t="str">
        <f>IFERROR(VLOOKUP(V2394,TRANSPORTE!$A$4:$D$99,4,0),"")</f>
        <v/>
      </c>
      <c r="AA2394" s="127" t="str">
        <f>IFERROR(VLOOKUP(V2394,TRANSPORTE!$A$4:$E$99,5,0),"")</f>
        <v/>
      </c>
      <c r="AB2394" s="127" t="str">
        <f t="shared" si="280"/>
        <v/>
      </c>
      <c r="AC2394" s="127" t="str">
        <f t="shared" si="279"/>
        <v/>
      </c>
      <c r="AE2394" s="132" t="str">
        <f t="shared" si="277"/>
        <v/>
      </c>
      <c r="AH2394" s="127" t="str">
        <f t="shared" si="276"/>
        <v/>
      </c>
    </row>
    <row r="2395" spans="2:34" x14ac:dyDescent="0.3">
      <c r="B2395" s="127" t="str">
        <f t="shared" si="274"/>
        <v/>
      </c>
      <c r="C2395" s="127" t="str">
        <f t="shared" si="275"/>
        <v/>
      </c>
      <c r="E2395" s="159"/>
      <c r="F2395" s="148" t="str">
        <f>IFERROR(VLOOKUP(CONCATENATE(G2395,E2395),LOTES!$A$6:$D$1002,4,0),"")</f>
        <v/>
      </c>
      <c r="H2395" s="136" t="str">
        <f>IFERROR(VLOOKUP(CONCATENATE(G2395,E2395),LOTES!$A$6:$F$1000,6,0),"")</f>
        <v/>
      </c>
      <c r="I2395" s="132" t="str">
        <f t="shared" si="278"/>
        <v/>
      </c>
      <c r="R2395" s="132" t="str">
        <f>IFERROR(VLOOKUP(Q2395,PROVEEDORES!$A$2:$B$100,2,0),"")</f>
        <v/>
      </c>
      <c r="U2395" s="127" t="str">
        <f>IFERROR(VLOOKUP(V2395,TRANSPORTE!$A$4:$B$99,2,0),"")</f>
        <v/>
      </c>
      <c r="Y2395" s="127" t="str">
        <f>IFERROR(VLOOKUP(V2395,TRANSPORTE!$A$4:$C$99,3,0),"")</f>
        <v/>
      </c>
      <c r="Z2395" s="127" t="str">
        <f>IFERROR(VLOOKUP(V2395,TRANSPORTE!$A$4:$D$99,4,0),"")</f>
        <v/>
      </c>
      <c r="AA2395" s="127" t="str">
        <f>IFERROR(VLOOKUP(V2395,TRANSPORTE!$A$4:$E$99,5,0),"")</f>
        <v/>
      </c>
      <c r="AB2395" s="127" t="str">
        <f t="shared" si="280"/>
        <v/>
      </c>
      <c r="AC2395" s="127" t="str">
        <f t="shared" si="279"/>
        <v/>
      </c>
      <c r="AE2395" s="132" t="str">
        <f t="shared" si="277"/>
        <v/>
      </c>
      <c r="AH2395" s="127" t="str">
        <f t="shared" si="276"/>
        <v/>
      </c>
    </row>
    <row r="2396" spans="2:34" x14ac:dyDescent="0.3">
      <c r="B2396" s="127" t="str">
        <f t="shared" si="274"/>
        <v/>
      </c>
      <c r="C2396" s="127" t="str">
        <f t="shared" si="275"/>
        <v/>
      </c>
      <c r="E2396" s="159"/>
      <c r="F2396" s="148" t="str">
        <f>IFERROR(VLOOKUP(CONCATENATE(G2396,E2396),LOTES!$A$6:$D$1002,4,0),"")</f>
        <v/>
      </c>
      <c r="H2396" s="136" t="str">
        <f>IFERROR(VLOOKUP(CONCATENATE(G2396,E2396),LOTES!$A$6:$F$1000,6,0),"")</f>
        <v/>
      </c>
      <c r="I2396" s="132" t="str">
        <f t="shared" si="278"/>
        <v/>
      </c>
      <c r="R2396" s="132" t="str">
        <f>IFERROR(VLOOKUP(Q2396,PROVEEDORES!$A$2:$B$100,2,0),"")</f>
        <v/>
      </c>
      <c r="U2396" s="127" t="str">
        <f>IFERROR(VLOOKUP(V2396,TRANSPORTE!$A$4:$B$99,2,0),"")</f>
        <v/>
      </c>
      <c r="Y2396" s="127" t="str">
        <f>IFERROR(VLOOKUP(V2396,TRANSPORTE!$A$4:$C$99,3,0),"")</f>
        <v/>
      </c>
      <c r="Z2396" s="127" t="str">
        <f>IFERROR(VLOOKUP(V2396,TRANSPORTE!$A$4:$D$99,4,0),"")</f>
        <v/>
      </c>
      <c r="AA2396" s="127" t="str">
        <f>IFERROR(VLOOKUP(V2396,TRANSPORTE!$A$4:$E$99,5,0),"")</f>
        <v/>
      </c>
      <c r="AB2396" s="127" t="str">
        <f t="shared" si="280"/>
        <v/>
      </c>
      <c r="AC2396" s="127" t="str">
        <f t="shared" si="279"/>
        <v/>
      </c>
      <c r="AE2396" s="132" t="str">
        <f t="shared" si="277"/>
        <v/>
      </c>
      <c r="AH2396" s="127" t="str">
        <f t="shared" si="276"/>
        <v/>
      </c>
    </row>
    <row r="2397" spans="2:34" x14ac:dyDescent="0.3">
      <c r="B2397" s="127" t="str">
        <f t="shared" si="274"/>
        <v/>
      </c>
      <c r="C2397" s="127" t="str">
        <f t="shared" si="275"/>
        <v/>
      </c>
      <c r="E2397" s="159"/>
      <c r="F2397" s="148" t="str">
        <f>IFERROR(VLOOKUP(CONCATENATE(G2397,E2397),LOTES!$A$6:$D$1002,4,0),"")</f>
        <v/>
      </c>
      <c r="H2397" s="136" t="str">
        <f>IFERROR(VLOOKUP(CONCATENATE(G2397,E2397),LOTES!$A$6:$F$1000,6,0),"")</f>
        <v/>
      </c>
      <c r="I2397" s="132" t="str">
        <f t="shared" si="278"/>
        <v/>
      </c>
      <c r="R2397" s="132" t="str">
        <f>IFERROR(VLOOKUP(Q2397,PROVEEDORES!$A$2:$B$100,2,0),"")</f>
        <v/>
      </c>
      <c r="U2397" s="127" t="str">
        <f>IFERROR(VLOOKUP(V2397,TRANSPORTE!$A$4:$B$99,2,0),"")</f>
        <v/>
      </c>
      <c r="Y2397" s="127" t="str">
        <f>IFERROR(VLOOKUP(V2397,TRANSPORTE!$A$4:$C$99,3,0),"")</f>
        <v/>
      </c>
      <c r="Z2397" s="127" t="str">
        <f>IFERROR(VLOOKUP(V2397,TRANSPORTE!$A$4:$D$99,4,0),"")</f>
        <v/>
      </c>
      <c r="AA2397" s="127" t="str">
        <f>IFERROR(VLOOKUP(V2397,TRANSPORTE!$A$4:$E$99,5,0),"")</f>
        <v/>
      </c>
      <c r="AB2397" s="127" t="str">
        <f t="shared" si="280"/>
        <v/>
      </c>
      <c r="AC2397" s="127" t="str">
        <f t="shared" si="279"/>
        <v/>
      </c>
      <c r="AE2397" s="132" t="str">
        <f t="shared" si="277"/>
        <v/>
      </c>
      <c r="AH2397" s="127" t="str">
        <f t="shared" si="276"/>
        <v/>
      </c>
    </row>
    <row r="2398" spans="2:34" x14ac:dyDescent="0.3">
      <c r="B2398" s="127" t="str">
        <f t="shared" si="274"/>
        <v/>
      </c>
      <c r="C2398" s="127" t="str">
        <f t="shared" si="275"/>
        <v/>
      </c>
      <c r="E2398" s="159"/>
      <c r="F2398" s="148" t="str">
        <f>IFERROR(VLOOKUP(CONCATENATE(G2398,E2398),LOTES!$A$6:$D$1002,4,0),"")</f>
        <v/>
      </c>
      <c r="H2398" s="136" t="str">
        <f>IFERROR(VLOOKUP(CONCATENATE(G2398,E2398),LOTES!$A$6:$F$1000,6,0),"")</f>
        <v/>
      </c>
      <c r="I2398" s="132" t="str">
        <f t="shared" si="278"/>
        <v/>
      </c>
      <c r="R2398" s="132" t="str">
        <f>IFERROR(VLOOKUP(Q2398,PROVEEDORES!$A$2:$B$100,2,0),"")</f>
        <v/>
      </c>
      <c r="U2398" s="127" t="str">
        <f>IFERROR(VLOOKUP(V2398,TRANSPORTE!$A$4:$B$99,2,0),"")</f>
        <v/>
      </c>
      <c r="Y2398" s="127" t="str">
        <f>IFERROR(VLOOKUP(V2398,TRANSPORTE!$A$4:$C$99,3,0),"")</f>
        <v/>
      </c>
      <c r="Z2398" s="127" t="str">
        <f>IFERROR(VLOOKUP(V2398,TRANSPORTE!$A$4:$D$99,4,0),"")</f>
        <v/>
      </c>
      <c r="AA2398" s="127" t="str">
        <f>IFERROR(VLOOKUP(V2398,TRANSPORTE!$A$4:$E$99,5,0),"")</f>
        <v/>
      </c>
      <c r="AB2398" s="127" t="str">
        <f t="shared" si="280"/>
        <v/>
      </c>
      <c r="AC2398" s="127" t="str">
        <f t="shared" si="279"/>
        <v/>
      </c>
      <c r="AE2398" s="132" t="str">
        <f t="shared" si="277"/>
        <v/>
      </c>
      <c r="AH2398" s="127" t="str">
        <f t="shared" si="276"/>
        <v/>
      </c>
    </row>
    <row r="2399" spans="2:34" x14ac:dyDescent="0.3">
      <c r="B2399" s="127" t="str">
        <f t="shared" si="274"/>
        <v/>
      </c>
      <c r="C2399" s="127" t="str">
        <f t="shared" si="275"/>
        <v/>
      </c>
      <c r="E2399" s="159"/>
      <c r="F2399" s="148" t="str">
        <f>IFERROR(VLOOKUP(CONCATENATE(G2399,E2399),LOTES!$A$6:$D$1002,4,0),"")</f>
        <v/>
      </c>
      <c r="H2399" s="136" t="str">
        <f>IFERROR(VLOOKUP(CONCATENATE(G2399,E2399),LOTES!$A$6:$F$1000,6,0),"")</f>
        <v/>
      </c>
      <c r="I2399" s="132" t="str">
        <f t="shared" si="278"/>
        <v/>
      </c>
      <c r="R2399" s="132" t="str">
        <f>IFERROR(VLOOKUP(Q2399,PROVEEDORES!$A$2:$B$100,2,0),"")</f>
        <v/>
      </c>
      <c r="U2399" s="127" t="str">
        <f>IFERROR(VLOOKUP(V2399,TRANSPORTE!$A$4:$B$99,2,0),"")</f>
        <v/>
      </c>
      <c r="Y2399" s="127" t="str">
        <f>IFERROR(VLOOKUP(V2399,TRANSPORTE!$A$4:$C$99,3,0),"")</f>
        <v/>
      </c>
      <c r="Z2399" s="127" t="str">
        <f>IFERROR(VLOOKUP(V2399,TRANSPORTE!$A$4:$D$99,4,0),"")</f>
        <v/>
      </c>
      <c r="AA2399" s="127" t="str">
        <f>IFERROR(VLOOKUP(V2399,TRANSPORTE!$A$4:$E$99,5,0),"")</f>
        <v/>
      </c>
      <c r="AB2399" s="127" t="str">
        <f t="shared" si="280"/>
        <v/>
      </c>
      <c r="AC2399" s="127" t="str">
        <f t="shared" si="279"/>
        <v/>
      </c>
      <c r="AE2399" s="132" t="str">
        <f t="shared" si="277"/>
        <v/>
      </c>
      <c r="AH2399" s="127" t="str">
        <f t="shared" si="276"/>
        <v/>
      </c>
    </row>
    <row r="2400" spans="2:34" x14ac:dyDescent="0.3">
      <c r="B2400" s="127" t="str">
        <f t="shared" si="274"/>
        <v/>
      </c>
      <c r="C2400" s="127" t="str">
        <f t="shared" si="275"/>
        <v/>
      </c>
      <c r="E2400" s="159"/>
      <c r="F2400" s="148" t="str">
        <f>IFERROR(VLOOKUP(CONCATENATE(G2400,E2400),LOTES!$A$6:$D$1002,4,0),"")</f>
        <v/>
      </c>
      <c r="H2400" s="136" t="str">
        <f>IFERROR(VLOOKUP(CONCATENATE(G2400,E2400),LOTES!$A$6:$F$1000,6,0),"")</f>
        <v/>
      </c>
      <c r="I2400" s="132" t="str">
        <f t="shared" si="278"/>
        <v/>
      </c>
      <c r="R2400" s="132" t="str">
        <f>IFERROR(VLOOKUP(Q2400,PROVEEDORES!$A$2:$B$100,2,0),"")</f>
        <v/>
      </c>
      <c r="U2400" s="127" t="str">
        <f>IFERROR(VLOOKUP(V2400,TRANSPORTE!$A$4:$B$99,2,0),"")</f>
        <v/>
      </c>
      <c r="Y2400" s="127" t="str">
        <f>IFERROR(VLOOKUP(V2400,TRANSPORTE!$A$4:$C$99,3,0),"")</f>
        <v/>
      </c>
      <c r="Z2400" s="127" t="str">
        <f>IFERROR(VLOOKUP(V2400,TRANSPORTE!$A$4:$D$99,4,0),"")</f>
        <v/>
      </c>
      <c r="AA2400" s="127" t="str">
        <f>IFERROR(VLOOKUP(V2400,TRANSPORTE!$A$4:$E$99,5,0),"")</f>
        <v/>
      </c>
      <c r="AB2400" s="127" t="str">
        <f t="shared" si="280"/>
        <v/>
      </c>
      <c r="AC2400" s="127" t="str">
        <f t="shared" si="279"/>
        <v/>
      </c>
      <c r="AE2400" s="132" t="str">
        <f t="shared" si="277"/>
        <v/>
      </c>
      <c r="AH2400" s="127" t="str">
        <f t="shared" si="276"/>
        <v/>
      </c>
    </row>
    <row r="2401" spans="2:34" x14ac:dyDescent="0.3">
      <c r="B2401" s="127" t="str">
        <f t="shared" si="274"/>
        <v/>
      </c>
      <c r="C2401" s="127" t="str">
        <f t="shared" si="275"/>
        <v/>
      </c>
      <c r="E2401" s="159"/>
      <c r="F2401" s="148" t="str">
        <f>IFERROR(VLOOKUP(CONCATENATE(G2401,E2401),LOTES!$A$6:$D$1002,4,0),"")</f>
        <v/>
      </c>
      <c r="H2401" s="136" t="str">
        <f>IFERROR(VLOOKUP(CONCATENATE(G2401,E2401),LOTES!$A$6:$F$1000,6,0),"")</f>
        <v/>
      </c>
      <c r="I2401" s="132" t="str">
        <f t="shared" si="278"/>
        <v/>
      </c>
      <c r="R2401" s="132" t="str">
        <f>IFERROR(VLOOKUP(Q2401,PROVEEDORES!$A$2:$B$100,2,0),"")</f>
        <v/>
      </c>
      <c r="U2401" s="127" t="str">
        <f>IFERROR(VLOOKUP(V2401,TRANSPORTE!$A$4:$B$99,2,0),"")</f>
        <v/>
      </c>
      <c r="Y2401" s="127" t="str">
        <f>IFERROR(VLOOKUP(V2401,TRANSPORTE!$A$4:$C$99,3,0),"")</f>
        <v/>
      </c>
      <c r="Z2401" s="127" t="str">
        <f>IFERROR(VLOOKUP(V2401,TRANSPORTE!$A$4:$D$99,4,0),"")</f>
        <v/>
      </c>
      <c r="AA2401" s="127" t="str">
        <f>IFERROR(VLOOKUP(V2401,TRANSPORTE!$A$4:$E$99,5,0),"")</f>
        <v/>
      </c>
      <c r="AB2401" s="127" t="str">
        <f t="shared" si="280"/>
        <v/>
      </c>
      <c r="AC2401" s="127" t="str">
        <f t="shared" si="279"/>
        <v/>
      </c>
      <c r="AE2401" s="132" t="str">
        <f t="shared" si="277"/>
        <v/>
      </c>
      <c r="AH2401" s="127" t="str">
        <f t="shared" si="276"/>
        <v/>
      </c>
    </row>
    <row r="2402" spans="2:34" x14ac:dyDescent="0.3">
      <c r="B2402" s="127" t="str">
        <f t="shared" si="274"/>
        <v/>
      </c>
      <c r="C2402" s="127" t="str">
        <f t="shared" si="275"/>
        <v/>
      </c>
      <c r="E2402" s="159"/>
      <c r="F2402" s="148" t="str">
        <f>IFERROR(VLOOKUP(CONCATENATE(G2402,E2402),LOTES!$A$6:$D$1002,4,0),"")</f>
        <v/>
      </c>
      <c r="H2402" s="136" t="str">
        <f>IFERROR(VLOOKUP(CONCATENATE(G2402,E2402),LOTES!$A$6:$F$1000,6,0),"")</f>
        <v/>
      </c>
      <c r="I2402" s="132" t="str">
        <f t="shared" si="278"/>
        <v/>
      </c>
      <c r="R2402" s="132" t="str">
        <f>IFERROR(VLOOKUP(Q2402,PROVEEDORES!$A$2:$B$100,2,0),"")</f>
        <v/>
      </c>
      <c r="U2402" s="127" t="str">
        <f>IFERROR(VLOOKUP(V2402,TRANSPORTE!$A$4:$B$99,2,0),"")</f>
        <v/>
      </c>
      <c r="Y2402" s="127" t="str">
        <f>IFERROR(VLOOKUP(V2402,TRANSPORTE!$A$4:$C$99,3,0),"")</f>
        <v/>
      </c>
      <c r="Z2402" s="127" t="str">
        <f>IFERROR(VLOOKUP(V2402,TRANSPORTE!$A$4:$D$99,4,0),"")</f>
        <v/>
      </c>
      <c r="AA2402" s="127" t="str">
        <f>IFERROR(VLOOKUP(V2402,TRANSPORTE!$A$4:$E$99,5,0),"")</f>
        <v/>
      </c>
      <c r="AB2402" s="127" t="str">
        <f t="shared" si="280"/>
        <v/>
      </c>
      <c r="AC2402" s="127" t="str">
        <f t="shared" si="279"/>
        <v/>
      </c>
      <c r="AE2402" s="132" t="str">
        <f t="shared" si="277"/>
        <v/>
      </c>
      <c r="AH2402" s="127" t="str">
        <f t="shared" si="276"/>
        <v/>
      </c>
    </row>
    <row r="2403" spans="2:34" x14ac:dyDescent="0.3">
      <c r="B2403" s="127" t="str">
        <f t="shared" si="274"/>
        <v/>
      </c>
      <c r="C2403" s="127" t="str">
        <f t="shared" si="275"/>
        <v/>
      </c>
      <c r="E2403" s="159"/>
      <c r="F2403" s="148" t="str">
        <f>IFERROR(VLOOKUP(CONCATENATE(G2403,E2403),LOTES!$A$6:$D$1002,4,0),"")</f>
        <v/>
      </c>
      <c r="H2403" s="136" t="str">
        <f>IFERROR(VLOOKUP(CONCATENATE(G2403,E2403),LOTES!$A$6:$F$1000,6,0),"")</f>
        <v/>
      </c>
      <c r="I2403" s="132" t="str">
        <f t="shared" si="278"/>
        <v/>
      </c>
      <c r="R2403" s="132" t="str">
        <f>IFERROR(VLOOKUP(Q2403,PROVEEDORES!$A$2:$B$100,2,0),"")</f>
        <v/>
      </c>
      <c r="U2403" s="127" t="str">
        <f>IFERROR(VLOOKUP(V2403,TRANSPORTE!$A$4:$B$99,2,0),"")</f>
        <v/>
      </c>
      <c r="Y2403" s="127" t="str">
        <f>IFERROR(VLOOKUP(V2403,TRANSPORTE!$A$4:$C$99,3,0),"")</f>
        <v/>
      </c>
      <c r="Z2403" s="127" t="str">
        <f>IFERROR(VLOOKUP(V2403,TRANSPORTE!$A$4:$D$99,4,0),"")</f>
        <v/>
      </c>
      <c r="AA2403" s="127" t="str">
        <f>IFERROR(VLOOKUP(V2403,TRANSPORTE!$A$4:$E$99,5,0),"")</f>
        <v/>
      </c>
      <c r="AB2403" s="127" t="str">
        <f t="shared" si="280"/>
        <v/>
      </c>
      <c r="AC2403" s="127" t="str">
        <f t="shared" si="279"/>
        <v/>
      </c>
      <c r="AE2403" s="132" t="str">
        <f t="shared" si="277"/>
        <v/>
      </c>
      <c r="AH2403" s="127" t="str">
        <f t="shared" si="276"/>
        <v/>
      </c>
    </row>
    <row r="2404" spans="2:34" x14ac:dyDescent="0.3">
      <c r="B2404" s="127" t="str">
        <f t="shared" si="274"/>
        <v/>
      </c>
      <c r="C2404" s="127" t="str">
        <f t="shared" si="275"/>
        <v/>
      </c>
      <c r="E2404" s="159"/>
      <c r="F2404" s="148" t="str">
        <f>IFERROR(VLOOKUP(CONCATENATE(G2404,E2404),LOTES!$A$6:$D$1002,4,0),"")</f>
        <v/>
      </c>
      <c r="H2404" s="136" t="str">
        <f>IFERROR(VLOOKUP(CONCATENATE(G2404,E2404),LOTES!$A$6:$F$1000,6,0),"")</f>
        <v/>
      </c>
      <c r="I2404" s="132" t="str">
        <f t="shared" si="278"/>
        <v/>
      </c>
      <c r="R2404" s="132" t="str">
        <f>IFERROR(VLOOKUP(Q2404,PROVEEDORES!$A$2:$B$100,2,0),"")</f>
        <v/>
      </c>
      <c r="U2404" s="127" t="str">
        <f>IFERROR(VLOOKUP(V2404,TRANSPORTE!$A$4:$B$99,2,0),"")</f>
        <v/>
      </c>
      <c r="Y2404" s="127" t="str">
        <f>IFERROR(VLOOKUP(V2404,TRANSPORTE!$A$4:$C$99,3,0),"")</f>
        <v/>
      </c>
      <c r="Z2404" s="127" t="str">
        <f>IFERROR(VLOOKUP(V2404,TRANSPORTE!$A$4:$D$99,4,0),"")</f>
        <v/>
      </c>
      <c r="AA2404" s="127" t="str">
        <f>IFERROR(VLOOKUP(V2404,TRANSPORTE!$A$4:$E$99,5,0),"")</f>
        <v/>
      </c>
      <c r="AB2404" s="127" t="str">
        <f t="shared" si="280"/>
        <v/>
      </c>
      <c r="AC2404" s="127" t="str">
        <f t="shared" si="279"/>
        <v/>
      </c>
      <c r="AE2404" s="132" t="str">
        <f t="shared" si="277"/>
        <v/>
      </c>
      <c r="AH2404" s="127" t="str">
        <f t="shared" si="276"/>
        <v/>
      </c>
    </row>
    <row r="2405" spans="2:34" x14ac:dyDescent="0.3">
      <c r="B2405" s="127" t="str">
        <f t="shared" si="274"/>
        <v/>
      </c>
      <c r="C2405" s="127" t="str">
        <f t="shared" si="275"/>
        <v/>
      </c>
      <c r="E2405" s="159"/>
      <c r="F2405" s="148" t="str">
        <f>IFERROR(VLOOKUP(CONCATENATE(G2405,E2405),LOTES!$A$6:$D$1002,4,0),"")</f>
        <v/>
      </c>
      <c r="H2405" s="136" t="str">
        <f>IFERROR(VLOOKUP(CONCATENATE(G2405,E2405),LOTES!$A$6:$F$1000,6,0),"")</f>
        <v/>
      </c>
      <c r="I2405" s="132" t="str">
        <f t="shared" si="278"/>
        <v/>
      </c>
      <c r="R2405" s="132" t="str">
        <f>IFERROR(VLOOKUP(Q2405,PROVEEDORES!$A$2:$B$100,2,0),"")</f>
        <v/>
      </c>
      <c r="U2405" s="127" t="str">
        <f>IFERROR(VLOOKUP(V2405,TRANSPORTE!$A$4:$B$99,2,0),"")</f>
        <v/>
      </c>
      <c r="Y2405" s="127" t="str">
        <f>IFERROR(VLOOKUP(V2405,TRANSPORTE!$A$4:$C$99,3,0),"")</f>
        <v/>
      </c>
      <c r="Z2405" s="127" t="str">
        <f>IFERROR(VLOOKUP(V2405,TRANSPORTE!$A$4:$D$99,4,0),"")</f>
        <v/>
      </c>
      <c r="AA2405" s="127" t="str">
        <f>IFERROR(VLOOKUP(V2405,TRANSPORTE!$A$4:$E$99,5,0),"")</f>
        <v/>
      </c>
      <c r="AB2405" s="127" t="str">
        <f t="shared" si="280"/>
        <v/>
      </c>
      <c r="AC2405" s="127" t="str">
        <f t="shared" si="279"/>
        <v/>
      </c>
      <c r="AE2405" s="132" t="str">
        <f t="shared" si="277"/>
        <v/>
      </c>
      <c r="AH2405" s="127" t="str">
        <f t="shared" si="276"/>
        <v/>
      </c>
    </row>
    <row r="2406" spans="2:34" x14ac:dyDescent="0.3">
      <c r="B2406" s="127" t="str">
        <f t="shared" si="274"/>
        <v/>
      </c>
      <c r="C2406" s="127" t="str">
        <f t="shared" si="275"/>
        <v/>
      </c>
      <c r="E2406" s="159"/>
      <c r="F2406" s="148" t="str">
        <f>IFERROR(VLOOKUP(CONCATENATE(G2406,E2406),LOTES!$A$6:$D$1002,4,0),"")</f>
        <v/>
      </c>
      <c r="H2406" s="136" t="str">
        <f>IFERROR(VLOOKUP(CONCATENATE(G2406,E2406),LOTES!$A$6:$F$1000,6,0),"")</f>
        <v/>
      </c>
      <c r="I2406" s="132" t="str">
        <f t="shared" si="278"/>
        <v/>
      </c>
      <c r="R2406" s="132" t="str">
        <f>IFERROR(VLOOKUP(Q2406,PROVEEDORES!$A$2:$B$100,2,0),"")</f>
        <v/>
      </c>
      <c r="U2406" s="127" t="str">
        <f>IFERROR(VLOOKUP(V2406,TRANSPORTE!$A$4:$B$99,2,0),"")</f>
        <v/>
      </c>
      <c r="Y2406" s="127" t="str">
        <f>IFERROR(VLOOKUP(V2406,TRANSPORTE!$A$4:$C$99,3,0),"")</f>
        <v/>
      </c>
      <c r="Z2406" s="127" t="str">
        <f>IFERROR(VLOOKUP(V2406,TRANSPORTE!$A$4:$D$99,4,0),"")</f>
        <v/>
      </c>
      <c r="AA2406" s="127" t="str">
        <f>IFERROR(VLOOKUP(V2406,TRANSPORTE!$A$4:$E$99,5,0),"")</f>
        <v/>
      </c>
      <c r="AB2406" s="127" t="str">
        <f t="shared" si="280"/>
        <v/>
      </c>
      <c r="AC2406" s="127" t="str">
        <f t="shared" si="279"/>
        <v/>
      </c>
      <c r="AE2406" s="132" t="str">
        <f t="shared" si="277"/>
        <v/>
      </c>
      <c r="AH2406" s="127" t="str">
        <f t="shared" si="276"/>
        <v/>
      </c>
    </row>
    <row r="2407" spans="2:34" x14ac:dyDescent="0.3">
      <c r="B2407" s="127" t="str">
        <f t="shared" si="274"/>
        <v/>
      </c>
      <c r="C2407" s="127" t="str">
        <f t="shared" si="275"/>
        <v/>
      </c>
      <c r="E2407" s="159"/>
      <c r="F2407" s="148" t="str">
        <f>IFERROR(VLOOKUP(CONCATENATE(G2407,E2407),LOTES!$A$6:$D$1002,4,0),"")</f>
        <v/>
      </c>
      <c r="H2407" s="136" t="str">
        <f>IFERROR(VLOOKUP(CONCATENATE(G2407,E2407),LOTES!$A$6:$F$1000,6,0),"")</f>
        <v/>
      </c>
      <c r="I2407" s="132" t="str">
        <f t="shared" si="278"/>
        <v/>
      </c>
      <c r="R2407" s="132" t="str">
        <f>IFERROR(VLOOKUP(Q2407,PROVEEDORES!$A$2:$B$100,2,0),"")</f>
        <v/>
      </c>
      <c r="U2407" s="127" t="str">
        <f>IFERROR(VLOOKUP(V2407,TRANSPORTE!$A$4:$B$99,2,0),"")</f>
        <v/>
      </c>
      <c r="Y2407" s="127" t="str">
        <f>IFERROR(VLOOKUP(V2407,TRANSPORTE!$A$4:$C$99,3,0),"")</f>
        <v/>
      </c>
      <c r="Z2407" s="127" t="str">
        <f>IFERROR(VLOOKUP(V2407,TRANSPORTE!$A$4:$D$99,4,0),"")</f>
        <v/>
      </c>
      <c r="AA2407" s="127" t="str">
        <f>IFERROR(VLOOKUP(V2407,TRANSPORTE!$A$4:$E$99,5,0),"")</f>
        <v/>
      </c>
      <c r="AB2407" s="127" t="str">
        <f t="shared" si="280"/>
        <v/>
      </c>
      <c r="AC2407" s="127" t="str">
        <f t="shared" si="279"/>
        <v/>
      </c>
      <c r="AE2407" s="132" t="str">
        <f t="shared" si="277"/>
        <v/>
      </c>
      <c r="AH2407" s="127" t="str">
        <f t="shared" si="276"/>
        <v/>
      </c>
    </row>
    <row r="2408" spans="2:34" x14ac:dyDescent="0.3">
      <c r="B2408" s="127" t="str">
        <f t="shared" si="274"/>
        <v/>
      </c>
      <c r="C2408" s="127" t="str">
        <f t="shared" si="275"/>
        <v/>
      </c>
      <c r="E2408" s="159"/>
      <c r="F2408" s="148" t="str">
        <f>IFERROR(VLOOKUP(CONCATENATE(G2408,E2408),LOTES!$A$6:$D$1002,4,0),"")</f>
        <v/>
      </c>
      <c r="H2408" s="136" t="str">
        <f>IFERROR(VLOOKUP(CONCATENATE(G2408,E2408),LOTES!$A$6:$F$1000,6,0),"")</f>
        <v/>
      </c>
      <c r="I2408" s="132" t="str">
        <f t="shared" si="278"/>
        <v/>
      </c>
      <c r="R2408" s="132" t="str">
        <f>IFERROR(VLOOKUP(Q2408,PROVEEDORES!$A$2:$B$100,2,0),"")</f>
        <v/>
      </c>
      <c r="U2408" s="127" t="str">
        <f>IFERROR(VLOOKUP(V2408,TRANSPORTE!$A$4:$B$99,2,0),"")</f>
        <v/>
      </c>
      <c r="Y2408" s="127" t="str">
        <f>IFERROR(VLOOKUP(V2408,TRANSPORTE!$A$4:$C$99,3,0),"")</f>
        <v/>
      </c>
      <c r="Z2408" s="127" t="str">
        <f>IFERROR(VLOOKUP(V2408,TRANSPORTE!$A$4:$D$99,4,0),"")</f>
        <v/>
      </c>
      <c r="AA2408" s="127" t="str">
        <f>IFERROR(VLOOKUP(V2408,TRANSPORTE!$A$4:$E$99,5,0),"")</f>
        <v/>
      </c>
      <c r="AB2408" s="127" t="str">
        <f t="shared" si="280"/>
        <v/>
      </c>
      <c r="AC2408" s="127" t="str">
        <f t="shared" si="279"/>
        <v/>
      </c>
      <c r="AE2408" s="132" t="str">
        <f t="shared" si="277"/>
        <v/>
      </c>
      <c r="AH2408" s="127" t="str">
        <f t="shared" si="276"/>
        <v/>
      </c>
    </row>
    <row r="2409" spans="2:34" x14ac:dyDescent="0.3">
      <c r="B2409" s="127" t="str">
        <f t="shared" si="274"/>
        <v/>
      </c>
      <c r="C2409" s="127" t="str">
        <f t="shared" si="275"/>
        <v/>
      </c>
      <c r="E2409" s="159"/>
      <c r="F2409" s="148" t="str">
        <f>IFERROR(VLOOKUP(CONCATENATE(G2409,E2409),LOTES!$A$6:$D$1002,4,0),"")</f>
        <v/>
      </c>
      <c r="H2409" s="136" t="str">
        <f>IFERROR(VLOOKUP(CONCATENATE(G2409,E2409),LOTES!$A$6:$F$1000,6,0),"")</f>
        <v/>
      </c>
      <c r="I2409" s="132" t="str">
        <f t="shared" si="278"/>
        <v/>
      </c>
      <c r="R2409" s="132" t="str">
        <f>IFERROR(VLOOKUP(Q2409,PROVEEDORES!$A$2:$B$100,2,0),"")</f>
        <v/>
      </c>
      <c r="U2409" s="127" t="str">
        <f>IFERROR(VLOOKUP(V2409,TRANSPORTE!$A$4:$B$99,2,0),"")</f>
        <v/>
      </c>
      <c r="Y2409" s="127" t="str">
        <f>IFERROR(VLOOKUP(V2409,TRANSPORTE!$A$4:$C$99,3,0),"")</f>
        <v/>
      </c>
      <c r="Z2409" s="127" t="str">
        <f>IFERROR(VLOOKUP(V2409,TRANSPORTE!$A$4:$D$99,4,0),"")</f>
        <v/>
      </c>
      <c r="AA2409" s="127" t="str">
        <f>IFERROR(VLOOKUP(V2409,TRANSPORTE!$A$4:$E$99,5,0),"")</f>
        <v/>
      </c>
      <c r="AB2409" s="127" t="str">
        <f t="shared" si="280"/>
        <v/>
      </c>
      <c r="AC2409" s="127" t="str">
        <f t="shared" si="279"/>
        <v/>
      </c>
      <c r="AE2409" s="132" t="str">
        <f t="shared" si="277"/>
        <v/>
      </c>
      <c r="AH2409" s="127" t="str">
        <f t="shared" si="276"/>
        <v/>
      </c>
    </row>
    <row r="2410" spans="2:34" x14ac:dyDescent="0.3">
      <c r="B2410" s="127" t="str">
        <f t="shared" si="274"/>
        <v/>
      </c>
      <c r="C2410" s="127" t="str">
        <f t="shared" si="275"/>
        <v/>
      </c>
      <c r="E2410" s="159"/>
      <c r="F2410" s="148" t="str">
        <f>IFERROR(VLOOKUP(CONCATENATE(G2410,E2410),LOTES!$A$6:$D$1002,4,0),"")</f>
        <v/>
      </c>
      <c r="H2410" s="136" t="str">
        <f>IFERROR(VLOOKUP(CONCATENATE(G2410,E2410),LOTES!$A$6:$F$1000,6,0),"")</f>
        <v/>
      </c>
      <c r="I2410" s="132" t="str">
        <f t="shared" si="278"/>
        <v/>
      </c>
      <c r="R2410" s="132" t="str">
        <f>IFERROR(VLOOKUP(Q2410,PROVEEDORES!$A$2:$B$100,2,0),"")</f>
        <v/>
      </c>
      <c r="U2410" s="127" t="str">
        <f>IFERROR(VLOOKUP(V2410,TRANSPORTE!$A$4:$B$99,2,0),"")</f>
        <v/>
      </c>
      <c r="Y2410" s="127" t="str">
        <f>IFERROR(VLOOKUP(V2410,TRANSPORTE!$A$4:$C$99,3,0),"")</f>
        <v/>
      </c>
      <c r="Z2410" s="127" t="str">
        <f>IFERROR(VLOOKUP(V2410,TRANSPORTE!$A$4:$D$99,4,0),"")</f>
        <v/>
      </c>
      <c r="AA2410" s="127" t="str">
        <f>IFERROR(VLOOKUP(V2410,TRANSPORTE!$A$4:$E$99,5,0),"")</f>
        <v/>
      </c>
      <c r="AB2410" s="127" t="str">
        <f t="shared" si="280"/>
        <v/>
      </c>
      <c r="AC2410" s="127" t="str">
        <f t="shared" si="279"/>
        <v/>
      </c>
      <c r="AE2410" s="132" t="str">
        <f t="shared" si="277"/>
        <v/>
      </c>
      <c r="AH2410" s="127" t="str">
        <f t="shared" si="276"/>
        <v/>
      </c>
    </row>
    <row r="2411" spans="2:34" x14ac:dyDescent="0.3">
      <c r="B2411" s="127" t="str">
        <f t="shared" si="274"/>
        <v/>
      </c>
      <c r="C2411" s="127" t="str">
        <f t="shared" si="275"/>
        <v/>
      </c>
      <c r="E2411" s="159"/>
      <c r="F2411" s="148" t="str">
        <f>IFERROR(VLOOKUP(CONCATENATE(G2411,E2411),LOTES!$A$6:$D$1002,4,0),"")</f>
        <v/>
      </c>
      <c r="H2411" s="136" t="str">
        <f>IFERROR(VLOOKUP(CONCATENATE(G2411,E2411),LOTES!$A$6:$F$1000,6,0),"")</f>
        <v/>
      </c>
      <c r="I2411" s="132" t="str">
        <f t="shared" si="278"/>
        <v/>
      </c>
      <c r="R2411" s="132" t="str">
        <f>IFERROR(VLOOKUP(Q2411,PROVEEDORES!$A$2:$B$100,2,0),"")</f>
        <v/>
      </c>
      <c r="U2411" s="127" t="str">
        <f>IFERROR(VLOOKUP(V2411,TRANSPORTE!$A$4:$B$99,2,0),"")</f>
        <v/>
      </c>
      <c r="Y2411" s="127" t="str">
        <f>IFERROR(VLOOKUP(V2411,TRANSPORTE!$A$4:$C$99,3,0),"")</f>
        <v/>
      </c>
      <c r="Z2411" s="127" t="str">
        <f>IFERROR(VLOOKUP(V2411,TRANSPORTE!$A$4:$D$99,4,0),"")</f>
        <v/>
      </c>
      <c r="AA2411" s="127" t="str">
        <f>IFERROR(VLOOKUP(V2411,TRANSPORTE!$A$4:$E$99,5,0),"")</f>
        <v/>
      </c>
      <c r="AB2411" s="127" t="str">
        <f t="shared" si="280"/>
        <v/>
      </c>
      <c r="AC2411" s="127" t="str">
        <f t="shared" si="279"/>
        <v/>
      </c>
      <c r="AE2411" s="132" t="str">
        <f t="shared" si="277"/>
        <v/>
      </c>
      <c r="AH2411" s="127" t="str">
        <f t="shared" si="276"/>
        <v/>
      </c>
    </row>
    <row r="2412" spans="2:34" x14ac:dyDescent="0.3">
      <c r="B2412" s="127" t="str">
        <f t="shared" si="274"/>
        <v/>
      </c>
      <c r="C2412" s="127" t="str">
        <f t="shared" si="275"/>
        <v/>
      </c>
      <c r="E2412" s="159"/>
      <c r="F2412" s="148" t="str">
        <f>IFERROR(VLOOKUP(CONCATENATE(G2412,E2412),LOTES!$A$6:$D$1002,4,0),"")</f>
        <v/>
      </c>
      <c r="H2412" s="136" t="str">
        <f>IFERROR(VLOOKUP(CONCATENATE(G2412,E2412),LOTES!$A$6:$F$1000,6,0),"")</f>
        <v/>
      </c>
      <c r="I2412" s="132" t="str">
        <f t="shared" si="278"/>
        <v/>
      </c>
      <c r="R2412" s="132" t="str">
        <f>IFERROR(VLOOKUP(Q2412,PROVEEDORES!$A$2:$B$100,2,0),"")</f>
        <v/>
      </c>
      <c r="U2412" s="127" t="str">
        <f>IFERROR(VLOOKUP(V2412,TRANSPORTE!$A$4:$B$99,2,0),"")</f>
        <v/>
      </c>
      <c r="Y2412" s="127" t="str">
        <f>IFERROR(VLOOKUP(V2412,TRANSPORTE!$A$4:$C$99,3,0),"")</f>
        <v/>
      </c>
      <c r="Z2412" s="127" t="str">
        <f>IFERROR(VLOOKUP(V2412,TRANSPORTE!$A$4:$D$99,4,0),"")</f>
        <v/>
      </c>
      <c r="AA2412" s="127" t="str">
        <f>IFERROR(VLOOKUP(V2412,TRANSPORTE!$A$4:$E$99,5,0),"")</f>
        <v/>
      </c>
      <c r="AB2412" s="127" t="str">
        <f t="shared" si="280"/>
        <v/>
      </c>
      <c r="AC2412" s="127" t="str">
        <f t="shared" si="279"/>
        <v/>
      </c>
      <c r="AE2412" s="132" t="str">
        <f t="shared" si="277"/>
        <v/>
      </c>
      <c r="AH2412" s="127" t="str">
        <f t="shared" si="276"/>
        <v/>
      </c>
    </row>
    <row r="2413" spans="2:34" x14ac:dyDescent="0.3">
      <c r="B2413" s="127" t="str">
        <f t="shared" si="274"/>
        <v/>
      </c>
      <c r="C2413" s="127" t="str">
        <f t="shared" si="275"/>
        <v/>
      </c>
      <c r="E2413" s="159"/>
      <c r="F2413" s="148" t="str">
        <f>IFERROR(VLOOKUP(CONCATENATE(G2413,E2413),LOTES!$A$6:$D$1002,4,0),"")</f>
        <v/>
      </c>
      <c r="H2413" s="136" t="str">
        <f>IFERROR(VLOOKUP(CONCATENATE(G2413,E2413),LOTES!$A$6:$F$1000,6,0),"")</f>
        <v/>
      </c>
      <c r="I2413" s="132" t="str">
        <f t="shared" si="278"/>
        <v/>
      </c>
      <c r="R2413" s="132" t="str">
        <f>IFERROR(VLOOKUP(Q2413,PROVEEDORES!$A$2:$B$100,2,0),"")</f>
        <v/>
      </c>
      <c r="U2413" s="127" t="str">
        <f>IFERROR(VLOOKUP(V2413,TRANSPORTE!$A$4:$B$99,2,0),"")</f>
        <v/>
      </c>
      <c r="Y2413" s="127" t="str">
        <f>IFERROR(VLOOKUP(V2413,TRANSPORTE!$A$4:$C$99,3,0),"")</f>
        <v/>
      </c>
      <c r="Z2413" s="127" t="str">
        <f>IFERROR(VLOOKUP(V2413,TRANSPORTE!$A$4:$D$99,4,0),"")</f>
        <v/>
      </c>
      <c r="AA2413" s="127" t="str">
        <f>IFERROR(VLOOKUP(V2413,TRANSPORTE!$A$4:$E$99,5,0),"")</f>
        <v/>
      </c>
      <c r="AB2413" s="127" t="str">
        <f t="shared" si="280"/>
        <v/>
      </c>
      <c r="AC2413" s="127" t="str">
        <f t="shared" si="279"/>
        <v/>
      </c>
      <c r="AE2413" s="132" t="str">
        <f t="shared" si="277"/>
        <v/>
      </c>
      <c r="AH2413" s="127" t="str">
        <f t="shared" si="276"/>
        <v/>
      </c>
    </row>
    <row r="2414" spans="2:34" x14ac:dyDescent="0.3">
      <c r="B2414" s="127" t="str">
        <f t="shared" si="274"/>
        <v/>
      </c>
      <c r="C2414" s="127" t="str">
        <f t="shared" si="275"/>
        <v/>
      </c>
      <c r="E2414" s="159"/>
      <c r="F2414" s="148" t="str">
        <f>IFERROR(VLOOKUP(CONCATENATE(G2414,E2414),LOTES!$A$6:$D$1002,4,0),"")</f>
        <v/>
      </c>
      <c r="H2414" s="136" t="str">
        <f>IFERROR(VLOOKUP(CONCATENATE(G2414,E2414),LOTES!$A$6:$F$1000,6,0),"")</f>
        <v/>
      </c>
      <c r="I2414" s="132" t="str">
        <f t="shared" si="278"/>
        <v/>
      </c>
      <c r="R2414" s="132" t="str">
        <f>IFERROR(VLOOKUP(Q2414,PROVEEDORES!$A$2:$B$100,2,0),"")</f>
        <v/>
      </c>
      <c r="U2414" s="127" t="str">
        <f>IFERROR(VLOOKUP(V2414,TRANSPORTE!$A$4:$B$99,2,0),"")</f>
        <v/>
      </c>
      <c r="Y2414" s="127" t="str">
        <f>IFERROR(VLOOKUP(V2414,TRANSPORTE!$A$4:$C$99,3,0),"")</f>
        <v/>
      </c>
      <c r="Z2414" s="127" t="str">
        <f>IFERROR(VLOOKUP(V2414,TRANSPORTE!$A$4:$D$99,4,0),"")</f>
        <v/>
      </c>
      <c r="AA2414" s="127" t="str">
        <f>IFERROR(VLOOKUP(V2414,TRANSPORTE!$A$4:$E$99,5,0),"")</f>
        <v/>
      </c>
      <c r="AB2414" s="127" t="str">
        <f t="shared" si="280"/>
        <v/>
      </c>
      <c r="AC2414" s="127" t="str">
        <f t="shared" si="279"/>
        <v/>
      </c>
      <c r="AE2414" s="132" t="str">
        <f t="shared" si="277"/>
        <v/>
      </c>
      <c r="AH2414" s="127" t="str">
        <f t="shared" si="276"/>
        <v/>
      </c>
    </row>
    <row r="2415" spans="2:34" x14ac:dyDescent="0.3">
      <c r="B2415" s="127" t="str">
        <f t="shared" si="274"/>
        <v/>
      </c>
      <c r="C2415" s="127" t="str">
        <f t="shared" si="275"/>
        <v/>
      </c>
      <c r="E2415" s="159"/>
      <c r="F2415" s="148" t="str">
        <f>IFERROR(VLOOKUP(CONCATENATE(G2415,E2415),LOTES!$A$6:$D$1002,4,0),"")</f>
        <v/>
      </c>
      <c r="H2415" s="136" t="str">
        <f>IFERROR(VLOOKUP(CONCATENATE(G2415,E2415),LOTES!$A$6:$F$1000,6,0),"")</f>
        <v/>
      </c>
      <c r="I2415" s="132" t="str">
        <f t="shared" si="278"/>
        <v/>
      </c>
      <c r="R2415" s="132" t="str">
        <f>IFERROR(VLOOKUP(Q2415,PROVEEDORES!$A$2:$B$100,2,0),"")</f>
        <v/>
      </c>
      <c r="U2415" s="127" t="str">
        <f>IFERROR(VLOOKUP(V2415,TRANSPORTE!$A$4:$B$99,2,0),"")</f>
        <v/>
      </c>
      <c r="Y2415" s="127" t="str">
        <f>IFERROR(VLOOKUP(V2415,TRANSPORTE!$A$4:$C$99,3,0),"")</f>
        <v/>
      </c>
      <c r="Z2415" s="127" t="str">
        <f>IFERROR(VLOOKUP(V2415,TRANSPORTE!$A$4:$D$99,4,0),"")</f>
        <v/>
      </c>
      <c r="AA2415" s="127" t="str">
        <f>IFERROR(VLOOKUP(V2415,TRANSPORTE!$A$4:$E$99,5,0),"")</f>
        <v/>
      </c>
      <c r="AB2415" s="127" t="str">
        <f t="shared" si="280"/>
        <v/>
      </c>
      <c r="AC2415" s="127" t="str">
        <f t="shared" si="279"/>
        <v/>
      </c>
      <c r="AE2415" s="132" t="str">
        <f t="shared" si="277"/>
        <v/>
      </c>
      <c r="AH2415" s="127" t="str">
        <f t="shared" si="276"/>
        <v/>
      </c>
    </row>
    <row r="2416" spans="2:34" x14ac:dyDescent="0.3">
      <c r="B2416" s="127" t="str">
        <f t="shared" si="274"/>
        <v/>
      </c>
      <c r="C2416" s="127" t="str">
        <f t="shared" si="275"/>
        <v/>
      </c>
      <c r="E2416" s="159"/>
      <c r="F2416" s="148" t="str">
        <f>IFERROR(VLOOKUP(CONCATENATE(G2416,E2416),LOTES!$A$6:$D$1002,4,0),"")</f>
        <v/>
      </c>
      <c r="H2416" s="136" t="str">
        <f>IFERROR(VLOOKUP(CONCATENATE(G2416,E2416),LOTES!$A$6:$F$1000,6,0),"")</f>
        <v/>
      </c>
      <c r="I2416" s="132" t="str">
        <f t="shared" si="278"/>
        <v/>
      </c>
      <c r="R2416" s="132" t="str">
        <f>IFERROR(VLOOKUP(Q2416,PROVEEDORES!$A$2:$B$100,2,0),"")</f>
        <v/>
      </c>
      <c r="U2416" s="127" t="str">
        <f>IFERROR(VLOOKUP(V2416,TRANSPORTE!$A$4:$B$99,2,0),"")</f>
        <v/>
      </c>
      <c r="Y2416" s="127" t="str">
        <f>IFERROR(VLOOKUP(V2416,TRANSPORTE!$A$4:$C$99,3,0),"")</f>
        <v/>
      </c>
      <c r="Z2416" s="127" t="str">
        <f>IFERROR(VLOOKUP(V2416,TRANSPORTE!$A$4:$D$99,4,0),"")</f>
        <v/>
      </c>
      <c r="AA2416" s="127" t="str">
        <f>IFERROR(VLOOKUP(V2416,TRANSPORTE!$A$4:$E$99,5,0),"")</f>
        <v/>
      </c>
      <c r="AB2416" s="127" t="str">
        <f t="shared" si="280"/>
        <v/>
      </c>
      <c r="AC2416" s="127" t="str">
        <f t="shared" si="279"/>
        <v/>
      </c>
      <c r="AE2416" s="132" t="str">
        <f t="shared" si="277"/>
        <v/>
      </c>
      <c r="AH2416" s="127" t="str">
        <f t="shared" si="276"/>
        <v/>
      </c>
    </row>
    <row r="2417" spans="2:34" x14ac:dyDescent="0.3">
      <c r="B2417" s="127" t="str">
        <f t="shared" si="274"/>
        <v/>
      </c>
      <c r="C2417" s="127" t="str">
        <f t="shared" si="275"/>
        <v/>
      </c>
      <c r="E2417" s="159"/>
      <c r="F2417" s="148" t="str">
        <f>IFERROR(VLOOKUP(CONCATENATE(G2417,E2417),LOTES!$A$6:$D$1002,4,0),"")</f>
        <v/>
      </c>
      <c r="H2417" s="136" t="str">
        <f>IFERROR(VLOOKUP(CONCATENATE(G2417,E2417),LOTES!$A$6:$F$1000,6,0),"")</f>
        <v/>
      </c>
      <c r="I2417" s="132" t="str">
        <f t="shared" si="278"/>
        <v/>
      </c>
      <c r="R2417" s="132" t="str">
        <f>IFERROR(VLOOKUP(Q2417,PROVEEDORES!$A$2:$B$100,2,0),"")</f>
        <v/>
      </c>
      <c r="U2417" s="127" t="str">
        <f>IFERROR(VLOOKUP(V2417,TRANSPORTE!$A$4:$B$99,2,0),"")</f>
        <v/>
      </c>
      <c r="Y2417" s="127" t="str">
        <f>IFERROR(VLOOKUP(V2417,TRANSPORTE!$A$4:$C$99,3,0),"")</f>
        <v/>
      </c>
      <c r="Z2417" s="127" t="str">
        <f>IFERROR(VLOOKUP(V2417,TRANSPORTE!$A$4:$D$99,4,0),"")</f>
        <v/>
      </c>
      <c r="AA2417" s="127" t="str">
        <f>IFERROR(VLOOKUP(V2417,TRANSPORTE!$A$4:$E$99,5,0),"")</f>
        <v/>
      </c>
      <c r="AB2417" s="127" t="str">
        <f t="shared" si="280"/>
        <v/>
      </c>
      <c r="AC2417" s="127" t="str">
        <f t="shared" si="279"/>
        <v/>
      </c>
      <c r="AE2417" s="132" t="str">
        <f t="shared" si="277"/>
        <v/>
      </c>
      <c r="AH2417" s="127" t="str">
        <f t="shared" si="276"/>
        <v/>
      </c>
    </row>
    <row r="2418" spans="2:34" x14ac:dyDescent="0.3">
      <c r="B2418" s="127" t="str">
        <f t="shared" si="274"/>
        <v/>
      </c>
      <c r="C2418" s="127" t="str">
        <f t="shared" si="275"/>
        <v/>
      </c>
      <c r="E2418" s="159"/>
      <c r="F2418" s="148" t="str">
        <f>IFERROR(VLOOKUP(CONCATENATE(G2418,E2418),LOTES!$A$6:$D$1002,4,0),"")</f>
        <v/>
      </c>
      <c r="H2418" s="136" t="str">
        <f>IFERROR(VLOOKUP(CONCATENATE(G2418,E2418),LOTES!$A$6:$F$1000,6,0),"")</f>
        <v/>
      </c>
      <c r="I2418" s="132" t="str">
        <f t="shared" si="278"/>
        <v/>
      </c>
      <c r="R2418" s="132" t="str">
        <f>IFERROR(VLOOKUP(Q2418,PROVEEDORES!$A$2:$B$100,2,0),"")</f>
        <v/>
      </c>
      <c r="U2418" s="127" t="str">
        <f>IFERROR(VLOOKUP(V2418,TRANSPORTE!$A$4:$B$99,2,0),"")</f>
        <v/>
      </c>
      <c r="Y2418" s="127" t="str">
        <f>IFERROR(VLOOKUP(V2418,TRANSPORTE!$A$4:$C$99,3,0),"")</f>
        <v/>
      </c>
      <c r="Z2418" s="127" t="str">
        <f>IFERROR(VLOOKUP(V2418,TRANSPORTE!$A$4:$D$99,4,0),"")</f>
        <v/>
      </c>
      <c r="AA2418" s="127" t="str">
        <f>IFERROR(VLOOKUP(V2418,TRANSPORTE!$A$4:$E$99,5,0),"")</f>
        <v/>
      </c>
      <c r="AB2418" s="127" t="str">
        <f t="shared" si="280"/>
        <v/>
      </c>
      <c r="AC2418" s="127" t="str">
        <f t="shared" si="279"/>
        <v/>
      </c>
      <c r="AE2418" s="132" t="str">
        <f t="shared" si="277"/>
        <v/>
      </c>
      <c r="AH2418" s="127" t="str">
        <f t="shared" si="276"/>
        <v/>
      </c>
    </row>
    <row r="2419" spans="2:34" x14ac:dyDescent="0.3">
      <c r="B2419" s="127" t="str">
        <f t="shared" si="274"/>
        <v/>
      </c>
      <c r="C2419" s="127" t="str">
        <f t="shared" si="275"/>
        <v/>
      </c>
      <c r="E2419" s="159"/>
      <c r="F2419" s="148" t="str">
        <f>IFERROR(VLOOKUP(CONCATENATE(G2419,E2419),LOTES!$A$6:$D$1002,4,0),"")</f>
        <v/>
      </c>
      <c r="H2419" s="136" t="str">
        <f>IFERROR(VLOOKUP(CONCATENATE(G2419,E2419),LOTES!$A$6:$F$1000,6,0),"")</f>
        <v/>
      </c>
      <c r="I2419" s="132" t="str">
        <f t="shared" si="278"/>
        <v/>
      </c>
      <c r="R2419" s="132" t="str">
        <f>IFERROR(VLOOKUP(Q2419,PROVEEDORES!$A$2:$B$100,2,0),"")</f>
        <v/>
      </c>
      <c r="U2419" s="127" t="str">
        <f>IFERROR(VLOOKUP(V2419,TRANSPORTE!$A$4:$B$99,2,0),"")</f>
        <v/>
      </c>
      <c r="Y2419" s="127" t="str">
        <f>IFERROR(VLOOKUP(V2419,TRANSPORTE!$A$4:$C$99,3,0),"")</f>
        <v/>
      </c>
      <c r="Z2419" s="127" t="str">
        <f>IFERROR(VLOOKUP(V2419,TRANSPORTE!$A$4:$D$99,4,0),"")</f>
        <v/>
      </c>
      <c r="AA2419" s="127" t="str">
        <f>IFERROR(VLOOKUP(V2419,TRANSPORTE!$A$4:$E$99,5,0),"")</f>
        <v/>
      </c>
      <c r="AB2419" s="127" t="str">
        <f t="shared" si="280"/>
        <v/>
      </c>
      <c r="AC2419" s="127" t="str">
        <f t="shared" si="279"/>
        <v/>
      </c>
      <c r="AE2419" s="132" t="str">
        <f t="shared" si="277"/>
        <v/>
      </c>
      <c r="AH2419" s="127" t="str">
        <f t="shared" si="276"/>
        <v/>
      </c>
    </row>
    <row r="2420" spans="2:34" x14ac:dyDescent="0.3">
      <c r="B2420" s="127" t="str">
        <f t="shared" si="274"/>
        <v/>
      </c>
      <c r="C2420" s="127" t="str">
        <f t="shared" si="275"/>
        <v/>
      </c>
      <c r="E2420" s="159"/>
      <c r="F2420" s="148" t="str">
        <f>IFERROR(VLOOKUP(CONCATENATE(G2420,E2420),LOTES!$A$6:$D$1002,4,0),"")</f>
        <v/>
      </c>
      <c r="H2420" s="136" t="str">
        <f>IFERROR(VLOOKUP(CONCATENATE(G2420,E2420),LOTES!$A$6:$F$1000,6,0),"")</f>
        <v/>
      </c>
      <c r="I2420" s="132" t="str">
        <f t="shared" si="278"/>
        <v/>
      </c>
      <c r="R2420" s="132" t="str">
        <f>IFERROR(VLOOKUP(Q2420,PROVEEDORES!$A$2:$B$100,2,0),"")</f>
        <v/>
      </c>
      <c r="U2420" s="127" t="str">
        <f>IFERROR(VLOOKUP(V2420,TRANSPORTE!$A$4:$B$99,2,0),"")</f>
        <v/>
      </c>
      <c r="Y2420" s="127" t="str">
        <f>IFERROR(VLOOKUP(V2420,TRANSPORTE!$A$4:$C$99,3,0),"")</f>
        <v/>
      </c>
      <c r="Z2420" s="127" t="str">
        <f>IFERROR(VLOOKUP(V2420,TRANSPORTE!$A$4:$D$99,4,0),"")</f>
        <v/>
      </c>
      <c r="AA2420" s="127" t="str">
        <f>IFERROR(VLOOKUP(V2420,TRANSPORTE!$A$4:$E$99,5,0),"")</f>
        <v/>
      </c>
      <c r="AB2420" s="127" t="str">
        <f t="shared" si="280"/>
        <v/>
      </c>
      <c r="AC2420" s="127" t="str">
        <f t="shared" si="279"/>
        <v/>
      </c>
      <c r="AE2420" s="132" t="str">
        <f t="shared" si="277"/>
        <v/>
      </c>
      <c r="AH2420" s="127" t="str">
        <f t="shared" si="276"/>
        <v/>
      </c>
    </row>
    <row r="2421" spans="2:34" x14ac:dyDescent="0.3">
      <c r="B2421" s="127" t="str">
        <f t="shared" si="274"/>
        <v/>
      </c>
      <c r="C2421" s="127" t="str">
        <f t="shared" si="275"/>
        <v/>
      </c>
      <c r="E2421" s="159"/>
      <c r="F2421" s="148" t="str">
        <f>IFERROR(VLOOKUP(CONCATENATE(G2421,E2421),LOTES!$A$6:$D$1002,4,0),"")</f>
        <v/>
      </c>
      <c r="H2421" s="136" t="str">
        <f>IFERROR(VLOOKUP(CONCATENATE(G2421,E2421),LOTES!$A$6:$F$1000,6,0),"")</f>
        <v/>
      </c>
      <c r="I2421" s="132" t="str">
        <f t="shared" si="278"/>
        <v/>
      </c>
      <c r="R2421" s="132" t="str">
        <f>IFERROR(VLOOKUP(Q2421,PROVEEDORES!$A$2:$B$100,2,0),"")</f>
        <v/>
      </c>
      <c r="U2421" s="127" t="str">
        <f>IFERROR(VLOOKUP(V2421,TRANSPORTE!$A$4:$B$99,2,0),"")</f>
        <v/>
      </c>
      <c r="Y2421" s="127" t="str">
        <f>IFERROR(VLOOKUP(V2421,TRANSPORTE!$A$4:$C$99,3,0),"")</f>
        <v/>
      </c>
      <c r="Z2421" s="127" t="str">
        <f>IFERROR(VLOOKUP(V2421,TRANSPORTE!$A$4:$D$99,4,0),"")</f>
        <v/>
      </c>
      <c r="AA2421" s="127" t="str">
        <f>IFERROR(VLOOKUP(V2421,TRANSPORTE!$A$4:$E$99,5,0),"")</f>
        <v/>
      </c>
      <c r="AB2421" s="127" t="str">
        <f t="shared" si="280"/>
        <v/>
      </c>
      <c r="AC2421" s="127" t="str">
        <f t="shared" si="279"/>
        <v/>
      </c>
      <c r="AE2421" s="132" t="str">
        <f t="shared" si="277"/>
        <v/>
      </c>
      <c r="AH2421" s="127" t="str">
        <f t="shared" si="276"/>
        <v/>
      </c>
    </row>
    <row r="2422" spans="2:34" x14ac:dyDescent="0.3">
      <c r="B2422" s="127" t="str">
        <f t="shared" si="274"/>
        <v/>
      </c>
      <c r="C2422" s="127" t="str">
        <f t="shared" si="275"/>
        <v/>
      </c>
      <c r="E2422" s="159"/>
      <c r="F2422" s="148" t="str">
        <f>IFERROR(VLOOKUP(CONCATENATE(G2422,E2422),LOTES!$A$6:$D$1002,4,0),"")</f>
        <v/>
      </c>
      <c r="H2422" s="136" t="str">
        <f>IFERROR(VLOOKUP(CONCATENATE(G2422,E2422),LOTES!$A$6:$F$1000,6,0),"")</f>
        <v/>
      </c>
      <c r="I2422" s="132" t="str">
        <f t="shared" si="278"/>
        <v/>
      </c>
      <c r="R2422" s="132" t="str">
        <f>IFERROR(VLOOKUP(Q2422,PROVEEDORES!$A$2:$B$100,2,0),"")</f>
        <v/>
      </c>
      <c r="U2422" s="127" t="str">
        <f>IFERROR(VLOOKUP(V2422,TRANSPORTE!$A$4:$B$99,2,0),"")</f>
        <v/>
      </c>
      <c r="Y2422" s="127" t="str">
        <f>IFERROR(VLOOKUP(V2422,TRANSPORTE!$A$4:$C$99,3,0),"")</f>
        <v/>
      </c>
      <c r="Z2422" s="127" t="str">
        <f>IFERROR(VLOOKUP(V2422,TRANSPORTE!$A$4:$D$99,4,0),"")</f>
        <v/>
      </c>
      <c r="AA2422" s="127" t="str">
        <f>IFERROR(VLOOKUP(V2422,TRANSPORTE!$A$4:$E$99,5,0),"")</f>
        <v/>
      </c>
      <c r="AB2422" s="127" t="str">
        <f t="shared" si="280"/>
        <v/>
      </c>
      <c r="AC2422" s="127" t="str">
        <f t="shared" si="279"/>
        <v/>
      </c>
      <c r="AE2422" s="132" t="str">
        <f t="shared" si="277"/>
        <v/>
      </c>
      <c r="AH2422" s="127" t="str">
        <f t="shared" si="276"/>
        <v/>
      </c>
    </row>
    <row r="2423" spans="2:34" x14ac:dyDescent="0.3">
      <c r="B2423" s="127" t="str">
        <f t="shared" si="274"/>
        <v/>
      </c>
      <c r="C2423" s="127" t="str">
        <f t="shared" si="275"/>
        <v/>
      </c>
      <c r="E2423" s="159"/>
      <c r="F2423" s="148" t="str">
        <f>IFERROR(VLOOKUP(CONCATENATE(G2423,E2423),LOTES!$A$6:$D$1002,4,0),"")</f>
        <v/>
      </c>
      <c r="H2423" s="136" t="str">
        <f>IFERROR(VLOOKUP(CONCATENATE(G2423,E2423),LOTES!$A$6:$F$1000,6,0),"")</f>
        <v/>
      </c>
      <c r="I2423" s="132" t="str">
        <f t="shared" si="278"/>
        <v/>
      </c>
      <c r="R2423" s="132" t="str">
        <f>IFERROR(VLOOKUP(Q2423,PROVEEDORES!$A$2:$B$100,2,0),"")</f>
        <v/>
      </c>
      <c r="U2423" s="127" t="str">
        <f>IFERROR(VLOOKUP(V2423,TRANSPORTE!$A$4:$B$99,2,0),"")</f>
        <v/>
      </c>
      <c r="Y2423" s="127" t="str">
        <f>IFERROR(VLOOKUP(V2423,TRANSPORTE!$A$4:$C$99,3,0),"")</f>
        <v/>
      </c>
      <c r="Z2423" s="127" t="str">
        <f>IFERROR(VLOOKUP(V2423,TRANSPORTE!$A$4:$D$99,4,0),"")</f>
        <v/>
      </c>
      <c r="AA2423" s="127" t="str">
        <f>IFERROR(VLOOKUP(V2423,TRANSPORTE!$A$4:$E$99,5,0),"")</f>
        <v/>
      </c>
      <c r="AB2423" s="127" t="str">
        <f t="shared" si="280"/>
        <v/>
      </c>
      <c r="AC2423" s="127" t="str">
        <f t="shared" si="279"/>
        <v/>
      </c>
      <c r="AE2423" s="132" t="str">
        <f t="shared" si="277"/>
        <v/>
      </c>
      <c r="AH2423" s="127" t="str">
        <f t="shared" si="276"/>
        <v/>
      </c>
    </row>
    <row r="2424" spans="2:34" x14ac:dyDescent="0.3">
      <c r="B2424" s="127" t="str">
        <f t="shared" si="274"/>
        <v/>
      </c>
      <c r="C2424" s="127" t="str">
        <f t="shared" si="275"/>
        <v/>
      </c>
      <c r="E2424" s="159"/>
      <c r="F2424" s="148" t="str">
        <f>IFERROR(VLOOKUP(CONCATENATE(G2424,E2424),LOTES!$A$6:$D$1002,4,0),"")</f>
        <v/>
      </c>
      <c r="H2424" s="136" t="str">
        <f>IFERROR(VLOOKUP(CONCATENATE(G2424,E2424),LOTES!$A$6:$F$1000,6,0),"")</f>
        <v/>
      </c>
      <c r="I2424" s="132" t="str">
        <f t="shared" si="278"/>
        <v/>
      </c>
      <c r="R2424" s="132" t="str">
        <f>IFERROR(VLOOKUP(Q2424,PROVEEDORES!$A$2:$B$100,2,0),"")</f>
        <v/>
      </c>
      <c r="U2424" s="127" t="str">
        <f>IFERROR(VLOOKUP(V2424,TRANSPORTE!$A$4:$B$99,2,0),"")</f>
        <v/>
      </c>
      <c r="Y2424" s="127" t="str">
        <f>IFERROR(VLOOKUP(V2424,TRANSPORTE!$A$4:$C$99,3,0),"")</f>
        <v/>
      </c>
      <c r="Z2424" s="127" t="str">
        <f>IFERROR(VLOOKUP(V2424,TRANSPORTE!$A$4:$D$99,4,0),"")</f>
        <v/>
      </c>
      <c r="AA2424" s="127" t="str">
        <f>IFERROR(VLOOKUP(V2424,TRANSPORTE!$A$4:$E$99,5,0),"")</f>
        <v/>
      </c>
      <c r="AB2424" s="127" t="str">
        <f t="shared" si="280"/>
        <v/>
      </c>
      <c r="AC2424" s="127" t="str">
        <f t="shared" si="279"/>
        <v/>
      </c>
      <c r="AE2424" s="132" t="str">
        <f t="shared" si="277"/>
        <v/>
      </c>
      <c r="AH2424" s="127" t="str">
        <f t="shared" si="276"/>
        <v/>
      </c>
    </row>
    <row r="2425" spans="2:34" x14ac:dyDescent="0.3">
      <c r="B2425" s="127" t="str">
        <f t="shared" si="274"/>
        <v/>
      </c>
      <c r="C2425" s="127" t="str">
        <f t="shared" si="275"/>
        <v/>
      </c>
      <c r="E2425" s="159"/>
      <c r="F2425" s="148" t="str">
        <f>IFERROR(VLOOKUP(CONCATENATE(G2425,E2425),LOTES!$A$6:$D$1002,4,0),"")</f>
        <v/>
      </c>
      <c r="H2425" s="136" t="str">
        <f>IFERROR(VLOOKUP(CONCATENATE(G2425,E2425),LOTES!$A$6:$F$1000,6,0),"")</f>
        <v/>
      </c>
      <c r="I2425" s="132" t="str">
        <f t="shared" si="278"/>
        <v/>
      </c>
      <c r="R2425" s="132" t="str">
        <f>IFERROR(VLOOKUP(Q2425,PROVEEDORES!$A$2:$B$100,2,0),"")</f>
        <v/>
      </c>
      <c r="U2425" s="127" t="str">
        <f>IFERROR(VLOOKUP(V2425,TRANSPORTE!$A$4:$B$99,2,0),"")</f>
        <v/>
      </c>
      <c r="Y2425" s="127" t="str">
        <f>IFERROR(VLOOKUP(V2425,TRANSPORTE!$A$4:$C$99,3,0),"")</f>
        <v/>
      </c>
      <c r="Z2425" s="127" t="str">
        <f>IFERROR(VLOOKUP(V2425,TRANSPORTE!$A$4:$D$99,4,0),"")</f>
        <v/>
      </c>
      <c r="AA2425" s="127" t="str">
        <f>IFERROR(VLOOKUP(V2425,TRANSPORTE!$A$4:$E$99,5,0),"")</f>
        <v/>
      </c>
      <c r="AB2425" s="127" t="str">
        <f t="shared" si="280"/>
        <v/>
      </c>
      <c r="AC2425" s="127" t="str">
        <f t="shared" si="279"/>
        <v/>
      </c>
      <c r="AE2425" s="132" t="str">
        <f t="shared" si="277"/>
        <v/>
      </c>
      <c r="AH2425" s="127" t="str">
        <f t="shared" si="276"/>
        <v/>
      </c>
    </row>
    <row r="2426" spans="2:34" x14ac:dyDescent="0.3">
      <c r="B2426" s="127" t="str">
        <f t="shared" si="274"/>
        <v/>
      </c>
      <c r="C2426" s="127" t="str">
        <f t="shared" si="275"/>
        <v/>
      </c>
      <c r="E2426" s="159"/>
      <c r="F2426" s="148" t="str">
        <f>IFERROR(VLOOKUP(CONCATENATE(G2426,E2426),LOTES!$A$6:$D$1002,4,0),"")</f>
        <v/>
      </c>
      <c r="H2426" s="136" t="str">
        <f>IFERROR(VLOOKUP(CONCATENATE(G2426,E2426),LOTES!$A$6:$F$1000,6,0),"")</f>
        <v/>
      </c>
      <c r="I2426" s="132" t="str">
        <f t="shared" si="278"/>
        <v/>
      </c>
      <c r="R2426" s="132" t="str">
        <f>IFERROR(VLOOKUP(Q2426,PROVEEDORES!$A$2:$B$100,2,0),"")</f>
        <v/>
      </c>
      <c r="U2426" s="127" t="str">
        <f>IFERROR(VLOOKUP(V2426,TRANSPORTE!$A$4:$B$99,2,0),"")</f>
        <v/>
      </c>
      <c r="Y2426" s="127" t="str">
        <f>IFERROR(VLOOKUP(V2426,TRANSPORTE!$A$4:$C$99,3,0),"")</f>
        <v/>
      </c>
      <c r="Z2426" s="127" t="str">
        <f>IFERROR(VLOOKUP(V2426,TRANSPORTE!$A$4:$D$99,4,0),"")</f>
        <v/>
      </c>
      <c r="AA2426" s="127" t="str">
        <f>IFERROR(VLOOKUP(V2426,TRANSPORTE!$A$4:$E$99,5,0),"")</f>
        <v/>
      </c>
      <c r="AB2426" s="127" t="str">
        <f t="shared" si="280"/>
        <v/>
      </c>
      <c r="AC2426" s="127" t="str">
        <f t="shared" si="279"/>
        <v/>
      </c>
      <c r="AE2426" s="132" t="str">
        <f t="shared" si="277"/>
        <v/>
      </c>
      <c r="AH2426" s="127" t="str">
        <f t="shared" si="276"/>
        <v/>
      </c>
    </row>
    <row r="2427" spans="2:34" x14ac:dyDescent="0.3">
      <c r="B2427" s="127" t="str">
        <f t="shared" si="274"/>
        <v/>
      </c>
      <c r="C2427" s="127" t="str">
        <f t="shared" si="275"/>
        <v/>
      </c>
      <c r="E2427" s="159"/>
      <c r="F2427" s="148" t="str">
        <f>IFERROR(VLOOKUP(CONCATENATE(G2427,E2427),LOTES!$A$6:$D$1002,4,0),"")</f>
        <v/>
      </c>
      <c r="H2427" s="136" t="str">
        <f>IFERROR(VLOOKUP(CONCATENATE(G2427,E2427),LOTES!$A$6:$F$1000,6,0),"")</f>
        <v/>
      </c>
      <c r="I2427" s="132" t="str">
        <f t="shared" si="278"/>
        <v/>
      </c>
      <c r="R2427" s="132" t="str">
        <f>IFERROR(VLOOKUP(Q2427,PROVEEDORES!$A$2:$B$100,2,0),"")</f>
        <v/>
      </c>
      <c r="U2427" s="127" t="str">
        <f>IFERROR(VLOOKUP(V2427,TRANSPORTE!$A$4:$B$99,2,0),"")</f>
        <v/>
      </c>
      <c r="Y2427" s="127" t="str">
        <f>IFERROR(VLOOKUP(V2427,TRANSPORTE!$A$4:$C$99,3,0),"")</f>
        <v/>
      </c>
      <c r="Z2427" s="127" t="str">
        <f>IFERROR(VLOOKUP(V2427,TRANSPORTE!$A$4:$D$99,4,0),"")</f>
        <v/>
      </c>
      <c r="AA2427" s="127" t="str">
        <f>IFERROR(VLOOKUP(V2427,TRANSPORTE!$A$4:$E$99,5,0),"")</f>
        <v/>
      </c>
      <c r="AB2427" s="127" t="str">
        <f t="shared" si="280"/>
        <v/>
      </c>
      <c r="AC2427" s="127" t="str">
        <f t="shared" si="279"/>
        <v/>
      </c>
      <c r="AE2427" s="132" t="str">
        <f t="shared" si="277"/>
        <v/>
      </c>
      <c r="AH2427" s="127" t="str">
        <f t="shared" si="276"/>
        <v/>
      </c>
    </row>
    <row r="2428" spans="2:34" x14ac:dyDescent="0.3">
      <c r="B2428" s="127" t="str">
        <f t="shared" si="274"/>
        <v/>
      </c>
      <c r="C2428" s="127" t="str">
        <f t="shared" si="275"/>
        <v/>
      </c>
      <c r="E2428" s="159"/>
      <c r="F2428" s="148" t="str">
        <f>IFERROR(VLOOKUP(CONCATENATE(G2428,E2428),LOTES!$A$6:$D$1002,4,0),"")</f>
        <v/>
      </c>
      <c r="H2428" s="136" t="str">
        <f>IFERROR(VLOOKUP(CONCATENATE(G2428,E2428),LOTES!$A$6:$F$1000,6,0),"")</f>
        <v/>
      </c>
      <c r="I2428" s="132" t="str">
        <f t="shared" si="278"/>
        <v/>
      </c>
      <c r="R2428" s="132" t="str">
        <f>IFERROR(VLOOKUP(Q2428,PROVEEDORES!$A$2:$B$100,2,0),"")</f>
        <v/>
      </c>
      <c r="U2428" s="127" t="str">
        <f>IFERROR(VLOOKUP(V2428,TRANSPORTE!$A$4:$B$99,2,0),"")</f>
        <v/>
      </c>
      <c r="Y2428" s="127" t="str">
        <f>IFERROR(VLOOKUP(V2428,TRANSPORTE!$A$4:$C$99,3,0),"")</f>
        <v/>
      </c>
      <c r="Z2428" s="127" t="str">
        <f>IFERROR(VLOOKUP(V2428,TRANSPORTE!$A$4:$D$99,4,0),"")</f>
        <v/>
      </c>
      <c r="AA2428" s="127" t="str">
        <f>IFERROR(VLOOKUP(V2428,TRANSPORTE!$A$4:$E$99,5,0),"")</f>
        <v/>
      </c>
      <c r="AB2428" s="127" t="str">
        <f t="shared" si="280"/>
        <v/>
      </c>
      <c r="AC2428" s="127" t="str">
        <f t="shared" si="279"/>
        <v/>
      </c>
      <c r="AE2428" s="132" t="str">
        <f t="shared" si="277"/>
        <v/>
      </c>
      <c r="AH2428" s="127" t="str">
        <f t="shared" si="276"/>
        <v/>
      </c>
    </row>
    <row r="2429" spans="2:34" x14ac:dyDescent="0.3">
      <c r="B2429" s="127" t="str">
        <f t="shared" si="274"/>
        <v/>
      </c>
      <c r="C2429" s="127" t="str">
        <f t="shared" si="275"/>
        <v/>
      </c>
      <c r="E2429" s="159"/>
      <c r="F2429" s="148" t="str">
        <f>IFERROR(VLOOKUP(CONCATENATE(G2429,E2429),LOTES!$A$6:$D$1002,4,0),"")</f>
        <v/>
      </c>
      <c r="H2429" s="136" t="str">
        <f>IFERROR(VLOOKUP(CONCATENATE(G2429,E2429),LOTES!$A$6:$F$1000,6,0),"")</f>
        <v/>
      </c>
      <c r="I2429" s="132" t="str">
        <f t="shared" si="278"/>
        <v/>
      </c>
      <c r="R2429" s="132" t="str">
        <f>IFERROR(VLOOKUP(Q2429,PROVEEDORES!$A$2:$B$100,2,0),"")</f>
        <v/>
      </c>
      <c r="U2429" s="127" t="str">
        <f>IFERROR(VLOOKUP(V2429,TRANSPORTE!$A$4:$B$99,2,0),"")</f>
        <v/>
      </c>
      <c r="Y2429" s="127" t="str">
        <f>IFERROR(VLOOKUP(V2429,TRANSPORTE!$A$4:$C$99,3,0),"")</f>
        <v/>
      </c>
      <c r="Z2429" s="127" t="str">
        <f>IFERROR(VLOOKUP(V2429,TRANSPORTE!$A$4:$D$99,4,0),"")</f>
        <v/>
      </c>
      <c r="AA2429" s="127" t="str">
        <f>IFERROR(VLOOKUP(V2429,TRANSPORTE!$A$4:$E$99,5,0),"")</f>
        <v/>
      </c>
      <c r="AB2429" s="127" t="str">
        <f t="shared" si="280"/>
        <v/>
      </c>
      <c r="AC2429" s="127" t="str">
        <f t="shared" si="279"/>
        <v/>
      </c>
      <c r="AE2429" s="132" t="str">
        <f t="shared" si="277"/>
        <v/>
      </c>
      <c r="AH2429" s="127" t="str">
        <f t="shared" si="276"/>
        <v/>
      </c>
    </row>
    <row r="2430" spans="2:34" x14ac:dyDescent="0.3">
      <c r="B2430" s="127" t="str">
        <f t="shared" si="274"/>
        <v/>
      </c>
      <c r="C2430" s="127" t="str">
        <f t="shared" si="275"/>
        <v/>
      </c>
      <c r="E2430" s="159"/>
      <c r="F2430" s="148" t="str">
        <f>IFERROR(VLOOKUP(CONCATENATE(G2430,E2430),LOTES!$A$6:$D$1002,4,0),"")</f>
        <v/>
      </c>
      <c r="H2430" s="136" t="str">
        <f>IFERROR(VLOOKUP(CONCATENATE(G2430,E2430),LOTES!$A$6:$F$1000,6,0),"")</f>
        <v/>
      </c>
      <c r="I2430" s="132" t="str">
        <f t="shared" si="278"/>
        <v/>
      </c>
      <c r="R2430" s="132" t="str">
        <f>IFERROR(VLOOKUP(Q2430,PROVEEDORES!$A$2:$B$100,2,0),"")</f>
        <v/>
      </c>
      <c r="U2430" s="127" t="str">
        <f>IFERROR(VLOOKUP(V2430,TRANSPORTE!$A$4:$B$99,2,0),"")</f>
        <v/>
      </c>
      <c r="Y2430" s="127" t="str">
        <f>IFERROR(VLOOKUP(V2430,TRANSPORTE!$A$4:$C$99,3,0),"")</f>
        <v/>
      </c>
      <c r="Z2430" s="127" t="str">
        <f>IFERROR(VLOOKUP(V2430,TRANSPORTE!$A$4:$D$99,4,0),"")</f>
        <v/>
      </c>
      <c r="AA2430" s="127" t="str">
        <f>IFERROR(VLOOKUP(V2430,TRANSPORTE!$A$4:$E$99,5,0),"")</f>
        <v/>
      </c>
      <c r="AB2430" s="127" t="str">
        <f t="shared" si="280"/>
        <v/>
      </c>
      <c r="AC2430" s="127" t="str">
        <f t="shared" si="279"/>
        <v/>
      </c>
      <c r="AE2430" s="132" t="str">
        <f t="shared" si="277"/>
        <v/>
      </c>
      <c r="AH2430" s="127" t="str">
        <f t="shared" si="276"/>
        <v/>
      </c>
    </row>
    <row r="2431" spans="2:34" x14ac:dyDescent="0.3">
      <c r="B2431" s="127" t="str">
        <f t="shared" ref="B2431:B2494" si="281">CONCATENATE(A2431,AB2431)</f>
        <v/>
      </c>
      <c r="C2431" s="127" t="str">
        <f t="shared" ref="C2431:C2494" si="282">CONCATENATE(N2431,I2431)</f>
        <v/>
      </c>
      <c r="E2431" s="159"/>
      <c r="F2431" s="148" t="str">
        <f>IFERROR(VLOOKUP(CONCATENATE(G2431,E2431),LOTES!$A$6:$D$1002,4,0),"")</f>
        <v/>
      </c>
      <c r="H2431" s="136" t="str">
        <f>IFERROR(VLOOKUP(CONCATENATE(G2431,E2431),LOTES!$A$6:$F$1000,6,0),"")</f>
        <v/>
      </c>
      <c r="I2431" s="132" t="str">
        <f t="shared" si="278"/>
        <v/>
      </c>
      <c r="R2431" s="132" t="str">
        <f>IFERROR(VLOOKUP(Q2431,PROVEEDORES!$A$2:$B$100,2,0),"")</f>
        <v/>
      </c>
      <c r="U2431" s="127" t="str">
        <f>IFERROR(VLOOKUP(V2431,TRANSPORTE!$A$4:$B$99,2,0),"")</f>
        <v/>
      </c>
      <c r="Y2431" s="127" t="str">
        <f>IFERROR(VLOOKUP(V2431,TRANSPORTE!$A$4:$C$99,3,0),"")</f>
        <v/>
      </c>
      <c r="Z2431" s="127" t="str">
        <f>IFERROR(VLOOKUP(V2431,TRANSPORTE!$A$4:$D$99,4,0),"")</f>
        <v/>
      </c>
      <c r="AA2431" s="127" t="str">
        <f>IFERROR(VLOOKUP(V2431,TRANSPORTE!$A$4:$E$99,5,0),"")</f>
        <v/>
      </c>
      <c r="AB2431" s="127" t="str">
        <f t="shared" si="280"/>
        <v/>
      </c>
      <c r="AC2431" s="127" t="str">
        <f t="shared" si="279"/>
        <v/>
      </c>
      <c r="AE2431" s="132" t="str">
        <f t="shared" si="277"/>
        <v/>
      </c>
      <c r="AH2431" s="127" t="str">
        <f t="shared" ref="AH2431:AH2494" si="283">CONCATENATE(N2431,F2431)</f>
        <v/>
      </c>
    </row>
    <row r="2432" spans="2:34" x14ac:dyDescent="0.3">
      <c r="B2432" s="127" t="str">
        <f t="shared" si="281"/>
        <v/>
      </c>
      <c r="C2432" s="127" t="str">
        <f t="shared" si="282"/>
        <v/>
      </c>
      <c r="E2432" s="159"/>
      <c r="F2432" s="148" t="str">
        <f>IFERROR(VLOOKUP(CONCATENATE(G2432,E2432),LOTES!$A$6:$D$1002,4,0),"")</f>
        <v/>
      </c>
      <c r="H2432" s="136" t="str">
        <f>IFERROR(VLOOKUP(CONCATENATE(G2432,E2432),LOTES!$A$6:$F$1000,6,0),"")</f>
        <v/>
      </c>
      <c r="I2432" s="132" t="str">
        <f t="shared" si="278"/>
        <v/>
      </c>
      <c r="R2432" s="132" t="str">
        <f>IFERROR(VLOOKUP(Q2432,PROVEEDORES!$A$2:$B$100,2,0),"")</f>
        <v/>
      </c>
      <c r="U2432" s="127" t="str">
        <f>IFERROR(VLOOKUP(V2432,TRANSPORTE!$A$4:$B$99,2,0),"")</f>
        <v/>
      </c>
      <c r="Y2432" s="127" t="str">
        <f>IFERROR(VLOOKUP(V2432,TRANSPORTE!$A$4:$C$99,3,0),"")</f>
        <v/>
      </c>
      <c r="Z2432" s="127" t="str">
        <f>IFERROR(VLOOKUP(V2432,TRANSPORTE!$A$4:$D$99,4,0),"")</f>
        <v/>
      </c>
      <c r="AA2432" s="127" t="str">
        <f>IFERROR(VLOOKUP(V2432,TRANSPORTE!$A$4:$E$99,5,0),"")</f>
        <v/>
      </c>
      <c r="AB2432" s="127" t="str">
        <f t="shared" si="280"/>
        <v/>
      </c>
      <c r="AC2432" s="127" t="str">
        <f t="shared" si="279"/>
        <v/>
      </c>
      <c r="AE2432" s="132" t="str">
        <f t="shared" si="277"/>
        <v/>
      </c>
      <c r="AH2432" s="127" t="str">
        <f t="shared" si="283"/>
        <v/>
      </c>
    </row>
    <row r="2433" spans="2:34" x14ac:dyDescent="0.3">
      <c r="B2433" s="127" t="str">
        <f t="shared" si="281"/>
        <v/>
      </c>
      <c r="C2433" s="127" t="str">
        <f t="shared" si="282"/>
        <v/>
      </c>
      <c r="E2433" s="159"/>
      <c r="F2433" s="148" t="str">
        <f>IFERROR(VLOOKUP(CONCATENATE(G2433,E2433),LOTES!$A$6:$D$1002,4,0),"")</f>
        <v/>
      </c>
      <c r="H2433" s="136" t="str">
        <f>IFERROR(VLOOKUP(CONCATENATE(G2433,E2433),LOTES!$A$6:$F$1000,6,0),"")</f>
        <v/>
      </c>
      <c r="I2433" s="132" t="str">
        <f t="shared" si="278"/>
        <v/>
      </c>
      <c r="R2433" s="132" t="str">
        <f>IFERROR(VLOOKUP(Q2433,PROVEEDORES!$A$2:$B$100,2,0),"")</f>
        <v/>
      </c>
      <c r="U2433" s="127" t="str">
        <f>IFERROR(VLOOKUP(V2433,TRANSPORTE!$A$4:$B$99,2,0),"")</f>
        <v/>
      </c>
      <c r="Y2433" s="127" t="str">
        <f>IFERROR(VLOOKUP(V2433,TRANSPORTE!$A$4:$C$99,3,0),"")</f>
        <v/>
      </c>
      <c r="Z2433" s="127" t="str">
        <f>IFERROR(VLOOKUP(V2433,TRANSPORTE!$A$4:$D$99,4,0),"")</f>
        <v/>
      </c>
      <c r="AA2433" s="127" t="str">
        <f>IFERROR(VLOOKUP(V2433,TRANSPORTE!$A$4:$E$99,5,0),"")</f>
        <v/>
      </c>
      <c r="AB2433" s="127" t="str">
        <f t="shared" si="280"/>
        <v/>
      </c>
      <c r="AC2433" s="127" t="str">
        <f t="shared" si="279"/>
        <v/>
      </c>
      <c r="AE2433" s="132" t="str">
        <f t="shared" si="277"/>
        <v/>
      </c>
      <c r="AH2433" s="127" t="str">
        <f t="shared" si="283"/>
        <v/>
      </c>
    </row>
    <row r="2434" spans="2:34" x14ac:dyDescent="0.3">
      <c r="B2434" s="127" t="str">
        <f t="shared" si="281"/>
        <v/>
      </c>
      <c r="C2434" s="127" t="str">
        <f t="shared" si="282"/>
        <v/>
      </c>
      <c r="E2434" s="159"/>
      <c r="F2434" s="148" t="str">
        <f>IFERROR(VLOOKUP(CONCATENATE(G2434,E2434),LOTES!$A$6:$D$1002,4,0),"")</f>
        <v/>
      </c>
      <c r="H2434" s="136" t="str">
        <f>IFERROR(VLOOKUP(CONCATENATE(G2434,E2434),LOTES!$A$6:$F$1000,6,0),"")</f>
        <v/>
      </c>
      <c r="I2434" s="132" t="str">
        <f t="shared" si="278"/>
        <v/>
      </c>
      <c r="R2434" s="132" t="str">
        <f>IFERROR(VLOOKUP(Q2434,PROVEEDORES!$A$2:$B$100,2,0),"")</f>
        <v/>
      </c>
      <c r="U2434" s="127" t="str">
        <f>IFERROR(VLOOKUP(V2434,TRANSPORTE!$A$4:$B$99,2,0),"")</f>
        <v/>
      </c>
      <c r="Y2434" s="127" t="str">
        <f>IFERROR(VLOOKUP(V2434,TRANSPORTE!$A$4:$C$99,3,0),"")</f>
        <v/>
      </c>
      <c r="Z2434" s="127" t="str">
        <f>IFERROR(VLOOKUP(V2434,TRANSPORTE!$A$4:$D$99,4,0),"")</f>
        <v/>
      </c>
      <c r="AA2434" s="127" t="str">
        <f>IFERROR(VLOOKUP(V2434,TRANSPORTE!$A$4:$E$99,5,0),"")</f>
        <v/>
      </c>
      <c r="AB2434" s="127" t="str">
        <f t="shared" si="280"/>
        <v/>
      </c>
      <c r="AC2434" s="127" t="str">
        <f t="shared" si="279"/>
        <v/>
      </c>
      <c r="AE2434" s="132" t="str">
        <f t="shared" ref="AE2434:AE2497" si="284">IF(N2434&lt;&gt;"",IF(N2434=N2433,AE2433,AE2433+1),"")</f>
        <v/>
      </c>
      <c r="AH2434" s="127" t="str">
        <f t="shared" si="283"/>
        <v/>
      </c>
    </row>
    <row r="2435" spans="2:34" x14ac:dyDescent="0.3">
      <c r="B2435" s="127" t="str">
        <f t="shared" si="281"/>
        <v/>
      </c>
      <c r="C2435" s="127" t="str">
        <f t="shared" si="282"/>
        <v/>
      </c>
      <c r="E2435" s="159"/>
      <c r="F2435" s="148" t="str">
        <f>IFERROR(VLOOKUP(CONCATENATE(G2435,E2435),LOTES!$A$6:$D$1002,4,0),"")</f>
        <v/>
      </c>
      <c r="H2435" s="136" t="str">
        <f>IFERROR(VLOOKUP(CONCATENATE(G2435,E2435),LOTES!$A$6:$F$1000,6,0),"")</f>
        <v/>
      </c>
      <c r="I2435" s="132" t="str">
        <f t="shared" si="278"/>
        <v/>
      </c>
      <c r="R2435" s="132" t="str">
        <f>IFERROR(VLOOKUP(Q2435,PROVEEDORES!$A$2:$B$100,2,0),"")</f>
        <v/>
      </c>
      <c r="U2435" s="127" t="str">
        <f>IFERROR(VLOOKUP(V2435,TRANSPORTE!$A$4:$B$99,2,0),"")</f>
        <v/>
      </c>
      <c r="Y2435" s="127" t="str">
        <f>IFERROR(VLOOKUP(V2435,TRANSPORTE!$A$4:$C$99,3,0),"")</f>
        <v/>
      </c>
      <c r="Z2435" s="127" t="str">
        <f>IFERROR(VLOOKUP(V2435,TRANSPORTE!$A$4:$D$99,4,0),"")</f>
        <v/>
      </c>
      <c r="AA2435" s="127" t="str">
        <f>IFERROR(VLOOKUP(V2435,TRANSPORTE!$A$4:$E$99,5,0),"")</f>
        <v/>
      </c>
      <c r="AB2435" s="127" t="str">
        <f t="shared" si="280"/>
        <v/>
      </c>
      <c r="AC2435" s="127" t="str">
        <f t="shared" si="279"/>
        <v/>
      </c>
      <c r="AE2435" s="132" t="str">
        <f t="shared" si="284"/>
        <v/>
      </c>
      <c r="AH2435" s="127" t="str">
        <f t="shared" si="283"/>
        <v/>
      </c>
    </row>
    <row r="2436" spans="2:34" x14ac:dyDescent="0.3">
      <c r="B2436" s="127" t="str">
        <f t="shared" si="281"/>
        <v/>
      </c>
      <c r="C2436" s="127" t="str">
        <f t="shared" si="282"/>
        <v/>
      </c>
      <c r="E2436" s="159"/>
      <c r="F2436" s="148" t="str">
        <f>IFERROR(VLOOKUP(CONCATENATE(G2436,E2436),LOTES!$A$6:$D$1002,4,0),"")</f>
        <v/>
      </c>
      <c r="H2436" s="136" t="str">
        <f>IFERROR(VLOOKUP(CONCATENATE(G2436,E2436),LOTES!$A$6:$F$1000,6,0),"")</f>
        <v/>
      </c>
      <c r="I2436" s="132" t="str">
        <f t="shared" si="278"/>
        <v/>
      </c>
      <c r="R2436" s="132" t="str">
        <f>IFERROR(VLOOKUP(Q2436,PROVEEDORES!$A$2:$B$100,2,0),"")</f>
        <v/>
      </c>
      <c r="U2436" s="127" t="str">
        <f>IFERROR(VLOOKUP(V2436,TRANSPORTE!$A$4:$B$99,2,0),"")</f>
        <v/>
      </c>
      <c r="Y2436" s="127" t="str">
        <f>IFERROR(VLOOKUP(V2436,TRANSPORTE!$A$4:$C$99,3,0),"")</f>
        <v/>
      </c>
      <c r="Z2436" s="127" t="str">
        <f>IFERROR(VLOOKUP(V2436,TRANSPORTE!$A$4:$D$99,4,0),"")</f>
        <v/>
      </c>
      <c r="AA2436" s="127" t="str">
        <f>IFERROR(VLOOKUP(V2436,TRANSPORTE!$A$4:$E$99,5,0),"")</f>
        <v/>
      </c>
      <c r="AB2436" s="127" t="str">
        <f t="shared" si="280"/>
        <v/>
      </c>
      <c r="AC2436" s="127" t="str">
        <f t="shared" si="279"/>
        <v/>
      </c>
      <c r="AE2436" s="132" t="str">
        <f t="shared" si="284"/>
        <v/>
      </c>
      <c r="AH2436" s="127" t="str">
        <f t="shared" si="283"/>
        <v/>
      </c>
    </row>
    <row r="2437" spans="2:34" x14ac:dyDescent="0.3">
      <c r="B2437" s="127" t="str">
        <f t="shared" si="281"/>
        <v/>
      </c>
      <c r="C2437" s="127" t="str">
        <f t="shared" si="282"/>
        <v/>
      </c>
      <c r="E2437" s="159"/>
      <c r="F2437" s="148" t="str">
        <f>IFERROR(VLOOKUP(CONCATENATE(G2437,E2437),LOTES!$A$6:$D$1002,4,0),"")</f>
        <v/>
      </c>
      <c r="H2437" s="136" t="str">
        <f>IFERROR(VLOOKUP(CONCATENATE(G2437,E2437),LOTES!$A$6:$F$1000,6,0),"")</f>
        <v/>
      </c>
      <c r="I2437" s="132" t="str">
        <f t="shared" si="278"/>
        <v/>
      </c>
      <c r="R2437" s="132" t="str">
        <f>IFERROR(VLOOKUP(Q2437,PROVEEDORES!$A$2:$B$100,2,0),"")</f>
        <v/>
      </c>
      <c r="U2437" s="127" t="str">
        <f>IFERROR(VLOOKUP(V2437,TRANSPORTE!$A$4:$B$99,2,0),"")</f>
        <v/>
      </c>
      <c r="Y2437" s="127" t="str">
        <f>IFERROR(VLOOKUP(V2437,TRANSPORTE!$A$4:$C$99,3,0),"")</f>
        <v/>
      </c>
      <c r="Z2437" s="127" t="str">
        <f>IFERROR(VLOOKUP(V2437,TRANSPORTE!$A$4:$D$99,4,0),"")</f>
        <v/>
      </c>
      <c r="AA2437" s="127" t="str">
        <f>IFERROR(VLOOKUP(V2437,TRANSPORTE!$A$4:$E$99,5,0),"")</f>
        <v/>
      </c>
      <c r="AB2437" s="127" t="str">
        <f t="shared" si="280"/>
        <v/>
      </c>
      <c r="AC2437" s="127" t="str">
        <f t="shared" si="279"/>
        <v/>
      </c>
      <c r="AE2437" s="132" t="str">
        <f t="shared" si="284"/>
        <v/>
      </c>
      <c r="AH2437" s="127" t="str">
        <f t="shared" si="283"/>
        <v/>
      </c>
    </row>
    <row r="2438" spans="2:34" x14ac:dyDescent="0.3">
      <c r="B2438" s="127" t="str">
        <f t="shared" si="281"/>
        <v/>
      </c>
      <c r="C2438" s="127" t="str">
        <f t="shared" si="282"/>
        <v/>
      </c>
      <c r="E2438" s="159"/>
      <c r="F2438" s="148" t="str">
        <f>IFERROR(VLOOKUP(CONCATENATE(G2438,E2438),LOTES!$A$6:$D$1002,4,0),"")</f>
        <v/>
      </c>
      <c r="H2438" s="136" t="str">
        <f>IFERROR(VLOOKUP(CONCATENATE(G2438,E2438),LOTES!$A$6:$F$1000,6,0),"")</f>
        <v/>
      </c>
      <c r="I2438" s="132" t="str">
        <f t="shared" ref="I2438:I2501" si="285">IF(E2438&lt;&gt;"",IFERROR(IF(N2438&lt;&gt;N2437,1,IF(E2438=E2437,I2437,I2437+1)),""),"")</f>
        <v/>
      </c>
      <c r="R2438" s="132" t="str">
        <f>IFERROR(VLOOKUP(Q2438,PROVEEDORES!$A$2:$B$100,2,0),"")</f>
        <v/>
      </c>
      <c r="U2438" s="127" t="str">
        <f>IFERROR(VLOOKUP(V2438,TRANSPORTE!$A$4:$B$99,2,0),"")</f>
        <v/>
      </c>
      <c r="Y2438" s="127" t="str">
        <f>IFERROR(VLOOKUP(V2438,TRANSPORTE!$A$4:$C$99,3,0),"")</f>
        <v/>
      </c>
      <c r="Z2438" s="127" t="str">
        <f>IFERROR(VLOOKUP(V2438,TRANSPORTE!$A$4:$D$99,4,0),"")</f>
        <v/>
      </c>
      <c r="AA2438" s="127" t="str">
        <f>IFERROR(VLOOKUP(V2438,TRANSPORTE!$A$4:$E$99,5,0),"")</f>
        <v/>
      </c>
      <c r="AB2438" s="127" t="str">
        <f t="shared" si="280"/>
        <v/>
      </c>
      <c r="AC2438" s="127" t="str">
        <f t="shared" ref="AC2438:AC2501" si="286">IF(N2438&lt;&gt;"",1,"")</f>
        <v/>
      </c>
      <c r="AE2438" s="132" t="str">
        <f t="shared" si="284"/>
        <v/>
      </c>
      <c r="AH2438" s="127" t="str">
        <f t="shared" si="283"/>
        <v/>
      </c>
    </row>
    <row r="2439" spans="2:34" x14ac:dyDescent="0.3">
      <c r="B2439" s="127" t="str">
        <f t="shared" si="281"/>
        <v/>
      </c>
      <c r="C2439" s="127" t="str">
        <f t="shared" si="282"/>
        <v/>
      </c>
      <c r="E2439" s="159"/>
      <c r="F2439" s="148" t="str">
        <f>IFERROR(VLOOKUP(CONCATENATE(G2439,E2439),LOTES!$A$6:$D$1002,4,0),"")</f>
        <v/>
      </c>
      <c r="H2439" s="136" t="str">
        <f>IFERROR(VLOOKUP(CONCATENATE(G2439,E2439),LOTES!$A$6:$F$1000,6,0),"")</f>
        <v/>
      </c>
      <c r="I2439" s="132" t="str">
        <f t="shared" si="285"/>
        <v/>
      </c>
      <c r="R2439" s="132" t="str">
        <f>IFERROR(VLOOKUP(Q2439,PROVEEDORES!$A$2:$B$100,2,0),"")</f>
        <v/>
      </c>
      <c r="U2439" s="127" t="str">
        <f>IFERROR(VLOOKUP(V2439,TRANSPORTE!$A$4:$B$99,2,0),"")</f>
        <v/>
      </c>
      <c r="Y2439" s="127" t="str">
        <f>IFERROR(VLOOKUP(V2439,TRANSPORTE!$A$4:$C$99,3,0),"")</f>
        <v/>
      </c>
      <c r="Z2439" s="127" t="str">
        <f>IFERROR(VLOOKUP(V2439,TRANSPORTE!$A$4:$D$99,4,0),"")</f>
        <v/>
      </c>
      <c r="AA2439" s="127" t="str">
        <f>IFERROR(VLOOKUP(V2439,TRANSPORTE!$A$4:$E$99,5,0),"")</f>
        <v/>
      </c>
      <c r="AB2439" s="127" t="str">
        <f t="shared" si="280"/>
        <v/>
      </c>
      <c r="AC2439" s="127" t="str">
        <f t="shared" si="286"/>
        <v/>
      </c>
      <c r="AE2439" s="132" t="str">
        <f t="shared" si="284"/>
        <v/>
      </c>
      <c r="AH2439" s="127" t="str">
        <f t="shared" si="283"/>
        <v/>
      </c>
    </row>
    <row r="2440" spans="2:34" x14ac:dyDescent="0.3">
      <c r="B2440" s="127" t="str">
        <f t="shared" si="281"/>
        <v/>
      </c>
      <c r="C2440" s="127" t="str">
        <f t="shared" si="282"/>
        <v/>
      </c>
      <c r="E2440" s="159"/>
      <c r="F2440" s="148" t="str">
        <f>IFERROR(VLOOKUP(CONCATENATE(G2440,E2440),LOTES!$A$6:$D$1002,4,0),"")</f>
        <v/>
      </c>
      <c r="H2440" s="136" t="str">
        <f>IFERROR(VLOOKUP(CONCATENATE(G2440,E2440),LOTES!$A$6:$F$1000,6,0),"")</f>
        <v/>
      </c>
      <c r="I2440" s="132" t="str">
        <f t="shared" si="285"/>
        <v/>
      </c>
      <c r="R2440" s="132" t="str">
        <f>IFERROR(VLOOKUP(Q2440,PROVEEDORES!$A$2:$B$100,2,0),"")</f>
        <v/>
      </c>
      <c r="U2440" s="127" t="str">
        <f>IFERROR(VLOOKUP(V2440,TRANSPORTE!$A$4:$B$99,2,0),"")</f>
        <v/>
      </c>
      <c r="Y2440" s="127" t="str">
        <f>IFERROR(VLOOKUP(V2440,TRANSPORTE!$A$4:$C$99,3,0),"")</f>
        <v/>
      </c>
      <c r="Z2440" s="127" t="str">
        <f>IFERROR(VLOOKUP(V2440,TRANSPORTE!$A$4:$D$99,4,0),"")</f>
        <v/>
      </c>
      <c r="AA2440" s="127" t="str">
        <f>IFERROR(VLOOKUP(V2440,TRANSPORTE!$A$4:$E$99,5,0),"")</f>
        <v/>
      </c>
      <c r="AB2440" s="127" t="str">
        <f t="shared" si="280"/>
        <v/>
      </c>
      <c r="AC2440" s="127" t="str">
        <f t="shared" si="286"/>
        <v/>
      </c>
      <c r="AE2440" s="132" t="str">
        <f t="shared" si="284"/>
        <v/>
      </c>
      <c r="AH2440" s="127" t="str">
        <f t="shared" si="283"/>
        <v/>
      </c>
    </row>
    <row r="2441" spans="2:34" x14ac:dyDescent="0.3">
      <c r="B2441" s="127" t="str">
        <f t="shared" si="281"/>
        <v/>
      </c>
      <c r="C2441" s="127" t="str">
        <f t="shared" si="282"/>
        <v/>
      </c>
      <c r="E2441" s="159"/>
      <c r="F2441" s="148" t="str">
        <f>IFERROR(VLOOKUP(CONCATENATE(G2441,E2441),LOTES!$A$6:$D$1002,4,0),"")</f>
        <v/>
      </c>
      <c r="H2441" s="136" t="str">
        <f>IFERROR(VLOOKUP(CONCATENATE(G2441,E2441),LOTES!$A$6:$F$1000,6,0),"")</f>
        <v/>
      </c>
      <c r="I2441" s="132" t="str">
        <f t="shared" si="285"/>
        <v/>
      </c>
      <c r="R2441" s="132" t="str">
        <f>IFERROR(VLOOKUP(Q2441,PROVEEDORES!$A$2:$B$100,2,0),"")</f>
        <v/>
      </c>
      <c r="U2441" s="127" t="str">
        <f>IFERROR(VLOOKUP(V2441,TRANSPORTE!$A$4:$B$99,2,0),"")</f>
        <v/>
      </c>
      <c r="Y2441" s="127" t="str">
        <f>IFERROR(VLOOKUP(V2441,TRANSPORTE!$A$4:$C$99,3,0),"")</f>
        <v/>
      </c>
      <c r="Z2441" s="127" t="str">
        <f>IFERROR(VLOOKUP(V2441,TRANSPORTE!$A$4:$D$99,4,0),"")</f>
        <v/>
      </c>
      <c r="AA2441" s="127" t="str">
        <f>IFERROR(VLOOKUP(V2441,TRANSPORTE!$A$4:$E$99,5,0),"")</f>
        <v/>
      </c>
      <c r="AB2441" s="127" t="str">
        <f t="shared" si="280"/>
        <v/>
      </c>
      <c r="AC2441" s="127" t="str">
        <f t="shared" si="286"/>
        <v/>
      </c>
      <c r="AE2441" s="132" t="str">
        <f t="shared" si="284"/>
        <v/>
      </c>
      <c r="AH2441" s="127" t="str">
        <f t="shared" si="283"/>
        <v/>
      </c>
    </row>
    <row r="2442" spans="2:34" x14ac:dyDescent="0.3">
      <c r="B2442" s="127" t="str">
        <f t="shared" si="281"/>
        <v/>
      </c>
      <c r="C2442" s="127" t="str">
        <f t="shared" si="282"/>
        <v/>
      </c>
      <c r="E2442" s="159"/>
      <c r="F2442" s="148" t="str">
        <f>IFERROR(VLOOKUP(CONCATENATE(G2442,E2442),LOTES!$A$6:$D$1002,4,0),"")</f>
        <v/>
      </c>
      <c r="H2442" s="136" t="str">
        <f>IFERROR(VLOOKUP(CONCATENATE(G2442,E2442),LOTES!$A$6:$F$1000,6,0),"")</f>
        <v/>
      </c>
      <c r="I2442" s="132" t="str">
        <f t="shared" si="285"/>
        <v/>
      </c>
      <c r="R2442" s="132" t="str">
        <f>IFERROR(VLOOKUP(Q2442,PROVEEDORES!$A$2:$B$100,2,0),"")</f>
        <v/>
      </c>
      <c r="U2442" s="127" t="str">
        <f>IFERROR(VLOOKUP(V2442,TRANSPORTE!$A$4:$B$99,2,0),"")</f>
        <v/>
      </c>
      <c r="Y2442" s="127" t="str">
        <f>IFERROR(VLOOKUP(V2442,TRANSPORTE!$A$4:$C$99,3,0),"")</f>
        <v/>
      </c>
      <c r="Z2442" s="127" t="str">
        <f>IFERROR(VLOOKUP(V2442,TRANSPORTE!$A$4:$D$99,4,0),"")</f>
        <v/>
      </c>
      <c r="AA2442" s="127" t="str">
        <f>IFERROR(VLOOKUP(V2442,TRANSPORTE!$A$4:$E$99,5,0),"")</f>
        <v/>
      </c>
      <c r="AB2442" s="127" t="str">
        <f t="shared" si="280"/>
        <v/>
      </c>
      <c r="AC2442" s="127" t="str">
        <f t="shared" si="286"/>
        <v/>
      </c>
      <c r="AE2442" s="132" t="str">
        <f t="shared" si="284"/>
        <v/>
      </c>
      <c r="AH2442" s="127" t="str">
        <f t="shared" si="283"/>
        <v/>
      </c>
    </row>
    <row r="2443" spans="2:34" x14ac:dyDescent="0.3">
      <c r="B2443" s="127" t="str">
        <f t="shared" si="281"/>
        <v/>
      </c>
      <c r="C2443" s="127" t="str">
        <f t="shared" si="282"/>
        <v/>
      </c>
      <c r="E2443" s="159"/>
      <c r="F2443" s="148" t="str">
        <f>IFERROR(VLOOKUP(CONCATENATE(G2443,E2443),LOTES!$A$6:$D$1002,4,0),"")</f>
        <v/>
      </c>
      <c r="H2443" s="136" t="str">
        <f>IFERROR(VLOOKUP(CONCATENATE(G2443,E2443),LOTES!$A$6:$F$1000,6,0),"")</f>
        <v/>
      </c>
      <c r="I2443" s="132" t="str">
        <f t="shared" si="285"/>
        <v/>
      </c>
      <c r="R2443" s="132" t="str">
        <f>IFERROR(VLOOKUP(Q2443,PROVEEDORES!$A$2:$B$100,2,0),"")</f>
        <v/>
      </c>
      <c r="U2443" s="127" t="str">
        <f>IFERROR(VLOOKUP(V2443,TRANSPORTE!$A$4:$B$99,2,0),"")</f>
        <v/>
      </c>
      <c r="Y2443" s="127" t="str">
        <f>IFERROR(VLOOKUP(V2443,TRANSPORTE!$A$4:$C$99,3,0),"")</f>
        <v/>
      </c>
      <c r="Z2443" s="127" t="str">
        <f>IFERROR(VLOOKUP(V2443,TRANSPORTE!$A$4:$D$99,4,0),"")</f>
        <v/>
      </c>
      <c r="AA2443" s="127" t="str">
        <f>IFERROR(VLOOKUP(V2443,TRANSPORTE!$A$4:$E$99,5,0),"")</f>
        <v/>
      </c>
      <c r="AB2443" s="127" t="str">
        <f t="shared" ref="AB2443:AB2506" si="287">IF(N2443&lt;&gt;"",IF(A2443&lt;&gt;A2442,1,IF(N2443=N2442,AB2442,AB2442+1)),"")</f>
        <v/>
      </c>
      <c r="AC2443" s="127" t="str">
        <f t="shared" si="286"/>
        <v/>
      </c>
      <c r="AE2443" s="132" t="str">
        <f t="shared" si="284"/>
        <v/>
      </c>
      <c r="AH2443" s="127" t="str">
        <f t="shared" si="283"/>
        <v/>
      </c>
    </row>
    <row r="2444" spans="2:34" x14ac:dyDescent="0.3">
      <c r="B2444" s="127" t="str">
        <f t="shared" si="281"/>
        <v/>
      </c>
      <c r="C2444" s="127" t="str">
        <f t="shared" si="282"/>
        <v/>
      </c>
      <c r="E2444" s="159"/>
      <c r="F2444" s="148" t="str">
        <f>IFERROR(VLOOKUP(CONCATENATE(G2444,E2444),LOTES!$A$6:$D$1002,4,0),"")</f>
        <v/>
      </c>
      <c r="H2444" s="136" t="str">
        <f>IFERROR(VLOOKUP(CONCATENATE(G2444,E2444),LOTES!$A$6:$F$1000,6,0),"")</f>
        <v/>
      </c>
      <c r="I2444" s="132" t="str">
        <f t="shared" si="285"/>
        <v/>
      </c>
      <c r="R2444" s="132" t="str">
        <f>IFERROR(VLOOKUP(Q2444,PROVEEDORES!$A$2:$B$100,2,0),"")</f>
        <v/>
      </c>
      <c r="U2444" s="127" t="str">
        <f>IFERROR(VLOOKUP(V2444,TRANSPORTE!$A$4:$B$99,2,0),"")</f>
        <v/>
      </c>
      <c r="Y2444" s="127" t="str">
        <f>IFERROR(VLOOKUP(V2444,TRANSPORTE!$A$4:$C$99,3,0),"")</f>
        <v/>
      </c>
      <c r="Z2444" s="127" t="str">
        <f>IFERROR(VLOOKUP(V2444,TRANSPORTE!$A$4:$D$99,4,0),"")</f>
        <v/>
      </c>
      <c r="AA2444" s="127" t="str">
        <f>IFERROR(VLOOKUP(V2444,TRANSPORTE!$A$4:$E$99,5,0),"")</f>
        <v/>
      </c>
      <c r="AB2444" s="127" t="str">
        <f t="shared" si="287"/>
        <v/>
      </c>
      <c r="AC2444" s="127" t="str">
        <f t="shared" si="286"/>
        <v/>
      </c>
      <c r="AE2444" s="132" t="str">
        <f t="shared" si="284"/>
        <v/>
      </c>
      <c r="AH2444" s="127" t="str">
        <f t="shared" si="283"/>
        <v/>
      </c>
    </row>
    <row r="2445" spans="2:34" x14ac:dyDescent="0.3">
      <c r="B2445" s="127" t="str">
        <f t="shared" si="281"/>
        <v/>
      </c>
      <c r="C2445" s="127" t="str">
        <f t="shared" si="282"/>
        <v/>
      </c>
      <c r="E2445" s="159"/>
      <c r="F2445" s="148" t="str">
        <f>IFERROR(VLOOKUP(CONCATENATE(G2445,E2445),LOTES!$A$6:$D$1002,4,0),"")</f>
        <v/>
      </c>
      <c r="H2445" s="136" t="str">
        <f>IFERROR(VLOOKUP(CONCATENATE(G2445,E2445),LOTES!$A$6:$F$1000,6,0),"")</f>
        <v/>
      </c>
      <c r="I2445" s="132" t="str">
        <f t="shared" si="285"/>
        <v/>
      </c>
      <c r="R2445" s="132" t="str">
        <f>IFERROR(VLOOKUP(Q2445,PROVEEDORES!$A$2:$B$100,2,0),"")</f>
        <v/>
      </c>
      <c r="U2445" s="127" t="str">
        <f>IFERROR(VLOOKUP(V2445,TRANSPORTE!$A$4:$B$99,2,0),"")</f>
        <v/>
      </c>
      <c r="Y2445" s="127" t="str">
        <f>IFERROR(VLOOKUP(V2445,TRANSPORTE!$A$4:$C$99,3,0),"")</f>
        <v/>
      </c>
      <c r="Z2445" s="127" t="str">
        <f>IFERROR(VLOOKUP(V2445,TRANSPORTE!$A$4:$D$99,4,0),"")</f>
        <v/>
      </c>
      <c r="AA2445" s="127" t="str">
        <f>IFERROR(VLOOKUP(V2445,TRANSPORTE!$A$4:$E$99,5,0),"")</f>
        <v/>
      </c>
      <c r="AB2445" s="127" t="str">
        <f t="shared" si="287"/>
        <v/>
      </c>
      <c r="AC2445" s="127" t="str">
        <f t="shared" si="286"/>
        <v/>
      </c>
      <c r="AE2445" s="132" t="str">
        <f t="shared" si="284"/>
        <v/>
      </c>
      <c r="AH2445" s="127" t="str">
        <f t="shared" si="283"/>
        <v/>
      </c>
    </row>
    <row r="2446" spans="2:34" x14ac:dyDescent="0.3">
      <c r="B2446" s="127" t="str">
        <f t="shared" si="281"/>
        <v/>
      </c>
      <c r="C2446" s="127" t="str">
        <f t="shared" si="282"/>
        <v/>
      </c>
      <c r="E2446" s="159"/>
      <c r="F2446" s="148" t="str">
        <f>IFERROR(VLOOKUP(CONCATENATE(G2446,E2446),LOTES!$A$6:$D$1002,4,0),"")</f>
        <v/>
      </c>
      <c r="H2446" s="136" t="str">
        <f>IFERROR(VLOOKUP(CONCATENATE(G2446,E2446),LOTES!$A$6:$F$1000,6,0),"")</f>
        <v/>
      </c>
      <c r="I2446" s="132" t="str">
        <f t="shared" si="285"/>
        <v/>
      </c>
      <c r="R2446" s="132" t="str">
        <f>IFERROR(VLOOKUP(Q2446,PROVEEDORES!$A$2:$B$100,2,0),"")</f>
        <v/>
      </c>
      <c r="U2446" s="127" t="str">
        <f>IFERROR(VLOOKUP(V2446,TRANSPORTE!$A$4:$B$99,2,0),"")</f>
        <v/>
      </c>
      <c r="Y2446" s="127" t="str">
        <f>IFERROR(VLOOKUP(V2446,TRANSPORTE!$A$4:$C$99,3,0),"")</f>
        <v/>
      </c>
      <c r="Z2446" s="127" t="str">
        <f>IFERROR(VLOOKUP(V2446,TRANSPORTE!$A$4:$D$99,4,0),"")</f>
        <v/>
      </c>
      <c r="AA2446" s="127" t="str">
        <f>IFERROR(VLOOKUP(V2446,TRANSPORTE!$A$4:$E$99,5,0),"")</f>
        <v/>
      </c>
      <c r="AB2446" s="127" t="str">
        <f t="shared" si="287"/>
        <v/>
      </c>
      <c r="AC2446" s="127" t="str">
        <f t="shared" si="286"/>
        <v/>
      </c>
      <c r="AE2446" s="132" t="str">
        <f t="shared" si="284"/>
        <v/>
      </c>
      <c r="AH2446" s="127" t="str">
        <f t="shared" si="283"/>
        <v/>
      </c>
    </row>
    <row r="2447" spans="2:34" x14ac:dyDescent="0.3">
      <c r="B2447" s="127" t="str">
        <f t="shared" si="281"/>
        <v/>
      </c>
      <c r="C2447" s="127" t="str">
        <f t="shared" si="282"/>
        <v/>
      </c>
      <c r="E2447" s="159"/>
      <c r="F2447" s="148" t="str">
        <f>IFERROR(VLOOKUP(CONCATENATE(G2447,E2447),LOTES!$A$6:$D$1002,4,0),"")</f>
        <v/>
      </c>
      <c r="H2447" s="136" t="str">
        <f>IFERROR(VLOOKUP(CONCATENATE(G2447,E2447),LOTES!$A$6:$F$1000,6,0),"")</f>
        <v/>
      </c>
      <c r="I2447" s="132" t="str">
        <f t="shared" si="285"/>
        <v/>
      </c>
      <c r="R2447" s="132" t="str">
        <f>IFERROR(VLOOKUP(Q2447,PROVEEDORES!$A$2:$B$100,2,0),"")</f>
        <v/>
      </c>
      <c r="U2447" s="127" t="str">
        <f>IFERROR(VLOOKUP(V2447,TRANSPORTE!$A$4:$B$99,2,0),"")</f>
        <v/>
      </c>
      <c r="Y2447" s="127" t="str">
        <f>IFERROR(VLOOKUP(V2447,TRANSPORTE!$A$4:$C$99,3,0),"")</f>
        <v/>
      </c>
      <c r="Z2447" s="127" t="str">
        <f>IFERROR(VLOOKUP(V2447,TRANSPORTE!$A$4:$D$99,4,0),"")</f>
        <v/>
      </c>
      <c r="AA2447" s="127" t="str">
        <f>IFERROR(VLOOKUP(V2447,TRANSPORTE!$A$4:$E$99,5,0),"")</f>
        <v/>
      </c>
      <c r="AB2447" s="127" t="str">
        <f t="shared" si="287"/>
        <v/>
      </c>
      <c r="AC2447" s="127" t="str">
        <f t="shared" si="286"/>
        <v/>
      </c>
      <c r="AE2447" s="132" t="str">
        <f t="shared" si="284"/>
        <v/>
      </c>
      <c r="AH2447" s="127" t="str">
        <f t="shared" si="283"/>
        <v/>
      </c>
    </row>
    <row r="2448" spans="2:34" x14ac:dyDescent="0.3">
      <c r="B2448" s="127" t="str">
        <f t="shared" si="281"/>
        <v/>
      </c>
      <c r="C2448" s="127" t="str">
        <f t="shared" si="282"/>
        <v/>
      </c>
      <c r="E2448" s="159"/>
      <c r="F2448" s="148" t="str">
        <f>IFERROR(VLOOKUP(CONCATENATE(G2448,E2448),LOTES!$A$6:$D$1002,4,0),"")</f>
        <v/>
      </c>
      <c r="H2448" s="136" t="str">
        <f>IFERROR(VLOOKUP(CONCATENATE(G2448,E2448),LOTES!$A$6:$F$1000,6,0),"")</f>
        <v/>
      </c>
      <c r="I2448" s="132" t="str">
        <f t="shared" si="285"/>
        <v/>
      </c>
      <c r="R2448" s="132" t="str">
        <f>IFERROR(VLOOKUP(Q2448,PROVEEDORES!$A$2:$B$100,2,0),"")</f>
        <v/>
      </c>
      <c r="U2448" s="127" t="str">
        <f>IFERROR(VLOOKUP(V2448,TRANSPORTE!$A$4:$B$99,2,0),"")</f>
        <v/>
      </c>
      <c r="Y2448" s="127" t="str">
        <f>IFERROR(VLOOKUP(V2448,TRANSPORTE!$A$4:$C$99,3,0),"")</f>
        <v/>
      </c>
      <c r="Z2448" s="127" t="str">
        <f>IFERROR(VLOOKUP(V2448,TRANSPORTE!$A$4:$D$99,4,0),"")</f>
        <v/>
      </c>
      <c r="AA2448" s="127" t="str">
        <f>IFERROR(VLOOKUP(V2448,TRANSPORTE!$A$4:$E$99,5,0),"")</f>
        <v/>
      </c>
      <c r="AB2448" s="127" t="str">
        <f t="shared" si="287"/>
        <v/>
      </c>
      <c r="AC2448" s="127" t="str">
        <f t="shared" si="286"/>
        <v/>
      </c>
      <c r="AE2448" s="132" t="str">
        <f t="shared" si="284"/>
        <v/>
      </c>
      <c r="AH2448" s="127" t="str">
        <f t="shared" si="283"/>
        <v/>
      </c>
    </row>
    <row r="2449" spans="2:34" x14ac:dyDescent="0.3">
      <c r="B2449" s="127" t="str">
        <f t="shared" si="281"/>
        <v/>
      </c>
      <c r="C2449" s="127" t="str">
        <f t="shared" si="282"/>
        <v/>
      </c>
      <c r="E2449" s="159"/>
      <c r="F2449" s="148" t="str">
        <f>IFERROR(VLOOKUP(CONCATENATE(G2449,E2449),LOTES!$A$6:$D$1002,4,0),"")</f>
        <v/>
      </c>
      <c r="H2449" s="136" t="str">
        <f>IFERROR(VLOOKUP(CONCATENATE(G2449,E2449),LOTES!$A$6:$F$1000,6,0),"")</f>
        <v/>
      </c>
      <c r="I2449" s="132" t="str">
        <f t="shared" si="285"/>
        <v/>
      </c>
      <c r="R2449" s="132" t="str">
        <f>IFERROR(VLOOKUP(Q2449,PROVEEDORES!$A$2:$B$100,2,0),"")</f>
        <v/>
      </c>
      <c r="U2449" s="127" t="str">
        <f>IFERROR(VLOOKUP(V2449,TRANSPORTE!$A$4:$B$99,2,0),"")</f>
        <v/>
      </c>
      <c r="Y2449" s="127" t="str">
        <f>IFERROR(VLOOKUP(V2449,TRANSPORTE!$A$4:$C$99,3,0),"")</f>
        <v/>
      </c>
      <c r="Z2449" s="127" t="str">
        <f>IFERROR(VLOOKUP(V2449,TRANSPORTE!$A$4:$D$99,4,0),"")</f>
        <v/>
      </c>
      <c r="AA2449" s="127" t="str">
        <f>IFERROR(VLOOKUP(V2449,TRANSPORTE!$A$4:$E$99,5,0),"")</f>
        <v/>
      </c>
      <c r="AB2449" s="127" t="str">
        <f t="shared" si="287"/>
        <v/>
      </c>
      <c r="AC2449" s="127" t="str">
        <f t="shared" si="286"/>
        <v/>
      </c>
      <c r="AE2449" s="132" t="str">
        <f t="shared" si="284"/>
        <v/>
      </c>
      <c r="AH2449" s="127" t="str">
        <f t="shared" si="283"/>
        <v/>
      </c>
    </row>
    <row r="2450" spans="2:34" x14ac:dyDescent="0.3">
      <c r="B2450" s="127" t="str">
        <f t="shared" si="281"/>
        <v/>
      </c>
      <c r="C2450" s="127" t="str">
        <f t="shared" si="282"/>
        <v/>
      </c>
      <c r="E2450" s="159"/>
      <c r="F2450" s="148" t="str">
        <f>IFERROR(VLOOKUP(CONCATENATE(G2450,E2450),LOTES!$A$6:$D$1002,4,0),"")</f>
        <v/>
      </c>
      <c r="H2450" s="136" t="str">
        <f>IFERROR(VLOOKUP(CONCATENATE(G2450,E2450),LOTES!$A$6:$F$1000,6,0),"")</f>
        <v/>
      </c>
      <c r="I2450" s="132" t="str">
        <f t="shared" si="285"/>
        <v/>
      </c>
      <c r="R2450" s="132" t="str">
        <f>IFERROR(VLOOKUP(Q2450,PROVEEDORES!$A$2:$B$100,2,0),"")</f>
        <v/>
      </c>
      <c r="U2450" s="127" t="str">
        <f>IFERROR(VLOOKUP(V2450,TRANSPORTE!$A$4:$B$99,2,0),"")</f>
        <v/>
      </c>
      <c r="Y2450" s="127" t="str">
        <f>IFERROR(VLOOKUP(V2450,TRANSPORTE!$A$4:$C$99,3,0),"")</f>
        <v/>
      </c>
      <c r="Z2450" s="127" t="str">
        <f>IFERROR(VLOOKUP(V2450,TRANSPORTE!$A$4:$D$99,4,0),"")</f>
        <v/>
      </c>
      <c r="AA2450" s="127" t="str">
        <f>IFERROR(VLOOKUP(V2450,TRANSPORTE!$A$4:$E$99,5,0),"")</f>
        <v/>
      </c>
      <c r="AB2450" s="127" t="str">
        <f t="shared" si="287"/>
        <v/>
      </c>
      <c r="AC2450" s="127" t="str">
        <f t="shared" si="286"/>
        <v/>
      </c>
      <c r="AE2450" s="132" t="str">
        <f t="shared" si="284"/>
        <v/>
      </c>
      <c r="AH2450" s="127" t="str">
        <f t="shared" si="283"/>
        <v/>
      </c>
    </row>
    <row r="2451" spans="2:34" x14ac:dyDescent="0.3">
      <c r="B2451" s="127" t="str">
        <f t="shared" si="281"/>
        <v/>
      </c>
      <c r="C2451" s="127" t="str">
        <f t="shared" si="282"/>
        <v/>
      </c>
      <c r="E2451" s="159"/>
      <c r="F2451" s="148" t="str">
        <f>IFERROR(VLOOKUP(CONCATENATE(G2451,E2451),LOTES!$A$6:$D$1002,4,0),"")</f>
        <v/>
      </c>
      <c r="H2451" s="136" t="str">
        <f>IFERROR(VLOOKUP(CONCATENATE(G2451,E2451),LOTES!$A$6:$F$1000,6,0),"")</f>
        <v/>
      </c>
      <c r="I2451" s="132" t="str">
        <f t="shared" si="285"/>
        <v/>
      </c>
      <c r="R2451" s="132" t="str">
        <f>IFERROR(VLOOKUP(Q2451,PROVEEDORES!$A$2:$B$100,2,0),"")</f>
        <v/>
      </c>
      <c r="U2451" s="127" t="str">
        <f>IFERROR(VLOOKUP(V2451,TRANSPORTE!$A$4:$B$99,2,0),"")</f>
        <v/>
      </c>
      <c r="Y2451" s="127" t="str">
        <f>IFERROR(VLOOKUP(V2451,TRANSPORTE!$A$4:$C$99,3,0),"")</f>
        <v/>
      </c>
      <c r="Z2451" s="127" t="str">
        <f>IFERROR(VLOOKUP(V2451,TRANSPORTE!$A$4:$D$99,4,0),"")</f>
        <v/>
      </c>
      <c r="AA2451" s="127" t="str">
        <f>IFERROR(VLOOKUP(V2451,TRANSPORTE!$A$4:$E$99,5,0),"")</f>
        <v/>
      </c>
      <c r="AB2451" s="127" t="str">
        <f t="shared" si="287"/>
        <v/>
      </c>
      <c r="AC2451" s="127" t="str">
        <f t="shared" si="286"/>
        <v/>
      </c>
      <c r="AE2451" s="132" t="str">
        <f t="shared" si="284"/>
        <v/>
      </c>
      <c r="AH2451" s="127" t="str">
        <f t="shared" si="283"/>
        <v/>
      </c>
    </row>
    <row r="2452" spans="2:34" x14ac:dyDescent="0.3">
      <c r="B2452" s="127" t="str">
        <f t="shared" si="281"/>
        <v/>
      </c>
      <c r="C2452" s="127" t="str">
        <f t="shared" si="282"/>
        <v/>
      </c>
      <c r="E2452" s="159"/>
      <c r="F2452" s="148" t="str">
        <f>IFERROR(VLOOKUP(CONCATENATE(G2452,E2452),LOTES!$A$6:$D$1002,4,0),"")</f>
        <v/>
      </c>
      <c r="H2452" s="136" t="str">
        <f>IFERROR(VLOOKUP(CONCATENATE(G2452,E2452),LOTES!$A$6:$F$1000,6,0),"")</f>
        <v/>
      </c>
      <c r="I2452" s="132" t="str">
        <f t="shared" si="285"/>
        <v/>
      </c>
      <c r="R2452" s="132" t="str">
        <f>IFERROR(VLOOKUP(Q2452,PROVEEDORES!$A$2:$B$100,2,0),"")</f>
        <v/>
      </c>
      <c r="U2452" s="127" t="str">
        <f>IFERROR(VLOOKUP(V2452,TRANSPORTE!$A$4:$B$99,2,0),"")</f>
        <v/>
      </c>
      <c r="Y2452" s="127" t="str">
        <f>IFERROR(VLOOKUP(V2452,TRANSPORTE!$A$4:$C$99,3,0),"")</f>
        <v/>
      </c>
      <c r="Z2452" s="127" t="str">
        <f>IFERROR(VLOOKUP(V2452,TRANSPORTE!$A$4:$D$99,4,0),"")</f>
        <v/>
      </c>
      <c r="AA2452" s="127" t="str">
        <f>IFERROR(VLOOKUP(V2452,TRANSPORTE!$A$4:$E$99,5,0),"")</f>
        <v/>
      </c>
      <c r="AB2452" s="127" t="str">
        <f t="shared" si="287"/>
        <v/>
      </c>
      <c r="AC2452" s="127" t="str">
        <f t="shared" si="286"/>
        <v/>
      </c>
      <c r="AE2452" s="132" t="str">
        <f t="shared" si="284"/>
        <v/>
      </c>
      <c r="AH2452" s="127" t="str">
        <f t="shared" si="283"/>
        <v/>
      </c>
    </row>
    <row r="2453" spans="2:34" x14ac:dyDescent="0.3">
      <c r="B2453" s="127" t="str">
        <f t="shared" si="281"/>
        <v/>
      </c>
      <c r="C2453" s="127" t="str">
        <f t="shared" si="282"/>
        <v/>
      </c>
      <c r="E2453" s="159"/>
      <c r="F2453" s="148" t="str">
        <f>IFERROR(VLOOKUP(CONCATENATE(G2453,E2453),LOTES!$A$6:$D$1002,4,0),"")</f>
        <v/>
      </c>
      <c r="H2453" s="136" t="str">
        <f>IFERROR(VLOOKUP(CONCATENATE(G2453,E2453),LOTES!$A$6:$F$1000,6,0),"")</f>
        <v/>
      </c>
      <c r="I2453" s="132" t="str">
        <f t="shared" si="285"/>
        <v/>
      </c>
      <c r="R2453" s="132" t="str">
        <f>IFERROR(VLOOKUP(Q2453,PROVEEDORES!$A$2:$B$100,2,0),"")</f>
        <v/>
      </c>
      <c r="U2453" s="127" t="str">
        <f>IFERROR(VLOOKUP(V2453,TRANSPORTE!$A$4:$B$99,2,0),"")</f>
        <v/>
      </c>
      <c r="Y2453" s="127" t="str">
        <f>IFERROR(VLOOKUP(V2453,TRANSPORTE!$A$4:$C$99,3,0),"")</f>
        <v/>
      </c>
      <c r="Z2453" s="127" t="str">
        <f>IFERROR(VLOOKUP(V2453,TRANSPORTE!$A$4:$D$99,4,0),"")</f>
        <v/>
      </c>
      <c r="AA2453" s="127" t="str">
        <f>IFERROR(VLOOKUP(V2453,TRANSPORTE!$A$4:$E$99,5,0),"")</f>
        <v/>
      </c>
      <c r="AB2453" s="127" t="str">
        <f t="shared" si="287"/>
        <v/>
      </c>
      <c r="AC2453" s="127" t="str">
        <f t="shared" si="286"/>
        <v/>
      </c>
      <c r="AE2453" s="132" t="str">
        <f t="shared" si="284"/>
        <v/>
      </c>
      <c r="AH2453" s="127" t="str">
        <f t="shared" si="283"/>
        <v/>
      </c>
    </row>
    <row r="2454" spans="2:34" x14ac:dyDescent="0.3">
      <c r="B2454" s="127" t="str">
        <f t="shared" si="281"/>
        <v/>
      </c>
      <c r="C2454" s="127" t="str">
        <f t="shared" si="282"/>
        <v/>
      </c>
      <c r="E2454" s="159"/>
      <c r="F2454" s="148" t="str">
        <f>IFERROR(VLOOKUP(CONCATENATE(G2454,E2454),LOTES!$A$6:$D$1002,4,0),"")</f>
        <v/>
      </c>
      <c r="H2454" s="136" t="str">
        <f>IFERROR(VLOOKUP(CONCATENATE(G2454,E2454),LOTES!$A$6:$F$1000,6,0),"")</f>
        <v/>
      </c>
      <c r="I2454" s="132" t="str">
        <f t="shared" si="285"/>
        <v/>
      </c>
      <c r="R2454" s="132" t="str">
        <f>IFERROR(VLOOKUP(Q2454,PROVEEDORES!$A$2:$B$100,2,0),"")</f>
        <v/>
      </c>
      <c r="U2454" s="127" t="str">
        <f>IFERROR(VLOOKUP(V2454,TRANSPORTE!$A$4:$B$99,2,0),"")</f>
        <v/>
      </c>
      <c r="Y2454" s="127" t="str">
        <f>IFERROR(VLOOKUP(V2454,TRANSPORTE!$A$4:$C$99,3,0),"")</f>
        <v/>
      </c>
      <c r="Z2454" s="127" t="str">
        <f>IFERROR(VLOOKUP(V2454,TRANSPORTE!$A$4:$D$99,4,0),"")</f>
        <v/>
      </c>
      <c r="AA2454" s="127" t="str">
        <f>IFERROR(VLOOKUP(V2454,TRANSPORTE!$A$4:$E$99,5,0),"")</f>
        <v/>
      </c>
      <c r="AB2454" s="127" t="str">
        <f t="shared" si="287"/>
        <v/>
      </c>
      <c r="AC2454" s="127" t="str">
        <f t="shared" si="286"/>
        <v/>
      </c>
      <c r="AE2454" s="132" t="str">
        <f t="shared" si="284"/>
        <v/>
      </c>
      <c r="AH2454" s="127" t="str">
        <f t="shared" si="283"/>
        <v/>
      </c>
    </row>
    <row r="2455" spans="2:34" x14ac:dyDescent="0.3">
      <c r="B2455" s="127" t="str">
        <f t="shared" si="281"/>
        <v/>
      </c>
      <c r="C2455" s="127" t="str">
        <f t="shared" si="282"/>
        <v/>
      </c>
      <c r="E2455" s="159"/>
      <c r="F2455" s="148" t="str">
        <f>IFERROR(VLOOKUP(CONCATENATE(G2455,E2455),LOTES!$A$6:$D$1002,4,0),"")</f>
        <v/>
      </c>
      <c r="H2455" s="136" t="str">
        <f>IFERROR(VLOOKUP(CONCATENATE(G2455,E2455),LOTES!$A$6:$F$1000,6,0),"")</f>
        <v/>
      </c>
      <c r="I2455" s="132" t="str">
        <f t="shared" si="285"/>
        <v/>
      </c>
      <c r="R2455" s="132" t="str">
        <f>IFERROR(VLOOKUP(Q2455,PROVEEDORES!$A$2:$B$100,2,0),"")</f>
        <v/>
      </c>
      <c r="U2455" s="127" t="str">
        <f>IFERROR(VLOOKUP(V2455,TRANSPORTE!$A$4:$B$99,2,0),"")</f>
        <v/>
      </c>
      <c r="Y2455" s="127" t="str">
        <f>IFERROR(VLOOKUP(V2455,TRANSPORTE!$A$4:$C$99,3,0),"")</f>
        <v/>
      </c>
      <c r="Z2455" s="127" t="str">
        <f>IFERROR(VLOOKUP(V2455,TRANSPORTE!$A$4:$D$99,4,0),"")</f>
        <v/>
      </c>
      <c r="AA2455" s="127" t="str">
        <f>IFERROR(VLOOKUP(V2455,TRANSPORTE!$A$4:$E$99,5,0),"")</f>
        <v/>
      </c>
      <c r="AB2455" s="127" t="str">
        <f t="shared" si="287"/>
        <v/>
      </c>
      <c r="AC2455" s="127" t="str">
        <f t="shared" si="286"/>
        <v/>
      </c>
      <c r="AE2455" s="132" t="str">
        <f t="shared" si="284"/>
        <v/>
      </c>
      <c r="AH2455" s="127" t="str">
        <f t="shared" si="283"/>
        <v/>
      </c>
    </row>
    <row r="2456" spans="2:34" x14ac:dyDescent="0.3">
      <c r="B2456" s="127" t="str">
        <f t="shared" si="281"/>
        <v/>
      </c>
      <c r="C2456" s="127" t="str">
        <f t="shared" si="282"/>
        <v/>
      </c>
      <c r="E2456" s="159"/>
      <c r="F2456" s="148" t="str">
        <f>IFERROR(VLOOKUP(CONCATENATE(G2456,E2456),LOTES!$A$6:$D$1002,4,0),"")</f>
        <v/>
      </c>
      <c r="H2456" s="136" t="str">
        <f>IFERROR(VLOOKUP(CONCATENATE(G2456,E2456),LOTES!$A$6:$F$1000,6,0),"")</f>
        <v/>
      </c>
      <c r="I2456" s="132" t="str">
        <f t="shared" si="285"/>
        <v/>
      </c>
      <c r="R2456" s="132" t="str">
        <f>IFERROR(VLOOKUP(Q2456,PROVEEDORES!$A$2:$B$100,2,0),"")</f>
        <v/>
      </c>
      <c r="U2456" s="127" t="str">
        <f>IFERROR(VLOOKUP(V2456,TRANSPORTE!$A$4:$B$99,2,0),"")</f>
        <v/>
      </c>
      <c r="Y2456" s="127" t="str">
        <f>IFERROR(VLOOKUP(V2456,TRANSPORTE!$A$4:$C$99,3,0),"")</f>
        <v/>
      </c>
      <c r="Z2456" s="127" t="str">
        <f>IFERROR(VLOOKUP(V2456,TRANSPORTE!$A$4:$D$99,4,0),"")</f>
        <v/>
      </c>
      <c r="AA2456" s="127" t="str">
        <f>IFERROR(VLOOKUP(V2456,TRANSPORTE!$A$4:$E$99,5,0),"")</f>
        <v/>
      </c>
      <c r="AB2456" s="127" t="str">
        <f t="shared" si="287"/>
        <v/>
      </c>
      <c r="AC2456" s="127" t="str">
        <f t="shared" si="286"/>
        <v/>
      </c>
      <c r="AE2456" s="132" t="str">
        <f t="shared" si="284"/>
        <v/>
      </c>
      <c r="AH2456" s="127" t="str">
        <f t="shared" si="283"/>
        <v/>
      </c>
    </row>
    <row r="2457" spans="2:34" x14ac:dyDescent="0.3">
      <c r="B2457" s="127" t="str">
        <f t="shared" si="281"/>
        <v/>
      </c>
      <c r="C2457" s="127" t="str">
        <f t="shared" si="282"/>
        <v/>
      </c>
      <c r="E2457" s="159"/>
      <c r="F2457" s="148" t="str">
        <f>IFERROR(VLOOKUP(CONCATENATE(G2457,E2457),LOTES!$A$6:$D$1002,4,0),"")</f>
        <v/>
      </c>
      <c r="H2457" s="136" t="str">
        <f>IFERROR(VLOOKUP(CONCATENATE(G2457,E2457),LOTES!$A$6:$F$1000,6,0),"")</f>
        <v/>
      </c>
      <c r="I2457" s="132" t="str">
        <f t="shared" si="285"/>
        <v/>
      </c>
      <c r="R2457" s="132" t="str">
        <f>IFERROR(VLOOKUP(Q2457,PROVEEDORES!$A$2:$B$100,2,0),"")</f>
        <v/>
      </c>
      <c r="U2457" s="127" t="str">
        <f>IFERROR(VLOOKUP(V2457,TRANSPORTE!$A$4:$B$99,2,0),"")</f>
        <v/>
      </c>
      <c r="Y2457" s="127" t="str">
        <f>IFERROR(VLOOKUP(V2457,TRANSPORTE!$A$4:$C$99,3,0),"")</f>
        <v/>
      </c>
      <c r="Z2457" s="127" t="str">
        <f>IFERROR(VLOOKUP(V2457,TRANSPORTE!$A$4:$D$99,4,0),"")</f>
        <v/>
      </c>
      <c r="AA2457" s="127" t="str">
        <f>IFERROR(VLOOKUP(V2457,TRANSPORTE!$A$4:$E$99,5,0),"")</f>
        <v/>
      </c>
      <c r="AB2457" s="127" t="str">
        <f t="shared" si="287"/>
        <v/>
      </c>
      <c r="AC2457" s="127" t="str">
        <f t="shared" si="286"/>
        <v/>
      </c>
      <c r="AE2457" s="132" t="str">
        <f t="shared" si="284"/>
        <v/>
      </c>
      <c r="AH2457" s="127" t="str">
        <f t="shared" si="283"/>
        <v/>
      </c>
    </row>
    <row r="2458" spans="2:34" x14ac:dyDescent="0.3">
      <c r="B2458" s="127" t="str">
        <f t="shared" si="281"/>
        <v/>
      </c>
      <c r="C2458" s="127" t="str">
        <f t="shared" si="282"/>
        <v/>
      </c>
      <c r="E2458" s="159"/>
      <c r="F2458" s="148" t="str">
        <f>IFERROR(VLOOKUP(CONCATENATE(G2458,E2458),LOTES!$A$6:$D$1002,4,0),"")</f>
        <v/>
      </c>
      <c r="H2458" s="136" t="str">
        <f>IFERROR(VLOOKUP(CONCATENATE(G2458,E2458),LOTES!$A$6:$F$1000,6,0),"")</f>
        <v/>
      </c>
      <c r="I2458" s="132" t="str">
        <f t="shared" si="285"/>
        <v/>
      </c>
      <c r="R2458" s="132" t="str">
        <f>IFERROR(VLOOKUP(Q2458,PROVEEDORES!$A$2:$B$100,2,0),"")</f>
        <v/>
      </c>
      <c r="U2458" s="127" t="str">
        <f>IFERROR(VLOOKUP(V2458,TRANSPORTE!$A$4:$B$99,2,0),"")</f>
        <v/>
      </c>
      <c r="Y2458" s="127" t="str">
        <f>IFERROR(VLOOKUP(V2458,TRANSPORTE!$A$4:$C$99,3,0),"")</f>
        <v/>
      </c>
      <c r="Z2458" s="127" t="str">
        <f>IFERROR(VLOOKUP(V2458,TRANSPORTE!$A$4:$D$99,4,0),"")</f>
        <v/>
      </c>
      <c r="AA2458" s="127" t="str">
        <f>IFERROR(VLOOKUP(V2458,TRANSPORTE!$A$4:$E$99,5,0),"")</f>
        <v/>
      </c>
      <c r="AB2458" s="127" t="str">
        <f t="shared" si="287"/>
        <v/>
      </c>
      <c r="AC2458" s="127" t="str">
        <f t="shared" si="286"/>
        <v/>
      </c>
      <c r="AE2458" s="132" t="str">
        <f t="shared" si="284"/>
        <v/>
      </c>
      <c r="AH2458" s="127" t="str">
        <f t="shared" si="283"/>
        <v/>
      </c>
    </row>
    <row r="2459" spans="2:34" x14ac:dyDescent="0.3">
      <c r="B2459" s="127" t="str">
        <f t="shared" si="281"/>
        <v/>
      </c>
      <c r="C2459" s="127" t="str">
        <f t="shared" si="282"/>
        <v/>
      </c>
      <c r="E2459" s="159"/>
      <c r="F2459" s="148" t="str">
        <f>IFERROR(VLOOKUP(CONCATENATE(G2459,E2459),LOTES!$A$6:$D$1002,4,0),"")</f>
        <v/>
      </c>
      <c r="H2459" s="136" t="str">
        <f>IFERROR(VLOOKUP(CONCATENATE(G2459,E2459),LOTES!$A$6:$F$1000,6,0),"")</f>
        <v/>
      </c>
      <c r="I2459" s="132" t="str">
        <f t="shared" si="285"/>
        <v/>
      </c>
      <c r="R2459" s="132" t="str">
        <f>IFERROR(VLOOKUP(Q2459,PROVEEDORES!$A$2:$B$100,2,0),"")</f>
        <v/>
      </c>
      <c r="U2459" s="127" t="str">
        <f>IFERROR(VLOOKUP(V2459,TRANSPORTE!$A$4:$B$99,2,0),"")</f>
        <v/>
      </c>
      <c r="Y2459" s="127" t="str">
        <f>IFERROR(VLOOKUP(V2459,TRANSPORTE!$A$4:$C$99,3,0),"")</f>
        <v/>
      </c>
      <c r="Z2459" s="127" t="str">
        <f>IFERROR(VLOOKUP(V2459,TRANSPORTE!$A$4:$D$99,4,0),"")</f>
        <v/>
      </c>
      <c r="AA2459" s="127" t="str">
        <f>IFERROR(VLOOKUP(V2459,TRANSPORTE!$A$4:$E$99,5,0),"")</f>
        <v/>
      </c>
      <c r="AB2459" s="127" t="str">
        <f t="shared" si="287"/>
        <v/>
      </c>
      <c r="AC2459" s="127" t="str">
        <f t="shared" si="286"/>
        <v/>
      </c>
      <c r="AE2459" s="132" t="str">
        <f t="shared" si="284"/>
        <v/>
      </c>
      <c r="AH2459" s="127" t="str">
        <f t="shared" si="283"/>
        <v/>
      </c>
    </row>
    <row r="2460" spans="2:34" x14ac:dyDescent="0.3">
      <c r="B2460" s="127" t="str">
        <f t="shared" si="281"/>
        <v/>
      </c>
      <c r="C2460" s="127" t="str">
        <f t="shared" si="282"/>
        <v/>
      </c>
      <c r="E2460" s="159"/>
      <c r="F2460" s="148" t="str">
        <f>IFERROR(VLOOKUP(CONCATENATE(G2460,E2460),LOTES!$A$6:$D$1002,4,0),"")</f>
        <v/>
      </c>
      <c r="H2460" s="136" t="str">
        <f>IFERROR(VLOOKUP(CONCATENATE(G2460,E2460),LOTES!$A$6:$F$1000,6,0),"")</f>
        <v/>
      </c>
      <c r="I2460" s="132" t="str">
        <f t="shared" si="285"/>
        <v/>
      </c>
      <c r="R2460" s="132" t="str">
        <f>IFERROR(VLOOKUP(Q2460,PROVEEDORES!$A$2:$B$100,2,0),"")</f>
        <v/>
      </c>
      <c r="U2460" s="127" t="str">
        <f>IFERROR(VLOOKUP(V2460,TRANSPORTE!$A$4:$B$99,2,0),"")</f>
        <v/>
      </c>
      <c r="Y2460" s="127" t="str">
        <f>IFERROR(VLOOKUP(V2460,TRANSPORTE!$A$4:$C$99,3,0),"")</f>
        <v/>
      </c>
      <c r="Z2460" s="127" t="str">
        <f>IFERROR(VLOOKUP(V2460,TRANSPORTE!$A$4:$D$99,4,0),"")</f>
        <v/>
      </c>
      <c r="AA2460" s="127" t="str">
        <f>IFERROR(VLOOKUP(V2460,TRANSPORTE!$A$4:$E$99,5,0),"")</f>
        <v/>
      </c>
      <c r="AB2460" s="127" t="str">
        <f t="shared" si="287"/>
        <v/>
      </c>
      <c r="AC2460" s="127" t="str">
        <f t="shared" si="286"/>
        <v/>
      </c>
      <c r="AE2460" s="132" t="str">
        <f t="shared" si="284"/>
        <v/>
      </c>
      <c r="AH2460" s="127" t="str">
        <f t="shared" si="283"/>
        <v/>
      </c>
    </row>
    <row r="2461" spans="2:34" x14ac:dyDescent="0.3">
      <c r="B2461" s="127" t="str">
        <f t="shared" si="281"/>
        <v/>
      </c>
      <c r="C2461" s="127" t="str">
        <f t="shared" si="282"/>
        <v/>
      </c>
      <c r="E2461" s="159"/>
      <c r="F2461" s="148" t="str">
        <f>IFERROR(VLOOKUP(CONCATENATE(G2461,E2461),LOTES!$A$6:$D$1002,4,0),"")</f>
        <v/>
      </c>
      <c r="H2461" s="136" t="str">
        <f>IFERROR(VLOOKUP(CONCATENATE(G2461,E2461),LOTES!$A$6:$F$1000,6,0),"")</f>
        <v/>
      </c>
      <c r="I2461" s="132" t="str">
        <f t="shared" si="285"/>
        <v/>
      </c>
      <c r="R2461" s="132" t="str">
        <f>IFERROR(VLOOKUP(Q2461,PROVEEDORES!$A$2:$B$100,2,0),"")</f>
        <v/>
      </c>
      <c r="U2461" s="127" t="str">
        <f>IFERROR(VLOOKUP(V2461,TRANSPORTE!$A$4:$B$99,2,0),"")</f>
        <v/>
      </c>
      <c r="Y2461" s="127" t="str">
        <f>IFERROR(VLOOKUP(V2461,TRANSPORTE!$A$4:$C$99,3,0),"")</f>
        <v/>
      </c>
      <c r="Z2461" s="127" t="str">
        <f>IFERROR(VLOOKUP(V2461,TRANSPORTE!$A$4:$D$99,4,0),"")</f>
        <v/>
      </c>
      <c r="AA2461" s="127" t="str">
        <f>IFERROR(VLOOKUP(V2461,TRANSPORTE!$A$4:$E$99,5,0),"")</f>
        <v/>
      </c>
      <c r="AB2461" s="127" t="str">
        <f t="shared" si="287"/>
        <v/>
      </c>
      <c r="AC2461" s="127" t="str">
        <f t="shared" si="286"/>
        <v/>
      </c>
      <c r="AE2461" s="132" t="str">
        <f t="shared" si="284"/>
        <v/>
      </c>
      <c r="AH2461" s="127" t="str">
        <f t="shared" si="283"/>
        <v/>
      </c>
    </row>
    <row r="2462" spans="2:34" x14ac:dyDescent="0.3">
      <c r="B2462" s="127" t="str">
        <f t="shared" si="281"/>
        <v/>
      </c>
      <c r="C2462" s="127" t="str">
        <f t="shared" si="282"/>
        <v/>
      </c>
      <c r="E2462" s="159"/>
      <c r="F2462" s="148" t="str">
        <f>IFERROR(VLOOKUP(CONCATENATE(G2462,E2462),LOTES!$A$6:$D$1002,4,0),"")</f>
        <v/>
      </c>
      <c r="H2462" s="136" t="str">
        <f>IFERROR(VLOOKUP(CONCATENATE(G2462,E2462),LOTES!$A$6:$F$1000,6,0),"")</f>
        <v/>
      </c>
      <c r="I2462" s="132" t="str">
        <f t="shared" si="285"/>
        <v/>
      </c>
      <c r="R2462" s="132" t="str">
        <f>IFERROR(VLOOKUP(Q2462,PROVEEDORES!$A$2:$B$100,2,0),"")</f>
        <v/>
      </c>
      <c r="U2462" s="127" t="str">
        <f>IFERROR(VLOOKUP(V2462,TRANSPORTE!$A$4:$B$99,2,0),"")</f>
        <v/>
      </c>
      <c r="Y2462" s="127" t="str">
        <f>IFERROR(VLOOKUP(V2462,TRANSPORTE!$A$4:$C$99,3,0),"")</f>
        <v/>
      </c>
      <c r="Z2462" s="127" t="str">
        <f>IFERROR(VLOOKUP(V2462,TRANSPORTE!$A$4:$D$99,4,0),"")</f>
        <v/>
      </c>
      <c r="AA2462" s="127" t="str">
        <f>IFERROR(VLOOKUP(V2462,TRANSPORTE!$A$4:$E$99,5,0),"")</f>
        <v/>
      </c>
      <c r="AB2462" s="127" t="str">
        <f t="shared" si="287"/>
        <v/>
      </c>
      <c r="AC2462" s="127" t="str">
        <f t="shared" si="286"/>
        <v/>
      </c>
      <c r="AE2462" s="132" t="str">
        <f t="shared" si="284"/>
        <v/>
      </c>
      <c r="AH2462" s="127" t="str">
        <f t="shared" si="283"/>
        <v/>
      </c>
    </row>
    <row r="2463" spans="2:34" x14ac:dyDescent="0.3">
      <c r="B2463" s="127" t="str">
        <f t="shared" si="281"/>
        <v/>
      </c>
      <c r="C2463" s="127" t="str">
        <f t="shared" si="282"/>
        <v/>
      </c>
      <c r="E2463" s="159"/>
      <c r="F2463" s="148" t="str">
        <f>IFERROR(VLOOKUP(CONCATENATE(G2463,E2463),LOTES!$A$6:$D$1002,4,0),"")</f>
        <v/>
      </c>
      <c r="H2463" s="136" t="str">
        <f>IFERROR(VLOOKUP(CONCATENATE(G2463,E2463),LOTES!$A$6:$F$1000,6,0),"")</f>
        <v/>
      </c>
      <c r="I2463" s="132" t="str">
        <f t="shared" si="285"/>
        <v/>
      </c>
      <c r="R2463" s="132" t="str">
        <f>IFERROR(VLOOKUP(Q2463,PROVEEDORES!$A$2:$B$100,2,0),"")</f>
        <v/>
      </c>
      <c r="U2463" s="127" t="str">
        <f>IFERROR(VLOOKUP(V2463,TRANSPORTE!$A$4:$B$99,2,0),"")</f>
        <v/>
      </c>
      <c r="Y2463" s="127" t="str">
        <f>IFERROR(VLOOKUP(V2463,TRANSPORTE!$A$4:$C$99,3,0),"")</f>
        <v/>
      </c>
      <c r="Z2463" s="127" t="str">
        <f>IFERROR(VLOOKUP(V2463,TRANSPORTE!$A$4:$D$99,4,0),"")</f>
        <v/>
      </c>
      <c r="AA2463" s="127" t="str">
        <f>IFERROR(VLOOKUP(V2463,TRANSPORTE!$A$4:$E$99,5,0),"")</f>
        <v/>
      </c>
      <c r="AB2463" s="127" t="str">
        <f t="shared" si="287"/>
        <v/>
      </c>
      <c r="AC2463" s="127" t="str">
        <f t="shared" si="286"/>
        <v/>
      </c>
      <c r="AE2463" s="132" t="str">
        <f t="shared" si="284"/>
        <v/>
      </c>
      <c r="AH2463" s="127" t="str">
        <f t="shared" si="283"/>
        <v/>
      </c>
    </row>
    <row r="2464" spans="2:34" x14ac:dyDescent="0.3">
      <c r="B2464" s="127" t="str">
        <f t="shared" si="281"/>
        <v/>
      </c>
      <c r="C2464" s="127" t="str">
        <f t="shared" si="282"/>
        <v/>
      </c>
      <c r="E2464" s="159"/>
      <c r="F2464" s="148" t="str">
        <f>IFERROR(VLOOKUP(CONCATENATE(G2464,E2464),LOTES!$A$6:$D$1002,4,0),"")</f>
        <v/>
      </c>
      <c r="H2464" s="136" t="str">
        <f>IFERROR(VLOOKUP(CONCATENATE(G2464,E2464),LOTES!$A$6:$F$1000,6,0),"")</f>
        <v/>
      </c>
      <c r="I2464" s="132" t="str">
        <f t="shared" si="285"/>
        <v/>
      </c>
      <c r="R2464" s="132" t="str">
        <f>IFERROR(VLOOKUP(Q2464,PROVEEDORES!$A$2:$B$100,2,0),"")</f>
        <v/>
      </c>
      <c r="U2464" s="127" t="str">
        <f>IFERROR(VLOOKUP(V2464,TRANSPORTE!$A$4:$B$99,2,0),"")</f>
        <v/>
      </c>
      <c r="Y2464" s="127" t="str">
        <f>IFERROR(VLOOKUP(V2464,TRANSPORTE!$A$4:$C$99,3,0),"")</f>
        <v/>
      </c>
      <c r="Z2464" s="127" t="str">
        <f>IFERROR(VLOOKUP(V2464,TRANSPORTE!$A$4:$D$99,4,0),"")</f>
        <v/>
      </c>
      <c r="AA2464" s="127" t="str">
        <f>IFERROR(VLOOKUP(V2464,TRANSPORTE!$A$4:$E$99,5,0),"")</f>
        <v/>
      </c>
      <c r="AB2464" s="127" t="str">
        <f t="shared" si="287"/>
        <v/>
      </c>
      <c r="AC2464" s="127" t="str">
        <f t="shared" si="286"/>
        <v/>
      </c>
      <c r="AE2464" s="132" t="str">
        <f t="shared" si="284"/>
        <v/>
      </c>
      <c r="AH2464" s="127" t="str">
        <f t="shared" si="283"/>
        <v/>
      </c>
    </row>
    <row r="2465" spans="2:34" x14ac:dyDescent="0.3">
      <c r="B2465" s="127" t="str">
        <f t="shared" si="281"/>
        <v/>
      </c>
      <c r="C2465" s="127" t="str">
        <f t="shared" si="282"/>
        <v/>
      </c>
      <c r="E2465" s="159"/>
      <c r="F2465" s="148" t="str">
        <f>IFERROR(VLOOKUP(CONCATENATE(G2465,E2465),LOTES!$A$6:$D$1002,4,0),"")</f>
        <v/>
      </c>
      <c r="H2465" s="136" t="str">
        <f>IFERROR(VLOOKUP(CONCATENATE(G2465,E2465),LOTES!$A$6:$F$1000,6,0),"")</f>
        <v/>
      </c>
      <c r="I2465" s="132" t="str">
        <f t="shared" si="285"/>
        <v/>
      </c>
      <c r="R2465" s="132" t="str">
        <f>IFERROR(VLOOKUP(Q2465,PROVEEDORES!$A$2:$B$100,2,0),"")</f>
        <v/>
      </c>
      <c r="U2465" s="127" t="str">
        <f>IFERROR(VLOOKUP(V2465,TRANSPORTE!$A$4:$B$99,2,0),"")</f>
        <v/>
      </c>
      <c r="Y2465" s="127" t="str">
        <f>IFERROR(VLOOKUP(V2465,TRANSPORTE!$A$4:$C$99,3,0),"")</f>
        <v/>
      </c>
      <c r="Z2465" s="127" t="str">
        <f>IFERROR(VLOOKUP(V2465,TRANSPORTE!$A$4:$D$99,4,0),"")</f>
        <v/>
      </c>
      <c r="AA2465" s="127" t="str">
        <f>IFERROR(VLOOKUP(V2465,TRANSPORTE!$A$4:$E$99,5,0),"")</f>
        <v/>
      </c>
      <c r="AB2465" s="127" t="str">
        <f t="shared" si="287"/>
        <v/>
      </c>
      <c r="AC2465" s="127" t="str">
        <f t="shared" si="286"/>
        <v/>
      </c>
      <c r="AE2465" s="132" t="str">
        <f t="shared" si="284"/>
        <v/>
      </c>
      <c r="AH2465" s="127" t="str">
        <f t="shared" si="283"/>
        <v/>
      </c>
    </row>
    <row r="2466" spans="2:34" x14ac:dyDescent="0.3">
      <c r="B2466" s="127" t="str">
        <f t="shared" si="281"/>
        <v/>
      </c>
      <c r="C2466" s="127" t="str">
        <f t="shared" si="282"/>
        <v/>
      </c>
      <c r="E2466" s="159"/>
      <c r="F2466" s="148" t="str">
        <f>IFERROR(VLOOKUP(CONCATENATE(G2466,E2466),LOTES!$A$6:$D$1002,4,0),"")</f>
        <v/>
      </c>
      <c r="H2466" s="136" t="str">
        <f>IFERROR(VLOOKUP(CONCATENATE(G2466,E2466),LOTES!$A$6:$F$1000,6,0),"")</f>
        <v/>
      </c>
      <c r="I2466" s="132" t="str">
        <f t="shared" si="285"/>
        <v/>
      </c>
      <c r="R2466" s="132" t="str">
        <f>IFERROR(VLOOKUP(Q2466,PROVEEDORES!$A$2:$B$100,2,0),"")</f>
        <v/>
      </c>
      <c r="U2466" s="127" t="str">
        <f>IFERROR(VLOOKUP(V2466,TRANSPORTE!$A$4:$B$99,2,0),"")</f>
        <v/>
      </c>
      <c r="Y2466" s="127" t="str">
        <f>IFERROR(VLOOKUP(V2466,TRANSPORTE!$A$4:$C$99,3,0),"")</f>
        <v/>
      </c>
      <c r="Z2466" s="127" t="str">
        <f>IFERROR(VLOOKUP(V2466,TRANSPORTE!$A$4:$D$99,4,0),"")</f>
        <v/>
      </c>
      <c r="AA2466" s="127" t="str">
        <f>IFERROR(VLOOKUP(V2466,TRANSPORTE!$A$4:$E$99,5,0),"")</f>
        <v/>
      </c>
      <c r="AB2466" s="127" t="str">
        <f t="shared" si="287"/>
        <v/>
      </c>
      <c r="AC2466" s="127" t="str">
        <f t="shared" si="286"/>
        <v/>
      </c>
      <c r="AE2466" s="132" t="str">
        <f t="shared" si="284"/>
        <v/>
      </c>
      <c r="AH2466" s="127" t="str">
        <f t="shared" si="283"/>
        <v/>
      </c>
    </row>
    <row r="2467" spans="2:34" x14ac:dyDescent="0.3">
      <c r="B2467" s="127" t="str">
        <f t="shared" si="281"/>
        <v/>
      </c>
      <c r="C2467" s="127" t="str">
        <f t="shared" si="282"/>
        <v/>
      </c>
      <c r="E2467" s="159"/>
      <c r="F2467" s="148" t="str">
        <f>IFERROR(VLOOKUP(CONCATENATE(G2467,E2467),LOTES!$A$6:$D$1002,4,0),"")</f>
        <v/>
      </c>
      <c r="H2467" s="136" t="str">
        <f>IFERROR(VLOOKUP(CONCATENATE(G2467,E2467),LOTES!$A$6:$F$1000,6,0),"")</f>
        <v/>
      </c>
      <c r="I2467" s="132" t="str">
        <f t="shared" si="285"/>
        <v/>
      </c>
      <c r="R2467" s="132" t="str">
        <f>IFERROR(VLOOKUP(Q2467,PROVEEDORES!$A$2:$B$100,2,0),"")</f>
        <v/>
      </c>
      <c r="U2467" s="127" t="str">
        <f>IFERROR(VLOOKUP(V2467,TRANSPORTE!$A$4:$B$99,2,0),"")</f>
        <v/>
      </c>
      <c r="Y2467" s="127" t="str">
        <f>IFERROR(VLOOKUP(V2467,TRANSPORTE!$A$4:$C$99,3,0),"")</f>
        <v/>
      </c>
      <c r="Z2467" s="127" t="str">
        <f>IFERROR(VLOOKUP(V2467,TRANSPORTE!$A$4:$D$99,4,0),"")</f>
        <v/>
      </c>
      <c r="AA2467" s="127" t="str">
        <f>IFERROR(VLOOKUP(V2467,TRANSPORTE!$A$4:$E$99,5,0),"")</f>
        <v/>
      </c>
      <c r="AB2467" s="127" t="str">
        <f t="shared" si="287"/>
        <v/>
      </c>
      <c r="AC2467" s="127" t="str">
        <f t="shared" si="286"/>
        <v/>
      </c>
      <c r="AE2467" s="132" t="str">
        <f t="shared" si="284"/>
        <v/>
      </c>
      <c r="AH2467" s="127" t="str">
        <f t="shared" si="283"/>
        <v/>
      </c>
    </row>
    <row r="2468" spans="2:34" x14ac:dyDescent="0.3">
      <c r="B2468" s="127" t="str">
        <f t="shared" si="281"/>
        <v/>
      </c>
      <c r="C2468" s="127" t="str">
        <f t="shared" si="282"/>
        <v/>
      </c>
      <c r="E2468" s="159"/>
      <c r="F2468" s="148" t="str">
        <f>IFERROR(VLOOKUP(CONCATENATE(G2468,E2468),LOTES!$A$6:$D$1002,4,0),"")</f>
        <v/>
      </c>
      <c r="H2468" s="136" t="str">
        <f>IFERROR(VLOOKUP(CONCATENATE(G2468,E2468),LOTES!$A$6:$F$1000,6,0),"")</f>
        <v/>
      </c>
      <c r="I2468" s="132" t="str">
        <f t="shared" si="285"/>
        <v/>
      </c>
      <c r="R2468" s="132" t="str">
        <f>IFERROR(VLOOKUP(Q2468,PROVEEDORES!$A$2:$B$100,2,0),"")</f>
        <v/>
      </c>
      <c r="U2468" s="127" t="str">
        <f>IFERROR(VLOOKUP(V2468,TRANSPORTE!$A$4:$B$99,2,0),"")</f>
        <v/>
      </c>
      <c r="Y2468" s="127" t="str">
        <f>IFERROR(VLOOKUP(V2468,TRANSPORTE!$A$4:$C$99,3,0),"")</f>
        <v/>
      </c>
      <c r="Z2468" s="127" t="str">
        <f>IFERROR(VLOOKUP(V2468,TRANSPORTE!$A$4:$D$99,4,0),"")</f>
        <v/>
      </c>
      <c r="AA2468" s="127" t="str">
        <f>IFERROR(VLOOKUP(V2468,TRANSPORTE!$A$4:$E$99,5,0),"")</f>
        <v/>
      </c>
      <c r="AB2468" s="127" t="str">
        <f t="shared" si="287"/>
        <v/>
      </c>
      <c r="AC2468" s="127" t="str">
        <f t="shared" si="286"/>
        <v/>
      </c>
      <c r="AE2468" s="132" t="str">
        <f t="shared" si="284"/>
        <v/>
      </c>
      <c r="AH2468" s="127" t="str">
        <f t="shared" si="283"/>
        <v/>
      </c>
    </row>
    <row r="2469" spans="2:34" x14ac:dyDescent="0.3">
      <c r="B2469" s="127" t="str">
        <f t="shared" si="281"/>
        <v/>
      </c>
      <c r="C2469" s="127" t="str">
        <f t="shared" si="282"/>
        <v/>
      </c>
      <c r="E2469" s="159"/>
      <c r="F2469" s="148" t="str">
        <f>IFERROR(VLOOKUP(CONCATENATE(G2469,E2469),LOTES!$A$6:$D$1002,4,0),"")</f>
        <v/>
      </c>
      <c r="H2469" s="136" t="str">
        <f>IFERROR(VLOOKUP(CONCATENATE(G2469,E2469),LOTES!$A$6:$F$1000,6,0),"")</f>
        <v/>
      </c>
      <c r="I2469" s="132" t="str">
        <f t="shared" si="285"/>
        <v/>
      </c>
      <c r="R2469" s="132" t="str">
        <f>IFERROR(VLOOKUP(Q2469,PROVEEDORES!$A$2:$B$100,2,0),"")</f>
        <v/>
      </c>
      <c r="U2469" s="127" t="str">
        <f>IFERROR(VLOOKUP(V2469,TRANSPORTE!$A$4:$B$99,2,0),"")</f>
        <v/>
      </c>
      <c r="Y2469" s="127" t="str">
        <f>IFERROR(VLOOKUP(V2469,TRANSPORTE!$A$4:$C$99,3,0),"")</f>
        <v/>
      </c>
      <c r="Z2469" s="127" t="str">
        <f>IFERROR(VLOOKUP(V2469,TRANSPORTE!$A$4:$D$99,4,0),"")</f>
        <v/>
      </c>
      <c r="AA2469" s="127" t="str">
        <f>IFERROR(VLOOKUP(V2469,TRANSPORTE!$A$4:$E$99,5,0),"")</f>
        <v/>
      </c>
      <c r="AB2469" s="127" t="str">
        <f t="shared" si="287"/>
        <v/>
      </c>
      <c r="AC2469" s="127" t="str">
        <f t="shared" si="286"/>
        <v/>
      </c>
      <c r="AE2469" s="132" t="str">
        <f t="shared" si="284"/>
        <v/>
      </c>
      <c r="AH2469" s="127" t="str">
        <f t="shared" si="283"/>
        <v/>
      </c>
    </row>
    <row r="2470" spans="2:34" x14ac:dyDescent="0.3">
      <c r="B2470" s="127" t="str">
        <f t="shared" si="281"/>
        <v/>
      </c>
      <c r="C2470" s="127" t="str">
        <f t="shared" si="282"/>
        <v/>
      </c>
      <c r="E2470" s="159"/>
      <c r="F2470" s="148" t="str">
        <f>IFERROR(VLOOKUP(CONCATENATE(G2470,E2470),LOTES!$A$6:$D$1002,4,0),"")</f>
        <v/>
      </c>
      <c r="H2470" s="136" t="str">
        <f>IFERROR(VLOOKUP(CONCATENATE(G2470,E2470),LOTES!$A$6:$F$1000,6,0),"")</f>
        <v/>
      </c>
      <c r="I2470" s="132" t="str">
        <f t="shared" si="285"/>
        <v/>
      </c>
      <c r="R2470" s="132" t="str">
        <f>IFERROR(VLOOKUP(Q2470,PROVEEDORES!$A$2:$B$100,2,0),"")</f>
        <v/>
      </c>
      <c r="U2470" s="127" t="str">
        <f>IFERROR(VLOOKUP(V2470,TRANSPORTE!$A$4:$B$99,2,0),"")</f>
        <v/>
      </c>
      <c r="Y2470" s="127" t="str">
        <f>IFERROR(VLOOKUP(V2470,TRANSPORTE!$A$4:$C$99,3,0),"")</f>
        <v/>
      </c>
      <c r="Z2470" s="127" t="str">
        <f>IFERROR(VLOOKUP(V2470,TRANSPORTE!$A$4:$D$99,4,0),"")</f>
        <v/>
      </c>
      <c r="AA2470" s="127" t="str">
        <f>IFERROR(VLOOKUP(V2470,TRANSPORTE!$A$4:$E$99,5,0),"")</f>
        <v/>
      </c>
      <c r="AB2470" s="127" t="str">
        <f t="shared" si="287"/>
        <v/>
      </c>
      <c r="AC2470" s="127" t="str">
        <f t="shared" si="286"/>
        <v/>
      </c>
      <c r="AE2470" s="132" t="str">
        <f t="shared" si="284"/>
        <v/>
      </c>
      <c r="AH2470" s="127" t="str">
        <f t="shared" si="283"/>
        <v/>
      </c>
    </row>
    <row r="2471" spans="2:34" x14ac:dyDescent="0.3">
      <c r="B2471" s="127" t="str">
        <f t="shared" si="281"/>
        <v/>
      </c>
      <c r="C2471" s="127" t="str">
        <f t="shared" si="282"/>
        <v/>
      </c>
      <c r="E2471" s="159"/>
      <c r="F2471" s="148" t="str">
        <f>IFERROR(VLOOKUP(CONCATENATE(G2471,E2471),LOTES!$A$6:$D$1002,4,0),"")</f>
        <v/>
      </c>
      <c r="H2471" s="136" t="str">
        <f>IFERROR(VLOOKUP(CONCATENATE(G2471,E2471),LOTES!$A$6:$F$1000,6,0),"")</f>
        <v/>
      </c>
      <c r="I2471" s="132" t="str">
        <f t="shared" si="285"/>
        <v/>
      </c>
      <c r="R2471" s="132" t="str">
        <f>IFERROR(VLOOKUP(Q2471,PROVEEDORES!$A$2:$B$100,2,0),"")</f>
        <v/>
      </c>
      <c r="U2471" s="127" t="str">
        <f>IFERROR(VLOOKUP(V2471,TRANSPORTE!$A$4:$B$99,2,0),"")</f>
        <v/>
      </c>
      <c r="Y2471" s="127" t="str">
        <f>IFERROR(VLOOKUP(V2471,TRANSPORTE!$A$4:$C$99,3,0),"")</f>
        <v/>
      </c>
      <c r="Z2471" s="127" t="str">
        <f>IFERROR(VLOOKUP(V2471,TRANSPORTE!$A$4:$D$99,4,0),"")</f>
        <v/>
      </c>
      <c r="AA2471" s="127" t="str">
        <f>IFERROR(VLOOKUP(V2471,TRANSPORTE!$A$4:$E$99,5,0),"")</f>
        <v/>
      </c>
      <c r="AB2471" s="127" t="str">
        <f t="shared" si="287"/>
        <v/>
      </c>
      <c r="AC2471" s="127" t="str">
        <f t="shared" si="286"/>
        <v/>
      </c>
      <c r="AE2471" s="132" t="str">
        <f t="shared" si="284"/>
        <v/>
      </c>
      <c r="AH2471" s="127" t="str">
        <f t="shared" si="283"/>
        <v/>
      </c>
    </row>
    <row r="2472" spans="2:34" x14ac:dyDescent="0.3">
      <c r="B2472" s="127" t="str">
        <f t="shared" si="281"/>
        <v/>
      </c>
      <c r="C2472" s="127" t="str">
        <f t="shared" si="282"/>
        <v/>
      </c>
      <c r="E2472" s="159"/>
      <c r="F2472" s="148" t="str">
        <f>IFERROR(VLOOKUP(CONCATENATE(G2472,E2472),LOTES!$A$6:$D$1002,4,0),"")</f>
        <v/>
      </c>
      <c r="H2472" s="136" t="str">
        <f>IFERROR(VLOOKUP(CONCATENATE(G2472,E2472),LOTES!$A$6:$F$1000,6,0),"")</f>
        <v/>
      </c>
      <c r="I2472" s="132" t="str">
        <f t="shared" si="285"/>
        <v/>
      </c>
      <c r="R2472" s="132" t="str">
        <f>IFERROR(VLOOKUP(Q2472,PROVEEDORES!$A$2:$B$100,2,0),"")</f>
        <v/>
      </c>
      <c r="U2472" s="127" t="str">
        <f>IFERROR(VLOOKUP(V2472,TRANSPORTE!$A$4:$B$99,2,0),"")</f>
        <v/>
      </c>
      <c r="Y2472" s="127" t="str">
        <f>IFERROR(VLOOKUP(V2472,TRANSPORTE!$A$4:$C$99,3,0),"")</f>
        <v/>
      </c>
      <c r="Z2472" s="127" t="str">
        <f>IFERROR(VLOOKUP(V2472,TRANSPORTE!$A$4:$D$99,4,0),"")</f>
        <v/>
      </c>
      <c r="AA2472" s="127" t="str">
        <f>IFERROR(VLOOKUP(V2472,TRANSPORTE!$A$4:$E$99,5,0),"")</f>
        <v/>
      </c>
      <c r="AB2472" s="127" t="str">
        <f t="shared" si="287"/>
        <v/>
      </c>
      <c r="AC2472" s="127" t="str">
        <f t="shared" si="286"/>
        <v/>
      </c>
      <c r="AE2472" s="132" t="str">
        <f t="shared" si="284"/>
        <v/>
      </c>
      <c r="AH2472" s="127" t="str">
        <f t="shared" si="283"/>
        <v/>
      </c>
    </row>
    <row r="2473" spans="2:34" x14ac:dyDescent="0.3">
      <c r="B2473" s="127" t="str">
        <f t="shared" si="281"/>
        <v/>
      </c>
      <c r="C2473" s="127" t="str">
        <f t="shared" si="282"/>
        <v/>
      </c>
      <c r="E2473" s="159"/>
      <c r="F2473" s="148" t="str">
        <f>IFERROR(VLOOKUP(CONCATENATE(G2473,E2473),LOTES!$A$6:$D$1002,4,0),"")</f>
        <v/>
      </c>
      <c r="H2473" s="136" t="str">
        <f>IFERROR(VLOOKUP(CONCATENATE(G2473,E2473),LOTES!$A$6:$F$1000,6,0),"")</f>
        <v/>
      </c>
      <c r="I2473" s="132" t="str">
        <f t="shared" si="285"/>
        <v/>
      </c>
      <c r="R2473" s="132" t="str">
        <f>IFERROR(VLOOKUP(Q2473,PROVEEDORES!$A$2:$B$100,2,0),"")</f>
        <v/>
      </c>
      <c r="U2473" s="127" t="str">
        <f>IFERROR(VLOOKUP(V2473,TRANSPORTE!$A$4:$B$99,2,0),"")</f>
        <v/>
      </c>
      <c r="Y2473" s="127" t="str">
        <f>IFERROR(VLOOKUP(V2473,TRANSPORTE!$A$4:$C$99,3,0),"")</f>
        <v/>
      </c>
      <c r="Z2473" s="127" t="str">
        <f>IFERROR(VLOOKUP(V2473,TRANSPORTE!$A$4:$D$99,4,0),"")</f>
        <v/>
      </c>
      <c r="AA2473" s="127" t="str">
        <f>IFERROR(VLOOKUP(V2473,TRANSPORTE!$A$4:$E$99,5,0),"")</f>
        <v/>
      </c>
      <c r="AB2473" s="127" t="str">
        <f t="shared" si="287"/>
        <v/>
      </c>
      <c r="AC2473" s="127" t="str">
        <f t="shared" si="286"/>
        <v/>
      </c>
      <c r="AE2473" s="132" t="str">
        <f t="shared" si="284"/>
        <v/>
      </c>
      <c r="AH2473" s="127" t="str">
        <f t="shared" si="283"/>
        <v/>
      </c>
    </row>
    <row r="2474" spans="2:34" x14ac:dyDescent="0.3">
      <c r="B2474" s="127" t="str">
        <f t="shared" si="281"/>
        <v/>
      </c>
      <c r="C2474" s="127" t="str">
        <f t="shared" si="282"/>
        <v/>
      </c>
      <c r="E2474" s="159"/>
      <c r="F2474" s="148" t="str">
        <f>IFERROR(VLOOKUP(CONCATENATE(G2474,E2474),LOTES!$A$6:$D$1002,4,0),"")</f>
        <v/>
      </c>
      <c r="H2474" s="136" t="str">
        <f>IFERROR(VLOOKUP(CONCATENATE(G2474,E2474),LOTES!$A$6:$F$1000,6,0),"")</f>
        <v/>
      </c>
      <c r="I2474" s="132" t="str">
        <f t="shared" si="285"/>
        <v/>
      </c>
      <c r="R2474" s="132" t="str">
        <f>IFERROR(VLOOKUP(Q2474,PROVEEDORES!$A$2:$B$100,2,0),"")</f>
        <v/>
      </c>
      <c r="U2474" s="127" t="str">
        <f>IFERROR(VLOOKUP(V2474,TRANSPORTE!$A$4:$B$99,2,0),"")</f>
        <v/>
      </c>
      <c r="Y2474" s="127" t="str">
        <f>IFERROR(VLOOKUP(V2474,TRANSPORTE!$A$4:$C$99,3,0),"")</f>
        <v/>
      </c>
      <c r="Z2474" s="127" t="str">
        <f>IFERROR(VLOOKUP(V2474,TRANSPORTE!$A$4:$D$99,4,0),"")</f>
        <v/>
      </c>
      <c r="AA2474" s="127" t="str">
        <f>IFERROR(VLOOKUP(V2474,TRANSPORTE!$A$4:$E$99,5,0),"")</f>
        <v/>
      </c>
      <c r="AB2474" s="127" t="str">
        <f t="shared" si="287"/>
        <v/>
      </c>
      <c r="AC2474" s="127" t="str">
        <f t="shared" si="286"/>
        <v/>
      </c>
      <c r="AE2474" s="132" t="str">
        <f t="shared" si="284"/>
        <v/>
      </c>
      <c r="AH2474" s="127" t="str">
        <f t="shared" si="283"/>
        <v/>
      </c>
    </row>
    <row r="2475" spans="2:34" x14ac:dyDescent="0.3">
      <c r="B2475" s="127" t="str">
        <f t="shared" si="281"/>
        <v/>
      </c>
      <c r="C2475" s="127" t="str">
        <f t="shared" si="282"/>
        <v/>
      </c>
      <c r="E2475" s="159"/>
      <c r="F2475" s="148" t="str">
        <f>IFERROR(VLOOKUP(CONCATENATE(G2475,E2475),LOTES!$A$6:$D$1002,4,0),"")</f>
        <v/>
      </c>
      <c r="H2475" s="136" t="str">
        <f>IFERROR(VLOOKUP(CONCATENATE(G2475,E2475),LOTES!$A$6:$F$1000,6,0),"")</f>
        <v/>
      </c>
      <c r="I2475" s="132" t="str">
        <f t="shared" si="285"/>
        <v/>
      </c>
      <c r="R2475" s="132" t="str">
        <f>IFERROR(VLOOKUP(Q2475,PROVEEDORES!$A$2:$B$100,2,0),"")</f>
        <v/>
      </c>
      <c r="U2475" s="127" t="str">
        <f>IFERROR(VLOOKUP(V2475,TRANSPORTE!$A$4:$B$99,2,0),"")</f>
        <v/>
      </c>
      <c r="Y2475" s="127" t="str">
        <f>IFERROR(VLOOKUP(V2475,TRANSPORTE!$A$4:$C$99,3,0),"")</f>
        <v/>
      </c>
      <c r="Z2475" s="127" t="str">
        <f>IFERROR(VLOOKUP(V2475,TRANSPORTE!$A$4:$D$99,4,0),"")</f>
        <v/>
      </c>
      <c r="AA2475" s="127" t="str">
        <f>IFERROR(VLOOKUP(V2475,TRANSPORTE!$A$4:$E$99,5,0),"")</f>
        <v/>
      </c>
      <c r="AB2475" s="127" t="str">
        <f t="shared" si="287"/>
        <v/>
      </c>
      <c r="AC2475" s="127" t="str">
        <f t="shared" si="286"/>
        <v/>
      </c>
      <c r="AE2475" s="132" t="str">
        <f t="shared" si="284"/>
        <v/>
      </c>
      <c r="AH2475" s="127" t="str">
        <f t="shared" si="283"/>
        <v/>
      </c>
    </row>
    <row r="2476" spans="2:34" x14ac:dyDescent="0.3">
      <c r="B2476" s="127" t="str">
        <f t="shared" si="281"/>
        <v/>
      </c>
      <c r="C2476" s="127" t="str">
        <f t="shared" si="282"/>
        <v/>
      </c>
      <c r="E2476" s="159"/>
      <c r="F2476" s="148" t="str">
        <f>IFERROR(VLOOKUP(CONCATENATE(G2476,E2476),LOTES!$A$6:$D$1002,4,0),"")</f>
        <v/>
      </c>
      <c r="H2476" s="136" t="str">
        <f>IFERROR(VLOOKUP(CONCATENATE(G2476,E2476),LOTES!$A$6:$F$1000,6,0),"")</f>
        <v/>
      </c>
      <c r="I2476" s="132" t="str">
        <f t="shared" si="285"/>
        <v/>
      </c>
      <c r="R2476" s="132" t="str">
        <f>IFERROR(VLOOKUP(Q2476,PROVEEDORES!$A$2:$B$100,2,0),"")</f>
        <v/>
      </c>
      <c r="U2476" s="127" t="str">
        <f>IFERROR(VLOOKUP(V2476,TRANSPORTE!$A$4:$B$99,2,0),"")</f>
        <v/>
      </c>
      <c r="Y2476" s="127" t="str">
        <f>IFERROR(VLOOKUP(V2476,TRANSPORTE!$A$4:$C$99,3,0),"")</f>
        <v/>
      </c>
      <c r="Z2476" s="127" t="str">
        <f>IFERROR(VLOOKUP(V2476,TRANSPORTE!$A$4:$D$99,4,0),"")</f>
        <v/>
      </c>
      <c r="AA2476" s="127" t="str">
        <f>IFERROR(VLOOKUP(V2476,TRANSPORTE!$A$4:$E$99,5,0),"")</f>
        <v/>
      </c>
      <c r="AB2476" s="127" t="str">
        <f t="shared" si="287"/>
        <v/>
      </c>
      <c r="AC2476" s="127" t="str">
        <f t="shared" si="286"/>
        <v/>
      </c>
      <c r="AE2476" s="132" t="str">
        <f t="shared" si="284"/>
        <v/>
      </c>
      <c r="AH2476" s="127" t="str">
        <f t="shared" si="283"/>
        <v/>
      </c>
    </row>
    <row r="2477" spans="2:34" x14ac:dyDescent="0.3">
      <c r="B2477" s="127" t="str">
        <f t="shared" si="281"/>
        <v/>
      </c>
      <c r="C2477" s="127" t="str">
        <f t="shared" si="282"/>
        <v/>
      </c>
      <c r="E2477" s="159"/>
      <c r="F2477" s="148" t="str">
        <f>IFERROR(VLOOKUP(CONCATENATE(G2477,E2477),LOTES!$A$6:$D$1002,4,0),"")</f>
        <v/>
      </c>
      <c r="H2477" s="136" t="str">
        <f>IFERROR(VLOOKUP(CONCATENATE(G2477,E2477),LOTES!$A$6:$F$1000,6,0),"")</f>
        <v/>
      </c>
      <c r="I2477" s="132" t="str">
        <f t="shared" si="285"/>
        <v/>
      </c>
      <c r="R2477" s="132" t="str">
        <f>IFERROR(VLOOKUP(Q2477,PROVEEDORES!$A$2:$B$100,2,0),"")</f>
        <v/>
      </c>
      <c r="U2477" s="127" t="str">
        <f>IFERROR(VLOOKUP(V2477,TRANSPORTE!$A$4:$B$99,2,0),"")</f>
        <v/>
      </c>
      <c r="Y2477" s="127" t="str">
        <f>IFERROR(VLOOKUP(V2477,TRANSPORTE!$A$4:$C$99,3,0),"")</f>
        <v/>
      </c>
      <c r="Z2477" s="127" t="str">
        <f>IFERROR(VLOOKUP(V2477,TRANSPORTE!$A$4:$D$99,4,0),"")</f>
        <v/>
      </c>
      <c r="AA2477" s="127" t="str">
        <f>IFERROR(VLOOKUP(V2477,TRANSPORTE!$A$4:$E$99,5,0),"")</f>
        <v/>
      </c>
      <c r="AB2477" s="127" t="str">
        <f t="shared" si="287"/>
        <v/>
      </c>
      <c r="AC2477" s="127" t="str">
        <f t="shared" si="286"/>
        <v/>
      </c>
      <c r="AE2477" s="132" t="str">
        <f t="shared" si="284"/>
        <v/>
      </c>
      <c r="AH2477" s="127" t="str">
        <f t="shared" si="283"/>
        <v/>
      </c>
    </row>
    <row r="2478" spans="2:34" x14ac:dyDescent="0.3">
      <c r="B2478" s="127" t="str">
        <f t="shared" si="281"/>
        <v/>
      </c>
      <c r="C2478" s="127" t="str">
        <f t="shared" si="282"/>
        <v/>
      </c>
      <c r="E2478" s="159"/>
      <c r="F2478" s="148" t="str">
        <f>IFERROR(VLOOKUP(CONCATENATE(G2478,E2478),LOTES!$A$6:$D$1002,4,0),"")</f>
        <v/>
      </c>
      <c r="H2478" s="136" t="str">
        <f>IFERROR(VLOOKUP(CONCATENATE(G2478,E2478),LOTES!$A$6:$F$1000,6,0),"")</f>
        <v/>
      </c>
      <c r="I2478" s="132" t="str">
        <f t="shared" si="285"/>
        <v/>
      </c>
      <c r="R2478" s="132" t="str">
        <f>IFERROR(VLOOKUP(Q2478,PROVEEDORES!$A$2:$B$100,2,0),"")</f>
        <v/>
      </c>
      <c r="U2478" s="127" t="str">
        <f>IFERROR(VLOOKUP(V2478,TRANSPORTE!$A$4:$B$99,2,0),"")</f>
        <v/>
      </c>
      <c r="Y2478" s="127" t="str">
        <f>IFERROR(VLOOKUP(V2478,TRANSPORTE!$A$4:$C$99,3,0),"")</f>
        <v/>
      </c>
      <c r="Z2478" s="127" t="str">
        <f>IFERROR(VLOOKUP(V2478,TRANSPORTE!$A$4:$D$99,4,0),"")</f>
        <v/>
      </c>
      <c r="AA2478" s="127" t="str">
        <f>IFERROR(VLOOKUP(V2478,TRANSPORTE!$A$4:$E$99,5,0),"")</f>
        <v/>
      </c>
      <c r="AB2478" s="127" t="str">
        <f t="shared" si="287"/>
        <v/>
      </c>
      <c r="AC2478" s="127" t="str">
        <f t="shared" si="286"/>
        <v/>
      </c>
      <c r="AE2478" s="132" t="str">
        <f t="shared" si="284"/>
        <v/>
      </c>
      <c r="AH2478" s="127" t="str">
        <f t="shared" si="283"/>
        <v/>
      </c>
    </row>
    <row r="2479" spans="2:34" x14ac:dyDescent="0.3">
      <c r="B2479" s="127" t="str">
        <f t="shared" si="281"/>
        <v/>
      </c>
      <c r="C2479" s="127" t="str">
        <f t="shared" si="282"/>
        <v/>
      </c>
      <c r="E2479" s="159"/>
      <c r="F2479" s="148" t="str">
        <f>IFERROR(VLOOKUP(CONCATENATE(G2479,E2479),LOTES!$A$6:$D$1002,4,0),"")</f>
        <v/>
      </c>
      <c r="H2479" s="136" t="str">
        <f>IFERROR(VLOOKUP(CONCATENATE(G2479,E2479),LOTES!$A$6:$F$1000,6,0),"")</f>
        <v/>
      </c>
      <c r="I2479" s="132" t="str">
        <f t="shared" si="285"/>
        <v/>
      </c>
      <c r="R2479" s="132" t="str">
        <f>IFERROR(VLOOKUP(Q2479,PROVEEDORES!$A$2:$B$100,2,0),"")</f>
        <v/>
      </c>
      <c r="U2479" s="127" t="str">
        <f>IFERROR(VLOOKUP(V2479,TRANSPORTE!$A$4:$B$99,2,0),"")</f>
        <v/>
      </c>
      <c r="Y2479" s="127" t="str">
        <f>IFERROR(VLOOKUP(V2479,TRANSPORTE!$A$4:$C$99,3,0),"")</f>
        <v/>
      </c>
      <c r="Z2479" s="127" t="str">
        <f>IFERROR(VLOOKUP(V2479,TRANSPORTE!$A$4:$D$99,4,0),"")</f>
        <v/>
      </c>
      <c r="AA2479" s="127" t="str">
        <f>IFERROR(VLOOKUP(V2479,TRANSPORTE!$A$4:$E$99,5,0),"")</f>
        <v/>
      </c>
      <c r="AB2479" s="127" t="str">
        <f t="shared" si="287"/>
        <v/>
      </c>
      <c r="AC2479" s="127" t="str">
        <f t="shared" si="286"/>
        <v/>
      </c>
      <c r="AE2479" s="132" t="str">
        <f t="shared" si="284"/>
        <v/>
      </c>
      <c r="AH2479" s="127" t="str">
        <f t="shared" si="283"/>
        <v/>
      </c>
    </row>
    <row r="2480" spans="2:34" x14ac:dyDescent="0.3">
      <c r="B2480" s="127" t="str">
        <f t="shared" si="281"/>
        <v/>
      </c>
      <c r="C2480" s="127" t="str">
        <f t="shared" si="282"/>
        <v/>
      </c>
      <c r="E2480" s="159"/>
      <c r="F2480" s="148" t="str">
        <f>IFERROR(VLOOKUP(CONCATENATE(G2480,E2480),LOTES!$A$6:$D$1002,4,0),"")</f>
        <v/>
      </c>
      <c r="H2480" s="136" t="str">
        <f>IFERROR(VLOOKUP(CONCATENATE(G2480,E2480),LOTES!$A$6:$F$1000,6,0),"")</f>
        <v/>
      </c>
      <c r="I2480" s="132" t="str">
        <f t="shared" si="285"/>
        <v/>
      </c>
      <c r="R2480" s="132" t="str">
        <f>IFERROR(VLOOKUP(Q2480,PROVEEDORES!$A$2:$B$100,2,0),"")</f>
        <v/>
      </c>
      <c r="U2480" s="127" t="str">
        <f>IFERROR(VLOOKUP(V2480,TRANSPORTE!$A$4:$B$99,2,0),"")</f>
        <v/>
      </c>
      <c r="Y2480" s="127" t="str">
        <f>IFERROR(VLOOKUP(V2480,TRANSPORTE!$A$4:$C$99,3,0),"")</f>
        <v/>
      </c>
      <c r="Z2480" s="127" t="str">
        <f>IFERROR(VLOOKUP(V2480,TRANSPORTE!$A$4:$D$99,4,0),"")</f>
        <v/>
      </c>
      <c r="AA2480" s="127" t="str">
        <f>IFERROR(VLOOKUP(V2480,TRANSPORTE!$A$4:$E$99,5,0),"")</f>
        <v/>
      </c>
      <c r="AB2480" s="127" t="str">
        <f t="shared" si="287"/>
        <v/>
      </c>
      <c r="AC2480" s="127" t="str">
        <f t="shared" si="286"/>
        <v/>
      </c>
      <c r="AE2480" s="132" t="str">
        <f t="shared" si="284"/>
        <v/>
      </c>
      <c r="AH2480" s="127" t="str">
        <f t="shared" si="283"/>
        <v/>
      </c>
    </row>
    <row r="2481" spans="2:34" x14ac:dyDescent="0.3">
      <c r="B2481" s="127" t="str">
        <f t="shared" si="281"/>
        <v/>
      </c>
      <c r="C2481" s="127" t="str">
        <f t="shared" si="282"/>
        <v/>
      </c>
      <c r="E2481" s="159"/>
      <c r="F2481" s="148" t="str">
        <f>IFERROR(VLOOKUP(CONCATENATE(G2481,E2481),LOTES!$A$6:$D$1002,4,0),"")</f>
        <v/>
      </c>
      <c r="H2481" s="136" t="str">
        <f>IFERROR(VLOOKUP(CONCATENATE(G2481,E2481),LOTES!$A$6:$F$1000,6,0),"")</f>
        <v/>
      </c>
      <c r="I2481" s="132" t="str">
        <f t="shared" si="285"/>
        <v/>
      </c>
      <c r="R2481" s="132" t="str">
        <f>IFERROR(VLOOKUP(Q2481,PROVEEDORES!$A$2:$B$100,2,0),"")</f>
        <v/>
      </c>
      <c r="U2481" s="127" t="str">
        <f>IFERROR(VLOOKUP(V2481,TRANSPORTE!$A$4:$B$99,2,0),"")</f>
        <v/>
      </c>
      <c r="Y2481" s="127" t="str">
        <f>IFERROR(VLOOKUP(V2481,TRANSPORTE!$A$4:$C$99,3,0),"")</f>
        <v/>
      </c>
      <c r="Z2481" s="127" t="str">
        <f>IFERROR(VLOOKUP(V2481,TRANSPORTE!$A$4:$D$99,4,0),"")</f>
        <v/>
      </c>
      <c r="AA2481" s="127" t="str">
        <f>IFERROR(VLOOKUP(V2481,TRANSPORTE!$A$4:$E$99,5,0),"")</f>
        <v/>
      </c>
      <c r="AB2481" s="127" t="str">
        <f t="shared" si="287"/>
        <v/>
      </c>
      <c r="AC2481" s="127" t="str">
        <f t="shared" si="286"/>
        <v/>
      </c>
      <c r="AE2481" s="132" t="str">
        <f t="shared" si="284"/>
        <v/>
      </c>
      <c r="AH2481" s="127" t="str">
        <f t="shared" si="283"/>
        <v/>
      </c>
    </row>
    <row r="2482" spans="2:34" x14ac:dyDescent="0.3">
      <c r="B2482" s="127" t="str">
        <f t="shared" si="281"/>
        <v/>
      </c>
      <c r="C2482" s="127" t="str">
        <f t="shared" si="282"/>
        <v/>
      </c>
      <c r="E2482" s="159"/>
      <c r="F2482" s="148" t="str">
        <f>IFERROR(VLOOKUP(CONCATENATE(G2482,E2482),LOTES!$A$6:$D$1002,4,0),"")</f>
        <v/>
      </c>
      <c r="H2482" s="136" t="str">
        <f>IFERROR(VLOOKUP(CONCATENATE(G2482,E2482),LOTES!$A$6:$F$1000,6,0),"")</f>
        <v/>
      </c>
      <c r="I2482" s="132" t="str">
        <f t="shared" si="285"/>
        <v/>
      </c>
      <c r="R2482" s="132" t="str">
        <f>IFERROR(VLOOKUP(Q2482,PROVEEDORES!$A$2:$B$100,2,0),"")</f>
        <v/>
      </c>
      <c r="U2482" s="127" t="str">
        <f>IFERROR(VLOOKUP(V2482,TRANSPORTE!$A$4:$B$99,2,0),"")</f>
        <v/>
      </c>
      <c r="Y2482" s="127" t="str">
        <f>IFERROR(VLOOKUP(V2482,TRANSPORTE!$A$4:$C$99,3,0),"")</f>
        <v/>
      </c>
      <c r="Z2482" s="127" t="str">
        <f>IFERROR(VLOOKUP(V2482,TRANSPORTE!$A$4:$D$99,4,0),"")</f>
        <v/>
      </c>
      <c r="AA2482" s="127" t="str">
        <f>IFERROR(VLOOKUP(V2482,TRANSPORTE!$A$4:$E$99,5,0),"")</f>
        <v/>
      </c>
      <c r="AB2482" s="127" t="str">
        <f t="shared" si="287"/>
        <v/>
      </c>
      <c r="AC2482" s="127" t="str">
        <f t="shared" si="286"/>
        <v/>
      </c>
      <c r="AE2482" s="132" t="str">
        <f t="shared" si="284"/>
        <v/>
      </c>
      <c r="AH2482" s="127" t="str">
        <f t="shared" si="283"/>
        <v/>
      </c>
    </row>
    <row r="2483" spans="2:34" x14ac:dyDescent="0.3">
      <c r="B2483" s="127" t="str">
        <f t="shared" si="281"/>
        <v/>
      </c>
      <c r="C2483" s="127" t="str">
        <f t="shared" si="282"/>
        <v/>
      </c>
      <c r="E2483" s="159"/>
      <c r="F2483" s="148" t="str">
        <f>IFERROR(VLOOKUP(CONCATENATE(G2483,E2483),LOTES!$A$6:$D$1002,4,0),"")</f>
        <v/>
      </c>
      <c r="H2483" s="136" t="str">
        <f>IFERROR(VLOOKUP(CONCATENATE(G2483,E2483),LOTES!$A$6:$F$1000,6,0),"")</f>
        <v/>
      </c>
      <c r="I2483" s="132" t="str">
        <f t="shared" si="285"/>
        <v/>
      </c>
      <c r="R2483" s="132" t="str">
        <f>IFERROR(VLOOKUP(Q2483,PROVEEDORES!$A$2:$B$100,2,0),"")</f>
        <v/>
      </c>
      <c r="U2483" s="127" t="str">
        <f>IFERROR(VLOOKUP(V2483,TRANSPORTE!$A$4:$B$99,2,0),"")</f>
        <v/>
      </c>
      <c r="Y2483" s="127" t="str">
        <f>IFERROR(VLOOKUP(V2483,TRANSPORTE!$A$4:$C$99,3,0),"")</f>
        <v/>
      </c>
      <c r="Z2483" s="127" t="str">
        <f>IFERROR(VLOOKUP(V2483,TRANSPORTE!$A$4:$D$99,4,0),"")</f>
        <v/>
      </c>
      <c r="AA2483" s="127" t="str">
        <f>IFERROR(VLOOKUP(V2483,TRANSPORTE!$A$4:$E$99,5,0),"")</f>
        <v/>
      </c>
      <c r="AB2483" s="127" t="str">
        <f t="shared" si="287"/>
        <v/>
      </c>
      <c r="AC2483" s="127" t="str">
        <f t="shared" si="286"/>
        <v/>
      </c>
      <c r="AE2483" s="132" t="str">
        <f t="shared" si="284"/>
        <v/>
      </c>
      <c r="AH2483" s="127" t="str">
        <f t="shared" si="283"/>
        <v/>
      </c>
    </row>
    <row r="2484" spans="2:34" x14ac:dyDescent="0.3">
      <c r="B2484" s="127" t="str">
        <f t="shared" si="281"/>
        <v/>
      </c>
      <c r="C2484" s="127" t="str">
        <f t="shared" si="282"/>
        <v/>
      </c>
      <c r="E2484" s="159"/>
      <c r="F2484" s="148" t="str">
        <f>IFERROR(VLOOKUP(CONCATENATE(G2484,E2484),LOTES!$A$6:$D$1002,4,0),"")</f>
        <v/>
      </c>
      <c r="H2484" s="136" t="str">
        <f>IFERROR(VLOOKUP(CONCATENATE(G2484,E2484),LOTES!$A$6:$F$1000,6,0),"")</f>
        <v/>
      </c>
      <c r="I2484" s="132" t="str">
        <f t="shared" si="285"/>
        <v/>
      </c>
      <c r="R2484" s="132" t="str">
        <f>IFERROR(VLOOKUP(Q2484,PROVEEDORES!$A$2:$B$100,2,0),"")</f>
        <v/>
      </c>
      <c r="U2484" s="127" t="str">
        <f>IFERROR(VLOOKUP(V2484,TRANSPORTE!$A$4:$B$99,2,0),"")</f>
        <v/>
      </c>
      <c r="Y2484" s="127" t="str">
        <f>IFERROR(VLOOKUP(V2484,TRANSPORTE!$A$4:$C$99,3,0),"")</f>
        <v/>
      </c>
      <c r="Z2484" s="127" t="str">
        <f>IFERROR(VLOOKUP(V2484,TRANSPORTE!$A$4:$D$99,4,0),"")</f>
        <v/>
      </c>
      <c r="AA2484" s="127" t="str">
        <f>IFERROR(VLOOKUP(V2484,TRANSPORTE!$A$4:$E$99,5,0),"")</f>
        <v/>
      </c>
      <c r="AB2484" s="127" t="str">
        <f t="shared" si="287"/>
        <v/>
      </c>
      <c r="AC2484" s="127" t="str">
        <f t="shared" si="286"/>
        <v/>
      </c>
      <c r="AE2484" s="132" t="str">
        <f t="shared" si="284"/>
        <v/>
      </c>
      <c r="AH2484" s="127" t="str">
        <f t="shared" si="283"/>
        <v/>
      </c>
    </row>
    <row r="2485" spans="2:34" x14ac:dyDescent="0.3">
      <c r="B2485" s="127" t="str">
        <f t="shared" si="281"/>
        <v/>
      </c>
      <c r="C2485" s="127" t="str">
        <f t="shared" si="282"/>
        <v/>
      </c>
      <c r="E2485" s="159"/>
      <c r="F2485" s="148" t="str">
        <f>IFERROR(VLOOKUP(CONCATENATE(G2485,E2485),LOTES!$A$6:$D$1002,4,0),"")</f>
        <v/>
      </c>
      <c r="H2485" s="136" t="str">
        <f>IFERROR(VLOOKUP(CONCATENATE(G2485,E2485),LOTES!$A$6:$F$1000,6,0),"")</f>
        <v/>
      </c>
      <c r="I2485" s="132" t="str">
        <f t="shared" si="285"/>
        <v/>
      </c>
      <c r="R2485" s="132" t="str">
        <f>IFERROR(VLOOKUP(Q2485,PROVEEDORES!$A$2:$B$100,2,0),"")</f>
        <v/>
      </c>
      <c r="U2485" s="127" t="str">
        <f>IFERROR(VLOOKUP(V2485,TRANSPORTE!$A$4:$B$99,2,0),"")</f>
        <v/>
      </c>
      <c r="Y2485" s="127" t="str">
        <f>IFERROR(VLOOKUP(V2485,TRANSPORTE!$A$4:$C$99,3,0),"")</f>
        <v/>
      </c>
      <c r="Z2485" s="127" t="str">
        <f>IFERROR(VLOOKUP(V2485,TRANSPORTE!$A$4:$D$99,4,0),"")</f>
        <v/>
      </c>
      <c r="AA2485" s="127" t="str">
        <f>IFERROR(VLOOKUP(V2485,TRANSPORTE!$A$4:$E$99,5,0),"")</f>
        <v/>
      </c>
      <c r="AB2485" s="127" t="str">
        <f t="shared" si="287"/>
        <v/>
      </c>
      <c r="AC2485" s="127" t="str">
        <f t="shared" si="286"/>
        <v/>
      </c>
      <c r="AE2485" s="132" t="str">
        <f t="shared" si="284"/>
        <v/>
      </c>
      <c r="AH2485" s="127" t="str">
        <f t="shared" si="283"/>
        <v/>
      </c>
    </row>
    <row r="2486" spans="2:34" x14ac:dyDescent="0.3">
      <c r="B2486" s="127" t="str">
        <f t="shared" si="281"/>
        <v/>
      </c>
      <c r="C2486" s="127" t="str">
        <f t="shared" si="282"/>
        <v/>
      </c>
      <c r="E2486" s="159"/>
      <c r="F2486" s="148" t="str">
        <f>IFERROR(VLOOKUP(CONCATENATE(G2486,E2486),LOTES!$A$6:$D$1002,4,0),"")</f>
        <v/>
      </c>
      <c r="H2486" s="136" t="str">
        <f>IFERROR(VLOOKUP(CONCATENATE(G2486,E2486),LOTES!$A$6:$F$1000,6,0),"")</f>
        <v/>
      </c>
      <c r="I2486" s="132" t="str">
        <f t="shared" si="285"/>
        <v/>
      </c>
      <c r="R2486" s="132" t="str">
        <f>IFERROR(VLOOKUP(Q2486,PROVEEDORES!$A$2:$B$100,2,0),"")</f>
        <v/>
      </c>
      <c r="U2486" s="127" t="str">
        <f>IFERROR(VLOOKUP(V2486,TRANSPORTE!$A$4:$B$99,2,0),"")</f>
        <v/>
      </c>
      <c r="Y2486" s="127" t="str">
        <f>IFERROR(VLOOKUP(V2486,TRANSPORTE!$A$4:$C$99,3,0),"")</f>
        <v/>
      </c>
      <c r="Z2486" s="127" t="str">
        <f>IFERROR(VLOOKUP(V2486,TRANSPORTE!$A$4:$D$99,4,0),"")</f>
        <v/>
      </c>
      <c r="AA2486" s="127" t="str">
        <f>IFERROR(VLOOKUP(V2486,TRANSPORTE!$A$4:$E$99,5,0),"")</f>
        <v/>
      </c>
      <c r="AB2486" s="127" t="str">
        <f t="shared" si="287"/>
        <v/>
      </c>
      <c r="AC2486" s="127" t="str">
        <f t="shared" si="286"/>
        <v/>
      </c>
      <c r="AE2486" s="132" t="str">
        <f t="shared" si="284"/>
        <v/>
      </c>
      <c r="AH2486" s="127" t="str">
        <f t="shared" si="283"/>
        <v/>
      </c>
    </row>
    <row r="2487" spans="2:34" x14ac:dyDescent="0.3">
      <c r="B2487" s="127" t="str">
        <f t="shared" si="281"/>
        <v/>
      </c>
      <c r="C2487" s="127" t="str">
        <f t="shared" si="282"/>
        <v/>
      </c>
      <c r="E2487" s="159"/>
      <c r="F2487" s="148" t="str">
        <f>IFERROR(VLOOKUP(CONCATENATE(G2487,E2487),LOTES!$A$6:$D$1002,4,0),"")</f>
        <v/>
      </c>
      <c r="H2487" s="136" t="str">
        <f>IFERROR(VLOOKUP(CONCATENATE(G2487,E2487),LOTES!$A$6:$F$1000,6,0),"")</f>
        <v/>
      </c>
      <c r="I2487" s="132" t="str">
        <f t="shared" si="285"/>
        <v/>
      </c>
      <c r="R2487" s="132" t="str">
        <f>IFERROR(VLOOKUP(Q2487,PROVEEDORES!$A$2:$B$100,2,0),"")</f>
        <v/>
      </c>
      <c r="U2487" s="127" t="str">
        <f>IFERROR(VLOOKUP(V2487,TRANSPORTE!$A$4:$B$99,2,0),"")</f>
        <v/>
      </c>
      <c r="Y2487" s="127" t="str">
        <f>IFERROR(VLOOKUP(V2487,TRANSPORTE!$A$4:$C$99,3,0),"")</f>
        <v/>
      </c>
      <c r="Z2487" s="127" t="str">
        <f>IFERROR(VLOOKUP(V2487,TRANSPORTE!$A$4:$D$99,4,0),"")</f>
        <v/>
      </c>
      <c r="AA2487" s="127" t="str">
        <f>IFERROR(VLOOKUP(V2487,TRANSPORTE!$A$4:$E$99,5,0),"")</f>
        <v/>
      </c>
      <c r="AB2487" s="127" t="str">
        <f t="shared" si="287"/>
        <v/>
      </c>
      <c r="AC2487" s="127" t="str">
        <f t="shared" si="286"/>
        <v/>
      </c>
      <c r="AE2487" s="132" t="str">
        <f t="shared" si="284"/>
        <v/>
      </c>
      <c r="AH2487" s="127" t="str">
        <f t="shared" si="283"/>
        <v/>
      </c>
    </row>
    <row r="2488" spans="2:34" x14ac:dyDescent="0.3">
      <c r="B2488" s="127" t="str">
        <f t="shared" si="281"/>
        <v/>
      </c>
      <c r="C2488" s="127" t="str">
        <f t="shared" si="282"/>
        <v/>
      </c>
      <c r="E2488" s="159"/>
      <c r="F2488" s="148" t="str">
        <f>IFERROR(VLOOKUP(CONCATENATE(G2488,E2488),LOTES!$A$6:$D$1002,4,0),"")</f>
        <v/>
      </c>
      <c r="H2488" s="136" t="str">
        <f>IFERROR(VLOOKUP(CONCATENATE(G2488,E2488),LOTES!$A$6:$F$1000,6,0),"")</f>
        <v/>
      </c>
      <c r="I2488" s="132" t="str">
        <f t="shared" si="285"/>
        <v/>
      </c>
      <c r="R2488" s="132" t="str">
        <f>IFERROR(VLOOKUP(Q2488,PROVEEDORES!$A$2:$B$100,2,0),"")</f>
        <v/>
      </c>
      <c r="U2488" s="127" t="str">
        <f>IFERROR(VLOOKUP(V2488,TRANSPORTE!$A$4:$B$99,2,0),"")</f>
        <v/>
      </c>
      <c r="Y2488" s="127" t="str">
        <f>IFERROR(VLOOKUP(V2488,TRANSPORTE!$A$4:$C$99,3,0),"")</f>
        <v/>
      </c>
      <c r="Z2488" s="127" t="str">
        <f>IFERROR(VLOOKUP(V2488,TRANSPORTE!$A$4:$D$99,4,0),"")</f>
        <v/>
      </c>
      <c r="AA2488" s="127" t="str">
        <f>IFERROR(VLOOKUP(V2488,TRANSPORTE!$A$4:$E$99,5,0),"")</f>
        <v/>
      </c>
      <c r="AB2488" s="127" t="str">
        <f t="shared" si="287"/>
        <v/>
      </c>
      <c r="AC2488" s="127" t="str">
        <f t="shared" si="286"/>
        <v/>
      </c>
      <c r="AE2488" s="132" t="str">
        <f t="shared" si="284"/>
        <v/>
      </c>
      <c r="AH2488" s="127" t="str">
        <f t="shared" si="283"/>
        <v/>
      </c>
    </row>
    <row r="2489" spans="2:34" x14ac:dyDescent="0.3">
      <c r="B2489" s="127" t="str">
        <f t="shared" si="281"/>
        <v/>
      </c>
      <c r="C2489" s="127" t="str">
        <f t="shared" si="282"/>
        <v/>
      </c>
      <c r="E2489" s="159"/>
      <c r="F2489" s="148" t="str">
        <f>IFERROR(VLOOKUP(CONCATENATE(G2489,E2489),LOTES!$A$6:$D$1002,4,0),"")</f>
        <v/>
      </c>
      <c r="H2489" s="136" t="str">
        <f>IFERROR(VLOOKUP(CONCATENATE(G2489,E2489),LOTES!$A$6:$F$1000,6,0),"")</f>
        <v/>
      </c>
      <c r="I2489" s="132" t="str">
        <f t="shared" si="285"/>
        <v/>
      </c>
      <c r="R2489" s="132" t="str">
        <f>IFERROR(VLOOKUP(Q2489,PROVEEDORES!$A$2:$B$100,2,0),"")</f>
        <v/>
      </c>
      <c r="U2489" s="127" t="str">
        <f>IFERROR(VLOOKUP(V2489,TRANSPORTE!$A$4:$B$99,2,0),"")</f>
        <v/>
      </c>
      <c r="Y2489" s="127" t="str">
        <f>IFERROR(VLOOKUP(V2489,TRANSPORTE!$A$4:$C$99,3,0),"")</f>
        <v/>
      </c>
      <c r="Z2489" s="127" t="str">
        <f>IFERROR(VLOOKUP(V2489,TRANSPORTE!$A$4:$D$99,4,0),"")</f>
        <v/>
      </c>
      <c r="AA2489" s="127" t="str">
        <f>IFERROR(VLOOKUP(V2489,TRANSPORTE!$A$4:$E$99,5,0),"")</f>
        <v/>
      </c>
      <c r="AB2489" s="127" t="str">
        <f t="shared" si="287"/>
        <v/>
      </c>
      <c r="AC2489" s="127" t="str">
        <f t="shared" si="286"/>
        <v/>
      </c>
      <c r="AE2489" s="132" t="str">
        <f t="shared" si="284"/>
        <v/>
      </c>
      <c r="AH2489" s="127" t="str">
        <f t="shared" si="283"/>
        <v/>
      </c>
    </row>
    <row r="2490" spans="2:34" x14ac:dyDescent="0.3">
      <c r="B2490" s="127" t="str">
        <f t="shared" si="281"/>
        <v/>
      </c>
      <c r="C2490" s="127" t="str">
        <f t="shared" si="282"/>
        <v/>
      </c>
      <c r="E2490" s="159"/>
      <c r="F2490" s="148" t="str">
        <f>IFERROR(VLOOKUP(CONCATENATE(G2490,E2490),LOTES!$A$6:$D$1002,4,0),"")</f>
        <v/>
      </c>
      <c r="H2490" s="136" t="str">
        <f>IFERROR(VLOOKUP(CONCATENATE(G2490,E2490),LOTES!$A$6:$F$1000,6,0),"")</f>
        <v/>
      </c>
      <c r="I2490" s="132" t="str">
        <f t="shared" si="285"/>
        <v/>
      </c>
      <c r="R2490" s="132" t="str">
        <f>IFERROR(VLOOKUP(Q2490,PROVEEDORES!$A$2:$B$100,2,0),"")</f>
        <v/>
      </c>
      <c r="U2490" s="127" t="str">
        <f>IFERROR(VLOOKUP(V2490,TRANSPORTE!$A$4:$B$99,2,0),"")</f>
        <v/>
      </c>
      <c r="Y2490" s="127" t="str">
        <f>IFERROR(VLOOKUP(V2490,TRANSPORTE!$A$4:$C$99,3,0),"")</f>
        <v/>
      </c>
      <c r="Z2490" s="127" t="str">
        <f>IFERROR(VLOOKUP(V2490,TRANSPORTE!$A$4:$D$99,4,0),"")</f>
        <v/>
      </c>
      <c r="AA2490" s="127" t="str">
        <f>IFERROR(VLOOKUP(V2490,TRANSPORTE!$A$4:$E$99,5,0),"")</f>
        <v/>
      </c>
      <c r="AB2490" s="127" t="str">
        <f t="shared" si="287"/>
        <v/>
      </c>
      <c r="AC2490" s="127" t="str">
        <f t="shared" si="286"/>
        <v/>
      </c>
      <c r="AE2490" s="132" t="str">
        <f t="shared" si="284"/>
        <v/>
      </c>
      <c r="AH2490" s="127" t="str">
        <f t="shared" si="283"/>
        <v/>
      </c>
    </row>
    <row r="2491" spans="2:34" x14ac:dyDescent="0.3">
      <c r="B2491" s="127" t="str">
        <f t="shared" si="281"/>
        <v/>
      </c>
      <c r="C2491" s="127" t="str">
        <f t="shared" si="282"/>
        <v/>
      </c>
      <c r="E2491" s="159"/>
      <c r="F2491" s="148" t="str">
        <f>IFERROR(VLOOKUP(CONCATENATE(G2491,E2491),LOTES!$A$6:$D$1002,4,0),"")</f>
        <v/>
      </c>
      <c r="H2491" s="136" t="str">
        <f>IFERROR(VLOOKUP(CONCATENATE(G2491,E2491),LOTES!$A$6:$F$1000,6,0),"")</f>
        <v/>
      </c>
      <c r="I2491" s="132" t="str">
        <f t="shared" si="285"/>
        <v/>
      </c>
      <c r="R2491" s="132" t="str">
        <f>IFERROR(VLOOKUP(Q2491,PROVEEDORES!$A$2:$B$100,2,0),"")</f>
        <v/>
      </c>
      <c r="U2491" s="127" t="str">
        <f>IFERROR(VLOOKUP(V2491,TRANSPORTE!$A$4:$B$99,2,0),"")</f>
        <v/>
      </c>
      <c r="Y2491" s="127" t="str">
        <f>IFERROR(VLOOKUP(V2491,TRANSPORTE!$A$4:$C$99,3,0),"")</f>
        <v/>
      </c>
      <c r="Z2491" s="127" t="str">
        <f>IFERROR(VLOOKUP(V2491,TRANSPORTE!$A$4:$D$99,4,0),"")</f>
        <v/>
      </c>
      <c r="AA2491" s="127" t="str">
        <f>IFERROR(VLOOKUP(V2491,TRANSPORTE!$A$4:$E$99,5,0),"")</f>
        <v/>
      </c>
      <c r="AB2491" s="127" t="str">
        <f t="shared" si="287"/>
        <v/>
      </c>
      <c r="AC2491" s="127" t="str">
        <f t="shared" si="286"/>
        <v/>
      </c>
      <c r="AE2491" s="132" t="str">
        <f t="shared" si="284"/>
        <v/>
      </c>
      <c r="AH2491" s="127" t="str">
        <f t="shared" si="283"/>
        <v/>
      </c>
    </row>
    <row r="2492" spans="2:34" x14ac:dyDescent="0.3">
      <c r="B2492" s="127" t="str">
        <f t="shared" si="281"/>
        <v/>
      </c>
      <c r="C2492" s="127" t="str">
        <f t="shared" si="282"/>
        <v/>
      </c>
      <c r="E2492" s="159"/>
      <c r="F2492" s="148" t="str">
        <f>IFERROR(VLOOKUP(CONCATENATE(G2492,E2492),LOTES!$A$6:$D$1002,4,0),"")</f>
        <v/>
      </c>
      <c r="H2492" s="136" t="str">
        <f>IFERROR(VLOOKUP(CONCATENATE(G2492,E2492),LOTES!$A$6:$F$1000,6,0),"")</f>
        <v/>
      </c>
      <c r="I2492" s="132" t="str">
        <f t="shared" si="285"/>
        <v/>
      </c>
      <c r="R2492" s="132" t="str">
        <f>IFERROR(VLOOKUP(Q2492,PROVEEDORES!$A$2:$B$100,2,0),"")</f>
        <v/>
      </c>
      <c r="U2492" s="127" t="str">
        <f>IFERROR(VLOOKUP(V2492,TRANSPORTE!$A$4:$B$99,2,0),"")</f>
        <v/>
      </c>
      <c r="Y2492" s="127" t="str">
        <f>IFERROR(VLOOKUP(V2492,TRANSPORTE!$A$4:$C$99,3,0),"")</f>
        <v/>
      </c>
      <c r="Z2492" s="127" t="str">
        <f>IFERROR(VLOOKUP(V2492,TRANSPORTE!$A$4:$D$99,4,0),"")</f>
        <v/>
      </c>
      <c r="AA2492" s="127" t="str">
        <f>IFERROR(VLOOKUP(V2492,TRANSPORTE!$A$4:$E$99,5,0),"")</f>
        <v/>
      </c>
      <c r="AB2492" s="127" t="str">
        <f t="shared" si="287"/>
        <v/>
      </c>
      <c r="AC2492" s="127" t="str">
        <f t="shared" si="286"/>
        <v/>
      </c>
      <c r="AE2492" s="132" t="str">
        <f t="shared" si="284"/>
        <v/>
      </c>
      <c r="AH2492" s="127" t="str">
        <f t="shared" si="283"/>
        <v/>
      </c>
    </row>
    <row r="2493" spans="2:34" x14ac:dyDescent="0.3">
      <c r="B2493" s="127" t="str">
        <f t="shared" si="281"/>
        <v/>
      </c>
      <c r="C2493" s="127" t="str">
        <f t="shared" si="282"/>
        <v/>
      </c>
      <c r="E2493" s="159"/>
      <c r="F2493" s="148" t="str">
        <f>IFERROR(VLOOKUP(CONCATENATE(G2493,E2493),LOTES!$A$6:$D$1002,4,0),"")</f>
        <v/>
      </c>
      <c r="H2493" s="136" t="str">
        <f>IFERROR(VLOOKUP(CONCATENATE(G2493,E2493),LOTES!$A$6:$F$1000,6,0),"")</f>
        <v/>
      </c>
      <c r="I2493" s="132" t="str">
        <f t="shared" si="285"/>
        <v/>
      </c>
      <c r="R2493" s="132" t="str">
        <f>IFERROR(VLOOKUP(Q2493,PROVEEDORES!$A$2:$B$100,2,0),"")</f>
        <v/>
      </c>
      <c r="U2493" s="127" t="str">
        <f>IFERROR(VLOOKUP(V2493,TRANSPORTE!$A$4:$B$99,2,0),"")</f>
        <v/>
      </c>
      <c r="Y2493" s="127" t="str">
        <f>IFERROR(VLOOKUP(V2493,TRANSPORTE!$A$4:$C$99,3,0),"")</f>
        <v/>
      </c>
      <c r="Z2493" s="127" t="str">
        <f>IFERROR(VLOOKUP(V2493,TRANSPORTE!$A$4:$D$99,4,0),"")</f>
        <v/>
      </c>
      <c r="AA2493" s="127" t="str">
        <f>IFERROR(VLOOKUP(V2493,TRANSPORTE!$A$4:$E$99,5,0),"")</f>
        <v/>
      </c>
      <c r="AB2493" s="127" t="str">
        <f t="shared" si="287"/>
        <v/>
      </c>
      <c r="AC2493" s="127" t="str">
        <f t="shared" si="286"/>
        <v/>
      </c>
      <c r="AE2493" s="132" t="str">
        <f t="shared" si="284"/>
        <v/>
      </c>
      <c r="AH2493" s="127" t="str">
        <f t="shared" si="283"/>
        <v/>
      </c>
    </row>
    <row r="2494" spans="2:34" x14ac:dyDescent="0.3">
      <c r="B2494" s="127" t="str">
        <f t="shared" si="281"/>
        <v/>
      </c>
      <c r="C2494" s="127" t="str">
        <f t="shared" si="282"/>
        <v/>
      </c>
      <c r="E2494" s="159"/>
      <c r="F2494" s="148" t="str">
        <f>IFERROR(VLOOKUP(CONCATENATE(G2494,E2494),LOTES!$A$6:$D$1002,4,0),"")</f>
        <v/>
      </c>
      <c r="H2494" s="136" t="str">
        <f>IFERROR(VLOOKUP(CONCATENATE(G2494,E2494),LOTES!$A$6:$F$1000,6,0),"")</f>
        <v/>
      </c>
      <c r="I2494" s="132" t="str">
        <f t="shared" si="285"/>
        <v/>
      </c>
      <c r="R2494" s="132" t="str">
        <f>IFERROR(VLOOKUP(Q2494,PROVEEDORES!$A$2:$B$100,2,0),"")</f>
        <v/>
      </c>
      <c r="U2494" s="127" t="str">
        <f>IFERROR(VLOOKUP(V2494,TRANSPORTE!$A$4:$B$99,2,0),"")</f>
        <v/>
      </c>
      <c r="Y2494" s="127" t="str">
        <f>IFERROR(VLOOKUP(V2494,TRANSPORTE!$A$4:$C$99,3,0),"")</f>
        <v/>
      </c>
      <c r="Z2494" s="127" t="str">
        <f>IFERROR(VLOOKUP(V2494,TRANSPORTE!$A$4:$D$99,4,0),"")</f>
        <v/>
      </c>
      <c r="AA2494" s="127" t="str">
        <f>IFERROR(VLOOKUP(V2494,TRANSPORTE!$A$4:$E$99,5,0),"")</f>
        <v/>
      </c>
      <c r="AB2494" s="127" t="str">
        <f t="shared" si="287"/>
        <v/>
      </c>
      <c r="AC2494" s="127" t="str">
        <f t="shared" si="286"/>
        <v/>
      </c>
      <c r="AE2494" s="132" t="str">
        <f t="shared" si="284"/>
        <v/>
      </c>
      <c r="AH2494" s="127" t="str">
        <f t="shared" si="283"/>
        <v/>
      </c>
    </row>
    <row r="2495" spans="2:34" x14ac:dyDescent="0.3">
      <c r="B2495" s="127" t="str">
        <f t="shared" ref="B2495:B2558" si="288">CONCATENATE(A2495,AB2495)</f>
        <v/>
      </c>
      <c r="C2495" s="127" t="str">
        <f t="shared" ref="C2495:C2558" si="289">CONCATENATE(N2495,I2495)</f>
        <v/>
      </c>
      <c r="E2495" s="159"/>
      <c r="F2495" s="148" t="str">
        <f>IFERROR(VLOOKUP(CONCATENATE(G2495,E2495),LOTES!$A$6:$D$1002,4,0),"")</f>
        <v/>
      </c>
      <c r="H2495" s="136" t="str">
        <f>IFERROR(VLOOKUP(CONCATENATE(G2495,E2495),LOTES!$A$6:$F$1000,6,0),"")</f>
        <v/>
      </c>
      <c r="I2495" s="132" t="str">
        <f t="shared" si="285"/>
        <v/>
      </c>
      <c r="R2495" s="132" t="str">
        <f>IFERROR(VLOOKUP(Q2495,PROVEEDORES!$A$2:$B$100,2,0),"")</f>
        <v/>
      </c>
      <c r="U2495" s="127" t="str">
        <f>IFERROR(VLOOKUP(V2495,TRANSPORTE!$A$4:$B$99,2,0),"")</f>
        <v/>
      </c>
      <c r="Y2495" s="127" t="str">
        <f>IFERROR(VLOOKUP(V2495,TRANSPORTE!$A$4:$C$99,3,0),"")</f>
        <v/>
      </c>
      <c r="Z2495" s="127" t="str">
        <f>IFERROR(VLOOKUP(V2495,TRANSPORTE!$A$4:$D$99,4,0),"")</f>
        <v/>
      </c>
      <c r="AA2495" s="127" t="str">
        <f>IFERROR(VLOOKUP(V2495,TRANSPORTE!$A$4:$E$99,5,0),"")</f>
        <v/>
      </c>
      <c r="AB2495" s="127" t="str">
        <f t="shared" si="287"/>
        <v/>
      </c>
      <c r="AC2495" s="127" t="str">
        <f t="shared" si="286"/>
        <v/>
      </c>
      <c r="AE2495" s="132" t="str">
        <f t="shared" si="284"/>
        <v/>
      </c>
      <c r="AH2495" s="127" t="str">
        <f t="shared" ref="AH2495:AH2558" si="290">CONCATENATE(N2495,F2495)</f>
        <v/>
      </c>
    </row>
    <row r="2496" spans="2:34" x14ac:dyDescent="0.3">
      <c r="B2496" s="127" t="str">
        <f t="shared" si="288"/>
        <v/>
      </c>
      <c r="C2496" s="127" t="str">
        <f t="shared" si="289"/>
        <v/>
      </c>
      <c r="E2496" s="159"/>
      <c r="F2496" s="148" t="str">
        <f>IFERROR(VLOOKUP(CONCATENATE(G2496,E2496),LOTES!$A$6:$D$1002,4,0),"")</f>
        <v/>
      </c>
      <c r="H2496" s="136" t="str">
        <f>IFERROR(VLOOKUP(CONCATENATE(G2496,E2496),LOTES!$A$6:$F$1000,6,0),"")</f>
        <v/>
      </c>
      <c r="I2496" s="132" t="str">
        <f t="shared" si="285"/>
        <v/>
      </c>
      <c r="R2496" s="132" t="str">
        <f>IFERROR(VLOOKUP(Q2496,PROVEEDORES!$A$2:$B$100,2,0),"")</f>
        <v/>
      </c>
      <c r="U2496" s="127" t="str">
        <f>IFERROR(VLOOKUP(V2496,TRANSPORTE!$A$4:$B$99,2,0),"")</f>
        <v/>
      </c>
      <c r="Y2496" s="127" t="str">
        <f>IFERROR(VLOOKUP(V2496,TRANSPORTE!$A$4:$C$99,3,0),"")</f>
        <v/>
      </c>
      <c r="Z2496" s="127" t="str">
        <f>IFERROR(VLOOKUP(V2496,TRANSPORTE!$A$4:$D$99,4,0),"")</f>
        <v/>
      </c>
      <c r="AA2496" s="127" t="str">
        <f>IFERROR(VLOOKUP(V2496,TRANSPORTE!$A$4:$E$99,5,0),"")</f>
        <v/>
      </c>
      <c r="AB2496" s="127" t="str">
        <f t="shared" si="287"/>
        <v/>
      </c>
      <c r="AC2496" s="127" t="str">
        <f t="shared" si="286"/>
        <v/>
      </c>
      <c r="AE2496" s="132" t="str">
        <f t="shared" si="284"/>
        <v/>
      </c>
      <c r="AH2496" s="127" t="str">
        <f t="shared" si="290"/>
        <v/>
      </c>
    </row>
    <row r="2497" spans="2:34" x14ac:dyDescent="0.3">
      <c r="B2497" s="127" t="str">
        <f t="shared" si="288"/>
        <v/>
      </c>
      <c r="C2497" s="127" t="str">
        <f t="shared" si="289"/>
        <v/>
      </c>
      <c r="E2497" s="159"/>
      <c r="F2497" s="148" t="str">
        <f>IFERROR(VLOOKUP(CONCATENATE(G2497,E2497),LOTES!$A$6:$D$1002,4,0),"")</f>
        <v/>
      </c>
      <c r="H2497" s="136" t="str">
        <f>IFERROR(VLOOKUP(CONCATENATE(G2497,E2497),LOTES!$A$6:$F$1000,6,0),"")</f>
        <v/>
      </c>
      <c r="I2497" s="132" t="str">
        <f t="shared" si="285"/>
        <v/>
      </c>
      <c r="R2497" s="132" t="str">
        <f>IFERROR(VLOOKUP(Q2497,PROVEEDORES!$A$2:$B$100,2,0),"")</f>
        <v/>
      </c>
      <c r="U2497" s="127" t="str">
        <f>IFERROR(VLOOKUP(V2497,TRANSPORTE!$A$4:$B$99,2,0),"")</f>
        <v/>
      </c>
      <c r="Y2497" s="127" t="str">
        <f>IFERROR(VLOOKUP(V2497,TRANSPORTE!$A$4:$C$99,3,0),"")</f>
        <v/>
      </c>
      <c r="Z2497" s="127" t="str">
        <f>IFERROR(VLOOKUP(V2497,TRANSPORTE!$A$4:$D$99,4,0),"")</f>
        <v/>
      </c>
      <c r="AA2497" s="127" t="str">
        <f>IFERROR(VLOOKUP(V2497,TRANSPORTE!$A$4:$E$99,5,0),"")</f>
        <v/>
      </c>
      <c r="AB2497" s="127" t="str">
        <f t="shared" si="287"/>
        <v/>
      </c>
      <c r="AC2497" s="127" t="str">
        <f t="shared" si="286"/>
        <v/>
      </c>
      <c r="AE2497" s="132" t="str">
        <f t="shared" si="284"/>
        <v/>
      </c>
      <c r="AH2497" s="127" t="str">
        <f t="shared" si="290"/>
        <v/>
      </c>
    </row>
    <row r="2498" spans="2:34" x14ac:dyDescent="0.3">
      <c r="B2498" s="127" t="str">
        <f t="shared" si="288"/>
        <v/>
      </c>
      <c r="C2498" s="127" t="str">
        <f t="shared" si="289"/>
        <v/>
      </c>
      <c r="E2498" s="159"/>
      <c r="F2498" s="148" t="str">
        <f>IFERROR(VLOOKUP(CONCATENATE(G2498,E2498),LOTES!$A$6:$D$1002,4,0),"")</f>
        <v/>
      </c>
      <c r="H2498" s="136" t="str">
        <f>IFERROR(VLOOKUP(CONCATENATE(G2498,E2498),LOTES!$A$6:$F$1000,6,0),"")</f>
        <v/>
      </c>
      <c r="I2498" s="132" t="str">
        <f t="shared" si="285"/>
        <v/>
      </c>
      <c r="R2498" s="132" t="str">
        <f>IFERROR(VLOOKUP(Q2498,PROVEEDORES!$A$2:$B$100,2,0),"")</f>
        <v/>
      </c>
      <c r="U2498" s="127" t="str">
        <f>IFERROR(VLOOKUP(V2498,TRANSPORTE!$A$4:$B$99,2,0),"")</f>
        <v/>
      </c>
      <c r="Y2498" s="127" t="str">
        <f>IFERROR(VLOOKUP(V2498,TRANSPORTE!$A$4:$C$99,3,0),"")</f>
        <v/>
      </c>
      <c r="Z2498" s="127" t="str">
        <f>IFERROR(VLOOKUP(V2498,TRANSPORTE!$A$4:$D$99,4,0),"")</f>
        <v/>
      </c>
      <c r="AA2498" s="127" t="str">
        <f>IFERROR(VLOOKUP(V2498,TRANSPORTE!$A$4:$E$99,5,0),"")</f>
        <v/>
      </c>
      <c r="AB2498" s="127" t="str">
        <f t="shared" si="287"/>
        <v/>
      </c>
      <c r="AC2498" s="127" t="str">
        <f t="shared" si="286"/>
        <v/>
      </c>
      <c r="AE2498" s="132" t="str">
        <f t="shared" ref="AE2498:AE2561" si="291">IF(N2498&lt;&gt;"",IF(N2498=N2497,AE2497,AE2497+1),"")</f>
        <v/>
      </c>
      <c r="AH2498" s="127" t="str">
        <f t="shared" si="290"/>
        <v/>
      </c>
    </row>
    <row r="2499" spans="2:34" x14ac:dyDescent="0.3">
      <c r="B2499" s="127" t="str">
        <f t="shared" si="288"/>
        <v/>
      </c>
      <c r="C2499" s="127" t="str">
        <f t="shared" si="289"/>
        <v/>
      </c>
      <c r="E2499" s="159"/>
      <c r="F2499" s="148" t="str">
        <f>IFERROR(VLOOKUP(CONCATENATE(G2499,E2499),LOTES!$A$6:$D$1002,4,0),"")</f>
        <v/>
      </c>
      <c r="H2499" s="136" t="str">
        <f>IFERROR(VLOOKUP(CONCATENATE(G2499,E2499),LOTES!$A$6:$F$1000,6,0),"")</f>
        <v/>
      </c>
      <c r="I2499" s="132" t="str">
        <f t="shared" si="285"/>
        <v/>
      </c>
      <c r="R2499" s="132" t="str">
        <f>IFERROR(VLOOKUP(Q2499,PROVEEDORES!$A$2:$B$100,2,0),"")</f>
        <v/>
      </c>
      <c r="U2499" s="127" t="str">
        <f>IFERROR(VLOOKUP(V2499,TRANSPORTE!$A$4:$B$99,2,0),"")</f>
        <v/>
      </c>
      <c r="Y2499" s="127" t="str">
        <f>IFERROR(VLOOKUP(V2499,TRANSPORTE!$A$4:$C$99,3,0),"")</f>
        <v/>
      </c>
      <c r="Z2499" s="127" t="str">
        <f>IFERROR(VLOOKUP(V2499,TRANSPORTE!$A$4:$D$99,4,0),"")</f>
        <v/>
      </c>
      <c r="AA2499" s="127" t="str">
        <f>IFERROR(VLOOKUP(V2499,TRANSPORTE!$A$4:$E$99,5,0),"")</f>
        <v/>
      </c>
      <c r="AB2499" s="127" t="str">
        <f t="shared" si="287"/>
        <v/>
      </c>
      <c r="AC2499" s="127" t="str">
        <f t="shared" si="286"/>
        <v/>
      </c>
      <c r="AE2499" s="132" t="str">
        <f t="shared" si="291"/>
        <v/>
      </c>
      <c r="AH2499" s="127" t="str">
        <f t="shared" si="290"/>
        <v/>
      </c>
    </row>
    <row r="2500" spans="2:34" x14ac:dyDescent="0.3">
      <c r="B2500" s="127" t="str">
        <f t="shared" si="288"/>
        <v/>
      </c>
      <c r="C2500" s="127" t="str">
        <f t="shared" si="289"/>
        <v/>
      </c>
      <c r="E2500" s="159"/>
      <c r="F2500" s="148" t="str">
        <f>IFERROR(VLOOKUP(CONCATENATE(G2500,E2500),LOTES!$A$6:$D$1002,4,0),"")</f>
        <v/>
      </c>
      <c r="H2500" s="136" t="str">
        <f>IFERROR(VLOOKUP(CONCATENATE(G2500,E2500),LOTES!$A$6:$F$1000,6,0),"")</f>
        <v/>
      </c>
      <c r="I2500" s="132" t="str">
        <f t="shared" si="285"/>
        <v/>
      </c>
      <c r="R2500" s="132" t="str">
        <f>IFERROR(VLOOKUP(Q2500,PROVEEDORES!$A$2:$B$100,2,0),"")</f>
        <v/>
      </c>
      <c r="U2500" s="127" t="str">
        <f>IFERROR(VLOOKUP(V2500,TRANSPORTE!$A$4:$B$99,2,0),"")</f>
        <v/>
      </c>
      <c r="Y2500" s="127" t="str">
        <f>IFERROR(VLOOKUP(V2500,TRANSPORTE!$A$4:$C$99,3,0),"")</f>
        <v/>
      </c>
      <c r="Z2500" s="127" t="str">
        <f>IFERROR(VLOOKUP(V2500,TRANSPORTE!$A$4:$D$99,4,0),"")</f>
        <v/>
      </c>
      <c r="AA2500" s="127" t="str">
        <f>IFERROR(VLOOKUP(V2500,TRANSPORTE!$A$4:$E$99,5,0),"")</f>
        <v/>
      </c>
      <c r="AB2500" s="127" t="str">
        <f t="shared" si="287"/>
        <v/>
      </c>
      <c r="AC2500" s="127" t="str">
        <f t="shared" si="286"/>
        <v/>
      </c>
      <c r="AE2500" s="132" t="str">
        <f t="shared" si="291"/>
        <v/>
      </c>
      <c r="AH2500" s="127" t="str">
        <f t="shared" si="290"/>
        <v/>
      </c>
    </row>
    <row r="2501" spans="2:34" x14ac:dyDescent="0.3">
      <c r="B2501" s="127" t="str">
        <f t="shared" si="288"/>
        <v/>
      </c>
      <c r="C2501" s="127" t="str">
        <f t="shared" si="289"/>
        <v/>
      </c>
      <c r="E2501" s="159"/>
      <c r="F2501" s="148" t="str">
        <f>IFERROR(VLOOKUP(CONCATENATE(G2501,E2501),LOTES!$A$6:$D$1002,4,0),"")</f>
        <v/>
      </c>
      <c r="H2501" s="136" t="str">
        <f>IFERROR(VLOOKUP(CONCATENATE(G2501,E2501),LOTES!$A$6:$F$1000,6,0),"")</f>
        <v/>
      </c>
      <c r="I2501" s="132" t="str">
        <f t="shared" si="285"/>
        <v/>
      </c>
      <c r="R2501" s="132" t="str">
        <f>IFERROR(VLOOKUP(Q2501,PROVEEDORES!$A$2:$B$100,2,0),"")</f>
        <v/>
      </c>
      <c r="U2501" s="127" t="str">
        <f>IFERROR(VLOOKUP(V2501,TRANSPORTE!$A$4:$B$99,2,0),"")</f>
        <v/>
      </c>
      <c r="Y2501" s="127" t="str">
        <f>IFERROR(VLOOKUP(V2501,TRANSPORTE!$A$4:$C$99,3,0),"")</f>
        <v/>
      </c>
      <c r="Z2501" s="127" t="str">
        <f>IFERROR(VLOOKUP(V2501,TRANSPORTE!$A$4:$D$99,4,0),"")</f>
        <v/>
      </c>
      <c r="AA2501" s="127" t="str">
        <f>IFERROR(VLOOKUP(V2501,TRANSPORTE!$A$4:$E$99,5,0),"")</f>
        <v/>
      </c>
      <c r="AB2501" s="127" t="str">
        <f t="shared" si="287"/>
        <v/>
      </c>
      <c r="AC2501" s="127" t="str">
        <f t="shared" si="286"/>
        <v/>
      </c>
      <c r="AE2501" s="132" t="str">
        <f t="shared" si="291"/>
        <v/>
      </c>
      <c r="AH2501" s="127" t="str">
        <f t="shared" si="290"/>
        <v/>
      </c>
    </row>
    <row r="2502" spans="2:34" x14ac:dyDescent="0.3">
      <c r="B2502" s="127" t="str">
        <f t="shared" si="288"/>
        <v/>
      </c>
      <c r="C2502" s="127" t="str">
        <f t="shared" si="289"/>
        <v/>
      </c>
      <c r="E2502" s="159"/>
      <c r="F2502" s="148" t="str">
        <f>IFERROR(VLOOKUP(CONCATENATE(G2502,E2502),LOTES!$A$6:$D$1002,4,0),"")</f>
        <v/>
      </c>
      <c r="H2502" s="136" t="str">
        <f>IFERROR(VLOOKUP(CONCATENATE(G2502,E2502),LOTES!$A$6:$F$1000,6,0),"")</f>
        <v/>
      </c>
      <c r="I2502" s="132" t="str">
        <f t="shared" ref="I2502:I2565" si="292">IF(E2502&lt;&gt;"",IFERROR(IF(N2502&lt;&gt;N2501,1,IF(E2502=E2501,I2501,I2501+1)),""),"")</f>
        <v/>
      </c>
      <c r="R2502" s="132" t="str">
        <f>IFERROR(VLOOKUP(Q2502,PROVEEDORES!$A$2:$B$100,2,0),"")</f>
        <v/>
      </c>
      <c r="U2502" s="127" t="str">
        <f>IFERROR(VLOOKUP(V2502,TRANSPORTE!$A$4:$B$99,2,0),"")</f>
        <v/>
      </c>
      <c r="Y2502" s="127" t="str">
        <f>IFERROR(VLOOKUP(V2502,TRANSPORTE!$A$4:$C$99,3,0),"")</f>
        <v/>
      </c>
      <c r="Z2502" s="127" t="str">
        <f>IFERROR(VLOOKUP(V2502,TRANSPORTE!$A$4:$D$99,4,0),"")</f>
        <v/>
      </c>
      <c r="AA2502" s="127" t="str">
        <f>IFERROR(VLOOKUP(V2502,TRANSPORTE!$A$4:$E$99,5,0),"")</f>
        <v/>
      </c>
      <c r="AB2502" s="127" t="str">
        <f t="shared" si="287"/>
        <v/>
      </c>
      <c r="AC2502" s="127" t="str">
        <f t="shared" ref="AC2502:AC2565" si="293">IF(N2502&lt;&gt;"",1,"")</f>
        <v/>
      </c>
      <c r="AE2502" s="132" t="str">
        <f t="shared" si="291"/>
        <v/>
      </c>
      <c r="AH2502" s="127" t="str">
        <f t="shared" si="290"/>
        <v/>
      </c>
    </row>
    <row r="2503" spans="2:34" x14ac:dyDescent="0.3">
      <c r="B2503" s="127" t="str">
        <f t="shared" si="288"/>
        <v/>
      </c>
      <c r="C2503" s="127" t="str">
        <f t="shared" si="289"/>
        <v/>
      </c>
      <c r="E2503" s="159"/>
      <c r="F2503" s="148" t="str">
        <f>IFERROR(VLOOKUP(CONCATENATE(G2503,E2503),LOTES!$A$6:$D$1002,4,0),"")</f>
        <v/>
      </c>
      <c r="H2503" s="136" t="str">
        <f>IFERROR(VLOOKUP(CONCATENATE(G2503,E2503),LOTES!$A$6:$F$1000,6,0),"")</f>
        <v/>
      </c>
      <c r="I2503" s="132" t="str">
        <f t="shared" si="292"/>
        <v/>
      </c>
      <c r="R2503" s="132" t="str">
        <f>IFERROR(VLOOKUP(Q2503,PROVEEDORES!$A$2:$B$100,2,0),"")</f>
        <v/>
      </c>
      <c r="U2503" s="127" t="str">
        <f>IFERROR(VLOOKUP(V2503,TRANSPORTE!$A$4:$B$99,2,0),"")</f>
        <v/>
      </c>
      <c r="Y2503" s="127" t="str">
        <f>IFERROR(VLOOKUP(V2503,TRANSPORTE!$A$4:$C$99,3,0),"")</f>
        <v/>
      </c>
      <c r="Z2503" s="127" t="str">
        <f>IFERROR(VLOOKUP(V2503,TRANSPORTE!$A$4:$D$99,4,0),"")</f>
        <v/>
      </c>
      <c r="AA2503" s="127" t="str">
        <f>IFERROR(VLOOKUP(V2503,TRANSPORTE!$A$4:$E$99,5,0),"")</f>
        <v/>
      </c>
      <c r="AB2503" s="127" t="str">
        <f t="shared" si="287"/>
        <v/>
      </c>
      <c r="AC2503" s="127" t="str">
        <f t="shared" si="293"/>
        <v/>
      </c>
      <c r="AE2503" s="132" t="str">
        <f t="shared" si="291"/>
        <v/>
      </c>
      <c r="AH2503" s="127" t="str">
        <f t="shared" si="290"/>
        <v/>
      </c>
    </row>
    <row r="2504" spans="2:34" x14ac:dyDescent="0.3">
      <c r="B2504" s="127" t="str">
        <f t="shared" si="288"/>
        <v/>
      </c>
      <c r="C2504" s="127" t="str">
        <f t="shared" si="289"/>
        <v/>
      </c>
      <c r="E2504" s="159"/>
      <c r="F2504" s="148" t="str">
        <f>IFERROR(VLOOKUP(CONCATENATE(G2504,E2504),LOTES!$A$6:$D$1002,4,0),"")</f>
        <v/>
      </c>
      <c r="H2504" s="136" t="str">
        <f>IFERROR(VLOOKUP(CONCATENATE(G2504,E2504),LOTES!$A$6:$F$1000,6,0),"")</f>
        <v/>
      </c>
      <c r="I2504" s="132" t="str">
        <f t="shared" si="292"/>
        <v/>
      </c>
      <c r="R2504" s="132" t="str">
        <f>IFERROR(VLOOKUP(Q2504,PROVEEDORES!$A$2:$B$100,2,0),"")</f>
        <v/>
      </c>
      <c r="U2504" s="127" t="str">
        <f>IFERROR(VLOOKUP(V2504,TRANSPORTE!$A$4:$B$99,2,0),"")</f>
        <v/>
      </c>
      <c r="Y2504" s="127" t="str">
        <f>IFERROR(VLOOKUP(V2504,TRANSPORTE!$A$4:$C$99,3,0),"")</f>
        <v/>
      </c>
      <c r="Z2504" s="127" t="str">
        <f>IFERROR(VLOOKUP(V2504,TRANSPORTE!$A$4:$D$99,4,0),"")</f>
        <v/>
      </c>
      <c r="AA2504" s="127" t="str">
        <f>IFERROR(VLOOKUP(V2504,TRANSPORTE!$A$4:$E$99,5,0),"")</f>
        <v/>
      </c>
      <c r="AB2504" s="127" t="str">
        <f t="shared" si="287"/>
        <v/>
      </c>
      <c r="AC2504" s="127" t="str">
        <f t="shared" si="293"/>
        <v/>
      </c>
      <c r="AE2504" s="132" t="str">
        <f t="shared" si="291"/>
        <v/>
      </c>
      <c r="AH2504" s="127" t="str">
        <f t="shared" si="290"/>
        <v/>
      </c>
    </row>
    <row r="2505" spans="2:34" x14ac:dyDescent="0.3">
      <c r="B2505" s="127" t="str">
        <f t="shared" si="288"/>
        <v/>
      </c>
      <c r="C2505" s="127" t="str">
        <f t="shared" si="289"/>
        <v/>
      </c>
      <c r="E2505" s="159"/>
      <c r="F2505" s="148" t="str">
        <f>IFERROR(VLOOKUP(CONCATENATE(G2505,E2505),LOTES!$A$6:$D$1002,4,0),"")</f>
        <v/>
      </c>
      <c r="H2505" s="136" t="str">
        <f>IFERROR(VLOOKUP(CONCATENATE(G2505,E2505),LOTES!$A$6:$F$1000,6,0),"")</f>
        <v/>
      </c>
      <c r="I2505" s="132" t="str">
        <f t="shared" si="292"/>
        <v/>
      </c>
      <c r="R2505" s="132" t="str">
        <f>IFERROR(VLOOKUP(Q2505,PROVEEDORES!$A$2:$B$100,2,0),"")</f>
        <v/>
      </c>
      <c r="U2505" s="127" t="str">
        <f>IFERROR(VLOOKUP(V2505,TRANSPORTE!$A$4:$B$99,2,0),"")</f>
        <v/>
      </c>
      <c r="Y2505" s="127" t="str">
        <f>IFERROR(VLOOKUP(V2505,TRANSPORTE!$A$4:$C$99,3,0),"")</f>
        <v/>
      </c>
      <c r="Z2505" s="127" t="str">
        <f>IFERROR(VLOOKUP(V2505,TRANSPORTE!$A$4:$D$99,4,0),"")</f>
        <v/>
      </c>
      <c r="AA2505" s="127" t="str">
        <f>IFERROR(VLOOKUP(V2505,TRANSPORTE!$A$4:$E$99,5,0),"")</f>
        <v/>
      </c>
      <c r="AB2505" s="127" t="str">
        <f t="shared" si="287"/>
        <v/>
      </c>
      <c r="AC2505" s="127" t="str">
        <f t="shared" si="293"/>
        <v/>
      </c>
      <c r="AE2505" s="132" t="str">
        <f t="shared" si="291"/>
        <v/>
      </c>
      <c r="AH2505" s="127" t="str">
        <f t="shared" si="290"/>
        <v/>
      </c>
    </row>
    <row r="2506" spans="2:34" x14ac:dyDescent="0.3">
      <c r="B2506" s="127" t="str">
        <f t="shared" si="288"/>
        <v/>
      </c>
      <c r="C2506" s="127" t="str">
        <f t="shared" si="289"/>
        <v/>
      </c>
      <c r="E2506" s="159"/>
      <c r="F2506" s="148" t="str">
        <f>IFERROR(VLOOKUP(CONCATENATE(G2506,E2506),LOTES!$A$6:$D$1002,4,0),"")</f>
        <v/>
      </c>
      <c r="H2506" s="136" t="str">
        <f>IFERROR(VLOOKUP(CONCATENATE(G2506,E2506),LOTES!$A$6:$F$1000,6,0),"")</f>
        <v/>
      </c>
      <c r="I2506" s="132" t="str">
        <f t="shared" si="292"/>
        <v/>
      </c>
      <c r="R2506" s="132" t="str">
        <f>IFERROR(VLOOKUP(Q2506,PROVEEDORES!$A$2:$B$100,2,0),"")</f>
        <v/>
      </c>
      <c r="U2506" s="127" t="str">
        <f>IFERROR(VLOOKUP(V2506,TRANSPORTE!$A$4:$B$99,2,0),"")</f>
        <v/>
      </c>
      <c r="Y2506" s="127" t="str">
        <f>IFERROR(VLOOKUP(V2506,TRANSPORTE!$A$4:$C$99,3,0),"")</f>
        <v/>
      </c>
      <c r="Z2506" s="127" t="str">
        <f>IFERROR(VLOOKUP(V2506,TRANSPORTE!$A$4:$D$99,4,0),"")</f>
        <v/>
      </c>
      <c r="AA2506" s="127" t="str">
        <f>IFERROR(VLOOKUP(V2506,TRANSPORTE!$A$4:$E$99,5,0),"")</f>
        <v/>
      </c>
      <c r="AB2506" s="127" t="str">
        <f t="shared" si="287"/>
        <v/>
      </c>
      <c r="AC2506" s="127" t="str">
        <f t="shared" si="293"/>
        <v/>
      </c>
      <c r="AE2506" s="132" t="str">
        <f t="shared" si="291"/>
        <v/>
      </c>
      <c r="AH2506" s="127" t="str">
        <f t="shared" si="290"/>
        <v/>
      </c>
    </row>
    <row r="2507" spans="2:34" x14ac:dyDescent="0.3">
      <c r="B2507" s="127" t="str">
        <f t="shared" si="288"/>
        <v/>
      </c>
      <c r="C2507" s="127" t="str">
        <f t="shared" si="289"/>
        <v/>
      </c>
      <c r="E2507" s="159"/>
      <c r="F2507" s="148" t="str">
        <f>IFERROR(VLOOKUP(CONCATENATE(G2507,E2507),LOTES!$A$6:$D$1002,4,0),"")</f>
        <v/>
      </c>
      <c r="H2507" s="136" t="str">
        <f>IFERROR(VLOOKUP(CONCATENATE(G2507,E2507),LOTES!$A$6:$F$1000,6,0),"")</f>
        <v/>
      </c>
      <c r="I2507" s="132" t="str">
        <f t="shared" si="292"/>
        <v/>
      </c>
      <c r="R2507" s="132" t="str">
        <f>IFERROR(VLOOKUP(Q2507,PROVEEDORES!$A$2:$B$100,2,0),"")</f>
        <v/>
      </c>
      <c r="U2507" s="127" t="str">
        <f>IFERROR(VLOOKUP(V2507,TRANSPORTE!$A$4:$B$99,2,0),"")</f>
        <v/>
      </c>
      <c r="Y2507" s="127" t="str">
        <f>IFERROR(VLOOKUP(V2507,TRANSPORTE!$A$4:$C$99,3,0),"")</f>
        <v/>
      </c>
      <c r="Z2507" s="127" t="str">
        <f>IFERROR(VLOOKUP(V2507,TRANSPORTE!$A$4:$D$99,4,0),"")</f>
        <v/>
      </c>
      <c r="AA2507" s="127" t="str">
        <f>IFERROR(VLOOKUP(V2507,TRANSPORTE!$A$4:$E$99,5,0),"")</f>
        <v/>
      </c>
      <c r="AB2507" s="127" t="str">
        <f t="shared" ref="AB2507:AB2570" si="294">IF(N2507&lt;&gt;"",IF(A2507&lt;&gt;A2506,1,IF(N2507=N2506,AB2506,AB2506+1)),"")</f>
        <v/>
      </c>
      <c r="AC2507" s="127" t="str">
        <f t="shared" si="293"/>
        <v/>
      </c>
      <c r="AE2507" s="132" t="str">
        <f t="shared" si="291"/>
        <v/>
      </c>
      <c r="AH2507" s="127" t="str">
        <f t="shared" si="290"/>
        <v/>
      </c>
    </row>
    <row r="2508" spans="2:34" x14ac:dyDescent="0.3">
      <c r="B2508" s="127" t="str">
        <f t="shared" si="288"/>
        <v/>
      </c>
      <c r="C2508" s="127" t="str">
        <f t="shared" si="289"/>
        <v/>
      </c>
      <c r="E2508" s="159"/>
      <c r="F2508" s="148" t="str">
        <f>IFERROR(VLOOKUP(CONCATENATE(G2508,E2508),LOTES!$A$6:$D$1002,4,0),"")</f>
        <v/>
      </c>
      <c r="H2508" s="136" t="str">
        <f>IFERROR(VLOOKUP(CONCATENATE(G2508,E2508),LOTES!$A$6:$F$1000,6,0),"")</f>
        <v/>
      </c>
      <c r="I2508" s="132" t="str">
        <f t="shared" si="292"/>
        <v/>
      </c>
      <c r="R2508" s="132" t="str">
        <f>IFERROR(VLOOKUP(Q2508,PROVEEDORES!$A$2:$B$100,2,0),"")</f>
        <v/>
      </c>
      <c r="U2508" s="127" t="str">
        <f>IFERROR(VLOOKUP(V2508,TRANSPORTE!$A$4:$B$99,2,0),"")</f>
        <v/>
      </c>
      <c r="Y2508" s="127" t="str">
        <f>IFERROR(VLOOKUP(V2508,TRANSPORTE!$A$4:$C$99,3,0),"")</f>
        <v/>
      </c>
      <c r="Z2508" s="127" t="str">
        <f>IFERROR(VLOOKUP(V2508,TRANSPORTE!$A$4:$D$99,4,0),"")</f>
        <v/>
      </c>
      <c r="AA2508" s="127" t="str">
        <f>IFERROR(VLOOKUP(V2508,TRANSPORTE!$A$4:$E$99,5,0),"")</f>
        <v/>
      </c>
      <c r="AB2508" s="127" t="str">
        <f t="shared" si="294"/>
        <v/>
      </c>
      <c r="AC2508" s="127" t="str">
        <f t="shared" si="293"/>
        <v/>
      </c>
      <c r="AE2508" s="132" t="str">
        <f t="shared" si="291"/>
        <v/>
      </c>
      <c r="AH2508" s="127" t="str">
        <f t="shared" si="290"/>
        <v/>
      </c>
    </row>
    <row r="2509" spans="2:34" x14ac:dyDescent="0.3">
      <c r="B2509" s="127" t="str">
        <f t="shared" si="288"/>
        <v/>
      </c>
      <c r="C2509" s="127" t="str">
        <f t="shared" si="289"/>
        <v/>
      </c>
      <c r="E2509" s="159"/>
      <c r="F2509" s="148" t="str">
        <f>IFERROR(VLOOKUP(CONCATENATE(G2509,E2509),LOTES!$A$6:$D$1002,4,0),"")</f>
        <v/>
      </c>
      <c r="H2509" s="136" t="str">
        <f>IFERROR(VLOOKUP(CONCATENATE(G2509,E2509),LOTES!$A$6:$F$1000,6,0),"")</f>
        <v/>
      </c>
      <c r="I2509" s="132" t="str">
        <f t="shared" si="292"/>
        <v/>
      </c>
      <c r="R2509" s="132" t="str">
        <f>IFERROR(VLOOKUP(Q2509,PROVEEDORES!$A$2:$B$100,2,0),"")</f>
        <v/>
      </c>
      <c r="U2509" s="127" t="str">
        <f>IFERROR(VLOOKUP(V2509,TRANSPORTE!$A$4:$B$99,2,0),"")</f>
        <v/>
      </c>
      <c r="Y2509" s="127" t="str">
        <f>IFERROR(VLOOKUP(V2509,TRANSPORTE!$A$4:$C$99,3,0),"")</f>
        <v/>
      </c>
      <c r="Z2509" s="127" t="str">
        <f>IFERROR(VLOOKUP(V2509,TRANSPORTE!$A$4:$D$99,4,0),"")</f>
        <v/>
      </c>
      <c r="AA2509" s="127" t="str">
        <f>IFERROR(VLOOKUP(V2509,TRANSPORTE!$A$4:$E$99,5,0),"")</f>
        <v/>
      </c>
      <c r="AB2509" s="127" t="str">
        <f t="shared" si="294"/>
        <v/>
      </c>
      <c r="AC2509" s="127" t="str">
        <f t="shared" si="293"/>
        <v/>
      </c>
      <c r="AE2509" s="132" t="str">
        <f t="shared" si="291"/>
        <v/>
      </c>
      <c r="AH2509" s="127" t="str">
        <f t="shared" si="290"/>
        <v/>
      </c>
    </row>
    <row r="2510" spans="2:34" x14ac:dyDescent="0.3">
      <c r="B2510" s="127" t="str">
        <f t="shared" si="288"/>
        <v/>
      </c>
      <c r="C2510" s="127" t="str">
        <f t="shared" si="289"/>
        <v/>
      </c>
      <c r="E2510" s="159"/>
      <c r="F2510" s="148" t="str">
        <f>IFERROR(VLOOKUP(CONCATENATE(G2510,E2510),LOTES!$A$6:$D$1002,4,0),"")</f>
        <v/>
      </c>
      <c r="H2510" s="136" t="str">
        <f>IFERROR(VLOOKUP(CONCATENATE(G2510,E2510),LOTES!$A$6:$F$1000,6,0),"")</f>
        <v/>
      </c>
      <c r="I2510" s="132" t="str">
        <f t="shared" si="292"/>
        <v/>
      </c>
      <c r="R2510" s="132" t="str">
        <f>IFERROR(VLOOKUP(Q2510,PROVEEDORES!$A$2:$B$100,2,0),"")</f>
        <v/>
      </c>
      <c r="U2510" s="127" t="str">
        <f>IFERROR(VLOOKUP(V2510,TRANSPORTE!$A$4:$B$99,2,0),"")</f>
        <v/>
      </c>
      <c r="Y2510" s="127" t="str">
        <f>IFERROR(VLOOKUP(V2510,TRANSPORTE!$A$4:$C$99,3,0),"")</f>
        <v/>
      </c>
      <c r="Z2510" s="127" t="str">
        <f>IFERROR(VLOOKUP(V2510,TRANSPORTE!$A$4:$D$99,4,0),"")</f>
        <v/>
      </c>
      <c r="AA2510" s="127" t="str">
        <f>IFERROR(VLOOKUP(V2510,TRANSPORTE!$A$4:$E$99,5,0),"")</f>
        <v/>
      </c>
      <c r="AB2510" s="127" t="str">
        <f t="shared" si="294"/>
        <v/>
      </c>
      <c r="AC2510" s="127" t="str">
        <f t="shared" si="293"/>
        <v/>
      </c>
      <c r="AE2510" s="132" t="str">
        <f t="shared" si="291"/>
        <v/>
      </c>
      <c r="AH2510" s="127" t="str">
        <f t="shared" si="290"/>
        <v/>
      </c>
    </row>
    <row r="2511" spans="2:34" x14ac:dyDescent="0.3">
      <c r="B2511" s="127" t="str">
        <f t="shared" si="288"/>
        <v/>
      </c>
      <c r="C2511" s="127" t="str">
        <f t="shared" si="289"/>
        <v/>
      </c>
      <c r="E2511" s="159"/>
      <c r="F2511" s="148" t="str">
        <f>IFERROR(VLOOKUP(CONCATENATE(G2511,E2511),LOTES!$A$6:$D$1002,4,0),"")</f>
        <v/>
      </c>
      <c r="H2511" s="136" t="str">
        <f>IFERROR(VLOOKUP(CONCATENATE(G2511,E2511),LOTES!$A$6:$F$1000,6,0),"")</f>
        <v/>
      </c>
      <c r="I2511" s="132" t="str">
        <f t="shared" si="292"/>
        <v/>
      </c>
      <c r="R2511" s="132" t="str">
        <f>IFERROR(VLOOKUP(Q2511,PROVEEDORES!$A$2:$B$100,2,0),"")</f>
        <v/>
      </c>
      <c r="U2511" s="127" t="str">
        <f>IFERROR(VLOOKUP(V2511,TRANSPORTE!$A$4:$B$99,2,0),"")</f>
        <v/>
      </c>
      <c r="Y2511" s="127" t="str">
        <f>IFERROR(VLOOKUP(V2511,TRANSPORTE!$A$4:$C$99,3,0),"")</f>
        <v/>
      </c>
      <c r="Z2511" s="127" t="str">
        <f>IFERROR(VLOOKUP(V2511,TRANSPORTE!$A$4:$D$99,4,0),"")</f>
        <v/>
      </c>
      <c r="AA2511" s="127" t="str">
        <f>IFERROR(VLOOKUP(V2511,TRANSPORTE!$A$4:$E$99,5,0),"")</f>
        <v/>
      </c>
      <c r="AB2511" s="127" t="str">
        <f t="shared" si="294"/>
        <v/>
      </c>
      <c r="AC2511" s="127" t="str">
        <f t="shared" si="293"/>
        <v/>
      </c>
      <c r="AE2511" s="132" t="str">
        <f t="shared" si="291"/>
        <v/>
      </c>
      <c r="AH2511" s="127" t="str">
        <f t="shared" si="290"/>
        <v/>
      </c>
    </row>
    <row r="2512" spans="2:34" x14ac:dyDescent="0.3">
      <c r="B2512" s="127" t="str">
        <f t="shared" si="288"/>
        <v/>
      </c>
      <c r="C2512" s="127" t="str">
        <f t="shared" si="289"/>
        <v/>
      </c>
      <c r="E2512" s="159"/>
      <c r="F2512" s="148" t="str">
        <f>IFERROR(VLOOKUP(CONCATENATE(G2512,E2512),LOTES!$A$6:$D$1002,4,0),"")</f>
        <v/>
      </c>
      <c r="H2512" s="136" t="str">
        <f>IFERROR(VLOOKUP(CONCATENATE(G2512,E2512),LOTES!$A$6:$F$1000,6,0),"")</f>
        <v/>
      </c>
      <c r="I2512" s="132" t="str">
        <f t="shared" si="292"/>
        <v/>
      </c>
      <c r="R2512" s="132" t="str">
        <f>IFERROR(VLOOKUP(Q2512,PROVEEDORES!$A$2:$B$100,2,0),"")</f>
        <v/>
      </c>
      <c r="U2512" s="127" t="str">
        <f>IFERROR(VLOOKUP(V2512,TRANSPORTE!$A$4:$B$99,2,0),"")</f>
        <v/>
      </c>
      <c r="Y2512" s="127" t="str">
        <f>IFERROR(VLOOKUP(V2512,TRANSPORTE!$A$4:$C$99,3,0),"")</f>
        <v/>
      </c>
      <c r="Z2512" s="127" t="str">
        <f>IFERROR(VLOOKUP(V2512,TRANSPORTE!$A$4:$D$99,4,0),"")</f>
        <v/>
      </c>
      <c r="AA2512" s="127" t="str">
        <f>IFERROR(VLOOKUP(V2512,TRANSPORTE!$A$4:$E$99,5,0),"")</f>
        <v/>
      </c>
      <c r="AB2512" s="127" t="str">
        <f t="shared" si="294"/>
        <v/>
      </c>
      <c r="AC2512" s="127" t="str">
        <f t="shared" si="293"/>
        <v/>
      </c>
      <c r="AE2512" s="132" t="str">
        <f t="shared" si="291"/>
        <v/>
      </c>
      <c r="AH2512" s="127" t="str">
        <f t="shared" si="290"/>
        <v/>
      </c>
    </row>
    <row r="2513" spans="2:34" x14ac:dyDescent="0.3">
      <c r="B2513" s="127" t="str">
        <f t="shared" si="288"/>
        <v/>
      </c>
      <c r="C2513" s="127" t="str">
        <f t="shared" si="289"/>
        <v/>
      </c>
      <c r="E2513" s="159"/>
      <c r="F2513" s="148" t="str">
        <f>IFERROR(VLOOKUP(CONCATENATE(G2513,E2513),LOTES!$A$6:$D$1002,4,0),"")</f>
        <v/>
      </c>
      <c r="H2513" s="136" t="str">
        <f>IFERROR(VLOOKUP(CONCATENATE(G2513,E2513),LOTES!$A$6:$F$1000,6,0),"")</f>
        <v/>
      </c>
      <c r="I2513" s="132" t="str">
        <f t="shared" si="292"/>
        <v/>
      </c>
      <c r="R2513" s="132" t="str">
        <f>IFERROR(VLOOKUP(Q2513,PROVEEDORES!$A$2:$B$100,2,0),"")</f>
        <v/>
      </c>
      <c r="U2513" s="127" t="str">
        <f>IFERROR(VLOOKUP(V2513,TRANSPORTE!$A$4:$B$99,2,0),"")</f>
        <v/>
      </c>
      <c r="Y2513" s="127" t="str">
        <f>IFERROR(VLOOKUP(V2513,TRANSPORTE!$A$4:$C$99,3,0),"")</f>
        <v/>
      </c>
      <c r="Z2513" s="127" t="str">
        <f>IFERROR(VLOOKUP(V2513,TRANSPORTE!$A$4:$D$99,4,0),"")</f>
        <v/>
      </c>
      <c r="AA2513" s="127" t="str">
        <f>IFERROR(VLOOKUP(V2513,TRANSPORTE!$A$4:$E$99,5,0),"")</f>
        <v/>
      </c>
      <c r="AB2513" s="127" t="str">
        <f t="shared" si="294"/>
        <v/>
      </c>
      <c r="AC2513" s="127" t="str">
        <f t="shared" si="293"/>
        <v/>
      </c>
      <c r="AE2513" s="132" t="str">
        <f t="shared" si="291"/>
        <v/>
      </c>
      <c r="AH2513" s="127" t="str">
        <f t="shared" si="290"/>
        <v/>
      </c>
    </row>
    <row r="2514" spans="2:34" x14ac:dyDescent="0.3">
      <c r="B2514" s="127" t="str">
        <f t="shared" si="288"/>
        <v/>
      </c>
      <c r="C2514" s="127" t="str">
        <f t="shared" si="289"/>
        <v/>
      </c>
      <c r="E2514" s="159"/>
      <c r="F2514" s="148" t="str">
        <f>IFERROR(VLOOKUP(CONCATENATE(G2514,E2514),LOTES!$A$6:$D$1002,4,0),"")</f>
        <v/>
      </c>
      <c r="H2514" s="136" t="str">
        <f>IFERROR(VLOOKUP(CONCATENATE(G2514,E2514),LOTES!$A$6:$F$1000,6,0),"")</f>
        <v/>
      </c>
      <c r="I2514" s="132" t="str">
        <f t="shared" si="292"/>
        <v/>
      </c>
      <c r="R2514" s="132" t="str">
        <f>IFERROR(VLOOKUP(Q2514,PROVEEDORES!$A$2:$B$100,2,0),"")</f>
        <v/>
      </c>
      <c r="U2514" s="127" t="str">
        <f>IFERROR(VLOOKUP(V2514,TRANSPORTE!$A$4:$B$99,2,0),"")</f>
        <v/>
      </c>
      <c r="Y2514" s="127" t="str">
        <f>IFERROR(VLOOKUP(V2514,TRANSPORTE!$A$4:$C$99,3,0),"")</f>
        <v/>
      </c>
      <c r="Z2514" s="127" t="str">
        <f>IFERROR(VLOOKUP(V2514,TRANSPORTE!$A$4:$D$99,4,0),"")</f>
        <v/>
      </c>
      <c r="AA2514" s="127" t="str">
        <f>IFERROR(VLOOKUP(V2514,TRANSPORTE!$A$4:$E$99,5,0),"")</f>
        <v/>
      </c>
      <c r="AB2514" s="127" t="str">
        <f t="shared" si="294"/>
        <v/>
      </c>
      <c r="AC2514" s="127" t="str">
        <f t="shared" si="293"/>
        <v/>
      </c>
      <c r="AE2514" s="132" t="str">
        <f t="shared" si="291"/>
        <v/>
      </c>
      <c r="AH2514" s="127" t="str">
        <f t="shared" si="290"/>
        <v/>
      </c>
    </row>
    <row r="2515" spans="2:34" x14ac:dyDescent="0.3">
      <c r="B2515" s="127" t="str">
        <f t="shared" si="288"/>
        <v/>
      </c>
      <c r="C2515" s="127" t="str">
        <f t="shared" si="289"/>
        <v/>
      </c>
      <c r="E2515" s="159"/>
      <c r="F2515" s="148" t="str">
        <f>IFERROR(VLOOKUP(CONCATENATE(G2515,E2515),LOTES!$A$6:$D$1002,4,0),"")</f>
        <v/>
      </c>
      <c r="H2515" s="136" t="str">
        <f>IFERROR(VLOOKUP(CONCATENATE(G2515,E2515),LOTES!$A$6:$F$1000,6,0),"")</f>
        <v/>
      </c>
      <c r="I2515" s="132" t="str">
        <f t="shared" si="292"/>
        <v/>
      </c>
      <c r="R2515" s="132" t="str">
        <f>IFERROR(VLOOKUP(Q2515,PROVEEDORES!$A$2:$B$100,2,0),"")</f>
        <v/>
      </c>
      <c r="U2515" s="127" t="str">
        <f>IFERROR(VLOOKUP(V2515,TRANSPORTE!$A$4:$B$99,2,0),"")</f>
        <v/>
      </c>
      <c r="Y2515" s="127" t="str">
        <f>IFERROR(VLOOKUP(V2515,TRANSPORTE!$A$4:$C$99,3,0),"")</f>
        <v/>
      </c>
      <c r="Z2515" s="127" t="str">
        <f>IFERROR(VLOOKUP(V2515,TRANSPORTE!$A$4:$D$99,4,0),"")</f>
        <v/>
      </c>
      <c r="AA2515" s="127" t="str">
        <f>IFERROR(VLOOKUP(V2515,TRANSPORTE!$A$4:$E$99,5,0),"")</f>
        <v/>
      </c>
      <c r="AB2515" s="127" t="str">
        <f t="shared" si="294"/>
        <v/>
      </c>
      <c r="AC2515" s="127" t="str">
        <f t="shared" si="293"/>
        <v/>
      </c>
      <c r="AE2515" s="132" t="str">
        <f t="shared" si="291"/>
        <v/>
      </c>
      <c r="AH2515" s="127" t="str">
        <f t="shared" si="290"/>
        <v/>
      </c>
    </row>
    <row r="2516" spans="2:34" x14ac:dyDescent="0.3">
      <c r="B2516" s="127" t="str">
        <f t="shared" si="288"/>
        <v/>
      </c>
      <c r="C2516" s="127" t="str">
        <f t="shared" si="289"/>
        <v/>
      </c>
      <c r="E2516" s="159"/>
      <c r="F2516" s="148" t="str">
        <f>IFERROR(VLOOKUP(CONCATENATE(G2516,E2516),LOTES!$A$6:$D$1002,4,0),"")</f>
        <v/>
      </c>
      <c r="H2516" s="136" t="str">
        <f>IFERROR(VLOOKUP(CONCATENATE(G2516,E2516),LOTES!$A$6:$F$1000,6,0),"")</f>
        <v/>
      </c>
      <c r="I2516" s="132" t="str">
        <f t="shared" si="292"/>
        <v/>
      </c>
      <c r="R2516" s="132" t="str">
        <f>IFERROR(VLOOKUP(Q2516,PROVEEDORES!$A$2:$B$100,2,0),"")</f>
        <v/>
      </c>
      <c r="U2516" s="127" t="str">
        <f>IFERROR(VLOOKUP(V2516,TRANSPORTE!$A$4:$B$99,2,0),"")</f>
        <v/>
      </c>
      <c r="Y2516" s="127" t="str">
        <f>IFERROR(VLOOKUP(V2516,TRANSPORTE!$A$4:$C$99,3,0),"")</f>
        <v/>
      </c>
      <c r="Z2516" s="127" t="str">
        <f>IFERROR(VLOOKUP(V2516,TRANSPORTE!$A$4:$D$99,4,0),"")</f>
        <v/>
      </c>
      <c r="AA2516" s="127" t="str">
        <f>IFERROR(VLOOKUP(V2516,TRANSPORTE!$A$4:$E$99,5,0),"")</f>
        <v/>
      </c>
      <c r="AB2516" s="127" t="str">
        <f t="shared" si="294"/>
        <v/>
      </c>
      <c r="AC2516" s="127" t="str">
        <f t="shared" si="293"/>
        <v/>
      </c>
      <c r="AE2516" s="132" t="str">
        <f t="shared" si="291"/>
        <v/>
      </c>
      <c r="AH2516" s="127" t="str">
        <f t="shared" si="290"/>
        <v/>
      </c>
    </row>
    <row r="2517" spans="2:34" x14ac:dyDescent="0.3">
      <c r="B2517" s="127" t="str">
        <f t="shared" si="288"/>
        <v/>
      </c>
      <c r="C2517" s="127" t="str">
        <f t="shared" si="289"/>
        <v/>
      </c>
      <c r="E2517" s="159"/>
      <c r="F2517" s="148" t="str">
        <f>IFERROR(VLOOKUP(CONCATENATE(G2517,E2517),LOTES!$A$6:$D$1002,4,0),"")</f>
        <v/>
      </c>
      <c r="H2517" s="136" t="str">
        <f>IFERROR(VLOOKUP(CONCATENATE(G2517,E2517),LOTES!$A$6:$F$1000,6,0),"")</f>
        <v/>
      </c>
      <c r="I2517" s="132" t="str">
        <f t="shared" si="292"/>
        <v/>
      </c>
      <c r="R2517" s="132" t="str">
        <f>IFERROR(VLOOKUP(Q2517,PROVEEDORES!$A$2:$B$100,2,0),"")</f>
        <v/>
      </c>
      <c r="U2517" s="127" t="str">
        <f>IFERROR(VLOOKUP(V2517,TRANSPORTE!$A$4:$B$99,2,0),"")</f>
        <v/>
      </c>
      <c r="Y2517" s="127" t="str">
        <f>IFERROR(VLOOKUP(V2517,TRANSPORTE!$A$4:$C$99,3,0),"")</f>
        <v/>
      </c>
      <c r="Z2517" s="127" t="str">
        <f>IFERROR(VLOOKUP(V2517,TRANSPORTE!$A$4:$D$99,4,0),"")</f>
        <v/>
      </c>
      <c r="AA2517" s="127" t="str">
        <f>IFERROR(VLOOKUP(V2517,TRANSPORTE!$A$4:$E$99,5,0),"")</f>
        <v/>
      </c>
      <c r="AB2517" s="127" t="str">
        <f t="shared" si="294"/>
        <v/>
      </c>
      <c r="AC2517" s="127" t="str">
        <f t="shared" si="293"/>
        <v/>
      </c>
      <c r="AE2517" s="132" t="str">
        <f t="shared" si="291"/>
        <v/>
      </c>
      <c r="AH2517" s="127" t="str">
        <f t="shared" si="290"/>
        <v/>
      </c>
    </row>
    <row r="2518" spans="2:34" x14ac:dyDescent="0.3">
      <c r="B2518" s="127" t="str">
        <f t="shared" si="288"/>
        <v/>
      </c>
      <c r="C2518" s="127" t="str">
        <f t="shared" si="289"/>
        <v/>
      </c>
      <c r="E2518" s="159"/>
      <c r="F2518" s="148" t="str">
        <f>IFERROR(VLOOKUP(CONCATENATE(G2518,E2518),LOTES!$A$6:$D$1002,4,0),"")</f>
        <v/>
      </c>
      <c r="H2518" s="136" t="str">
        <f>IFERROR(VLOOKUP(CONCATENATE(G2518,E2518),LOTES!$A$6:$F$1000,6,0),"")</f>
        <v/>
      </c>
      <c r="I2518" s="132" t="str">
        <f t="shared" si="292"/>
        <v/>
      </c>
      <c r="R2518" s="132" t="str">
        <f>IFERROR(VLOOKUP(Q2518,PROVEEDORES!$A$2:$B$100,2,0),"")</f>
        <v/>
      </c>
      <c r="U2518" s="127" t="str">
        <f>IFERROR(VLOOKUP(V2518,TRANSPORTE!$A$4:$B$99,2,0),"")</f>
        <v/>
      </c>
      <c r="Y2518" s="127" t="str">
        <f>IFERROR(VLOOKUP(V2518,TRANSPORTE!$A$4:$C$99,3,0),"")</f>
        <v/>
      </c>
      <c r="Z2518" s="127" t="str">
        <f>IFERROR(VLOOKUP(V2518,TRANSPORTE!$A$4:$D$99,4,0),"")</f>
        <v/>
      </c>
      <c r="AA2518" s="127" t="str">
        <f>IFERROR(VLOOKUP(V2518,TRANSPORTE!$A$4:$E$99,5,0),"")</f>
        <v/>
      </c>
      <c r="AB2518" s="127" t="str">
        <f t="shared" si="294"/>
        <v/>
      </c>
      <c r="AC2518" s="127" t="str">
        <f t="shared" si="293"/>
        <v/>
      </c>
      <c r="AE2518" s="132" t="str">
        <f t="shared" si="291"/>
        <v/>
      </c>
      <c r="AH2518" s="127" t="str">
        <f t="shared" si="290"/>
        <v/>
      </c>
    </row>
    <row r="2519" spans="2:34" x14ac:dyDescent="0.3">
      <c r="B2519" s="127" t="str">
        <f t="shared" si="288"/>
        <v/>
      </c>
      <c r="C2519" s="127" t="str">
        <f t="shared" si="289"/>
        <v/>
      </c>
      <c r="E2519" s="159"/>
      <c r="F2519" s="148" t="str">
        <f>IFERROR(VLOOKUP(CONCATENATE(G2519,E2519),LOTES!$A$6:$D$1002,4,0),"")</f>
        <v/>
      </c>
      <c r="H2519" s="136" t="str">
        <f>IFERROR(VLOOKUP(CONCATENATE(G2519,E2519),LOTES!$A$6:$F$1000,6,0),"")</f>
        <v/>
      </c>
      <c r="I2519" s="132" t="str">
        <f t="shared" si="292"/>
        <v/>
      </c>
      <c r="R2519" s="132" t="str">
        <f>IFERROR(VLOOKUP(Q2519,PROVEEDORES!$A$2:$B$100,2,0),"")</f>
        <v/>
      </c>
      <c r="U2519" s="127" t="str">
        <f>IFERROR(VLOOKUP(V2519,TRANSPORTE!$A$4:$B$99,2,0),"")</f>
        <v/>
      </c>
      <c r="Y2519" s="127" t="str">
        <f>IFERROR(VLOOKUP(V2519,TRANSPORTE!$A$4:$C$99,3,0),"")</f>
        <v/>
      </c>
      <c r="Z2519" s="127" t="str">
        <f>IFERROR(VLOOKUP(V2519,TRANSPORTE!$A$4:$D$99,4,0),"")</f>
        <v/>
      </c>
      <c r="AA2519" s="127" t="str">
        <f>IFERROR(VLOOKUP(V2519,TRANSPORTE!$A$4:$E$99,5,0),"")</f>
        <v/>
      </c>
      <c r="AB2519" s="127" t="str">
        <f t="shared" si="294"/>
        <v/>
      </c>
      <c r="AC2519" s="127" t="str">
        <f t="shared" si="293"/>
        <v/>
      </c>
      <c r="AE2519" s="132" t="str">
        <f t="shared" si="291"/>
        <v/>
      </c>
      <c r="AH2519" s="127" t="str">
        <f t="shared" si="290"/>
        <v/>
      </c>
    </row>
    <row r="2520" spans="2:34" x14ac:dyDescent="0.3">
      <c r="B2520" s="127" t="str">
        <f t="shared" si="288"/>
        <v/>
      </c>
      <c r="C2520" s="127" t="str">
        <f t="shared" si="289"/>
        <v/>
      </c>
      <c r="E2520" s="159"/>
      <c r="F2520" s="148" t="str">
        <f>IFERROR(VLOOKUP(CONCATENATE(G2520,E2520),LOTES!$A$6:$D$1002,4,0),"")</f>
        <v/>
      </c>
      <c r="H2520" s="136" t="str">
        <f>IFERROR(VLOOKUP(CONCATENATE(G2520,E2520),LOTES!$A$6:$F$1000,6,0),"")</f>
        <v/>
      </c>
      <c r="I2520" s="132" t="str">
        <f t="shared" si="292"/>
        <v/>
      </c>
      <c r="R2520" s="132" t="str">
        <f>IFERROR(VLOOKUP(Q2520,PROVEEDORES!$A$2:$B$100,2,0),"")</f>
        <v/>
      </c>
      <c r="U2520" s="127" t="str">
        <f>IFERROR(VLOOKUP(V2520,TRANSPORTE!$A$4:$B$99,2,0),"")</f>
        <v/>
      </c>
      <c r="Y2520" s="127" t="str">
        <f>IFERROR(VLOOKUP(V2520,TRANSPORTE!$A$4:$C$99,3,0),"")</f>
        <v/>
      </c>
      <c r="Z2520" s="127" t="str">
        <f>IFERROR(VLOOKUP(V2520,TRANSPORTE!$A$4:$D$99,4,0),"")</f>
        <v/>
      </c>
      <c r="AA2520" s="127" t="str">
        <f>IFERROR(VLOOKUP(V2520,TRANSPORTE!$A$4:$E$99,5,0),"")</f>
        <v/>
      </c>
      <c r="AB2520" s="127" t="str">
        <f t="shared" si="294"/>
        <v/>
      </c>
      <c r="AC2520" s="127" t="str">
        <f t="shared" si="293"/>
        <v/>
      </c>
      <c r="AE2520" s="132" t="str">
        <f t="shared" si="291"/>
        <v/>
      </c>
      <c r="AH2520" s="127" t="str">
        <f t="shared" si="290"/>
        <v/>
      </c>
    </row>
    <row r="2521" spans="2:34" x14ac:dyDescent="0.3">
      <c r="B2521" s="127" t="str">
        <f t="shared" si="288"/>
        <v/>
      </c>
      <c r="C2521" s="127" t="str">
        <f t="shared" si="289"/>
        <v/>
      </c>
      <c r="E2521" s="159"/>
      <c r="F2521" s="148" t="str">
        <f>IFERROR(VLOOKUP(CONCATENATE(G2521,E2521),LOTES!$A$6:$D$1002,4,0),"")</f>
        <v/>
      </c>
      <c r="H2521" s="136" t="str">
        <f>IFERROR(VLOOKUP(CONCATENATE(G2521,E2521),LOTES!$A$6:$F$1000,6,0),"")</f>
        <v/>
      </c>
      <c r="I2521" s="132" t="str">
        <f t="shared" si="292"/>
        <v/>
      </c>
      <c r="R2521" s="132" t="str">
        <f>IFERROR(VLOOKUP(Q2521,PROVEEDORES!$A$2:$B$100,2,0),"")</f>
        <v/>
      </c>
      <c r="U2521" s="127" t="str">
        <f>IFERROR(VLOOKUP(V2521,TRANSPORTE!$A$4:$B$99,2,0),"")</f>
        <v/>
      </c>
      <c r="Y2521" s="127" t="str">
        <f>IFERROR(VLOOKUP(V2521,TRANSPORTE!$A$4:$C$99,3,0),"")</f>
        <v/>
      </c>
      <c r="Z2521" s="127" t="str">
        <f>IFERROR(VLOOKUP(V2521,TRANSPORTE!$A$4:$D$99,4,0),"")</f>
        <v/>
      </c>
      <c r="AA2521" s="127" t="str">
        <f>IFERROR(VLOOKUP(V2521,TRANSPORTE!$A$4:$E$99,5,0),"")</f>
        <v/>
      </c>
      <c r="AB2521" s="127" t="str">
        <f t="shared" si="294"/>
        <v/>
      </c>
      <c r="AC2521" s="127" t="str">
        <f t="shared" si="293"/>
        <v/>
      </c>
      <c r="AE2521" s="132" t="str">
        <f t="shared" si="291"/>
        <v/>
      </c>
      <c r="AH2521" s="127" t="str">
        <f t="shared" si="290"/>
        <v/>
      </c>
    </row>
    <row r="2522" spans="2:34" x14ac:dyDescent="0.3">
      <c r="B2522" s="127" t="str">
        <f t="shared" si="288"/>
        <v/>
      </c>
      <c r="C2522" s="127" t="str">
        <f t="shared" si="289"/>
        <v/>
      </c>
      <c r="E2522" s="159"/>
      <c r="F2522" s="148" t="str">
        <f>IFERROR(VLOOKUP(CONCATENATE(G2522,E2522),LOTES!$A$6:$D$1002,4,0),"")</f>
        <v/>
      </c>
      <c r="H2522" s="136" t="str">
        <f>IFERROR(VLOOKUP(CONCATENATE(G2522,E2522),LOTES!$A$6:$F$1000,6,0),"")</f>
        <v/>
      </c>
      <c r="I2522" s="132" t="str">
        <f t="shared" si="292"/>
        <v/>
      </c>
      <c r="R2522" s="132" t="str">
        <f>IFERROR(VLOOKUP(Q2522,PROVEEDORES!$A$2:$B$100,2,0),"")</f>
        <v/>
      </c>
      <c r="U2522" s="127" t="str">
        <f>IFERROR(VLOOKUP(V2522,TRANSPORTE!$A$4:$B$99,2,0),"")</f>
        <v/>
      </c>
      <c r="Y2522" s="127" t="str">
        <f>IFERROR(VLOOKUP(V2522,TRANSPORTE!$A$4:$C$99,3,0),"")</f>
        <v/>
      </c>
      <c r="Z2522" s="127" t="str">
        <f>IFERROR(VLOOKUP(V2522,TRANSPORTE!$A$4:$D$99,4,0),"")</f>
        <v/>
      </c>
      <c r="AA2522" s="127" t="str">
        <f>IFERROR(VLOOKUP(V2522,TRANSPORTE!$A$4:$E$99,5,0),"")</f>
        <v/>
      </c>
      <c r="AB2522" s="127" t="str">
        <f t="shared" si="294"/>
        <v/>
      </c>
      <c r="AC2522" s="127" t="str">
        <f t="shared" si="293"/>
        <v/>
      </c>
      <c r="AE2522" s="132" t="str">
        <f t="shared" si="291"/>
        <v/>
      </c>
      <c r="AH2522" s="127" t="str">
        <f t="shared" si="290"/>
        <v/>
      </c>
    </row>
    <row r="2523" spans="2:34" x14ac:dyDescent="0.3">
      <c r="B2523" s="127" t="str">
        <f t="shared" si="288"/>
        <v/>
      </c>
      <c r="C2523" s="127" t="str">
        <f t="shared" si="289"/>
        <v/>
      </c>
      <c r="E2523" s="159"/>
      <c r="F2523" s="148" t="str">
        <f>IFERROR(VLOOKUP(CONCATENATE(G2523,E2523),LOTES!$A$6:$D$1002,4,0),"")</f>
        <v/>
      </c>
      <c r="H2523" s="136" t="str">
        <f>IFERROR(VLOOKUP(CONCATENATE(G2523,E2523),LOTES!$A$6:$F$1000,6,0),"")</f>
        <v/>
      </c>
      <c r="I2523" s="132" t="str">
        <f t="shared" si="292"/>
        <v/>
      </c>
      <c r="R2523" s="132" t="str">
        <f>IFERROR(VLOOKUP(Q2523,PROVEEDORES!$A$2:$B$100,2,0),"")</f>
        <v/>
      </c>
      <c r="U2523" s="127" t="str">
        <f>IFERROR(VLOOKUP(V2523,TRANSPORTE!$A$4:$B$99,2,0),"")</f>
        <v/>
      </c>
      <c r="Y2523" s="127" t="str">
        <f>IFERROR(VLOOKUP(V2523,TRANSPORTE!$A$4:$C$99,3,0),"")</f>
        <v/>
      </c>
      <c r="Z2523" s="127" t="str">
        <f>IFERROR(VLOOKUP(V2523,TRANSPORTE!$A$4:$D$99,4,0),"")</f>
        <v/>
      </c>
      <c r="AA2523" s="127" t="str">
        <f>IFERROR(VLOOKUP(V2523,TRANSPORTE!$A$4:$E$99,5,0),"")</f>
        <v/>
      </c>
      <c r="AB2523" s="127" t="str">
        <f t="shared" si="294"/>
        <v/>
      </c>
      <c r="AC2523" s="127" t="str">
        <f t="shared" si="293"/>
        <v/>
      </c>
      <c r="AE2523" s="132" t="str">
        <f t="shared" si="291"/>
        <v/>
      </c>
      <c r="AH2523" s="127" t="str">
        <f t="shared" si="290"/>
        <v/>
      </c>
    </row>
    <row r="2524" spans="2:34" x14ac:dyDescent="0.3">
      <c r="B2524" s="127" t="str">
        <f t="shared" si="288"/>
        <v/>
      </c>
      <c r="C2524" s="127" t="str">
        <f t="shared" si="289"/>
        <v/>
      </c>
      <c r="E2524" s="159"/>
      <c r="F2524" s="148" t="str">
        <f>IFERROR(VLOOKUP(CONCATENATE(G2524,E2524),LOTES!$A$6:$D$1002,4,0),"")</f>
        <v/>
      </c>
      <c r="H2524" s="136" t="str">
        <f>IFERROR(VLOOKUP(CONCATENATE(G2524,E2524),LOTES!$A$6:$F$1000,6,0),"")</f>
        <v/>
      </c>
      <c r="I2524" s="132" t="str">
        <f t="shared" si="292"/>
        <v/>
      </c>
      <c r="R2524" s="132" t="str">
        <f>IFERROR(VLOOKUP(Q2524,PROVEEDORES!$A$2:$B$100,2,0),"")</f>
        <v/>
      </c>
      <c r="U2524" s="127" t="str">
        <f>IFERROR(VLOOKUP(V2524,TRANSPORTE!$A$4:$B$99,2,0),"")</f>
        <v/>
      </c>
      <c r="Y2524" s="127" t="str">
        <f>IFERROR(VLOOKUP(V2524,TRANSPORTE!$A$4:$C$99,3,0),"")</f>
        <v/>
      </c>
      <c r="Z2524" s="127" t="str">
        <f>IFERROR(VLOOKUP(V2524,TRANSPORTE!$A$4:$D$99,4,0),"")</f>
        <v/>
      </c>
      <c r="AA2524" s="127" t="str">
        <f>IFERROR(VLOOKUP(V2524,TRANSPORTE!$A$4:$E$99,5,0),"")</f>
        <v/>
      </c>
      <c r="AB2524" s="127" t="str">
        <f t="shared" si="294"/>
        <v/>
      </c>
      <c r="AC2524" s="127" t="str">
        <f t="shared" si="293"/>
        <v/>
      </c>
      <c r="AE2524" s="132" t="str">
        <f t="shared" si="291"/>
        <v/>
      </c>
      <c r="AH2524" s="127" t="str">
        <f t="shared" si="290"/>
        <v/>
      </c>
    </row>
    <row r="2525" spans="2:34" x14ac:dyDescent="0.3">
      <c r="B2525" s="127" t="str">
        <f t="shared" si="288"/>
        <v/>
      </c>
      <c r="C2525" s="127" t="str">
        <f t="shared" si="289"/>
        <v/>
      </c>
      <c r="E2525" s="159"/>
      <c r="F2525" s="148" t="str">
        <f>IFERROR(VLOOKUP(CONCATENATE(G2525,E2525),LOTES!$A$6:$D$1002,4,0),"")</f>
        <v/>
      </c>
      <c r="H2525" s="136" t="str">
        <f>IFERROR(VLOOKUP(CONCATENATE(G2525,E2525),LOTES!$A$6:$F$1000,6,0),"")</f>
        <v/>
      </c>
      <c r="I2525" s="132" t="str">
        <f t="shared" si="292"/>
        <v/>
      </c>
      <c r="R2525" s="132" t="str">
        <f>IFERROR(VLOOKUP(Q2525,PROVEEDORES!$A$2:$B$100,2,0),"")</f>
        <v/>
      </c>
      <c r="U2525" s="127" t="str">
        <f>IFERROR(VLOOKUP(V2525,TRANSPORTE!$A$4:$B$99,2,0),"")</f>
        <v/>
      </c>
      <c r="Y2525" s="127" t="str">
        <f>IFERROR(VLOOKUP(V2525,TRANSPORTE!$A$4:$C$99,3,0),"")</f>
        <v/>
      </c>
      <c r="Z2525" s="127" t="str">
        <f>IFERROR(VLOOKUP(V2525,TRANSPORTE!$A$4:$D$99,4,0),"")</f>
        <v/>
      </c>
      <c r="AA2525" s="127" t="str">
        <f>IFERROR(VLOOKUP(V2525,TRANSPORTE!$A$4:$E$99,5,0),"")</f>
        <v/>
      </c>
      <c r="AB2525" s="127" t="str">
        <f t="shared" si="294"/>
        <v/>
      </c>
      <c r="AC2525" s="127" t="str">
        <f t="shared" si="293"/>
        <v/>
      </c>
      <c r="AE2525" s="132" t="str">
        <f t="shared" si="291"/>
        <v/>
      </c>
      <c r="AH2525" s="127" t="str">
        <f t="shared" si="290"/>
        <v/>
      </c>
    </row>
    <row r="2526" spans="2:34" x14ac:dyDescent="0.3">
      <c r="B2526" s="127" t="str">
        <f t="shared" si="288"/>
        <v/>
      </c>
      <c r="C2526" s="127" t="str">
        <f t="shared" si="289"/>
        <v/>
      </c>
      <c r="E2526" s="159"/>
      <c r="F2526" s="148" t="str">
        <f>IFERROR(VLOOKUP(CONCATENATE(G2526,E2526),LOTES!$A$6:$D$1002,4,0),"")</f>
        <v/>
      </c>
      <c r="H2526" s="136" t="str">
        <f>IFERROR(VLOOKUP(CONCATENATE(G2526,E2526),LOTES!$A$6:$F$1000,6,0),"")</f>
        <v/>
      </c>
      <c r="I2526" s="132" t="str">
        <f t="shared" si="292"/>
        <v/>
      </c>
      <c r="R2526" s="132" t="str">
        <f>IFERROR(VLOOKUP(Q2526,PROVEEDORES!$A$2:$B$100,2,0),"")</f>
        <v/>
      </c>
      <c r="U2526" s="127" t="str">
        <f>IFERROR(VLOOKUP(V2526,TRANSPORTE!$A$4:$B$99,2,0),"")</f>
        <v/>
      </c>
      <c r="Y2526" s="127" t="str">
        <f>IFERROR(VLOOKUP(V2526,TRANSPORTE!$A$4:$C$99,3,0),"")</f>
        <v/>
      </c>
      <c r="Z2526" s="127" t="str">
        <f>IFERROR(VLOOKUP(V2526,TRANSPORTE!$A$4:$D$99,4,0),"")</f>
        <v/>
      </c>
      <c r="AA2526" s="127" t="str">
        <f>IFERROR(VLOOKUP(V2526,TRANSPORTE!$A$4:$E$99,5,0),"")</f>
        <v/>
      </c>
      <c r="AB2526" s="127" t="str">
        <f t="shared" si="294"/>
        <v/>
      </c>
      <c r="AC2526" s="127" t="str">
        <f t="shared" si="293"/>
        <v/>
      </c>
      <c r="AE2526" s="132" t="str">
        <f t="shared" si="291"/>
        <v/>
      </c>
      <c r="AH2526" s="127" t="str">
        <f t="shared" si="290"/>
        <v/>
      </c>
    </row>
    <row r="2527" spans="2:34" x14ac:dyDescent="0.3">
      <c r="B2527" s="127" t="str">
        <f t="shared" si="288"/>
        <v/>
      </c>
      <c r="C2527" s="127" t="str">
        <f t="shared" si="289"/>
        <v/>
      </c>
      <c r="E2527" s="159"/>
      <c r="F2527" s="148" t="str">
        <f>IFERROR(VLOOKUP(CONCATENATE(G2527,E2527),LOTES!$A$6:$D$1002,4,0),"")</f>
        <v/>
      </c>
      <c r="H2527" s="136" t="str">
        <f>IFERROR(VLOOKUP(CONCATENATE(G2527,E2527),LOTES!$A$6:$F$1000,6,0),"")</f>
        <v/>
      </c>
      <c r="I2527" s="132" t="str">
        <f t="shared" si="292"/>
        <v/>
      </c>
      <c r="R2527" s="132" t="str">
        <f>IFERROR(VLOOKUP(Q2527,PROVEEDORES!$A$2:$B$100,2,0),"")</f>
        <v/>
      </c>
      <c r="U2527" s="127" t="str">
        <f>IFERROR(VLOOKUP(V2527,TRANSPORTE!$A$4:$B$99,2,0),"")</f>
        <v/>
      </c>
      <c r="Y2527" s="127" t="str">
        <f>IFERROR(VLOOKUP(V2527,TRANSPORTE!$A$4:$C$99,3,0),"")</f>
        <v/>
      </c>
      <c r="Z2527" s="127" t="str">
        <f>IFERROR(VLOOKUP(V2527,TRANSPORTE!$A$4:$D$99,4,0),"")</f>
        <v/>
      </c>
      <c r="AA2527" s="127" t="str">
        <f>IFERROR(VLOOKUP(V2527,TRANSPORTE!$A$4:$E$99,5,0),"")</f>
        <v/>
      </c>
      <c r="AB2527" s="127" t="str">
        <f t="shared" si="294"/>
        <v/>
      </c>
      <c r="AC2527" s="127" t="str">
        <f t="shared" si="293"/>
        <v/>
      </c>
      <c r="AE2527" s="132" t="str">
        <f t="shared" si="291"/>
        <v/>
      </c>
      <c r="AH2527" s="127" t="str">
        <f t="shared" si="290"/>
        <v/>
      </c>
    </row>
    <row r="2528" spans="2:34" x14ac:dyDescent="0.3">
      <c r="B2528" s="127" t="str">
        <f t="shared" si="288"/>
        <v/>
      </c>
      <c r="C2528" s="127" t="str">
        <f t="shared" si="289"/>
        <v/>
      </c>
      <c r="E2528" s="159"/>
      <c r="F2528" s="148" t="str">
        <f>IFERROR(VLOOKUP(CONCATENATE(G2528,E2528),LOTES!$A$6:$D$1002,4,0),"")</f>
        <v/>
      </c>
      <c r="H2528" s="136" t="str">
        <f>IFERROR(VLOOKUP(CONCATENATE(G2528,E2528),LOTES!$A$6:$F$1000,6,0),"")</f>
        <v/>
      </c>
      <c r="I2528" s="132" t="str">
        <f t="shared" si="292"/>
        <v/>
      </c>
      <c r="R2528" s="132" t="str">
        <f>IFERROR(VLOOKUP(Q2528,PROVEEDORES!$A$2:$B$100,2,0),"")</f>
        <v/>
      </c>
      <c r="U2528" s="127" t="str">
        <f>IFERROR(VLOOKUP(V2528,TRANSPORTE!$A$4:$B$99,2,0),"")</f>
        <v/>
      </c>
      <c r="Y2528" s="127" t="str">
        <f>IFERROR(VLOOKUP(V2528,TRANSPORTE!$A$4:$C$99,3,0),"")</f>
        <v/>
      </c>
      <c r="Z2528" s="127" t="str">
        <f>IFERROR(VLOOKUP(V2528,TRANSPORTE!$A$4:$D$99,4,0),"")</f>
        <v/>
      </c>
      <c r="AA2528" s="127" t="str">
        <f>IFERROR(VLOOKUP(V2528,TRANSPORTE!$A$4:$E$99,5,0),"")</f>
        <v/>
      </c>
      <c r="AB2528" s="127" t="str">
        <f t="shared" si="294"/>
        <v/>
      </c>
      <c r="AC2528" s="127" t="str">
        <f t="shared" si="293"/>
        <v/>
      </c>
      <c r="AE2528" s="132" t="str">
        <f t="shared" si="291"/>
        <v/>
      </c>
      <c r="AH2528" s="127" t="str">
        <f t="shared" si="290"/>
        <v/>
      </c>
    </row>
    <row r="2529" spans="2:34" x14ac:dyDescent="0.3">
      <c r="B2529" s="127" t="str">
        <f t="shared" si="288"/>
        <v/>
      </c>
      <c r="C2529" s="127" t="str">
        <f t="shared" si="289"/>
        <v/>
      </c>
      <c r="E2529" s="159"/>
      <c r="F2529" s="148" t="str">
        <f>IFERROR(VLOOKUP(CONCATENATE(G2529,E2529),LOTES!$A$6:$D$1002,4,0),"")</f>
        <v/>
      </c>
      <c r="H2529" s="136" t="str">
        <f>IFERROR(VLOOKUP(CONCATENATE(G2529,E2529),LOTES!$A$6:$F$1000,6,0),"")</f>
        <v/>
      </c>
      <c r="I2529" s="132" t="str">
        <f t="shared" si="292"/>
        <v/>
      </c>
      <c r="R2529" s="132" t="str">
        <f>IFERROR(VLOOKUP(Q2529,PROVEEDORES!$A$2:$B$100,2,0),"")</f>
        <v/>
      </c>
      <c r="U2529" s="127" t="str">
        <f>IFERROR(VLOOKUP(V2529,TRANSPORTE!$A$4:$B$99,2,0),"")</f>
        <v/>
      </c>
      <c r="Y2529" s="127" t="str">
        <f>IFERROR(VLOOKUP(V2529,TRANSPORTE!$A$4:$C$99,3,0),"")</f>
        <v/>
      </c>
      <c r="Z2529" s="127" t="str">
        <f>IFERROR(VLOOKUP(V2529,TRANSPORTE!$A$4:$D$99,4,0),"")</f>
        <v/>
      </c>
      <c r="AA2529" s="127" t="str">
        <f>IFERROR(VLOOKUP(V2529,TRANSPORTE!$A$4:$E$99,5,0),"")</f>
        <v/>
      </c>
      <c r="AB2529" s="127" t="str">
        <f t="shared" si="294"/>
        <v/>
      </c>
      <c r="AC2529" s="127" t="str">
        <f t="shared" si="293"/>
        <v/>
      </c>
      <c r="AE2529" s="132" t="str">
        <f t="shared" si="291"/>
        <v/>
      </c>
      <c r="AH2529" s="127" t="str">
        <f t="shared" si="290"/>
        <v/>
      </c>
    </row>
    <row r="2530" spans="2:34" x14ac:dyDescent="0.3">
      <c r="B2530" s="127" t="str">
        <f t="shared" si="288"/>
        <v/>
      </c>
      <c r="C2530" s="127" t="str">
        <f t="shared" si="289"/>
        <v/>
      </c>
      <c r="E2530" s="159"/>
      <c r="F2530" s="148" t="str">
        <f>IFERROR(VLOOKUP(CONCATENATE(G2530,E2530),LOTES!$A$6:$D$1002,4,0),"")</f>
        <v/>
      </c>
      <c r="H2530" s="136" t="str">
        <f>IFERROR(VLOOKUP(CONCATENATE(G2530,E2530),LOTES!$A$6:$F$1000,6,0),"")</f>
        <v/>
      </c>
      <c r="I2530" s="132" t="str">
        <f t="shared" si="292"/>
        <v/>
      </c>
      <c r="R2530" s="132" t="str">
        <f>IFERROR(VLOOKUP(Q2530,PROVEEDORES!$A$2:$B$100,2,0),"")</f>
        <v/>
      </c>
      <c r="U2530" s="127" t="str">
        <f>IFERROR(VLOOKUP(V2530,TRANSPORTE!$A$4:$B$99,2,0),"")</f>
        <v/>
      </c>
      <c r="Y2530" s="127" t="str">
        <f>IFERROR(VLOOKUP(V2530,TRANSPORTE!$A$4:$C$99,3,0),"")</f>
        <v/>
      </c>
      <c r="Z2530" s="127" t="str">
        <f>IFERROR(VLOOKUP(V2530,TRANSPORTE!$A$4:$D$99,4,0),"")</f>
        <v/>
      </c>
      <c r="AA2530" s="127" t="str">
        <f>IFERROR(VLOOKUP(V2530,TRANSPORTE!$A$4:$E$99,5,0),"")</f>
        <v/>
      </c>
      <c r="AB2530" s="127" t="str">
        <f t="shared" si="294"/>
        <v/>
      </c>
      <c r="AC2530" s="127" t="str">
        <f t="shared" si="293"/>
        <v/>
      </c>
      <c r="AE2530" s="132" t="str">
        <f t="shared" si="291"/>
        <v/>
      </c>
      <c r="AH2530" s="127" t="str">
        <f t="shared" si="290"/>
        <v/>
      </c>
    </row>
    <row r="2531" spans="2:34" x14ac:dyDescent="0.3">
      <c r="B2531" s="127" t="str">
        <f t="shared" si="288"/>
        <v/>
      </c>
      <c r="C2531" s="127" t="str">
        <f t="shared" si="289"/>
        <v/>
      </c>
      <c r="E2531" s="159"/>
      <c r="F2531" s="148" t="str">
        <f>IFERROR(VLOOKUP(CONCATENATE(G2531,E2531),LOTES!$A$6:$D$1002,4,0),"")</f>
        <v/>
      </c>
      <c r="H2531" s="136" t="str">
        <f>IFERROR(VLOOKUP(CONCATENATE(G2531,E2531),LOTES!$A$6:$F$1000,6,0),"")</f>
        <v/>
      </c>
      <c r="I2531" s="132" t="str">
        <f t="shared" si="292"/>
        <v/>
      </c>
      <c r="R2531" s="132" t="str">
        <f>IFERROR(VLOOKUP(Q2531,PROVEEDORES!$A$2:$B$100,2,0),"")</f>
        <v/>
      </c>
      <c r="U2531" s="127" t="str">
        <f>IFERROR(VLOOKUP(V2531,TRANSPORTE!$A$4:$B$99,2,0),"")</f>
        <v/>
      </c>
      <c r="Y2531" s="127" t="str">
        <f>IFERROR(VLOOKUP(V2531,TRANSPORTE!$A$4:$C$99,3,0),"")</f>
        <v/>
      </c>
      <c r="Z2531" s="127" t="str">
        <f>IFERROR(VLOOKUP(V2531,TRANSPORTE!$A$4:$D$99,4,0),"")</f>
        <v/>
      </c>
      <c r="AA2531" s="127" t="str">
        <f>IFERROR(VLOOKUP(V2531,TRANSPORTE!$A$4:$E$99,5,0),"")</f>
        <v/>
      </c>
      <c r="AB2531" s="127" t="str">
        <f t="shared" si="294"/>
        <v/>
      </c>
      <c r="AC2531" s="127" t="str">
        <f t="shared" si="293"/>
        <v/>
      </c>
      <c r="AE2531" s="132" t="str">
        <f t="shared" si="291"/>
        <v/>
      </c>
      <c r="AH2531" s="127" t="str">
        <f t="shared" si="290"/>
        <v/>
      </c>
    </row>
    <row r="2532" spans="2:34" x14ac:dyDescent="0.3">
      <c r="B2532" s="127" t="str">
        <f t="shared" si="288"/>
        <v/>
      </c>
      <c r="C2532" s="127" t="str">
        <f t="shared" si="289"/>
        <v/>
      </c>
      <c r="E2532" s="159"/>
      <c r="F2532" s="148" t="str">
        <f>IFERROR(VLOOKUP(CONCATENATE(G2532,E2532),LOTES!$A$6:$D$1002,4,0),"")</f>
        <v/>
      </c>
      <c r="H2532" s="136" t="str">
        <f>IFERROR(VLOOKUP(CONCATENATE(G2532,E2532),LOTES!$A$6:$F$1000,6,0),"")</f>
        <v/>
      </c>
      <c r="I2532" s="132" t="str">
        <f t="shared" si="292"/>
        <v/>
      </c>
      <c r="R2532" s="132" t="str">
        <f>IFERROR(VLOOKUP(Q2532,PROVEEDORES!$A$2:$B$100,2,0),"")</f>
        <v/>
      </c>
      <c r="U2532" s="127" t="str">
        <f>IFERROR(VLOOKUP(V2532,TRANSPORTE!$A$4:$B$99,2,0),"")</f>
        <v/>
      </c>
      <c r="Y2532" s="127" t="str">
        <f>IFERROR(VLOOKUP(V2532,TRANSPORTE!$A$4:$C$99,3,0),"")</f>
        <v/>
      </c>
      <c r="Z2532" s="127" t="str">
        <f>IFERROR(VLOOKUP(V2532,TRANSPORTE!$A$4:$D$99,4,0),"")</f>
        <v/>
      </c>
      <c r="AA2532" s="127" t="str">
        <f>IFERROR(VLOOKUP(V2532,TRANSPORTE!$A$4:$E$99,5,0),"")</f>
        <v/>
      </c>
      <c r="AB2532" s="127" t="str">
        <f t="shared" si="294"/>
        <v/>
      </c>
      <c r="AC2532" s="127" t="str">
        <f t="shared" si="293"/>
        <v/>
      </c>
      <c r="AE2532" s="132" t="str">
        <f t="shared" si="291"/>
        <v/>
      </c>
      <c r="AH2532" s="127" t="str">
        <f t="shared" si="290"/>
        <v/>
      </c>
    </row>
    <row r="2533" spans="2:34" x14ac:dyDescent="0.3">
      <c r="B2533" s="127" t="str">
        <f t="shared" si="288"/>
        <v/>
      </c>
      <c r="C2533" s="127" t="str">
        <f t="shared" si="289"/>
        <v/>
      </c>
      <c r="E2533" s="159"/>
      <c r="F2533" s="148" t="str">
        <f>IFERROR(VLOOKUP(CONCATENATE(G2533,E2533),LOTES!$A$6:$D$1002,4,0),"")</f>
        <v/>
      </c>
      <c r="H2533" s="136" t="str">
        <f>IFERROR(VLOOKUP(CONCATENATE(G2533,E2533),LOTES!$A$6:$F$1000,6,0),"")</f>
        <v/>
      </c>
      <c r="I2533" s="132" t="str">
        <f t="shared" si="292"/>
        <v/>
      </c>
      <c r="R2533" s="132" t="str">
        <f>IFERROR(VLOOKUP(Q2533,PROVEEDORES!$A$2:$B$100,2,0),"")</f>
        <v/>
      </c>
      <c r="U2533" s="127" t="str">
        <f>IFERROR(VLOOKUP(V2533,TRANSPORTE!$A$4:$B$99,2,0),"")</f>
        <v/>
      </c>
      <c r="Y2533" s="127" t="str">
        <f>IFERROR(VLOOKUP(V2533,TRANSPORTE!$A$4:$C$99,3,0),"")</f>
        <v/>
      </c>
      <c r="Z2533" s="127" t="str">
        <f>IFERROR(VLOOKUP(V2533,TRANSPORTE!$A$4:$D$99,4,0),"")</f>
        <v/>
      </c>
      <c r="AA2533" s="127" t="str">
        <f>IFERROR(VLOOKUP(V2533,TRANSPORTE!$A$4:$E$99,5,0),"")</f>
        <v/>
      </c>
      <c r="AB2533" s="127" t="str">
        <f t="shared" si="294"/>
        <v/>
      </c>
      <c r="AC2533" s="127" t="str">
        <f t="shared" si="293"/>
        <v/>
      </c>
      <c r="AE2533" s="132" t="str">
        <f t="shared" si="291"/>
        <v/>
      </c>
      <c r="AH2533" s="127" t="str">
        <f t="shared" si="290"/>
        <v/>
      </c>
    </row>
    <row r="2534" spans="2:34" x14ac:dyDescent="0.3">
      <c r="B2534" s="127" t="str">
        <f t="shared" si="288"/>
        <v/>
      </c>
      <c r="C2534" s="127" t="str">
        <f t="shared" si="289"/>
        <v/>
      </c>
      <c r="E2534" s="159"/>
      <c r="F2534" s="148" t="str">
        <f>IFERROR(VLOOKUP(CONCATENATE(G2534,E2534),LOTES!$A$6:$D$1002,4,0),"")</f>
        <v/>
      </c>
      <c r="H2534" s="136" t="str">
        <f>IFERROR(VLOOKUP(CONCATENATE(G2534,E2534),LOTES!$A$6:$F$1000,6,0),"")</f>
        <v/>
      </c>
      <c r="I2534" s="132" t="str">
        <f t="shared" si="292"/>
        <v/>
      </c>
      <c r="R2534" s="132" t="str">
        <f>IFERROR(VLOOKUP(Q2534,PROVEEDORES!$A$2:$B$100,2,0),"")</f>
        <v/>
      </c>
      <c r="U2534" s="127" t="str">
        <f>IFERROR(VLOOKUP(V2534,TRANSPORTE!$A$4:$B$99,2,0),"")</f>
        <v/>
      </c>
      <c r="Y2534" s="127" t="str">
        <f>IFERROR(VLOOKUP(V2534,TRANSPORTE!$A$4:$C$99,3,0),"")</f>
        <v/>
      </c>
      <c r="Z2534" s="127" t="str">
        <f>IFERROR(VLOOKUP(V2534,TRANSPORTE!$A$4:$D$99,4,0),"")</f>
        <v/>
      </c>
      <c r="AA2534" s="127" t="str">
        <f>IFERROR(VLOOKUP(V2534,TRANSPORTE!$A$4:$E$99,5,0),"")</f>
        <v/>
      </c>
      <c r="AB2534" s="127" t="str">
        <f t="shared" si="294"/>
        <v/>
      </c>
      <c r="AC2534" s="127" t="str">
        <f t="shared" si="293"/>
        <v/>
      </c>
      <c r="AE2534" s="132" t="str">
        <f t="shared" si="291"/>
        <v/>
      </c>
      <c r="AH2534" s="127" t="str">
        <f t="shared" si="290"/>
        <v/>
      </c>
    </row>
    <row r="2535" spans="2:34" x14ac:dyDescent="0.3">
      <c r="B2535" s="127" t="str">
        <f t="shared" si="288"/>
        <v/>
      </c>
      <c r="C2535" s="127" t="str">
        <f t="shared" si="289"/>
        <v/>
      </c>
      <c r="E2535" s="159"/>
      <c r="F2535" s="148" t="str">
        <f>IFERROR(VLOOKUP(CONCATENATE(G2535,E2535),LOTES!$A$6:$D$1002,4,0),"")</f>
        <v/>
      </c>
      <c r="H2535" s="136" t="str">
        <f>IFERROR(VLOOKUP(CONCATENATE(G2535,E2535),LOTES!$A$6:$F$1000,6,0),"")</f>
        <v/>
      </c>
      <c r="I2535" s="132" t="str">
        <f t="shared" si="292"/>
        <v/>
      </c>
      <c r="R2535" s="132" t="str">
        <f>IFERROR(VLOOKUP(Q2535,PROVEEDORES!$A$2:$B$100,2,0),"")</f>
        <v/>
      </c>
      <c r="U2535" s="127" t="str">
        <f>IFERROR(VLOOKUP(V2535,TRANSPORTE!$A$4:$B$99,2,0),"")</f>
        <v/>
      </c>
      <c r="Y2535" s="127" t="str">
        <f>IFERROR(VLOOKUP(V2535,TRANSPORTE!$A$4:$C$99,3,0),"")</f>
        <v/>
      </c>
      <c r="Z2535" s="127" t="str">
        <f>IFERROR(VLOOKUP(V2535,TRANSPORTE!$A$4:$D$99,4,0),"")</f>
        <v/>
      </c>
      <c r="AA2535" s="127" t="str">
        <f>IFERROR(VLOOKUP(V2535,TRANSPORTE!$A$4:$E$99,5,0),"")</f>
        <v/>
      </c>
      <c r="AB2535" s="127" t="str">
        <f t="shared" si="294"/>
        <v/>
      </c>
      <c r="AC2535" s="127" t="str">
        <f t="shared" si="293"/>
        <v/>
      </c>
      <c r="AE2535" s="132" t="str">
        <f t="shared" si="291"/>
        <v/>
      </c>
      <c r="AH2535" s="127" t="str">
        <f t="shared" si="290"/>
        <v/>
      </c>
    </row>
    <row r="2536" spans="2:34" x14ac:dyDescent="0.3">
      <c r="B2536" s="127" t="str">
        <f t="shared" si="288"/>
        <v/>
      </c>
      <c r="C2536" s="127" t="str">
        <f t="shared" si="289"/>
        <v/>
      </c>
      <c r="E2536" s="159"/>
      <c r="F2536" s="148" t="str">
        <f>IFERROR(VLOOKUP(CONCATENATE(G2536,E2536),LOTES!$A$6:$D$1002,4,0),"")</f>
        <v/>
      </c>
      <c r="H2536" s="136" t="str">
        <f>IFERROR(VLOOKUP(CONCATENATE(G2536,E2536),LOTES!$A$6:$F$1000,6,0),"")</f>
        <v/>
      </c>
      <c r="I2536" s="132" t="str">
        <f t="shared" si="292"/>
        <v/>
      </c>
      <c r="R2536" s="132" t="str">
        <f>IFERROR(VLOOKUP(Q2536,PROVEEDORES!$A$2:$B$100,2,0),"")</f>
        <v/>
      </c>
      <c r="U2536" s="127" t="str">
        <f>IFERROR(VLOOKUP(V2536,TRANSPORTE!$A$4:$B$99,2,0),"")</f>
        <v/>
      </c>
      <c r="Y2536" s="127" t="str">
        <f>IFERROR(VLOOKUP(V2536,TRANSPORTE!$A$4:$C$99,3,0),"")</f>
        <v/>
      </c>
      <c r="Z2536" s="127" t="str">
        <f>IFERROR(VLOOKUP(V2536,TRANSPORTE!$A$4:$D$99,4,0),"")</f>
        <v/>
      </c>
      <c r="AA2536" s="127" t="str">
        <f>IFERROR(VLOOKUP(V2536,TRANSPORTE!$A$4:$E$99,5,0),"")</f>
        <v/>
      </c>
      <c r="AB2536" s="127" t="str">
        <f t="shared" si="294"/>
        <v/>
      </c>
      <c r="AC2536" s="127" t="str">
        <f t="shared" si="293"/>
        <v/>
      </c>
      <c r="AE2536" s="132" t="str">
        <f t="shared" si="291"/>
        <v/>
      </c>
      <c r="AH2536" s="127" t="str">
        <f t="shared" si="290"/>
        <v/>
      </c>
    </row>
    <row r="2537" spans="2:34" x14ac:dyDescent="0.3">
      <c r="B2537" s="127" t="str">
        <f t="shared" si="288"/>
        <v/>
      </c>
      <c r="C2537" s="127" t="str">
        <f t="shared" si="289"/>
        <v/>
      </c>
      <c r="E2537" s="159"/>
      <c r="F2537" s="148" t="str">
        <f>IFERROR(VLOOKUP(CONCATENATE(G2537,E2537),LOTES!$A$6:$D$1002,4,0),"")</f>
        <v/>
      </c>
      <c r="H2537" s="136" t="str">
        <f>IFERROR(VLOOKUP(CONCATENATE(G2537,E2537),LOTES!$A$6:$F$1000,6,0),"")</f>
        <v/>
      </c>
      <c r="I2537" s="132" t="str">
        <f t="shared" si="292"/>
        <v/>
      </c>
      <c r="R2537" s="132" t="str">
        <f>IFERROR(VLOOKUP(Q2537,PROVEEDORES!$A$2:$B$100,2,0),"")</f>
        <v/>
      </c>
      <c r="U2537" s="127" t="str">
        <f>IFERROR(VLOOKUP(V2537,TRANSPORTE!$A$4:$B$99,2,0),"")</f>
        <v/>
      </c>
      <c r="Y2537" s="127" t="str">
        <f>IFERROR(VLOOKUP(V2537,TRANSPORTE!$A$4:$C$99,3,0),"")</f>
        <v/>
      </c>
      <c r="Z2537" s="127" t="str">
        <f>IFERROR(VLOOKUP(V2537,TRANSPORTE!$A$4:$D$99,4,0),"")</f>
        <v/>
      </c>
      <c r="AA2537" s="127" t="str">
        <f>IFERROR(VLOOKUP(V2537,TRANSPORTE!$A$4:$E$99,5,0),"")</f>
        <v/>
      </c>
      <c r="AB2537" s="127" t="str">
        <f t="shared" si="294"/>
        <v/>
      </c>
      <c r="AC2537" s="127" t="str">
        <f t="shared" si="293"/>
        <v/>
      </c>
      <c r="AE2537" s="132" t="str">
        <f t="shared" si="291"/>
        <v/>
      </c>
      <c r="AH2537" s="127" t="str">
        <f t="shared" si="290"/>
        <v/>
      </c>
    </row>
    <row r="2538" spans="2:34" x14ac:dyDescent="0.3">
      <c r="B2538" s="127" t="str">
        <f t="shared" si="288"/>
        <v/>
      </c>
      <c r="C2538" s="127" t="str">
        <f t="shared" si="289"/>
        <v/>
      </c>
      <c r="E2538" s="159"/>
      <c r="F2538" s="148" t="str">
        <f>IFERROR(VLOOKUP(CONCATENATE(G2538,E2538),LOTES!$A$6:$D$1002,4,0),"")</f>
        <v/>
      </c>
      <c r="H2538" s="136" t="str">
        <f>IFERROR(VLOOKUP(CONCATENATE(G2538,E2538),LOTES!$A$6:$F$1000,6,0),"")</f>
        <v/>
      </c>
      <c r="I2538" s="132" t="str">
        <f t="shared" si="292"/>
        <v/>
      </c>
      <c r="R2538" s="132" t="str">
        <f>IFERROR(VLOOKUP(Q2538,PROVEEDORES!$A$2:$B$100,2,0),"")</f>
        <v/>
      </c>
      <c r="U2538" s="127" t="str">
        <f>IFERROR(VLOOKUP(V2538,TRANSPORTE!$A$4:$B$99,2,0),"")</f>
        <v/>
      </c>
      <c r="Y2538" s="127" t="str">
        <f>IFERROR(VLOOKUP(V2538,TRANSPORTE!$A$4:$C$99,3,0),"")</f>
        <v/>
      </c>
      <c r="Z2538" s="127" t="str">
        <f>IFERROR(VLOOKUP(V2538,TRANSPORTE!$A$4:$D$99,4,0),"")</f>
        <v/>
      </c>
      <c r="AA2538" s="127" t="str">
        <f>IFERROR(VLOOKUP(V2538,TRANSPORTE!$A$4:$E$99,5,0),"")</f>
        <v/>
      </c>
      <c r="AB2538" s="127" t="str">
        <f t="shared" si="294"/>
        <v/>
      </c>
      <c r="AC2538" s="127" t="str">
        <f t="shared" si="293"/>
        <v/>
      </c>
      <c r="AE2538" s="132" t="str">
        <f t="shared" si="291"/>
        <v/>
      </c>
      <c r="AH2538" s="127" t="str">
        <f t="shared" si="290"/>
        <v/>
      </c>
    </row>
    <row r="2539" spans="2:34" x14ac:dyDescent="0.3">
      <c r="B2539" s="127" t="str">
        <f t="shared" si="288"/>
        <v/>
      </c>
      <c r="C2539" s="127" t="str">
        <f t="shared" si="289"/>
        <v/>
      </c>
      <c r="E2539" s="159"/>
      <c r="F2539" s="148" t="str">
        <f>IFERROR(VLOOKUP(CONCATENATE(G2539,E2539),LOTES!$A$6:$D$1002,4,0),"")</f>
        <v/>
      </c>
      <c r="H2539" s="136" t="str">
        <f>IFERROR(VLOOKUP(CONCATENATE(G2539,E2539),LOTES!$A$6:$F$1000,6,0),"")</f>
        <v/>
      </c>
      <c r="I2539" s="132" t="str">
        <f t="shared" si="292"/>
        <v/>
      </c>
      <c r="R2539" s="132" t="str">
        <f>IFERROR(VLOOKUP(Q2539,PROVEEDORES!$A$2:$B$100,2,0),"")</f>
        <v/>
      </c>
      <c r="U2539" s="127" t="str">
        <f>IFERROR(VLOOKUP(V2539,TRANSPORTE!$A$4:$B$99,2,0),"")</f>
        <v/>
      </c>
      <c r="Y2539" s="127" t="str">
        <f>IFERROR(VLOOKUP(V2539,TRANSPORTE!$A$4:$C$99,3,0),"")</f>
        <v/>
      </c>
      <c r="Z2539" s="127" t="str">
        <f>IFERROR(VLOOKUP(V2539,TRANSPORTE!$A$4:$D$99,4,0),"")</f>
        <v/>
      </c>
      <c r="AA2539" s="127" t="str">
        <f>IFERROR(VLOOKUP(V2539,TRANSPORTE!$A$4:$E$99,5,0),"")</f>
        <v/>
      </c>
      <c r="AB2539" s="127" t="str">
        <f t="shared" si="294"/>
        <v/>
      </c>
      <c r="AC2539" s="127" t="str">
        <f t="shared" si="293"/>
        <v/>
      </c>
      <c r="AE2539" s="132" t="str">
        <f t="shared" si="291"/>
        <v/>
      </c>
      <c r="AH2539" s="127" t="str">
        <f t="shared" si="290"/>
        <v/>
      </c>
    </row>
    <row r="2540" spans="2:34" x14ac:dyDescent="0.3">
      <c r="B2540" s="127" t="str">
        <f t="shared" si="288"/>
        <v/>
      </c>
      <c r="C2540" s="127" t="str">
        <f t="shared" si="289"/>
        <v/>
      </c>
      <c r="E2540" s="159"/>
      <c r="F2540" s="148" t="str">
        <f>IFERROR(VLOOKUP(CONCATENATE(G2540,E2540),LOTES!$A$6:$D$1002,4,0),"")</f>
        <v/>
      </c>
      <c r="H2540" s="136" t="str">
        <f>IFERROR(VLOOKUP(CONCATENATE(G2540,E2540),LOTES!$A$6:$F$1000,6,0),"")</f>
        <v/>
      </c>
      <c r="I2540" s="132" t="str">
        <f t="shared" si="292"/>
        <v/>
      </c>
      <c r="R2540" s="132" t="str">
        <f>IFERROR(VLOOKUP(Q2540,PROVEEDORES!$A$2:$B$100,2,0),"")</f>
        <v/>
      </c>
      <c r="U2540" s="127" t="str">
        <f>IFERROR(VLOOKUP(V2540,TRANSPORTE!$A$4:$B$99,2,0),"")</f>
        <v/>
      </c>
      <c r="Y2540" s="127" t="str">
        <f>IFERROR(VLOOKUP(V2540,TRANSPORTE!$A$4:$C$99,3,0),"")</f>
        <v/>
      </c>
      <c r="Z2540" s="127" t="str">
        <f>IFERROR(VLOOKUP(V2540,TRANSPORTE!$A$4:$D$99,4,0),"")</f>
        <v/>
      </c>
      <c r="AA2540" s="127" t="str">
        <f>IFERROR(VLOOKUP(V2540,TRANSPORTE!$A$4:$E$99,5,0),"")</f>
        <v/>
      </c>
      <c r="AB2540" s="127" t="str">
        <f t="shared" si="294"/>
        <v/>
      </c>
      <c r="AC2540" s="127" t="str">
        <f t="shared" si="293"/>
        <v/>
      </c>
      <c r="AE2540" s="132" t="str">
        <f t="shared" si="291"/>
        <v/>
      </c>
      <c r="AH2540" s="127" t="str">
        <f t="shared" si="290"/>
        <v/>
      </c>
    </row>
    <row r="2541" spans="2:34" x14ac:dyDescent="0.3">
      <c r="B2541" s="127" t="str">
        <f t="shared" si="288"/>
        <v/>
      </c>
      <c r="C2541" s="127" t="str">
        <f t="shared" si="289"/>
        <v/>
      </c>
      <c r="E2541" s="159"/>
      <c r="F2541" s="148" t="str">
        <f>IFERROR(VLOOKUP(CONCATENATE(G2541,E2541),LOTES!$A$6:$D$1002,4,0),"")</f>
        <v/>
      </c>
      <c r="H2541" s="136" t="str">
        <f>IFERROR(VLOOKUP(CONCATENATE(G2541,E2541),LOTES!$A$6:$F$1000,6,0),"")</f>
        <v/>
      </c>
      <c r="I2541" s="132" t="str">
        <f t="shared" si="292"/>
        <v/>
      </c>
      <c r="R2541" s="132" t="str">
        <f>IFERROR(VLOOKUP(Q2541,PROVEEDORES!$A$2:$B$100,2,0),"")</f>
        <v/>
      </c>
      <c r="U2541" s="127" t="str">
        <f>IFERROR(VLOOKUP(V2541,TRANSPORTE!$A$4:$B$99,2,0),"")</f>
        <v/>
      </c>
      <c r="Y2541" s="127" t="str">
        <f>IFERROR(VLOOKUP(V2541,TRANSPORTE!$A$4:$C$99,3,0),"")</f>
        <v/>
      </c>
      <c r="Z2541" s="127" t="str">
        <f>IFERROR(VLOOKUP(V2541,TRANSPORTE!$A$4:$D$99,4,0),"")</f>
        <v/>
      </c>
      <c r="AA2541" s="127" t="str">
        <f>IFERROR(VLOOKUP(V2541,TRANSPORTE!$A$4:$E$99,5,0),"")</f>
        <v/>
      </c>
      <c r="AB2541" s="127" t="str">
        <f t="shared" si="294"/>
        <v/>
      </c>
      <c r="AC2541" s="127" t="str">
        <f t="shared" si="293"/>
        <v/>
      </c>
      <c r="AE2541" s="132" t="str">
        <f t="shared" si="291"/>
        <v/>
      </c>
      <c r="AH2541" s="127" t="str">
        <f t="shared" si="290"/>
        <v/>
      </c>
    </row>
    <row r="2542" spans="2:34" x14ac:dyDescent="0.3">
      <c r="B2542" s="127" t="str">
        <f t="shared" si="288"/>
        <v/>
      </c>
      <c r="C2542" s="127" t="str">
        <f t="shared" si="289"/>
        <v/>
      </c>
      <c r="E2542" s="159"/>
      <c r="F2542" s="148" t="str">
        <f>IFERROR(VLOOKUP(CONCATENATE(G2542,E2542),LOTES!$A$6:$D$1002,4,0),"")</f>
        <v/>
      </c>
      <c r="H2542" s="136" t="str">
        <f>IFERROR(VLOOKUP(CONCATENATE(G2542,E2542),LOTES!$A$6:$F$1000,6,0),"")</f>
        <v/>
      </c>
      <c r="I2542" s="132" t="str">
        <f t="shared" si="292"/>
        <v/>
      </c>
      <c r="R2542" s="132" t="str">
        <f>IFERROR(VLOOKUP(Q2542,PROVEEDORES!$A$2:$B$100,2,0),"")</f>
        <v/>
      </c>
      <c r="U2542" s="127" t="str">
        <f>IFERROR(VLOOKUP(V2542,TRANSPORTE!$A$4:$B$99,2,0),"")</f>
        <v/>
      </c>
      <c r="Y2542" s="127" t="str">
        <f>IFERROR(VLOOKUP(V2542,TRANSPORTE!$A$4:$C$99,3,0),"")</f>
        <v/>
      </c>
      <c r="Z2542" s="127" t="str">
        <f>IFERROR(VLOOKUP(V2542,TRANSPORTE!$A$4:$D$99,4,0),"")</f>
        <v/>
      </c>
      <c r="AA2542" s="127" t="str">
        <f>IFERROR(VLOOKUP(V2542,TRANSPORTE!$A$4:$E$99,5,0),"")</f>
        <v/>
      </c>
      <c r="AB2542" s="127" t="str">
        <f t="shared" si="294"/>
        <v/>
      </c>
      <c r="AC2542" s="127" t="str">
        <f t="shared" si="293"/>
        <v/>
      </c>
      <c r="AE2542" s="132" t="str">
        <f t="shared" si="291"/>
        <v/>
      </c>
      <c r="AH2542" s="127" t="str">
        <f t="shared" si="290"/>
        <v/>
      </c>
    </row>
    <row r="2543" spans="2:34" x14ac:dyDescent="0.3">
      <c r="B2543" s="127" t="str">
        <f t="shared" si="288"/>
        <v/>
      </c>
      <c r="C2543" s="127" t="str">
        <f t="shared" si="289"/>
        <v/>
      </c>
      <c r="E2543" s="159"/>
      <c r="F2543" s="148" t="str">
        <f>IFERROR(VLOOKUP(CONCATENATE(G2543,E2543),LOTES!$A$6:$D$1002,4,0),"")</f>
        <v/>
      </c>
      <c r="H2543" s="136" t="str">
        <f>IFERROR(VLOOKUP(CONCATENATE(G2543,E2543),LOTES!$A$6:$F$1000,6,0),"")</f>
        <v/>
      </c>
      <c r="I2543" s="132" t="str">
        <f t="shared" si="292"/>
        <v/>
      </c>
      <c r="R2543" s="132" t="str">
        <f>IFERROR(VLOOKUP(Q2543,PROVEEDORES!$A$2:$B$100,2,0),"")</f>
        <v/>
      </c>
      <c r="U2543" s="127" t="str">
        <f>IFERROR(VLOOKUP(V2543,TRANSPORTE!$A$4:$B$99,2,0),"")</f>
        <v/>
      </c>
      <c r="Y2543" s="127" t="str">
        <f>IFERROR(VLOOKUP(V2543,TRANSPORTE!$A$4:$C$99,3,0),"")</f>
        <v/>
      </c>
      <c r="Z2543" s="127" t="str">
        <f>IFERROR(VLOOKUP(V2543,TRANSPORTE!$A$4:$D$99,4,0),"")</f>
        <v/>
      </c>
      <c r="AA2543" s="127" t="str">
        <f>IFERROR(VLOOKUP(V2543,TRANSPORTE!$A$4:$E$99,5,0),"")</f>
        <v/>
      </c>
      <c r="AB2543" s="127" t="str">
        <f t="shared" si="294"/>
        <v/>
      </c>
      <c r="AC2543" s="127" t="str">
        <f t="shared" si="293"/>
        <v/>
      </c>
      <c r="AE2543" s="132" t="str">
        <f t="shared" si="291"/>
        <v/>
      </c>
      <c r="AH2543" s="127" t="str">
        <f t="shared" si="290"/>
        <v/>
      </c>
    </row>
    <row r="2544" spans="2:34" x14ac:dyDescent="0.3">
      <c r="B2544" s="127" t="str">
        <f t="shared" si="288"/>
        <v/>
      </c>
      <c r="C2544" s="127" t="str">
        <f t="shared" si="289"/>
        <v/>
      </c>
      <c r="E2544" s="159"/>
      <c r="F2544" s="148" t="str">
        <f>IFERROR(VLOOKUP(CONCATENATE(G2544,E2544),LOTES!$A$6:$D$1002,4,0),"")</f>
        <v/>
      </c>
      <c r="H2544" s="136" t="str">
        <f>IFERROR(VLOOKUP(CONCATENATE(G2544,E2544),LOTES!$A$6:$F$1000,6,0),"")</f>
        <v/>
      </c>
      <c r="I2544" s="132" t="str">
        <f t="shared" si="292"/>
        <v/>
      </c>
      <c r="R2544" s="132" t="str">
        <f>IFERROR(VLOOKUP(Q2544,PROVEEDORES!$A$2:$B$100,2,0),"")</f>
        <v/>
      </c>
      <c r="U2544" s="127" t="str">
        <f>IFERROR(VLOOKUP(V2544,TRANSPORTE!$A$4:$B$99,2,0),"")</f>
        <v/>
      </c>
      <c r="Y2544" s="127" t="str">
        <f>IFERROR(VLOOKUP(V2544,TRANSPORTE!$A$4:$C$99,3,0),"")</f>
        <v/>
      </c>
      <c r="Z2544" s="127" t="str">
        <f>IFERROR(VLOOKUP(V2544,TRANSPORTE!$A$4:$D$99,4,0),"")</f>
        <v/>
      </c>
      <c r="AA2544" s="127" t="str">
        <f>IFERROR(VLOOKUP(V2544,TRANSPORTE!$A$4:$E$99,5,0),"")</f>
        <v/>
      </c>
      <c r="AB2544" s="127" t="str">
        <f t="shared" si="294"/>
        <v/>
      </c>
      <c r="AC2544" s="127" t="str">
        <f t="shared" si="293"/>
        <v/>
      </c>
      <c r="AE2544" s="132" t="str">
        <f t="shared" si="291"/>
        <v/>
      </c>
      <c r="AH2544" s="127" t="str">
        <f t="shared" si="290"/>
        <v/>
      </c>
    </row>
    <row r="2545" spans="2:34" x14ac:dyDescent="0.3">
      <c r="B2545" s="127" t="str">
        <f t="shared" si="288"/>
        <v/>
      </c>
      <c r="C2545" s="127" t="str">
        <f t="shared" si="289"/>
        <v/>
      </c>
      <c r="E2545" s="159"/>
      <c r="F2545" s="148" t="str">
        <f>IFERROR(VLOOKUP(CONCATENATE(G2545,E2545),LOTES!$A$6:$D$1002,4,0),"")</f>
        <v/>
      </c>
      <c r="H2545" s="136" t="str">
        <f>IFERROR(VLOOKUP(CONCATENATE(G2545,E2545),LOTES!$A$6:$F$1000,6,0),"")</f>
        <v/>
      </c>
      <c r="I2545" s="132" t="str">
        <f t="shared" si="292"/>
        <v/>
      </c>
      <c r="R2545" s="132" t="str">
        <f>IFERROR(VLOOKUP(Q2545,PROVEEDORES!$A$2:$B$100,2,0),"")</f>
        <v/>
      </c>
      <c r="U2545" s="127" t="str">
        <f>IFERROR(VLOOKUP(V2545,TRANSPORTE!$A$4:$B$99,2,0),"")</f>
        <v/>
      </c>
      <c r="Y2545" s="127" t="str">
        <f>IFERROR(VLOOKUP(V2545,TRANSPORTE!$A$4:$C$99,3,0),"")</f>
        <v/>
      </c>
      <c r="Z2545" s="127" t="str">
        <f>IFERROR(VLOOKUP(V2545,TRANSPORTE!$A$4:$D$99,4,0),"")</f>
        <v/>
      </c>
      <c r="AA2545" s="127" t="str">
        <f>IFERROR(VLOOKUP(V2545,TRANSPORTE!$A$4:$E$99,5,0),"")</f>
        <v/>
      </c>
      <c r="AB2545" s="127" t="str">
        <f t="shared" si="294"/>
        <v/>
      </c>
      <c r="AC2545" s="127" t="str">
        <f t="shared" si="293"/>
        <v/>
      </c>
      <c r="AE2545" s="132" t="str">
        <f t="shared" si="291"/>
        <v/>
      </c>
      <c r="AH2545" s="127" t="str">
        <f t="shared" si="290"/>
        <v/>
      </c>
    </row>
    <row r="2546" spans="2:34" x14ac:dyDescent="0.3">
      <c r="B2546" s="127" t="str">
        <f t="shared" si="288"/>
        <v/>
      </c>
      <c r="C2546" s="127" t="str">
        <f t="shared" si="289"/>
        <v/>
      </c>
      <c r="E2546" s="159"/>
      <c r="F2546" s="148" t="str">
        <f>IFERROR(VLOOKUP(CONCATENATE(G2546,E2546),LOTES!$A$6:$D$1002,4,0),"")</f>
        <v/>
      </c>
      <c r="H2546" s="136" t="str">
        <f>IFERROR(VLOOKUP(CONCATENATE(G2546,E2546),LOTES!$A$6:$F$1000,6,0),"")</f>
        <v/>
      </c>
      <c r="I2546" s="132" t="str">
        <f t="shared" si="292"/>
        <v/>
      </c>
      <c r="R2546" s="132" t="str">
        <f>IFERROR(VLOOKUP(Q2546,PROVEEDORES!$A$2:$B$100,2,0),"")</f>
        <v/>
      </c>
      <c r="U2546" s="127" t="str">
        <f>IFERROR(VLOOKUP(V2546,TRANSPORTE!$A$4:$B$99,2,0),"")</f>
        <v/>
      </c>
      <c r="Y2546" s="127" t="str">
        <f>IFERROR(VLOOKUP(V2546,TRANSPORTE!$A$4:$C$99,3,0),"")</f>
        <v/>
      </c>
      <c r="Z2546" s="127" t="str">
        <f>IFERROR(VLOOKUP(V2546,TRANSPORTE!$A$4:$D$99,4,0),"")</f>
        <v/>
      </c>
      <c r="AA2546" s="127" t="str">
        <f>IFERROR(VLOOKUP(V2546,TRANSPORTE!$A$4:$E$99,5,0),"")</f>
        <v/>
      </c>
      <c r="AB2546" s="127" t="str">
        <f t="shared" si="294"/>
        <v/>
      </c>
      <c r="AC2546" s="127" t="str">
        <f t="shared" si="293"/>
        <v/>
      </c>
      <c r="AE2546" s="132" t="str">
        <f t="shared" si="291"/>
        <v/>
      </c>
      <c r="AH2546" s="127" t="str">
        <f t="shared" si="290"/>
        <v/>
      </c>
    </row>
    <row r="2547" spans="2:34" x14ac:dyDescent="0.3">
      <c r="B2547" s="127" t="str">
        <f t="shared" si="288"/>
        <v/>
      </c>
      <c r="C2547" s="127" t="str">
        <f t="shared" si="289"/>
        <v/>
      </c>
      <c r="E2547" s="159"/>
      <c r="F2547" s="148" t="str">
        <f>IFERROR(VLOOKUP(CONCATENATE(G2547,E2547),LOTES!$A$6:$D$1002,4,0),"")</f>
        <v/>
      </c>
      <c r="H2547" s="136" t="str">
        <f>IFERROR(VLOOKUP(CONCATENATE(G2547,E2547),LOTES!$A$6:$F$1000,6,0),"")</f>
        <v/>
      </c>
      <c r="I2547" s="132" t="str">
        <f t="shared" si="292"/>
        <v/>
      </c>
      <c r="R2547" s="132" t="str">
        <f>IFERROR(VLOOKUP(Q2547,PROVEEDORES!$A$2:$B$100,2,0),"")</f>
        <v/>
      </c>
      <c r="U2547" s="127" t="str">
        <f>IFERROR(VLOOKUP(V2547,TRANSPORTE!$A$4:$B$99,2,0),"")</f>
        <v/>
      </c>
      <c r="Y2547" s="127" t="str">
        <f>IFERROR(VLOOKUP(V2547,TRANSPORTE!$A$4:$C$99,3,0),"")</f>
        <v/>
      </c>
      <c r="Z2547" s="127" t="str">
        <f>IFERROR(VLOOKUP(V2547,TRANSPORTE!$A$4:$D$99,4,0),"")</f>
        <v/>
      </c>
      <c r="AA2547" s="127" t="str">
        <f>IFERROR(VLOOKUP(V2547,TRANSPORTE!$A$4:$E$99,5,0),"")</f>
        <v/>
      </c>
      <c r="AB2547" s="127" t="str">
        <f t="shared" si="294"/>
        <v/>
      </c>
      <c r="AC2547" s="127" t="str">
        <f t="shared" si="293"/>
        <v/>
      </c>
      <c r="AE2547" s="132" t="str">
        <f t="shared" si="291"/>
        <v/>
      </c>
      <c r="AH2547" s="127" t="str">
        <f t="shared" si="290"/>
        <v/>
      </c>
    </row>
    <row r="2548" spans="2:34" x14ac:dyDescent="0.3">
      <c r="B2548" s="127" t="str">
        <f t="shared" si="288"/>
        <v/>
      </c>
      <c r="C2548" s="127" t="str">
        <f t="shared" si="289"/>
        <v/>
      </c>
      <c r="E2548" s="159"/>
      <c r="F2548" s="148" t="str">
        <f>IFERROR(VLOOKUP(CONCATENATE(G2548,E2548),LOTES!$A$6:$D$1002,4,0),"")</f>
        <v/>
      </c>
      <c r="H2548" s="136" t="str">
        <f>IFERROR(VLOOKUP(CONCATENATE(G2548,E2548),LOTES!$A$6:$F$1000,6,0),"")</f>
        <v/>
      </c>
      <c r="I2548" s="132" t="str">
        <f t="shared" si="292"/>
        <v/>
      </c>
      <c r="R2548" s="132" t="str">
        <f>IFERROR(VLOOKUP(Q2548,PROVEEDORES!$A$2:$B$100,2,0),"")</f>
        <v/>
      </c>
      <c r="U2548" s="127" t="str">
        <f>IFERROR(VLOOKUP(V2548,TRANSPORTE!$A$4:$B$99,2,0),"")</f>
        <v/>
      </c>
      <c r="Y2548" s="127" t="str">
        <f>IFERROR(VLOOKUP(V2548,TRANSPORTE!$A$4:$C$99,3,0),"")</f>
        <v/>
      </c>
      <c r="Z2548" s="127" t="str">
        <f>IFERROR(VLOOKUP(V2548,TRANSPORTE!$A$4:$D$99,4,0),"")</f>
        <v/>
      </c>
      <c r="AA2548" s="127" t="str">
        <f>IFERROR(VLOOKUP(V2548,TRANSPORTE!$A$4:$E$99,5,0),"")</f>
        <v/>
      </c>
      <c r="AB2548" s="127" t="str">
        <f t="shared" si="294"/>
        <v/>
      </c>
      <c r="AC2548" s="127" t="str">
        <f t="shared" si="293"/>
        <v/>
      </c>
      <c r="AE2548" s="132" t="str">
        <f t="shared" si="291"/>
        <v/>
      </c>
      <c r="AH2548" s="127" t="str">
        <f t="shared" si="290"/>
        <v/>
      </c>
    </row>
    <row r="2549" spans="2:34" x14ac:dyDescent="0.3">
      <c r="B2549" s="127" t="str">
        <f t="shared" si="288"/>
        <v/>
      </c>
      <c r="C2549" s="127" t="str">
        <f t="shared" si="289"/>
        <v/>
      </c>
      <c r="E2549" s="159"/>
      <c r="F2549" s="148" t="str">
        <f>IFERROR(VLOOKUP(CONCATENATE(G2549,E2549),LOTES!$A$6:$D$1002,4,0),"")</f>
        <v/>
      </c>
      <c r="H2549" s="136" t="str">
        <f>IFERROR(VLOOKUP(CONCATENATE(G2549,E2549),LOTES!$A$6:$F$1000,6,0),"")</f>
        <v/>
      </c>
      <c r="I2549" s="132" t="str">
        <f t="shared" si="292"/>
        <v/>
      </c>
      <c r="R2549" s="132" t="str">
        <f>IFERROR(VLOOKUP(Q2549,PROVEEDORES!$A$2:$B$100,2,0),"")</f>
        <v/>
      </c>
      <c r="U2549" s="127" t="str">
        <f>IFERROR(VLOOKUP(V2549,TRANSPORTE!$A$4:$B$99,2,0),"")</f>
        <v/>
      </c>
      <c r="Y2549" s="127" t="str">
        <f>IFERROR(VLOOKUP(V2549,TRANSPORTE!$A$4:$C$99,3,0),"")</f>
        <v/>
      </c>
      <c r="Z2549" s="127" t="str">
        <f>IFERROR(VLOOKUP(V2549,TRANSPORTE!$A$4:$D$99,4,0),"")</f>
        <v/>
      </c>
      <c r="AA2549" s="127" t="str">
        <f>IFERROR(VLOOKUP(V2549,TRANSPORTE!$A$4:$E$99,5,0),"")</f>
        <v/>
      </c>
      <c r="AB2549" s="127" t="str">
        <f t="shared" si="294"/>
        <v/>
      </c>
      <c r="AC2549" s="127" t="str">
        <f t="shared" si="293"/>
        <v/>
      </c>
      <c r="AE2549" s="132" t="str">
        <f t="shared" si="291"/>
        <v/>
      </c>
      <c r="AH2549" s="127" t="str">
        <f t="shared" si="290"/>
        <v/>
      </c>
    </row>
    <row r="2550" spans="2:34" x14ac:dyDescent="0.3">
      <c r="B2550" s="127" t="str">
        <f t="shared" si="288"/>
        <v/>
      </c>
      <c r="C2550" s="127" t="str">
        <f t="shared" si="289"/>
        <v/>
      </c>
      <c r="E2550" s="159"/>
      <c r="F2550" s="148" t="str">
        <f>IFERROR(VLOOKUP(CONCATENATE(G2550,E2550),LOTES!$A$6:$D$1002,4,0),"")</f>
        <v/>
      </c>
      <c r="H2550" s="136" t="str">
        <f>IFERROR(VLOOKUP(CONCATENATE(G2550,E2550),LOTES!$A$6:$F$1000,6,0),"")</f>
        <v/>
      </c>
      <c r="I2550" s="132" t="str">
        <f t="shared" si="292"/>
        <v/>
      </c>
      <c r="R2550" s="132" t="str">
        <f>IFERROR(VLOOKUP(Q2550,PROVEEDORES!$A$2:$B$100,2,0),"")</f>
        <v/>
      </c>
      <c r="U2550" s="127" t="str">
        <f>IFERROR(VLOOKUP(V2550,TRANSPORTE!$A$4:$B$99,2,0),"")</f>
        <v/>
      </c>
      <c r="Y2550" s="127" t="str">
        <f>IFERROR(VLOOKUP(V2550,TRANSPORTE!$A$4:$C$99,3,0),"")</f>
        <v/>
      </c>
      <c r="Z2550" s="127" t="str">
        <f>IFERROR(VLOOKUP(V2550,TRANSPORTE!$A$4:$D$99,4,0),"")</f>
        <v/>
      </c>
      <c r="AA2550" s="127" t="str">
        <f>IFERROR(VLOOKUP(V2550,TRANSPORTE!$A$4:$E$99,5,0),"")</f>
        <v/>
      </c>
      <c r="AB2550" s="127" t="str">
        <f t="shared" si="294"/>
        <v/>
      </c>
      <c r="AC2550" s="127" t="str">
        <f t="shared" si="293"/>
        <v/>
      </c>
      <c r="AE2550" s="132" t="str">
        <f t="shared" si="291"/>
        <v/>
      </c>
      <c r="AH2550" s="127" t="str">
        <f t="shared" si="290"/>
        <v/>
      </c>
    </row>
    <row r="2551" spans="2:34" x14ac:dyDescent="0.3">
      <c r="B2551" s="127" t="str">
        <f t="shared" si="288"/>
        <v/>
      </c>
      <c r="C2551" s="127" t="str">
        <f t="shared" si="289"/>
        <v/>
      </c>
      <c r="E2551" s="159"/>
      <c r="F2551" s="148" t="str">
        <f>IFERROR(VLOOKUP(CONCATENATE(G2551,E2551),LOTES!$A$6:$D$1002,4,0),"")</f>
        <v/>
      </c>
      <c r="H2551" s="136" t="str">
        <f>IFERROR(VLOOKUP(CONCATENATE(G2551,E2551),LOTES!$A$6:$F$1000,6,0),"")</f>
        <v/>
      </c>
      <c r="I2551" s="132" t="str">
        <f t="shared" si="292"/>
        <v/>
      </c>
      <c r="R2551" s="132" t="str">
        <f>IFERROR(VLOOKUP(Q2551,PROVEEDORES!$A$2:$B$100,2,0),"")</f>
        <v/>
      </c>
      <c r="U2551" s="127" t="str">
        <f>IFERROR(VLOOKUP(V2551,TRANSPORTE!$A$4:$B$99,2,0),"")</f>
        <v/>
      </c>
      <c r="Y2551" s="127" t="str">
        <f>IFERROR(VLOOKUP(V2551,TRANSPORTE!$A$4:$C$99,3,0),"")</f>
        <v/>
      </c>
      <c r="Z2551" s="127" t="str">
        <f>IFERROR(VLOOKUP(V2551,TRANSPORTE!$A$4:$D$99,4,0),"")</f>
        <v/>
      </c>
      <c r="AA2551" s="127" t="str">
        <f>IFERROR(VLOOKUP(V2551,TRANSPORTE!$A$4:$E$99,5,0),"")</f>
        <v/>
      </c>
      <c r="AB2551" s="127" t="str">
        <f t="shared" si="294"/>
        <v/>
      </c>
      <c r="AC2551" s="127" t="str">
        <f t="shared" si="293"/>
        <v/>
      </c>
      <c r="AE2551" s="132" t="str">
        <f t="shared" si="291"/>
        <v/>
      </c>
      <c r="AH2551" s="127" t="str">
        <f t="shared" si="290"/>
        <v/>
      </c>
    </row>
    <row r="2552" spans="2:34" x14ac:dyDescent="0.3">
      <c r="B2552" s="127" t="str">
        <f t="shared" si="288"/>
        <v/>
      </c>
      <c r="C2552" s="127" t="str">
        <f t="shared" si="289"/>
        <v/>
      </c>
      <c r="E2552" s="159"/>
      <c r="F2552" s="148" t="str">
        <f>IFERROR(VLOOKUP(CONCATENATE(G2552,E2552),LOTES!$A$6:$D$1002,4,0),"")</f>
        <v/>
      </c>
      <c r="H2552" s="136" t="str">
        <f>IFERROR(VLOOKUP(CONCATENATE(G2552,E2552),LOTES!$A$6:$F$1000,6,0),"")</f>
        <v/>
      </c>
      <c r="I2552" s="132" t="str">
        <f t="shared" si="292"/>
        <v/>
      </c>
      <c r="R2552" s="132" t="str">
        <f>IFERROR(VLOOKUP(Q2552,PROVEEDORES!$A$2:$B$100,2,0),"")</f>
        <v/>
      </c>
      <c r="U2552" s="127" t="str">
        <f>IFERROR(VLOOKUP(V2552,TRANSPORTE!$A$4:$B$99,2,0),"")</f>
        <v/>
      </c>
      <c r="Y2552" s="127" t="str">
        <f>IFERROR(VLOOKUP(V2552,TRANSPORTE!$A$4:$C$99,3,0),"")</f>
        <v/>
      </c>
      <c r="Z2552" s="127" t="str">
        <f>IFERROR(VLOOKUP(V2552,TRANSPORTE!$A$4:$D$99,4,0),"")</f>
        <v/>
      </c>
      <c r="AA2552" s="127" t="str">
        <f>IFERROR(VLOOKUP(V2552,TRANSPORTE!$A$4:$E$99,5,0),"")</f>
        <v/>
      </c>
      <c r="AB2552" s="127" t="str">
        <f t="shared" si="294"/>
        <v/>
      </c>
      <c r="AC2552" s="127" t="str">
        <f t="shared" si="293"/>
        <v/>
      </c>
      <c r="AE2552" s="132" t="str">
        <f t="shared" si="291"/>
        <v/>
      </c>
      <c r="AH2552" s="127" t="str">
        <f t="shared" si="290"/>
        <v/>
      </c>
    </row>
    <row r="2553" spans="2:34" x14ac:dyDescent="0.3">
      <c r="B2553" s="127" t="str">
        <f t="shared" si="288"/>
        <v/>
      </c>
      <c r="C2553" s="127" t="str">
        <f t="shared" si="289"/>
        <v/>
      </c>
      <c r="E2553" s="159"/>
      <c r="F2553" s="148" t="str">
        <f>IFERROR(VLOOKUP(CONCATENATE(G2553,E2553),LOTES!$A$6:$D$1002,4,0),"")</f>
        <v/>
      </c>
      <c r="H2553" s="136" t="str">
        <f>IFERROR(VLOOKUP(CONCATENATE(G2553,E2553),LOTES!$A$6:$F$1000,6,0),"")</f>
        <v/>
      </c>
      <c r="I2553" s="132" t="str">
        <f t="shared" si="292"/>
        <v/>
      </c>
      <c r="R2553" s="132" t="str">
        <f>IFERROR(VLOOKUP(Q2553,PROVEEDORES!$A$2:$B$100,2,0),"")</f>
        <v/>
      </c>
      <c r="U2553" s="127" t="str">
        <f>IFERROR(VLOOKUP(V2553,TRANSPORTE!$A$4:$B$99,2,0),"")</f>
        <v/>
      </c>
      <c r="Y2553" s="127" t="str">
        <f>IFERROR(VLOOKUP(V2553,TRANSPORTE!$A$4:$C$99,3,0),"")</f>
        <v/>
      </c>
      <c r="Z2553" s="127" t="str">
        <f>IFERROR(VLOOKUP(V2553,TRANSPORTE!$A$4:$D$99,4,0),"")</f>
        <v/>
      </c>
      <c r="AA2553" s="127" t="str">
        <f>IFERROR(VLOOKUP(V2553,TRANSPORTE!$A$4:$E$99,5,0),"")</f>
        <v/>
      </c>
      <c r="AB2553" s="127" t="str">
        <f t="shared" si="294"/>
        <v/>
      </c>
      <c r="AC2553" s="127" t="str">
        <f t="shared" si="293"/>
        <v/>
      </c>
      <c r="AE2553" s="132" t="str">
        <f t="shared" si="291"/>
        <v/>
      </c>
      <c r="AH2553" s="127" t="str">
        <f t="shared" si="290"/>
        <v/>
      </c>
    </row>
    <row r="2554" spans="2:34" x14ac:dyDescent="0.3">
      <c r="B2554" s="127" t="str">
        <f t="shared" si="288"/>
        <v/>
      </c>
      <c r="C2554" s="127" t="str">
        <f t="shared" si="289"/>
        <v/>
      </c>
      <c r="E2554" s="159"/>
      <c r="F2554" s="148" t="str">
        <f>IFERROR(VLOOKUP(CONCATENATE(G2554,E2554),LOTES!$A$6:$D$1002,4,0),"")</f>
        <v/>
      </c>
      <c r="H2554" s="136" t="str">
        <f>IFERROR(VLOOKUP(CONCATENATE(G2554,E2554),LOTES!$A$6:$F$1000,6,0),"")</f>
        <v/>
      </c>
      <c r="I2554" s="132" t="str">
        <f t="shared" si="292"/>
        <v/>
      </c>
      <c r="R2554" s="132" t="str">
        <f>IFERROR(VLOOKUP(Q2554,PROVEEDORES!$A$2:$B$100,2,0),"")</f>
        <v/>
      </c>
      <c r="U2554" s="127" t="str">
        <f>IFERROR(VLOOKUP(V2554,TRANSPORTE!$A$4:$B$99,2,0),"")</f>
        <v/>
      </c>
      <c r="Y2554" s="127" t="str">
        <f>IFERROR(VLOOKUP(V2554,TRANSPORTE!$A$4:$C$99,3,0),"")</f>
        <v/>
      </c>
      <c r="Z2554" s="127" t="str">
        <f>IFERROR(VLOOKUP(V2554,TRANSPORTE!$A$4:$D$99,4,0),"")</f>
        <v/>
      </c>
      <c r="AA2554" s="127" t="str">
        <f>IFERROR(VLOOKUP(V2554,TRANSPORTE!$A$4:$E$99,5,0),"")</f>
        <v/>
      </c>
      <c r="AB2554" s="127" t="str">
        <f t="shared" si="294"/>
        <v/>
      </c>
      <c r="AC2554" s="127" t="str">
        <f t="shared" si="293"/>
        <v/>
      </c>
      <c r="AE2554" s="132" t="str">
        <f t="shared" si="291"/>
        <v/>
      </c>
      <c r="AH2554" s="127" t="str">
        <f t="shared" si="290"/>
        <v/>
      </c>
    </row>
    <row r="2555" spans="2:34" x14ac:dyDescent="0.3">
      <c r="B2555" s="127" t="str">
        <f t="shared" si="288"/>
        <v/>
      </c>
      <c r="C2555" s="127" t="str">
        <f t="shared" si="289"/>
        <v/>
      </c>
      <c r="E2555" s="159"/>
      <c r="F2555" s="148" t="str">
        <f>IFERROR(VLOOKUP(CONCATENATE(G2555,E2555),LOTES!$A$6:$D$1002,4,0),"")</f>
        <v/>
      </c>
      <c r="H2555" s="136" t="str">
        <f>IFERROR(VLOOKUP(CONCATENATE(G2555,E2555),LOTES!$A$6:$F$1000,6,0),"")</f>
        <v/>
      </c>
      <c r="I2555" s="132" t="str">
        <f t="shared" si="292"/>
        <v/>
      </c>
      <c r="R2555" s="132" t="str">
        <f>IFERROR(VLOOKUP(Q2555,PROVEEDORES!$A$2:$B$100,2,0),"")</f>
        <v/>
      </c>
      <c r="U2555" s="127" t="str">
        <f>IFERROR(VLOOKUP(V2555,TRANSPORTE!$A$4:$B$99,2,0),"")</f>
        <v/>
      </c>
      <c r="Y2555" s="127" t="str">
        <f>IFERROR(VLOOKUP(V2555,TRANSPORTE!$A$4:$C$99,3,0),"")</f>
        <v/>
      </c>
      <c r="Z2555" s="127" t="str">
        <f>IFERROR(VLOOKUP(V2555,TRANSPORTE!$A$4:$D$99,4,0),"")</f>
        <v/>
      </c>
      <c r="AA2555" s="127" t="str">
        <f>IFERROR(VLOOKUP(V2555,TRANSPORTE!$A$4:$E$99,5,0),"")</f>
        <v/>
      </c>
      <c r="AB2555" s="127" t="str">
        <f t="shared" si="294"/>
        <v/>
      </c>
      <c r="AC2555" s="127" t="str">
        <f t="shared" si="293"/>
        <v/>
      </c>
      <c r="AE2555" s="132" t="str">
        <f t="shared" si="291"/>
        <v/>
      </c>
      <c r="AH2555" s="127" t="str">
        <f t="shared" si="290"/>
        <v/>
      </c>
    </row>
    <row r="2556" spans="2:34" x14ac:dyDescent="0.3">
      <c r="B2556" s="127" t="str">
        <f t="shared" si="288"/>
        <v/>
      </c>
      <c r="C2556" s="127" t="str">
        <f t="shared" si="289"/>
        <v/>
      </c>
      <c r="E2556" s="159"/>
      <c r="F2556" s="148" t="str">
        <f>IFERROR(VLOOKUP(CONCATENATE(G2556,E2556),LOTES!$A$6:$D$1002,4,0),"")</f>
        <v/>
      </c>
      <c r="H2556" s="136" t="str">
        <f>IFERROR(VLOOKUP(CONCATENATE(G2556,E2556),LOTES!$A$6:$F$1000,6,0),"")</f>
        <v/>
      </c>
      <c r="I2556" s="132" t="str">
        <f t="shared" si="292"/>
        <v/>
      </c>
      <c r="R2556" s="132" t="str">
        <f>IFERROR(VLOOKUP(Q2556,PROVEEDORES!$A$2:$B$100,2,0),"")</f>
        <v/>
      </c>
      <c r="U2556" s="127" t="str">
        <f>IFERROR(VLOOKUP(V2556,TRANSPORTE!$A$4:$B$99,2,0),"")</f>
        <v/>
      </c>
      <c r="Y2556" s="127" t="str">
        <f>IFERROR(VLOOKUP(V2556,TRANSPORTE!$A$4:$C$99,3,0),"")</f>
        <v/>
      </c>
      <c r="Z2556" s="127" t="str">
        <f>IFERROR(VLOOKUP(V2556,TRANSPORTE!$A$4:$D$99,4,0),"")</f>
        <v/>
      </c>
      <c r="AA2556" s="127" t="str">
        <f>IFERROR(VLOOKUP(V2556,TRANSPORTE!$A$4:$E$99,5,0),"")</f>
        <v/>
      </c>
      <c r="AB2556" s="127" t="str">
        <f t="shared" si="294"/>
        <v/>
      </c>
      <c r="AC2556" s="127" t="str">
        <f t="shared" si="293"/>
        <v/>
      </c>
      <c r="AE2556" s="132" t="str">
        <f t="shared" si="291"/>
        <v/>
      </c>
      <c r="AH2556" s="127" t="str">
        <f t="shared" si="290"/>
        <v/>
      </c>
    </row>
    <row r="2557" spans="2:34" x14ac:dyDescent="0.3">
      <c r="B2557" s="127" t="str">
        <f t="shared" si="288"/>
        <v/>
      </c>
      <c r="C2557" s="127" t="str">
        <f t="shared" si="289"/>
        <v/>
      </c>
      <c r="E2557" s="159"/>
      <c r="F2557" s="148" t="str">
        <f>IFERROR(VLOOKUP(CONCATENATE(G2557,E2557),LOTES!$A$6:$D$1002,4,0),"")</f>
        <v/>
      </c>
      <c r="H2557" s="136" t="str">
        <f>IFERROR(VLOOKUP(CONCATENATE(G2557,E2557),LOTES!$A$6:$F$1000,6,0),"")</f>
        <v/>
      </c>
      <c r="I2557" s="132" t="str">
        <f t="shared" si="292"/>
        <v/>
      </c>
      <c r="R2557" s="132" t="str">
        <f>IFERROR(VLOOKUP(Q2557,PROVEEDORES!$A$2:$B$100,2,0),"")</f>
        <v/>
      </c>
      <c r="U2557" s="127" t="str">
        <f>IFERROR(VLOOKUP(V2557,TRANSPORTE!$A$4:$B$99,2,0),"")</f>
        <v/>
      </c>
      <c r="Y2557" s="127" t="str">
        <f>IFERROR(VLOOKUP(V2557,TRANSPORTE!$A$4:$C$99,3,0),"")</f>
        <v/>
      </c>
      <c r="Z2557" s="127" t="str">
        <f>IFERROR(VLOOKUP(V2557,TRANSPORTE!$A$4:$D$99,4,0),"")</f>
        <v/>
      </c>
      <c r="AA2557" s="127" t="str">
        <f>IFERROR(VLOOKUP(V2557,TRANSPORTE!$A$4:$E$99,5,0),"")</f>
        <v/>
      </c>
      <c r="AB2557" s="127" t="str">
        <f t="shared" si="294"/>
        <v/>
      </c>
      <c r="AC2557" s="127" t="str">
        <f t="shared" si="293"/>
        <v/>
      </c>
      <c r="AE2557" s="132" t="str">
        <f t="shared" si="291"/>
        <v/>
      </c>
      <c r="AH2557" s="127" t="str">
        <f t="shared" si="290"/>
        <v/>
      </c>
    </row>
    <row r="2558" spans="2:34" x14ac:dyDescent="0.3">
      <c r="B2558" s="127" t="str">
        <f t="shared" si="288"/>
        <v/>
      </c>
      <c r="C2558" s="127" t="str">
        <f t="shared" si="289"/>
        <v/>
      </c>
      <c r="E2558" s="159"/>
      <c r="F2558" s="148" t="str">
        <f>IFERROR(VLOOKUP(CONCATENATE(G2558,E2558),LOTES!$A$6:$D$1002,4,0),"")</f>
        <v/>
      </c>
      <c r="H2558" s="136" t="str">
        <f>IFERROR(VLOOKUP(CONCATENATE(G2558,E2558),LOTES!$A$6:$F$1000,6,0),"")</f>
        <v/>
      </c>
      <c r="I2558" s="132" t="str">
        <f t="shared" si="292"/>
        <v/>
      </c>
      <c r="R2558" s="132" t="str">
        <f>IFERROR(VLOOKUP(Q2558,PROVEEDORES!$A$2:$B$100,2,0),"")</f>
        <v/>
      </c>
      <c r="U2558" s="127" t="str">
        <f>IFERROR(VLOOKUP(V2558,TRANSPORTE!$A$4:$B$99,2,0),"")</f>
        <v/>
      </c>
      <c r="Y2558" s="127" t="str">
        <f>IFERROR(VLOOKUP(V2558,TRANSPORTE!$A$4:$C$99,3,0),"")</f>
        <v/>
      </c>
      <c r="Z2558" s="127" t="str">
        <f>IFERROR(VLOOKUP(V2558,TRANSPORTE!$A$4:$D$99,4,0),"")</f>
        <v/>
      </c>
      <c r="AA2558" s="127" t="str">
        <f>IFERROR(VLOOKUP(V2558,TRANSPORTE!$A$4:$E$99,5,0),"")</f>
        <v/>
      </c>
      <c r="AB2558" s="127" t="str">
        <f t="shared" si="294"/>
        <v/>
      </c>
      <c r="AC2558" s="127" t="str">
        <f t="shared" si="293"/>
        <v/>
      </c>
      <c r="AE2558" s="132" t="str">
        <f t="shared" si="291"/>
        <v/>
      </c>
      <c r="AH2558" s="127" t="str">
        <f t="shared" si="290"/>
        <v/>
      </c>
    </row>
    <row r="2559" spans="2:34" x14ac:dyDescent="0.3">
      <c r="B2559" s="127" t="str">
        <f t="shared" ref="B2559:B2622" si="295">CONCATENATE(A2559,AB2559)</f>
        <v/>
      </c>
      <c r="C2559" s="127" t="str">
        <f t="shared" ref="C2559:C2622" si="296">CONCATENATE(N2559,I2559)</f>
        <v/>
      </c>
      <c r="E2559" s="159"/>
      <c r="F2559" s="148" t="str">
        <f>IFERROR(VLOOKUP(CONCATENATE(G2559,E2559),LOTES!$A$6:$D$1002,4,0),"")</f>
        <v/>
      </c>
      <c r="H2559" s="136" t="str">
        <f>IFERROR(VLOOKUP(CONCATENATE(G2559,E2559),LOTES!$A$6:$F$1000,6,0),"")</f>
        <v/>
      </c>
      <c r="I2559" s="132" t="str">
        <f t="shared" si="292"/>
        <v/>
      </c>
      <c r="R2559" s="132" t="str">
        <f>IFERROR(VLOOKUP(Q2559,PROVEEDORES!$A$2:$B$100,2,0),"")</f>
        <v/>
      </c>
      <c r="U2559" s="127" t="str">
        <f>IFERROR(VLOOKUP(V2559,TRANSPORTE!$A$4:$B$99,2,0),"")</f>
        <v/>
      </c>
      <c r="Y2559" s="127" t="str">
        <f>IFERROR(VLOOKUP(V2559,TRANSPORTE!$A$4:$C$99,3,0),"")</f>
        <v/>
      </c>
      <c r="Z2559" s="127" t="str">
        <f>IFERROR(VLOOKUP(V2559,TRANSPORTE!$A$4:$D$99,4,0),"")</f>
        <v/>
      </c>
      <c r="AA2559" s="127" t="str">
        <f>IFERROR(VLOOKUP(V2559,TRANSPORTE!$A$4:$E$99,5,0),"")</f>
        <v/>
      </c>
      <c r="AB2559" s="127" t="str">
        <f t="shared" si="294"/>
        <v/>
      </c>
      <c r="AC2559" s="127" t="str">
        <f t="shared" si="293"/>
        <v/>
      </c>
      <c r="AE2559" s="132" t="str">
        <f t="shared" si="291"/>
        <v/>
      </c>
      <c r="AH2559" s="127" t="str">
        <f t="shared" ref="AH2559:AH2622" si="297">CONCATENATE(N2559,F2559)</f>
        <v/>
      </c>
    </row>
    <row r="2560" spans="2:34" x14ac:dyDescent="0.3">
      <c r="B2560" s="127" t="str">
        <f t="shared" si="295"/>
        <v/>
      </c>
      <c r="C2560" s="127" t="str">
        <f t="shared" si="296"/>
        <v/>
      </c>
      <c r="E2560" s="159"/>
      <c r="F2560" s="148" t="str">
        <f>IFERROR(VLOOKUP(CONCATENATE(G2560,E2560),LOTES!$A$6:$D$1002,4,0),"")</f>
        <v/>
      </c>
      <c r="H2560" s="136" t="str">
        <f>IFERROR(VLOOKUP(CONCATENATE(G2560,E2560),LOTES!$A$6:$F$1000,6,0),"")</f>
        <v/>
      </c>
      <c r="I2560" s="132" t="str">
        <f t="shared" si="292"/>
        <v/>
      </c>
      <c r="R2560" s="132" t="str">
        <f>IFERROR(VLOOKUP(Q2560,PROVEEDORES!$A$2:$B$100,2,0),"")</f>
        <v/>
      </c>
      <c r="U2560" s="127" t="str">
        <f>IFERROR(VLOOKUP(V2560,TRANSPORTE!$A$4:$B$99,2,0),"")</f>
        <v/>
      </c>
      <c r="Y2560" s="127" t="str">
        <f>IFERROR(VLOOKUP(V2560,TRANSPORTE!$A$4:$C$99,3,0),"")</f>
        <v/>
      </c>
      <c r="Z2560" s="127" t="str">
        <f>IFERROR(VLOOKUP(V2560,TRANSPORTE!$A$4:$D$99,4,0),"")</f>
        <v/>
      </c>
      <c r="AA2560" s="127" t="str">
        <f>IFERROR(VLOOKUP(V2560,TRANSPORTE!$A$4:$E$99,5,0),"")</f>
        <v/>
      </c>
      <c r="AB2560" s="127" t="str">
        <f t="shared" si="294"/>
        <v/>
      </c>
      <c r="AC2560" s="127" t="str">
        <f t="shared" si="293"/>
        <v/>
      </c>
      <c r="AE2560" s="132" t="str">
        <f t="shared" si="291"/>
        <v/>
      </c>
      <c r="AH2560" s="127" t="str">
        <f t="shared" si="297"/>
        <v/>
      </c>
    </row>
    <row r="2561" spans="2:34" x14ac:dyDescent="0.3">
      <c r="B2561" s="127" t="str">
        <f t="shared" si="295"/>
        <v/>
      </c>
      <c r="C2561" s="127" t="str">
        <f t="shared" si="296"/>
        <v/>
      </c>
      <c r="E2561" s="159"/>
      <c r="F2561" s="148" t="str">
        <f>IFERROR(VLOOKUP(CONCATENATE(G2561,E2561),LOTES!$A$6:$D$1002,4,0),"")</f>
        <v/>
      </c>
      <c r="H2561" s="136" t="str">
        <f>IFERROR(VLOOKUP(CONCATENATE(G2561,E2561),LOTES!$A$6:$F$1000,6,0),"")</f>
        <v/>
      </c>
      <c r="I2561" s="132" t="str">
        <f t="shared" si="292"/>
        <v/>
      </c>
      <c r="R2561" s="132" t="str">
        <f>IFERROR(VLOOKUP(Q2561,PROVEEDORES!$A$2:$B$100,2,0),"")</f>
        <v/>
      </c>
      <c r="U2561" s="127" t="str">
        <f>IFERROR(VLOOKUP(V2561,TRANSPORTE!$A$4:$B$99,2,0),"")</f>
        <v/>
      </c>
      <c r="Y2561" s="127" t="str">
        <f>IFERROR(VLOOKUP(V2561,TRANSPORTE!$A$4:$C$99,3,0),"")</f>
        <v/>
      </c>
      <c r="Z2561" s="127" t="str">
        <f>IFERROR(VLOOKUP(V2561,TRANSPORTE!$A$4:$D$99,4,0),"")</f>
        <v/>
      </c>
      <c r="AA2561" s="127" t="str">
        <f>IFERROR(VLOOKUP(V2561,TRANSPORTE!$A$4:$E$99,5,0),"")</f>
        <v/>
      </c>
      <c r="AB2561" s="127" t="str">
        <f t="shared" si="294"/>
        <v/>
      </c>
      <c r="AC2561" s="127" t="str">
        <f t="shared" si="293"/>
        <v/>
      </c>
      <c r="AE2561" s="132" t="str">
        <f t="shared" si="291"/>
        <v/>
      </c>
      <c r="AH2561" s="127" t="str">
        <f t="shared" si="297"/>
        <v/>
      </c>
    </row>
    <row r="2562" spans="2:34" x14ac:dyDescent="0.3">
      <c r="B2562" s="127" t="str">
        <f t="shared" si="295"/>
        <v/>
      </c>
      <c r="C2562" s="127" t="str">
        <f t="shared" si="296"/>
        <v/>
      </c>
      <c r="E2562" s="159"/>
      <c r="F2562" s="148" t="str">
        <f>IFERROR(VLOOKUP(CONCATENATE(G2562,E2562),LOTES!$A$6:$D$1002,4,0),"")</f>
        <v/>
      </c>
      <c r="H2562" s="136" t="str">
        <f>IFERROR(VLOOKUP(CONCATENATE(G2562,E2562),LOTES!$A$6:$F$1000,6,0),"")</f>
        <v/>
      </c>
      <c r="I2562" s="132" t="str">
        <f t="shared" si="292"/>
        <v/>
      </c>
      <c r="R2562" s="132" t="str">
        <f>IFERROR(VLOOKUP(Q2562,PROVEEDORES!$A$2:$B$100,2,0),"")</f>
        <v/>
      </c>
      <c r="U2562" s="127" t="str">
        <f>IFERROR(VLOOKUP(V2562,TRANSPORTE!$A$4:$B$99,2,0),"")</f>
        <v/>
      </c>
      <c r="Y2562" s="127" t="str">
        <f>IFERROR(VLOOKUP(V2562,TRANSPORTE!$A$4:$C$99,3,0),"")</f>
        <v/>
      </c>
      <c r="Z2562" s="127" t="str">
        <f>IFERROR(VLOOKUP(V2562,TRANSPORTE!$A$4:$D$99,4,0),"")</f>
        <v/>
      </c>
      <c r="AA2562" s="127" t="str">
        <f>IFERROR(VLOOKUP(V2562,TRANSPORTE!$A$4:$E$99,5,0),"")</f>
        <v/>
      </c>
      <c r="AB2562" s="127" t="str">
        <f t="shared" si="294"/>
        <v/>
      </c>
      <c r="AC2562" s="127" t="str">
        <f t="shared" si="293"/>
        <v/>
      </c>
      <c r="AE2562" s="132" t="str">
        <f t="shared" ref="AE2562:AE2625" si="298">IF(N2562&lt;&gt;"",IF(N2562=N2561,AE2561,AE2561+1),"")</f>
        <v/>
      </c>
      <c r="AH2562" s="127" t="str">
        <f t="shared" si="297"/>
        <v/>
      </c>
    </row>
    <row r="2563" spans="2:34" x14ac:dyDescent="0.3">
      <c r="B2563" s="127" t="str">
        <f t="shared" si="295"/>
        <v/>
      </c>
      <c r="C2563" s="127" t="str">
        <f t="shared" si="296"/>
        <v/>
      </c>
      <c r="E2563" s="159"/>
      <c r="F2563" s="148" t="str">
        <f>IFERROR(VLOOKUP(CONCATENATE(G2563,E2563),LOTES!$A$6:$D$1002,4,0),"")</f>
        <v/>
      </c>
      <c r="H2563" s="136" t="str">
        <f>IFERROR(VLOOKUP(CONCATENATE(G2563,E2563),LOTES!$A$6:$F$1000,6,0),"")</f>
        <v/>
      </c>
      <c r="I2563" s="132" t="str">
        <f t="shared" si="292"/>
        <v/>
      </c>
      <c r="R2563" s="132" t="str">
        <f>IFERROR(VLOOKUP(Q2563,PROVEEDORES!$A$2:$B$100,2,0),"")</f>
        <v/>
      </c>
      <c r="U2563" s="127" t="str">
        <f>IFERROR(VLOOKUP(V2563,TRANSPORTE!$A$4:$B$99,2,0),"")</f>
        <v/>
      </c>
      <c r="Y2563" s="127" t="str">
        <f>IFERROR(VLOOKUP(V2563,TRANSPORTE!$A$4:$C$99,3,0),"")</f>
        <v/>
      </c>
      <c r="Z2563" s="127" t="str">
        <f>IFERROR(VLOOKUP(V2563,TRANSPORTE!$A$4:$D$99,4,0),"")</f>
        <v/>
      </c>
      <c r="AA2563" s="127" t="str">
        <f>IFERROR(VLOOKUP(V2563,TRANSPORTE!$A$4:$E$99,5,0),"")</f>
        <v/>
      </c>
      <c r="AB2563" s="127" t="str">
        <f t="shared" si="294"/>
        <v/>
      </c>
      <c r="AC2563" s="127" t="str">
        <f t="shared" si="293"/>
        <v/>
      </c>
      <c r="AE2563" s="132" t="str">
        <f t="shared" si="298"/>
        <v/>
      </c>
      <c r="AH2563" s="127" t="str">
        <f t="shared" si="297"/>
        <v/>
      </c>
    </row>
    <row r="2564" spans="2:34" x14ac:dyDescent="0.3">
      <c r="B2564" s="127" t="str">
        <f t="shared" si="295"/>
        <v/>
      </c>
      <c r="C2564" s="127" t="str">
        <f t="shared" si="296"/>
        <v/>
      </c>
      <c r="E2564" s="159"/>
      <c r="F2564" s="148" t="str">
        <f>IFERROR(VLOOKUP(CONCATENATE(G2564,E2564),LOTES!$A$6:$D$1002,4,0),"")</f>
        <v/>
      </c>
      <c r="H2564" s="136" t="str">
        <f>IFERROR(VLOOKUP(CONCATENATE(G2564,E2564),LOTES!$A$6:$F$1000,6,0),"")</f>
        <v/>
      </c>
      <c r="I2564" s="132" t="str">
        <f t="shared" si="292"/>
        <v/>
      </c>
      <c r="R2564" s="132" t="str">
        <f>IFERROR(VLOOKUP(Q2564,PROVEEDORES!$A$2:$B$100,2,0),"")</f>
        <v/>
      </c>
      <c r="U2564" s="127" t="str">
        <f>IFERROR(VLOOKUP(V2564,TRANSPORTE!$A$4:$B$99,2,0),"")</f>
        <v/>
      </c>
      <c r="Y2564" s="127" t="str">
        <f>IFERROR(VLOOKUP(V2564,TRANSPORTE!$A$4:$C$99,3,0),"")</f>
        <v/>
      </c>
      <c r="Z2564" s="127" t="str">
        <f>IFERROR(VLOOKUP(V2564,TRANSPORTE!$A$4:$D$99,4,0),"")</f>
        <v/>
      </c>
      <c r="AA2564" s="127" t="str">
        <f>IFERROR(VLOOKUP(V2564,TRANSPORTE!$A$4:$E$99,5,0),"")</f>
        <v/>
      </c>
      <c r="AB2564" s="127" t="str">
        <f t="shared" si="294"/>
        <v/>
      </c>
      <c r="AC2564" s="127" t="str">
        <f t="shared" si="293"/>
        <v/>
      </c>
      <c r="AE2564" s="132" t="str">
        <f t="shared" si="298"/>
        <v/>
      </c>
      <c r="AH2564" s="127" t="str">
        <f t="shared" si="297"/>
        <v/>
      </c>
    </row>
    <row r="2565" spans="2:34" x14ac:dyDescent="0.3">
      <c r="B2565" s="127" t="str">
        <f t="shared" si="295"/>
        <v/>
      </c>
      <c r="C2565" s="127" t="str">
        <f t="shared" si="296"/>
        <v/>
      </c>
      <c r="E2565" s="159"/>
      <c r="F2565" s="148" t="str">
        <f>IFERROR(VLOOKUP(CONCATENATE(G2565,E2565),LOTES!$A$6:$D$1002,4,0),"")</f>
        <v/>
      </c>
      <c r="H2565" s="136" t="str">
        <f>IFERROR(VLOOKUP(CONCATENATE(G2565,E2565),LOTES!$A$6:$F$1000,6,0),"")</f>
        <v/>
      </c>
      <c r="I2565" s="132" t="str">
        <f t="shared" si="292"/>
        <v/>
      </c>
      <c r="R2565" s="132" t="str">
        <f>IFERROR(VLOOKUP(Q2565,PROVEEDORES!$A$2:$B$100,2,0),"")</f>
        <v/>
      </c>
      <c r="U2565" s="127" t="str">
        <f>IFERROR(VLOOKUP(V2565,TRANSPORTE!$A$4:$B$99,2,0),"")</f>
        <v/>
      </c>
      <c r="Y2565" s="127" t="str">
        <f>IFERROR(VLOOKUP(V2565,TRANSPORTE!$A$4:$C$99,3,0),"")</f>
        <v/>
      </c>
      <c r="Z2565" s="127" t="str">
        <f>IFERROR(VLOOKUP(V2565,TRANSPORTE!$A$4:$D$99,4,0),"")</f>
        <v/>
      </c>
      <c r="AA2565" s="127" t="str">
        <f>IFERROR(VLOOKUP(V2565,TRANSPORTE!$A$4:$E$99,5,0),"")</f>
        <v/>
      </c>
      <c r="AB2565" s="127" t="str">
        <f t="shared" si="294"/>
        <v/>
      </c>
      <c r="AC2565" s="127" t="str">
        <f t="shared" si="293"/>
        <v/>
      </c>
      <c r="AE2565" s="132" t="str">
        <f t="shared" si="298"/>
        <v/>
      </c>
      <c r="AH2565" s="127" t="str">
        <f t="shared" si="297"/>
        <v/>
      </c>
    </row>
    <row r="2566" spans="2:34" x14ac:dyDescent="0.3">
      <c r="B2566" s="127" t="str">
        <f t="shared" si="295"/>
        <v/>
      </c>
      <c r="C2566" s="127" t="str">
        <f t="shared" si="296"/>
        <v/>
      </c>
      <c r="E2566" s="159"/>
      <c r="F2566" s="148" t="str">
        <f>IFERROR(VLOOKUP(CONCATENATE(G2566,E2566),LOTES!$A$6:$D$1002,4,0),"")</f>
        <v/>
      </c>
      <c r="H2566" s="136" t="str">
        <f>IFERROR(VLOOKUP(CONCATENATE(G2566,E2566),LOTES!$A$6:$F$1000,6,0),"")</f>
        <v/>
      </c>
      <c r="I2566" s="132" t="str">
        <f t="shared" ref="I2566:I2629" si="299">IF(E2566&lt;&gt;"",IFERROR(IF(N2566&lt;&gt;N2565,1,IF(E2566=E2565,I2565,I2565+1)),""),"")</f>
        <v/>
      </c>
      <c r="R2566" s="132" t="str">
        <f>IFERROR(VLOOKUP(Q2566,PROVEEDORES!$A$2:$B$100,2,0),"")</f>
        <v/>
      </c>
      <c r="U2566" s="127" t="str">
        <f>IFERROR(VLOOKUP(V2566,TRANSPORTE!$A$4:$B$99,2,0),"")</f>
        <v/>
      </c>
      <c r="Y2566" s="127" t="str">
        <f>IFERROR(VLOOKUP(V2566,TRANSPORTE!$A$4:$C$99,3,0),"")</f>
        <v/>
      </c>
      <c r="Z2566" s="127" t="str">
        <f>IFERROR(VLOOKUP(V2566,TRANSPORTE!$A$4:$D$99,4,0),"")</f>
        <v/>
      </c>
      <c r="AA2566" s="127" t="str">
        <f>IFERROR(VLOOKUP(V2566,TRANSPORTE!$A$4:$E$99,5,0),"")</f>
        <v/>
      </c>
      <c r="AB2566" s="127" t="str">
        <f t="shared" si="294"/>
        <v/>
      </c>
      <c r="AC2566" s="127" t="str">
        <f t="shared" ref="AC2566:AC2629" si="300">IF(N2566&lt;&gt;"",1,"")</f>
        <v/>
      </c>
      <c r="AE2566" s="132" t="str">
        <f t="shared" si="298"/>
        <v/>
      </c>
      <c r="AH2566" s="127" t="str">
        <f t="shared" si="297"/>
        <v/>
      </c>
    </row>
    <row r="2567" spans="2:34" x14ac:dyDescent="0.3">
      <c r="B2567" s="127" t="str">
        <f t="shared" si="295"/>
        <v/>
      </c>
      <c r="C2567" s="127" t="str">
        <f t="shared" si="296"/>
        <v/>
      </c>
      <c r="E2567" s="159"/>
      <c r="F2567" s="148" t="str">
        <f>IFERROR(VLOOKUP(CONCATENATE(G2567,E2567),LOTES!$A$6:$D$1002,4,0),"")</f>
        <v/>
      </c>
      <c r="H2567" s="136" t="str">
        <f>IFERROR(VLOOKUP(CONCATENATE(G2567,E2567),LOTES!$A$6:$F$1000,6,0),"")</f>
        <v/>
      </c>
      <c r="I2567" s="132" t="str">
        <f t="shared" si="299"/>
        <v/>
      </c>
      <c r="R2567" s="132" t="str">
        <f>IFERROR(VLOOKUP(Q2567,PROVEEDORES!$A$2:$B$100,2,0),"")</f>
        <v/>
      </c>
      <c r="U2567" s="127" t="str">
        <f>IFERROR(VLOOKUP(V2567,TRANSPORTE!$A$4:$B$99,2,0),"")</f>
        <v/>
      </c>
      <c r="Y2567" s="127" t="str">
        <f>IFERROR(VLOOKUP(V2567,TRANSPORTE!$A$4:$C$99,3,0),"")</f>
        <v/>
      </c>
      <c r="Z2567" s="127" t="str">
        <f>IFERROR(VLOOKUP(V2567,TRANSPORTE!$A$4:$D$99,4,0),"")</f>
        <v/>
      </c>
      <c r="AA2567" s="127" t="str">
        <f>IFERROR(VLOOKUP(V2567,TRANSPORTE!$A$4:$E$99,5,0),"")</f>
        <v/>
      </c>
      <c r="AB2567" s="127" t="str">
        <f t="shared" si="294"/>
        <v/>
      </c>
      <c r="AC2567" s="127" t="str">
        <f t="shared" si="300"/>
        <v/>
      </c>
      <c r="AE2567" s="132" t="str">
        <f t="shared" si="298"/>
        <v/>
      </c>
      <c r="AH2567" s="127" t="str">
        <f t="shared" si="297"/>
        <v/>
      </c>
    </row>
    <row r="2568" spans="2:34" x14ac:dyDescent="0.3">
      <c r="B2568" s="127" t="str">
        <f t="shared" si="295"/>
        <v/>
      </c>
      <c r="C2568" s="127" t="str">
        <f t="shared" si="296"/>
        <v/>
      </c>
      <c r="E2568" s="159"/>
      <c r="F2568" s="148" t="str">
        <f>IFERROR(VLOOKUP(CONCATENATE(G2568,E2568),LOTES!$A$6:$D$1002,4,0),"")</f>
        <v/>
      </c>
      <c r="H2568" s="136" t="str">
        <f>IFERROR(VLOOKUP(CONCATENATE(G2568,E2568),LOTES!$A$6:$F$1000,6,0),"")</f>
        <v/>
      </c>
      <c r="I2568" s="132" t="str">
        <f t="shared" si="299"/>
        <v/>
      </c>
      <c r="R2568" s="132" t="str">
        <f>IFERROR(VLOOKUP(Q2568,PROVEEDORES!$A$2:$B$100,2,0),"")</f>
        <v/>
      </c>
      <c r="U2568" s="127" t="str">
        <f>IFERROR(VLOOKUP(V2568,TRANSPORTE!$A$4:$B$99,2,0),"")</f>
        <v/>
      </c>
      <c r="Y2568" s="127" t="str">
        <f>IFERROR(VLOOKUP(V2568,TRANSPORTE!$A$4:$C$99,3,0),"")</f>
        <v/>
      </c>
      <c r="Z2568" s="127" t="str">
        <f>IFERROR(VLOOKUP(V2568,TRANSPORTE!$A$4:$D$99,4,0),"")</f>
        <v/>
      </c>
      <c r="AA2568" s="127" t="str">
        <f>IFERROR(VLOOKUP(V2568,TRANSPORTE!$A$4:$E$99,5,0),"")</f>
        <v/>
      </c>
      <c r="AB2568" s="127" t="str">
        <f t="shared" si="294"/>
        <v/>
      </c>
      <c r="AC2568" s="127" t="str">
        <f t="shared" si="300"/>
        <v/>
      </c>
      <c r="AE2568" s="132" t="str">
        <f t="shared" si="298"/>
        <v/>
      </c>
      <c r="AH2568" s="127" t="str">
        <f t="shared" si="297"/>
        <v/>
      </c>
    </row>
    <row r="2569" spans="2:34" x14ac:dyDescent="0.3">
      <c r="B2569" s="127" t="str">
        <f t="shared" si="295"/>
        <v/>
      </c>
      <c r="C2569" s="127" t="str">
        <f t="shared" si="296"/>
        <v/>
      </c>
      <c r="E2569" s="159"/>
      <c r="F2569" s="148" t="str">
        <f>IFERROR(VLOOKUP(CONCATENATE(G2569,E2569),LOTES!$A$6:$D$1002,4,0),"")</f>
        <v/>
      </c>
      <c r="H2569" s="136" t="str">
        <f>IFERROR(VLOOKUP(CONCATENATE(G2569,E2569),LOTES!$A$6:$F$1000,6,0),"")</f>
        <v/>
      </c>
      <c r="I2569" s="132" t="str">
        <f t="shared" si="299"/>
        <v/>
      </c>
      <c r="R2569" s="132" t="str">
        <f>IFERROR(VLOOKUP(Q2569,PROVEEDORES!$A$2:$B$100,2,0),"")</f>
        <v/>
      </c>
      <c r="U2569" s="127" t="str">
        <f>IFERROR(VLOOKUP(V2569,TRANSPORTE!$A$4:$B$99,2,0),"")</f>
        <v/>
      </c>
      <c r="Y2569" s="127" t="str">
        <f>IFERROR(VLOOKUP(V2569,TRANSPORTE!$A$4:$C$99,3,0),"")</f>
        <v/>
      </c>
      <c r="Z2569" s="127" t="str">
        <f>IFERROR(VLOOKUP(V2569,TRANSPORTE!$A$4:$D$99,4,0),"")</f>
        <v/>
      </c>
      <c r="AA2569" s="127" t="str">
        <f>IFERROR(VLOOKUP(V2569,TRANSPORTE!$A$4:$E$99,5,0),"")</f>
        <v/>
      </c>
      <c r="AB2569" s="127" t="str">
        <f t="shared" si="294"/>
        <v/>
      </c>
      <c r="AC2569" s="127" t="str">
        <f t="shared" si="300"/>
        <v/>
      </c>
      <c r="AE2569" s="132" t="str">
        <f t="shared" si="298"/>
        <v/>
      </c>
      <c r="AH2569" s="127" t="str">
        <f t="shared" si="297"/>
        <v/>
      </c>
    </row>
    <row r="2570" spans="2:34" x14ac:dyDescent="0.3">
      <c r="B2570" s="127" t="str">
        <f t="shared" si="295"/>
        <v/>
      </c>
      <c r="C2570" s="127" t="str">
        <f t="shared" si="296"/>
        <v/>
      </c>
      <c r="E2570" s="159"/>
      <c r="F2570" s="148" t="str">
        <f>IFERROR(VLOOKUP(CONCATENATE(G2570,E2570),LOTES!$A$6:$D$1002,4,0),"")</f>
        <v/>
      </c>
      <c r="H2570" s="136" t="str">
        <f>IFERROR(VLOOKUP(CONCATENATE(G2570,E2570),LOTES!$A$6:$F$1000,6,0),"")</f>
        <v/>
      </c>
      <c r="I2570" s="132" t="str">
        <f t="shared" si="299"/>
        <v/>
      </c>
      <c r="R2570" s="132" t="str">
        <f>IFERROR(VLOOKUP(Q2570,PROVEEDORES!$A$2:$B$100,2,0),"")</f>
        <v/>
      </c>
      <c r="U2570" s="127" t="str">
        <f>IFERROR(VLOOKUP(V2570,TRANSPORTE!$A$4:$B$99,2,0),"")</f>
        <v/>
      </c>
      <c r="Y2570" s="127" t="str">
        <f>IFERROR(VLOOKUP(V2570,TRANSPORTE!$A$4:$C$99,3,0),"")</f>
        <v/>
      </c>
      <c r="Z2570" s="127" t="str">
        <f>IFERROR(VLOOKUP(V2570,TRANSPORTE!$A$4:$D$99,4,0),"")</f>
        <v/>
      </c>
      <c r="AA2570" s="127" t="str">
        <f>IFERROR(VLOOKUP(V2570,TRANSPORTE!$A$4:$E$99,5,0),"")</f>
        <v/>
      </c>
      <c r="AB2570" s="127" t="str">
        <f t="shared" si="294"/>
        <v/>
      </c>
      <c r="AC2570" s="127" t="str">
        <f t="shared" si="300"/>
        <v/>
      </c>
      <c r="AE2570" s="132" t="str">
        <f t="shared" si="298"/>
        <v/>
      </c>
      <c r="AH2570" s="127" t="str">
        <f t="shared" si="297"/>
        <v/>
      </c>
    </row>
    <row r="2571" spans="2:34" x14ac:dyDescent="0.3">
      <c r="B2571" s="127" t="str">
        <f t="shared" si="295"/>
        <v/>
      </c>
      <c r="C2571" s="127" t="str">
        <f t="shared" si="296"/>
        <v/>
      </c>
      <c r="E2571" s="159"/>
      <c r="F2571" s="148" t="str">
        <f>IFERROR(VLOOKUP(CONCATENATE(G2571,E2571),LOTES!$A$6:$D$1002,4,0),"")</f>
        <v/>
      </c>
      <c r="H2571" s="136" t="str">
        <f>IFERROR(VLOOKUP(CONCATENATE(G2571,E2571),LOTES!$A$6:$F$1000,6,0),"")</f>
        <v/>
      </c>
      <c r="I2571" s="132" t="str">
        <f t="shared" si="299"/>
        <v/>
      </c>
      <c r="R2571" s="132" t="str">
        <f>IFERROR(VLOOKUP(Q2571,PROVEEDORES!$A$2:$B$100,2,0),"")</f>
        <v/>
      </c>
      <c r="U2571" s="127" t="str">
        <f>IFERROR(VLOOKUP(V2571,TRANSPORTE!$A$4:$B$99,2,0),"")</f>
        <v/>
      </c>
      <c r="Y2571" s="127" t="str">
        <f>IFERROR(VLOOKUP(V2571,TRANSPORTE!$A$4:$C$99,3,0),"")</f>
        <v/>
      </c>
      <c r="Z2571" s="127" t="str">
        <f>IFERROR(VLOOKUP(V2571,TRANSPORTE!$A$4:$D$99,4,0),"")</f>
        <v/>
      </c>
      <c r="AA2571" s="127" t="str">
        <f>IFERROR(VLOOKUP(V2571,TRANSPORTE!$A$4:$E$99,5,0),"")</f>
        <v/>
      </c>
      <c r="AB2571" s="127" t="str">
        <f t="shared" ref="AB2571:AB2634" si="301">IF(N2571&lt;&gt;"",IF(A2571&lt;&gt;A2570,1,IF(N2571=N2570,AB2570,AB2570+1)),"")</f>
        <v/>
      </c>
      <c r="AC2571" s="127" t="str">
        <f t="shared" si="300"/>
        <v/>
      </c>
      <c r="AE2571" s="132" t="str">
        <f t="shared" si="298"/>
        <v/>
      </c>
      <c r="AH2571" s="127" t="str">
        <f t="shared" si="297"/>
        <v/>
      </c>
    </row>
    <row r="2572" spans="2:34" x14ac:dyDescent="0.3">
      <c r="B2572" s="127" t="str">
        <f t="shared" si="295"/>
        <v/>
      </c>
      <c r="C2572" s="127" t="str">
        <f t="shared" si="296"/>
        <v/>
      </c>
      <c r="E2572" s="159"/>
      <c r="F2572" s="148" t="str">
        <f>IFERROR(VLOOKUP(CONCATENATE(G2572,E2572),LOTES!$A$6:$D$1002,4,0),"")</f>
        <v/>
      </c>
      <c r="H2572" s="136" t="str">
        <f>IFERROR(VLOOKUP(CONCATENATE(G2572,E2572),LOTES!$A$6:$F$1000,6,0),"")</f>
        <v/>
      </c>
      <c r="I2572" s="132" t="str">
        <f t="shared" si="299"/>
        <v/>
      </c>
      <c r="R2572" s="132" t="str">
        <f>IFERROR(VLOOKUP(Q2572,PROVEEDORES!$A$2:$B$100,2,0),"")</f>
        <v/>
      </c>
      <c r="U2572" s="127" t="str">
        <f>IFERROR(VLOOKUP(V2572,TRANSPORTE!$A$4:$B$99,2,0),"")</f>
        <v/>
      </c>
      <c r="Y2572" s="127" t="str">
        <f>IFERROR(VLOOKUP(V2572,TRANSPORTE!$A$4:$C$99,3,0),"")</f>
        <v/>
      </c>
      <c r="Z2572" s="127" t="str">
        <f>IFERROR(VLOOKUP(V2572,TRANSPORTE!$A$4:$D$99,4,0),"")</f>
        <v/>
      </c>
      <c r="AA2572" s="127" t="str">
        <f>IFERROR(VLOOKUP(V2572,TRANSPORTE!$A$4:$E$99,5,0),"")</f>
        <v/>
      </c>
      <c r="AB2572" s="127" t="str">
        <f t="shared" si="301"/>
        <v/>
      </c>
      <c r="AC2572" s="127" t="str">
        <f t="shared" si="300"/>
        <v/>
      </c>
      <c r="AE2572" s="132" t="str">
        <f t="shared" si="298"/>
        <v/>
      </c>
      <c r="AH2572" s="127" t="str">
        <f t="shared" si="297"/>
        <v/>
      </c>
    </row>
    <row r="2573" spans="2:34" x14ac:dyDescent="0.3">
      <c r="B2573" s="127" t="str">
        <f t="shared" si="295"/>
        <v/>
      </c>
      <c r="C2573" s="127" t="str">
        <f t="shared" si="296"/>
        <v/>
      </c>
      <c r="E2573" s="159"/>
      <c r="F2573" s="148" t="str">
        <f>IFERROR(VLOOKUP(CONCATENATE(G2573,E2573),LOTES!$A$6:$D$1002,4,0),"")</f>
        <v/>
      </c>
      <c r="H2573" s="136" t="str">
        <f>IFERROR(VLOOKUP(CONCATENATE(G2573,E2573),LOTES!$A$6:$F$1000,6,0),"")</f>
        <v/>
      </c>
      <c r="I2573" s="132" t="str">
        <f t="shared" si="299"/>
        <v/>
      </c>
      <c r="R2573" s="132" t="str">
        <f>IFERROR(VLOOKUP(Q2573,PROVEEDORES!$A$2:$B$100,2,0),"")</f>
        <v/>
      </c>
      <c r="U2573" s="127" t="str">
        <f>IFERROR(VLOOKUP(V2573,TRANSPORTE!$A$4:$B$99,2,0),"")</f>
        <v/>
      </c>
      <c r="Y2573" s="127" t="str">
        <f>IFERROR(VLOOKUP(V2573,TRANSPORTE!$A$4:$C$99,3,0),"")</f>
        <v/>
      </c>
      <c r="Z2573" s="127" t="str">
        <f>IFERROR(VLOOKUP(V2573,TRANSPORTE!$A$4:$D$99,4,0),"")</f>
        <v/>
      </c>
      <c r="AA2573" s="127" t="str">
        <f>IFERROR(VLOOKUP(V2573,TRANSPORTE!$A$4:$E$99,5,0),"")</f>
        <v/>
      </c>
      <c r="AB2573" s="127" t="str">
        <f t="shared" si="301"/>
        <v/>
      </c>
      <c r="AC2573" s="127" t="str">
        <f t="shared" si="300"/>
        <v/>
      </c>
      <c r="AE2573" s="132" t="str">
        <f t="shared" si="298"/>
        <v/>
      </c>
      <c r="AH2573" s="127" t="str">
        <f t="shared" si="297"/>
        <v/>
      </c>
    </row>
    <row r="2574" spans="2:34" x14ac:dyDescent="0.3">
      <c r="B2574" s="127" t="str">
        <f t="shared" si="295"/>
        <v/>
      </c>
      <c r="C2574" s="127" t="str">
        <f t="shared" si="296"/>
        <v/>
      </c>
      <c r="E2574" s="159"/>
      <c r="F2574" s="148" t="str">
        <f>IFERROR(VLOOKUP(CONCATENATE(G2574,E2574),LOTES!$A$6:$D$1002,4,0),"")</f>
        <v/>
      </c>
      <c r="H2574" s="136" t="str">
        <f>IFERROR(VLOOKUP(CONCATENATE(G2574,E2574),LOTES!$A$6:$F$1000,6,0),"")</f>
        <v/>
      </c>
      <c r="I2574" s="132" t="str">
        <f t="shared" si="299"/>
        <v/>
      </c>
      <c r="R2574" s="132" t="str">
        <f>IFERROR(VLOOKUP(Q2574,PROVEEDORES!$A$2:$B$100,2,0),"")</f>
        <v/>
      </c>
      <c r="U2574" s="127" t="str">
        <f>IFERROR(VLOOKUP(V2574,TRANSPORTE!$A$4:$B$99,2,0),"")</f>
        <v/>
      </c>
      <c r="Y2574" s="127" t="str">
        <f>IFERROR(VLOOKUP(V2574,TRANSPORTE!$A$4:$C$99,3,0),"")</f>
        <v/>
      </c>
      <c r="Z2574" s="127" t="str">
        <f>IFERROR(VLOOKUP(V2574,TRANSPORTE!$A$4:$D$99,4,0),"")</f>
        <v/>
      </c>
      <c r="AA2574" s="127" t="str">
        <f>IFERROR(VLOOKUP(V2574,TRANSPORTE!$A$4:$E$99,5,0),"")</f>
        <v/>
      </c>
      <c r="AB2574" s="127" t="str">
        <f t="shared" si="301"/>
        <v/>
      </c>
      <c r="AC2574" s="127" t="str">
        <f t="shared" si="300"/>
        <v/>
      </c>
      <c r="AE2574" s="132" t="str">
        <f t="shared" si="298"/>
        <v/>
      </c>
      <c r="AH2574" s="127" t="str">
        <f t="shared" si="297"/>
        <v/>
      </c>
    </row>
    <row r="2575" spans="2:34" x14ac:dyDescent="0.3">
      <c r="B2575" s="127" t="str">
        <f t="shared" si="295"/>
        <v/>
      </c>
      <c r="C2575" s="127" t="str">
        <f t="shared" si="296"/>
        <v/>
      </c>
      <c r="E2575" s="159"/>
      <c r="F2575" s="148" t="str">
        <f>IFERROR(VLOOKUP(CONCATENATE(G2575,E2575),LOTES!$A$6:$D$1002,4,0),"")</f>
        <v/>
      </c>
      <c r="H2575" s="136" t="str">
        <f>IFERROR(VLOOKUP(CONCATENATE(G2575,E2575),LOTES!$A$6:$F$1000,6,0),"")</f>
        <v/>
      </c>
      <c r="I2575" s="132" t="str">
        <f t="shared" si="299"/>
        <v/>
      </c>
      <c r="R2575" s="132" t="str">
        <f>IFERROR(VLOOKUP(Q2575,PROVEEDORES!$A$2:$B$100,2,0),"")</f>
        <v/>
      </c>
      <c r="U2575" s="127" t="str">
        <f>IFERROR(VLOOKUP(V2575,TRANSPORTE!$A$4:$B$99,2,0),"")</f>
        <v/>
      </c>
      <c r="Y2575" s="127" t="str">
        <f>IFERROR(VLOOKUP(V2575,TRANSPORTE!$A$4:$C$99,3,0),"")</f>
        <v/>
      </c>
      <c r="Z2575" s="127" t="str">
        <f>IFERROR(VLOOKUP(V2575,TRANSPORTE!$A$4:$D$99,4,0),"")</f>
        <v/>
      </c>
      <c r="AA2575" s="127" t="str">
        <f>IFERROR(VLOOKUP(V2575,TRANSPORTE!$A$4:$E$99,5,0),"")</f>
        <v/>
      </c>
      <c r="AB2575" s="127" t="str">
        <f t="shared" si="301"/>
        <v/>
      </c>
      <c r="AC2575" s="127" t="str">
        <f t="shared" si="300"/>
        <v/>
      </c>
      <c r="AE2575" s="132" t="str">
        <f t="shared" si="298"/>
        <v/>
      </c>
      <c r="AH2575" s="127" t="str">
        <f t="shared" si="297"/>
        <v/>
      </c>
    </row>
    <row r="2576" spans="2:34" x14ac:dyDescent="0.3">
      <c r="B2576" s="127" t="str">
        <f t="shared" si="295"/>
        <v/>
      </c>
      <c r="C2576" s="127" t="str">
        <f t="shared" si="296"/>
        <v/>
      </c>
      <c r="E2576" s="159"/>
      <c r="F2576" s="148" t="str">
        <f>IFERROR(VLOOKUP(CONCATENATE(G2576,E2576),LOTES!$A$6:$D$1002,4,0),"")</f>
        <v/>
      </c>
      <c r="H2576" s="136" t="str">
        <f>IFERROR(VLOOKUP(CONCATENATE(G2576,E2576),LOTES!$A$6:$F$1000,6,0),"")</f>
        <v/>
      </c>
      <c r="I2576" s="132" t="str">
        <f t="shared" si="299"/>
        <v/>
      </c>
      <c r="R2576" s="132" t="str">
        <f>IFERROR(VLOOKUP(Q2576,PROVEEDORES!$A$2:$B$100,2,0),"")</f>
        <v/>
      </c>
      <c r="U2576" s="127" t="str">
        <f>IFERROR(VLOOKUP(V2576,TRANSPORTE!$A$4:$B$99,2,0),"")</f>
        <v/>
      </c>
      <c r="Y2576" s="127" t="str">
        <f>IFERROR(VLOOKUP(V2576,TRANSPORTE!$A$4:$C$99,3,0),"")</f>
        <v/>
      </c>
      <c r="Z2576" s="127" t="str">
        <f>IFERROR(VLOOKUP(V2576,TRANSPORTE!$A$4:$D$99,4,0),"")</f>
        <v/>
      </c>
      <c r="AA2576" s="127" t="str">
        <f>IFERROR(VLOOKUP(V2576,TRANSPORTE!$A$4:$E$99,5,0),"")</f>
        <v/>
      </c>
      <c r="AB2576" s="127" t="str">
        <f t="shared" si="301"/>
        <v/>
      </c>
      <c r="AC2576" s="127" t="str">
        <f t="shared" si="300"/>
        <v/>
      </c>
      <c r="AE2576" s="132" t="str">
        <f t="shared" si="298"/>
        <v/>
      </c>
      <c r="AH2576" s="127" t="str">
        <f t="shared" si="297"/>
        <v/>
      </c>
    </row>
    <row r="2577" spans="2:34" x14ac:dyDescent="0.3">
      <c r="B2577" s="127" t="str">
        <f t="shared" si="295"/>
        <v/>
      </c>
      <c r="C2577" s="127" t="str">
        <f t="shared" si="296"/>
        <v/>
      </c>
      <c r="E2577" s="159"/>
      <c r="F2577" s="148" t="str">
        <f>IFERROR(VLOOKUP(CONCATENATE(G2577,E2577),LOTES!$A$6:$D$1002,4,0),"")</f>
        <v/>
      </c>
      <c r="H2577" s="136" t="str">
        <f>IFERROR(VLOOKUP(CONCATENATE(G2577,E2577),LOTES!$A$6:$F$1000,6,0),"")</f>
        <v/>
      </c>
      <c r="I2577" s="132" t="str">
        <f t="shared" si="299"/>
        <v/>
      </c>
      <c r="R2577" s="132" t="str">
        <f>IFERROR(VLOOKUP(Q2577,PROVEEDORES!$A$2:$B$100,2,0),"")</f>
        <v/>
      </c>
      <c r="U2577" s="127" t="str">
        <f>IFERROR(VLOOKUP(V2577,TRANSPORTE!$A$4:$B$99,2,0),"")</f>
        <v/>
      </c>
      <c r="Y2577" s="127" t="str">
        <f>IFERROR(VLOOKUP(V2577,TRANSPORTE!$A$4:$C$99,3,0),"")</f>
        <v/>
      </c>
      <c r="Z2577" s="127" t="str">
        <f>IFERROR(VLOOKUP(V2577,TRANSPORTE!$A$4:$D$99,4,0),"")</f>
        <v/>
      </c>
      <c r="AA2577" s="127" t="str">
        <f>IFERROR(VLOOKUP(V2577,TRANSPORTE!$A$4:$E$99,5,0),"")</f>
        <v/>
      </c>
      <c r="AB2577" s="127" t="str">
        <f t="shared" si="301"/>
        <v/>
      </c>
      <c r="AC2577" s="127" t="str">
        <f t="shared" si="300"/>
        <v/>
      </c>
      <c r="AE2577" s="132" t="str">
        <f t="shared" si="298"/>
        <v/>
      </c>
      <c r="AH2577" s="127" t="str">
        <f t="shared" si="297"/>
        <v/>
      </c>
    </row>
    <row r="2578" spans="2:34" x14ac:dyDescent="0.3">
      <c r="B2578" s="127" t="str">
        <f t="shared" si="295"/>
        <v/>
      </c>
      <c r="C2578" s="127" t="str">
        <f t="shared" si="296"/>
        <v/>
      </c>
      <c r="E2578" s="159"/>
      <c r="F2578" s="148" t="str">
        <f>IFERROR(VLOOKUP(CONCATENATE(G2578,E2578),LOTES!$A$6:$D$1002,4,0),"")</f>
        <v/>
      </c>
      <c r="H2578" s="136" t="str">
        <f>IFERROR(VLOOKUP(CONCATENATE(G2578,E2578),LOTES!$A$6:$F$1000,6,0),"")</f>
        <v/>
      </c>
      <c r="I2578" s="132" t="str">
        <f t="shared" si="299"/>
        <v/>
      </c>
      <c r="R2578" s="132" t="str">
        <f>IFERROR(VLOOKUP(Q2578,PROVEEDORES!$A$2:$B$100,2,0),"")</f>
        <v/>
      </c>
      <c r="U2578" s="127" t="str">
        <f>IFERROR(VLOOKUP(V2578,TRANSPORTE!$A$4:$B$99,2,0),"")</f>
        <v/>
      </c>
      <c r="Y2578" s="127" t="str">
        <f>IFERROR(VLOOKUP(V2578,TRANSPORTE!$A$4:$C$99,3,0),"")</f>
        <v/>
      </c>
      <c r="Z2578" s="127" t="str">
        <f>IFERROR(VLOOKUP(V2578,TRANSPORTE!$A$4:$D$99,4,0),"")</f>
        <v/>
      </c>
      <c r="AA2578" s="127" t="str">
        <f>IFERROR(VLOOKUP(V2578,TRANSPORTE!$A$4:$E$99,5,0),"")</f>
        <v/>
      </c>
      <c r="AB2578" s="127" t="str">
        <f t="shared" si="301"/>
        <v/>
      </c>
      <c r="AC2578" s="127" t="str">
        <f t="shared" si="300"/>
        <v/>
      </c>
      <c r="AE2578" s="132" t="str">
        <f t="shared" si="298"/>
        <v/>
      </c>
      <c r="AH2578" s="127" t="str">
        <f t="shared" si="297"/>
        <v/>
      </c>
    </row>
    <row r="2579" spans="2:34" x14ac:dyDescent="0.3">
      <c r="B2579" s="127" t="str">
        <f t="shared" si="295"/>
        <v/>
      </c>
      <c r="C2579" s="127" t="str">
        <f t="shared" si="296"/>
        <v/>
      </c>
      <c r="E2579" s="159"/>
      <c r="F2579" s="148" t="str">
        <f>IFERROR(VLOOKUP(CONCATENATE(G2579,E2579),LOTES!$A$6:$D$1002,4,0),"")</f>
        <v/>
      </c>
      <c r="H2579" s="136" t="str">
        <f>IFERROR(VLOOKUP(CONCATENATE(G2579,E2579),LOTES!$A$6:$F$1000,6,0),"")</f>
        <v/>
      </c>
      <c r="I2579" s="132" t="str">
        <f t="shared" si="299"/>
        <v/>
      </c>
      <c r="R2579" s="132" t="str">
        <f>IFERROR(VLOOKUP(Q2579,PROVEEDORES!$A$2:$B$100,2,0),"")</f>
        <v/>
      </c>
      <c r="U2579" s="127" t="str">
        <f>IFERROR(VLOOKUP(V2579,TRANSPORTE!$A$4:$B$99,2,0),"")</f>
        <v/>
      </c>
      <c r="Y2579" s="127" t="str">
        <f>IFERROR(VLOOKUP(V2579,TRANSPORTE!$A$4:$C$99,3,0),"")</f>
        <v/>
      </c>
      <c r="Z2579" s="127" t="str">
        <f>IFERROR(VLOOKUP(V2579,TRANSPORTE!$A$4:$D$99,4,0),"")</f>
        <v/>
      </c>
      <c r="AA2579" s="127" t="str">
        <f>IFERROR(VLOOKUP(V2579,TRANSPORTE!$A$4:$E$99,5,0),"")</f>
        <v/>
      </c>
      <c r="AB2579" s="127" t="str">
        <f t="shared" si="301"/>
        <v/>
      </c>
      <c r="AC2579" s="127" t="str">
        <f t="shared" si="300"/>
        <v/>
      </c>
      <c r="AE2579" s="132" t="str">
        <f t="shared" si="298"/>
        <v/>
      </c>
      <c r="AH2579" s="127" t="str">
        <f t="shared" si="297"/>
        <v/>
      </c>
    </row>
    <row r="2580" spans="2:34" x14ac:dyDescent="0.3">
      <c r="B2580" s="127" t="str">
        <f t="shared" si="295"/>
        <v/>
      </c>
      <c r="C2580" s="127" t="str">
        <f t="shared" si="296"/>
        <v/>
      </c>
      <c r="E2580" s="159"/>
      <c r="F2580" s="148" t="str">
        <f>IFERROR(VLOOKUP(CONCATENATE(G2580,E2580),LOTES!$A$6:$D$1002,4,0),"")</f>
        <v/>
      </c>
      <c r="H2580" s="136" t="str">
        <f>IFERROR(VLOOKUP(CONCATENATE(G2580,E2580),LOTES!$A$6:$F$1000,6,0),"")</f>
        <v/>
      </c>
      <c r="I2580" s="132" t="str">
        <f t="shared" si="299"/>
        <v/>
      </c>
      <c r="R2580" s="132" t="str">
        <f>IFERROR(VLOOKUP(Q2580,PROVEEDORES!$A$2:$B$100,2,0),"")</f>
        <v/>
      </c>
      <c r="U2580" s="127" t="str">
        <f>IFERROR(VLOOKUP(V2580,TRANSPORTE!$A$4:$B$99,2,0),"")</f>
        <v/>
      </c>
      <c r="Y2580" s="127" t="str">
        <f>IFERROR(VLOOKUP(V2580,TRANSPORTE!$A$4:$C$99,3,0),"")</f>
        <v/>
      </c>
      <c r="Z2580" s="127" t="str">
        <f>IFERROR(VLOOKUP(V2580,TRANSPORTE!$A$4:$D$99,4,0),"")</f>
        <v/>
      </c>
      <c r="AA2580" s="127" t="str">
        <f>IFERROR(VLOOKUP(V2580,TRANSPORTE!$A$4:$E$99,5,0),"")</f>
        <v/>
      </c>
      <c r="AB2580" s="127" t="str">
        <f t="shared" si="301"/>
        <v/>
      </c>
      <c r="AC2580" s="127" t="str">
        <f t="shared" si="300"/>
        <v/>
      </c>
      <c r="AE2580" s="132" t="str">
        <f t="shared" si="298"/>
        <v/>
      </c>
      <c r="AH2580" s="127" t="str">
        <f t="shared" si="297"/>
        <v/>
      </c>
    </row>
    <row r="2581" spans="2:34" x14ac:dyDescent="0.3">
      <c r="B2581" s="127" t="str">
        <f t="shared" si="295"/>
        <v/>
      </c>
      <c r="C2581" s="127" t="str">
        <f t="shared" si="296"/>
        <v/>
      </c>
      <c r="E2581" s="159"/>
      <c r="F2581" s="148" t="str">
        <f>IFERROR(VLOOKUP(CONCATENATE(G2581,E2581),LOTES!$A$6:$D$1002,4,0),"")</f>
        <v/>
      </c>
      <c r="H2581" s="136" t="str">
        <f>IFERROR(VLOOKUP(CONCATENATE(G2581,E2581),LOTES!$A$6:$F$1000,6,0),"")</f>
        <v/>
      </c>
      <c r="I2581" s="132" t="str">
        <f t="shared" si="299"/>
        <v/>
      </c>
      <c r="R2581" s="132" t="str">
        <f>IFERROR(VLOOKUP(Q2581,PROVEEDORES!$A$2:$B$100,2,0),"")</f>
        <v/>
      </c>
      <c r="U2581" s="127" t="str">
        <f>IFERROR(VLOOKUP(V2581,TRANSPORTE!$A$4:$B$99,2,0),"")</f>
        <v/>
      </c>
      <c r="Y2581" s="127" t="str">
        <f>IFERROR(VLOOKUP(V2581,TRANSPORTE!$A$4:$C$99,3,0),"")</f>
        <v/>
      </c>
      <c r="Z2581" s="127" t="str">
        <f>IFERROR(VLOOKUP(V2581,TRANSPORTE!$A$4:$D$99,4,0),"")</f>
        <v/>
      </c>
      <c r="AA2581" s="127" t="str">
        <f>IFERROR(VLOOKUP(V2581,TRANSPORTE!$A$4:$E$99,5,0),"")</f>
        <v/>
      </c>
      <c r="AB2581" s="127" t="str">
        <f t="shared" si="301"/>
        <v/>
      </c>
      <c r="AC2581" s="127" t="str">
        <f t="shared" si="300"/>
        <v/>
      </c>
      <c r="AE2581" s="132" t="str">
        <f t="shared" si="298"/>
        <v/>
      </c>
      <c r="AH2581" s="127" t="str">
        <f t="shared" si="297"/>
        <v/>
      </c>
    </row>
    <row r="2582" spans="2:34" x14ac:dyDescent="0.3">
      <c r="B2582" s="127" t="str">
        <f t="shared" si="295"/>
        <v/>
      </c>
      <c r="C2582" s="127" t="str">
        <f t="shared" si="296"/>
        <v/>
      </c>
      <c r="E2582" s="159"/>
      <c r="F2582" s="148" t="str">
        <f>IFERROR(VLOOKUP(CONCATENATE(G2582,E2582),LOTES!$A$6:$D$1002,4,0),"")</f>
        <v/>
      </c>
      <c r="H2582" s="136" t="str">
        <f>IFERROR(VLOOKUP(CONCATENATE(G2582,E2582),LOTES!$A$6:$F$1000,6,0),"")</f>
        <v/>
      </c>
      <c r="I2582" s="132" t="str">
        <f t="shared" si="299"/>
        <v/>
      </c>
      <c r="R2582" s="132" t="str">
        <f>IFERROR(VLOOKUP(Q2582,PROVEEDORES!$A$2:$B$100,2,0),"")</f>
        <v/>
      </c>
      <c r="U2582" s="127" t="str">
        <f>IFERROR(VLOOKUP(V2582,TRANSPORTE!$A$4:$B$99,2,0),"")</f>
        <v/>
      </c>
      <c r="Y2582" s="127" t="str">
        <f>IFERROR(VLOOKUP(V2582,TRANSPORTE!$A$4:$C$99,3,0),"")</f>
        <v/>
      </c>
      <c r="Z2582" s="127" t="str">
        <f>IFERROR(VLOOKUP(V2582,TRANSPORTE!$A$4:$D$99,4,0),"")</f>
        <v/>
      </c>
      <c r="AA2582" s="127" t="str">
        <f>IFERROR(VLOOKUP(V2582,TRANSPORTE!$A$4:$E$99,5,0),"")</f>
        <v/>
      </c>
      <c r="AB2582" s="127" t="str">
        <f t="shared" si="301"/>
        <v/>
      </c>
      <c r="AC2582" s="127" t="str">
        <f t="shared" si="300"/>
        <v/>
      </c>
      <c r="AE2582" s="132" t="str">
        <f t="shared" si="298"/>
        <v/>
      </c>
      <c r="AH2582" s="127" t="str">
        <f t="shared" si="297"/>
        <v/>
      </c>
    </row>
    <row r="2583" spans="2:34" x14ac:dyDescent="0.3">
      <c r="B2583" s="127" t="str">
        <f t="shared" si="295"/>
        <v/>
      </c>
      <c r="C2583" s="127" t="str">
        <f t="shared" si="296"/>
        <v/>
      </c>
      <c r="E2583" s="159"/>
      <c r="F2583" s="148" t="str">
        <f>IFERROR(VLOOKUP(CONCATENATE(G2583,E2583),LOTES!$A$6:$D$1002,4,0),"")</f>
        <v/>
      </c>
      <c r="H2583" s="136" t="str">
        <f>IFERROR(VLOOKUP(CONCATENATE(G2583,E2583),LOTES!$A$6:$F$1000,6,0),"")</f>
        <v/>
      </c>
      <c r="I2583" s="132" t="str">
        <f t="shared" si="299"/>
        <v/>
      </c>
      <c r="R2583" s="132" t="str">
        <f>IFERROR(VLOOKUP(Q2583,PROVEEDORES!$A$2:$B$100,2,0),"")</f>
        <v/>
      </c>
      <c r="U2583" s="127" t="str">
        <f>IFERROR(VLOOKUP(V2583,TRANSPORTE!$A$4:$B$99,2,0),"")</f>
        <v/>
      </c>
      <c r="Y2583" s="127" t="str">
        <f>IFERROR(VLOOKUP(V2583,TRANSPORTE!$A$4:$C$99,3,0),"")</f>
        <v/>
      </c>
      <c r="Z2583" s="127" t="str">
        <f>IFERROR(VLOOKUP(V2583,TRANSPORTE!$A$4:$D$99,4,0),"")</f>
        <v/>
      </c>
      <c r="AA2583" s="127" t="str">
        <f>IFERROR(VLOOKUP(V2583,TRANSPORTE!$A$4:$E$99,5,0),"")</f>
        <v/>
      </c>
      <c r="AB2583" s="127" t="str">
        <f t="shared" si="301"/>
        <v/>
      </c>
      <c r="AC2583" s="127" t="str">
        <f t="shared" si="300"/>
        <v/>
      </c>
      <c r="AE2583" s="132" t="str">
        <f t="shared" si="298"/>
        <v/>
      </c>
      <c r="AH2583" s="127" t="str">
        <f t="shared" si="297"/>
        <v/>
      </c>
    </row>
    <row r="2584" spans="2:34" x14ac:dyDescent="0.3">
      <c r="B2584" s="127" t="str">
        <f t="shared" si="295"/>
        <v/>
      </c>
      <c r="C2584" s="127" t="str">
        <f t="shared" si="296"/>
        <v/>
      </c>
      <c r="E2584" s="159"/>
      <c r="F2584" s="148" t="str">
        <f>IFERROR(VLOOKUP(CONCATENATE(G2584,E2584),LOTES!$A$6:$D$1002,4,0),"")</f>
        <v/>
      </c>
      <c r="H2584" s="136" t="str">
        <f>IFERROR(VLOOKUP(CONCATENATE(G2584,E2584),LOTES!$A$6:$F$1000,6,0),"")</f>
        <v/>
      </c>
      <c r="I2584" s="132" t="str">
        <f t="shared" si="299"/>
        <v/>
      </c>
      <c r="R2584" s="132" t="str">
        <f>IFERROR(VLOOKUP(Q2584,PROVEEDORES!$A$2:$B$100,2,0),"")</f>
        <v/>
      </c>
      <c r="U2584" s="127" t="str">
        <f>IFERROR(VLOOKUP(V2584,TRANSPORTE!$A$4:$B$99,2,0),"")</f>
        <v/>
      </c>
      <c r="Y2584" s="127" t="str">
        <f>IFERROR(VLOOKUP(V2584,TRANSPORTE!$A$4:$C$99,3,0),"")</f>
        <v/>
      </c>
      <c r="Z2584" s="127" t="str">
        <f>IFERROR(VLOOKUP(V2584,TRANSPORTE!$A$4:$D$99,4,0),"")</f>
        <v/>
      </c>
      <c r="AA2584" s="127" t="str">
        <f>IFERROR(VLOOKUP(V2584,TRANSPORTE!$A$4:$E$99,5,0),"")</f>
        <v/>
      </c>
      <c r="AB2584" s="127" t="str">
        <f t="shared" si="301"/>
        <v/>
      </c>
      <c r="AC2584" s="127" t="str">
        <f t="shared" si="300"/>
        <v/>
      </c>
      <c r="AE2584" s="132" t="str">
        <f t="shared" si="298"/>
        <v/>
      </c>
      <c r="AH2584" s="127" t="str">
        <f t="shared" si="297"/>
        <v/>
      </c>
    </row>
    <row r="2585" spans="2:34" x14ac:dyDescent="0.3">
      <c r="B2585" s="127" t="str">
        <f t="shared" si="295"/>
        <v/>
      </c>
      <c r="C2585" s="127" t="str">
        <f t="shared" si="296"/>
        <v/>
      </c>
      <c r="E2585" s="159"/>
      <c r="F2585" s="148" t="str">
        <f>IFERROR(VLOOKUP(CONCATENATE(G2585,E2585),LOTES!$A$6:$D$1002,4,0),"")</f>
        <v/>
      </c>
      <c r="H2585" s="136" t="str">
        <f>IFERROR(VLOOKUP(CONCATENATE(G2585,E2585),LOTES!$A$6:$F$1000,6,0),"")</f>
        <v/>
      </c>
      <c r="I2585" s="132" t="str">
        <f t="shared" si="299"/>
        <v/>
      </c>
      <c r="R2585" s="132" t="str">
        <f>IFERROR(VLOOKUP(Q2585,PROVEEDORES!$A$2:$B$100,2,0),"")</f>
        <v/>
      </c>
      <c r="U2585" s="127" t="str">
        <f>IFERROR(VLOOKUP(V2585,TRANSPORTE!$A$4:$B$99,2,0),"")</f>
        <v/>
      </c>
      <c r="Y2585" s="127" t="str">
        <f>IFERROR(VLOOKUP(V2585,TRANSPORTE!$A$4:$C$99,3,0),"")</f>
        <v/>
      </c>
      <c r="Z2585" s="127" t="str">
        <f>IFERROR(VLOOKUP(V2585,TRANSPORTE!$A$4:$D$99,4,0),"")</f>
        <v/>
      </c>
      <c r="AA2585" s="127" t="str">
        <f>IFERROR(VLOOKUP(V2585,TRANSPORTE!$A$4:$E$99,5,0),"")</f>
        <v/>
      </c>
      <c r="AB2585" s="127" t="str">
        <f t="shared" si="301"/>
        <v/>
      </c>
      <c r="AC2585" s="127" t="str">
        <f t="shared" si="300"/>
        <v/>
      </c>
      <c r="AE2585" s="132" t="str">
        <f t="shared" si="298"/>
        <v/>
      </c>
      <c r="AH2585" s="127" t="str">
        <f t="shared" si="297"/>
        <v/>
      </c>
    </row>
    <row r="2586" spans="2:34" x14ac:dyDescent="0.3">
      <c r="B2586" s="127" t="str">
        <f t="shared" si="295"/>
        <v/>
      </c>
      <c r="C2586" s="127" t="str">
        <f t="shared" si="296"/>
        <v/>
      </c>
      <c r="E2586" s="159"/>
      <c r="F2586" s="148" t="str">
        <f>IFERROR(VLOOKUP(CONCATENATE(G2586,E2586),LOTES!$A$6:$D$1002,4,0),"")</f>
        <v/>
      </c>
      <c r="H2586" s="136" t="str">
        <f>IFERROR(VLOOKUP(CONCATENATE(G2586,E2586),LOTES!$A$6:$F$1000,6,0),"")</f>
        <v/>
      </c>
      <c r="I2586" s="132" t="str">
        <f t="shared" si="299"/>
        <v/>
      </c>
      <c r="R2586" s="132" t="str">
        <f>IFERROR(VLOOKUP(Q2586,PROVEEDORES!$A$2:$B$100,2,0),"")</f>
        <v/>
      </c>
      <c r="U2586" s="127" t="str">
        <f>IFERROR(VLOOKUP(V2586,TRANSPORTE!$A$4:$B$99,2,0),"")</f>
        <v/>
      </c>
      <c r="Y2586" s="127" t="str">
        <f>IFERROR(VLOOKUP(V2586,TRANSPORTE!$A$4:$C$99,3,0),"")</f>
        <v/>
      </c>
      <c r="Z2586" s="127" t="str">
        <f>IFERROR(VLOOKUP(V2586,TRANSPORTE!$A$4:$D$99,4,0),"")</f>
        <v/>
      </c>
      <c r="AA2586" s="127" t="str">
        <f>IFERROR(VLOOKUP(V2586,TRANSPORTE!$A$4:$E$99,5,0),"")</f>
        <v/>
      </c>
      <c r="AB2586" s="127" t="str">
        <f t="shared" si="301"/>
        <v/>
      </c>
      <c r="AC2586" s="127" t="str">
        <f t="shared" si="300"/>
        <v/>
      </c>
      <c r="AE2586" s="132" t="str">
        <f t="shared" si="298"/>
        <v/>
      </c>
      <c r="AH2586" s="127" t="str">
        <f t="shared" si="297"/>
        <v/>
      </c>
    </row>
    <row r="2587" spans="2:34" x14ac:dyDescent="0.3">
      <c r="B2587" s="127" t="str">
        <f t="shared" si="295"/>
        <v/>
      </c>
      <c r="C2587" s="127" t="str">
        <f t="shared" si="296"/>
        <v/>
      </c>
      <c r="E2587" s="159"/>
      <c r="F2587" s="148" t="str">
        <f>IFERROR(VLOOKUP(CONCATENATE(G2587,E2587),LOTES!$A$6:$D$1002,4,0),"")</f>
        <v/>
      </c>
      <c r="H2587" s="136" t="str">
        <f>IFERROR(VLOOKUP(CONCATENATE(G2587,E2587),LOTES!$A$6:$F$1000,6,0),"")</f>
        <v/>
      </c>
      <c r="I2587" s="132" t="str">
        <f t="shared" si="299"/>
        <v/>
      </c>
      <c r="R2587" s="132" t="str">
        <f>IFERROR(VLOOKUP(Q2587,PROVEEDORES!$A$2:$B$100,2,0),"")</f>
        <v/>
      </c>
      <c r="U2587" s="127" t="str">
        <f>IFERROR(VLOOKUP(V2587,TRANSPORTE!$A$4:$B$99,2,0),"")</f>
        <v/>
      </c>
      <c r="Y2587" s="127" t="str">
        <f>IFERROR(VLOOKUP(V2587,TRANSPORTE!$A$4:$C$99,3,0),"")</f>
        <v/>
      </c>
      <c r="Z2587" s="127" t="str">
        <f>IFERROR(VLOOKUP(V2587,TRANSPORTE!$A$4:$D$99,4,0),"")</f>
        <v/>
      </c>
      <c r="AA2587" s="127" t="str">
        <f>IFERROR(VLOOKUP(V2587,TRANSPORTE!$A$4:$E$99,5,0),"")</f>
        <v/>
      </c>
      <c r="AB2587" s="127" t="str">
        <f t="shared" si="301"/>
        <v/>
      </c>
      <c r="AC2587" s="127" t="str">
        <f t="shared" si="300"/>
        <v/>
      </c>
      <c r="AE2587" s="132" t="str">
        <f t="shared" si="298"/>
        <v/>
      </c>
      <c r="AH2587" s="127" t="str">
        <f t="shared" si="297"/>
        <v/>
      </c>
    </row>
    <row r="2588" spans="2:34" x14ac:dyDescent="0.3">
      <c r="B2588" s="127" t="str">
        <f t="shared" si="295"/>
        <v/>
      </c>
      <c r="C2588" s="127" t="str">
        <f t="shared" si="296"/>
        <v/>
      </c>
      <c r="E2588" s="159"/>
      <c r="F2588" s="148" t="str">
        <f>IFERROR(VLOOKUP(CONCATENATE(G2588,E2588),LOTES!$A$6:$D$1002,4,0),"")</f>
        <v/>
      </c>
      <c r="H2588" s="136" t="str">
        <f>IFERROR(VLOOKUP(CONCATENATE(G2588,E2588),LOTES!$A$6:$F$1000,6,0),"")</f>
        <v/>
      </c>
      <c r="I2588" s="132" t="str">
        <f t="shared" si="299"/>
        <v/>
      </c>
      <c r="R2588" s="132" t="str">
        <f>IFERROR(VLOOKUP(Q2588,PROVEEDORES!$A$2:$B$100,2,0),"")</f>
        <v/>
      </c>
      <c r="U2588" s="127" t="str">
        <f>IFERROR(VLOOKUP(V2588,TRANSPORTE!$A$4:$B$99,2,0),"")</f>
        <v/>
      </c>
      <c r="Y2588" s="127" t="str">
        <f>IFERROR(VLOOKUP(V2588,TRANSPORTE!$A$4:$C$99,3,0),"")</f>
        <v/>
      </c>
      <c r="Z2588" s="127" t="str">
        <f>IFERROR(VLOOKUP(V2588,TRANSPORTE!$A$4:$D$99,4,0),"")</f>
        <v/>
      </c>
      <c r="AA2588" s="127" t="str">
        <f>IFERROR(VLOOKUP(V2588,TRANSPORTE!$A$4:$E$99,5,0),"")</f>
        <v/>
      </c>
      <c r="AB2588" s="127" t="str">
        <f t="shared" si="301"/>
        <v/>
      </c>
      <c r="AC2588" s="127" t="str">
        <f t="shared" si="300"/>
        <v/>
      </c>
      <c r="AE2588" s="132" t="str">
        <f t="shared" si="298"/>
        <v/>
      </c>
      <c r="AH2588" s="127" t="str">
        <f t="shared" si="297"/>
        <v/>
      </c>
    </row>
    <row r="2589" spans="2:34" x14ac:dyDescent="0.3">
      <c r="B2589" s="127" t="str">
        <f t="shared" si="295"/>
        <v/>
      </c>
      <c r="C2589" s="127" t="str">
        <f t="shared" si="296"/>
        <v/>
      </c>
      <c r="E2589" s="159"/>
      <c r="F2589" s="148" t="str">
        <f>IFERROR(VLOOKUP(CONCATENATE(G2589,E2589),LOTES!$A$6:$D$1002,4,0),"")</f>
        <v/>
      </c>
      <c r="H2589" s="136" t="str">
        <f>IFERROR(VLOOKUP(CONCATENATE(G2589,E2589),LOTES!$A$6:$F$1000,6,0),"")</f>
        <v/>
      </c>
      <c r="I2589" s="132" t="str">
        <f t="shared" si="299"/>
        <v/>
      </c>
      <c r="R2589" s="132" t="str">
        <f>IFERROR(VLOOKUP(Q2589,PROVEEDORES!$A$2:$B$100,2,0),"")</f>
        <v/>
      </c>
      <c r="U2589" s="127" t="str">
        <f>IFERROR(VLOOKUP(V2589,TRANSPORTE!$A$4:$B$99,2,0),"")</f>
        <v/>
      </c>
      <c r="Y2589" s="127" t="str">
        <f>IFERROR(VLOOKUP(V2589,TRANSPORTE!$A$4:$C$99,3,0),"")</f>
        <v/>
      </c>
      <c r="Z2589" s="127" t="str">
        <f>IFERROR(VLOOKUP(V2589,TRANSPORTE!$A$4:$D$99,4,0),"")</f>
        <v/>
      </c>
      <c r="AA2589" s="127" t="str">
        <f>IFERROR(VLOOKUP(V2589,TRANSPORTE!$A$4:$E$99,5,0),"")</f>
        <v/>
      </c>
      <c r="AB2589" s="127" t="str">
        <f t="shared" si="301"/>
        <v/>
      </c>
      <c r="AC2589" s="127" t="str">
        <f t="shared" si="300"/>
        <v/>
      </c>
      <c r="AE2589" s="132" t="str">
        <f t="shared" si="298"/>
        <v/>
      </c>
      <c r="AH2589" s="127" t="str">
        <f t="shared" si="297"/>
        <v/>
      </c>
    </row>
    <row r="2590" spans="2:34" x14ac:dyDescent="0.3">
      <c r="B2590" s="127" t="str">
        <f t="shared" si="295"/>
        <v/>
      </c>
      <c r="C2590" s="127" t="str">
        <f t="shared" si="296"/>
        <v/>
      </c>
      <c r="E2590" s="159"/>
      <c r="F2590" s="148" t="str">
        <f>IFERROR(VLOOKUP(CONCATENATE(G2590,E2590),LOTES!$A$6:$D$1002,4,0),"")</f>
        <v/>
      </c>
      <c r="H2590" s="136" t="str">
        <f>IFERROR(VLOOKUP(CONCATENATE(G2590,E2590),LOTES!$A$6:$F$1000,6,0),"")</f>
        <v/>
      </c>
      <c r="I2590" s="132" t="str">
        <f t="shared" si="299"/>
        <v/>
      </c>
      <c r="R2590" s="132" t="str">
        <f>IFERROR(VLOOKUP(Q2590,PROVEEDORES!$A$2:$B$100,2,0),"")</f>
        <v/>
      </c>
      <c r="U2590" s="127" t="str">
        <f>IFERROR(VLOOKUP(V2590,TRANSPORTE!$A$4:$B$99,2,0),"")</f>
        <v/>
      </c>
      <c r="Y2590" s="127" t="str">
        <f>IFERROR(VLOOKUP(V2590,TRANSPORTE!$A$4:$C$99,3,0),"")</f>
        <v/>
      </c>
      <c r="Z2590" s="127" t="str">
        <f>IFERROR(VLOOKUP(V2590,TRANSPORTE!$A$4:$D$99,4,0),"")</f>
        <v/>
      </c>
      <c r="AA2590" s="127" t="str">
        <f>IFERROR(VLOOKUP(V2590,TRANSPORTE!$A$4:$E$99,5,0),"")</f>
        <v/>
      </c>
      <c r="AB2590" s="127" t="str">
        <f t="shared" si="301"/>
        <v/>
      </c>
      <c r="AC2590" s="127" t="str">
        <f t="shared" si="300"/>
        <v/>
      </c>
      <c r="AE2590" s="132" t="str">
        <f t="shared" si="298"/>
        <v/>
      </c>
      <c r="AH2590" s="127" t="str">
        <f t="shared" si="297"/>
        <v/>
      </c>
    </row>
    <row r="2591" spans="2:34" x14ac:dyDescent="0.3">
      <c r="B2591" s="127" t="str">
        <f t="shared" si="295"/>
        <v/>
      </c>
      <c r="C2591" s="127" t="str">
        <f t="shared" si="296"/>
        <v/>
      </c>
      <c r="E2591" s="159"/>
      <c r="F2591" s="148" t="str">
        <f>IFERROR(VLOOKUP(CONCATENATE(G2591,E2591),LOTES!$A$6:$D$1002,4,0),"")</f>
        <v/>
      </c>
      <c r="H2591" s="136" t="str">
        <f>IFERROR(VLOOKUP(CONCATENATE(G2591,E2591),LOTES!$A$6:$F$1000,6,0),"")</f>
        <v/>
      </c>
      <c r="I2591" s="132" t="str">
        <f t="shared" si="299"/>
        <v/>
      </c>
      <c r="R2591" s="132" t="str">
        <f>IFERROR(VLOOKUP(Q2591,PROVEEDORES!$A$2:$B$100,2,0),"")</f>
        <v/>
      </c>
      <c r="U2591" s="127" t="str">
        <f>IFERROR(VLOOKUP(V2591,TRANSPORTE!$A$4:$B$99,2,0),"")</f>
        <v/>
      </c>
      <c r="Y2591" s="127" t="str">
        <f>IFERROR(VLOOKUP(V2591,TRANSPORTE!$A$4:$C$99,3,0),"")</f>
        <v/>
      </c>
      <c r="Z2591" s="127" t="str">
        <f>IFERROR(VLOOKUP(V2591,TRANSPORTE!$A$4:$D$99,4,0),"")</f>
        <v/>
      </c>
      <c r="AA2591" s="127" t="str">
        <f>IFERROR(VLOOKUP(V2591,TRANSPORTE!$A$4:$E$99,5,0),"")</f>
        <v/>
      </c>
      <c r="AB2591" s="127" t="str">
        <f t="shared" si="301"/>
        <v/>
      </c>
      <c r="AC2591" s="127" t="str">
        <f t="shared" si="300"/>
        <v/>
      </c>
      <c r="AE2591" s="132" t="str">
        <f t="shared" si="298"/>
        <v/>
      </c>
      <c r="AH2591" s="127" t="str">
        <f t="shared" si="297"/>
        <v/>
      </c>
    </row>
    <row r="2592" spans="2:34" x14ac:dyDescent="0.3">
      <c r="B2592" s="127" t="str">
        <f t="shared" si="295"/>
        <v/>
      </c>
      <c r="C2592" s="127" t="str">
        <f t="shared" si="296"/>
        <v/>
      </c>
      <c r="E2592" s="159"/>
      <c r="F2592" s="148" t="str">
        <f>IFERROR(VLOOKUP(CONCATENATE(G2592,E2592),LOTES!$A$6:$D$1002,4,0),"")</f>
        <v/>
      </c>
      <c r="H2592" s="136" t="str">
        <f>IFERROR(VLOOKUP(CONCATENATE(G2592,E2592),LOTES!$A$6:$F$1000,6,0),"")</f>
        <v/>
      </c>
      <c r="I2592" s="132" t="str">
        <f t="shared" si="299"/>
        <v/>
      </c>
      <c r="R2592" s="132" t="str">
        <f>IFERROR(VLOOKUP(Q2592,PROVEEDORES!$A$2:$B$100,2,0),"")</f>
        <v/>
      </c>
      <c r="U2592" s="127" t="str">
        <f>IFERROR(VLOOKUP(V2592,TRANSPORTE!$A$4:$B$99,2,0),"")</f>
        <v/>
      </c>
      <c r="Y2592" s="127" t="str">
        <f>IFERROR(VLOOKUP(V2592,TRANSPORTE!$A$4:$C$99,3,0),"")</f>
        <v/>
      </c>
      <c r="Z2592" s="127" t="str">
        <f>IFERROR(VLOOKUP(V2592,TRANSPORTE!$A$4:$D$99,4,0),"")</f>
        <v/>
      </c>
      <c r="AA2592" s="127" t="str">
        <f>IFERROR(VLOOKUP(V2592,TRANSPORTE!$A$4:$E$99,5,0),"")</f>
        <v/>
      </c>
      <c r="AB2592" s="127" t="str">
        <f t="shared" si="301"/>
        <v/>
      </c>
      <c r="AC2592" s="127" t="str">
        <f t="shared" si="300"/>
        <v/>
      </c>
      <c r="AE2592" s="132" t="str">
        <f t="shared" si="298"/>
        <v/>
      </c>
      <c r="AH2592" s="127" t="str">
        <f t="shared" si="297"/>
        <v/>
      </c>
    </row>
    <row r="2593" spans="2:34" x14ac:dyDescent="0.3">
      <c r="B2593" s="127" t="str">
        <f t="shared" si="295"/>
        <v/>
      </c>
      <c r="C2593" s="127" t="str">
        <f t="shared" si="296"/>
        <v/>
      </c>
      <c r="E2593" s="159"/>
      <c r="F2593" s="148" t="str">
        <f>IFERROR(VLOOKUP(CONCATENATE(G2593,E2593),LOTES!$A$6:$D$1002,4,0),"")</f>
        <v/>
      </c>
      <c r="H2593" s="136" t="str">
        <f>IFERROR(VLOOKUP(CONCATENATE(G2593,E2593),LOTES!$A$6:$F$1000,6,0),"")</f>
        <v/>
      </c>
      <c r="I2593" s="132" t="str">
        <f t="shared" si="299"/>
        <v/>
      </c>
      <c r="R2593" s="132" t="str">
        <f>IFERROR(VLOOKUP(Q2593,PROVEEDORES!$A$2:$B$100,2,0),"")</f>
        <v/>
      </c>
      <c r="U2593" s="127" t="str">
        <f>IFERROR(VLOOKUP(V2593,TRANSPORTE!$A$4:$B$99,2,0),"")</f>
        <v/>
      </c>
      <c r="Y2593" s="127" t="str">
        <f>IFERROR(VLOOKUP(V2593,TRANSPORTE!$A$4:$C$99,3,0),"")</f>
        <v/>
      </c>
      <c r="Z2593" s="127" t="str">
        <f>IFERROR(VLOOKUP(V2593,TRANSPORTE!$A$4:$D$99,4,0),"")</f>
        <v/>
      </c>
      <c r="AA2593" s="127" t="str">
        <f>IFERROR(VLOOKUP(V2593,TRANSPORTE!$A$4:$E$99,5,0),"")</f>
        <v/>
      </c>
      <c r="AB2593" s="127" t="str">
        <f t="shared" si="301"/>
        <v/>
      </c>
      <c r="AC2593" s="127" t="str">
        <f t="shared" si="300"/>
        <v/>
      </c>
      <c r="AE2593" s="132" t="str">
        <f t="shared" si="298"/>
        <v/>
      </c>
      <c r="AH2593" s="127" t="str">
        <f t="shared" si="297"/>
        <v/>
      </c>
    </row>
    <row r="2594" spans="2:34" x14ac:dyDescent="0.3">
      <c r="B2594" s="127" t="str">
        <f t="shared" si="295"/>
        <v/>
      </c>
      <c r="C2594" s="127" t="str">
        <f t="shared" si="296"/>
        <v/>
      </c>
      <c r="E2594" s="159"/>
      <c r="F2594" s="148" t="str">
        <f>IFERROR(VLOOKUP(CONCATENATE(G2594,E2594),LOTES!$A$6:$D$1002,4,0),"")</f>
        <v/>
      </c>
      <c r="H2594" s="136" t="str">
        <f>IFERROR(VLOOKUP(CONCATENATE(G2594,E2594),LOTES!$A$6:$F$1000,6,0),"")</f>
        <v/>
      </c>
      <c r="I2594" s="132" t="str">
        <f t="shared" si="299"/>
        <v/>
      </c>
      <c r="R2594" s="132" t="str">
        <f>IFERROR(VLOOKUP(Q2594,PROVEEDORES!$A$2:$B$100,2,0),"")</f>
        <v/>
      </c>
      <c r="U2594" s="127" t="str">
        <f>IFERROR(VLOOKUP(V2594,TRANSPORTE!$A$4:$B$99,2,0),"")</f>
        <v/>
      </c>
      <c r="Y2594" s="127" t="str">
        <f>IFERROR(VLOOKUP(V2594,TRANSPORTE!$A$4:$C$99,3,0),"")</f>
        <v/>
      </c>
      <c r="Z2594" s="127" t="str">
        <f>IFERROR(VLOOKUP(V2594,TRANSPORTE!$A$4:$D$99,4,0),"")</f>
        <v/>
      </c>
      <c r="AA2594" s="127" t="str">
        <f>IFERROR(VLOOKUP(V2594,TRANSPORTE!$A$4:$E$99,5,0),"")</f>
        <v/>
      </c>
      <c r="AB2594" s="127" t="str">
        <f t="shared" si="301"/>
        <v/>
      </c>
      <c r="AC2594" s="127" t="str">
        <f t="shared" si="300"/>
        <v/>
      </c>
      <c r="AE2594" s="132" t="str">
        <f t="shared" si="298"/>
        <v/>
      </c>
      <c r="AH2594" s="127" t="str">
        <f t="shared" si="297"/>
        <v/>
      </c>
    </row>
    <row r="2595" spans="2:34" x14ac:dyDescent="0.3">
      <c r="B2595" s="127" t="str">
        <f t="shared" si="295"/>
        <v/>
      </c>
      <c r="C2595" s="127" t="str">
        <f t="shared" si="296"/>
        <v/>
      </c>
      <c r="E2595" s="159"/>
      <c r="F2595" s="148" t="str">
        <f>IFERROR(VLOOKUP(CONCATENATE(G2595,E2595),LOTES!$A$6:$D$1002,4,0),"")</f>
        <v/>
      </c>
      <c r="H2595" s="136" t="str">
        <f>IFERROR(VLOOKUP(CONCATENATE(G2595,E2595),LOTES!$A$6:$F$1000,6,0),"")</f>
        <v/>
      </c>
      <c r="I2595" s="132" t="str">
        <f t="shared" si="299"/>
        <v/>
      </c>
      <c r="R2595" s="132" t="str">
        <f>IFERROR(VLOOKUP(Q2595,PROVEEDORES!$A$2:$B$100,2,0),"")</f>
        <v/>
      </c>
      <c r="U2595" s="127" t="str">
        <f>IFERROR(VLOOKUP(V2595,TRANSPORTE!$A$4:$B$99,2,0),"")</f>
        <v/>
      </c>
      <c r="Y2595" s="127" t="str">
        <f>IFERROR(VLOOKUP(V2595,TRANSPORTE!$A$4:$C$99,3,0),"")</f>
        <v/>
      </c>
      <c r="Z2595" s="127" t="str">
        <f>IFERROR(VLOOKUP(V2595,TRANSPORTE!$A$4:$D$99,4,0),"")</f>
        <v/>
      </c>
      <c r="AA2595" s="127" t="str">
        <f>IFERROR(VLOOKUP(V2595,TRANSPORTE!$A$4:$E$99,5,0),"")</f>
        <v/>
      </c>
      <c r="AB2595" s="127" t="str">
        <f t="shared" si="301"/>
        <v/>
      </c>
      <c r="AC2595" s="127" t="str">
        <f t="shared" si="300"/>
        <v/>
      </c>
      <c r="AE2595" s="132" t="str">
        <f t="shared" si="298"/>
        <v/>
      </c>
      <c r="AH2595" s="127" t="str">
        <f t="shared" si="297"/>
        <v/>
      </c>
    </row>
    <row r="2596" spans="2:34" x14ac:dyDescent="0.3">
      <c r="B2596" s="127" t="str">
        <f t="shared" si="295"/>
        <v/>
      </c>
      <c r="C2596" s="127" t="str">
        <f t="shared" si="296"/>
        <v/>
      </c>
      <c r="E2596" s="159"/>
      <c r="F2596" s="148" t="str">
        <f>IFERROR(VLOOKUP(CONCATENATE(G2596,E2596),LOTES!$A$6:$D$1002,4,0),"")</f>
        <v/>
      </c>
      <c r="H2596" s="136" t="str">
        <f>IFERROR(VLOOKUP(CONCATENATE(G2596,E2596),LOTES!$A$6:$F$1000,6,0),"")</f>
        <v/>
      </c>
      <c r="I2596" s="132" t="str">
        <f t="shared" si="299"/>
        <v/>
      </c>
      <c r="R2596" s="132" t="str">
        <f>IFERROR(VLOOKUP(Q2596,PROVEEDORES!$A$2:$B$100,2,0),"")</f>
        <v/>
      </c>
      <c r="U2596" s="127" t="str">
        <f>IFERROR(VLOOKUP(V2596,TRANSPORTE!$A$4:$B$99,2,0),"")</f>
        <v/>
      </c>
      <c r="Y2596" s="127" t="str">
        <f>IFERROR(VLOOKUP(V2596,TRANSPORTE!$A$4:$C$99,3,0),"")</f>
        <v/>
      </c>
      <c r="Z2596" s="127" t="str">
        <f>IFERROR(VLOOKUP(V2596,TRANSPORTE!$A$4:$D$99,4,0),"")</f>
        <v/>
      </c>
      <c r="AA2596" s="127" t="str">
        <f>IFERROR(VLOOKUP(V2596,TRANSPORTE!$A$4:$E$99,5,0),"")</f>
        <v/>
      </c>
      <c r="AB2596" s="127" t="str">
        <f t="shared" si="301"/>
        <v/>
      </c>
      <c r="AC2596" s="127" t="str">
        <f t="shared" si="300"/>
        <v/>
      </c>
      <c r="AE2596" s="132" t="str">
        <f t="shared" si="298"/>
        <v/>
      </c>
      <c r="AH2596" s="127" t="str">
        <f t="shared" si="297"/>
        <v/>
      </c>
    </row>
    <row r="2597" spans="2:34" x14ac:dyDescent="0.3">
      <c r="B2597" s="127" t="str">
        <f t="shared" si="295"/>
        <v/>
      </c>
      <c r="C2597" s="127" t="str">
        <f t="shared" si="296"/>
        <v/>
      </c>
      <c r="E2597" s="159"/>
      <c r="F2597" s="148" t="str">
        <f>IFERROR(VLOOKUP(CONCATENATE(G2597,E2597),LOTES!$A$6:$D$1002,4,0),"")</f>
        <v/>
      </c>
      <c r="H2597" s="136" t="str">
        <f>IFERROR(VLOOKUP(CONCATENATE(G2597,E2597),LOTES!$A$6:$F$1000,6,0),"")</f>
        <v/>
      </c>
      <c r="I2597" s="132" t="str">
        <f t="shared" si="299"/>
        <v/>
      </c>
      <c r="R2597" s="132" t="str">
        <f>IFERROR(VLOOKUP(Q2597,PROVEEDORES!$A$2:$B$100,2,0),"")</f>
        <v/>
      </c>
      <c r="U2597" s="127" t="str">
        <f>IFERROR(VLOOKUP(V2597,TRANSPORTE!$A$4:$B$99,2,0),"")</f>
        <v/>
      </c>
      <c r="Y2597" s="127" t="str">
        <f>IFERROR(VLOOKUP(V2597,TRANSPORTE!$A$4:$C$99,3,0),"")</f>
        <v/>
      </c>
      <c r="Z2597" s="127" t="str">
        <f>IFERROR(VLOOKUP(V2597,TRANSPORTE!$A$4:$D$99,4,0),"")</f>
        <v/>
      </c>
      <c r="AA2597" s="127" t="str">
        <f>IFERROR(VLOOKUP(V2597,TRANSPORTE!$A$4:$E$99,5,0),"")</f>
        <v/>
      </c>
      <c r="AB2597" s="127" t="str">
        <f t="shared" si="301"/>
        <v/>
      </c>
      <c r="AC2597" s="127" t="str">
        <f t="shared" si="300"/>
        <v/>
      </c>
      <c r="AE2597" s="132" t="str">
        <f t="shared" si="298"/>
        <v/>
      </c>
      <c r="AH2597" s="127" t="str">
        <f t="shared" si="297"/>
        <v/>
      </c>
    </row>
    <row r="2598" spans="2:34" x14ac:dyDescent="0.3">
      <c r="B2598" s="127" t="str">
        <f t="shared" si="295"/>
        <v/>
      </c>
      <c r="C2598" s="127" t="str">
        <f t="shared" si="296"/>
        <v/>
      </c>
      <c r="E2598" s="159"/>
      <c r="F2598" s="148" t="str">
        <f>IFERROR(VLOOKUP(CONCATENATE(G2598,E2598),LOTES!$A$6:$D$1002,4,0),"")</f>
        <v/>
      </c>
      <c r="H2598" s="136" t="str">
        <f>IFERROR(VLOOKUP(CONCATENATE(G2598,E2598),LOTES!$A$6:$F$1000,6,0),"")</f>
        <v/>
      </c>
      <c r="I2598" s="132" t="str">
        <f t="shared" si="299"/>
        <v/>
      </c>
      <c r="R2598" s="132" t="str">
        <f>IFERROR(VLOOKUP(Q2598,PROVEEDORES!$A$2:$B$100,2,0),"")</f>
        <v/>
      </c>
      <c r="U2598" s="127" t="str">
        <f>IFERROR(VLOOKUP(V2598,TRANSPORTE!$A$4:$B$99,2,0),"")</f>
        <v/>
      </c>
      <c r="Y2598" s="127" t="str">
        <f>IFERROR(VLOOKUP(V2598,TRANSPORTE!$A$4:$C$99,3,0),"")</f>
        <v/>
      </c>
      <c r="Z2598" s="127" t="str">
        <f>IFERROR(VLOOKUP(V2598,TRANSPORTE!$A$4:$D$99,4,0),"")</f>
        <v/>
      </c>
      <c r="AA2598" s="127" t="str">
        <f>IFERROR(VLOOKUP(V2598,TRANSPORTE!$A$4:$E$99,5,0),"")</f>
        <v/>
      </c>
      <c r="AB2598" s="127" t="str">
        <f t="shared" si="301"/>
        <v/>
      </c>
      <c r="AC2598" s="127" t="str">
        <f t="shared" si="300"/>
        <v/>
      </c>
      <c r="AE2598" s="132" t="str">
        <f t="shared" si="298"/>
        <v/>
      </c>
      <c r="AH2598" s="127" t="str">
        <f t="shared" si="297"/>
        <v/>
      </c>
    </row>
    <row r="2599" spans="2:34" x14ac:dyDescent="0.3">
      <c r="B2599" s="127" t="str">
        <f t="shared" si="295"/>
        <v/>
      </c>
      <c r="C2599" s="127" t="str">
        <f t="shared" si="296"/>
        <v/>
      </c>
      <c r="E2599" s="159"/>
      <c r="F2599" s="148" t="str">
        <f>IFERROR(VLOOKUP(CONCATENATE(G2599,E2599),LOTES!$A$6:$D$1002,4,0),"")</f>
        <v/>
      </c>
      <c r="H2599" s="136" t="str">
        <f>IFERROR(VLOOKUP(CONCATENATE(G2599,E2599),LOTES!$A$6:$F$1000,6,0),"")</f>
        <v/>
      </c>
      <c r="I2599" s="132" t="str">
        <f t="shared" si="299"/>
        <v/>
      </c>
      <c r="R2599" s="132" t="str">
        <f>IFERROR(VLOOKUP(Q2599,PROVEEDORES!$A$2:$B$100,2,0),"")</f>
        <v/>
      </c>
      <c r="U2599" s="127" t="str">
        <f>IFERROR(VLOOKUP(V2599,TRANSPORTE!$A$4:$B$99,2,0),"")</f>
        <v/>
      </c>
      <c r="Y2599" s="127" t="str">
        <f>IFERROR(VLOOKUP(V2599,TRANSPORTE!$A$4:$C$99,3,0),"")</f>
        <v/>
      </c>
      <c r="Z2599" s="127" t="str">
        <f>IFERROR(VLOOKUP(V2599,TRANSPORTE!$A$4:$D$99,4,0),"")</f>
        <v/>
      </c>
      <c r="AA2599" s="127" t="str">
        <f>IFERROR(VLOOKUP(V2599,TRANSPORTE!$A$4:$E$99,5,0),"")</f>
        <v/>
      </c>
      <c r="AB2599" s="127" t="str">
        <f t="shared" si="301"/>
        <v/>
      </c>
      <c r="AC2599" s="127" t="str">
        <f t="shared" si="300"/>
        <v/>
      </c>
      <c r="AE2599" s="132" t="str">
        <f t="shared" si="298"/>
        <v/>
      </c>
      <c r="AH2599" s="127" t="str">
        <f t="shared" si="297"/>
        <v/>
      </c>
    </row>
    <row r="2600" spans="2:34" x14ac:dyDescent="0.3">
      <c r="B2600" s="127" t="str">
        <f t="shared" si="295"/>
        <v/>
      </c>
      <c r="C2600" s="127" t="str">
        <f t="shared" si="296"/>
        <v/>
      </c>
      <c r="E2600" s="159"/>
      <c r="F2600" s="148" t="str">
        <f>IFERROR(VLOOKUP(CONCATENATE(G2600,E2600),LOTES!$A$6:$D$1002,4,0),"")</f>
        <v/>
      </c>
      <c r="H2600" s="136" t="str">
        <f>IFERROR(VLOOKUP(CONCATENATE(G2600,E2600),LOTES!$A$6:$F$1000,6,0),"")</f>
        <v/>
      </c>
      <c r="I2600" s="132" t="str">
        <f t="shared" si="299"/>
        <v/>
      </c>
      <c r="R2600" s="132" t="str">
        <f>IFERROR(VLOOKUP(Q2600,PROVEEDORES!$A$2:$B$100,2,0),"")</f>
        <v/>
      </c>
      <c r="U2600" s="127" t="str">
        <f>IFERROR(VLOOKUP(V2600,TRANSPORTE!$A$4:$B$99,2,0),"")</f>
        <v/>
      </c>
      <c r="Y2600" s="127" t="str">
        <f>IFERROR(VLOOKUP(V2600,TRANSPORTE!$A$4:$C$99,3,0),"")</f>
        <v/>
      </c>
      <c r="Z2600" s="127" t="str">
        <f>IFERROR(VLOOKUP(V2600,TRANSPORTE!$A$4:$D$99,4,0),"")</f>
        <v/>
      </c>
      <c r="AA2600" s="127" t="str">
        <f>IFERROR(VLOOKUP(V2600,TRANSPORTE!$A$4:$E$99,5,0),"")</f>
        <v/>
      </c>
      <c r="AB2600" s="127" t="str">
        <f t="shared" si="301"/>
        <v/>
      </c>
      <c r="AC2600" s="127" t="str">
        <f t="shared" si="300"/>
        <v/>
      </c>
      <c r="AE2600" s="132" t="str">
        <f t="shared" si="298"/>
        <v/>
      </c>
      <c r="AH2600" s="127" t="str">
        <f t="shared" si="297"/>
        <v/>
      </c>
    </row>
    <row r="2601" spans="2:34" x14ac:dyDescent="0.3">
      <c r="B2601" s="127" t="str">
        <f t="shared" si="295"/>
        <v/>
      </c>
      <c r="C2601" s="127" t="str">
        <f t="shared" si="296"/>
        <v/>
      </c>
      <c r="E2601" s="159"/>
      <c r="F2601" s="148" t="str">
        <f>IFERROR(VLOOKUP(CONCATENATE(G2601,E2601),LOTES!$A$6:$D$1002,4,0),"")</f>
        <v/>
      </c>
      <c r="H2601" s="136" t="str">
        <f>IFERROR(VLOOKUP(CONCATENATE(G2601,E2601),LOTES!$A$6:$F$1000,6,0),"")</f>
        <v/>
      </c>
      <c r="I2601" s="132" t="str">
        <f t="shared" si="299"/>
        <v/>
      </c>
      <c r="R2601" s="132" t="str">
        <f>IFERROR(VLOOKUP(Q2601,PROVEEDORES!$A$2:$B$100,2,0),"")</f>
        <v/>
      </c>
      <c r="U2601" s="127" t="str">
        <f>IFERROR(VLOOKUP(V2601,TRANSPORTE!$A$4:$B$99,2,0),"")</f>
        <v/>
      </c>
      <c r="Y2601" s="127" t="str">
        <f>IFERROR(VLOOKUP(V2601,TRANSPORTE!$A$4:$C$99,3,0),"")</f>
        <v/>
      </c>
      <c r="Z2601" s="127" t="str">
        <f>IFERROR(VLOOKUP(V2601,TRANSPORTE!$A$4:$D$99,4,0),"")</f>
        <v/>
      </c>
      <c r="AA2601" s="127" t="str">
        <f>IFERROR(VLOOKUP(V2601,TRANSPORTE!$A$4:$E$99,5,0),"")</f>
        <v/>
      </c>
      <c r="AB2601" s="127" t="str">
        <f t="shared" si="301"/>
        <v/>
      </c>
      <c r="AC2601" s="127" t="str">
        <f t="shared" si="300"/>
        <v/>
      </c>
      <c r="AE2601" s="132" t="str">
        <f t="shared" si="298"/>
        <v/>
      </c>
      <c r="AH2601" s="127" t="str">
        <f t="shared" si="297"/>
        <v/>
      </c>
    </row>
    <row r="2602" spans="2:34" x14ac:dyDescent="0.3">
      <c r="B2602" s="127" t="str">
        <f t="shared" si="295"/>
        <v/>
      </c>
      <c r="C2602" s="127" t="str">
        <f t="shared" si="296"/>
        <v/>
      </c>
      <c r="E2602" s="159"/>
      <c r="F2602" s="148" t="str">
        <f>IFERROR(VLOOKUP(CONCATENATE(G2602,E2602),LOTES!$A$6:$D$1002,4,0),"")</f>
        <v/>
      </c>
      <c r="H2602" s="136" t="str">
        <f>IFERROR(VLOOKUP(CONCATENATE(G2602,E2602),LOTES!$A$6:$F$1000,6,0),"")</f>
        <v/>
      </c>
      <c r="I2602" s="132" t="str">
        <f t="shared" si="299"/>
        <v/>
      </c>
      <c r="R2602" s="132" t="str">
        <f>IFERROR(VLOOKUP(Q2602,PROVEEDORES!$A$2:$B$100,2,0),"")</f>
        <v/>
      </c>
      <c r="U2602" s="127" t="str">
        <f>IFERROR(VLOOKUP(V2602,TRANSPORTE!$A$4:$B$99,2,0),"")</f>
        <v/>
      </c>
      <c r="Y2602" s="127" t="str">
        <f>IFERROR(VLOOKUP(V2602,TRANSPORTE!$A$4:$C$99,3,0),"")</f>
        <v/>
      </c>
      <c r="Z2602" s="127" t="str">
        <f>IFERROR(VLOOKUP(V2602,TRANSPORTE!$A$4:$D$99,4,0),"")</f>
        <v/>
      </c>
      <c r="AA2602" s="127" t="str">
        <f>IFERROR(VLOOKUP(V2602,TRANSPORTE!$A$4:$E$99,5,0),"")</f>
        <v/>
      </c>
      <c r="AB2602" s="127" t="str">
        <f t="shared" si="301"/>
        <v/>
      </c>
      <c r="AC2602" s="127" t="str">
        <f t="shared" si="300"/>
        <v/>
      </c>
      <c r="AE2602" s="132" t="str">
        <f t="shared" si="298"/>
        <v/>
      </c>
      <c r="AH2602" s="127" t="str">
        <f t="shared" si="297"/>
        <v/>
      </c>
    </row>
    <row r="2603" spans="2:34" x14ac:dyDescent="0.3">
      <c r="B2603" s="127" t="str">
        <f t="shared" si="295"/>
        <v/>
      </c>
      <c r="C2603" s="127" t="str">
        <f t="shared" si="296"/>
        <v/>
      </c>
      <c r="E2603" s="159"/>
      <c r="F2603" s="148" t="str">
        <f>IFERROR(VLOOKUP(CONCATENATE(G2603,E2603),LOTES!$A$6:$D$1002,4,0),"")</f>
        <v/>
      </c>
      <c r="H2603" s="136" t="str">
        <f>IFERROR(VLOOKUP(CONCATENATE(G2603,E2603),LOTES!$A$6:$F$1000,6,0),"")</f>
        <v/>
      </c>
      <c r="I2603" s="132" t="str">
        <f t="shared" si="299"/>
        <v/>
      </c>
      <c r="R2603" s="132" t="str">
        <f>IFERROR(VLOOKUP(Q2603,PROVEEDORES!$A$2:$B$100,2,0),"")</f>
        <v/>
      </c>
      <c r="U2603" s="127" t="str">
        <f>IFERROR(VLOOKUP(V2603,TRANSPORTE!$A$4:$B$99,2,0),"")</f>
        <v/>
      </c>
      <c r="Y2603" s="127" t="str">
        <f>IFERROR(VLOOKUP(V2603,TRANSPORTE!$A$4:$C$99,3,0),"")</f>
        <v/>
      </c>
      <c r="Z2603" s="127" t="str">
        <f>IFERROR(VLOOKUP(V2603,TRANSPORTE!$A$4:$D$99,4,0),"")</f>
        <v/>
      </c>
      <c r="AA2603" s="127" t="str">
        <f>IFERROR(VLOOKUP(V2603,TRANSPORTE!$A$4:$E$99,5,0),"")</f>
        <v/>
      </c>
      <c r="AB2603" s="127" t="str">
        <f t="shared" si="301"/>
        <v/>
      </c>
      <c r="AC2603" s="127" t="str">
        <f t="shared" si="300"/>
        <v/>
      </c>
      <c r="AE2603" s="132" t="str">
        <f t="shared" si="298"/>
        <v/>
      </c>
      <c r="AH2603" s="127" t="str">
        <f t="shared" si="297"/>
        <v/>
      </c>
    </row>
    <row r="2604" spans="2:34" x14ac:dyDescent="0.3">
      <c r="B2604" s="127" t="str">
        <f t="shared" si="295"/>
        <v/>
      </c>
      <c r="C2604" s="127" t="str">
        <f t="shared" si="296"/>
        <v/>
      </c>
      <c r="E2604" s="159"/>
      <c r="F2604" s="148" t="str">
        <f>IFERROR(VLOOKUP(CONCATENATE(G2604,E2604),LOTES!$A$6:$D$1002,4,0),"")</f>
        <v/>
      </c>
      <c r="H2604" s="136" t="str">
        <f>IFERROR(VLOOKUP(CONCATENATE(G2604,E2604),LOTES!$A$6:$F$1000,6,0),"")</f>
        <v/>
      </c>
      <c r="I2604" s="132" t="str">
        <f t="shared" si="299"/>
        <v/>
      </c>
      <c r="R2604" s="132" t="str">
        <f>IFERROR(VLOOKUP(Q2604,PROVEEDORES!$A$2:$B$100,2,0),"")</f>
        <v/>
      </c>
      <c r="U2604" s="127" t="str">
        <f>IFERROR(VLOOKUP(V2604,TRANSPORTE!$A$4:$B$99,2,0),"")</f>
        <v/>
      </c>
      <c r="Y2604" s="127" t="str">
        <f>IFERROR(VLOOKUP(V2604,TRANSPORTE!$A$4:$C$99,3,0),"")</f>
        <v/>
      </c>
      <c r="Z2604" s="127" t="str">
        <f>IFERROR(VLOOKUP(V2604,TRANSPORTE!$A$4:$D$99,4,0),"")</f>
        <v/>
      </c>
      <c r="AA2604" s="127" t="str">
        <f>IFERROR(VLOOKUP(V2604,TRANSPORTE!$A$4:$E$99,5,0),"")</f>
        <v/>
      </c>
      <c r="AB2604" s="127" t="str">
        <f t="shared" si="301"/>
        <v/>
      </c>
      <c r="AC2604" s="127" t="str">
        <f t="shared" si="300"/>
        <v/>
      </c>
      <c r="AE2604" s="132" t="str">
        <f t="shared" si="298"/>
        <v/>
      </c>
      <c r="AH2604" s="127" t="str">
        <f t="shared" si="297"/>
        <v/>
      </c>
    </row>
    <row r="2605" spans="2:34" x14ac:dyDescent="0.3">
      <c r="B2605" s="127" t="str">
        <f t="shared" si="295"/>
        <v/>
      </c>
      <c r="C2605" s="127" t="str">
        <f t="shared" si="296"/>
        <v/>
      </c>
      <c r="E2605" s="159"/>
      <c r="F2605" s="148" t="str">
        <f>IFERROR(VLOOKUP(CONCATENATE(G2605,E2605),LOTES!$A$6:$D$1002,4,0),"")</f>
        <v/>
      </c>
      <c r="H2605" s="136" t="str">
        <f>IFERROR(VLOOKUP(CONCATENATE(G2605,E2605),LOTES!$A$6:$F$1000,6,0),"")</f>
        <v/>
      </c>
      <c r="I2605" s="132" t="str">
        <f t="shared" si="299"/>
        <v/>
      </c>
      <c r="R2605" s="132" t="str">
        <f>IFERROR(VLOOKUP(Q2605,PROVEEDORES!$A$2:$B$100,2,0),"")</f>
        <v/>
      </c>
      <c r="U2605" s="127" t="str">
        <f>IFERROR(VLOOKUP(V2605,TRANSPORTE!$A$4:$B$99,2,0),"")</f>
        <v/>
      </c>
      <c r="Y2605" s="127" t="str">
        <f>IFERROR(VLOOKUP(V2605,TRANSPORTE!$A$4:$C$99,3,0),"")</f>
        <v/>
      </c>
      <c r="Z2605" s="127" t="str">
        <f>IFERROR(VLOOKUP(V2605,TRANSPORTE!$A$4:$D$99,4,0),"")</f>
        <v/>
      </c>
      <c r="AA2605" s="127" t="str">
        <f>IFERROR(VLOOKUP(V2605,TRANSPORTE!$A$4:$E$99,5,0),"")</f>
        <v/>
      </c>
      <c r="AB2605" s="127" t="str">
        <f t="shared" si="301"/>
        <v/>
      </c>
      <c r="AC2605" s="127" t="str">
        <f t="shared" si="300"/>
        <v/>
      </c>
      <c r="AE2605" s="132" t="str">
        <f t="shared" si="298"/>
        <v/>
      </c>
      <c r="AH2605" s="127" t="str">
        <f t="shared" si="297"/>
        <v/>
      </c>
    </row>
    <row r="2606" spans="2:34" x14ac:dyDescent="0.3">
      <c r="B2606" s="127" t="str">
        <f t="shared" si="295"/>
        <v/>
      </c>
      <c r="C2606" s="127" t="str">
        <f t="shared" si="296"/>
        <v/>
      </c>
      <c r="E2606" s="159"/>
      <c r="F2606" s="148" t="str">
        <f>IFERROR(VLOOKUP(CONCATENATE(G2606,E2606),LOTES!$A$6:$D$1002,4,0),"")</f>
        <v/>
      </c>
      <c r="H2606" s="136" t="str">
        <f>IFERROR(VLOOKUP(CONCATENATE(G2606,E2606),LOTES!$A$6:$F$1000,6,0),"")</f>
        <v/>
      </c>
      <c r="I2606" s="132" t="str">
        <f t="shared" si="299"/>
        <v/>
      </c>
      <c r="R2606" s="132" t="str">
        <f>IFERROR(VLOOKUP(Q2606,PROVEEDORES!$A$2:$B$100,2,0),"")</f>
        <v/>
      </c>
      <c r="U2606" s="127" t="str">
        <f>IFERROR(VLOOKUP(V2606,TRANSPORTE!$A$4:$B$99,2,0),"")</f>
        <v/>
      </c>
      <c r="Y2606" s="127" t="str">
        <f>IFERROR(VLOOKUP(V2606,TRANSPORTE!$A$4:$C$99,3,0),"")</f>
        <v/>
      </c>
      <c r="Z2606" s="127" t="str">
        <f>IFERROR(VLOOKUP(V2606,TRANSPORTE!$A$4:$D$99,4,0),"")</f>
        <v/>
      </c>
      <c r="AA2606" s="127" t="str">
        <f>IFERROR(VLOOKUP(V2606,TRANSPORTE!$A$4:$E$99,5,0),"")</f>
        <v/>
      </c>
      <c r="AB2606" s="127" t="str">
        <f t="shared" si="301"/>
        <v/>
      </c>
      <c r="AC2606" s="127" t="str">
        <f t="shared" si="300"/>
        <v/>
      </c>
      <c r="AE2606" s="132" t="str">
        <f t="shared" si="298"/>
        <v/>
      </c>
      <c r="AH2606" s="127" t="str">
        <f t="shared" si="297"/>
        <v/>
      </c>
    </row>
    <row r="2607" spans="2:34" x14ac:dyDescent="0.3">
      <c r="B2607" s="127" t="str">
        <f t="shared" si="295"/>
        <v/>
      </c>
      <c r="C2607" s="127" t="str">
        <f t="shared" si="296"/>
        <v/>
      </c>
      <c r="E2607" s="159"/>
      <c r="F2607" s="148" t="str">
        <f>IFERROR(VLOOKUP(CONCATENATE(G2607,E2607),LOTES!$A$6:$D$1002,4,0),"")</f>
        <v/>
      </c>
      <c r="H2607" s="136" t="str">
        <f>IFERROR(VLOOKUP(CONCATENATE(G2607,E2607),LOTES!$A$6:$F$1000,6,0),"")</f>
        <v/>
      </c>
      <c r="I2607" s="132" t="str">
        <f t="shared" si="299"/>
        <v/>
      </c>
      <c r="R2607" s="132" t="str">
        <f>IFERROR(VLOOKUP(Q2607,PROVEEDORES!$A$2:$B$100,2,0),"")</f>
        <v/>
      </c>
      <c r="U2607" s="127" t="str">
        <f>IFERROR(VLOOKUP(V2607,TRANSPORTE!$A$4:$B$99,2,0),"")</f>
        <v/>
      </c>
      <c r="Y2607" s="127" t="str">
        <f>IFERROR(VLOOKUP(V2607,TRANSPORTE!$A$4:$C$99,3,0),"")</f>
        <v/>
      </c>
      <c r="Z2607" s="127" t="str">
        <f>IFERROR(VLOOKUP(V2607,TRANSPORTE!$A$4:$D$99,4,0),"")</f>
        <v/>
      </c>
      <c r="AA2607" s="127" t="str">
        <f>IFERROR(VLOOKUP(V2607,TRANSPORTE!$A$4:$E$99,5,0),"")</f>
        <v/>
      </c>
      <c r="AB2607" s="127" t="str">
        <f t="shared" si="301"/>
        <v/>
      </c>
      <c r="AC2607" s="127" t="str">
        <f t="shared" si="300"/>
        <v/>
      </c>
      <c r="AE2607" s="132" t="str">
        <f t="shared" si="298"/>
        <v/>
      </c>
      <c r="AH2607" s="127" t="str">
        <f t="shared" si="297"/>
        <v/>
      </c>
    </row>
    <row r="2608" spans="2:34" x14ac:dyDescent="0.3">
      <c r="B2608" s="127" t="str">
        <f t="shared" si="295"/>
        <v/>
      </c>
      <c r="C2608" s="127" t="str">
        <f t="shared" si="296"/>
        <v/>
      </c>
      <c r="E2608" s="159"/>
      <c r="F2608" s="148" t="str">
        <f>IFERROR(VLOOKUP(CONCATENATE(G2608,E2608),LOTES!$A$6:$D$1002,4,0),"")</f>
        <v/>
      </c>
      <c r="H2608" s="136" t="str">
        <f>IFERROR(VLOOKUP(CONCATENATE(G2608,E2608),LOTES!$A$6:$F$1000,6,0),"")</f>
        <v/>
      </c>
      <c r="I2608" s="132" t="str">
        <f t="shared" si="299"/>
        <v/>
      </c>
      <c r="R2608" s="132" t="str">
        <f>IFERROR(VLOOKUP(Q2608,PROVEEDORES!$A$2:$B$100,2,0),"")</f>
        <v/>
      </c>
      <c r="U2608" s="127" t="str">
        <f>IFERROR(VLOOKUP(V2608,TRANSPORTE!$A$4:$B$99,2,0),"")</f>
        <v/>
      </c>
      <c r="Y2608" s="127" t="str">
        <f>IFERROR(VLOOKUP(V2608,TRANSPORTE!$A$4:$C$99,3,0),"")</f>
        <v/>
      </c>
      <c r="Z2608" s="127" t="str">
        <f>IFERROR(VLOOKUP(V2608,TRANSPORTE!$A$4:$D$99,4,0),"")</f>
        <v/>
      </c>
      <c r="AA2608" s="127" t="str">
        <f>IFERROR(VLOOKUP(V2608,TRANSPORTE!$A$4:$E$99,5,0),"")</f>
        <v/>
      </c>
      <c r="AB2608" s="127" t="str">
        <f t="shared" si="301"/>
        <v/>
      </c>
      <c r="AC2608" s="127" t="str">
        <f t="shared" si="300"/>
        <v/>
      </c>
      <c r="AE2608" s="132" t="str">
        <f t="shared" si="298"/>
        <v/>
      </c>
      <c r="AH2608" s="127" t="str">
        <f t="shared" si="297"/>
        <v/>
      </c>
    </row>
    <row r="2609" spans="2:34" x14ac:dyDescent="0.3">
      <c r="B2609" s="127" t="str">
        <f t="shared" si="295"/>
        <v/>
      </c>
      <c r="C2609" s="127" t="str">
        <f t="shared" si="296"/>
        <v/>
      </c>
      <c r="E2609" s="159"/>
      <c r="F2609" s="148" t="str">
        <f>IFERROR(VLOOKUP(CONCATENATE(G2609,E2609),LOTES!$A$6:$D$1002,4,0),"")</f>
        <v/>
      </c>
      <c r="H2609" s="136" t="str">
        <f>IFERROR(VLOOKUP(CONCATENATE(G2609,E2609),LOTES!$A$6:$F$1000,6,0),"")</f>
        <v/>
      </c>
      <c r="I2609" s="132" t="str">
        <f t="shared" si="299"/>
        <v/>
      </c>
      <c r="R2609" s="132" t="str">
        <f>IFERROR(VLOOKUP(Q2609,PROVEEDORES!$A$2:$B$100,2,0),"")</f>
        <v/>
      </c>
      <c r="U2609" s="127" t="str">
        <f>IFERROR(VLOOKUP(V2609,TRANSPORTE!$A$4:$B$99,2,0),"")</f>
        <v/>
      </c>
      <c r="Y2609" s="127" t="str">
        <f>IFERROR(VLOOKUP(V2609,TRANSPORTE!$A$4:$C$99,3,0),"")</f>
        <v/>
      </c>
      <c r="Z2609" s="127" t="str">
        <f>IFERROR(VLOOKUP(V2609,TRANSPORTE!$A$4:$D$99,4,0),"")</f>
        <v/>
      </c>
      <c r="AA2609" s="127" t="str">
        <f>IFERROR(VLOOKUP(V2609,TRANSPORTE!$A$4:$E$99,5,0),"")</f>
        <v/>
      </c>
      <c r="AB2609" s="127" t="str">
        <f t="shared" si="301"/>
        <v/>
      </c>
      <c r="AC2609" s="127" t="str">
        <f t="shared" si="300"/>
        <v/>
      </c>
      <c r="AE2609" s="132" t="str">
        <f t="shared" si="298"/>
        <v/>
      </c>
      <c r="AH2609" s="127" t="str">
        <f t="shared" si="297"/>
        <v/>
      </c>
    </row>
    <row r="2610" spans="2:34" x14ac:dyDescent="0.3">
      <c r="B2610" s="127" t="str">
        <f t="shared" si="295"/>
        <v/>
      </c>
      <c r="C2610" s="127" t="str">
        <f t="shared" si="296"/>
        <v/>
      </c>
      <c r="E2610" s="159"/>
      <c r="F2610" s="148" t="str">
        <f>IFERROR(VLOOKUP(CONCATENATE(G2610,E2610),LOTES!$A$6:$D$1002,4,0),"")</f>
        <v/>
      </c>
      <c r="H2610" s="136" t="str">
        <f>IFERROR(VLOOKUP(CONCATENATE(G2610,E2610),LOTES!$A$6:$F$1000,6,0),"")</f>
        <v/>
      </c>
      <c r="I2610" s="132" t="str">
        <f t="shared" si="299"/>
        <v/>
      </c>
      <c r="R2610" s="132" t="str">
        <f>IFERROR(VLOOKUP(Q2610,PROVEEDORES!$A$2:$B$100,2,0),"")</f>
        <v/>
      </c>
      <c r="U2610" s="127" t="str">
        <f>IFERROR(VLOOKUP(V2610,TRANSPORTE!$A$4:$B$99,2,0),"")</f>
        <v/>
      </c>
      <c r="Y2610" s="127" t="str">
        <f>IFERROR(VLOOKUP(V2610,TRANSPORTE!$A$4:$C$99,3,0),"")</f>
        <v/>
      </c>
      <c r="Z2610" s="127" t="str">
        <f>IFERROR(VLOOKUP(V2610,TRANSPORTE!$A$4:$D$99,4,0),"")</f>
        <v/>
      </c>
      <c r="AA2610" s="127" t="str">
        <f>IFERROR(VLOOKUP(V2610,TRANSPORTE!$A$4:$E$99,5,0),"")</f>
        <v/>
      </c>
      <c r="AB2610" s="127" t="str">
        <f t="shared" si="301"/>
        <v/>
      </c>
      <c r="AC2610" s="127" t="str">
        <f t="shared" si="300"/>
        <v/>
      </c>
      <c r="AE2610" s="132" t="str">
        <f t="shared" si="298"/>
        <v/>
      </c>
      <c r="AH2610" s="127" t="str">
        <f t="shared" si="297"/>
        <v/>
      </c>
    </row>
    <row r="2611" spans="2:34" x14ac:dyDescent="0.3">
      <c r="B2611" s="127" t="str">
        <f t="shared" si="295"/>
        <v/>
      </c>
      <c r="C2611" s="127" t="str">
        <f t="shared" si="296"/>
        <v/>
      </c>
      <c r="E2611" s="159"/>
      <c r="F2611" s="148" t="str">
        <f>IFERROR(VLOOKUP(CONCATENATE(G2611,E2611),LOTES!$A$6:$D$1002,4,0),"")</f>
        <v/>
      </c>
      <c r="H2611" s="136" t="str">
        <f>IFERROR(VLOOKUP(CONCATENATE(G2611,E2611),LOTES!$A$6:$F$1000,6,0),"")</f>
        <v/>
      </c>
      <c r="I2611" s="132" t="str">
        <f t="shared" si="299"/>
        <v/>
      </c>
      <c r="R2611" s="132" t="str">
        <f>IFERROR(VLOOKUP(Q2611,PROVEEDORES!$A$2:$B$100,2,0),"")</f>
        <v/>
      </c>
      <c r="U2611" s="127" t="str">
        <f>IFERROR(VLOOKUP(V2611,TRANSPORTE!$A$4:$B$99,2,0),"")</f>
        <v/>
      </c>
      <c r="Y2611" s="127" t="str">
        <f>IFERROR(VLOOKUP(V2611,TRANSPORTE!$A$4:$C$99,3,0),"")</f>
        <v/>
      </c>
      <c r="Z2611" s="127" t="str">
        <f>IFERROR(VLOOKUP(V2611,TRANSPORTE!$A$4:$D$99,4,0),"")</f>
        <v/>
      </c>
      <c r="AA2611" s="127" t="str">
        <f>IFERROR(VLOOKUP(V2611,TRANSPORTE!$A$4:$E$99,5,0),"")</f>
        <v/>
      </c>
      <c r="AB2611" s="127" t="str">
        <f t="shared" si="301"/>
        <v/>
      </c>
      <c r="AC2611" s="127" t="str">
        <f t="shared" si="300"/>
        <v/>
      </c>
      <c r="AE2611" s="132" t="str">
        <f t="shared" si="298"/>
        <v/>
      </c>
      <c r="AH2611" s="127" t="str">
        <f t="shared" si="297"/>
        <v/>
      </c>
    </row>
    <row r="2612" spans="2:34" x14ac:dyDescent="0.3">
      <c r="B2612" s="127" t="str">
        <f t="shared" si="295"/>
        <v/>
      </c>
      <c r="C2612" s="127" t="str">
        <f t="shared" si="296"/>
        <v/>
      </c>
      <c r="E2612" s="159"/>
      <c r="F2612" s="148" t="str">
        <f>IFERROR(VLOOKUP(CONCATENATE(G2612,E2612),LOTES!$A$6:$D$1002,4,0),"")</f>
        <v/>
      </c>
      <c r="H2612" s="136" t="str">
        <f>IFERROR(VLOOKUP(CONCATENATE(G2612,E2612),LOTES!$A$6:$F$1000,6,0),"")</f>
        <v/>
      </c>
      <c r="I2612" s="132" t="str">
        <f t="shared" si="299"/>
        <v/>
      </c>
      <c r="R2612" s="132" t="str">
        <f>IFERROR(VLOOKUP(Q2612,PROVEEDORES!$A$2:$B$100,2,0),"")</f>
        <v/>
      </c>
      <c r="U2612" s="127" t="str">
        <f>IFERROR(VLOOKUP(V2612,TRANSPORTE!$A$4:$B$99,2,0),"")</f>
        <v/>
      </c>
      <c r="Y2612" s="127" t="str">
        <f>IFERROR(VLOOKUP(V2612,TRANSPORTE!$A$4:$C$99,3,0),"")</f>
        <v/>
      </c>
      <c r="Z2612" s="127" t="str">
        <f>IFERROR(VLOOKUP(V2612,TRANSPORTE!$A$4:$D$99,4,0),"")</f>
        <v/>
      </c>
      <c r="AA2612" s="127" t="str">
        <f>IFERROR(VLOOKUP(V2612,TRANSPORTE!$A$4:$E$99,5,0),"")</f>
        <v/>
      </c>
      <c r="AB2612" s="127" t="str">
        <f t="shared" si="301"/>
        <v/>
      </c>
      <c r="AC2612" s="127" t="str">
        <f t="shared" si="300"/>
        <v/>
      </c>
      <c r="AE2612" s="132" t="str">
        <f t="shared" si="298"/>
        <v/>
      </c>
      <c r="AH2612" s="127" t="str">
        <f t="shared" si="297"/>
        <v/>
      </c>
    </row>
    <row r="2613" spans="2:34" x14ac:dyDescent="0.3">
      <c r="B2613" s="127" t="str">
        <f t="shared" si="295"/>
        <v/>
      </c>
      <c r="C2613" s="127" t="str">
        <f t="shared" si="296"/>
        <v/>
      </c>
      <c r="E2613" s="159"/>
      <c r="F2613" s="148" t="str">
        <f>IFERROR(VLOOKUP(CONCATENATE(G2613,E2613),LOTES!$A$6:$D$1002,4,0),"")</f>
        <v/>
      </c>
      <c r="H2613" s="136" t="str">
        <f>IFERROR(VLOOKUP(CONCATENATE(G2613,E2613),LOTES!$A$6:$F$1000,6,0),"")</f>
        <v/>
      </c>
      <c r="I2613" s="132" t="str">
        <f t="shared" si="299"/>
        <v/>
      </c>
      <c r="R2613" s="132" t="str">
        <f>IFERROR(VLOOKUP(Q2613,PROVEEDORES!$A$2:$B$100,2,0),"")</f>
        <v/>
      </c>
      <c r="U2613" s="127" t="str">
        <f>IFERROR(VLOOKUP(V2613,TRANSPORTE!$A$4:$B$99,2,0),"")</f>
        <v/>
      </c>
      <c r="Y2613" s="127" t="str">
        <f>IFERROR(VLOOKUP(V2613,TRANSPORTE!$A$4:$C$99,3,0),"")</f>
        <v/>
      </c>
      <c r="Z2613" s="127" t="str">
        <f>IFERROR(VLOOKUP(V2613,TRANSPORTE!$A$4:$D$99,4,0),"")</f>
        <v/>
      </c>
      <c r="AA2613" s="127" t="str">
        <f>IFERROR(VLOOKUP(V2613,TRANSPORTE!$A$4:$E$99,5,0),"")</f>
        <v/>
      </c>
      <c r="AB2613" s="127" t="str">
        <f t="shared" si="301"/>
        <v/>
      </c>
      <c r="AC2613" s="127" t="str">
        <f t="shared" si="300"/>
        <v/>
      </c>
      <c r="AE2613" s="132" t="str">
        <f t="shared" si="298"/>
        <v/>
      </c>
      <c r="AH2613" s="127" t="str">
        <f t="shared" si="297"/>
        <v/>
      </c>
    </row>
    <row r="2614" spans="2:34" x14ac:dyDescent="0.3">
      <c r="B2614" s="127" t="str">
        <f t="shared" si="295"/>
        <v/>
      </c>
      <c r="C2614" s="127" t="str">
        <f t="shared" si="296"/>
        <v/>
      </c>
      <c r="E2614" s="159"/>
      <c r="F2614" s="148" t="str">
        <f>IFERROR(VLOOKUP(CONCATENATE(G2614,E2614),LOTES!$A$6:$D$1002,4,0),"")</f>
        <v/>
      </c>
      <c r="H2614" s="136" t="str">
        <f>IFERROR(VLOOKUP(CONCATENATE(G2614,E2614),LOTES!$A$6:$F$1000,6,0),"")</f>
        <v/>
      </c>
      <c r="I2614" s="132" t="str">
        <f t="shared" si="299"/>
        <v/>
      </c>
      <c r="R2614" s="132" t="str">
        <f>IFERROR(VLOOKUP(Q2614,PROVEEDORES!$A$2:$B$100,2,0),"")</f>
        <v/>
      </c>
      <c r="U2614" s="127" t="str">
        <f>IFERROR(VLOOKUP(V2614,TRANSPORTE!$A$4:$B$99,2,0),"")</f>
        <v/>
      </c>
      <c r="Y2614" s="127" t="str">
        <f>IFERROR(VLOOKUP(V2614,TRANSPORTE!$A$4:$C$99,3,0),"")</f>
        <v/>
      </c>
      <c r="Z2614" s="127" t="str">
        <f>IFERROR(VLOOKUP(V2614,TRANSPORTE!$A$4:$D$99,4,0),"")</f>
        <v/>
      </c>
      <c r="AA2614" s="127" t="str">
        <f>IFERROR(VLOOKUP(V2614,TRANSPORTE!$A$4:$E$99,5,0),"")</f>
        <v/>
      </c>
      <c r="AB2614" s="127" t="str">
        <f t="shared" si="301"/>
        <v/>
      </c>
      <c r="AC2614" s="127" t="str">
        <f t="shared" si="300"/>
        <v/>
      </c>
      <c r="AE2614" s="132" t="str">
        <f t="shared" si="298"/>
        <v/>
      </c>
      <c r="AH2614" s="127" t="str">
        <f t="shared" si="297"/>
        <v/>
      </c>
    </row>
    <row r="2615" spans="2:34" x14ac:dyDescent="0.3">
      <c r="B2615" s="127" t="str">
        <f t="shared" si="295"/>
        <v/>
      </c>
      <c r="C2615" s="127" t="str">
        <f t="shared" si="296"/>
        <v/>
      </c>
      <c r="E2615" s="159"/>
      <c r="F2615" s="148" t="str">
        <f>IFERROR(VLOOKUP(CONCATENATE(G2615,E2615),LOTES!$A$6:$D$1002,4,0),"")</f>
        <v/>
      </c>
      <c r="H2615" s="136" t="str">
        <f>IFERROR(VLOOKUP(CONCATENATE(G2615,E2615),LOTES!$A$6:$F$1000,6,0),"")</f>
        <v/>
      </c>
      <c r="I2615" s="132" t="str">
        <f t="shared" si="299"/>
        <v/>
      </c>
      <c r="R2615" s="132" t="str">
        <f>IFERROR(VLOOKUP(Q2615,PROVEEDORES!$A$2:$B$100,2,0),"")</f>
        <v/>
      </c>
      <c r="U2615" s="127" t="str">
        <f>IFERROR(VLOOKUP(V2615,TRANSPORTE!$A$4:$B$99,2,0),"")</f>
        <v/>
      </c>
      <c r="Y2615" s="127" t="str">
        <f>IFERROR(VLOOKUP(V2615,TRANSPORTE!$A$4:$C$99,3,0),"")</f>
        <v/>
      </c>
      <c r="Z2615" s="127" t="str">
        <f>IFERROR(VLOOKUP(V2615,TRANSPORTE!$A$4:$D$99,4,0),"")</f>
        <v/>
      </c>
      <c r="AA2615" s="127" t="str">
        <f>IFERROR(VLOOKUP(V2615,TRANSPORTE!$A$4:$E$99,5,0),"")</f>
        <v/>
      </c>
      <c r="AB2615" s="127" t="str">
        <f t="shared" si="301"/>
        <v/>
      </c>
      <c r="AC2615" s="127" t="str">
        <f t="shared" si="300"/>
        <v/>
      </c>
      <c r="AE2615" s="132" t="str">
        <f t="shared" si="298"/>
        <v/>
      </c>
      <c r="AH2615" s="127" t="str">
        <f t="shared" si="297"/>
        <v/>
      </c>
    </row>
    <row r="2616" spans="2:34" x14ac:dyDescent="0.3">
      <c r="B2616" s="127" t="str">
        <f t="shared" si="295"/>
        <v/>
      </c>
      <c r="C2616" s="127" t="str">
        <f t="shared" si="296"/>
        <v/>
      </c>
      <c r="E2616" s="159"/>
      <c r="F2616" s="148" t="str">
        <f>IFERROR(VLOOKUP(CONCATENATE(G2616,E2616),LOTES!$A$6:$D$1002,4,0),"")</f>
        <v/>
      </c>
      <c r="H2616" s="136" t="str">
        <f>IFERROR(VLOOKUP(CONCATENATE(G2616,E2616),LOTES!$A$6:$F$1000,6,0),"")</f>
        <v/>
      </c>
      <c r="I2616" s="132" t="str">
        <f t="shared" si="299"/>
        <v/>
      </c>
      <c r="R2616" s="132" t="str">
        <f>IFERROR(VLOOKUP(Q2616,PROVEEDORES!$A$2:$B$100,2,0),"")</f>
        <v/>
      </c>
      <c r="U2616" s="127" t="str">
        <f>IFERROR(VLOOKUP(V2616,TRANSPORTE!$A$4:$B$99,2,0),"")</f>
        <v/>
      </c>
      <c r="Y2616" s="127" t="str">
        <f>IFERROR(VLOOKUP(V2616,TRANSPORTE!$A$4:$C$99,3,0),"")</f>
        <v/>
      </c>
      <c r="Z2616" s="127" t="str">
        <f>IFERROR(VLOOKUP(V2616,TRANSPORTE!$A$4:$D$99,4,0),"")</f>
        <v/>
      </c>
      <c r="AA2616" s="127" t="str">
        <f>IFERROR(VLOOKUP(V2616,TRANSPORTE!$A$4:$E$99,5,0),"")</f>
        <v/>
      </c>
      <c r="AB2616" s="127" t="str">
        <f t="shared" si="301"/>
        <v/>
      </c>
      <c r="AC2616" s="127" t="str">
        <f t="shared" si="300"/>
        <v/>
      </c>
      <c r="AE2616" s="132" t="str">
        <f t="shared" si="298"/>
        <v/>
      </c>
      <c r="AH2616" s="127" t="str">
        <f t="shared" si="297"/>
        <v/>
      </c>
    </row>
    <row r="2617" spans="2:34" x14ac:dyDescent="0.3">
      <c r="B2617" s="127" t="str">
        <f t="shared" si="295"/>
        <v/>
      </c>
      <c r="C2617" s="127" t="str">
        <f t="shared" si="296"/>
        <v/>
      </c>
      <c r="E2617" s="159"/>
      <c r="F2617" s="148" t="str">
        <f>IFERROR(VLOOKUP(CONCATENATE(G2617,E2617),LOTES!$A$6:$D$1002,4,0),"")</f>
        <v/>
      </c>
      <c r="H2617" s="136" t="str">
        <f>IFERROR(VLOOKUP(CONCATENATE(G2617,E2617),LOTES!$A$6:$F$1000,6,0),"")</f>
        <v/>
      </c>
      <c r="I2617" s="132" t="str">
        <f t="shared" si="299"/>
        <v/>
      </c>
      <c r="R2617" s="132" t="str">
        <f>IFERROR(VLOOKUP(Q2617,PROVEEDORES!$A$2:$B$100,2,0),"")</f>
        <v/>
      </c>
      <c r="U2617" s="127" t="str">
        <f>IFERROR(VLOOKUP(V2617,TRANSPORTE!$A$4:$B$99,2,0),"")</f>
        <v/>
      </c>
      <c r="Y2617" s="127" t="str">
        <f>IFERROR(VLOOKUP(V2617,TRANSPORTE!$A$4:$C$99,3,0),"")</f>
        <v/>
      </c>
      <c r="Z2617" s="127" t="str">
        <f>IFERROR(VLOOKUP(V2617,TRANSPORTE!$A$4:$D$99,4,0),"")</f>
        <v/>
      </c>
      <c r="AA2617" s="127" t="str">
        <f>IFERROR(VLOOKUP(V2617,TRANSPORTE!$A$4:$E$99,5,0),"")</f>
        <v/>
      </c>
      <c r="AB2617" s="127" t="str">
        <f t="shared" si="301"/>
        <v/>
      </c>
      <c r="AC2617" s="127" t="str">
        <f t="shared" si="300"/>
        <v/>
      </c>
      <c r="AE2617" s="132" t="str">
        <f t="shared" si="298"/>
        <v/>
      </c>
      <c r="AH2617" s="127" t="str">
        <f t="shared" si="297"/>
        <v/>
      </c>
    </row>
    <row r="2618" spans="2:34" x14ac:dyDescent="0.3">
      <c r="B2618" s="127" t="str">
        <f t="shared" si="295"/>
        <v/>
      </c>
      <c r="C2618" s="127" t="str">
        <f t="shared" si="296"/>
        <v/>
      </c>
      <c r="E2618" s="159"/>
      <c r="F2618" s="148" t="str">
        <f>IFERROR(VLOOKUP(CONCATENATE(G2618,E2618),LOTES!$A$6:$D$1002,4,0),"")</f>
        <v/>
      </c>
      <c r="H2618" s="136" t="str">
        <f>IFERROR(VLOOKUP(CONCATENATE(G2618,E2618),LOTES!$A$6:$F$1000,6,0),"")</f>
        <v/>
      </c>
      <c r="I2618" s="132" t="str">
        <f t="shared" si="299"/>
        <v/>
      </c>
      <c r="R2618" s="132" t="str">
        <f>IFERROR(VLOOKUP(Q2618,PROVEEDORES!$A$2:$B$100,2,0),"")</f>
        <v/>
      </c>
      <c r="U2618" s="127" t="str">
        <f>IFERROR(VLOOKUP(V2618,TRANSPORTE!$A$4:$B$99,2,0),"")</f>
        <v/>
      </c>
      <c r="Y2618" s="127" t="str">
        <f>IFERROR(VLOOKUP(V2618,TRANSPORTE!$A$4:$C$99,3,0),"")</f>
        <v/>
      </c>
      <c r="Z2618" s="127" t="str">
        <f>IFERROR(VLOOKUP(V2618,TRANSPORTE!$A$4:$D$99,4,0),"")</f>
        <v/>
      </c>
      <c r="AA2618" s="127" t="str">
        <f>IFERROR(VLOOKUP(V2618,TRANSPORTE!$A$4:$E$99,5,0),"")</f>
        <v/>
      </c>
      <c r="AB2618" s="127" t="str">
        <f t="shared" si="301"/>
        <v/>
      </c>
      <c r="AC2618" s="127" t="str">
        <f t="shared" si="300"/>
        <v/>
      </c>
      <c r="AE2618" s="132" t="str">
        <f t="shared" si="298"/>
        <v/>
      </c>
      <c r="AH2618" s="127" t="str">
        <f t="shared" si="297"/>
        <v/>
      </c>
    </row>
    <row r="2619" spans="2:34" x14ac:dyDescent="0.3">
      <c r="B2619" s="127" t="str">
        <f t="shared" si="295"/>
        <v/>
      </c>
      <c r="C2619" s="127" t="str">
        <f t="shared" si="296"/>
        <v/>
      </c>
      <c r="E2619" s="159"/>
      <c r="F2619" s="148" t="str">
        <f>IFERROR(VLOOKUP(CONCATENATE(G2619,E2619),LOTES!$A$6:$D$1002,4,0),"")</f>
        <v/>
      </c>
      <c r="H2619" s="136" t="str">
        <f>IFERROR(VLOOKUP(CONCATENATE(G2619,E2619),LOTES!$A$6:$F$1000,6,0),"")</f>
        <v/>
      </c>
      <c r="I2619" s="132" t="str">
        <f t="shared" si="299"/>
        <v/>
      </c>
      <c r="R2619" s="132" t="str">
        <f>IFERROR(VLOOKUP(Q2619,PROVEEDORES!$A$2:$B$100,2,0),"")</f>
        <v/>
      </c>
      <c r="U2619" s="127" t="str">
        <f>IFERROR(VLOOKUP(V2619,TRANSPORTE!$A$4:$B$99,2,0),"")</f>
        <v/>
      </c>
      <c r="Y2619" s="127" t="str">
        <f>IFERROR(VLOOKUP(V2619,TRANSPORTE!$A$4:$C$99,3,0),"")</f>
        <v/>
      </c>
      <c r="Z2619" s="127" t="str">
        <f>IFERROR(VLOOKUP(V2619,TRANSPORTE!$A$4:$D$99,4,0),"")</f>
        <v/>
      </c>
      <c r="AA2619" s="127" t="str">
        <f>IFERROR(VLOOKUP(V2619,TRANSPORTE!$A$4:$E$99,5,0),"")</f>
        <v/>
      </c>
      <c r="AB2619" s="127" t="str">
        <f t="shared" si="301"/>
        <v/>
      </c>
      <c r="AC2619" s="127" t="str">
        <f t="shared" si="300"/>
        <v/>
      </c>
      <c r="AE2619" s="132" t="str">
        <f t="shared" si="298"/>
        <v/>
      </c>
      <c r="AH2619" s="127" t="str">
        <f t="shared" si="297"/>
        <v/>
      </c>
    </row>
    <row r="2620" spans="2:34" x14ac:dyDescent="0.3">
      <c r="B2620" s="127" t="str">
        <f t="shared" si="295"/>
        <v/>
      </c>
      <c r="C2620" s="127" t="str">
        <f t="shared" si="296"/>
        <v/>
      </c>
      <c r="E2620" s="159"/>
      <c r="F2620" s="148" t="str">
        <f>IFERROR(VLOOKUP(CONCATENATE(G2620,E2620),LOTES!$A$6:$D$1002,4,0),"")</f>
        <v/>
      </c>
      <c r="H2620" s="136" t="str">
        <f>IFERROR(VLOOKUP(CONCATENATE(G2620,E2620),LOTES!$A$6:$F$1000,6,0),"")</f>
        <v/>
      </c>
      <c r="I2620" s="132" t="str">
        <f t="shared" si="299"/>
        <v/>
      </c>
      <c r="R2620" s="132" t="str">
        <f>IFERROR(VLOOKUP(Q2620,PROVEEDORES!$A$2:$B$100,2,0),"")</f>
        <v/>
      </c>
      <c r="U2620" s="127" t="str">
        <f>IFERROR(VLOOKUP(V2620,TRANSPORTE!$A$4:$B$99,2,0),"")</f>
        <v/>
      </c>
      <c r="Y2620" s="127" t="str">
        <f>IFERROR(VLOOKUP(V2620,TRANSPORTE!$A$4:$C$99,3,0),"")</f>
        <v/>
      </c>
      <c r="Z2620" s="127" t="str">
        <f>IFERROR(VLOOKUP(V2620,TRANSPORTE!$A$4:$D$99,4,0),"")</f>
        <v/>
      </c>
      <c r="AA2620" s="127" t="str">
        <f>IFERROR(VLOOKUP(V2620,TRANSPORTE!$A$4:$E$99,5,0),"")</f>
        <v/>
      </c>
      <c r="AB2620" s="127" t="str">
        <f t="shared" si="301"/>
        <v/>
      </c>
      <c r="AC2620" s="127" t="str">
        <f t="shared" si="300"/>
        <v/>
      </c>
      <c r="AE2620" s="132" t="str">
        <f t="shared" si="298"/>
        <v/>
      </c>
      <c r="AH2620" s="127" t="str">
        <f t="shared" si="297"/>
        <v/>
      </c>
    </row>
    <row r="2621" spans="2:34" x14ac:dyDescent="0.3">
      <c r="B2621" s="127" t="str">
        <f t="shared" si="295"/>
        <v/>
      </c>
      <c r="C2621" s="127" t="str">
        <f t="shared" si="296"/>
        <v/>
      </c>
      <c r="E2621" s="159"/>
      <c r="F2621" s="148" t="str">
        <f>IFERROR(VLOOKUP(CONCATENATE(G2621,E2621),LOTES!$A$6:$D$1002,4,0),"")</f>
        <v/>
      </c>
      <c r="H2621" s="136" t="str">
        <f>IFERROR(VLOOKUP(CONCATENATE(G2621,E2621),LOTES!$A$6:$F$1000,6,0),"")</f>
        <v/>
      </c>
      <c r="I2621" s="132" t="str">
        <f t="shared" si="299"/>
        <v/>
      </c>
      <c r="R2621" s="132" t="str">
        <f>IFERROR(VLOOKUP(Q2621,PROVEEDORES!$A$2:$B$100,2,0),"")</f>
        <v/>
      </c>
      <c r="U2621" s="127" t="str">
        <f>IFERROR(VLOOKUP(V2621,TRANSPORTE!$A$4:$B$99,2,0),"")</f>
        <v/>
      </c>
      <c r="Y2621" s="127" t="str">
        <f>IFERROR(VLOOKUP(V2621,TRANSPORTE!$A$4:$C$99,3,0),"")</f>
        <v/>
      </c>
      <c r="Z2621" s="127" t="str">
        <f>IFERROR(VLOOKUP(V2621,TRANSPORTE!$A$4:$D$99,4,0),"")</f>
        <v/>
      </c>
      <c r="AA2621" s="127" t="str">
        <f>IFERROR(VLOOKUP(V2621,TRANSPORTE!$A$4:$E$99,5,0),"")</f>
        <v/>
      </c>
      <c r="AB2621" s="127" t="str">
        <f t="shared" si="301"/>
        <v/>
      </c>
      <c r="AC2621" s="127" t="str">
        <f t="shared" si="300"/>
        <v/>
      </c>
      <c r="AE2621" s="132" t="str">
        <f t="shared" si="298"/>
        <v/>
      </c>
      <c r="AH2621" s="127" t="str">
        <f t="shared" si="297"/>
        <v/>
      </c>
    </row>
    <row r="2622" spans="2:34" x14ac:dyDescent="0.3">
      <c r="B2622" s="127" t="str">
        <f t="shared" si="295"/>
        <v/>
      </c>
      <c r="C2622" s="127" t="str">
        <f t="shared" si="296"/>
        <v/>
      </c>
      <c r="E2622" s="159"/>
      <c r="F2622" s="148" t="str">
        <f>IFERROR(VLOOKUP(CONCATENATE(G2622,E2622),LOTES!$A$6:$D$1002,4,0),"")</f>
        <v/>
      </c>
      <c r="H2622" s="136" t="str">
        <f>IFERROR(VLOOKUP(CONCATENATE(G2622,E2622),LOTES!$A$6:$F$1000,6,0),"")</f>
        <v/>
      </c>
      <c r="I2622" s="132" t="str">
        <f t="shared" si="299"/>
        <v/>
      </c>
      <c r="R2622" s="132" t="str">
        <f>IFERROR(VLOOKUP(Q2622,PROVEEDORES!$A$2:$B$100,2,0),"")</f>
        <v/>
      </c>
      <c r="U2622" s="127" t="str">
        <f>IFERROR(VLOOKUP(V2622,TRANSPORTE!$A$4:$B$99,2,0),"")</f>
        <v/>
      </c>
      <c r="Y2622" s="127" t="str">
        <f>IFERROR(VLOOKUP(V2622,TRANSPORTE!$A$4:$C$99,3,0),"")</f>
        <v/>
      </c>
      <c r="Z2622" s="127" t="str">
        <f>IFERROR(VLOOKUP(V2622,TRANSPORTE!$A$4:$D$99,4,0),"")</f>
        <v/>
      </c>
      <c r="AA2622" s="127" t="str">
        <f>IFERROR(VLOOKUP(V2622,TRANSPORTE!$A$4:$E$99,5,0),"")</f>
        <v/>
      </c>
      <c r="AB2622" s="127" t="str">
        <f t="shared" si="301"/>
        <v/>
      </c>
      <c r="AC2622" s="127" t="str">
        <f t="shared" si="300"/>
        <v/>
      </c>
      <c r="AE2622" s="132" t="str">
        <f t="shared" si="298"/>
        <v/>
      </c>
      <c r="AH2622" s="127" t="str">
        <f t="shared" si="297"/>
        <v/>
      </c>
    </row>
    <row r="2623" spans="2:34" x14ac:dyDescent="0.3">
      <c r="B2623" s="127" t="str">
        <f t="shared" ref="B2623:B2686" si="302">CONCATENATE(A2623,AB2623)</f>
        <v/>
      </c>
      <c r="C2623" s="127" t="str">
        <f t="shared" ref="C2623:C2686" si="303">CONCATENATE(N2623,I2623)</f>
        <v/>
      </c>
      <c r="E2623" s="159"/>
      <c r="F2623" s="148" t="str">
        <f>IFERROR(VLOOKUP(CONCATENATE(G2623,E2623),LOTES!$A$6:$D$1002,4,0),"")</f>
        <v/>
      </c>
      <c r="H2623" s="136" t="str">
        <f>IFERROR(VLOOKUP(CONCATENATE(G2623,E2623),LOTES!$A$6:$F$1000,6,0),"")</f>
        <v/>
      </c>
      <c r="I2623" s="132" t="str">
        <f t="shared" si="299"/>
        <v/>
      </c>
      <c r="R2623" s="132" t="str">
        <f>IFERROR(VLOOKUP(Q2623,PROVEEDORES!$A$2:$B$100,2,0),"")</f>
        <v/>
      </c>
      <c r="U2623" s="127" t="str">
        <f>IFERROR(VLOOKUP(V2623,TRANSPORTE!$A$4:$B$99,2,0),"")</f>
        <v/>
      </c>
      <c r="Y2623" s="127" t="str">
        <f>IFERROR(VLOOKUP(V2623,TRANSPORTE!$A$4:$C$99,3,0),"")</f>
        <v/>
      </c>
      <c r="Z2623" s="127" t="str">
        <f>IFERROR(VLOOKUP(V2623,TRANSPORTE!$A$4:$D$99,4,0),"")</f>
        <v/>
      </c>
      <c r="AA2623" s="127" t="str">
        <f>IFERROR(VLOOKUP(V2623,TRANSPORTE!$A$4:$E$99,5,0),"")</f>
        <v/>
      </c>
      <c r="AB2623" s="127" t="str">
        <f t="shared" si="301"/>
        <v/>
      </c>
      <c r="AC2623" s="127" t="str">
        <f t="shared" si="300"/>
        <v/>
      </c>
      <c r="AE2623" s="132" t="str">
        <f t="shared" si="298"/>
        <v/>
      </c>
      <c r="AH2623" s="127" t="str">
        <f t="shared" ref="AH2623:AH2686" si="304">CONCATENATE(N2623,F2623)</f>
        <v/>
      </c>
    </row>
    <row r="2624" spans="2:34" x14ac:dyDescent="0.3">
      <c r="B2624" s="127" t="str">
        <f t="shared" si="302"/>
        <v/>
      </c>
      <c r="C2624" s="127" t="str">
        <f t="shared" si="303"/>
        <v/>
      </c>
      <c r="E2624" s="159"/>
      <c r="F2624" s="148" t="str">
        <f>IFERROR(VLOOKUP(CONCATENATE(G2624,E2624),LOTES!$A$6:$D$1002,4,0),"")</f>
        <v/>
      </c>
      <c r="H2624" s="136" t="str">
        <f>IFERROR(VLOOKUP(CONCATENATE(G2624,E2624),LOTES!$A$6:$F$1000,6,0),"")</f>
        <v/>
      </c>
      <c r="I2624" s="132" t="str">
        <f t="shared" si="299"/>
        <v/>
      </c>
      <c r="R2624" s="132" t="str">
        <f>IFERROR(VLOOKUP(Q2624,PROVEEDORES!$A$2:$B$100,2,0),"")</f>
        <v/>
      </c>
      <c r="U2624" s="127" t="str">
        <f>IFERROR(VLOOKUP(V2624,TRANSPORTE!$A$4:$B$99,2,0),"")</f>
        <v/>
      </c>
      <c r="Y2624" s="127" t="str">
        <f>IFERROR(VLOOKUP(V2624,TRANSPORTE!$A$4:$C$99,3,0),"")</f>
        <v/>
      </c>
      <c r="Z2624" s="127" t="str">
        <f>IFERROR(VLOOKUP(V2624,TRANSPORTE!$A$4:$D$99,4,0),"")</f>
        <v/>
      </c>
      <c r="AA2624" s="127" t="str">
        <f>IFERROR(VLOOKUP(V2624,TRANSPORTE!$A$4:$E$99,5,0),"")</f>
        <v/>
      </c>
      <c r="AB2624" s="127" t="str">
        <f t="shared" si="301"/>
        <v/>
      </c>
      <c r="AC2624" s="127" t="str">
        <f t="shared" si="300"/>
        <v/>
      </c>
      <c r="AE2624" s="132" t="str">
        <f t="shared" si="298"/>
        <v/>
      </c>
      <c r="AH2624" s="127" t="str">
        <f t="shared" si="304"/>
        <v/>
      </c>
    </row>
    <row r="2625" spans="2:34" x14ac:dyDescent="0.3">
      <c r="B2625" s="127" t="str">
        <f t="shared" si="302"/>
        <v/>
      </c>
      <c r="C2625" s="127" t="str">
        <f t="shared" si="303"/>
        <v/>
      </c>
      <c r="E2625" s="159"/>
      <c r="F2625" s="148" t="str">
        <f>IFERROR(VLOOKUP(CONCATENATE(G2625,E2625),LOTES!$A$6:$D$1002,4,0),"")</f>
        <v/>
      </c>
      <c r="H2625" s="136" t="str">
        <f>IFERROR(VLOOKUP(CONCATENATE(G2625,E2625),LOTES!$A$6:$F$1000,6,0),"")</f>
        <v/>
      </c>
      <c r="I2625" s="132" t="str">
        <f t="shared" si="299"/>
        <v/>
      </c>
      <c r="R2625" s="132" t="str">
        <f>IFERROR(VLOOKUP(Q2625,PROVEEDORES!$A$2:$B$100,2,0),"")</f>
        <v/>
      </c>
      <c r="U2625" s="127" t="str">
        <f>IFERROR(VLOOKUP(V2625,TRANSPORTE!$A$4:$B$99,2,0),"")</f>
        <v/>
      </c>
      <c r="Y2625" s="127" t="str">
        <f>IFERROR(VLOOKUP(V2625,TRANSPORTE!$A$4:$C$99,3,0),"")</f>
        <v/>
      </c>
      <c r="Z2625" s="127" t="str">
        <f>IFERROR(VLOOKUP(V2625,TRANSPORTE!$A$4:$D$99,4,0),"")</f>
        <v/>
      </c>
      <c r="AA2625" s="127" t="str">
        <f>IFERROR(VLOOKUP(V2625,TRANSPORTE!$A$4:$E$99,5,0),"")</f>
        <v/>
      </c>
      <c r="AB2625" s="127" t="str">
        <f t="shared" si="301"/>
        <v/>
      </c>
      <c r="AC2625" s="127" t="str">
        <f t="shared" si="300"/>
        <v/>
      </c>
      <c r="AE2625" s="132" t="str">
        <f t="shared" si="298"/>
        <v/>
      </c>
      <c r="AH2625" s="127" t="str">
        <f t="shared" si="304"/>
        <v/>
      </c>
    </row>
    <row r="2626" spans="2:34" x14ac:dyDescent="0.3">
      <c r="B2626" s="127" t="str">
        <f t="shared" si="302"/>
        <v/>
      </c>
      <c r="C2626" s="127" t="str">
        <f t="shared" si="303"/>
        <v/>
      </c>
      <c r="E2626" s="159"/>
      <c r="F2626" s="148" t="str">
        <f>IFERROR(VLOOKUP(CONCATENATE(G2626,E2626),LOTES!$A$6:$D$1002,4,0),"")</f>
        <v/>
      </c>
      <c r="H2626" s="136" t="str">
        <f>IFERROR(VLOOKUP(CONCATENATE(G2626,E2626),LOTES!$A$6:$F$1000,6,0),"")</f>
        <v/>
      </c>
      <c r="I2626" s="132" t="str">
        <f t="shared" si="299"/>
        <v/>
      </c>
      <c r="R2626" s="132" t="str">
        <f>IFERROR(VLOOKUP(Q2626,PROVEEDORES!$A$2:$B$100,2,0),"")</f>
        <v/>
      </c>
      <c r="U2626" s="127" t="str">
        <f>IFERROR(VLOOKUP(V2626,TRANSPORTE!$A$4:$B$99,2,0),"")</f>
        <v/>
      </c>
      <c r="Y2626" s="127" t="str">
        <f>IFERROR(VLOOKUP(V2626,TRANSPORTE!$A$4:$C$99,3,0),"")</f>
        <v/>
      </c>
      <c r="Z2626" s="127" t="str">
        <f>IFERROR(VLOOKUP(V2626,TRANSPORTE!$A$4:$D$99,4,0),"")</f>
        <v/>
      </c>
      <c r="AA2626" s="127" t="str">
        <f>IFERROR(VLOOKUP(V2626,TRANSPORTE!$A$4:$E$99,5,0),"")</f>
        <v/>
      </c>
      <c r="AB2626" s="127" t="str">
        <f t="shared" si="301"/>
        <v/>
      </c>
      <c r="AC2626" s="127" t="str">
        <f t="shared" si="300"/>
        <v/>
      </c>
      <c r="AE2626" s="132" t="str">
        <f t="shared" ref="AE2626:AE2689" si="305">IF(N2626&lt;&gt;"",IF(N2626=N2625,AE2625,AE2625+1),"")</f>
        <v/>
      </c>
      <c r="AH2626" s="127" t="str">
        <f t="shared" si="304"/>
        <v/>
      </c>
    </row>
    <row r="2627" spans="2:34" x14ac:dyDescent="0.3">
      <c r="B2627" s="127" t="str">
        <f t="shared" si="302"/>
        <v/>
      </c>
      <c r="C2627" s="127" t="str">
        <f t="shared" si="303"/>
        <v/>
      </c>
      <c r="E2627" s="159"/>
      <c r="F2627" s="148" t="str">
        <f>IFERROR(VLOOKUP(CONCATENATE(G2627,E2627),LOTES!$A$6:$D$1002,4,0),"")</f>
        <v/>
      </c>
      <c r="H2627" s="136" t="str">
        <f>IFERROR(VLOOKUP(CONCATENATE(G2627,E2627),LOTES!$A$6:$F$1000,6,0),"")</f>
        <v/>
      </c>
      <c r="I2627" s="132" t="str">
        <f t="shared" si="299"/>
        <v/>
      </c>
      <c r="R2627" s="132" t="str">
        <f>IFERROR(VLOOKUP(Q2627,PROVEEDORES!$A$2:$B$100,2,0),"")</f>
        <v/>
      </c>
      <c r="U2627" s="127" t="str">
        <f>IFERROR(VLOOKUP(V2627,TRANSPORTE!$A$4:$B$99,2,0),"")</f>
        <v/>
      </c>
      <c r="Y2627" s="127" t="str">
        <f>IFERROR(VLOOKUP(V2627,TRANSPORTE!$A$4:$C$99,3,0),"")</f>
        <v/>
      </c>
      <c r="Z2627" s="127" t="str">
        <f>IFERROR(VLOOKUP(V2627,TRANSPORTE!$A$4:$D$99,4,0),"")</f>
        <v/>
      </c>
      <c r="AA2627" s="127" t="str">
        <f>IFERROR(VLOOKUP(V2627,TRANSPORTE!$A$4:$E$99,5,0),"")</f>
        <v/>
      </c>
      <c r="AB2627" s="127" t="str">
        <f t="shared" si="301"/>
        <v/>
      </c>
      <c r="AC2627" s="127" t="str">
        <f t="shared" si="300"/>
        <v/>
      </c>
      <c r="AE2627" s="132" t="str">
        <f t="shared" si="305"/>
        <v/>
      </c>
      <c r="AH2627" s="127" t="str">
        <f t="shared" si="304"/>
        <v/>
      </c>
    </row>
    <row r="2628" spans="2:34" x14ac:dyDescent="0.3">
      <c r="B2628" s="127" t="str">
        <f t="shared" si="302"/>
        <v/>
      </c>
      <c r="C2628" s="127" t="str">
        <f t="shared" si="303"/>
        <v/>
      </c>
      <c r="E2628" s="159"/>
      <c r="F2628" s="148" t="str">
        <f>IFERROR(VLOOKUP(CONCATENATE(G2628,E2628),LOTES!$A$6:$D$1002,4,0),"")</f>
        <v/>
      </c>
      <c r="H2628" s="136" t="str">
        <f>IFERROR(VLOOKUP(CONCATENATE(G2628,E2628),LOTES!$A$6:$F$1000,6,0),"")</f>
        <v/>
      </c>
      <c r="I2628" s="132" t="str">
        <f t="shared" si="299"/>
        <v/>
      </c>
      <c r="R2628" s="132" t="str">
        <f>IFERROR(VLOOKUP(Q2628,PROVEEDORES!$A$2:$B$100,2,0),"")</f>
        <v/>
      </c>
      <c r="U2628" s="127" t="str">
        <f>IFERROR(VLOOKUP(V2628,TRANSPORTE!$A$4:$B$99,2,0),"")</f>
        <v/>
      </c>
      <c r="Y2628" s="127" t="str">
        <f>IFERROR(VLOOKUP(V2628,TRANSPORTE!$A$4:$C$99,3,0),"")</f>
        <v/>
      </c>
      <c r="Z2628" s="127" t="str">
        <f>IFERROR(VLOOKUP(V2628,TRANSPORTE!$A$4:$D$99,4,0),"")</f>
        <v/>
      </c>
      <c r="AA2628" s="127" t="str">
        <f>IFERROR(VLOOKUP(V2628,TRANSPORTE!$A$4:$E$99,5,0),"")</f>
        <v/>
      </c>
      <c r="AB2628" s="127" t="str">
        <f t="shared" si="301"/>
        <v/>
      </c>
      <c r="AC2628" s="127" t="str">
        <f t="shared" si="300"/>
        <v/>
      </c>
      <c r="AE2628" s="132" t="str">
        <f t="shared" si="305"/>
        <v/>
      </c>
      <c r="AH2628" s="127" t="str">
        <f t="shared" si="304"/>
        <v/>
      </c>
    </row>
    <row r="2629" spans="2:34" x14ac:dyDescent="0.3">
      <c r="B2629" s="127" t="str">
        <f t="shared" si="302"/>
        <v/>
      </c>
      <c r="C2629" s="127" t="str">
        <f t="shared" si="303"/>
        <v/>
      </c>
      <c r="E2629" s="159"/>
      <c r="F2629" s="148" t="str">
        <f>IFERROR(VLOOKUP(CONCATENATE(G2629,E2629),LOTES!$A$6:$D$1002,4,0),"")</f>
        <v/>
      </c>
      <c r="H2629" s="136" t="str">
        <f>IFERROR(VLOOKUP(CONCATENATE(G2629,E2629),LOTES!$A$6:$F$1000,6,0),"")</f>
        <v/>
      </c>
      <c r="I2629" s="132" t="str">
        <f t="shared" si="299"/>
        <v/>
      </c>
      <c r="R2629" s="132" t="str">
        <f>IFERROR(VLOOKUP(Q2629,PROVEEDORES!$A$2:$B$100,2,0),"")</f>
        <v/>
      </c>
      <c r="U2629" s="127" t="str">
        <f>IFERROR(VLOOKUP(V2629,TRANSPORTE!$A$4:$B$99,2,0),"")</f>
        <v/>
      </c>
      <c r="Y2629" s="127" t="str">
        <f>IFERROR(VLOOKUP(V2629,TRANSPORTE!$A$4:$C$99,3,0),"")</f>
        <v/>
      </c>
      <c r="Z2629" s="127" t="str">
        <f>IFERROR(VLOOKUP(V2629,TRANSPORTE!$A$4:$D$99,4,0),"")</f>
        <v/>
      </c>
      <c r="AA2629" s="127" t="str">
        <f>IFERROR(VLOOKUP(V2629,TRANSPORTE!$A$4:$E$99,5,0),"")</f>
        <v/>
      </c>
      <c r="AB2629" s="127" t="str">
        <f t="shared" si="301"/>
        <v/>
      </c>
      <c r="AC2629" s="127" t="str">
        <f t="shared" si="300"/>
        <v/>
      </c>
      <c r="AE2629" s="132" t="str">
        <f t="shared" si="305"/>
        <v/>
      </c>
      <c r="AH2629" s="127" t="str">
        <f t="shared" si="304"/>
        <v/>
      </c>
    </row>
    <row r="2630" spans="2:34" x14ac:dyDescent="0.3">
      <c r="B2630" s="127" t="str">
        <f t="shared" si="302"/>
        <v/>
      </c>
      <c r="C2630" s="127" t="str">
        <f t="shared" si="303"/>
        <v/>
      </c>
      <c r="E2630" s="159"/>
      <c r="F2630" s="148" t="str">
        <f>IFERROR(VLOOKUP(CONCATENATE(G2630,E2630),LOTES!$A$6:$D$1002,4,0),"")</f>
        <v/>
      </c>
      <c r="H2630" s="136" t="str">
        <f>IFERROR(VLOOKUP(CONCATENATE(G2630,E2630),LOTES!$A$6:$F$1000,6,0),"")</f>
        <v/>
      </c>
      <c r="I2630" s="132" t="str">
        <f t="shared" ref="I2630:I2693" si="306">IF(E2630&lt;&gt;"",IFERROR(IF(N2630&lt;&gt;N2629,1,IF(E2630=E2629,I2629,I2629+1)),""),"")</f>
        <v/>
      </c>
      <c r="R2630" s="132" t="str">
        <f>IFERROR(VLOOKUP(Q2630,PROVEEDORES!$A$2:$B$100,2,0),"")</f>
        <v/>
      </c>
      <c r="U2630" s="127" t="str">
        <f>IFERROR(VLOOKUP(V2630,TRANSPORTE!$A$4:$B$99,2,0),"")</f>
        <v/>
      </c>
      <c r="Y2630" s="127" t="str">
        <f>IFERROR(VLOOKUP(V2630,TRANSPORTE!$A$4:$C$99,3,0),"")</f>
        <v/>
      </c>
      <c r="Z2630" s="127" t="str">
        <f>IFERROR(VLOOKUP(V2630,TRANSPORTE!$A$4:$D$99,4,0),"")</f>
        <v/>
      </c>
      <c r="AA2630" s="127" t="str">
        <f>IFERROR(VLOOKUP(V2630,TRANSPORTE!$A$4:$E$99,5,0),"")</f>
        <v/>
      </c>
      <c r="AB2630" s="127" t="str">
        <f t="shared" si="301"/>
        <v/>
      </c>
      <c r="AC2630" s="127" t="str">
        <f t="shared" ref="AC2630:AC2693" si="307">IF(N2630&lt;&gt;"",1,"")</f>
        <v/>
      </c>
      <c r="AE2630" s="132" t="str">
        <f t="shared" si="305"/>
        <v/>
      </c>
      <c r="AH2630" s="127" t="str">
        <f t="shared" si="304"/>
        <v/>
      </c>
    </row>
    <row r="2631" spans="2:34" x14ac:dyDescent="0.3">
      <c r="B2631" s="127" t="str">
        <f t="shared" si="302"/>
        <v/>
      </c>
      <c r="C2631" s="127" t="str">
        <f t="shared" si="303"/>
        <v/>
      </c>
      <c r="E2631" s="159"/>
      <c r="F2631" s="148" t="str">
        <f>IFERROR(VLOOKUP(CONCATENATE(G2631,E2631),LOTES!$A$6:$D$1002,4,0),"")</f>
        <v/>
      </c>
      <c r="H2631" s="136" t="str">
        <f>IFERROR(VLOOKUP(CONCATENATE(G2631,E2631),LOTES!$A$6:$F$1000,6,0),"")</f>
        <v/>
      </c>
      <c r="I2631" s="132" t="str">
        <f t="shared" si="306"/>
        <v/>
      </c>
      <c r="R2631" s="132" t="str">
        <f>IFERROR(VLOOKUP(Q2631,PROVEEDORES!$A$2:$B$100,2,0),"")</f>
        <v/>
      </c>
      <c r="U2631" s="127" t="str">
        <f>IFERROR(VLOOKUP(V2631,TRANSPORTE!$A$4:$B$99,2,0),"")</f>
        <v/>
      </c>
      <c r="Y2631" s="127" t="str">
        <f>IFERROR(VLOOKUP(V2631,TRANSPORTE!$A$4:$C$99,3,0),"")</f>
        <v/>
      </c>
      <c r="Z2631" s="127" t="str">
        <f>IFERROR(VLOOKUP(V2631,TRANSPORTE!$A$4:$D$99,4,0),"")</f>
        <v/>
      </c>
      <c r="AA2631" s="127" t="str">
        <f>IFERROR(VLOOKUP(V2631,TRANSPORTE!$A$4:$E$99,5,0),"")</f>
        <v/>
      </c>
      <c r="AB2631" s="127" t="str">
        <f t="shared" si="301"/>
        <v/>
      </c>
      <c r="AC2631" s="127" t="str">
        <f t="shared" si="307"/>
        <v/>
      </c>
      <c r="AE2631" s="132" t="str">
        <f t="shared" si="305"/>
        <v/>
      </c>
      <c r="AH2631" s="127" t="str">
        <f t="shared" si="304"/>
        <v/>
      </c>
    </row>
    <row r="2632" spans="2:34" x14ac:dyDescent="0.3">
      <c r="B2632" s="127" t="str">
        <f t="shared" si="302"/>
        <v/>
      </c>
      <c r="C2632" s="127" t="str">
        <f t="shared" si="303"/>
        <v/>
      </c>
      <c r="E2632" s="159"/>
      <c r="F2632" s="148" t="str">
        <f>IFERROR(VLOOKUP(CONCATENATE(G2632,E2632),LOTES!$A$6:$D$1002,4,0),"")</f>
        <v/>
      </c>
      <c r="H2632" s="136" t="str">
        <f>IFERROR(VLOOKUP(CONCATENATE(G2632,E2632),LOTES!$A$6:$F$1000,6,0),"")</f>
        <v/>
      </c>
      <c r="I2632" s="132" t="str">
        <f t="shared" si="306"/>
        <v/>
      </c>
      <c r="R2632" s="132" t="str">
        <f>IFERROR(VLOOKUP(Q2632,PROVEEDORES!$A$2:$B$100,2,0),"")</f>
        <v/>
      </c>
      <c r="U2632" s="127" t="str">
        <f>IFERROR(VLOOKUP(V2632,TRANSPORTE!$A$4:$B$99,2,0),"")</f>
        <v/>
      </c>
      <c r="Y2632" s="127" t="str">
        <f>IFERROR(VLOOKUP(V2632,TRANSPORTE!$A$4:$C$99,3,0),"")</f>
        <v/>
      </c>
      <c r="Z2632" s="127" t="str">
        <f>IFERROR(VLOOKUP(V2632,TRANSPORTE!$A$4:$D$99,4,0),"")</f>
        <v/>
      </c>
      <c r="AA2632" s="127" t="str">
        <f>IFERROR(VLOOKUP(V2632,TRANSPORTE!$A$4:$E$99,5,0),"")</f>
        <v/>
      </c>
      <c r="AB2632" s="127" t="str">
        <f t="shared" si="301"/>
        <v/>
      </c>
      <c r="AC2632" s="127" t="str">
        <f t="shared" si="307"/>
        <v/>
      </c>
      <c r="AE2632" s="132" t="str">
        <f t="shared" si="305"/>
        <v/>
      </c>
      <c r="AH2632" s="127" t="str">
        <f t="shared" si="304"/>
        <v/>
      </c>
    </row>
    <row r="2633" spans="2:34" x14ac:dyDescent="0.3">
      <c r="B2633" s="127" t="str">
        <f t="shared" si="302"/>
        <v/>
      </c>
      <c r="C2633" s="127" t="str">
        <f t="shared" si="303"/>
        <v/>
      </c>
      <c r="E2633" s="159"/>
      <c r="F2633" s="148" t="str">
        <f>IFERROR(VLOOKUP(CONCATENATE(G2633,E2633),LOTES!$A$6:$D$1002,4,0),"")</f>
        <v/>
      </c>
      <c r="H2633" s="136" t="str">
        <f>IFERROR(VLOOKUP(CONCATENATE(G2633,E2633),LOTES!$A$6:$F$1000,6,0),"")</f>
        <v/>
      </c>
      <c r="I2633" s="132" t="str">
        <f t="shared" si="306"/>
        <v/>
      </c>
      <c r="R2633" s="132" t="str">
        <f>IFERROR(VLOOKUP(Q2633,PROVEEDORES!$A$2:$B$100,2,0),"")</f>
        <v/>
      </c>
      <c r="U2633" s="127" t="str">
        <f>IFERROR(VLOOKUP(V2633,TRANSPORTE!$A$4:$B$99,2,0),"")</f>
        <v/>
      </c>
      <c r="Y2633" s="127" t="str">
        <f>IFERROR(VLOOKUP(V2633,TRANSPORTE!$A$4:$C$99,3,0),"")</f>
        <v/>
      </c>
      <c r="Z2633" s="127" t="str">
        <f>IFERROR(VLOOKUP(V2633,TRANSPORTE!$A$4:$D$99,4,0),"")</f>
        <v/>
      </c>
      <c r="AA2633" s="127" t="str">
        <f>IFERROR(VLOOKUP(V2633,TRANSPORTE!$A$4:$E$99,5,0),"")</f>
        <v/>
      </c>
      <c r="AB2633" s="127" t="str">
        <f t="shared" si="301"/>
        <v/>
      </c>
      <c r="AC2633" s="127" t="str">
        <f t="shared" si="307"/>
        <v/>
      </c>
      <c r="AE2633" s="132" t="str">
        <f t="shared" si="305"/>
        <v/>
      </c>
      <c r="AH2633" s="127" t="str">
        <f t="shared" si="304"/>
        <v/>
      </c>
    </row>
    <row r="2634" spans="2:34" x14ac:dyDescent="0.3">
      <c r="B2634" s="127" t="str">
        <f t="shared" si="302"/>
        <v/>
      </c>
      <c r="C2634" s="127" t="str">
        <f t="shared" si="303"/>
        <v/>
      </c>
      <c r="E2634" s="159"/>
      <c r="F2634" s="148" t="str">
        <f>IFERROR(VLOOKUP(CONCATENATE(G2634,E2634),LOTES!$A$6:$D$1002,4,0),"")</f>
        <v/>
      </c>
      <c r="H2634" s="136" t="str">
        <f>IFERROR(VLOOKUP(CONCATENATE(G2634,E2634),LOTES!$A$6:$F$1000,6,0),"")</f>
        <v/>
      </c>
      <c r="I2634" s="132" t="str">
        <f t="shared" si="306"/>
        <v/>
      </c>
      <c r="R2634" s="132" t="str">
        <f>IFERROR(VLOOKUP(Q2634,PROVEEDORES!$A$2:$B$100,2,0),"")</f>
        <v/>
      </c>
      <c r="U2634" s="127" t="str">
        <f>IFERROR(VLOOKUP(V2634,TRANSPORTE!$A$4:$B$99,2,0),"")</f>
        <v/>
      </c>
      <c r="Y2634" s="127" t="str">
        <f>IFERROR(VLOOKUP(V2634,TRANSPORTE!$A$4:$C$99,3,0),"")</f>
        <v/>
      </c>
      <c r="Z2634" s="127" t="str">
        <f>IFERROR(VLOOKUP(V2634,TRANSPORTE!$A$4:$D$99,4,0),"")</f>
        <v/>
      </c>
      <c r="AA2634" s="127" t="str">
        <f>IFERROR(VLOOKUP(V2634,TRANSPORTE!$A$4:$E$99,5,0),"")</f>
        <v/>
      </c>
      <c r="AB2634" s="127" t="str">
        <f t="shared" si="301"/>
        <v/>
      </c>
      <c r="AC2634" s="127" t="str">
        <f t="shared" si="307"/>
        <v/>
      </c>
      <c r="AE2634" s="132" t="str">
        <f t="shared" si="305"/>
        <v/>
      </c>
      <c r="AH2634" s="127" t="str">
        <f t="shared" si="304"/>
        <v/>
      </c>
    </row>
    <row r="2635" spans="2:34" x14ac:dyDescent="0.3">
      <c r="B2635" s="127" t="str">
        <f t="shared" si="302"/>
        <v/>
      </c>
      <c r="C2635" s="127" t="str">
        <f t="shared" si="303"/>
        <v/>
      </c>
      <c r="E2635" s="159"/>
      <c r="F2635" s="148" t="str">
        <f>IFERROR(VLOOKUP(CONCATENATE(G2635,E2635),LOTES!$A$6:$D$1002,4,0),"")</f>
        <v/>
      </c>
      <c r="H2635" s="136" t="str">
        <f>IFERROR(VLOOKUP(CONCATENATE(G2635,E2635),LOTES!$A$6:$F$1000,6,0),"")</f>
        <v/>
      </c>
      <c r="I2635" s="132" t="str">
        <f t="shared" si="306"/>
        <v/>
      </c>
      <c r="R2635" s="132" t="str">
        <f>IFERROR(VLOOKUP(Q2635,PROVEEDORES!$A$2:$B$100,2,0),"")</f>
        <v/>
      </c>
      <c r="U2635" s="127" t="str">
        <f>IFERROR(VLOOKUP(V2635,TRANSPORTE!$A$4:$B$99,2,0),"")</f>
        <v/>
      </c>
      <c r="Y2635" s="127" t="str">
        <f>IFERROR(VLOOKUP(V2635,TRANSPORTE!$A$4:$C$99,3,0),"")</f>
        <v/>
      </c>
      <c r="Z2635" s="127" t="str">
        <f>IFERROR(VLOOKUP(V2635,TRANSPORTE!$A$4:$D$99,4,0),"")</f>
        <v/>
      </c>
      <c r="AA2635" s="127" t="str">
        <f>IFERROR(VLOOKUP(V2635,TRANSPORTE!$A$4:$E$99,5,0),"")</f>
        <v/>
      </c>
      <c r="AB2635" s="127" t="str">
        <f t="shared" ref="AB2635:AB2698" si="308">IF(N2635&lt;&gt;"",IF(A2635&lt;&gt;A2634,1,IF(N2635=N2634,AB2634,AB2634+1)),"")</f>
        <v/>
      </c>
      <c r="AC2635" s="127" t="str">
        <f t="shared" si="307"/>
        <v/>
      </c>
      <c r="AE2635" s="132" t="str">
        <f t="shared" si="305"/>
        <v/>
      </c>
      <c r="AH2635" s="127" t="str">
        <f t="shared" si="304"/>
        <v/>
      </c>
    </row>
    <row r="2636" spans="2:34" x14ac:dyDescent="0.3">
      <c r="B2636" s="127" t="str">
        <f t="shared" si="302"/>
        <v/>
      </c>
      <c r="C2636" s="127" t="str">
        <f t="shared" si="303"/>
        <v/>
      </c>
      <c r="E2636" s="159"/>
      <c r="F2636" s="148" t="str">
        <f>IFERROR(VLOOKUP(CONCATENATE(G2636,E2636),LOTES!$A$6:$D$1002,4,0),"")</f>
        <v/>
      </c>
      <c r="H2636" s="136" t="str">
        <f>IFERROR(VLOOKUP(CONCATENATE(G2636,E2636),LOTES!$A$6:$F$1000,6,0),"")</f>
        <v/>
      </c>
      <c r="I2636" s="132" t="str">
        <f t="shared" si="306"/>
        <v/>
      </c>
      <c r="R2636" s="132" t="str">
        <f>IFERROR(VLOOKUP(Q2636,PROVEEDORES!$A$2:$B$100,2,0),"")</f>
        <v/>
      </c>
      <c r="U2636" s="127" t="str">
        <f>IFERROR(VLOOKUP(V2636,TRANSPORTE!$A$4:$B$99,2,0),"")</f>
        <v/>
      </c>
      <c r="Y2636" s="127" t="str">
        <f>IFERROR(VLOOKUP(V2636,TRANSPORTE!$A$4:$C$99,3,0),"")</f>
        <v/>
      </c>
      <c r="Z2636" s="127" t="str">
        <f>IFERROR(VLOOKUP(V2636,TRANSPORTE!$A$4:$D$99,4,0),"")</f>
        <v/>
      </c>
      <c r="AA2636" s="127" t="str">
        <f>IFERROR(VLOOKUP(V2636,TRANSPORTE!$A$4:$E$99,5,0),"")</f>
        <v/>
      </c>
      <c r="AB2636" s="127" t="str">
        <f t="shared" si="308"/>
        <v/>
      </c>
      <c r="AC2636" s="127" t="str">
        <f t="shared" si="307"/>
        <v/>
      </c>
      <c r="AE2636" s="132" t="str">
        <f t="shared" si="305"/>
        <v/>
      </c>
      <c r="AH2636" s="127" t="str">
        <f t="shared" si="304"/>
        <v/>
      </c>
    </row>
    <row r="2637" spans="2:34" x14ac:dyDescent="0.3">
      <c r="B2637" s="127" t="str">
        <f t="shared" si="302"/>
        <v/>
      </c>
      <c r="C2637" s="127" t="str">
        <f t="shared" si="303"/>
        <v/>
      </c>
      <c r="E2637" s="159"/>
      <c r="F2637" s="148" t="str">
        <f>IFERROR(VLOOKUP(CONCATENATE(G2637,E2637),LOTES!$A$6:$D$1002,4,0),"")</f>
        <v/>
      </c>
      <c r="H2637" s="136" t="str">
        <f>IFERROR(VLOOKUP(CONCATENATE(G2637,E2637),LOTES!$A$6:$F$1000,6,0),"")</f>
        <v/>
      </c>
      <c r="I2637" s="132" t="str">
        <f t="shared" si="306"/>
        <v/>
      </c>
      <c r="R2637" s="132" t="str">
        <f>IFERROR(VLOOKUP(Q2637,PROVEEDORES!$A$2:$B$100,2,0),"")</f>
        <v/>
      </c>
      <c r="U2637" s="127" t="str">
        <f>IFERROR(VLOOKUP(V2637,TRANSPORTE!$A$4:$B$99,2,0),"")</f>
        <v/>
      </c>
      <c r="Y2637" s="127" t="str">
        <f>IFERROR(VLOOKUP(V2637,TRANSPORTE!$A$4:$C$99,3,0),"")</f>
        <v/>
      </c>
      <c r="Z2637" s="127" t="str">
        <f>IFERROR(VLOOKUP(V2637,TRANSPORTE!$A$4:$D$99,4,0),"")</f>
        <v/>
      </c>
      <c r="AA2637" s="127" t="str">
        <f>IFERROR(VLOOKUP(V2637,TRANSPORTE!$A$4:$E$99,5,0),"")</f>
        <v/>
      </c>
      <c r="AB2637" s="127" t="str">
        <f t="shared" si="308"/>
        <v/>
      </c>
      <c r="AC2637" s="127" t="str">
        <f t="shared" si="307"/>
        <v/>
      </c>
      <c r="AE2637" s="132" t="str">
        <f t="shared" si="305"/>
        <v/>
      </c>
      <c r="AH2637" s="127" t="str">
        <f t="shared" si="304"/>
        <v/>
      </c>
    </row>
    <row r="2638" spans="2:34" x14ac:dyDescent="0.3">
      <c r="B2638" s="127" t="str">
        <f t="shared" si="302"/>
        <v/>
      </c>
      <c r="C2638" s="127" t="str">
        <f t="shared" si="303"/>
        <v/>
      </c>
      <c r="E2638" s="159"/>
      <c r="F2638" s="148" t="str">
        <f>IFERROR(VLOOKUP(CONCATENATE(G2638,E2638),LOTES!$A$6:$D$1002,4,0),"")</f>
        <v/>
      </c>
      <c r="H2638" s="136" t="str">
        <f>IFERROR(VLOOKUP(CONCATENATE(G2638,E2638),LOTES!$A$6:$F$1000,6,0),"")</f>
        <v/>
      </c>
      <c r="I2638" s="132" t="str">
        <f t="shared" si="306"/>
        <v/>
      </c>
      <c r="R2638" s="132" t="str">
        <f>IFERROR(VLOOKUP(Q2638,PROVEEDORES!$A$2:$B$100,2,0),"")</f>
        <v/>
      </c>
      <c r="U2638" s="127" t="str">
        <f>IFERROR(VLOOKUP(V2638,TRANSPORTE!$A$4:$B$99,2,0),"")</f>
        <v/>
      </c>
      <c r="Y2638" s="127" t="str">
        <f>IFERROR(VLOOKUP(V2638,TRANSPORTE!$A$4:$C$99,3,0),"")</f>
        <v/>
      </c>
      <c r="Z2638" s="127" t="str">
        <f>IFERROR(VLOOKUP(V2638,TRANSPORTE!$A$4:$D$99,4,0),"")</f>
        <v/>
      </c>
      <c r="AA2638" s="127" t="str">
        <f>IFERROR(VLOOKUP(V2638,TRANSPORTE!$A$4:$E$99,5,0),"")</f>
        <v/>
      </c>
      <c r="AB2638" s="127" t="str">
        <f t="shared" si="308"/>
        <v/>
      </c>
      <c r="AC2638" s="127" t="str">
        <f t="shared" si="307"/>
        <v/>
      </c>
      <c r="AE2638" s="132" t="str">
        <f t="shared" si="305"/>
        <v/>
      </c>
      <c r="AH2638" s="127" t="str">
        <f t="shared" si="304"/>
        <v/>
      </c>
    </row>
    <row r="2639" spans="2:34" x14ac:dyDescent="0.3">
      <c r="B2639" s="127" t="str">
        <f t="shared" si="302"/>
        <v/>
      </c>
      <c r="C2639" s="127" t="str">
        <f t="shared" si="303"/>
        <v/>
      </c>
      <c r="E2639" s="159"/>
      <c r="F2639" s="148" t="str">
        <f>IFERROR(VLOOKUP(CONCATENATE(G2639,E2639),LOTES!$A$6:$D$1002,4,0),"")</f>
        <v/>
      </c>
      <c r="H2639" s="136" t="str">
        <f>IFERROR(VLOOKUP(CONCATENATE(G2639,E2639),LOTES!$A$6:$F$1000,6,0),"")</f>
        <v/>
      </c>
      <c r="I2639" s="132" t="str">
        <f t="shared" si="306"/>
        <v/>
      </c>
      <c r="R2639" s="132" t="str">
        <f>IFERROR(VLOOKUP(Q2639,PROVEEDORES!$A$2:$B$100,2,0),"")</f>
        <v/>
      </c>
      <c r="U2639" s="127" t="str">
        <f>IFERROR(VLOOKUP(V2639,TRANSPORTE!$A$4:$B$99,2,0),"")</f>
        <v/>
      </c>
      <c r="Y2639" s="127" t="str">
        <f>IFERROR(VLOOKUP(V2639,TRANSPORTE!$A$4:$C$99,3,0),"")</f>
        <v/>
      </c>
      <c r="Z2639" s="127" t="str">
        <f>IFERROR(VLOOKUP(V2639,TRANSPORTE!$A$4:$D$99,4,0),"")</f>
        <v/>
      </c>
      <c r="AA2639" s="127" t="str">
        <f>IFERROR(VLOOKUP(V2639,TRANSPORTE!$A$4:$E$99,5,0),"")</f>
        <v/>
      </c>
      <c r="AB2639" s="127" t="str">
        <f t="shared" si="308"/>
        <v/>
      </c>
      <c r="AC2639" s="127" t="str">
        <f t="shared" si="307"/>
        <v/>
      </c>
      <c r="AE2639" s="132" t="str">
        <f t="shared" si="305"/>
        <v/>
      </c>
      <c r="AH2639" s="127" t="str">
        <f t="shared" si="304"/>
        <v/>
      </c>
    </row>
    <row r="2640" spans="2:34" x14ac:dyDescent="0.3">
      <c r="B2640" s="127" t="str">
        <f t="shared" si="302"/>
        <v/>
      </c>
      <c r="C2640" s="127" t="str">
        <f t="shared" si="303"/>
        <v/>
      </c>
      <c r="E2640" s="159"/>
      <c r="F2640" s="148" t="str">
        <f>IFERROR(VLOOKUP(CONCATENATE(G2640,E2640),LOTES!$A$6:$D$1002,4,0),"")</f>
        <v/>
      </c>
      <c r="H2640" s="136" t="str">
        <f>IFERROR(VLOOKUP(CONCATENATE(G2640,E2640),LOTES!$A$6:$F$1000,6,0),"")</f>
        <v/>
      </c>
      <c r="I2640" s="132" t="str">
        <f t="shared" si="306"/>
        <v/>
      </c>
      <c r="R2640" s="132" t="str">
        <f>IFERROR(VLOOKUP(Q2640,PROVEEDORES!$A$2:$B$100,2,0),"")</f>
        <v/>
      </c>
      <c r="U2640" s="127" t="str">
        <f>IFERROR(VLOOKUP(V2640,TRANSPORTE!$A$4:$B$99,2,0),"")</f>
        <v/>
      </c>
      <c r="Y2640" s="127" t="str">
        <f>IFERROR(VLOOKUP(V2640,TRANSPORTE!$A$4:$C$99,3,0),"")</f>
        <v/>
      </c>
      <c r="Z2640" s="127" t="str">
        <f>IFERROR(VLOOKUP(V2640,TRANSPORTE!$A$4:$D$99,4,0),"")</f>
        <v/>
      </c>
      <c r="AA2640" s="127" t="str">
        <f>IFERROR(VLOOKUP(V2640,TRANSPORTE!$A$4:$E$99,5,0),"")</f>
        <v/>
      </c>
      <c r="AB2640" s="127" t="str">
        <f t="shared" si="308"/>
        <v/>
      </c>
      <c r="AC2640" s="127" t="str">
        <f t="shared" si="307"/>
        <v/>
      </c>
      <c r="AE2640" s="132" t="str">
        <f t="shared" si="305"/>
        <v/>
      </c>
      <c r="AH2640" s="127" t="str">
        <f t="shared" si="304"/>
        <v/>
      </c>
    </row>
    <row r="2641" spans="2:34" x14ac:dyDescent="0.3">
      <c r="B2641" s="127" t="str">
        <f t="shared" si="302"/>
        <v/>
      </c>
      <c r="C2641" s="127" t="str">
        <f t="shared" si="303"/>
        <v/>
      </c>
      <c r="E2641" s="159"/>
      <c r="F2641" s="148" t="str">
        <f>IFERROR(VLOOKUP(CONCATENATE(G2641,E2641),LOTES!$A$6:$D$1002,4,0),"")</f>
        <v/>
      </c>
      <c r="H2641" s="136" t="str">
        <f>IFERROR(VLOOKUP(CONCATENATE(G2641,E2641),LOTES!$A$6:$F$1000,6,0),"")</f>
        <v/>
      </c>
      <c r="I2641" s="132" t="str">
        <f t="shared" si="306"/>
        <v/>
      </c>
      <c r="R2641" s="132" t="str">
        <f>IFERROR(VLOOKUP(Q2641,PROVEEDORES!$A$2:$B$100,2,0),"")</f>
        <v/>
      </c>
      <c r="U2641" s="127" t="str">
        <f>IFERROR(VLOOKUP(V2641,TRANSPORTE!$A$4:$B$99,2,0),"")</f>
        <v/>
      </c>
      <c r="Y2641" s="127" t="str">
        <f>IFERROR(VLOOKUP(V2641,TRANSPORTE!$A$4:$C$99,3,0),"")</f>
        <v/>
      </c>
      <c r="Z2641" s="127" t="str">
        <f>IFERROR(VLOOKUP(V2641,TRANSPORTE!$A$4:$D$99,4,0),"")</f>
        <v/>
      </c>
      <c r="AA2641" s="127" t="str">
        <f>IFERROR(VLOOKUP(V2641,TRANSPORTE!$A$4:$E$99,5,0),"")</f>
        <v/>
      </c>
      <c r="AB2641" s="127" t="str">
        <f t="shared" si="308"/>
        <v/>
      </c>
      <c r="AC2641" s="127" t="str">
        <f t="shared" si="307"/>
        <v/>
      </c>
      <c r="AE2641" s="132" t="str">
        <f t="shared" si="305"/>
        <v/>
      </c>
      <c r="AH2641" s="127" t="str">
        <f t="shared" si="304"/>
        <v/>
      </c>
    </row>
    <row r="2642" spans="2:34" x14ac:dyDescent="0.3">
      <c r="B2642" s="127" t="str">
        <f t="shared" si="302"/>
        <v/>
      </c>
      <c r="C2642" s="127" t="str">
        <f t="shared" si="303"/>
        <v/>
      </c>
      <c r="E2642" s="159"/>
      <c r="F2642" s="148" t="str">
        <f>IFERROR(VLOOKUP(CONCATENATE(G2642,E2642),LOTES!$A$6:$D$1002,4,0),"")</f>
        <v/>
      </c>
      <c r="H2642" s="136" t="str">
        <f>IFERROR(VLOOKUP(CONCATENATE(G2642,E2642),LOTES!$A$6:$F$1000,6,0),"")</f>
        <v/>
      </c>
      <c r="I2642" s="132" t="str">
        <f t="shared" si="306"/>
        <v/>
      </c>
      <c r="R2642" s="132" t="str">
        <f>IFERROR(VLOOKUP(Q2642,PROVEEDORES!$A$2:$B$100,2,0),"")</f>
        <v/>
      </c>
      <c r="U2642" s="127" t="str">
        <f>IFERROR(VLOOKUP(V2642,TRANSPORTE!$A$4:$B$99,2,0),"")</f>
        <v/>
      </c>
      <c r="Y2642" s="127" t="str">
        <f>IFERROR(VLOOKUP(V2642,TRANSPORTE!$A$4:$C$99,3,0),"")</f>
        <v/>
      </c>
      <c r="Z2642" s="127" t="str">
        <f>IFERROR(VLOOKUP(V2642,TRANSPORTE!$A$4:$D$99,4,0),"")</f>
        <v/>
      </c>
      <c r="AA2642" s="127" t="str">
        <f>IFERROR(VLOOKUP(V2642,TRANSPORTE!$A$4:$E$99,5,0),"")</f>
        <v/>
      </c>
      <c r="AB2642" s="127" t="str">
        <f t="shared" si="308"/>
        <v/>
      </c>
      <c r="AC2642" s="127" t="str">
        <f t="shared" si="307"/>
        <v/>
      </c>
      <c r="AE2642" s="132" t="str">
        <f t="shared" si="305"/>
        <v/>
      </c>
      <c r="AH2642" s="127" t="str">
        <f t="shared" si="304"/>
        <v/>
      </c>
    </row>
    <row r="2643" spans="2:34" x14ac:dyDescent="0.3">
      <c r="B2643" s="127" t="str">
        <f t="shared" si="302"/>
        <v/>
      </c>
      <c r="C2643" s="127" t="str">
        <f t="shared" si="303"/>
        <v/>
      </c>
      <c r="E2643" s="159"/>
      <c r="F2643" s="148" t="str">
        <f>IFERROR(VLOOKUP(CONCATENATE(G2643,E2643),LOTES!$A$6:$D$1002,4,0),"")</f>
        <v/>
      </c>
      <c r="H2643" s="136" t="str">
        <f>IFERROR(VLOOKUP(CONCATENATE(G2643,E2643),LOTES!$A$6:$F$1000,6,0),"")</f>
        <v/>
      </c>
      <c r="I2643" s="132" t="str">
        <f t="shared" si="306"/>
        <v/>
      </c>
      <c r="R2643" s="132" t="str">
        <f>IFERROR(VLOOKUP(Q2643,PROVEEDORES!$A$2:$B$100,2,0),"")</f>
        <v/>
      </c>
      <c r="U2643" s="127" t="str">
        <f>IFERROR(VLOOKUP(V2643,TRANSPORTE!$A$4:$B$99,2,0),"")</f>
        <v/>
      </c>
      <c r="Y2643" s="127" t="str">
        <f>IFERROR(VLOOKUP(V2643,TRANSPORTE!$A$4:$C$99,3,0),"")</f>
        <v/>
      </c>
      <c r="Z2643" s="127" t="str">
        <f>IFERROR(VLOOKUP(V2643,TRANSPORTE!$A$4:$D$99,4,0),"")</f>
        <v/>
      </c>
      <c r="AA2643" s="127" t="str">
        <f>IFERROR(VLOOKUP(V2643,TRANSPORTE!$A$4:$E$99,5,0),"")</f>
        <v/>
      </c>
      <c r="AB2643" s="127" t="str">
        <f t="shared" si="308"/>
        <v/>
      </c>
      <c r="AC2643" s="127" t="str">
        <f t="shared" si="307"/>
        <v/>
      </c>
      <c r="AE2643" s="132" t="str">
        <f t="shared" si="305"/>
        <v/>
      </c>
      <c r="AH2643" s="127" t="str">
        <f t="shared" si="304"/>
        <v/>
      </c>
    </row>
    <row r="2644" spans="2:34" x14ac:dyDescent="0.3">
      <c r="B2644" s="127" t="str">
        <f t="shared" si="302"/>
        <v/>
      </c>
      <c r="C2644" s="127" t="str">
        <f t="shared" si="303"/>
        <v/>
      </c>
      <c r="E2644" s="159"/>
      <c r="F2644" s="148" t="str">
        <f>IFERROR(VLOOKUP(CONCATENATE(G2644,E2644),LOTES!$A$6:$D$1002,4,0),"")</f>
        <v/>
      </c>
      <c r="H2644" s="136" t="str">
        <f>IFERROR(VLOOKUP(CONCATENATE(G2644,E2644),LOTES!$A$6:$F$1000,6,0),"")</f>
        <v/>
      </c>
      <c r="I2644" s="132" t="str">
        <f t="shared" si="306"/>
        <v/>
      </c>
      <c r="R2644" s="132" t="str">
        <f>IFERROR(VLOOKUP(Q2644,PROVEEDORES!$A$2:$B$100,2,0),"")</f>
        <v/>
      </c>
      <c r="U2644" s="127" t="str">
        <f>IFERROR(VLOOKUP(V2644,TRANSPORTE!$A$4:$B$99,2,0),"")</f>
        <v/>
      </c>
      <c r="Y2644" s="127" t="str">
        <f>IFERROR(VLOOKUP(V2644,TRANSPORTE!$A$4:$C$99,3,0),"")</f>
        <v/>
      </c>
      <c r="Z2644" s="127" t="str">
        <f>IFERROR(VLOOKUP(V2644,TRANSPORTE!$A$4:$D$99,4,0),"")</f>
        <v/>
      </c>
      <c r="AA2644" s="127" t="str">
        <f>IFERROR(VLOOKUP(V2644,TRANSPORTE!$A$4:$E$99,5,0),"")</f>
        <v/>
      </c>
      <c r="AB2644" s="127" t="str">
        <f t="shared" si="308"/>
        <v/>
      </c>
      <c r="AC2644" s="127" t="str">
        <f t="shared" si="307"/>
        <v/>
      </c>
      <c r="AE2644" s="132" t="str">
        <f t="shared" si="305"/>
        <v/>
      </c>
      <c r="AH2644" s="127" t="str">
        <f t="shared" si="304"/>
        <v/>
      </c>
    </row>
    <row r="2645" spans="2:34" x14ac:dyDescent="0.3">
      <c r="B2645" s="127" t="str">
        <f t="shared" si="302"/>
        <v/>
      </c>
      <c r="C2645" s="127" t="str">
        <f t="shared" si="303"/>
        <v/>
      </c>
      <c r="E2645" s="159"/>
      <c r="F2645" s="148" t="str">
        <f>IFERROR(VLOOKUP(CONCATENATE(G2645,E2645),LOTES!$A$6:$D$1002,4,0),"")</f>
        <v/>
      </c>
      <c r="H2645" s="136" t="str">
        <f>IFERROR(VLOOKUP(CONCATENATE(G2645,E2645),LOTES!$A$6:$F$1000,6,0),"")</f>
        <v/>
      </c>
      <c r="I2645" s="132" t="str">
        <f t="shared" si="306"/>
        <v/>
      </c>
      <c r="R2645" s="132" t="str">
        <f>IFERROR(VLOOKUP(Q2645,PROVEEDORES!$A$2:$B$100,2,0),"")</f>
        <v/>
      </c>
      <c r="U2645" s="127" t="str">
        <f>IFERROR(VLOOKUP(V2645,TRANSPORTE!$A$4:$B$99,2,0),"")</f>
        <v/>
      </c>
      <c r="Y2645" s="127" t="str">
        <f>IFERROR(VLOOKUP(V2645,TRANSPORTE!$A$4:$C$99,3,0),"")</f>
        <v/>
      </c>
      <c r="Z2645" s="127" t="str">
        <f>IFERROR(VLOOKUP(V2645,TRANSPORTE!$A$4:$D$99,4,0),"")</f>
        <v/>
      </c>
      <c r="AA2645" s="127" t="str">
        <f>IFERROR(VLOOKUP(V2645,TRANSPORTE!$A$4:$E$99,5,0),"")</f>
        <v/>
      </c>
      <c r="AB2645" s="127" t="str">
        <f t="shared" si="308"/>
        <v/>
      </c>
      <c r="AC2645" s="127" t="str">
        <f t="shared" si="307"/>
        <v/>
      </c>
      <c r="AE2645" s="132" t="str">
        <f t="shared" si="305"/>
        <v/>
      </c>
      <c r="AH2645" s="127" t="str">
        <f t="shared" si="304"/>
        <v/>
      </c>
    </row>
    <row r="2646" spans="2:34" x14ac:dyDescent="0.3">
      <c r="B2646" s="127" t="str">
        <f t="shared" si="302"/>
        <v/>
      </c>
      <c r="C2646" s="127" t="str">
        <f t="shared" si="303"/>
        <v/>
      </c>
      <c r="E2646" s="159"/>
      <c r="F2646" s="148" t="str">
        <f>IFERROR(VLOOKUP(CONCATENATE(G2646,E2646),LOTES!$A$6:$D$1002,4,0),"")</f>
        <v/>
      </c>
      <c r="H2646" s="136" t="str">
        <f>IFERROR(VLOOKUP(CONCATENATE(G2646,E2646),LOTES!$A$6:$F$1000,6,0),"")</f>
        <v/>
      </c>
      <c r="I2646" s="132" t="str">
        <f t="shared" si="306"/>
        <v/>
      </c>
      <c r="R2646" s="132" t="str">
        <f>IFERROR(VLOOKUP(Q2646,PROVEEDORES!$A$2:$B$100,2,0),"")</f>
        <v/>
      </c>
      <c r="U2646" s="127" t="str">
        <f>IFERROR(VLOOKUP(V2646,TRANSPORTE!$A$4:$B$99,2,0),"")</f>
        <v/>
      </c>
      <c r="Y2646" s="127" t="str">
        <f>IFERROR(VLOOKUP(V2646,TRANSPORTE!$A$4:$C$99,3,0),"")</f>
        <v/>
      </c>
      <c r="Z2646" s="127" t="str">
        <f>IFERROR(VLOOKUP(V2646,TRANSPORTE!$A$4:$D$99,4,0),"")</f>
        <v/>
      </c>
      <c r="AA2646" s="127" t="str">
        <f>IFERROR(VLOOKUP(V2646,TRANSPORTE!$A$4:$E$99,5,0),"")</f>
        <v/>
      </c>
      <c r="AB2646" s="127" t="str">
        <f t="shared" si="308"/>
        <v/>
      </c>
      <c r="AC2646" s="127" t="str">
        <f t="shared" si="307"/>
        <v/>
      </c>
      <c r="AE2646" s="132" t="str">
        <f t="shared" si="305"/>
        <v/>
      </c>
      <c r="AH2646" s="127" t="str">
        <f t="shared" si="304"/>
        <v/>
      </c>
    </row>
    <row r="2647" spans="2:34" x14ac:dyDescent="0.3">
      <c r="B2647" s="127" t="str">
        <f t="shared" si="302"/>
        <v/>
      </c>
      <c r="C2647" s="127" t="str">
        <f t="shared" si="303"/>
        <v/>
      </c>
      <c r="E2647" s="159"/>
      <c r="F2647" s="148" t="str">
        <f>IFERROR(VLOOKUP(CONCATENATE(G2647,E2647),LOTES!$A$6:$D$1002,4,0),"")</f>
        <v/>
      </c>
      <c r="H2647" s="136" t="str">
        <f>IFERROR(VLOOKUP(CONCATENATE(G2647,E2647),LOTES!$A$6:$F$1000,6,0),"")</f>
        <v/>
      </c>
      <c r="I2647" s="132" t="str">
        <f t="shared" si="306"/>
        <v/>
      </c>
      <c r="R2647" s="132" t="str">
        <f>IFERROR(VLOOKUP(Q2647,PROVEEDORES!$A$2:$B$100,2,0),"")</f>
        <v/>
      </c>
      <c r="U2647" s="127" t="str">
        <f>IFERROR(VLOOKUP(V2647,TRANSPORTE!$A$4:$B$99,2,0),"")</f>
        <v/>
      </c>
      <c r="Y2647" s="127" t="str">
        <f>IFERROR(VLOOKUP(V2647,TRANSPORTE!$A$4:$C$99,3,0),"")</f>
        <v/>
      </c>
      <c r="Z2647" s="127" t="str">
        <f>IFERROR(VLOOKUP(V2647,TRANSPORTE!$A$4:$D$99,4,0),"")</f>
        <v/>
      </c>
      <c r="AA2647" s="127" t="str">
        <f>IFERROR(VLOOKUP(V2647,TRANSPORTE!$A$4:$E$99,5,0),"")</f>
        <v/>
      </c>
      <c r="AB2647" s="127" t="str">
        <f t="shared" si="308"/>
        <v/>
      </c>
      <c r="AC2647" s="127" t="str">
        <f t="shared" si="307"/>
        <v/>
      </c>
      <c r="AE2647" s="132" t="str">
        <f t="shared" si="305"/>
        <v/>
      </c>
      <c r="AH2647" s="127" t="str">
        <f t="shared" si="304"/>
        <v/>
      </c>
    </row>
    <row r="2648" spans="2:34" x14ac:dyDescent="0.3">
      <c r="B2648" s="127" t="str">
        <f t="shared" si="302"/>
        <v/>
      </c>
      <c r="C2648" s="127" t="str">
        <f t="shared" si="303"/>
        <v/>
      </c>
      <c r="E2648" s="159"/>
      <c r="F2648" s="148" t="str">
        <f>IFERROR(VLOOKUP(CONCATENATE(G2648,E2648),LOTES!$A$6:$D$1002,4,0),"")</f>
        <v/>
      </c>
      <c r="H2648" s="136" t="str">
        <f>IFERROR(VLOOKUP(CONCATENATE(G2648,E2648),LOTES!$A$6:$F$1000,6,0),"")</f>
        <v/>
      </c>
      <c r="I2648" s="132" t="str">
        <f t="shared" si="306"/>
        <v/>
      </c>
      <c r="R2648" s="132" t="str">
        <f>IFERROR(VLOOKUP(Q2648,PROVEEDORES!$A$2:$B$100,2,0),"")</f>
        <v/>
      </c>
      <c r="U2648" s="127" t="str">
        <f>IFERROR(VLOOKUP(V2648,TRANSPORTE!$A$4:$B$99,2,0),"")</f>
        <v/>
      </c>
      <c r="Y2648" s="127" t="str">
        <f>IFERROR(VLOOKUP(V2648,TRANSPORTE!$A$4:$C$99,3,0),"")</f>
        <v/>
      </c>
      <c r="Z2648" s="127" t="str">
        <f>IFERROR(VLOOKUP(V2648,TRANSPORTE!$A$4:$D$99,4,0),"")</f>
        <v/>
      </c>
      <c r="AA2648" s="127" t="str">
        <f>IFERROR(VLOOKUP(V2648,TRANSPORTE!$A$4:$E$99,5,0),"")</f>
        <v/>
      </c>
      <c r="AB2648" s="127" t="str">
        <f t="shared" si="308"/>
        <v/>
      </c>
      <c r="AC2648" s="127" t="str">
        <f t="shared" si="307"/>
        <v/>
      </c>
      <c r="AE2648" s="132" t="str">
        <f t="shared" si="305"/>
        <v/>
      </c>
      <c r="AH2648" s="127" t="str">
        <f t="shared" si="304"/>
        <v/>
      </c>
    </row>
    <row r="2649" spans="2:34" x14ac:dyDescent="0.3">
      <c r="B2649" s="127" t="str">
        <f t="shared" si="302"/>
        <v/>
      </c>
      <c r="C2649" s="127" t="str">
        <f t="shared" si="303"/>
        <v/>
      </c>
      <c r="E2649" s="159"/>
      <c r="F2649" s="148" t="str">
        <f>IFERROR(VLOOKUP(CONCATENATE(G2649,E2649),LOTES!$A$6:$D$1002,4,0),"")</f>
        <v/>
      </c>
      <c r="H2649" s="136" t="str">
        <f>IFERROR(VLOOKUP(CONCATENATE(G2649,E2649),LOTES!$A$6:$F$1000,6,0),"")</f>
        <v/>
      </c>
      <c r="I2649" s="132" t="str">
        <f t="shared" si="306"/>
        <v/>
      </c>
      <c r="R2649" s="132" t="str">
        <f>IFERROR(VLOOKUP(Q2649,PROVEEDORES!$A$2:$B$100,2,0),"")</f>
        <v/>
      </c>
      <c r="U2649" s="127" t="str">
        <f>IFERROR(VLOOKUP(V2649,TRANSPORTE!$A$4:$B$99,2,0),"")</f>
        <v/>
      </c>
      <c r="Y2649" s="127" t="str">
        <f>IFERROR(VLOOKUP(V2649,TRANSPORTE!$A$4:$C$99,3,0),"")</f>
        <v/>
      </c>
      <c r="Z2649" s="127" t="str">
        <f>IFERROR(VLOOKUP(V2649,TRANSPORTE!$A$4:$D$99,4,0),"")</f>
        <v/>
      </c>
      <c r="AA2649" s="127" t="str">
        <f>IFERROR(VLOOKUP(V2649,TRANSPORTE!$A$4:$E$99,5,0),"")</f>
        <v/>
      </c>
      <c r="AB2649" s="127" t="str">
        <f t="shared" si="308"/>
        <v/>
      </c>
      <c r="AC2649" s="127" t="str">
        <f t="shared" si="307"/>
        <v/>
      </c>
      <c r="AE2649" s="132" t="str">
        <f t="shared" si="305"/>
        <v/>
      </c>
      <c r="AH2649" s="127" t="str">
        <f t="shared" si="304"/>
        <v/>
      </c>
    </row>
    <row r="2650" spans="2:34" x14ac:dyDescent="0.3">
      <c r="B2650" s="127" t="str">
        <f t="shared" si="302"/>
        <v/>
      </c>
      <c r="C2650" s="127" t="str">
        <f t="shared" si="303"/>
        <v/>
      </c>
      <c r="E2650" s="159"/>
      <c r="F2650" s="148" t="str">
        <f>IFERROR(VLOOKUP(CONCATENATE(G2650,E2650),LOTES!$A$6:$D$1002,4,0),"")</f>
        <v/>
      </c>
      <c r="H2650" s="136" t="str">
        <f>IFERROR(VLOOKUP(CONCATENATE(G2650,E2650),LOTES!$A$6:$F$1000,6,0),"")</f>
        <v/>
      </c>
      <c r="I2650" s="132" t="str">
        <f t="shared" si="306"/>
        <v/>
      </c>
      <c r="R2650" s="132" t="str">
        <f>IFERROR(VLOOKUP(Q2650,PROVEEDORES!$A$2:$B$100,2,0),"")</f>
        <v/>
      </c>
      <c r="U2650" s="127" t="str">
        <f>IFERROR(VLOOKUP(V2650,TRANSPORTE!$A$4:$B$99,2,0),"")</f>
        <v/>
      </c>
      <c r="Y2650" s="127" t="str">
        <f>IFERROR(VLOOKUP(V2650,TRANSPORTE!$A$4:$C$99,3,0),"")</f>
        <v/>
      </c>
      <c r="Z2650" s="127" t="str">
        <f>IFERROR(VLOOKUP(V2650,TRANSPORTE!$A$4:$D$99,4,0),"")</f>
        <v/>
      </c>
      <c r="AA2650" s="127" t="str">
        <f>IFERROR(VLOOKUP(V2650,TRANSPORTE!$A$4:$E$99,5,0),"")</f>
        <v/>
      </c>
      <c r="AB2650" s="127" t="str">
        <f t="shared" si="308"/>
        <v/>
      </c>
      <c r="AC2650" s="127" t="str">
        <f t="shared" si="307"/>
        <v/>
      </c>
      <c r="AE2650" s="132" t="str">
        <f t="shared" si="305"/>
        <v/>
      </c>
      <c r="AH2650" s="127" t="str">
        <f t="shared" si="304"/>
        <v/>
      </c>
    </row>
    <row r="2651" spans="2:34" x14ac:dyDescent="0.3">
      <c r="B2651" s="127" t="str">
        <f t="shared" si="302"/>
        <v/>
      </c>
      <c r="C2651" s="127" t="str">
        <f t="shared" si="303"/>
        <v/>
      </c>
      <c r="E2651" s="159"/>
      <c r="F2651" s="148" t="str">
        <f>IFERROR(VLOOKUP(CONCATENATE(G2651,E2651),LOTES!$A$6:$D$1002,4,0),"")</f>
        <v/>
      </c>
      <c r="H2651" s="136" t="str">
        <f>IFERROR(VLOOKUP(CONCATENATE(G2651,E2651),LOTES!$A$6:$F$1000,6,0),"")</f>
        <v/>
      </c>
      <c r="I2651" s="132" t="str">
        <f t="shared" si="306"/>
        <v/>
      </c>
      <c r="R2651" s="132" t="str">
        <f>IFERROR(VLOOKUP(Q2651,PROVEEDORES!$A$2:$B$100,2,0),"")</f>
        <v/>
      </c>
      <c r="U2651" s="127" t="str">
        <f>IFERROR(VLOOKUP(V2651,TRANSPORTE!$A$4:$B$99,2,0),"")</f>
        <v/>
      </c>
      <c r="Y2651" s="127" t="str">
        <f>IFERROR(VLOOKUP(V2651,TRANSPORTE!$A$4:$C$99,3,0),"")</f>
        <v/>
      </c>
      <c r="Z2651" s="127" t="str">
        <f>IFERROR(VLOOKUP(V2651,TRANSPORTE!$A$4:$D$99,4,0),"")</f>
        <v/>
      </c>
      <c r="AA2651" s="127" t="str">
        <f>IFERROR(VLOOKUP(V2651,TRANSPORTE!$A$4:$E$99,5,0),"")</f>
        <v/>
      </c>
      <c r="AB2651" s="127" t="str">
        <f t="shared" si="308"/>
        <v/>
      </c>
      <c r="AC2651" s="127" t="str">
        <f t="shared" si="307"/>
        <v/>
      </c>
      <c r="AE2651" s="132" t="str">
        <f t="shared" si="305"/>
        <v/>
      </c>
      <c r="AH2651" s="127" t="str">
        <f t="shared" si="304"/>
        <v/>
      </c>
    </row>
    <row r="2652" spans="2:34" x14ac:dyDescent="0.3">
      <c r="B2652" s="127" t="str">
        <f t="shared" si="302"/>
        <v/>
      </c>
      <c r="C2652" s="127" t="str">
        <f t="shared" si="303"/>
        <v/>
      </c>
      <c r="E2652" s="159"/>
      <c r="F2652" s="148" t="str">
        <f>IFERROR(VLOOKUP(CONCATENATE(G2652,E2652),LOTES!$A$6:$D$1002,4,0),"")</f>
        <v/>
      </c>
      <c r="H2652" s="136" t="str">
        <f>IFERROR(VLOOKUP(CONCATENATE(G2652,E2652),LOTES!$A$6:$F$1000,6,0),"")</f>
        <v/>
      </c>
      <c r="I2652" s="132" t="str">
        <f t="shared" si="306"/>
        <v/>
      </c>
      <c r="R2652" s="132" t="str">
        <f>IFERROR(VLOOKUP(Q2652,PROVEEDORES!$A$2:$B$100,2,0),"")</f>
        <v/>
      </c>
      <c r="U2652" s="127" t="str">
        <f>IFERROR(VLOOKUP(V2652,TRANSPORTE!$A$4:$B$99,2,0),"")</f>
        <v/>
      </c>
      <c r="Y2652" s="127" t="str">
        <f>IFERROR(VLOOKUP(V2652,TRANSPORTE!$A$4:$C$99,3,0),"")</f>
        <v/>
      </c>
      <c r="Z2652" s="127" t="str">
        <f>IFERROR(VLOOKUP(V2652,TRANSPORTE!$A$4:$D$99,4,0),"")</f>
        <v/>
      </c>
      <c r="AA2652" s="127" t="str">
        <f>IFERROR(VLOOKUP(V2652,TRANSPORTE!$A$4:$E$99,5,0),"")</f>
        <v/>
      </c>
      <c r="AB2652" s="127" t="str">
        <f t="shared" si="308"/>
        <v/>
      </c>
      <c r="AC2652" s="127" t="str">
        <f t="shared" si="307"/>
        <v/>
      </c>
      <c r="AE2652" s="132" t="str">
        <f t="shared" si="305"/>
        <v/>
      </c>
      <c r="AH2652" s="127" t="str">
        <f t="shared" si="304"/>
        <v/>
      </c>
    </row>
    <row r="2653" spans="2:34" x14ac:dyDescent="0.3">
      <c r="B2653" s="127" t="str">
        <f t="shared" si="302"/>
        <v/>
      </c>
      <c r="C2653" s="127" t="str">
        <f t="shared" si="303"/>
        <v/>
      </c>
      <c r="E2653" s="159"/>
      <c r="F2653" s="148" t="str">
        <f>IFERROR(VLOOKUP(CONCATENATE(G2653,E2653),LOTES!$A$6:$D$1002,4,0),"")</f>
        <v/>
      </c>
      <c r="H2653" s="136" t="str">
        <f>IFERROR(VLOOKUP(CONCATENATE(G2653,E2653),LOTES!$A$6:$F$1000,6,0),"")</f>
        <v/>
      </c>
      <c r="I2653" s="132" t="str">
        <f t="shared" si="306"/>
        <v/>
      </c>
      <c r="R2653" s="132" t="str">
        <f>IFERROR(VLOOKUP(Q2653,PROVEEDORES!$A$2:$B$100,2,0),"")</f>
        <v/>
      </c>
      <c r="U2653" s="127" t="str">
        <f>IFERROR(VLOOKUP(V2653,TRANSPORTE!$A$4:$B$99,2,0),"")</f>
        <v/>
      </c>
      <c r="Y2653" s="127" t="str">
        <f>IFERROR(VLOOKUP(V2653,TRANSPORTE!$A$4:$C$99,3,0),"")</f>
        <v/>
      </c>
      <c r="Z2653" s="127" t="str">
        <f>IFERROR(VLOOKUP(V2653,TRANSPORTE!$A$4:$D$99,4,0),"")</f>
        <v/>
      </c>
      <c r="AA2653" s="127" t="str">
        <f>IFERROR(VLOOKUP(V2653,TRANSPORTE!$A$4:$E$99,5,0),"")</f>
        <v/>
      </c>
      <c r="AB2653" s="127" t="str">
        <f t="shared" si="308"/>
        <v/>
      </c>
      <c r="AC2653" s="127" t="str">
        <f t="shared" si="307"/>
        <v/>
      </c>
      <c r="AE2653" s="132" t="str">
        <f t="shared" si="305"/>
        <v/>
      </c>
      <c r="AH2653" s="127" t="str">
        <f t="shared" si="304"/>
        <v/>
      </c>
    </row>
    <row r="2654" spans="2:34" x14ac:dyDescent="0.3">
      <c r="B2654" s="127" t="str">
        <f t="shared" si="302"/>
        <v/>
      </c>
      <c r="C2654" s="127" t="str">
        <f t="shared" si="303"/>
        <v/>
      </c>
      <c r="E2654" s="159"/>
      <c r="F2654" s="148" t="str">
        <f>IFERROR(VLOOKUP(CONCATENATE(G2654,E2654),LOTES!$A$6:$D$1002,4,0),"")</f>
        <v/>
      </c>
      <c r="H2654" s="136" t="str">
        <f>IFERROR(VLOOKUP(CONCATENATE(G2654,E2654),LOTES!$A$6:$F$1000,6,0),"")</f>
        <v/>
      </c>
      <c r="I2654" s="132" t="str">
        <f t="shared" si="306"/>
        <v/>
      </c>
      <c r="R2654" s="132" t="str">
        <f>IFERROR(VLOOKUP(Q2654,PROVEEDORES!$A$2:$B$100,2,0),"")</f>
        <v/>
      </c>
      <c r="U2654" s="127" t="str">
        <f>IFERROR(VLOOKUP(V2654,TRANSPORTE!$A$4:$B$99,2,0),"")</f>
        <v/>
      </c>
      <c r="Y2654" s="127" t="str">
        <f>IFERROR(VLOOKUP(V2654,TRANSPORTE!$A$4:$C$99,3,0),"")</f>
        <v/>
      </c>
      <c r="Z2654" s="127" t="str">
        <f>IFERROR(VLOOKUP(V2654,TRANSPORTE!$A$4:$D$99,4,0),"")</f>
        <v/>
      </c>
      <c r="AA2654" s="127" t="str">
        <f>IFERROR(VLOOKUP(V2654,TRANSPORTE!$A$4:$E$99,5,0),"")</f>
        <v/>
      </c>
      <c r="AB2654" s="127" t="str">
        <f t="shared" si="308"/>
        <v/>
      </c>
      <c r="AC2654" s="127" t="str">
        <f t="shared" si="307"/>
        <v/>
      </c>
      <c r="AE2654" s="132" t="str">
        <f t="shared" si="305"/>
        <v/>
      </c>
      <c r="AH2654" s="127" t="str">
        <f t="shared" si="304"/>
        <v/>
      </c>
    </row>
    <row r="2655" spans="2:34" x14ac:dyDescent="0.3">
      <c r="B2655" s="127" t="str">
        <f t="shared" si="302"/>
        <v/>
      </c>
      <c r="C2655" s="127" t="str">
        <f t="shared" si="303"/>
        <v/>
      </c>
      <c r="E2655" s="159"/>
      <c r="F2655" s="148" t="str">
        <f>IFERROR(VLOOKUP(CONCATENATE(G2655,E2655),LOTES!$A$6:$D$1002,4,0),"")</f>
        <v/>
      </c>
      <c r="H2655" s="136" t="str">
        <f>IFERROR(VLOOKUP(CONCATENATE(G2655,E2655),LOTES!$A$6:$F$1000,6,0),"")</f>
        <v/>
      </c>
      <c r="I2655" s="132" t="str">
        <f t="shared" si="306"/>
        <v/>
      </c>
      <c r="R2655" s="132" t="str">
        <f>IFERROR(VLOOKUP(Q2655,PROVEEDORES!$A$2:$B$100,2,0),"")</f>
        <v/>
      </c>
      <c r="U2655" s="127" t="str">
        <f>IFERROR(VLOOKUP(V2655,TRANSPORTE!$A$4:$B$99,2,0),"")</f>
        <v/>
      </c>
      <c r="Y2655" s="127" t="str">
        <f>IFERROR(VLOOKUP(V2655,TRANSPORTE!$A$4:$C$99,3,0),"")</f>
        <v/>
      </c>
      <c r="Z2655" s="127" t="str">
        <f>IFERROR(VLOOKUP(V2655,TRANSPORTE!$A$4:$D$99,4,0),"")</f>
        <v/>
      </c>
      <c r="AA2655" s="127" t="str">
        <f>IFERROR(VLOOKUP(V2655,TRANSPORTE!$A$4:$E$99,5,0),"")</f>
        <v/>
      </c>
      <c r="AB2655" s="127" t="str">
        <f t="shared" si="308"/>
        <v/>
      </c>
      <c r="AC2655" s="127" t="str">
        <f t="shared" si="307"/>
        <v/>
      </c>
      <c r="AE2655" s="132" t="str">
        <f t="shared" si="305"/>
        <v/>
      </c>
      <c r="AH2655" s="127" t="str">
        <f t="shared" si="304"/>
        <v/>
      </c>
    </row>
    <row r="2656" spans="2:34" x14ac:dyDescent="0.3">
      <c r="B2656" s="127" t="str">
        <f t="shared" si="302"/>
        <v/>
      </c>
      <c r="C2656" s="127" t="str">
        <f t="shared" si="303"/>
        <v/>
      </c>
      <c r="E2656" s="159"/>
      <c r="F2656" s="148" t="str">
        <f>IFERROR(VLOOKUP(CONCATENATE(G2656,E2656),LOTES!$A$6:$D$1002,4,0),"")</f>
        <v/>
      </c>
      <c r="H2656" s="136" t="str">
        <f>IFERROR(VLOOKUP(CONCATENATE(G2656,E2656),LOTES!$A$6:$F$1000,6,0),"")</f>
        <v/>
      </c>
      <c r="I2656" s="132" t="str">
        <f t="shared" si="306"/>
        <v/>
      </c>
      <c r="R2656" s="132" t="str">
        <f>IFERROR(VLOOKUP(Q2656,PROVEEDORES!$A$2:$B$100,2,0),"")</f>
        <v/>
      </c>
      <c r="U2656" s="127" t="str">
        <f>IFERROR(VLOOKUP(V2656,TRANSPORTE!$A$4:$B$99,2,0),"")</f>
        <v/>
      </c>
      <c r="Y2656" s="127" t="str">
        <f>IFERROR(VLOOKUP(V2656,TRANSPORTE!$A$4:$C$99,3,0),"")</f>
        <v/>
      </c>
      <c r="Z2656" s="127" t="str">
        <f>IFERROR(VLOOKUP(V2656,TRANSPORTE!$A$4:$D$99,4,0),"")</f>
        <v/>
      </c>
      <c r="AA2656" s="127" t="str">
        <f>IFERROR(VLOOKUP(V2656,TRANSPORTE!$A$4:$E$99,5,0),"")</f>
        <v/>
      </c>
      <c r="AB2656" s="127" t="str">
        <f t="shared" si="308"/>
        <v/>
      </c>
      <c r="AC2656" s="127" t="str">
        <f t="shared" si="307"/>
        <v/>
      </c>
      <c r="AE2656" s="132" t="str">
        <f t="shared" si="305"/>
        <v/>
      </c>
      <c r="AH2656" s="127" t="str">
        <f t="shared" si="304"/>
        <v/>
      </c>
    </row>
    <row r="2657" spans="2:34" x14ac:dyDescent="0.3">
      <c r="B2657" s="127" t="str">
        <f t="shared" si="302"/>
        <v/>
      </c>
      <c r="C2657" s="127" t="str">
        <f t="shared" si="303"/>
        <v/>
      </c>
      <c r="E2657" s="159"/>
      <c r="F2657" s="148" t="str">
        <f>IFERROR(VLOOKUP(CONCATENATE(G2657,E2657),LOTES!$A$6:$D$1002,4,0),"")</f>
        <v/>
      </c>
      <c r="H2657" s="136" t="str">
        <f>IFERROR(VLOOKUP(CONCATENATE(G2657,E2657),LOTES!$A$6:$F$1000,6,0),"")</f>
        <v/>
      </c>
      <c r="I2657" s="132" t="str">
        <f t="shared" si="306"/>
        <v/>
      </c>
      <c r="R2657" s="132" t="str">
        <f>IFERROR(VLOOKUP(Q2657,PROVEEDORES!$A$2:$B$100,2,0),"")</f>
        <v/>
      </c>
      <c r="U2657" s="127" t="str">
        <f>IFERROR(VLOOKUP(V2657,TRANSPORTE!$A$4:$B$99,2,0),"")</f>
        <v/>
      </c>
      <c r="Y2657" s="127" t="str">
        <f>IFERROR(VLOOKUP(V2657,TRANSPORTE!$A$4:$C$99,3,0),"")</f>
        <v/>
      </c>
      <c r="Z2657" s="127" t="str">
        <f>IFERROR(VLOOKUP(V2657,TRANSPORTE!$A$4:$D$99,4,0),"")</f>
        <v/>
      </c>
      <c r="AA2657" s="127" t="str">
        <f>IFERROR(VLOOKUP(V2657,TRANSPORTE!$A$4:$E$99,5,0),"")</f>
        <v/>
      </c>
      <c r="AB2657" s="127" t="str">
        <f t="shared" si="308"/>
        <v/>
      </c>
      <c r="AC2657" s="127" t="str">
        <f t="shared" si="307"/>
        <v/>
      </c>
      <c r="AE2657" s="132" t="str">
        <f t="shared" si="305"/>
        <v/>
      </c>
      <c r="AH2657" s="127" t="str">
        <f t="shared" si="304"/>
        <v/>
      </c>
    </row>
    <row r="2658" spans="2:34" x14ac:dyDescent="0.3">
      <c r="B2658" s="127" t="str">
        <f t="shared" si="302"/>
        <v/>
      </c>
      <c r="C2658" s="127" t="str">
        <f t="shared" si="303"/>
        <v/>
      </c>
      <c r="E2658" s="159"/>
      <c r="F2658" s="148" t="str">
        <f>IFERROR(VLOOKUP(CONCATENATE(G2658,E2658),LOTES!$A$6:$D$1002,4,0),"")</f>
        <v/>
      </c>
      <c r="H2658" s="136" t="str">
        <f>IFERROR(VLOOKUP(CONCATENATE(G2658,E2658),LOTES!$A$6:$F$1000,6,0),"")</f>
        <v/>
      </c>
      <c r="I2658" s="132" t="str">
        <f t="shared" si="306"/>
        <v/>
      </c>
      <c r="R2658" s="132" t="str">
        <f>IFERROR(VLOOKUP(Q2658,PROVEEDORES!$A$2:$B$100,2,0),"")</f>
        <v/>
      </c>
      <c r="U2658" s="127" t="str">
        <f>IFERROR(VLOOKUP(V2658,TRANSPORTE!$A$4:$B$99,2,0),"")</f>
        <v/>
      </c>
      <c r="Y2658" s="127" t="str">
        <f>IFERROR(VLOOKUP(V2658,TRANSPORTE!$A$4:$C$99,3,0),"")</f>
        <v/>
      </c>
      <c r="Z2658" s="127" t="str">
        <f>IFERROR(VLOOKUP(V2658,TRANSPORTE!$A$4:$D$99,4,0),"")</f>
        <v/>
      </c>
      <c r="AA2658" s="127" t="str">
        <f>IFERROR(VLOOKUP(V2658,TRANSPORTE!$A$4:$E$99,5,0),"")</f>
        <v/>
      </c>
      <c r="AB2658" s="127" t="str">
        <f t="shared" si="308"/>
        <v/>
      </c>
      <c r="AC2658" s="127" t="str">
        <f t="shared" si="307"/>
        <v/>
      </c>
      <c r="AE2658" s="132" t="str">
        <f t="shared" si="305"/>
        <v/>
      </c>
      <c r="AH2658" s="127" t="str">
        <f t="shared" si="304"/>
        <v/>
      </c>
    </row>
    <row r="2659" spans="2:34" x14ac:dyDescent="0.3">
      <c r="B2659" s="127" t="str">
        <f t="shared" si="302"/>
        <v/>
      </c>
      <c r="C2659" s="127" t="str">
        <f t="shared" si="303"/>
        <v/>
      </c>
      <c r="E2659" s="159"/>
      <c r="F2659" s="148" t="str">
        <f>IFERROR(VLOOKUP(CONCATENATE(G2659,E2659),LOTES!$A$6:$D$1002,4,0),"")</f>
        <v/>
      </c>
      <c r="H2659" s="136" t="str">
        <f>IFERROR(VLOOKUP(CONCATENATE(G2659,E2659),LOTES!$A$6:$F$1000,6,0),"")</f>
        <v/>
      </c>
      <c r="I2659" s="132" t="str">
        <f t="shared" si="306"/>
        <v/>
      </c>
      <c r="R2659" s="132" t="str">
        <f>IFERROR(VLOOKUP(Q2659,PROVEEDORES!$A$2:$B$100,2,0),"")</f>
        <v/>
      </c>
      <c r="U2659" s="127" t="str">
        <f>IFERROR(VLOOKUP(V2659,TRANSPORTE!$A$4:$B$99,2,0),"")</f>
        <v/>
      </c>
      <c r="Y2659" s="127" t="str">
        <f>IFERROR(VLOOKUP(V2659,TRANSPORTE!$A$4:$C$99,3,0),"")</f>
        <v/>
      </c>
      <c r="Z2659" s="127" t="str">
        <f>IFERROR(VLOOKUP(V2659,TRANSPORTE!$A$4:$D$99,4,0),"")</f>
        <v/>
      </c>
      <c r="AA2659" s="127" t="str">
        <f>IFERROR(VLOOKUP(V2659,TRANSPORTE!$A$4:$E$99,5,0),"")</f>
        <v/>
      </c>
      <c r="AB2659" s="127" t="str">
        <f t="shared" si="308"/>
        <v/>
      </c>
      <c r="AC2659" s="127" t="str">
        <f t="shared" si="307"/>
        <v/>
      </c>
      <c r="AE2659" s="132" t="str">
        <f t="shared" si="305"/>
        <v/>
      </c>
      <c r="AH2659" s="127" t="str">
        <f t="shared" si="304"/>
        <v/>
      </c>
    </row>
    <row r="2660" spans="2:34" x14ac:dyDescent="0.3">
      <c r="B2660" s="127" t="str">
        <f t="shared" si="302"/>
        <v/>
      </c>
      <c r="C2660" s="127" t="str">
        <f t="shared" si="303"/>
        <v/>
      </c>
      <c r="E2660" s="159"/>
      <c r="F2660" s="148" t="str">
        <f>IFERROR(VLOOKUP(CONCATENATE(G2660,E2660),LOTES!$A$6:$D$1002,4,0),"")</f>
        <v/>
      </c>
      <c r="H2660" s="136" t="str">
        <f>IFERROR(VLOOKUP(CONCATENATE(G2660,E2660),LOTES!$A$6:$F$1000,6,0),"")</f>
        <v/>
      </c>
      <c r="I2660" s="132" t="str">
        <f t="shared" si="306"/>
        <v/>
      </c>
      <c r="R2660" s="132" t="str">
        <f>IFERROR(VLOOKUP(Q2660,PROVEEDORES!$A$2:$B$100,2,0),"")</f>
        <v/>
      </c>
      <c r="U2660" s="127" t="str">
        <f>IFERROR(VLOOKUP(V2660,TRANSPORTE!$A$4:$B$99,2,0),"")</f>
        <v/>
      </c>
      <c r="Y2660" s="127" t="str">
        <f>IFERROR(VLOOKUP(V2660,TRANSPORTE!$A$4:$C$99,3,0),"")</f>
        <v/>
      </c>
      <c r="Z2660" s="127" t="str">
        <f>IFERROR(VLOOKUP(V2660,TRANSPORTE!$A$4:$D$99,4,0),"")</f>
        <v/>
      </c>
      <c r="AA2660" s="127" t="str">
        <f>IFERROR(VLOOKUP(V2660,TRANSPORTE!$A$4:$E$99,5,0),"")</f>
        <v/>
      </c>
      <c r="AB2660" s="127" t="str">
        <f t="shared" si="308"/>
        <v/>
      </c>
      <c r="AC2660" s="127" t="str">
        <f t="shared" si="307"/>
        <v/>
      </c>
      <c r="AE2660" s="132" t="str">
        <f t="shared" si="305"/>
        <v/>
      </c>
      <c r="AH2660" s="127" t="str">
        <f t="shared" si="304"/>
        <v/>
      </c>
    </row>
    <row r="2661" spans="2:34" x14ac:dyDescent="0.3">
      <c r="B2661" s="127" t="str">
        <f t="shared" si="302"/>
        <v/>
      </c>
      <c r="C2661" s="127" t="str">
        <f t="shared" si="303"/>
        <v/>
      </c>
      <c r="E2661" s="159"/>
      <c r="F2661" s="148" t="str">
        <f>IFERROR(VLOOKUP(CONCATENATE(G2661,E2661),LOTES!$A$6:$D$1002,4,0),"")</f>
        <v/>
      </c>
      <c r="H2661" s="136" t="str">
        <f>IFERROR(VLOOKUP(CONCATENATE(G2661,E2661),LOTES!$A$6:$F$1000,6,0),"")</f>
        <v/>
      </c>
      <c r="I2661" s="132" t="str">
        <f t="shared" si="306"/>
        <v/>
      </c>
      <c r="R2661" s="132" t="str">
        <f>IFERROR(VLOOKUP(Q2661,PROVEEDORES!$A$2:$B$100,2,0),"")</f>
        <v/>
      </c>
      <c r="U2661" s="127" t="str">
        <f>IFERROR(VLOOKUP(V2661,TRANSPORTE!$A$4:$B$99,2,0),"")</f>
        <v/>
      </c>
      <c r="Y2661" s="127" t="str">
        <f>IFERROR(VLOOKUP(V2661,TRANSPORTE!$A$4:$C$99,3,0),"")</f>
        <v/>
      </c>
      <c r="Z2661" s="127" t="str">
        <f>IFERROR(VLOOKUP(V2661,TRANSPORTE!$A$4:$D$99,4,0),"")</f>
        <v/>
      </c>
      <c r="AA2661" s="127" t="str">
        <f>IFERROR(VLOOKUP(V2661,TRANSPORTE!$A$4:$E$99,5,0),"")</f>
        <v/>
      </c>
      <c r="AB2661" s="127" t="str">
        <f t="shared" si="308"/>
        <v/>
      </c>
      <c r="AC2661" s="127" t="str">
        <f t="shared" si="307"/>
        <v/>
      </c>
      <c r="AE2661" s="132" t="str">
        <f t="shared" si="305"/>
        <v/>
      </c>
      <c r="AH2661" s="127" t="str">
        <f t="shared" si="304"/>
        <v/>
      </c>
    </row>
    <row r="2662" spans="2:34" x14ac:dyDescent="0.3">
      <c r="B2662" s="127" t="str">
        <f t="shared" si="302"/>
        <v/>
      </c>
      <c r="C2662" s="127" t="str">
        <f t="shared" si="303"/>
        <v/>
      </c>
      <c r="E2662" s="159"/>
      <c r="F2662" s="148" t="str">
        <f>IFERROR(VLOOKUP(CONCATENATE(G2662,E2662),LOTES!$A$6:$D$1002,4,0),"")</f>
        <v/>
      </c>
      <c r="H2662" s="136" t="str">
        <f>IFERROR(VLOOKUP(CONCATENATE(G2662,E2662),LOTES!$A$6:$F$1000,6,0),"")</f>
        <v/>
      </c>
      <c r="I2662" s="132" t="str">
        <f t="shared" si="306"/>
        <v/>
      </c>
      <c r="R2662" s="132" t="str">
        <f>IFERROR(VLOOKUP(Q2662,PROVEEDORES!$A$2:$B$100,2,0),"")</f>
        <v/>
      </c>
      <c r="U2662" s="127" t="str">
        <f>IFERROR(VLOOKUP(V2662,TRANSPORTE!$A$4:$B$99,2,0),"")</f>
        <v/>
      </c>
      <c r="Y2662" s="127" t="str">
        <f>IFERROR(VLOOKUP(V2662,TRANSPORTE!$A$4:$C$99,3,0),"")</f>
        <v/>
      </c>
      <c r="Z2662" s="127" t="str">
        <f>IFERROR(VLOOKUP(V2662,TRANSPORTE!$A$4:$D$99,4,0),"")</f>
        <v/>
      </c>
      <c r="AA2662" s="127" t="str">
        <f>IFERROR(VLOOKUP(V2662,TRANSPORTE!$A$4:$E$99,5,0),"")</f>
        <v/>
      </c>
      <c r="AB2662" s="127" t="str">
        <f t="shared" si="308"/>
        <v/>
      </c>
      <c r="AC2662" s="127" t="str">
        <f t="shared" si="307"/>
        <v/>
      </c>
      <c r="AE2662" s="132" t="str">
        <f t="shared" si="305"/>
        <v/>
      </c>
      <c r="AH2662" s="127" t="str">
        <f t="shared" si="304"/>
        <v/>
      </c>
    </row>
    <row r="2663" spans="2:34" x14ac:dyDescent="0.3">
      <c r="B2663" s="127" t="str">
        <f t="shared" si="302"/>
        <v/>
      </c>
      <c r="C2663" s="127" t="str">
        <f t="shared" si="303"/>
        <v/>
      </c>
      <c r="E2663" s="159"/>
      <c r="F2663" s="148" t="str">
        <f>IFERROR(VLOOKUP(CONCATENATE(G2663,E2663),LOTES!$A$6:$D$1002,4,0),"")</f>
        <v/>
      </c>
      <c r="H2663" s="136" t="str">
        <f>IFERROR(VLOOKUP(CONCATENATE(G2663,E2663),LOTES!$A$6:$F$1000,6,0),"")</f>
        <v/>
      </c>
      <c r="I2663" s="132" t="str">
        <f t="shared" si="306"/>
        <v/>
      </c>
      <c r="R2663" s="132" t="str">
        <f>IFERROR(VLOOKUP(Q2663,PROVEEDORES!$A$2:$B$100,2,0),"")</f>
        <v/>
      </c>
      <c r="U2663" s="127" t="str">
        <f>IFERROR(VLOOKUP(V2663,TRANSPORTE!$A$4:$B$99,2,0),"")</f>
        <v/>
      </c>
      <c r="Y2663" s="127" t="str">
        <f>IFERROR(VLOOKUP(V2663,TRANSPORTE!$A$4:$C$99,3,0),"")</f>
        <v/>
      </c>
      <c r="Z2663" s="127" t="str">
        <f>IFERROR(VLOOKUP(V2663,TRANSPORTE!$A$4:$D$99,4,0),"")</f>
        <v/>
      </c>
      <c r="AA2663" s="127" t="str">
        <f>IFERROR(VLOOKUP(V2663,TRANSPORTE!$A$4:$E$99,5,0),"")</f>
        <v/>
      </c>
      <c r="AB2663" s="127" t="str">
        <f t="shared" si="308"/>
        <v/>
      </c>
      <c r="AC2663" s="127" t="str">
        <f t="shared" si="307"/>
        <v/>
      </c>
      <c r="AE2663" s="132" t="str">
        <f t="shared" si="305"/>
        <v/>
      </c>
      <c r="AH2663" s="127" t="str">
        <f t="shared" si="304"/>
        <v/>
      </c>
    </row>
    <row r="2664" spans="2:34" x14ac:dyDescent="0.3">
      <c r="B2664" s="127" t="str">
        <f t="shared" si="302"/>
        <v/>
      </c>
      <c r="C2664" s="127" t="str">
        <f t="shared" si="303"/>
        <v/>
      </c>
      <c r="E2664" s="159"/>
      <c r="F2664" s="148" t="str">
        <f>IFERROR(VLOOKUP(CONCATENATE(G2664,E2664),LOTES!$A$6:$D$1002,4,0),"")</f>
        <v/>
      </c>
      <c r="H2664" s="136" t="str">
        <f>IFERROR(VLOOKUP(CONCATENATE(G2664,E2664),LOTES!$A$6:$F$1000,6,0),"")</f>
        <v/>
      </c>
      <c r="I2664" s="132" t="str">
        <f t="shared" si="306"/>
        <v/>
      </c>
      <c r="R2664" s="132" t="str">
        <f>IFERROR(VLOOKUP(Q2664,PROVEEDORES!$A$2:$B$100,2,0),"")</f>
        <v/>
      </c>
      <c r="U2664" s="127" t="str">
        <f>IFERROR(VLOOKUP(V2664,TRANSPORTE!$A$4:$B$99,2,0),"")</f>
        <v/>
      </c>
      <c r="Y2664" s="127" t="str">
        <f>IFERROR(VLOOKUP(V2664,TRANSPORTE!$A$4:$C$99,3,0),"")</f>
        <v/>
      </c>
      <c r="Z2664" s="127" t="str">
        <f>IFERROR(VLOOKUP(V2664,TRANSPORTE!$A$4:$D$99,4,0),"")</f>
        <v/>
      </c>
      <c r="AA2664" s="127" t="str">
        <f>IFERROR(VLOOKUP(V2664,TRANSPORTE!$A$4:$E$99,5,0),"")</f>
        <v/>
      </c>
      <c r="AB2664" s="127" t="str">
        <f t="shared" si="308"/>
        <v/>
      </c>
      <c r="AC2664" s="127" t="str">
        <f t="shared" si="307"/>
        <v/>
      </c>
      <c r="AE2664" s="132" t="str">
        <f t="shared" si="305"/>
        <v/>
      </c>
      <c r="AH2664" s="127" t="str">
        <f t="shared" si="304"/>
        <v/>
      </c>
    </row>
    <row r="2665" spans="2:34" x14ac:dyDescent="0.3">
      <c r="B2665" s="127" t="str">
        <f t="shared" si="302"/>
        <v/>
      </c>
      <c r="C2665" s="127" t="str">
        <f t="shared" si="303"/>
        <v/>
      </c>
      <c r="E2665" s="159"/>
      <c r="F2665" s="148" t="str">
        <f>IFERROR(VLOOKUP(CONCATENATE(G2665,E2665),LOTES!$A$6:$D$1002,4,0),"")</f>
        <v/>
      </c>
      <c r="H2665" s="136" t="str">
        <f>IFERROR(VLOOKUP(CONCATENATE(G2665,E2665),LOTES!$A$6:$F$1000,6,0),"")</f>
        <v/>
      </c>
      <c r="I2665" s="132" t="str">
        <f t="shared" si="306"/>
        <v/>
      </c>
      <c r="R2665" s="132" t="str">
        <f>IFERROR(VLOOKUP(Q2665,PROVEEDORES!$A$2:$B$100,2,0),"")</f>
        <v/>
      </c>
      <c r="U2665" s="127" t="str">
        <f>IFERROR(VLOOKUP(V2665,TRANSPORTE!$A$4:$B$99,2,0),"")</f>
        <v/>
      </c>
      <c r="Y2665" s="127" t="str">
        <f>IFERROR(VLOOKUP(V2665,TRANSPORTE!$A$4:$C$99,3,0),"")</f>
        <v/>
      </c>
      <c r="Z2665" s="127" t="str">
        <f>IFERROR(VLOOKUP(V2665,TRANSPORTE!$A$4:$D$99,4,0),"")</f>
        <v/>
      </c>
      <c r="AA2665" s="127" t="str">
        <f>IFERROR(VLOOKUP(V2665,TRANSPORTE!$A$4:$E$99,5,0),"")</f>
        <v/>
      </c>
      <c r="AB2665" s="127" t="str">
        <f t="shared" si="308"/>
        <v/>
      </c>
      <c r="AC2665" s="127" t="str">
        <f t="shared" si="307"/>
        <v/>
      </c>
      <c r="AE2665" s="132" t="str">
        <f t="shared" si="305"/>
        <v/>
      </c>
      <c r="AH2665" s="127" t="str">
        <f t="shared" si="304"/>
        <v/>
      </c>
    </row>
    <row r="2666" spans="2:34" x14ac:dyDescent="0.3">
      <c r="B2666" s="127" t="str">
        <f t="shared" si="302"/>
        <v/>
      </c>
      <c r="C2666" s="127" t="str">
        <f t="shared" si="303"/>
        <v/>
      </c>
      <c r="E2666" s="159"/>
      <c r="F2666" s="148" t="str">
        <f>IFERROR(VLOOKUP(CONCATENATE(G2666,E2666),LOTES!$A$6:$D$1002,4,0),"")</f>
        <v/>
      </c>
      <c r="H2666" s="136" t="str">
        <f>IFERROR(VLOOKUP(CONCATENATE(G2666,E2666),LOTES!$A$6:$F$1000,6,0),"")</f>
        <v/>
      </c>
      <c r="I2666" s="132" t="str">
        <f t="shared" si="306"/>
        <v/>
      </c>
      <c r="R2666" s="132" t="str">
        <f>IFERROR(VLOOKUP(Q2666,PROVEEDORES!$A$2:$B$100,2,0),"")</f>
        <v/>
      </c>
      <c r="U2666" s="127" t="str">
        <f>IFERROR(VLOOKUP(V2666,TRANSPORTE!$A$4:$B$99,2,0),"")</f>
        <v/>
      </c>
      <c r="Y2666" s="127" t="str">
        <f>IFERROR(VLOOKUP(V2666,TRANSPORTE!$A$4:$C$99,3,0),"")</f>
        <v/>
      </c>
      <c r="Z2666" s="127" t="str">
        <f>IFERROR(VLOOKUP(V2666,TRANSPORTE!$A$4:$D$99,4,0),"")</f>
        <v/>
      </c>
      <c r="AA2666" s="127" t="str">
        <f>IFERROR(VLOOKUP(V2666,TRANSPORTE!$A$4:$E$99,5,0),"")</f>
        <v/>
      </c>
      <c r="AB2666" s="127" t="str">
        <f t="shared" si="308"/>
        <v/>
      </c>
      <c r="AC2666" s="127" t="str">
        <f t="shared" si="307"/>
        <v/>
      </c>
      <c r="AE2666" s="132" t="str">
        <f t="shared" si="305"/>
        <v/>
      </c>
      <c r="AH2666" s="127" t="str">
        <f t="shared" si="304"/>
        <v/>
      </c>
    </row>
    <row r="2667" spans="2:34" x14ac:dyDescent="0.3">
      <c r="B2667" s="127" t="str">
        <f t="shared" si="302"/>
        <v/>
      </c>
      <c r="C2667" s="127" t="str">
        <f t="shared" si="303"/>
        <v/>
      </c>
      <c r="E2667" s="159"/>
      <c r="F2667" s="148" t="str">
        <f>IFERROR(VLOOKUP(CONCATENATE(G2667,E2667),LOTES!$A$6:$D$1002,4,0),"")</f>
        <v/>
      </c>
      <c r="H2667" s="136" t="str">
        <f>IFERROR(VLOOKUP(CONCATENATE(G2667,E2667),LOTES!$A$6:$F$1000,6,0),"")</f>
        <v/>
      </c>
      <c r="I2667" s="132" t="str">
        <f t="shared" si="306"/>
        <v/>
      </c>
      <c r="R2667" s="132" t="str">
        <f>IFERROR(VLOOKUP(Q2667,PROVEEDORES!$A$2:$B$100,2,0),"")</f>
        <v/>
      </c>
      <c r="U2667" s="127" t="str">
        <f>IFERROR(VLOOKUP(V2667,TRANSPORTE!$A$4:$B$99,2,0),"")</f>
        <v/>
      </c>
      <c r="Y2667" s="127" t="str">
        <f>IFERROR(VLOOKUP(V2667,TRANSPORTE!$A$4:$C$99,3,0),"")</f>
        <v/>
      </c>
      <c r="Z2667" s="127" t="str">
        <f>IFERROR(VLOOKUP(V2667,TRANSPORTE!$A$4:$D$99,4,0),"")</f>
        <v/>
      </c>
      <c r="AA2667" s="127" t="str">
        <f>IFERROR(VLOOKUP(V2667,TRANSPORTE!$A$4:$E$99,5,0),"")</f>
        <v/>
      </c>
      <c r="AB2667" s="127" t="str">
        <f t="shared" si="308"/>
        <v/>
      </c>
      <c r="AC2667" s="127" t="str">
        <f t="shared" si="307"/>
        <v/>
      </c>
      <c r="AE2667" s="132" t="str">
        <f t="shared" si="305"/>
        <v/>
      </c>
      <c r="AH2667" s="127" t="str">
        <f t="shared" si="304"/>
        <v/>
      </c>
    </row>
    <row r="2668" spans="2:34" x14ac:dyDescent="0.3">
      <c r="B2668" s="127" t="str">
        <f t="shared" si="302"/>
        <v/>
      </c>
      <c r="C2668" s="127" t="str">
        <f t="shared" si="303"/>
        <v/>
      </c>
      <c r="E2668" s="159"/>
      <c r="F2668" s="148" t="str">
        <f>IFERROR(VLOOKUP(CONCATENATE(G2668,E2668),LOTES!$A$6:$D$1002,4,0),"")</f>
        <v/>
      </c>
      <c r="H2668" s="136" t="str">
        <f>IFERROR(VLOOKUP(CONCATENATE(G2668,E2668),LOTES!$A$6:$F$1000,6,0),"")</f>
        <v/>
      </c>
      <c r="I2668" s="132" t="str">
        <f t="shared" si="306"/>
        <v/>
      </c>
      <c r="R2668" s="132" t="str">
        <f>IFERROR(VLOOKUP(Q2668,PROVEEDORES!$A$2:$B$100,2,0),"")</f>
        <v/>
      </c>
      <c r="U2668" s="127" t="str">
        <f>IFERROR(VLOOKUP(V2668,TRANSPORTE!$A$4:$B$99,2,0),"")</f>
        <v/>
      </c>
      <c r="Y2668" s="127" t="str">
        <f>IFERROR(VLOOKUP(V2668,TRANSPORTE!$A$4:$C$99,3,0),"")</f>
        <v/>
      </c>
      <c r="Z2668" s="127" t="str">
        <f>IFERROR(VLOOKUP(V2668,TRANSPORTE!$A$4:$D$99,4,0),"")</f>
        <v/>
      </c>
      <c r="AA2668" s="127" t="str">
        <f>IFERROR(VLOOKUP(V2668,TRANSPORTE!$A$4:$E$99,5,0),"")</f>
        <v/>
      </c>
      <c r="AB2668" s="127" t="str">
        <f t="shared" si="308"/>
        <v/>
      </c>
      <c r="AC2668" s="127" t="str">
        <f t="shared" si="307"/>
        <v/>
      </c>
      <c r="AE2668" s="132" t="str">
        <f t="shared" si="305"/>
        <v/>
      </c>
      <c r="AH2668" s="127" t="str">
        <f t="shared" si="304"/>
        <v/>
      </c>
    </row>
    <row r="2669" spans="2:34" x14ac:dyDescent="0.3">
      <c r="B2669" s="127" t="str">
        <f t="shared" si="302"/>
        <v/>
      </c>
      <c r="C2669" s="127" t="str">
        <f t="shared" si="303"/>
        <v/>
      </c>
      <c r="E2669" s="159"/>
      <c r="F2669" s="148" t="str">
        <f>IFERROR(VLOOKUP(CONCATENATE(G2669,E2669),LOTES!$A$6:$D$1002,4,0),"")</f>
        <v/>
      </c>
      <c r="H2669" s="136" t="str">
        <f>IFERROR(VLOOKUP(CONCATENATE(G2669,E2669),LOTES!$A$6:$F$1000,6,0),"")</f>
        <v/>
      </c>
      <c r="I2669" s="132" t="str">
        <f t="shared" si="306"/>
        <v/>
      </c>
      <c r="R2669" s="132" t="str">
        <f>IFERROR(VLOOKUP(Q2669,PROVEEDORES!$A$2:$B$100,2,0),"")</f>
        <v/>
      </c>
      <c r="U2669" s="127" t="str">
        <f>IFERROR(VLOOKUP(V2669,TRANSPORTE!$A$4:$B$99,2,0),"")</f>
        <v/>
      </c>
      <c r="Y2669" s="127" t="str">
        <f>IFERROR(VLOOKUP(V2669,TRANSPORTE!$A$4:$C$99,3,0),"")</f>
        <v/>
      </c>
      <c r="Z2669" s="127" t="str">
        <f>IFERROR(VLOOKUP(V2669,TRANSPORTE!$A$4:$D$99,4,0),"")</f>
        <v/>
      </c>
      <c r="AA2669" s="127" t="str">
        <f>IFERROR(VLOOKUP(V2669,TRANSPORTE!$A$4:$E$99,5,0),"")</f>
        <v/>
      </c>
      <c r="AB2669" s="127" t="str">
        <f t="shared" si="308"/>
        <v/>
      </c>
      <c r="AC2669" s="127" t="str">
        <f t="shared" si="307"/>
        <v/>
      </c>
      <c r="AE2669" s="132" t="str">
        <f t="shared" si="305"/>
        <v/>
      </c>
      <c r="AH2669" s="127" t="str">
        <f t="shared" si="304"/>
        <v/>
      </c>
    </row>
    <row r="2670" spans="2:34" x14ac:dyDescent="0.3">
      <c r="B2670" s="127" t="str">
        <f t="shared" si="302"/>
        <v/>
      </c>
      <c r="C2670" s="127" t="str">
        <f t="shared" si="303"/>
        <v/>
      </c>
      <c r="E2670" s="159"/>
      <c r="F2670" s="148" t="str">
        <f>IFERROR(VLOOKUP(CONCATENATE(G2670,E2670),LOTES!$A$6:$D$1002,4,0),"")</f>
        <v/>
      </c>
      <c r="H2670" s="136" t="str">
        <f>IFERROR(VLOOKUP(CONCATENATE(G2670,E2670),LOTES!$A$6:$F$1000,6,0),"")</f>
        <v/>
      </c>
      <c r="I2670" s="132" t="str">
        <f t="shared" si="306"/>
        <v/>
      </c>
      <c r="R2670" s="132" t="str">
        <f>IFERROR(VLOOKUP(Q2670,PROVEEDORES!$A$2:$B$100,2,0),"")</f>
        <v/>
      </c>
      <c r="U2670" s="127" t="str">
        <f>IFERROR(VLOOKUP(V2670,TRANSPORTE!$A$4:$B$99,2,0),"")</f>
        <v/>
      </c>
      <c r="Y2670" s="127" t="str">
        <f>IFERROR(VLOOKUP(V2670,TRANSPORTE!$A$4:$C$99,3,0),"")</f>
        <v/>
      </c>
      <c r="Z2670" s="127" t="str">
        <f>IFERROR(VLOOKUP(V2670,TRANSPORTE!$A$4:$D$99,4,0),"")</f>
        <v/>
      </c>
      <c r="AA2670" s="127" t="str">
        <f>IFERROR(VLOOKUP(V2670,TRANSPORTE!$A$4:$E$99,5,0),"")</f>
        <v/>
      </c>
      <c r="AB2670" s="127" t="str">
        <f t="shared" si="308"/>
        <v/>
      </c>
      <c r="AC2670" s="127" t="str">
        <f t="shared" si="307"/>
        <v/>
      </c>
      <c r="AE2670" s="132" t="str">
        <f t="shared" si="305"/>
        <v/>
      </c>
      <c r="AH2670" s="127" t="str">
        <f t="shared" si="304"/>
        <v/>
      </c>
    </row>
    <row r="2671" spans="2:34" x14ac:dyDescent="0.3">
      <c r="B2671" s="127" t="str">
        <f t="shared" si="302"/>
        <v/>
      </c>
      <c r="C2671" s="127" t="str">
        <f t="shared" si="303"/>
        <v/>
      </c>
      <c r="E2671" s="159"/>
      <c r="F2671" s="148" t="str">
        <f>IFERROR(VLOOKUP(CONCATENATE(G2671,E2671),LOTES!$A$6:$D$1002,4,0),"")</f>
        <v/>
      </c>
      <c r="H2671" s="136" t="str">
        <f>IFERROR(VLOOKUP(CONCATENATE(G2671,E2671),LOTES!$A$6:$F$1000,6,0),"")</f>
        <v/>
      </c>
      <c r="I2671" s="132" t="str">
        <f t="shared" si="306"/>
        <v/>
      </c>
      <c r="R2671" s="132" t="str">
        <f>IFERROR(VLOOKUP(Q2671,PROVEEDORES!$A$2:$B$100,2,0),"")</f>
        <v/>
      </c>
      <c r="U2671" s="127" t="str">
        <f>IFERROR(VLOOKUP(V2671,TRANSPORTE!$A$4:$B$99,2,0),"")</f>
        <v/>
      </c>
      <c r="Y2671" s="127" t="str">
        <f>IFERROR(VLOOKUP(V2671,TRANSPORTE!$A$4:$C$99,3,0),"")</f>
        <v/>
      </c>
      <c r="Z2671" s="127" t="str">
        <f>IFERROR(VLOOKUP(V2671,TRANSPORTE!$A$4:$D$99,4,0),"")</f>
        <v/>
      </c>
      <c r="AA2671" s="127" t="str">
        <f>IFERROR(VLOOKUP(V2671,TRANSPORTE!$A$4:$E$99,5,0),"")</f>
        <v/>
      </c>
      <c r="AB2671" s="127" t="str">
        <f t="shared" si="308"/>
        <v/>
      </c>
      <c r="AC2671" s="127" t="str">
        <f t="shared" si="307"/>
        <v/>
      </c>
      <c r="AE2671" s="132" t="str">
        <f t="shared" si="305"/>
        <v/>
      </c>
      <c r="AH2671" s="127" t="str">
        <f t="shared" si="304"/>
        <v/>
      </c>
    </row>
    <row r="2672" spans="2:34" x14ac:dyDescent="0.3">
      <c r="B2672" s="127" t="str">
        <f t="shared" si="302"/>
        <v/>
      </c>
      <c r="C2672" s="127" t="str">
        <f t="shared" si="303"/>
        <v/>
      </c>
      <c r="E2672" s="159"/>
      <c r="F2672" s="148" t="str">
        <f>IFERROR(VLOOKUP(CONCATENATE(G2672,E2672),LOTES!$A$6:$D$1002,4,0),"")</f>
        <v/>
      </c>
      <c r="H2672" s="136" t="str">
        <f>IFERROR(VLOOKUP(CONCATENATE(G2672,E2672),LOTES!$A$6:$F$1000,6,0),"")</f>
        <v/>
      </c>
      <c r="I2672" s="132" t="str">
        <f t="shared" si="306"/>
        <v/>
      </c>
      <c r="R2672" s="132" t="str">
        <f>IFERROR(VLOOKUP(Q2672,PROVEEDORES!$A$2:$B$100,2,0),"")</f>
        <v/>
      </c>
      <c r="U2672" s="127" t="str">
        <f>IFERROR(VLOOKUP(V2672,TRANSPORTE!$A$4:$B$99,2,0),"")</f>
        <v/>
      </c>
      <c r="Y2672" s="127" t="str">
        <f>IFERROR(VLOOKUP(V2672,TRANSPORTE!$A$4:$C$99,3,0),"")</f>
        <v/>
      </c>
      <c r="Z2672" s="127" t="str">
        <f>IFERROR(VLOOKUP(V2672,TRANSPORTE!$A$4:$D$99,4,0),"")</f>
        <v/>
      </c>
      <c r="AA2672" s="127" t="str">
        <f>IFERROR(VLOOKUP(V2672,TRANSPORTE!$A$4:$E$99,5,0),"")</f>
        <v/>
      </c>
      <c r="AB2672" s="127" t="str">
        <f t="shared" si="308"/>
        <v/>
      </c>
      <c r="AC2672" s="127" t="str">
        <f t="shared" si="307"/>
        <v/>
      </c>
      <c r="AE2672" s="132" t="str">
        <f t="shared" si="305"/>
        <v/>
      </c>
      <c r="AH2672" s="127" t="str">
        <f t="shared" si="304"/>
        <v/>
      </c>
    </row>
    <row r="2673" spans="2:34" x14ac:dyDescent="0.3">
      <c r="B2673" s="127" t="str">
        <f t="shared" si="302"/>
        <v/>
      </c>
      <c r="C2673" s="127" t="str">
        <f t="shared" si="303"/>
        <v/>
      </c>
      <c r="E2673" s="159"/>
      <c r="F2673" s="148" t="str">
        <f>IFERROR(VLOOKUP(CONCATENATE(G2673,E2673),LOTES!$A$6:$D$1002,4,0),"")</f>
        <v/>
      </c>
      <c r="H2673" s="136" t="str">
        <f>IFERROR(VLOOKUP(CONCATENATE(G2673,E2673),LOTES!$A$6:$F$1000,6,0),"")</f>
        <v/>
      </c>
      <c r="I2673" s="132" t="str">
        <f t="shared" si="306"/>
        <v/>
      </c>
      <c r="R2673" s="132" t="str">
        <f>IFERROR(VLOOKUP(Q2673,PROVEEDORES!$A$2:$B$100,2,0),"")</f>
        <v/>
      </c>
      <c r="U2673" s="127" t="str">
        <f>IFERROR(VLOOKUP(V2673,TRANSPORTE!$A$4:$B$99,2,0),"")</f>
        <v/>
      </c>
      <c r="Y2673" s="127" t="str">
        <f>IFERROR(VLOOKUP(V2673,TRANSPORTE!$A$4:$C$99,3,0),"")</f>
        <v/>
      </c>
      <c r="Z2673" s="127" t="str">
        <f>IFERROR(VLOOKUP(V2673,TRANSPORTE!$A$4:$D$99,4,0),"")</f>
        <v/>
      </c>
      <c r="AA2673" s="127" t="str">
        <f>IFERROR(VLOOKUP(V2673,TRANSPORTE!$A$4:$E$99,5,0),"")</f>
        <v/>
      </c>
      <c r="AB2673" s="127" t="str">
        <f t="shared" si="308"/>
        <v/>
      </c>
      <c r="AC2673" s="127" t="str">
        <f t="shared" si="307"/>
        <v/>
      </c>
      <c r="AE2673" s="132" t="str">
        <f t="shared" si="305"/>
        <v/>
      </c>
      <c r="AH2673" s="127" t="str">
        <f t="shared" si="304"/>
        <v/>
      </c>
    </row>
    <row r="2674" spans="2:34" x14ac:dyDescent="0.3">
      <c r="B2674" s="127" t="str">
        <f t="shared" si="302"/>
        <v/>
      </c>
      <c r="C2674" s="127" t="str">
        <f t="shared" si="303"/>
        <v/>
      </c>
      <c r="E2674" s="159"/>
      <c r="F2674" s="148" t="str">
        <f>IFERROR(VLOOKUP(CONCATENATE(G2674,E2674),LOTES!$A$6:$D$1002,4,0),"")</f>
        <v/>
      </c>
      <c r="H2674" s="136" t="str">
        <f>IFERROR(VLOOKUP(CONCATENATE(G2674,E2674),LOTES!$A$6:$F$1000,6,0),"")</f>
        <v/>
      </c>
      <c r="I2674" s="132" t="str">
        <f t="shared" si="306"/>
        <v/>
      </c>
      <c r="R2674" s="132" t="str">
        <f>IFERROR(VLOOKUP(Q2674,PROVEEDORES!$A$2:$B$100,2,0),"")</f>
        <v/>
      </c>
      <c r="U2674" s="127" t="str">
        <f>IFERROR(VLOOKUP(V2674,TRANSPORTE!$A$4:$B$99,2,0),"")</f>
        <v/>
      </c>
      <c r="Y2674" s="127" t="str">
        <f>IFERROR(VLOOKUP(V2674,TRANSPORTE!$A$4:$C$99,3,0),"")</f>
        <v/>
      </c>
      <c r="Z2674" s="127" t="str">
        <f>IFERROR(VLOOKUP(V2674,TRANSPORTE!$A$4:$D$99,4,0),"")</f>
        <v/>
      </c>
      <c r="AA2674" s="127" t="str">
        <f>IFERROR(VLOOKUP(V2674,TRANSPORTE!$A$4:$E$99,5,0),"")</f>
        <v/>
      </c>
      <c r="AB2674" s="127" t="str">
        <f t="shared" si="308"/>
        <v/>
      </c>
      <c r="AC2674" s="127" t="str">
        <f t="shared" si="307"/>
        <v/>
      </c>
      <c r="AE2674" s="132" t="str">
        <f t="shared" si="305"/>
        <v/>
      </c>
      <c r="AH2674" s="127" t="str">
        <f t="shared" si="304"/>
        <v/>
      </c>
    </row>
    <row r="2675" spans="2:34" x14ac:dyDescent="0.3">
      <c r="B2675" s="127" t="str">
        <f t="shared" si="302"/>
        <v/>
      </c>
      <c r="C2675" s="127" t="str">
        <f t="shared" si="303"/>
        <v/>
      </c>
      <c r="E2675" s="159"/>
      <c r="F2675" s="148" t="str">
        <f>IFERROR(VLOOKUP(CONCATENATE(G2675,E2675),LOTES!$A$6:$D$1002,4,0),"")</f>
        <v/>
      </c>
      <c r="H2675" s="136" t="str">
        <f>IFERROR(VLOOKUP(CONCATENATE(G2675,E2675),LOTES!$A$6:$F$1000,6,0),"")</f>
        <v/>
      </c>
      <c r="I2675" s="132" t="str">
        <f t="shared" si="306"/>
        <v/>
      </c>
      <c r="R2675" s="132" t="str">
        <f>IFERROR(VLOOKUP(Q2675,PROVEEDORES!$A$2:$B$100,2,0),"")</f>
        <v/>
      </c>
      <c r="U2675" s="127" t="str">
        <f>IFERROR(VLOOKUP(V2675,TRANSPORTE!$A$4:$B$99,2,0),"")</f>
        <v/>
      </c>
      <c r="Y2675" s="127" t="str">
        <f>IFERROR(VLOOKUP(V2675,TRANSPORTE!$A$4:$C$99,3,0),"")</f>
        <v/>
      </c>
      <c r="Z2675" s="127" t="str">
        <f>IFERROR(VLOOKUP(V2675,TRANSPORTE!$A$4:$D$99,4,0),"")</f>
        <v/>
      </c>
      <c r="AA2675" s="127" t="str">
        <f>IFERROR(VLOOKUP(V2675,TRANSPORTE!$A$4:$E$99,5,0),"")</f>
        <v/>
      </c>
      <c r="AB2675" s="127" t="str">
        <f t="shared" si="308"/>
        <v/>
      </c>
      <c r="AC2675" s="127" t="str">
        <f t="shared" si="307"/>
        <v/>
      </c>
      <c r="AE2675" s="132" t="str">
        <f t="shared" si="305"/>
        <v/>
      </c>
      <c r="AH2675" s="127" t="str">
        <f t="shared" si="304"/>
        <v/>
      </c>
    </row>
    <row r="2676" spans="2:34" x14ac:dyDescent="0.3">
      <c r="B2676" s="127" t="str">
        <f t="shared" si="302"/>
        <v/>
      </c>
      <c r="C2676" s="127" t="str">
        <f t="shared" si="303"/>
        <v/>
      </c>
      <c r="E2676" s="159"/>
      <c r="F2676" s="148" t="str">
        <f>IFERROR(VLOOKUP(CONCATENATE(G2676,E2676),LOTES!$A$6:$D$1002,4,0),"")</f>
        <v/>
      </c>
      <c r="H2676" s="136" t="str">
        <f>IFERROR(VLOOKUP(CONCATENATE(G2676,E2676),LOTES!$A$6:$F$1000,6,0),"")</f>
        <v/>
      </c>
      <c r="I2676" s="132" t="str">
        <f t="shared" si="306"/>
        <v/>
      </c>
      <c r="R2676" s="132" t="str">
        <f>IFERROR(VLOOKUP(Q2676,PROVEEDORES!$A$2:$B$100,2,0),"")</f>
        <v/>
      </c>
      <c r="U2676" s="127" t="str">
        <f>IFERROR(VLOOKUP(V2676,TRANSPORTE!$A$4:$B$99,2,0),"")</f>
        <v/>
      </c>
      <c r="Y2676" s="127" t="str">
        <f>IFERROR(VLOOKUP(V2676,TRANSPORTE!$A$4:$C$99,3,0),"")</f>
        <v/>
      </c>
      <c r="Z2676" s="127" t="str">
        <f>IFERROR(VLOOKUP(V2676,TRANSPORTE!$A$4:$D$99,4,0),"")</f>
        <v/>
      </c>
      <c r="AA2676" s="127" t="str">
        <f>IFERROR(VLOOKUP(V2676,TRANSPORTE!$A$4:$E$99,5,0),"")</f>
        <v/>
      </c>
      <c r="AB2676" s="127" t="str">
        <f t="shared" si="308"/>
        <v/>
      </c>
      <c r="AC2676" s="127" t="str">
        <f t="shared" si="307"/>
        <v/>
      </c>
      <c r="AE2676" s="132" t="str">
        <f t="shared" si="305"/>
        <v/>
      </c>
      <c r="AH2676" s="127" t="str">
        <f t="shared" si="304"/>
        <v/>
      </c>
    </row>
    <row r="2677" spans="2:34" x14ac:dyDescent="0.3">
      <c r="B2677" s="127" t="str">
        <f t="shared" si="302"/>
        <v/>
      </c>
      <c r="C2677" s="127" t="str">
        <f t="shared" si="303"/>
        <v/>
      </c>
      <c r="E2677" s="159"/>
      <c r="F2677" s="148" t="str">
        <f>IFERROR(VLOOKUP(CONCATENATE(G2677,E2677),LOTES!$A$6:$D$1002,4,0),"")</f>
        <v/>
      </c>
      <c r="H2677" s="136" t="str">
        <f>IFERROR(VLOOKUP(CONCATENATE(G2677,E2677),LOTES!$A$6:$F$1000,6,0),"")</f>
        <v/>
      </c>
      <c r="I2677" s="132" t="str">
        <f t="shared" si="306"/>
        <v/>
      </c>
      <c r="R2677" s="132" t="str">
        <f>IFERROR(VLOOKUP(Q2677,PROVEEDORES!$A$2:$B$100,2,0),"")</f>
        <v/>
      </c>
      <c r="U2677" s="127" t="str">
        <f>IFERROR(VLOOKUP(V2677,TRANSPORTE!$A$4:$B$99,2,0),"")</f>
        <v/>
      </c>
      <c r="Y2677" s="127" t="str">
        <f>IFERROR(VLOOKUP(V2677,TRANSPORTE!$A$4:$C$99,3,0),"")</f>
        <v/>
      </c>
      <c r="Z2677" s="127" t="str">
        <f>IFERROR(VLOOKUP(V2677,TRANSPORTE!$A$4:$D$99,4,0),"")</f>
        <v/>
      </c>
      <c r="AA2677" s="127" t="str">
        <f>IFERROR(VLOOKUP(V2677,TRANSPORTE!$A$4:$E$99,5,0),"")</f>
        <v/>
      </c>
      <c r="AB2677" s="127" t="str">
        <f t="shared" si="308"/>
        <v/>
      </c>
      <c r="AC2677" s="127" t="str">
        <f t="shared" si="307"/>
        <v/>
      </c>
      <c r="AE2677" s="132" t="str">
        <f t="shared" si="305"/>
        <v/>
      </c>
      <c r="AH2677" s="127" t="str">
        <f t="shared" si="304"/>
        <v/>
      </c>
    </row>
    <row r="2678" spans="2:34" x14ac:dyDescent="0.3">
      <c r="B2678" s="127" t="str">
        <f t="shared" si="302"/>
        <v/>
      </c>
      <c r="C2678" s="127" t="str">
        <f t="shared" si="303"/>
        <v/>
      </c>
      <c r="E2678" s="159"/>
      <c r="F2678" s="148" t="str">
        <f>IFERROR(VLOOKUP(CONCATENATE(G2678,E2678),LOTES!$A$6:$D$1002,4,0),"")</f>
        <v/>
      </c>
      <c r="H2678" s="136" t="str">
        <f>IFERROR(VLOOKUP(CONCATENATE(G2678,E2678),LOTES!$A$6:$F$1000,6,0),"")</f>
        <v/>
      </c>
      <c r="I2678" s="132" t="str">
        <f t="shared" si="306"/>
        <v/>
      </c>
      <c r="R2678" s="132" t="str">
        <f>IFERROR(VLOOKUP(Q2678,PROVEEDORES!$A$2:$B$100,2,0),"")</f>
        <v/>
      </c>
      <c r="U2678" s="127" t="str">
        <f>IFERROR(VLOOKUP(V2678,TRANSPORTE!$A$4:$B$99,2,0),"")</f>
        <v/>
      </c>
      <c r="Y2678" s="127" t="str">
        <f>IFERROR(VLOOKUP(V2678,TRANSPORTE!$A$4:$C$99,3,0),"")</f>
        <v/>
      </c>
      <c r="Z2678" s="127" t="str">
        <f>IFERROR(VLOOKUP(V2678,TRANSPORTE!$A$4:$D$99,4,0),"")</f>
        <v/>
      </c>
      <c r="AA2678" s="127" t="str">
        <f>IFERROR(VLOOKUP(V2678,TRANSPORTE!$A$4:$E$99,5,0),"")</f>
        <v/>
      </c>
      <c r="AB2678" s="127" t="str">
        <f t="shared" si="308"/>
        <v/>
      </c>
      <c r="AC2678" s="127" t="str">
        <f t="shared" si="307"/>
        <v/>
      </c>
      <c r="AE2678" s="132" t="str">
        <f t="shared" si="305"/>
        <v/>
      </c>
      <c r="AH2678" s="127" t="str">
        <f t="shared" si="304"/>
        <v/>
      </c>
    </row>
    <row r="2679" spans="2:34" x14ac:dyDescent="0.3">
      <c r="B2679" s="127" t="str">
        <f t="shared" si="302"/>
        <v/>
      </c>
      <c r="C2679" s="127" t="str">
        <f t="shared" si="303"/>
        <v/>
      </c>
      <c r="E2679" s="159"/>
      <c r="F2679" s="148" t="str">
        <f>IFERROR(VLOOKUP(CONCATENATE(G2679,E2679),LOTES!$A$6:$D$1002,4,0),"")</f>
        <v/>
      </c>
      <c r="H2679" s="136" t="str">
        <f>IFERROR(VLOOKUP(CONCATENATE(G2679,E2679),LOTES!$A$6:$F$1000,6,0),"")</f>
        <v/>
      </c>
      <c r="I2679" s="132" t="str">
        <f t="shared" si="306"/>
        <v/>
      </c>
      <c r="R2679" s="132" t="str">
        <f>IFERROR(VLOOKUP(Q2679,PROVEEDORES!$A$2:$B$100,2,0),"")</f>
        <v/>
      </c>
      <c r="U2679" s="127" t="str">
        <f>IFERROR(VLOOKUP(V2679,TRANSPORTE!$A$4:$B$99,2,0),"")</f>
        <v/>
      </c>
      <c r="Y2679" s="127" t="str">
        <f>IFERROR(VLOOKUP(V2679,TRANSPORTE!$A$4:$C$99,3,0),"")</f>
        <v/>
      </c>
      <c r="Z2679" s="127" t="str">
        <f>IFERROR(VLOOKUP(V2679,TRANSPORTE!$A$4:$D$99,4,0),"")</f>
        <v/>
      </c>
      <c r="AA2679" s="127" t="str">
        <f>IFERROR(VLOOKUP(V2679,TRANSPORTE!$A$4:$E$99,5,0),"")</f>
        <v/>
      </c>
      <c r="AB2679" s="127" t="str">
        <f t="shared" si="308"/>
        <v/>
      </c>
      <c r="AC2679" s="127" t="str">
        <f t="shared" si="307"/>
        <v/>
      </c>
      <c r="AE2679" s="132" t="str">
        <f t="shared" si="305"/>
        <v/>
      </c>
      <c r="AH2679" s="127" t="str">
        <f t="shared" si="304"/>
        <v/>
      </c>
    </row>
    <row r="2680" spans="2:34" x14ac:dyDescent="0.3">
      <c r="B2680" s="127" t="str">
        <f t="shared" si="302"/>
        <v/>
      </c>
      <c r="C2680" s="127" t="str">
        <f t="shared" si="303"/>
        <v/>
      </c>
      <c r="E2680" s="159"/>
      <c r="F2680" s="148" t="str">
        <f>IFERROR(VLOOKUP(CONCATENATE(G2680,E2680),LOTES!$A$6:$D$1002,4,0),"")</f>
        <v/>
      </c>
      <c r="H2680" s="136" t="str">
        <f>IFERROR(VLOOKUP(CONCATENATE(G2680,E2680),LOTES!$A$6:$F$1000,6,0),"")</f>
        <v/>
      </c>
      <c r="I2680" s="132" t="str">
        <f t="shared" si="306"/>
        <v/>
      </c>
      <c r="R2680" s="132" t="str">
        <f>IFERROR(VLOOKUP(Q2680,PROVEEDORES!$A$2:$B$100,2,0),"")</f>
        <v/>
      </c>
      <c r="U2680" s="127" t="str">
        <f>IFERROR(VLOOKUP(V2680,TRANSPORTE!$A$4:$B$99,2,0),"")</f>
        <v/>
      </c>
      <c r="Y2680" s="127" t="str">
        <f>IFERROR(VLOOKUP(V2680,TRANSPORTE!$A$4:$C$99,3,0),"")</f>
        <v/>
      </c>
      <c r="Z2680" s="127" t="str">
        <f>IFERROR(VLOOKUP(V2680,TRANSPORTE!$A$4:$D$99,4,0),"")</f>
        <v/>
      </c>
      <c r="AA2680" s="127" t="str">
        <f>IFERROR(VLOOKUP(V2680,TRANSPORTE!$A$4:$E$99,5,0),"")</f>
        <v/>
      </c>
      <c r="AB2680" s="127" t="str">
        <f t="shared" si="308"/>
        <v/>
      </c>
      <c r="AC2680" s="127" t="str">
        <f t="shared" si="307"/>
        <v/>
      </c>
      <c r="AE2680" s="132" t="str">
        <f t="shared" si="305"/>
        <v/>
      </c>
      <c r="AH2680" s="127" t="str">
        <f t="shared" si="304"/>
        <v/>
      </c>
    </row>
    <row r="2681" spans="2:34" x14ac:dyDescent="0.3">
      <c r="B2681" s="127" t="str">
        <f t="shared" si="302"/>
        <v/>
      </c>
      <c r="C2681" s="127" t="str">
        <f t="shared" si="303"/>
        <v/>
      </c>
      <c r="E2681" s="159"/>
      <c r="F2681" s="148" t="str">
        <f>IFERROR(VLOOKUP(CONCATENATE(G2681,E2681),LOTES!$A$6:$D$1002,4,0),"")</f>
        <v/>
      </c>
      <c r="H2681" s="136" t="str">
        <f>IFERROR(VLOOKUP(CONCATENATE(G2681,E2681),LOTES!$A$6:$F$1000,6,0),"")</f>
        <v/>
      </c>
      <c r="I2681" s="132" t="str">
        <f t="shared" si="306"/>
        <v/>
      </c>
      <c r="R2681" s="132" t="str">
        <f>IFERROR(VLOOKUP(Q2681,PROVEEDORES!$A$2:$B$100,2,0),"")</f>
        <v/>
      </c>
      <c r="U2681" s="127" t="str">
        <f>IFERROR(VLOOKUP(V2681,TRANSPORTE!$A$4:$B$99,2,0),"")</f>
        <v/>
      </c>
      <c r="Y2681" s="127" t="str">
        <f>IFERROR(VLOOKUP(V2681,TRANSPORTE!$A$4:$C$99,3,0),"")</f>
        <v/>
      </c>
      <c r="Z2681" s="127" t="str">
        <f>IFERROR(VLOOKUP(V2681,TRANSPORTE!$A$4:$D$99,4,0),"")</f>
        <v/>
      </c>
      <c r="AA2681" s="127" t="str">
        <f>IFERROR(VLOOKUP(V2681,TRANSPORTE!$A$4:$E$99,5,0),"")</f>
        <v/>
      </c>
      <c r="AB2681" s="127" t="str">
        <f t="shared" si="308"/>
        <v/>
      </c>
      <c r="AC2681" s="127" t="str">
        <f t="shared" si="307"/>
        <v/>
      </c>
      <c r="AE2681" s="132" t="str">
        <f t="shared" si="305"/>
        <v/>
      </c>
      <c r="AH2681" s="127" t="str">
        <f t="shared" si="304"/>
        <v/>
      </c>
    </row>
    <row r="2682" spans="2:34" x14ac:dyDescent="0.3">
      <c r="B2682" s="127" t="str">
        <f t="shared" si="302"/>
        <v/>
      </c>
      <c r="C2682" s="127" t="str">
        <f t="shared" si="303"/>
        <v/>
      </c>
      <c r="E2682" s="159"/>
      <c r="F2682" s="148" t="str">
        <f>IFERROR(VLOOKUP(CONCATENATE(G2682,E2682),LOTES!$A$6:$D$1002,4,0),"")</f>
        <v/>
      </c>
      <c r="H2682" s="136" t="str">
        <f>IFERROR(VLOOKUP(CONCATENATE(G2682,E2682),LOTES!$A$6:$F$1000,6,0),"")</f>
        <v/>
      </c>
      <c r="I2682" s="132" t="str">
        <f t="shared" si="306"/>
        <v/>
      </c>
      <c r="R2682" s="132" t="str">
        <f>IFERROR(VLOOKUP(Q2682,PROVEEDORES!$A$2:$B$100,2,0),"")</f>
        <v/>
      </c>
      <c r="U2682" s="127" t="str">
        <f>IFERROR(VLOOKUP(V2682,TRANSPORTE!$A$4:$B$99,2,0),"")</f>
        <v/>
      </c>
      <c r="Y2682" s="127" t="str">
        <f>IFERROR(VLOOKUP(V2682,TRANSPORTE!$A$4:$C$99,3,0),"")</f>
        <v/>
      </c>
      <c r="Z2682" s="127" t="str">
        <f>IFERROR(VLOOKUP(V2682,TRANSPORTE!$A$4:$D$99,4,0),"")</f>
        <v/>
      </c>
      <c r="AA2682" s="127" t="str">
        <f>IFERROR(VLOOKUP(V2682,TRANSPORTE!$A$4:$E$99,5,0),"")</f>
        <v/>
      </c>
      <c r="AB2682" s="127" t="str">
        <f t="shared" si="308"/>
        <v/>
      </c>
      <c r="AC2682" s="127" t="str">
        <f t="shared" si="307"/>
        <v/>
      </c>
      <c r="AE2682" s="132" t="str">
        <f t="shared" si="305"/>
        <v/>
      </c>
      <c r="AH2682" s="127" t="str">
        <f t="shared" si="304"/>
        <v/>
      </c>
    </row>
    <row r="2683" spans="2:34" x14ac:dyDescent="0.3">
      <c r="B2683" s="127" t="str">
        <f t="shared" si="302"/>
        <v/>
      </c>
      <c r="C2683" s="127" t="str">
        <f t="shared" si="303"/>
        <v/>
      </c>
      <c r="E2683" s="159"/>
      <c r="F2683" s="148" t="str">
        <f>IFERROR(VLOOKUP(CONCATENATE(G2683,E2683),LOTES!$A$6:$D$1002,4,0),"")</f>
        <v/>
      </c>
      <c r="H2683" s="136" t="str">
        <f>IFERROR(VLOOKUP(CONCATENATE(G2683,E2683),LOTES!$A$6:$F$1000,6,0),"")</f>
        <v/>
      </c>
      <c r="I2683" s="132" t="str">
        <f t="shared" si="306"/>
        <v/>
      </c>
      <c r="R2683" s="132" t="str">
        <f>IFERROR(VLOOKUP(Q2683,PROVEEDORES!$A$2:$B$100,2,0),"")</f>
        <v/>
      </c>
      <c r="U2683" s="127" t="str">
        <f>IFERROR(VLOOKUP(V2683,TRANSPORTE!$A$4:$B$99,2,0),"")</f>
        <v/>
      </c>
      <c r="Y2683" s="127" t="str">
        <f>IFERROR(VLOOKUP(V2683,TRANSPORTE!$A$4:$C$99,3,0),"")</f>
        <v/>
      </c>
      <c r="Z2683" s="127" t="str">
        <f>IFERROR(VLOOKUP(V2683,TRANSPORTE!$A$4:$D$99,4,0),"")</f>
        <v/>
      </c>
      <c r="AA2683" s="127" t="str">
        <f>IFERROR(VLOOKUP(V2683,TRANSPORTE!$A$4:$E$99,5,0),"")</f>
        <v/>
      </c>
      <c r="AB2683" s="127" t="str">
        <f t="shared" si="308"/>
        <v/>
      </c>
      <c r="AC2683" s="127" t="str">
        <f t="shared" si="307"/>
        <v/>
      </c>
      <c r="AE2683" s="132" t="str">
        <f t="shared" si="305"/>
        <v/>
      </c>
      <c r="AH2683" s="127" t="str">
        <f t="shared" si="304"/>
        <v/>
      </c>
    </row>
    <row r="2684" spans="2:34" x14ac:dyDescent="0.3">
      <c r="B2684" s="127" t="str">
        <f t="shared" si="302"/>
        <v/>
      </c>
      <c r="C2684" s="127" t="str">
        <f t="shared" si="303"/>
        <v/>
      </c>
      <c r="E2684" s="159"/>
      <c r="F2684" s="148" t="str">
        <f>IFERROR(VLOOKUP(CONCATENATE(G2684,E2684),LOTES!$A$6:$D$1002,4,0),"")</f>
        <v/>
      </c>
      <c r="H2684" s="136" t="str">
        <f>IFERROR(VLOOKUP(CONCATENATE(G2684,E2684),LOTES!$A$6:$F$1000,6,0),"")</f>
        <v/>
      </c>
      <c r="I2684" s="132" t="str">
        <f t="shared" si="306"/>
        <v/>
      </c>
      <c r="R2684" s="132" t="str">
        <f>IFERROR(VLOOKUP(Q2684,PROVEEDORES!$A$2:$B$100,2,0),"")</f>
        <v/>
      </c>
      <c r="U2684" s="127" t="str">
        <f>IFERROR(VLOOKUP(V2684,TRANSPORTE!$A$4:$B$99,2,0),"")</f>
        <v/>
      </c>
      <c r="Y2684" s="127" t="str">
        <f>IFERROR(VLOOKUP(V2684,TRANSPORTE!$A$4:$C$99,3,0),"")</f>
        <v/>
      </c>
      <c r="Z2684" s="127" t="str">
        <f>IFERROR(VLOOKUP(V2684,TRANSPORTE!$A$4:$D$99,4,0),"")</f>
        <v/>
      </c>
      <c r="AA2684" s="127" t="str">
        <f>IFERROR(VLOOKUP(V2684,TRANSPORTE!$A$4:$E$99,5,0),"")</f>
        <v/>
      </c>
      <c r="AB2684" s="127" t="str">
        <f t="shared" si="308"/>
        <v/>
      </c>
      <c r="AC2684" s="127" t="str">
        <f t="shared" si="307"/>
        <v/>
      </c>
      <c r="AE2684" s="132" t="str">
        <f t="shared" si="305"/>
        <v/>
      </c>
      <c r="AH2684" s="127" t="str">
        <f t="shared" si="304"/>
        <v/>
      </c>
    </row>
    <row r="2685" spans="2:34" x14ac:dyDescent="0.3">
      <c r="B2685" s="127" t="str">
        <f t="shared" si="302"/>
        <v/>
      </c>
      <c r="C2685" s="127" t="str">
        <f t="shared" si="303"/>
        <v/>
      </c>
      <c r="E2685" s="159"/>
      <c r="F2685" s="148" t="str">
        <f>IFERROR(VLOOKUP(CONCATENATE(G2685,E2685),LOTES!$A$6:$D$1002,4,0),"")</f>
        <v/>
      </c>
      <c r="H2685" s="136" t="str">
        <f>IFERROR(VLOOKUP(CONCATENATE(G2685,E2685),LOTES!$A$6:$F$1000,6,0),"")</f>
        <v/>
      </c>
      <c r="I2685" s="132" t="str">
        <f t="shared" si="306"/>
        <v/>
      </c>
      <c r="R2685" s="132" t="str">
        <f>IFERROR(VLOOKUP(Q2685,PROVEEDORES!$A$2:$B$100,2,0),"")</f>
        <v/>
      </c>
      <c r="U2685" s="127" t="str">
        <f>IFERROR(VLOOKUP(V2685,TRANSPORTE!$A$4:$B$99,2,0),"")</f>
        <v/>
      </c>
      <c r="Y2685" s="127" t="str">
        <f>IFERROR(VLOOKUP(V2685,TRANSPORTE!$A$4:$C$99,3,0),"")</f>
        <v/>
      </c>
      <c r="Z2685" s="127" t="str">
        <f>IFERROR(VLOOKUP(V2685,TRANSPORTE!$A$4:$D$99,4,0),"")</f>
        <v/>
      </c>
      <c r="AA2685" s="127" t="str">
        <f>IFERROR(VLOOKUP(V2685,TRANSPORTE!$A$4:$E$99,5,0),"")</f>
        <v/>
      </c>
      <c r="AB2685" s="127" t="str">
        <f t="shared" si="308"/>
        <v/>
      </c>
      <c r="AC2685" s="127" t="str">
        <f t="shared" si="307"/>
        <v/>
      </c>
      <c r="AE2685" s="132" t="str">
        <f t="shared" si="305"/>
        <v/>
      </c>
      <c r="AH2685" s="127" t="str">
        <f t="shared" si="304"/>
        <v/>
      </c>
    </row>
    <row r="2686" spans="2:34" x14ac:dyDescent="0.3">
      <c r="B2686" s="127" t="str">
        <f t="shared" si="302"/>
        <v/>
      </c>
      <c r="C2686" s="127" t="str">
        <f t="shared" si="303"/>
        <v/>
      </c>
      <c r="E2686" s="159"/>
      <c r="F2686" s="148" t="str">
        <f>IFERROR(VLOOKUP(CONCATENATE(G2686,E2686),LOTES!$A$6:$D$1002,4,0),"")</f>
        <v/>
      </c>
      <c r="H2686" s="136" t="str">
        <f>IFERROR(VLOOKUP(CONCATENATE(G2686,E2686),LOTES!$A$6:$F$1000,6,0),"")</f>
        <v/>
      </c>
      <c r="I2686" s="132" t="str">
        <f t="shared" si="306"/>
        <v/>
      </c>
      <c r="R2686" s="132" t="str">
        <f>IFERROR(VLOOKUP(Q2686,PROVEEDORES!$A$2:$B$100,2,0),"")</f>
        <v/>
      </c>
      <c r="U2686" s="127" t="str">
        <f>IFERROR(VLOOKUP(V2686,TRANSPORTE!$A$4:$B$99,2,0),"")</f>
        <v/>
      </c>
      <c r="Y2686" s="127" t="str">
        <f>IFERROR(VLOOKUP(V2686,TRANSPORTE!$A$4:$C$99,3,0),"")</f>
        <v/>
      </c>
      <c r="Z2686" s="127" t="str">
        <f>IFERROR(VLOOKUP(V2686,TRANSPORTE!$A$4:$D$99,4,0),"")</f>
        <v/>
      </c>
      <c r="AA2686" s="127" t="str">
        <f>IFERROR(VLOOKUP(V2686,TRANSPORTE!$A$4:$E$99,5,0),"")</f>
        <v/>
      </c>
      <c r="AB2686" s="127" t="str">
        <f t="shared" si="308"/>
        <v/>
      </c>
      <c r="AC2686" s="127" t="str">
        <f t="shared" si="307"/>
        <v/>
      </c>
      <c r="AE2686" s="132" t="str">
        <f t="shared" si="305"/>
        <v/>
      </c>
      <c r="AH2686" s="127" t="str">
        <f t="shared" si="304"/>
        <v/>
      </c>
    </row>
    <row r="2687" spans="2:34" x14ac:dyDescent="0.3">
      <c r="B2687" s="127" t="str">
        <f t="shared" ref="B2687:B2750" si="309">CONCATENATE(A2687,AB2687)</f>
        <v/>
      </c>
      <c r="C2687" s="127" t="str">
        <f t="shared" ref="C2687:C2750" si="310">CONCATENATE(N2687,I2687)</f>
        <v/>
      </c>
      <c r="E2687" s="159"/>
      <c r="F2687" s="148" t="str">
        <f>IFERROR(VLOOKUP(CONCATENATE(G2687,E2687),LOTES!$A$6:$D$1002,4,0),"")</f>
        <v/>
      </c>
      <c r="H2687" s="136" t="str">
        <f>IFERROR(VLOOKUP(CONCATENATE(G2687,E2687),LOTES!$A$6:$F$1000,6,0),"")</f>
        <v/>
      </c>
      <c r="I2687" s="132" t="str">
        <f t="shared" si="306"/>
        <v/>
      </c>
      <c r="R2687" s="132" t="str">
        <f>IFERROR(VLOOKUP(Q2687,PROVEEDORES!$A$2:$B$100,2,0),"")</f>
        <v/>
      </c>
      <c r="U2687" s="127" t="str">
        <f>IFERROR(VLOOKUP(V2687,TRANSPORTE!$A$4:$B$99,2,0),"")</f>
        <v/>
      </c>
      <c r="Y2687" s="127" t="str">
        <f>IFERROR(VLOOKUP(V2687,TRANSPORTE!$A$4:$C$99,3,0),"")</f>
        <v/>
      </c>
      <c r="Z2687" s="127" t="str">
        <f>IFERROR(VLOOKUP(V2687,TRANSPORTE!$A$4:$D$99,4,0),"")</f>
        <v/>
      </c>
      <c r="AA2687" s="127" t="str">
        <f>IFERROR(VLOOKUP(V2687,TRANSPORTE!$A$4:$E$99,5,0),"")</f>
        <v/>
      </c>
      <c r="AB2687" s="127" t="str">
        <f t="shared" si="308"/>
        <v/>
      </c>
      <c r="AC2687" s="127" t="str">
        <f t="shared" si="307"/>
        <v/>
      </c>
      <c r="AE2687" s="132" t="str">
        <f t="shared" si="305"/>
        <v/>
      </c>
      <c r="AH2687" s="127" t="str">
        <f t="shared" ref="AH2687:AH2750" si="311">CONCATENATE(N2687,F2687)</f>
        <v/>
      </c>
    </row>
    <row r="2688" spans="2:34" x14ac:dyDescent="0.3">
      <c r="B2688" s="127" t="str">
        <f t="shared" si="309"/>
        <v/>
      </c>
      <c r="C2688" s="127" t="str">
        <f t="shared" si="310"/>
        <v/>
      </c>
      <c r="E2688" s="159"/>
      <c r="F2688" s="148" t="str">
        <f>IFERROR(VLOOKUP(CONCATENATE(G2688,E2688),LOTES!$A$6:$D$1002,4,0),"")</f>
        <v/>
      </c>
      <c r="H2688" s="136" t="str">
        <f>IFERROR(VLOOKUP(CONCATENATE(G2688,E2688),LOTES!$A$6:$F$1000,6,0),"")</f>
        <v/>
      </c>
      <c r="I2688" s="132" t="str">
        <f t="shared" si="306"/>
        <v/>
      </c>
      <c r="R2688" s="132" t="str">
        <f>IFERROR(VLOOKUP(Q2688,PROVEEDORES!$A$2:$B$100,2,0),"")</f>
        <v/>
      </c>
      <c r="U2688" s="127" t="str">
        <f>IFERROR(VLOOKUP(V2688,TRANSPORTE!$A$4:$B$99,2,0),"")</f>
        <v/>
      </c>
      <c r="Y2688" s="127" t="str">
        <f>IFERROR(VLOOKUP(V2688,TRANSPORTE!$A$4:$C$99,3,0),"")</f>
        <v/>
      </c>
      <c r="Z2688" s="127" t="str">
        <f>IFERROR(VLOOKUP(V2688,TRANSPORTE!$A$4:$D$99,4,0),"")</f>
        <v/>
      </c>
      <c r="AA2688" s="127" t="str">
        <f>IFERROR(VLOOKUP(V2688,TRANSPORTE!$A$4:$E$99,5,0),"")</f>
        <v/>
      </c>
      <c r="AB2688" s="127" t="str">
        <f t="shared" si="308"/>
        <v/>
      </c>
      <c r="AC2688" s="127" t="str">
        <f t="shared" si="307"/>
        <v/>
      </c>
      <c r="AE2688" s="132" t="str">
        <f t="shared" si="305"/>
        <v/>
      </c>
      <c r="AH2688" s="127" t="str">
        <f t="shared" si="311"/>
        <v/>
      </c>
    </row>
    <row r="2689" spans="2:34" x14ac:dyDescent="0.3">
      <c r="B2689" s="127" t="str">
        <f t="shared" si="309"/>
        <v/>
      </c>
      <c r="C2689" s="127" t="str">
        <f t="shared" si="310"/>
        <v/>
      </c>
      <c r="E2689" s="159"/>
      <c r="F2689" s="148" t="str">
        <f>IFERROR(VLOOKUP(CONCATENATE(G2689,E2689),LOTES!$A$6:$D$1002,4,0),"")</f>
        <v/>
      </c>
      <c r="H2689" s="136" t="str">
        <f>IFERROR(VLOOKUP(CONCATENATE(G2689,E2689),LOTES!$A$6:$F$1000,6,0),"")</f>
        <v/>
      </c>
      <c r="I2689" s="132" t="str">
        <f t="shared" si="306"/>
        <v/>
      </c>
      <c r="R2689" s="132" t="str">
        <f>IFERROR(VLOOKUP(Q2689,PROVEEDORES!$A$2:$B$100,2,0),"")</f>
        <v/>
      </c>
      <c r="U2689" s="127" t="str">
        <f>IFERROR(VLOOKUP(V2689,TRANSPORTE!$A$4:$B$99,2,0),"")</f>
        <v/>
      </c>
      <c r="Y2689" s="127" t="str">
        <f>IFERROR(VLOOKUP(V2689,TRANSPORTE!$A$4:$C$99,3,0),"")</f>
        <v/>
      </c>
      <c r="Z2689" s="127" t="str">
        <f>IFERROR(VLOOKUP(V2689,TRANSPORTE!$A$4:$D$99,4,0),"")</f>
        <v/>
      </c>
      <c r="AA2689" s="127" t="str">
        <f>IFERROR(VLOOKUP(V2689,TRANSPORTE!$A$4:$E$99,5,0),"")</f>
        <v/>
      </c>
      <c r="AB2689" s="127" t="str">
        <f t="shared" si="308"/>
        <v/>
      </c>
      <c r="AC2689" s="127" t="str">
        <f t="shared" si="307"/>
        <v/>
      </c>
      <c r="AE2689" s="132" t="str">
        <f t="shared" si="305"/>
        <v/>
      </c>
      <c r="AH2689" s="127" t="str">
        <f t="shared" si="311"/>
        <v/>
      </c>
    </row>
    <row r="2690" spans="2:34" x14ac:dyDescent="0.3">
      <c r="B2690" s="127" t="str">
        <f t="shared" si="309"/>
        <v/>
      </c>
      <c r="C2690" s="127" t="str">
        <f t="shared" si="310"/>
        <v/>
      </c>
      <c r="E2690" s="159"/>
      <c r="F2690" s="148" t="str">
        <f>IFERROR(VLOOKUP(CONCATENATE(G2690,E2690),LOTES!$A$6:$D$1002,4,0),"")</f>
        <v/>
      </c>
      <c r="H2690" s="136" t="str">
        <f>IFERROR(VLOOKUP(CONCATENATE(G2690,E2690),LOTES!$A$6:$F$1000,6,0),"")</f>
        <v/>
      </c>
      <c r="I2690" s="132" t="str">
        <f t="shared" si="306"/>
        <v/>
      </c>
      <c r="R2690" s="132" t="str">
        <f>IFERROR(VLOOKUP(Q2690,PROVEEDORES!$A$2:$B$100,2,0),"")</f>
        <v/>
      </c>
      <c r="U2690" s="127" t="str">
        <f>IFERROR(VLOOKUP(V2690,TRANSPORTE!$A$4:$B$99,2,0),"")</f>
        <v/>
      </c>
      <c r="Y2690" s="127" t="str">
        <f>IFERROR(VLOOKUP(V2690,TRANSPORTE!$A$4:$C$99,3,0),"")</f>
        <v/>
      </c>
      <c r="Z2690" s="127" t="str">
        <f>IFERROR(VLOOKUP(V2690,TRANSPORTE!$A$4:$D$99,4,0),"")</f>
        <v/>
      </c>
      <c r="AA2690" s="127" t="str">
        <f>IFERROR(VLOOKUP(V2690,TRANSPORTE!$A$4:$E$99,5,0),"")</f>
        <v/>
      </c>
      <c r="AB2690" s="127" t="str">
        <f t="shared" si="308"/>
        <v/>
      </c>
      <c r="AC2690" s="127" t="str">
        <f t="shared" si="307"/>
        <v/>
      </c>
      <c r="AE2690" s="132" t="str">
        <f t="shared" ref="AE2690:AE2753" si="312">IF(N2690&lt;&gt;"",IF(N2690=N2689,AE2689,AE2689+1),"")</f>
        <v/>
      </c>
      <c r="AH2690" s="127" t="str">
        <f t="shared" si="311"/>
        <v/>
      </c>
    </row>
    <row r="2691" spans="2:34" x14ac:dyDescent="0.3">
      <c r="B2691" s="127" t="str">
        <f t="shared" si="309"/>
        <v/>
      </c>
      <c r="C2691" s="127" t="str">
        <f t="shared" si="310"/>
        <v/>
      </c>
      <c r="E2691" s="159"/>
      <c r="F2691" s="148" t="str">
        <f>IFERROR(VLOOKUP(CONCATENATE(G2691,E2691),LOTES!$A$6:$D$1002,4,0),"")</f>
        <v/>
      </c>
      <c r="H2691" s="136" t="str">
        <f>IFERROR(VLOOKUP(CONCATENATE(G2691,E2691),LOTES!$A$6:$F$1000,6,0),"")</f>
        <v/>
      </c>
      <c r="I2691" s="132" t="str">
        <f t="shared" si="306"/>
        <v/>
      </c>
      <c r="R2691" s="132" t="str">
        <f>IFERROR(VLOOKUP(Q2691,PROVEEDORES!$A$2:$B$100,2,0),"")</f>
        <v/>
      </c>
      <c r="U2691" s="127" t="str">
        <f>IFERROR(VLOOKUP(V2691,TRANSPORTE!$A$4:$B$99,2,0),"")</f>
        <v/>
      </c>
      <c r="Y2691" s="127" t="str">
        <f>IFERROR(VLOOKUP(V2691,TRANSPORTE!$A$4:$C$99,3,0),"")</f>
        <v/>
      </c>
      <c r="Z2691" s="127" t="str">
        <f>IFERROR(VLOOKUP(V2691,TRANSPORTE!$A$4:$D$99,4,0),"")</f>
        <v/>
      </c>
      <c r="AA2691" s="127" t="str">
        <f>IFERROR(VLOOKUP(V2691,TRANSPORTE!$A$4:$E$99,5,0),"")</f>
        <v/>
      </c>
      <c r="AB2691" s="127" t="str">
        <f t="shared" si="308"/>
        <v/>
      </c>
      <c r="AC2691" s="127" t="str">
        <f t="shared" si="307"/>
        <v/>
      </c>
      <c r="AE2691" s="132" t="str">
        <f t="shared" si="312"/>
        <v/>
      </c>
      <c r="AH2691" s="127" t="str">
        <f t="shared" si="311"/>
        <v/>
      </c>
    </row>
    <row r="2692" spans="2:34" x14ac:dyDescent="0.3">
      <c r="B2692" s="127" t="str">
        <f t="shared" si="309"/>
        <v/>
      </c>
      <c r="C2692" s="127" t="str">
        <f t="shared" si="310"/>
        <v/>
      </c>
      <c r="E2692" s="159"/>
      <c r="F2692" s="148" t="str">
        <f>IFERROR(VLOOKUP(CONCATENATE(G2692,E2692),LOTES!$A$6:$D$1002,4,0),"")</f>
        <v/>
      </c>
      <c r="H2692" s="136" t="str">
        <f>IFERROR(VLOOKUP(CONCATENATE(G2692,E2692),LOTES!$A$6:$F$1000,6,0),"")</f>
        <v/>
      </c>
      <c r="I2692" s="132" t="str">
        <f t="shared" si="306"/>
        <v/>
      </c>
      <c r="R2692" s="132" t="str">
        <f>IFERROR(VLOOKUP(Q2692,PROVEEDORES!$A$2:$B$100,2,0),"")</f>
        <v/>
      </c>
      <c r="U2692" s="127" t="str">
        <f>IFERROR(VLOOKUP(V2692,TRANSPORTE!$A$4:$B$99,2,0),"")</f>
        <v/>
      </c>
      <c r="Y2692" s="127" t="str">
        <f>IFERROR(VLOOKUP(V2692,TRANSPORTE!$A$4:$C$99,3,0),"")</f>
        <v/>
      </c>
      <c r="Z2692" s="127" t="str">
        <f>IFERROR(VLOOKUP(V2692,TRANSPORTE!$A$4:$D$99,4,0),"")</f>
        <v/>
      </c>
      <c r="AA2692" s="127" t="str">
        <f>IFERROR(VLOOKUP(V2692,TRANSPORTE!$A$4:$E$99,5,0),"")</f>
        <v/>
      </c>
      <c r="AB2692" s="127" t="str">
        <f t="shared" si="308"/>
        <v/>
      </c>
      <c r="AC2692" s="127" t="str">
        <f t="shared" si="307"/>
        <v/>
      </c>
      <c r="AE2692" s="132" t="str">
        <f t="shared" si="312"/>
        <v/>
      </c>
      <c r="AH2692" s="127" t="str">
        <f t="shared" si="311"/>
        <v/>
      </c>
    </row>
    <row r="2693" spans="2:34" x14ac:dyDescent="0.3">
      <c r="B2693" s="127" t="str">
        <f t="shared" si="309"/>
        <v/>
      </c>
      <c r="C2693" s="127" t="str">
        <f t="shared" si="310"/>
        <v/>
      </c>
      <c r="E2693" s="159"/>
      <c r="F2693" s="148" t="str">
        <f>IFERROR(VLOOKUP(CONCATENATE(G2693,E2693),LOTES!$A$6:$D$1002,4,0),"")</f>
        <v/>
      </c>
      <c r="H2693" s="136" t="str">
        <f>IFERROR(VLOOKUP(CONCATENATE(G2693,E2693),LOTES!$A$6:$F$1000,6,0),"")</f>
        <v/>
      </c>
      <c r="I2693" s="132" t="str">
        <f t="shared" si="306"/>
        <v/>
      </c>
      <c r="R2693" s="132" t="str">
        <f>IFERROR(VLOOKUP(Q2693,PROVEEDORES!$A$2:$B$100,2,0),"")</f>
        <v/>
      </c>
      <c r="U2693" s="127" t="str">
        <f>IFERROR(VLOOKUP(V2693,TRANSPORTE!$A$4:$B$99,2,0),"")</f>
        <v/>
      </c>
      <c r="Y2693" s="127" t="str">
        <f>IFERROR(VLOOKUP(V2693,TRANSPORTE!$A$4:$C$99,3,0),"")</f>
        <v/>
      </c>
      <c r="Z2693" s="127" t="str">
        <f>IFERROR(VLOOKUP(V2693,TRANSPORTE!$A$4:$D$99,4,0),"")</f>
        <v/>
      </c>
      <c r="AA2693" s="127" t="str">
        <f>IFERROR(VLOOKUP(V2693,TRANSPORTE!$A$4:$E$99,5,0),"")</f>
        <v/>
      </c>
      <c r="AB2693" s="127" t="str">
        <f t="shared" si="308"/>
        <v/>
      </c>
      <c r="AC2693" s="127" t="str">
        <f t="shared" si="307"/>
        <v/>
      </c>
      <c r="AE2693" s="132" t="str">
        <f t="shared" si="312"/>
        <v/>
      </c>
      <c r="AH2693" s="127" t="str">
        <f t="shared" si="311"/>
        <v/>
      </c>
    </row>
    <row r="2694" spans="2:34" x14ac:dyDescent="0.3">
      <c r="B2694" s="127" t="str">
        <f t="shared" si="309"/>
        <v/>
      </c>
      <c r="C2694" s="127" t="str">
        <f t="shared" si="310"/>
        <v/>
      </c>
      <c r="E2694" s="159"/>
      <c r="F2694" s="148" t="str">
        <f>IFERROR(VLOOKUP(CONCATENATE(G2694,E2694),LOTES!$A$6:$D$1002,4,0),"")</f>
        <v/>
      </c>
      <c r="H2694" s="136" t="str">
        <f>IFERROR(VLOOKUP(CONCATENATE(G2694,E2694),LOTES!$A$6:$F$1000,6,0),"")</f>
        <v/>
      </c>
      <c r="I2694" s="132" t="str">
        <f t="shared" ref="I2694:I2757" si="313">IF(E2694&lt;&gt;"",IFERROR(IF(N2694&lt;&gt;N2693,1,IF(E2694=E2693,I2693,I2693+1)),""),"")</f>
        <v/>
      </c>
      <c r="R2694" s="132" t="str">
        <f>IFERROR(VLOOKUP(Q2694,PROVEEDORES!$A$2:$B$100,2,0),"")</f>
        <v/>
      </c>
      <c r="U2694" s="127" t="str">
        <f>IFERROR(VLOOKUP(V2694,TRANSPORTE!$A$4:$B$99,2,0),"")</f>
        <v/>
      </c>
      <c r="Y2694" s="127" t="str">
        <f>IFERROR(VLOOKUP(V2694,TRANSPORTE!$A$4:$C$99,3,0),"")</f>
        <v/>
      </c>
      <c r="Z2694" s="127" t="str">
        <f>IFERROR(VLOOKUP(V2694,TRANSPORTE!$A$4:$D$99,4,0),"")</f>
        <v/>
      </c>
      <c r="AA2694" s="127" t="str">
        <f>IFERROR(VLOOKUP(V2694,TRANSPORTE!$A$4:$E$99,5,0),"")</f>
        <v/>
      </c>
      <c r="AB2694" s="127" t="str">
        <f t="shared" si="308"/>
        <v/>
      </c>
      <c r="AC2694" s="127" t="str">
        <f t="shared" ref="AC2694:AC2757" si="314">IF(N2694&lt;&gt;"",1,"")</f>
        <v/>
      </c>
      <c r="AE2694" s="132" t="str">
        <f t="shared" si="312"/>
        <v/>
      </c>
      <c r="AH2694" s="127" t="str">
        <f t="shared" si="311"/>
        <v/>
      </c>
    </row>
    <row r="2695" spans="2:34" x14ac:dyDescent="0.3">
      <c r="B2695" s="127" t="str">
        <f t="shared" si="309"/>
        <v/>
      </c>
      <c r="C2695" s="127" t="str">
        <f t="shared" si="310"/>
        <v/>
      </c>
      <c r="E2695" s="159"/>
      <c r="F2695" s="148" t="str">
        <f>IFERROR(VLOOKUP(CONCATENATE(G2695,E2695),LOTES!$A$6:$D$1002,4,0),"")</f>
        <v/>
      </c>
      <c r="H2695" s="136" t="str">
        <f>IFERROR(VLOOKUP(CONCATENATE(G2695,E2695),LOTES!$A$6:$F$1000,6,0),"")</f>
        <v/>
      </c>
      <c r="I2695" s="132" t="str">
        <f t="shared" si="313"/>
        <v/>
      </c>
      <c r="R2695" s="132" t="str">
        <f>IFERROR(VLOOKUP(Q2695,PROVEEDORES!$A$2:$B$100,2,0),"")</f>
        <v/>
      </c>
      <c r="U2695" s="127" t="str">
        <f>IFERROR(VLOOKUP(V2695,TRANSPORTE!$A$4:$B$99,2,0),"")</f>
        <v/>
      </c>
      <c r="Y2695" s="127" t="str">
        <f>IFERROR(VLOOKUP(V2695,TRANSPORTE!$A$4:$C$99,3,0),"")</f>
        <v/>
      </c>
      <c r="Z2695" s="127" t="str">
        <f>IFERROR(VLOOKUP(V2695,TRANSPORTE!$A$4:$D$99,4,0),"")</f>
        <v/>
      </c>
      <c r="AA2695" s="127" t="str">
        <f>IFERROR(VLOOKUP(V2695,TRANSPORTE!$A$4:$E$99,5,0),"")</f>
        <v/>
      </c>
      <c r="AB2695" s="127" t="str">
        <f t="shared" si="308"/>
        <v/>
      </c>
      <c r="AC2695" s="127" t="str">
        <f t="shared" si="314"/>
        <v/>
      </c>
      <c r="AE2695" s="132" t="str">
        <f t="shared" si="312"/>
        <v/>
      </c>
      <c r="AH2695" s="127" t="str">
        <f t="shared" si="311"/>
        <v/>
      </c>
    </row>
    <row r="2696" spans="2:34" x14ac:dyDescent="0.3">
      <c r="B2696" s="127" t="str">
        <f t="shared" si="309"/>
        <v/>
      </c>
      <c r="C2696" s="127" t="str">
        <f t="shared" si="310"/>
        <v/>
      </c>
      <c r="E2696" s="159"/>
      <c r="F2696" s="148" t="str">
        <f>IFERROR(VLOOKUP(CONCATENATE(G2696,E2696),LOTES!$A$6:$D$1002,4,0),"")</f>
        <v/>
      </c>
      <c r="H2696" s="136" t="str">
        <f>IFERROR(VLOOKUP(CONCATENATE(G2696,E2696),LOTES!$A$6:$F$1000,6,0),"")</f>
        <v/>
      </c>
      <c r="I2696" s="132" t="str">
        <f t="shared" si="313"/>
        <v/>
      </c>
      <c r="R2696" s="132" t="str">
        <f>IFERROR(VLOOKUP(Q2696,PROVEEDORES!$A$2:$B$100,2,0),"")</f>
        <v/>
      </c>
      <c r="U2696" s="127" t="str">
        <f>IFERROR(VLOOKUP(V2696,TRANSPORTE!$A$4:$B$99,2,0),"")</f>
        <v/>
      </c>
      <c r="Y2696" s="127" t="str">
        <f>IFERROR(VLOOKUP(V2696,TRANSPORTE!$A$4:$C$99,3,0),"")</f>
        <v/>
      </c>
      <c r="Z2696" s="127" t="str">
        <f>IFERROR(VLOOKUP(V2696,TRANSPORTE!$A$4:$D$99,4,0),"")</f>
        <v/>
      </c>
      <c r="AA2696" s="127" t="str">
        <f>IFERROR(VLOOKUP(V2696,TRANSPORTE!$A$4:$E$99,5,0),"")</f>
        <v/>
      </c>
      <c r="AB2696" s="127" t="str">
        <f t="shared" si="308"/>
        <v/>
      </c>
      <c r="AC2696" s="127" t="str">
        <f t="shared" si="314"/>
        <v/>
      </c>
      <c r="AE2696" s="132" t="str">
        <f t="shared" si="312"/>
        <v/>
      </c>
      <c r="AH2696" s="127" t="str">
        <f t="shared" si="311"/>
        <v/>
      </c>
    </row>
    <row r="2697" spans="2:34" x14ac:dyDescent="0.3">
      <c r="B2697" s="127" t="str">
        <f t="shared" si="309"/>
        <v/>
      </c>
      <c r="C2697" s="127" t="str">
        <f t="shared" si="310"/>
        <v/>
      </c>
      <c r="E2697" s="159"/>
      <c r="F2697" s="148" t="str">
        <f>IFERROR(VLOOKUP(CONCATENATE(G2697,E2697),LOTES!$A$6:$D$1002,4,0),"")</f>
        <v/>
      </c>
      <c r="H2697" s="136" t="str">
        <f>IFERROR(VLOOKUP(CONCATENATE(G2697,E2697),LOTES!$A$6:$F$1000,6,0),"")</f>
        <v/>
      </c>
      <c r="I2697" s="132" t="str">
        <f t="shared" si="313"/>
        <v/>
      </c>
      <c r="R2697" s="132" t="str">
        <f>IFERROR(VLOOKUP(Q2697,PROVEEDORES!$A$2:$B$100,2,0),"")</f>
        <v/>
      </c>
      <c r="U2697" s="127" t="str">
        <f>IFERROR(VLOOKUP(V2697,TRANSPORTE!$A$4:$B$99,2,0),"")</f>
        <v/>
      </c>
      <c r="Y2697" s="127" t="str">
        <f>IFERROR(VLOOKUP(V2697,TRANSPORTE!$A$4:$C$99,3,0),"")</f>
        <v/>
      </c>
      <c r="Z2697" s="127" t="str">
        <f>IFERROR(VLOOKUP(V2697,TRANSPORTE!$A$4:$D$99,4,0),"")</f>
        <v/>
      </c>
      <c r="AA2697" s="127" t="str">
        <f>IFERROR(VLOOKUP(V2697,TRANSPORTE!$A$4:$E$99,5,0),"")</f>
        <v/>
      </c>
      <c r="AB2697" s="127" t="str">
        <f t="shared" si="308"/>
        <v/>
      </c>
      <c r="AC2697" s="127" t="str">
        <f t="shared" si="314"/>
        <v/>
      </c>
      <c r="AE2697" s="132" t="str">
        <f t="shared" si="312"/>
        <v/>
      </c>
      <c r="AH2697" s="127" t="str">
        <f t="shared" si="311"/>
        <v/>
      </c>
    </row>
    <row r="2698" spans="2:34" x14ac:dyDescent="0.3">
      <c r="B2698" s="127" t="str">
        <f t="shared" si="309"/>
        <v/>
      </c>
      <c r="C2698" s="127" t="str">
        <f t="shared" si="310"/>
        <v/>
      </c>
      <c r="E2698" s="159"/>
      <c r="F2698" s="148" t="str">
        <f>IFERROR(VLOOKUP(CONCATENATE(G2698,E2698),LOTES!$A$6:$D$1002,4,0),"")</f>
        <v/>
      </c>
      <c r="H2698" s="136" t="str">
        <f>IFERROR(VLOOKUP(CONCATENATE(G2698,E2698),LOTES!$A$6:$F$1000,6,0),"")</f>
        <v/>
      </c>
      <c r="I2698" s="132" t="str">
        <f t="shared" si="313"/>
        <v/>
      </c>
      <c r="R2698" s="132" t="str">
        <f>IFERROR(VLOOKUP(Q2698,PROVEEDORES!$A$2:$B$100,2,0),"")</f>
        <v/>
      </c>
      <c r="U2698" s="127" t="str">
        <f>IFERROR(VLOOKUP(V2698,TRANSPORTE!$A$4:$B$99,2,0),"")</f>
        <v/>
      </c>
      <c r="Y2698" s="127" t="str">
        <f>IFERROR(VLOOKUP(V2698,TRANSPORTE!$A$4:$C$99,3,0),"")</f>
        <v/>
      </c>
      <c r="Z2698" s="127" t="str">
        <f>IFERROR(VLOOKUP(V2698,TRANSPORTE!$A$4:$D$99,4,0),"")</f>
        <v/>
      </c>
      <c r="AA2698" s="127" t="str">
        <f>IFERROR(VLOOKUP(V2698,TRANSPORTE!$A$4:$E$99,5,0),"")</f>
        <v/>
      </c>
      <c r="AB2698" s="127" t="str">
        <f t="shared" si="308"/>
        <v/>
      </c>
      <c r="AC2698" s="127" t="str">
        <f t="shared" si="314"/>
        <v/>
      </c>
      <c r="AE2698" s="132" t="str">
        <f t="shared" si="312"/>
        <v/>
      </c>
      <c r="AH2698" s="127" t="str">
        <f t="shared" si="311"/>
        <v/>
      </c>
    </row>
    <row r="2699" spans="2:34" x14ac:dyDescent="0.3">
      <c r="B2699" s="127" t="str">
        <f t="shared" si="309"/>
        <v/>
      </c>
      <c r="C2699" s="127" t="str">
        <f t="shared" si="310"/>
        <v/>
      </c>
      <c r="E2699" s="159"/>
      <c r="F2699" s="148" t="str">
        <f>IFERROR(VLOOKUP(CONCATENATE(G2699,E2699),LOTES!$A$6:$D$1002,4,0),"")</f>
        <v/>
      </c>
      <c r="H2699" s="136" t="str">
        <f>IFERROR(VLOOKUP(CONCATENATE(G2699,E2699),LOTES!$A$6:$F$1000,6,0),"")</f>
        <v/>
      </c>
      <c r="I2699" s="132" t="str">
        <f t="shared" si="313"/>
        <v/>
      </c>
      <c r="R2699" s="132" t="str">
        <f>IFERROR(VLOOKUP(Q2699,PROVEEDORES!$A$2:$B$100,2,0),"")</f>
        <v/>
      </c>
      <c r="U2699" s="127" t="str">
        <f>IFERROR(VLOOKUP(V2699,TRANSPORTE!$A$4:$B$99,2,0),"")</f>
        <v/>
      </c>
      <c r="Y2699" s="127" t="str">
        <f>IFERROR(VLOOKUP(V2699,TRANSPORTE!$A$4:$C$99,3,0),"")</f>
        <v/>
      </c>
      <c r="Z2699" s="127" t="str">
        <f>IFERROR(VLOOKUP(V2699,TRANSPORTE!$A$4:$D$99,4,0),"")</f>
        <v/>
      </c>
      <c r="AA2699" s="127" t="str">
        <f>IFERROR(VLOOKUP(V2699,TRANSPORTE!$A$4:$E$99,5,0),"")</f>
        <v/>
      </c>
      <c r="AB2699" s="127" t="str">
        <f t="shared" ref="AB2699:AB2762" si="315">IF(N2699&lt;&gt;"",IF(A2699&lt;&gt;A2698,1,IF(N2699=N2698,AB2698,AB2698+1)),"")</f>
        <v/>
      </c>
      <c r="AC2699" s="127" t="str">
        <f t="shared" si="314"/>
        <v/>
      </c>
      <c r="AE2699" s="132" t="str">
        <f t="shared" si="312"/>
        <v/>
      </c>
      <c r="AH2699" s="127" t="str">
        <f t="shared" si="311"/>
        <v/>
      </c>
    </row>
    <row r="2700" spans="2:34" x14ac:dyDescent="0.3">
      <c r="B2700" s="127" t="str">
        <f t="shared" si="309"/>
        <v/>
      </c>
      <c r="C2700" s="127" t="str">
        <f t="shared" si="310"/>
        <v/>
      </c>
      <c r="E2700" s="159"/>
      <c r="F2700" s="148" t="str">
        <f>IFERROR(VLOOKUP(CONCATENATE(G2700,E2700),LOTES!$A$6:$D$1002,4,0),"")</f>
        <v/>
      </c>
      <c r="H2700" s="136" t="str">
        <f>IFERROR(VLOOKUP(CONCATENATE(G2700,E2700),LOTES!$A$6:$F$1000,6,0),"")</f>
        <v/>
      </c>
      <c r="I2700" s="132" t="str">
        <f t="shared" si="313"/>
        <v/>
      </c>
      <c r="R2700" s="132" t="str">
        <f>IFERROR(VLOOKUP(Q2700,PROVEEDORES!$A$2:$B$100,2,0),"")</f>
        <v/>
      </c>
      <c r="U2700" s="127" t="str">
        <f>IFERROR(VLOOKUP(V2700,TRANSPORTE!$A$4:$B$99,2,0),"")</f>
        <v/>
      </c>
      <c r="Y2700" s="127" t="str">
        <f>IFERROR(VLOOKUP(V2700,TRANSPORTE!$A$4:$C$99,3,0),"")</f>
        <v/>
      </c>
      <c r="Z2700" s="127" t="str">
        <f>IFERROR(VLOOKUP(V2700,TRANSPORTE!$A$4:$D$99,4,0),"")</f>
        <v/>
      </c>
      <c r="AA2700" s="127" t="str">
        <f>IFERROR(VLOOKUP(V2700,TRANSPORTE!$A$4:$E$99,5,0),"")</f>
        <v/>
      </c>
      <c r="AB2700" s="127" t="str">
        <f t="shared" si="315"/>
        <v/>
      </c>
      <c r="AC2700" s="127" t="str">
        <f t="shared" si="314"/>
        <v/>
      </c>
      <c r="AE2700" s="132" t="str">
        <f t="shared" si="312"/>
        <v/>
      </c>
      <c r="AH2700" s="127" t="str">
        <f t="shared" si="311"/>
        <v/>
      </c>
    </row>
    <row r="2701" spans="2:34" x14ac:dyDescent="0.3">
      <c r="B2701" s="127" t="str">
        <f t="shared" si="309"/>
        <v/>
      </c>
      <c r="C2701" s="127" t="str">
        <f t="shared" si="310"/>
        <v/>
      </c>
      <c r="E2701" s="159"/>
      <c r="F2701" s="148" t="str">
        <f>IFERROR(VLOOKUP(CONCATENATE(G2701,E2701),LOTES!$A$6:$D$1002,4,0),"")</f>
        <v/>
      </c>
      <c r="H2701" s="136" t="str">
        <f>IFERROR(VLOOKUP(CONCATENATE(G2701,E2701),LOTES!$A$6:$F$1000,6,0),"")</f>
        <v/>
      </c>
      <c r="I2701" s="132" t="str">
        <f t="shared" si="313"/>
        <v/>
      </c>
      <c r="R2701" s="132" t="str">
        <f>IFERROR(VLOOKUP(Q2701,PROVEEDORES!$A$2:$B$100,2,0),"")</f>
        <v/>
      </c>
      <c r="U2701" s="127" t="str">
        <f>IFERROR(VLOOKUP(V2701,TRANSPORTE!$A$4:$B$99,2,0),"")</f>
        <v/>
      </c>
      <c r="Y2701" s="127" t="str">
        <f>IFERROR(VLOOKUP(V2701,TRANSPORTE!$A$4:$C$99,3,0),"")</f>
        <v/>
      </c>
      <c r="Z2701" s="127" t="str">
        <f>IFERROR(VLOOKUP(V2701,TRANSPORTE!$A$4:$D$99,4,0),"")</f>
        <v/>
      </c>
      <c r="AA2701" s="127" t="str">
        <f>IFERROR(VLOOKUP(V2701,TRANSPORTE!$A$4:$E$99,5,0),"")</f>
        <v/>
      </c>
      <c r="AB2701" s="127" t="str">
        <f t="shared" si="315"/>
        <v/>
      </c>
      <c r="AC2701" s="127" t="str">
        <f t="shared" si="314"/>
        <v/>
      </c>
      <c r="AE2701" s="132" t="str">
        <f t="shared" si="312"/>
        <v/>
      </c>
      <c r="AH2701" s="127" t="str">
        <f t="shared" si="311"/>
        <v/>
      </c>
    </row>
    <row r="2702" spans="2:34" x14ac:dyDescent="0.3">
      <c r="B2702" s="127" t="str">
        <f t="shared" si="309"/>
        <v/>
      </c>
      <c r="C2702" s="127" t="str">
        <f t="shared" si="310"/>
        <v/>
      </c>
      <c r="E2702" s="159"/>
      <c r="F2702" s="148" t="str">
        <f>IFERROR(VLOOKUP(CONCATENATE(G2702,E2702),LOTES!$A$6:$D$1002,4,0),"")</f>
        <v/>
      </c>
      <c r="H2702" s="136" t="str">
        <f>IFERROR(VLOOKUP(CONCATENATE(G2702,E2702),LOTES!$A$6:$F$1000,6,0),"")</f>
        <v/>
      </c>
      <c r="I2702" s="132" t="str">
        <f t="shared" si="313"/>
        <v/>
      </c>
      <c r="R2702" s="132" t="str">
        <f>IFERROR(VLOOKUP(Q2702,PROVEEDORES!$A$2:$B$100,2,0),"")</f>
        <v/>
      </c>
      <c r="U2702" s="127" t="str">
        <f>IFERROR(VLOOKUP(V2702,TRANSPORTE!$A$4:$B$99,2,0),"")</f>
        <v/>
      </c>
      <c r="Y2702" s="127" t="str">
        <f>IFERROR(VLOOKUP(V2702,TRANSPORTE!$A$4:$C$99,3,0),"")</f>
        <v/>
      </c>
      <c r="Z2702" s="127" t="str">
        <f>IFERROR(VLOOKUP(V2702,TRANSPORTE!$A$4:$D$99,4,0),"")</f>
        <v/>
      </c>
      <c r="AA2702" s="127" t="str">
        <f>IFERROR(VLOOKUP(V2702,TRANSPORTE!$A$4:$E$99,5,0),"")</f>
        <v/>
      </c>
      <c r="AB2702" s="127" t="str">
        <f t="shared" si="315"/>
        <v/>
      </c>
      <c r="AC2702" s="127" t="str">
        <f t="shared" si="314"/>
        <v/>
      </c>
      <c r="AE2702" s="132" t="str">
        <f t="shared" si="312"/>
        <v/>
      </c>
      <c r="AH2702" s="127" t="str">
        <f t="shared" si="311"/>
        <v/>
      </c>
    </row>
    <row r="2703" spans="2:34" x14ac:dyDescent="0.3">
      <c r="B2703" s="127" t="str">
        <f t="shared" si="309"/>
        <v/>
      </c>
      <c r="C2703" s="127" t="str">
        <f t="shared" si="310"/>
        <v/>
      </c>
      <c r="E2703" s="159"/>
      <c r="F2703" s="148" t="str">
        <f>IFERROR(VLOOKUP(CONCATENATE(G2703,E2703),LOTES!$A$6:$D$1002,4,0),"")</f>
        <v/>
      </c>
      <c r="H2703" s="136" t="str">
        <f>IFERROR(VLOOKUP(CONCATENATE(G2703,E2703),LOTES!$A$6:$F$1000,6,0),"")</f>
        <v/>
      </c>
      <c r="I2703" s="132" t="str">
        <f t="shared" si="313"/>
        <v/>
      </c>
      <c r="R2703" s="132" t="str">
        <f>IFERROR(VLOOKUP(Q2703,PROVEEDORES!$A$2:$B$100,2,0),"")</f>
        <v/>
      </c>
      <c r="U2703" s="127" t="str">
        <f>IFERROR(VLOOKUP(V2703,TRANSPORTE!$A$4:$B$99,2,0),"")</f>
        <v/>
      </c>
      <c r="Y2703" s="127" t="str">
        <f>IFERROR(VLOOKUP(V2703,TRANSPORTE!$A$4:$C$99,3,0),"")</f>
        <v/>
      </c>
      <c r="Z2703" s="127" t="str">
        <f>IFERROR(VLOOKUP(V2703,TRANSPORTE!$A$4:$D$99,4,0),"")</f>
        <v/>
      </c>
      <c r="AA2703" s="127" t="str">
        <f>IFERROR(VLOOKUP(V2703,TRANSPORTE!$A$4:$E$99,5,0),"")</f>
        <v/>
      </c>
      <c r="AB2703" s="127" t="str">
        <f t="shared" si="315"/>
        <v/>
      </c>
      <c r="AC2703" s="127" t="str">
        <f t="shared" si="314"/>
        <v/>
      </c>
      <c r="AE2703" s="132" t="str">
        <f t="shared" si="312"/>
        <v/>
      </c>
      <c r="AH2703" s="127" t="str">
        <f t="shared" si="311"/>
        <v/>
      </c>
    </row>
    <row r="2704" spans="2:34" x14ac:dyDescent="0.3">
      <c r="B2704" s="127" t="str">
        <f t="shared" si="309"/>
        <v/>
      </c>
      <c r="C2704" s="127" t="str">
        <f t="shared" si="310"/>
        <v/>
      </c>
      <c r="E2704" s="159"/>
      <c r="F2704" s="148" t="str">
        <f>IFERROR(VLOOKUP(CONCATENATE(G2704,E2704),LOTES!$A$6:$D$1002,4,0),"")</f>
        <v/>
      </c>
      <c r="H2704" s="136" t="str">
        <f>IFERROR(VLOOKUP(CONCATENATE(G2704,E2704),LOTES!$A$6:$F$1000,6,0),"")</f>
        <v/>
      </c>
      <c r="I2704" s="132" t="str">
        <f t="shared" si="313"/>
        <v/>
      </c>
      <c r="R2704" s="132" t="str">
        <f>IFERROR(VLOOKUP(Q2704,PROVEEDORES!$A$2:$B$100,2,0),"")</f>
        <v/>
      </c>
      <c r="U2704" s="127" t="str">
        <f>IFERROR(VLOOKUP(V2704,TRANSPORTE!$A$4:$B$99,2,0),"")</f>
        <v/>
      </c>
      <c r="Y2704" s="127" t="str">
        <f>IFERROR(VLOOKUP(V2704,TRANSPORTE!$A$4:$C$99,3,0),"")</f>
        <v/>
      </c>
      <c r="Z2704" s="127" t="str">
        <f>IFERROR(VLOOKUP(V2704,TRANSPORTE!$A$4:$D$99,4,0),"")</f>
        <v/>
      </c>
      <c r="AA2704" s="127" t="str">
        <f>IFERROR(VLOOKUP(V2704,TRANSPORTE!$A$4:$E$99,5,0),"")</f>
        <v/>
      </c>
      <c r="AB2704" s="127" t="str">
        <f t="shared" si="315"/>
        <v/>
      </c>
      <c r="AC2704" s="127" t="str">
        <f t="shared" si="314"/>
        <v/>
      </c>
      <c r="AE2704" s="132" t="str">
        <f t="shared" si="312"/>
        <v/>
      </c>
      <c r="AH2704" s="127" t="str">
        <f t="shared" si="311"/>
        <v/>
      </c>
    </row>
    <row r="2705" spans="2:34" x14ac:dyDescent="0.3">
      <c r="B2705" s="127" t="str">
        <f t="shared" si="309"/>
        <v/>
      </c>
      <c r="C2705" s="127" t="str">
        <f t="shared" si="310"/>
        <v/>
      </c>
      <c r="E2705" s="159"/>
      <c r="F2705" s="148" t="str">
        <f>IFERROR(VLOOKUP(CONCATENATE(G2705,E2705),LOTES!$A$6:$D$1002,4,0),"")</f>
        <v/>
      </c>
      <c r="H2705" s="136" t="str">
        <f>IFERROR(VLOOKUP(CONCATENATE(G2705,E2705),LOTES!$A$6:$F$1000,6,0),"")</f>
        <v/>
      </c>
      <c r="I2705" s="132" t="str">
        <f t="shared" si="313"/>
        <v/>
      </c>
      <c r="R2705" s="132" t="str">
        <f>IFERROR(VLOOKUP(Q2705,PROVEEDORES!$A$2:$B$100,2,0),"")</f>
        <v/>
      </c>
      <c r="U2705" s="127" t="str">
        <f>IFERROR(VLOOKUP(V2705,TRANSPORTE!$A$4:$B$99,2,0),"")</f>
        <v/>
      </c>
      <c r="Y2705" s="127" t="str">
        <f>IFERROR(VLOOKUP(V2705,TRANSPORTE!$A$4:$C$99,3,0),"")</f>
        <v/>
      </c>
      <c r="Z2705" s="127" t="str">
        <f>IFERROR(VLOOKUP(V2705,TRANSPORTE!$A$4:$D$99,4,0),"")</f>
        <v/>
      </c>
      <c r="AA2705" s="127" t="str">
        <f>IFERROR(VLOOKUP(V2705,TRANSPORTE!$A$4:$E$99,5,0),"")</f>
        <v/>
      </c>
      <c r="AB2705" s="127" t="str">
        <f t="shared" si="315"/>
        <v/>
      </c>
      <c r="AC2705" s="127" t="str">
        <f t="shared" si="314"/>
        <v/>
      </c>
      <c r="AE2705" s="132" t="str">
        <f t="shared" si="312"/>
        <v/>
      </c>
      <c r="AH2705" s="127" t="str">
        <f t="shared" si="311"/>
        <v/>
      </c>
    </row>
    <row r="2706" spans="2:34" x14ac:dyDescent="0.3">
      <c r="B2706" s="127" t="str">
        <f t="shared" si="309"/>
        <v/>
      </c>
      <c r="C2706" s="127" t="str">
        <f t="shared" si="310"/>
        <v/>
      </c>
      <c r="E2706" s="159"/>
      <c r="F2706" s="148" t="str">
        <f>IFERROR(VLOOKUP(CONCATENATE(G2706,E2706),LOTES!$A$6:$D$1002,4,0),"")</f>
        <v/>
      </c>
      <c r="H2706" s="136" t="str">
        <f>IFERROR(VLOOKUP(CONCATENATE(G2706,E2706),LOTES!$A$6:$F$1000,6,0),"")</f>
        <v/>
      </c>
      <c r="I2706" s="132" t="str">
        <f t="shared" si="313"/>
        <v/>
      </c>
      <c r="R2706" s="132" t="str">
        <f>IFERROR(VLOOKUP(Q2706,PROVEEDORES!$A$2:$B$100,2,0),"")</f>
        <v/>
      </c>
      <c r="U2706" s="127" t="str">
        <f>IFERROR(VLOOKUP(V2706,TRANSPORTE!$A$4:$B$99,2,0),"")</f>
        <v/>
      </c>
      <c r="Y2706" s="127" t="str">
        <f>IFERROR(VLOOKUP(V2706,TRANSPORTE!$A$4:$C$99,3,0),"")</f>
        <v/>
      </c>
      <c r="Z2706" s="127" t="str">
        <f>IFERROR(VLOOKUP(V2706,TRANSPORTE!$A$4:$D$99,4,0),"")</f>
        <v/>
      </c>
      <c r="AA2706" s="127" t="str">
        <f>IFERROR(VLOOKUP(V2706,TRANSPORTE!$A$4:$E$99,5,0),"")</f>
        <v/>
      </c>
      <c r="AB2706" s="127" t="str">
        <f t="shared" si="315"/>
        <v/>
      </c>
      <c r="AC2706" s="127" t="str">
        <f t="shared" si="314"/>
        <v/>
      </c>
      <c r="AE2706" s="132" t="str">
        <f t="shared" si="312"/>
        <v/>
      </c>
      <c r="AH2706" s="127" t="str">
        <f t="shared" si="311"/>
        <v/>
      </c>
    </row>
    <row r="2707" spans="2:34" x14ac:dyDescent="0.3">
      <c r="B2707" s="127" t="str">
        <f t="shared" si="309"/>
        <v/>
      </c>
      <c r="C2707" s="127" t="str">
        <f t="shared" si="310"/>
        <v/>
      </c>
      <c r="E2707" s="159"/>
      <c r="F2707" s="148" t="str">
        <f>IFERROR(VLOOKUP(CONCATENATE(G2707,E2707),LOTES!$A$6:$D$1002,4,0),"")</f>
        <v/>
      </c>
      <c r="H2707" s="136" t="str">
        <f>IFERROR(VLOOKUP(CONCATENATE(G2707,E2707),LOTES!$A$6:$F$1000,6,0),"")</f>
        <v/>
      </c>
      <c r="I2707" s="132" t="str">
        <f t="shared" si="313"/>
        <v/>
      </c>
      <c r="R2707" s="132" t="str">
        <f>IFERROR(VLOOKUP(Q2707,PROVEEDORES!$A$2:$B$100,2,0),"")</f>
        <v/>
      </c>
      <c r="U2707" s="127" t="str">
        <f>IFERROR(VLOOKUP(V2707,TRANSPORTE!$A$4:$B$99,2,0),"")</f>
        <v/>
      </c>
      <c r="Y2707" s="127" t="str">
        <f>IFERROR(VLOOKUP(V2707,TRANSPORTE!$A$4:$C$99,3,0),"")</f>
        <v/>
      </c>
      <c r="Z2707" s="127" t="str">
        <f>IFERROR(VLOOKUP(V2707,TRANSPORTE!$A$4:$D$99,4,0),"")</f>
        <v/>
      </c>
      <c r="AA2707" s="127" t="str">
        <f>IFERROR(VLOOKUP(V2707,TRANSPORTE!$A$4:$E$99,5,0),"")</f>
        <v/>
      </c>
      <c r="AB2707" s="127" t="str">
        <f t="shared" si="315"/>
        <v/>
      </c>
      <c r="AC2707" s="127" t="str">
        <f t="shared" si="314"/>
        <v/>
      </c>
      <c r="AE2707" s="132" t="str">
        <f t="shared" si="312"/>
        <v/>
      </c>
      <c r="AH2707" s="127" t="str">
        <f t="shared" si="311"/>
        <v/>
      </c>
    </row>
    <row r="2708" spans="2:34" x14ac:dyDescent="0.3">
      <c r="B2708" s="127" t="str">
        <f t="shared" si="309"/>
        <v/>
      </c>
      <c r="C2708" s="127" t="str">
        <f t="shared" si="310"/>
        <v/>
      </c>
      <c r="E2708" s="159"/>
      <c r="F2708" s="148" t="str">
        <f>IFERROR(VLOOKUP(CONCATENATE(G2708,E2708),LOTES!$A$6:$D$1002,4,0),"")</f>
        <v/>
      </c>
      <c r="H2708" s="136" t="str">
        <f>IFERROR(VLOOKUP(CONCATENATE(G2708,E2708),LOTES!$A$6:$F$1000,6,0),"")</f>
        <v/>
      </c>
      <c r="I2708" s="132" t="str">
        <f t="shared" si="313"/>
        <v/>
      </c>
      <c r="R2708" s="132" t="str">
        <f>IFERROR(VLOOKUP(Q2708,PROVEEDORES!$A$2:$B$100,2,0),"")</f>
        <v/>
      </c>
      <c r="U2708" s="127" t="str">
        <f>IFERROR(VLOOKUP(V2708,TRANSPORTE!$A$4:$B$99,2,0),"")</f>
        <v/>
      </c>
      <c r="Y2708" s="127" t="str">
        <f>IFERROR(VLOOKUP(V2708,TRANSPORTE!$A$4:$C$99,3,0),"")</f>
        <v/>
      </c>
      <c r="Z2708" s="127" t="str">
        <f>IFERROR(VLOOKUP(V2708,TRANSPORTE!$A$4:$D$99,4,0),"")</f>
        <v/>
      </c>
      <c r="AA2708" s="127" t="str">
        <f>IFERROR(VLOOKUP(V2708,TRANSPORTE!$A$4:$E$99,5,0),"")</f>
        <v/>
      </c>
      <c r="AB2708" s="127" t="str">
        <f t="shared" si="315"/>
        <v/>
      </c>
      <c r="AC2708" s="127" t="str">
        <f t="shared" si="314"/>
        <v/>
      </c>
      <c r="AE2708" s="132" t="str">
        <f t="shared" si="312"/>
        <v/>
      </c>
      <c r="AH2708" s="127" t="str">
        <f t="shared" si="311"/>
        <v/>
      </c>
    </row>
    <row r="2709" spans="2:34" x14ac:dyDescent="0.3">
      <c r="B2709" s="127" t="str">
        <f t="shared" si="309"/>
        <v/>
      </c>
      <c r="C2709" s="127" t="str">
        <f t="shared" si="310"/>
        <v/>
      </c>
      <c r="E2709" s="159"/>
      <c r="F2709" s="148" t="str">
        <f>IFERROR(VLOOKUP(CONCATENATE(G2709,E2709),LOTES!$A$6:$D$1002,4,0),"")</f>
        <v/>
      </c>
      <c r="H2709" s="136" t="str">
        <f>IFERROR(VLOOKUP(CONCATENATE(G2709,E2709),LOTES!$A$6:$F$1000,6,0),"")</f>
        <v/>
      </c>
      <c r="I2709" s="132" t="str">
        <f t="shared" si="313"/>
        <v/>
      </c>
      <c r="R2709" s="132" t="str">
        <f>IFERROR(VLOOKUP(Q2709,PROVEEDORES!$A$2:$B$100,2,0),"")</f>
        <v/>
      </c>
      <c r="U2709" s="127" t="str">
        <f>IFERROR(VLOOKUP(V2709,TRANSPORTE!$A$4:$B$99,2,0),"")</f>
        <v/>
      </c>
      <c r="Y2709" s="127" t="str">
        <f>IFERROR(VLOOKUP(V2709,TRANSPORTE!$A$4:$C$99,3,0),"")</f>
        <v/>
      </c>
      <c r="Z2709" s="127" t="str">
        <f>IFERROR(VLOOKUP(V2709,TRANSPORTE!$A$4:$D$99,4,0),"")</f>
        <v/>
      </c>
      <c r="AA2709" s="127" t="str">
        <f>IFERROR(VLOOKUP(V2709,TRANSPORTE!$A$4:$E$99,5,0),"")</f>
        <v/>
      </c>
      <c r="AB2709" s="127" t="str">
        <f t="shared" si="315"/>
        <v/>
      </c>
      <c r="AC2709" s="127" t="str">
        <f t="shared" si="314"/>
        <v/>
      </c>
      <c r="AE2709" s="132" t="str">
        <f t="shared" si="312"/>
        <v/>
      </c>
      <c r="AH2709" s="127" t="str">
        <f t="shared" si="311"/>
        <v/>
      </c>
    </row>
    <row r="2710" spans="2:34" x14ac:dyDescent="0.3">
      <c r="B2710" s="127" t="str">
        <f t="shared" si="309"/>
        <v/>
      </c>
      <c r="C2710" s="127" t="str">
        <f t="shared" si="310"/>
        <v/>
      </c>
      <c r="E2710" s="159"/>
      <c r="F2710" s="148" t="str">
        <f>IFERROR(VLOOKUP(CONCATENATE(G2710,E2710),LOTES!$A$6:$D$1002,4,0),"")</f>
        <v/>
      </c>
      <c r="H2710" s="136" t="str">
        <f>IFERROR(VLOOKUP(CONCATENATE(G2710,E2710),LOTES!$A$6:$F$1000,6,0),"")</f>
        <v/>
      </c>
      <c r="I2710" s="132" t="str">
        <f t="shared" si="313"/>
        <v/>
      </c>
      <c r="R2710" s="132" t="str">
        <f>IFERROR(VLOOKUP(Q2710,PROVEEDORES!$A$2:$B$100,2,0),"")</f>
        <v/>
      </c>
      <c r="U2710" s="127" t="str">
        <f>IFERROR(VLOOKUP(V2710,TRANSPORTE!$A$4:$B$99,2,0),"")</f>
        <v/>
      </c>
      <c r="Y2710" s="127" t="str">
        <f>IFERROR(VLOOKUP(V2710,TRANSPORTE!$A$4:$C$99,3,0),"")</f>
        <v/>
      </c>
      <c r="Z2710" s="127" t="str">
        <f>IFERROR(VLOOKUP(V2710,TRANSPORTE!$A$4:$D$99,4,0),"")</f>
        <v/>
      </c>
      <c r="AA2710" s="127" t="str">
        <f>IFERROR(VLOOKUP(V2710,TRANSPORTE!$A$4:$E$99,5,0),"")</f>
        <v/>
      </c>
      <c r="AB2710" s="127" t="str">
        <f t="shared" si="315"/>
        <v/>
      </c>
      <c r="AC2710" s="127" t="str">
        <f t="shared" si="314"/>
        <v/>
      </c>
      <c r="AE2710" s="132" t="str">
        <f t="shared" si="312"/>
        <v/>
      </c>
      <c r="AH2710" s="127" t="str">
        <f t="shared" si="311"/>
        <v/>
      </c>
    </row>
    <row r="2711" spans="2:34" x14ac:dyDescent="0.3">
      <c r="B2711" s="127" t="str">
        <f t="shared" si="309"/>
        <v/>
      </c>
      <c r="C2711" s="127" t="str">
        <f t="shared" si="310"/>
        <v/>
      </c>
      <c r="E2711" s="159"/>
      <c r="F2711" s="148" t="str">
        <f>IFERROR(VLOOKUP(CONCATENATE(G2711,E2711),LOTES!$A$6:$D$1002,4,0),"")</f>
        <v/>
      </c>
      <c r="H2711" s="136" t="str">
        <f>IFERROR(VLOOKUP(CONCATENATE(G2711,E2711),LOTES!$A$6:$F$1000,6,0),"")</f>
        <v/>
      </c>
      <c r="I2711" s="132" t="str">
        <f t="shared" si="313"/>
        <v/>
      </c>
      <c r="R2711" s="132" t="str">
        <f>IFERROR(VLOOKUP(Q2711,PROVEEDORES!$A$2:$B$100,2,0),"")</f>
        <v/>
      </c>
      <c r="U2711" s="127" t="str">
        <f>IFERROR(VLOOKUP(V2711,TRANSPORTE!$A$4:$B$99,2,0),"")</f>
        <v/>
      </c>
      <c r="Y2711" s="127" t="str">
        <f>IFERROR(VLOOKUP(V2711,TRANSPORTE!$A$4:$C$99,3,0),"")</f>
        <v/>
      </c>
      <c r="Z2711" s="127" t="str">
        <f>IFERROR(VLOOKUP(V2711,TRANSPORTE!$A$4:$D$99,4,0),"")</f>
        <v/>
      </c>
      <c r="AA2711" s="127" t="str">
        <f>IFERROR(VLOOKUP(V2711,TRANSPORTE!$A$4:$E$99,5,0),"")</f>
        <v/>
      </c>
      <c r="AB2711" s="127" t="str">
        <f t="shared" si="315"/>
        <v/>
      </c>
      <c r="AC2711" s="127" t="str">
        <f t="shared" si="314"/>
        <v/>
      </c>
      <c r="AE2711" s="132" t="str">
        <f t="shared" si="312"/>
        <v/>
      </c>
      <c r="AH2711" s="127" t="str">
        <f t="shared" si="311"/>
        <v/>
      </c>
    </row>
    <row r="2712" spans="2:34" x14ac:dyDescent="0.3">
      <c r="B2712" s="127" t="str">
        <f t="shared" si="309"/>
        <v/>
      </c>
      <c r="C2712" s="127" t="str">
        <f t="shared" si="310"/>
        <v/>
      </c>
      <c r="E2712" s="159"/>
      <c r="F2712" s="148" t="str">
        <f>IFERROR(VLOOKUP(CONCATENATE(G2712,E2712),LOTES!$A$6:$D$1002,4,0),"")</f>
        <v/>
      </c>
      <c r="H2712" s="136" t="str">
        <f>IFERROR(VLOOKUP(CONCATENATE(G2712,E2712),LOTES!$A$6:$F$1000,6,0),"")</f>
        <v/>
      </c>
      <c r="I2712" s="132" t="str">
        <f t="shared" si="313"/>
        <v/>
      </c>
      <c r="R2712" s="132" t="str">
        <f>IFERROR(VLOOKUP(Q2712,PROVEEDORES!$A$2:$B$100,2,0),"")</f>
        <v/>
      </c>
      <c r="U2712" s="127" t="str">
        <f>IFERROR(VLOOKUP(V2712,TRANSPORTE!$A$4:$B$99,2,0),"")</f>
        <v/>
      </c>
      <c r="Y2712" s="127" t="str">
        <f>IFERROR(VLOOKUP(V2712,TRANSPORTE!$A$4:$C$99,3,0),"")</f>
        <v/>
      </c>
      <c r="Z2712" s="127" t="str">
        <f>IFERROR(VLOOKUP(V2712,TRANSPORTE!$A$4:$D$99,4,0),"")</f>
        <v/>
      </c>
      <c r="AA2712" s="127" t="str">
        <f>IFERROR(VLOOKUP(V2712,TRANSPORTE!$A$4:$E$99,5,0),"")</f>
        <v/>
      </c>
      <c r="AB2712" s="127" t="str">
        <f t="shared" si="315"/>
        <v/>
      </c>
      <c r="AC2712" s="127" t="str">
        <f t="shared" si="314"/>
        <v/>
      </c>
      <c r="AE2712" s="132" t="str">
        <f t="shared" si="312"/>
        <v/>
      </c>
      <c r="AH2712" s="127" t="str">
        <f t="shared" si="311"/>
        <v/>
      </c>
    </row>
    <row r="2713" spans="2:34" x14ac:dyDescent="0.3">
      <c r="B2713" s="127" t="str">
        <f t="shared" si="309"/>
        <v/>
      </c>
      <c r="C2713" s="127" t="str">
        <f t="shared" si="310"/>
        <v/>
      </c>
      <c r="E2713" s="159"/>
      <c r="F2713" s="148" t="str">
        <f>IFERROR(VLOOKUP(CONCATENATE(G2713,E2713),LOTES!$A$6:$D$1002,4,0),"")</f>
        <v/>
      </c>
      <c r="H2713" s="136" t="str">
        <f>IFERROR(VLOOKUP(CONCATENATE(G2713,E2713),LOTES!$A$6:$F$1000,6,0),"")</f>
        <v/>
      </c>
      <c r="I2713" s="132" t="str">
        <f t="shared" si="313"/>
        <v/>
      </c>
      <c r="R2713" s="132" t="str">
        <f>IFERROR(VLOOKUP(Q2713,PROVEEDORES!$A$2:$B$100,2,0),"")</f>
        <v/>
      </c>
      <c r="U2713" s="127" t="str">
        <f>IFERROR(VLOOKUP(V2713,TRANSPORTE!$A$4:$B$99,2,0),"")</f>
        <v/>
      </c>
      <c r="Y2713" s="127" t="str">
        <f>IFERROR(VLOOKUP(V2713,TRANSPORTE!$A$4:$C$99,3,0),"")</f>
        <v/>
      </c>
      <c r="Z2713" s="127" t="str">
        <f>IFERROR(VLOOKUP(V2713,TRANSPORTE!$A$4:$D$99,4,0),"")</f>
        <v/>
      </c>
      <c r="AA2713" s="127" t="str">
        <f>IFERROR(VLOOKUP(V2713,TRANSPORTE!$A$4:$E$99,5,0),"")</f>
        <v/>
      </c>
      <c r="AB2713" s="127" t="str">
        <f t="shared" si="315"/>
        <v/>
      </c>
      <c r="AC2713" s="127" t="str">
        <f t="shared" si="314"/>
        <v/>
      </c>
      <c r="AE2713" s="132" t="str">
        <f t="shared" si="312"/>
        <v/>
      </c>
      <c r="AH2713" s="127" t="str">
        <f t="shared" si="311"/>
        <v/>
      </c>
    </row>
    <row r="2714" spans="2:34" x14ac:dyDescent="0.3">
      <c r="B2714" s="127" t="str">
        <f t="shared" si="309"/>
        <v/>
      </c>
      <c r="C2714" s="127" t="str">
        <f t="shared" si="310"/>
        <v/>
      </c>
      <c r="E2714" s="159"/>
      <c r="F2714" s="148" t="str">
        <f>IFERROR(VLOOKUP(CONCATENATE(G2714,E2714),LOTES!$A$6:$D$1002,4,0),"")</f>
        <v/>
      </c>
      <c r="H2714" s="136" t="str">
        <f>IFERROR(VLOOKUP(CONCATENATE(G2714,E2714),LOTES!$A$6:$F$1000,6,0),"")</f>
        <v/>
      </c>
      <c r="I2714" s="132" t="str">
        <f t="shared" si="313"/>
        <v/>
      </c>
      <c r="R2714" s="132" t="str">
        <f>IFERROR(VLOOKUP(Q2714,PROVEEDORES!$A$2:$B$100,2,0),"")</f>
        <v/>
      </c>
      <c r="U2714" s="127" t="str">
        <f>IFERROR(VLOOKUP(V2714,TRANSPORTE!$A$4:$B$99,2,0),"")</f>
        <v/>
      </c>
      <c r="Y2714" s="127" t="str">
        <f>IFERROR(VLOOKUP(V2714,TRANSPORTE!$A$4:$C$99,3,0),"")</f>
        <v/>
      </c>
      <c r="Z2714" s="127" t="str">
        <f>IFERROR(VLOOKUP(V2714,TRANSPORTE!$A$4:$D$99,4,0),"")</f>
        <v/>
      </c>
      <c r="AA2714" s="127" t="str">
        <f>IFERROR(VLOOKUP(V2714,TRANSPORTE!$A$4:$E$99,5,0),"")</f>
        <v/>
      </c>
      <c r="AB2714" s="127" t="str">
        <f t="shared" si="315"/>
        <v/>
      </c>
      <c r="AC2714" s="127" t="str">
        <f t="shared" si="314"/>
        <v/>
      </c>
      <c r="AE2714" s="132" t="str">
        <f t="shared" si="312"/>
        <v/>
      </c>
      <c r="AH2714" s="127" t="str">
        <f t="shared" si="311"/>
        <v/>
      </c>
    </row>
    <row r="2715" spans="2:34" x14ac:dyDescent="0.3">
      <c r="B2715" s="127" t="str">
        <f t="shared" si="309"/>
        <v/>
      </c>
      <c r="C2715" s="127" t="str">
        <f t="shared" si="310"/>
        <v/>
      </c>
      <c r="E2715" s="159"/>
      <c r="F2715" s="148" t="str">
        <f>IFERROR(VLOOKUP(CONCATENATE(G2715,E2715),LOTES!$A$6:$D$1002,4,0),"")</f>
        <v/>
      </c>
      <c r="H2715" s="136" t="str">
        <f>IFERROR(VLOOKUP(CONCATENATE(G2715,E2715),LOTES!$A$6:$F$1000,6,0),"")</f>
        <v/>
      </c>
      <c r="I2715" s="132" t="str">
        <f t="shared" si="313"/>
        <v/>
      </c>
      <c r="R2715" s="132" t="str">
        <f>IFERROR(VLOOKUP(Q2715,PROVEEDORES!$A$2:$B$100,2,0),"")</f>
        <v/>
      </c>
      <c r="U2715" s="127" t="str">
        <f>IFERROR(VLOOKUP(V2715,TRANSPORTE!$A$4:$B$99,2,0),"")</f>
        <v/>
      </c>
      <c r="Y2715" s="127" t="str">
        <f>IFERROR(VLOOKUP(V2715,TRANSPORTE!$A$4:$C$99,3,0),"")</f>
        <v/>
      </c>
      <c r="Z2715" s="127" t="str">
        <f>IFERROR(VLOOKUP(V2715,TRANSPORTE!$A$4:$D$99,4,0),"")</f>
        <v/>
      </c>
      <c r="AA2715" s="127" t="str">
        <f>IFERROR(VLOOKUP(V2715,TRANSPORTE!$A$4:$E$99,5,0),"")</f>
        <v/>
      </c>
      <c r="AB2715" s="127" t="str">
        <f t="shared" si="315"/>
        <v/>
      </c>
      <c r="AC2715" s="127" t="str">
        <f t="shared" si="314"/>
        <v/>
      </c>
      <c r="AE2715" s="132" t="str">
        <f t="shared" si="312"/>
        <v/>
      </c>
      <c r="AH2715" s="127" t="str">
        <f t="shared" si="311"/>
        <v/>
      </c>
    </row>
    <row r="2716" spans="2:34" x14ac:dyDescent="0.3">
      <c r="B2716" s="127" t="str">
        <f t="shared" si="309"/>
        <v/>
      </c>
      <c r="C2716" s="127" t="str">
        <f t="shared" si="310"/>
        <v/>
      </c>
      <c r="E2716" s="159"/>
      <c r="F2716" s="148" t="str">
        <f>IFERROR(VLOOKUP(CONCATENATE(G2716,E2716),LOTES!$A$6:$D$1002,4,0),"")</f>
        <v/>
      </c>
      <c r="H2716" s="136" t="str">
        <f>IFERROR(VLOOKUP(CONCATENATE(G2716,E2716),LOTES!$A$6:$F$1000,6,0),"")</f>
        <v/>
      </c>
      <c r="I2716" s="132" t="str">
        <f t="shared" si="313"/>
        <v/>
      </c>
      <c r="R2716" s="132" t="str">
        <f>IFERROR(VLOOKUP(Q2716,PROVEEDORES!$A$2:$B$100,2,0),"")</f>
        <v/>
      </c>
      <c r="U2716" s="127" t="str">
        <f>IFERROR(VLOOKUP(V2716,TRANSPORTE!$A$4:$B$99,2,0),"")</f>
        <v/>
      </c>
      <c r="Y2716" s="127" t="str">
        <f>IFERROR(VLOOKUP(V2716,TRANSPORTE!$A$4:$C$99,3,0),"")</f>
        <v/>
      </c>
      <c r="Z2716" s="127" t="str">
        <f>IFERROR(VLOOKUP(V2716,TRANSPORTE!$A$4:$D$99,4,0),"")</f>
        <v/>
      </c>
      <c r="AA2716" s="127" t="str">
        <f>IFERROR(VLOOKUP(V2716,TRANSPORTE!$A$4:$E$99,5,0),"")</f>
        <v/>
      </c>
      <c r="AB2716" s="127" t="str">
        <f t="shared" si="315"/>
        <v/>
      </c>
      <c r="AC2716" s="127" t="str">
        <f t="shared" si="314"/>
        <v/>
      </c>
      <c r="AE2716" s="132" t="str">
        <f t="shared" si="312"/>
        <v/>
      </c>
      <c r="AH2716" s="127" t="str">
        <f t="shared" si="311"/>
        <v/>
      </c>
    </row>
    <row r="2717" spans="2:34" x14ac:dyDescent="0.3">
      <c r="B2717" s="127" t="str">
        <f t="shared" si="309"/>
        <v/>
      </c>
      <c r="C2717" s="127" t="str">
        <f t="shared" si="310"/>
        <v/>
      </c>
      <c r="E2717" s="159"/>
      <c r="F2717" s="148" t="str">
        <f>IFERROR(VLOOKUP(CONCATENATE(G2717,E2717),LOTES!$A$6:$D$1002,4,0),"")</f>
        <v/>
      </c>
      <c r="H2717" s="136" t="str">
        <f>IFERROR(VLOOKUP(CONCATENATE(G2717,E2717),LOTES!$A$6:$F$1000,6,0),"")</f>
        <v/>
      </c>
      <c r="I2717" s="132" t="str">
        <f t="shared" si="313"/>
        <v/>
      </c>
      <c r="R2717" s="132" t="str">
        <f>IFERROR(VLOOKUP(Q2717,PROVEEDORES!$A$2:$B$100,2,0),"")</f>
        <v/>
      </c>
      <c r="U2717" s="127" t="str">
        <f>IFERROR(VLOOKUP(V2717,TRANSPORTE!$A$4:$B$99,2,0),"")</f>
        <v/>
      </c>
      <c r="Y2717" s="127" t="str">
        <f>IFERROR(VLOOKUP(V2717,TRANSPORTE!$A$4:$C$99,3,0),"")</f>
        <v/>
      </c>
      <c r="Z2717" s="127" t="str">
        <f>IFERROR(VLOOKUP(V2717,TRANSPORTE!$A$4:$D$99,4,0),"")</f>
        <v/>
      </c>
      <c r="AA2717" s="127" t="str">
        <f>IFERROR(VLOOKUP(V2717,TRANSPORTE!$A$4:$E$99,5,0),"")</f>
        <v/>
      </c>
      <c r="AB2717" s="127" t="str">
        <f t="shared" si="315"/>
        <v/>
      </c>
      <c r="AC2717" s="127" t="str">
        <f t="shared" si="314"/>
        <v/>
      </c>
      <c r="AE2717" s="132" t="str">
        <f t="shared" si="312"/>
        <v/>
      </c>
      <c r="AH2717" s="127" t="str">
        <f t="shared" si="311"/>
        <v/>
      </c>
    </row>
    <row r="2718" spans="2:34" x14ac:dyDescent="0.3">
      <c r="B2718" s="127" t="str">
        <f t="shared" si="309"/>
        <v/>
      </c>
      <c r="C2718" s="127" t="str">
        <f t="shared" si="310"/>
        <v/>
      </c>
      <c r="E2718" s="159"/>
      <c r="F2718" s="148" t="str">
        <f>IFERROR(VLOOKUP(CONCATENATE(G2718,E2718),LOTES!$A$6:$D$1002,4,0),"")</f>
        <v/>
      </c>
      <c r="H2718" s="136" t="str">
        <f>IFERROR(VLOOKUP(CONCATENATE(G2718,E2718),LOTES!$A$6:$F$1000,6,0),"")</f>
        <v/>
      </c>
      <c r="I2718" s="132" t="str">
        <f t="shared" si="313"/>
        <v/>
      </c>
      <c r="R2718" s="132" t="str">
        <f>IFERROR(VLOOKUP(Q2718,PROVEEDORES!$A$2:$B$100,2,0),"")</f>
        <v/>
      </c>
      <c r="U2718" s="127" t="str">
        <f>IFERROR(VLOOKUP(V2718,TRANSPORTE!$A$4:$B$99,2,0),"")</f>
        <v/>
      </c>
      <c r="Y2718" s="127" t="str">
        <f>IFERROR(VLOOKUP(V2718,TRANSPORTE!$A$4:$C$99,3,0),"")</f>
        <v/>
      </c>
      <c r="Z2718" s="127" t="str">
        <f>IFERROR(VLOOKUP(V2718,TRANSPORTE!$A$4:$D$99,4,0),"")</f>
        <v/>
      </c>
      <c r="AA2718" s="127" t="str">
        <f>IFERROR(VLOOKUP(V2718,TRANSPORTE!$A$4:$E$99,5,0),"")</f>
        <v/>
      </c>
      <c r="AB2718" s="127" t="str">
        <f t="shared" si="315"/>
        <v/>
      </c>
      <c r="AC2718" s="127" t="str">
        <f t="shared" si="314"/>
        <v/>
      </c>
      <c r="AE2718" s="132" t="str">
        <f t="shared" si="312"/>
        <v/>
      </c>
      <c r="AH2718" s="127" t="str">
        <f t="shared" si="311"/>
        <v/>
      </c>
    </row>
    <row r="2719" spans="2:34" x14ac:dyDescent="0.3">
      <c r="B2719" s="127" t="str">
        <f t="shared" si="309"/>
        <v/>
      </c>
      <c r="C2719" s="127" t="str">
        <f t="shared" si="310"/>
        <v/>
      </c>
      <c r="E2719" s="159"/>
      <c r="F2719" s="148" t="str">
        <f>IFERROR(VLOOKUP(CONCATENATE(G2719,E2719),LOTES!$A$6:$D$1002,4,0),"")</f>
        <v/>
      </c>
      <c r="H2719" s="136" t="str">
        <f>IFERROR(VLOOKUP(CONCATENATE(G2719,E2719),LOTES!$A$6:$F$1000,6,0),"")</f>
        <v/>
      </c>
      <c r="I2719" s="132" t="str">
        <f t="shared" si="313"/>
        <v/>
      </c>
      <c r="R2719" s="132" t="str">
        <f>IFERROR(VLOOKUP(Q2719,PROVEEDORES!$A$2:$B$100,2,0),"")</f>
        <v/>
      </c>
      <c r="U2719" s="127" t="str">
        <f>IFERROR(VLOOKUP(V2719,TRANSPORTE!$A$4:$B$99,2,0),"")</f>
        <v/>
      </c>
      <c r="Y2719" s="127" t="str">
        <f>IFERROR(VLOOKUP(V2719,TRANSPORTE!$A$4:$C$99,3,0),"")</f>
        <v/>
      </c>
      <c r="Z2719" s="127" t="str">
        <f>IFERROR(VLOOKUP(V2719,TRANSPORTE!$A$4:$D$99,4,0),"")</f>
        <v/>
      </c>
      <c r="AA2719" s="127" t="str">
        <f>IFERROR(VLOOKUP(V2719,TRANSPORTE!$A$4:$E$99,5,0),"")</f>
        <v/>
      </c>
      <c r="AB2719" s="127" t="str">
        <f t="shared" si="315"/>
        <v/>
      </c>
      <c r="AC2719" s="127" t="str">
        <f t="shared" si="314"/>
        <v/>
      </c>
      <c r="AE2719" s="132" t="str">
        <f t="shared" si="312"/>
        <v/>
      </c>
      <c r="AH2719" s="127" t="str">
        <f t="shared" si="311"/>
        <v/>
      </c>
    </row>
    <row r="2720" spans="2:34" x14ac:dyDescent="0.3">
      <c r="B2720" s="127" t="str">
        <f t="shared" si="309"/>
        <v/>
      </c>
      <c r="C2720" s="127" t="str">
        <f t="shared" si="310"/>
        <v/>
      </c>
      <c r="E2720" s="159"/>
      <c r="F2720" s="148" t="str">
        <f>IFERROR(VLOOKUP(CONCATENATE(G2720,E2720),LOTES!$A$6:$D$1002,4,0),"")</f>
        <v/>
      </c>
      <c r="H2720" s="136" t="str">
        <f>IFERROR(VLOOKUP(CONCATENATE(G2720,E2720),LOTES!$A$6:$F$1000,6,0),"")</f>
        <v/>
      </c>
      <c r="I2720" s="132" t="str">
        <f t="shared" si="313"/>
        <v/>
      </c>
      <c r="R2720" s="132" t="str">
        <f>IFERROR(VLOOKUP(Q2720,PROVEEDORES!$A$2:$B$100,2,0),"")</f>
        <v/>
      </c>
      <c r="U2720" s="127" t="str">
        <f>IFERROR(VLOOKUP(V2720,TRANSPORTE!$A$4:$B$99,2,0),"")</f>
        <v/>
      </c>
      <c r="Y2720" s="127" t="str">
        <f>IFERROR(VLOOKUP(V2720,TRANSPORTE!$A$4:$C$99,3,0),"")</f>
        <v/>
      </c>
      <c r="Z2720" s="127" t="str">
        <f>IFERROR(VLOOKUP(V2720,TRANSPORTE!$A$4:$D$99,4,0),"")</f>
        <v/>
      </c>
      <c r="AA2720" s="127" t="str">
        <f>IFERROR(VLOOKUP(V2720,TRANSPORTE!$A$4:$E$99,5,0),"")</f>
        <v/>
      </c>
      <c r="AB2720" s="127" t="str">
        <f t="shared" si="315"/>
        <v/>
      </c>
      <c r="AC2720" s="127" t="str">
        <f t="shared" si="314"/>
        <v/>
      </c>
      <c r="AE2720" s="132" t="str">
        <f t="shared" si="312"/>
        <v/>
      </c>
      <c r="AH2720" s="127" t="str">
        <f t="shared" si="311"/>
        <v/>
      </c>
    </row>
    <row r="2721" spans="2:34" x14ac:dyDescent="0.3">
      <c r="B2721" s="127" t="str">
        <f t="shared" si="309"/>
        <v/>
      </c>
      <c r="C2721" s="127" t="str">
        <f t="shared" si="310"/>
        <v/>
      </c>
      <c r="E2721" s="159"/>
      <c r="F2721" s="148" t="str">
        <f>IFERROR(VLOOKUP(CONCATENATE(G2721,E2721),LOTES!$A$6:$D$1002,4,0),"")</f>
        <v/>
      </c>
      <c r="H2721" s="136" t="str">
        <f>IFERROR(VLOOKUP(CONCATENATE(G2721,E2721),LOTES!$A$6:$F$1000,6,0),"")</f>
        <v/>
      </c>
      <c r="I2721" s="132" t="str">
        <f t="shared" si="313"/>
        <v/>
      </c>
      <c r="R2721" s="132" t="str">
        <f>IFERROR(VLOOKUP(Q2721,PROVEEDORES!$A$2:$B$100,2,0),"")</f>
        <v/>
      </c>
      <c r="U2721" s="127" t="str">
        <f>IFERROR(VLOOKUP(V2721,TRANSPORTE!$A$4:$B$99,2,0),"")</f>
        <v/>
      </c>
      <c r="Y2721" s="127" t="str">
        <f>IFERROR(VLOOKUP(V2721,TRANSPORTE!$A$4:$C$99,3,0),"")</f>
        <v/>
      </c>
      <c r="Z2721" s="127" t="str">
        <f>IFERROR(VLOOKUP(V2721,TRANSPORTE!$A$4:$D$99,4,0),"")</f>
        <v/>
      </c>
      <c r="AA2721" s="127" t="str">
        <f>IFERROR(VLOOKUP(V2721,TRANSPORTE!$A$4:$E$99,5,0),"")</f>
        <v/>
      </c>
      <c r="AB2721" s="127" t="str">
        <f t="shared" si="315"/>
        <v/>
      </c>
      <c r="AC2721" s="127" t="str">
        <f t="shared" si="314"/>
        <v/>
      </c>
      <c r="AE2721" s="132" t="str">
        <f t="shared" si="312"/>
        <v/>
      </c>
      <c r="AH2721" s="127" t="str">
        <f t="shared" si="311"/>
        <v/>
      </c>
    </row>
    <row r="2722" spans="2:34" x14ac:dyDescent="0.3">
      <c r="B2722" s="127" t="str">
        <f t="shared" si="309"/>
        <v/>
      </c>
      <c r="C2722" s="127" t="str">
        <f t="shared" si="310"/>
        <v/>
      </c>
      <c r="E2722" s="159"/>
      <c r="F2722" s="148" t="str">
        <f>IFERROR(VLOOKUP(CONCATENATE(G2722,E2722),LOTES!$A$6:$D$1002,4,0),"")</f>
        <v/>
      </c>
      <c r="H2722" s="136" t="str">
        <f>IFERROR(VLOOKUP(CONCATENATE(G2722,E2722),LOTES!$A$6:$F$1000,6,0),"")</f>
        <v/>
      </c>
      <c r="I2722" s="132" t="str">
        <f t="shared" si="313"/>
        <v/>
      </c>
      <c r="R2722" s="132" t="str">
        <f>IFERROR(VLOOKUP(Q2722,PROVEEDORES!$A$2:$B$100,2,0),"")</f>
        <v/>
      </c>
      <c r="U2722" s="127" t="str">
        <f>IFERROR(VLOOKUP(V2722,TRANSPORTE!$A$4:$B$99,2,0),"")</f>
        <v/>
      </c>
      <c r="Y2722" s="127" t="str">
        <f>IFERROR(VLOOKUP(V2722,TRANSPORTE!$A$4:$C$99,3,0),"")</f>
        <v/>
      </c>
      <c r="Z2722" s="127" t="str">
        <f>IFERROR(VLOOKUP(V2722,TRANSPORTE!$A$4:$D$99,4,0),"")</f>
        <v/>
      </c>
      <c r="AA2722" s="127" t="str">
        <f>IFERROR(VLOOKUP(V2722,TRANSPORTE!$A$4:$E$99,5,0),"")</f>
        <v/>
      </c>
      <c r="AB2722" s="127" t="str">
        <f t="shared" si="315"/>
        <v/>
      </c>
      <c r="AC2722" s="127" t="str">
        <f t="shared" si="314"/>
        <v/>
      </c>
      <c r="AE2722" s="132" t="str">
        <f t="shared" si="312"/>
        <v/>
      </c>
      <c r="AH2722" s="127" t="str">
        <f t="shared" si="311"/>
        <v/>
      </c>
    </row>
    <row r="2723" spans="2:34" x14ac:dyDescent="0.3">
      <c r="B2723" s="127" t="str">
        <f t="shared" si="309"/>
        <v/>
      </c>
      <c r="C2723" s="127" t="str">
        <f t="shared" si="310"/>
        <v/>
      </c>
      <c r="E2723" s="159"/>
      <c r="F2723" s="148" t="str">
        <f>IFERROR(VLOOKUP(CONCATENATE(G2723,E2723),LOTES!$A$6:$D$1002,4,0),"")</f>
        <v/>
      </c>
      <c r="H2723" s="136" t="str">
        <f>IFERROR(VLOOKUP(CONCATENATE(G2723,E2723),LOTES!$A$6:$F$1000,6,0),"")</f>
        <v/>
      </c>
      <c r="I2723" s="132" t="str">
        <f t="shared" si="313"/>
        <v/>
      </c>
      <c r="R2723" s="132" t="str">
        <f>IFERROR(VLOOKUP(Q2723,PROVEEDORES!$A$2:$B$100,2,0),"")</f>
        <v/>
      </c>
      <c r="U2723" s="127" t="str">
        <f>IFERROR(VLOOKUP(V2723,TRANSPORTE!$A$4:$B$99,2,0),"")</f>
        <v/>
      </c>
      <c r="Y2723" s="127" t="str">
        <f>IFERROR(VLOOKUP(V2723,TRANSPORTE!$A$4:$C$99,3,0),"")</f>
        <v/>
      </c>
      <c r="Z2723" s="127" t="str">
        <f>IFERROR(VLOOKUP(V2723,TRANSPORTE!$A$4:$D$99,4,0),"")</f>
        <v/>
      </c>
      <c r="AA2723" s="127" t="str">
        <f>IFERROR(VLOOKUP(V2723,TRANSPORTE!$A$4:$E$99,5,0),"")</f>
        <v/>
      </c>
      <c r="AB2723" s="127" t="str">
        <f t="shared" si="315"/>
        <v/>
      </c>
      <c r="AC2723" s="127" t="str">
        <f t="shared" si="314"/>
        <v/>
      </c>
      <c r="AE2723" s="132" t="str">
        <f t="shared" si="312"/>
        <v/>
      </c>
      <c r="AH2723" s="127" t="str">
        <f t="shared" si="311"/>
        <v/>
      </c>
    </row>
    <row r="2724" spans="2:34" x14ac:dyDescent="0.3">
      <c r="B2724" s="127" t="str">
        <f t="shared" si="309"/>
        <v/>
      </c>
      <c r="C2724" s="127" t="str">
        <f t="shared" si="310"/>
        <v/>
      </c>
      <c r="E2724" s="159"/>
      <c r="F2724" s="148" t="str">
        <f>IFERROR(VLOOKUP(CONCATENATE(G2724,E2724),LOTES!$A$6:$D$1002,4,0),"")</f>
        <v/>
      </c>
      <c r="H2724" s="136" t="str">
        <f>IFERROR(VLOOKUP(CONCATENATE(G2724,E2724),LOTES!$A$6:$F$1000,6,0),"")</f>
        <v/>
      </c>
      <c r="I2724" s="132" t="str">
        <f t="shared" si="313"/>
        <v/>
      </c>
      <c r="R2724" s="132" t="str">
        <f>IFERROR(VLOOKUP(Q2724,PROVEEDORES!$A$2:$B$100,2,0),"")</f>
        <v/>
      </c>
      <c r="U2724" s="127" t="str">
        <f>IFERROR(VLOOKUP(V2724,TRANSPORTE!$A$4:$B$99,2,0),"")</f>
        <v/>
      </c>
      <c r="Y2724" s="127" t="str">
        <f>IFERROR(VLOOKUP(V2724,TRANSPORTE!$A$4:$C$99,3,0),"")</f>
        <v/>
      </c>
      <c r="Z2724" s="127" t="str">
        <f>IFERROR(VLOOKUP(V2724,TRANSPORTE!$A$4:$D$99,4,0),"")</f>
        <v/>
      </c>
      <c r="AA2724" s="127" t="str">
        <f>IFERROR(VLOOKUP(V2724,TRANSPORTE!$A$4:$E$99,5,0),"")</f>
        <v/>
      </c>
      <c r="AB2724" s="127" t="str">
        <f t="shared" si="315"/>
        <v/>
      </c>
      <c r="AC2724" s="127" t="str">
        <f t="shared" si="314"/>
        <v/>
      </c>
      <c r="AE2724" s="132" t="str">
        <f t="shared" si="312"/>
        <v/>
      </c>
      <c r="AH2724" s="127" t="str">
        <f t="shared" si="311"/>
        <v/>
      </c>
    </row>
    <row r="2725" spans="2:34" x14ac:dyDescent="0.3">
      <c r="B2725" s="127" t="str">
        <f t="shared" si="309"/>
        <v/>
      </c>
      <c r="C2725" s="127" t="str">
        <f t="shared" si="310"/>
        <v/>
      </c>
      <c r="E2725" s="159"/>
      <c r="F2725" s="148" t="str">
        <f>IFERROR(VLOOKUP(CONCATENATE(G2725,E2725),LOTES!$A$6:$D$1002,4,0),"")</f>
        <v/>
      </c>
      <c r="H2725" s="136" t="str">
        <f>IFERROR(VLOOKUP(CONCATENATE(G2725,E2725),LOTES!$A$6:$F$1000,6,0),"")</f>
        <v/>
      </c>
      <c r="I2725" s="132" t="str">
        <f t="shared" si="313"/>
        <v/>
      </c>
      <c r="R2725" s="132" t="str">
        <f>IFERROR(VLOOKUP(Q2725,PROVEEDORES!$A$2:$B$100,2,0),"")</f>
        <v/>
      </c>
      <c r="U2725" s="127" t="str">
        <f>IFERROR(VLOOKUP(V2725,TRANSPORTE!$A$4:$B$99,2,0),"")</f>
        <v/>
      </c>
      <c r="Y2725" s="127" t="str">
        <f>IFERROR(VLOOKUP(V2725,TRANSPORTE!$A$4:$C$99,3,0),"")</f>
        <v/>
      </c>
      <c r="Z2725" s="127" t="str">
        <f>IFERROR(VLOOKUP(V2725,TRANSPORTE!$A$4:$D$99,4,0),"")</f>
        <v/>
      </c>
      <c r="AA2725" s="127" t="str">
        <f>IFERROR(VLOOKUP(V2725,TRANSPORTE!$A$4:$E$99,5,0),"")</f>
        <v/>
      </c>
      <c r="AB2725" s="127" t="str">
        <f t="shared" si="315"/>
        <v/>
      </c>
      <c r="AC2725" s="127" t="str">
        <f t="shared" si="314"/>
        <v/>
      </c>
      <c r="AE2725" s="132" t="str">
        <f t="shared" si="312"/>
        <v/>
      </c>
      <c r="AH2725" s="127" t="str">
        <f t="shared" si="311"/>
        <v/>
      </c>
    </row>
    <row r="2726" spans="2:34" x14ac:dyDescent="0.3">
      <c r="B2726" s="127" t="str">
        <f t="shared" si="309"/>
        <v/>
      </c>
      <c r="C2726" s="127" t="str">
        <f t="shared" si="310"/>
        <v/>
      </c>
      <c r="E2726" s="159"/>
      <c r="F2726" s="148" t="str">
        <f>IFERROR(VLOOKUP(CONCATENATE(G2726,E2726),LOTES!$A$6:$D$1002,4,0),"")</f>
        <v/>
      </c>
      <c r="H2726" s="136" t="str">
        <f>IFERROR(VLOOKUP(CONCATENATE(G2726,E2726),LOTES!$A$6:$F$1000,6,0),"")</f>
        <v/>
      </c>
      <c r="I2726" s="132" t="str">
        <f t="shared" si="313"/>
        <v/>
      </c>
      <c r="R2726" s="132" t="str">
        <f>IFERROR(VLOOKUP(Q2726,PROVEEDORES!$A$2:$B$100,2,0),"")</f>
        <v/>
      </c>
      <c r="U2726" s="127" t="str">
        <f>IFERROR(VLOOKUP(V2726,TRANSPORTE!$A$4:$B$99,2,0),"")</f>
        <v/>
      </c>
      <c r="Y2726" s="127" t="str">
        <f>IFERROR(VLOOKUP(V2726,TRANSPORTE!$A$4:$C$99,3,0),"")</f>
        <v/>
      </c>
      <c r="Z2726" s="127" t="str">
        <f>IFERROR(VLOOKUP(V2726,TRANSPORTE!$A$4:$D$99,4,0),"")</f>
        <v/>
      </c>
      <c r="AA2726" s="127" t="str">
        <f>IFERROR(VLOOKUP(V2726,TRANSPORTE!$A$4:$E$99,5,0),"")</f>
        <v/>
      </c>
      <c r="AB2726" s="127" t="str">
        <f t="shared" si="315"/>
        <v/>
      </c>
      <c r="AC2726" s="127" t="str">
        <f t="shared" si="314"/>
        <v/>
      </c>
      <c r="AE2726" s="132" t="str">
        <f t="shared" si="312"/>
        <v/>
      </c>
      <c r="AH2726" s="127" t="str">
        <f t="shared" si="311"/>
        <v/>
      </c>
    </row>
    <row r="2727" spans="2:34" x14ac:dyDescent="0.3">
      <c r="B2727" s="127" t="str">
        <f t="shared" si="309"/>
        <v/>
      </c>
      <c r="C2727" s="127" t="str">
        <f t="shared" si="310"/>
        <v/>
      </c>
      <c r="E2727" s="159"/>
      <c r="F2727" s="148" t="str">
        <f>IFERROR(VLOOKUP(CONCATENATE(G2727,E2727),LOTES!$A$6:$D$1002,4,0),"")</f>
        <v/>
      </c>
      <c r="H2727" s="136" t="str">
        <f>IFERROR(VLOOKUP(CONCATENATE(G2727,E2727),LOTES!$A$6:$F$1000,6,0),"")</f>
        <v/>
      </c>
      <c r="I2727" s="132" t="str">
        <f t="shared" si="313"/>
        <v/>
      </c>
      <c r="R2727" s="132" t="str">
        <f>IFERROR(VLOOKUP(Q2727,PROVEEDORES!$A$2:$B$100,2,0),"")</f>
        <v/>
      </c>
      <c r="U2727" s="127" t="str">
        <f>IFERROR(VLOOKUP(V2727,TRANSPORTE!$A$4:$B$99,2,0),"")</f>
        <v/>
      </c>
      <c r="Y2727" s="127" t="str">
        <f>IFERROR(VLOOKUP(V2727,TRANSPORTE!$A$4:$C$99,3,0),"")</f>
        <v/>
      </c>
      <c r="Z2727" s="127" t="str">
        <f>IFERROR(VLOOKUP(V2727,TRANSPORTE!$A$4:$D$99,4,0),"")</f>
        <v/>
      </c>
      <c r="AA2727" s="127" t="str">
        <f>IFERROR(VLOOKUP(V2727,TRANSPORTE!$A$4:$E$99,5,0),"")</f>
        <v/>
      </c>
      <c r="AB2727" s="127" t="str">
        <f t="shared" si="315"/>
        <v/>
      </c>
      <c r="AC2727" s="127" t="str">
        <f t="shared" si="314"/>
        <v/>
      </c>
      <c r="AE2727" s="132" t="str">
        <f t="shared" si="312"/>
        <v/>
      </c>
      <c r="AH2727" s="127" t="str">
        <f t="shared" si="311"/>
        <v/>
      </c>
    </row>
    <row r="2728" spans="2:34" x14ac:dyDescent="0.3">
      <c r="B2728" s="127" t="str">
        <f t="shared" si="309"/>
        <v/>
      </c>
      <c r="C2728" s="127" t="str">
        <f t="shared" si="310"/>
        <v/>
      </c>
      <c r="E2728" s="159"/>
      <c r="F2728" s="148" t="str">
        <f>IFERROR(VLOOKUP(CONCATENATE(G2728,E2728),LOTES!$A$6:$D$1002,4,0),"")</f>
        <v/>
      </c>
      <c r="H2728" s="136" t="str">
        <f>IFERROR(VLOOKUP(CONCATENATE(G2728,E2728),LOTES!$A$6:$F$1000,6,0),"")</f>
        <v/>
      </c>
      <c r="I2728" s="132" t="str">
        <f t="shared" si="313"/>
        <v/>
      </c>
      <c r="R2728" s="132" t="str">
        <f>IFERROR(VLOOKUP(Q2728,PROVEEDORES!$A$2:$B$100,2,0),"")</f>
        <v/>
      </c>
      <c r="U2728" s="127" t="str">
        <f>IFERROR(VLOOKUP(V2728,TRANSPORTE!$A$4:$B$99,2,0),"")</f>
        <v/>
      </c>
      <c r="Y2728" s="127" t="str">
        <f>IFERROR(VLOOKUP(V2728,TRANSPORTE!$A$4:$C$99,3,0),"")</f>
        <v/>
      </c>
      <c r="Z2728" s="127" t="str">
        <f>IFERROR(VLOOKUP(V2728,TRANSPORTE!$A$4:$D$99,4,0),"")</f>
        <v/>
      </c>
      <c r="AA2728" s="127" t="str">
        <f>IFERROR(VLOOKUP(V2728,TRANSPORTE!$A$4:$E$99,5,0),"")</f>
        <v/>
      </c>
      <c r="AB2728" s="127" t="str">
        <f t="shared" si="315"/>
        <v/>
      </c>
      <c r="AC2728" s="127" t="str">
        <f t="shared" si="314"/>
        <v/>
      </c>
      <c r="AE2728" s="132" t="str">
        <f t="shared" si="312"/>
        <v/>
      </c>
      <c r="AH2728" s="127" t="str">
        <f t="shared" si="311"/>
        <v/>
      </c>
    </row>
    <row r="2729" spans="2:34" x14ac:dyDescent="0.3">
      <c r="B2729" s="127" t="str">
        <f t="shared" si="309"/>
        <v/>
      </c>
      <c r="C2729" s="127" t="str">
        <f t="shared" si="310"/>
        <v/>
      </c>
      <c r="E2729" s="159"/>
      <c r="F2729" s="148" t="str">
        <f>IFERROR(VLOOKUP(CONCATENATE(G2729,E2729),LOTES!$A$6:$D$1002,4,0),"")</f>
        <v/>
      </c>
      <c r="H2729" s="136" t="str">
        <f>IFERROR(VLOOKUP(CONCATENATE(G2729,E2729),LOTES!$A$6:$F$1000,6,0),"")</f>
        <v/>
      </c>
      <c r="I2729" s="132" t="str">
        <f t="shared" si="313"/>
        <v/>
      </c>
      <c r="R2729" s="132" t="str">
        <f>IFERROR(VLOOKUP(Q2729,PROVEEDORES!$A$2:$B$100,2,0),"")</f>
        <v/>
      </c>
      <c r="U2729" s="127" t="str">
        <f>IFERROR(VLOOKUP(V2729,TRANSPORTE!$A$4:$B$99,2,0),"")</f>
        <v/>
      </c>
      <c r="Y2729" s="127" t="str">
        <f>IFERROR(VLOOKUP(V2729,TRANSPORTE!$A$4:$C$99,3,0),"")</f>
        <v/>
      </c>
      <c r="Z2729" s="127" t="str">
        <f>IFERROR(VLOOKUP(V2729,TRANSPORTE!$A$4:$D$99,4,0),"")</f>
        <v/>
      </c>
      <c r="AA2729" s="127" t="str">
        <f>IFERROR(VLOOKUP(V2729,TRANSPORTE!$A$4:$E$99,5,0),"")</f>
        <v/>
      </c>
      <c r="AB2729" s="127" t="str">
        <f t="shared" si="315"/>
        <v/>
      </c>
      <c r="AC2729" s="127" t="str">
        <f t="shared" si="314"/>
        <v/>
      </c>
      <c r="AE2729" s="132" t="str">
        <f t="shared" si="312"/>
        <v/>
      </c>
      <c r="AH2729" s="127" t="str">
        <f t="shared" si="311"/>
        <v/>
      </c>
    </row>
    <row r="2730" spans="2:34" x14ac:dyDescent="0.3">
      <c r="B2730" s="127" t="str">
        <f t="shared" si="309"/>
        <v/>
      </c>
      <c r="C2730" s="127" t="str">
        <f t="shared" si="310"/>
        <v/>
      </c>
      <c r="E2730" s="159"/>
      <c r="F2730" s="148" t="str">
        <f>IFERROR(VLOOKUP(CONCATENATE(G2730,E2730),LOTES!$A$6:$D$1002,4,0),"")</f>
        <v/>
      </c>
      <c r="H2730" s="136" t="str">
        <f>IFERROR(VLOOKUP(CONCATENATE(G2730,E2730),LOTES!$A$6:$F$1000,6,0),"")</f>
        <v/>
      </c>
      <c r="I2730" s="132" t="str">
        <f t="shared" si="313"/>
        <v/>
      </c>
      <c r="R2730" s="132" t="str">
        <f>IFERROR(VLOOKUP(Q2730,PROVEEDORES!$A$2:$B$100,2,0),"")</f>
        <v/>
      </c>
      <c r="U2730" s="127" t="str">
        <f>IFERROR(VLOOKUP(V2730,TRANSPORTE!$A$4:$B$99,2,0),"")</f>
        <v/>
      </c>
      <c r="Y2730" s="127" t="str">
        <f>IFERROR(VLOOKUP(V2730,TRANSPORTE!$A$4:$C$99,3,0),"")</f>
        <v/>
      </c>
      <c r="Z2730" s="127" t="str">
        <f>IFERROR(VLOOKUP(V2730,TRANSPORTE!$A$4:$D$99,4,0),"")</f>
        <v/>
      </c>
      <c r="AA2730" s="127" t="str">
        <f>IFERROR(VLOOKUP(V2730,TRANSPORTE!$A$4:$E$99,5,0),"")</f>
        <v/>
      </c>
      <c r="AB2730" s="127" t="str">
        <f t="shared" si="315"/>
        <v/>
      </c>
      <c r="AC2730" s="127" t="str">
        <f t="shared" si="314"/>
        <v/>
      </c>
      <c r="AE2730" s="132" t="str">
        <f t="shared" si="312"/>
        <v/>
      </c>
      <c r="AH2730" s="127" t="str">
        <f t="shared" si="311"/>
        <v/>
      </c>
    </row>
    <row r="2731" spans="2:34" x14ac:dyDescent="0.3">
      <c r="B2731" s="127" t="str">
        <f t="shared" si="309"/>
        <v/>
      </c>
      <c r="C2731" s="127" t="str">
        <f t="shared" si="310"/>
        <v/>
      </c>
      <c r="E2731" s="159"/>
      <c r="F2731" s="148" t="str">
        <f>IFERROR(VLOOKUP(CONCATENATE(G2731,E2731),LOTES!$A$6:$D$1002,4,0),"")</f>
        <v/>
      </c>
      <c r="H2731" s="136" t="str">
        <f>IFERROR(VLOOKUP(CONCATENATE(G2731,E2731),LOTES!$A$6:$F$1000,6,0),"")</f>
        <v/>
      </c>
      <c r="I2731" s="132" t="str">
        <f t="shared" si="313"/>
        <v/>
      </c>
      <c r="R2731" s="132" t="str">
        <f>IFERROR(VLOOKUP(Q2731,PROVEEDORES!$A$2:$B$100,2,0),"")</f>
        <v/>
      </c>
      <c r="U2731" s="127" t="str">
        <f>IFERROR(VLOOKUP(V2731,TRANSPORTE!$A$4:$B$99,2,0),"")</f>
        <v/>
      </c>
      <c r="Y2731" s="127" t="str">
        <f>IFERROR(VLOOKUP(V2731,TRANSPORTE!$A$4:$C$99,3,0),"")</f>
        <v/>
      </c>
      <c r="Z2731" s="127" t="str">
        <f>IFERROR(VLOOKUP(V2731,TRANSPORTE!$A$4:$D$99,4,0),"")</f>
        <v/>
      </c>
      <c r="AA2731" s="127" t="str">
        <f>IFERROR(VLOOKUP(V2731,TRANSPORTE!$A$4:$E$99,5,0),"")</f>
        <v/>
      </c>
      <c r="AB2731" s="127" t="str">
        <f t="shared" si="315"/>
        <v/>
      </c>
      <c r="AC2731" s="127" t="str">
        <f t="shared" si="314"/>
        <v/>
      </c>
      <c r="AE2731" s="132" t="str">
        <f t="shared" si="312"/>
        <v/>
      </c>
      <c r="AH2731" s="127" t="str">
        <f t="shared" si="311"/>
        <v/>
      </c>
    </row>
    <row r="2732" spans="2:34" x14ac:dyDescent="0.3">
      <c r="B2732" s="127" t="str">
        <f t="shared" si="309"/>
        <v/>
      </c>
      <c r="C2732" s="127" t="str">
        <f t="shared" si="310"/>
        <v/>
      </c>
      <c r="E2732" s="159"/>
      <c r="F2732" s="148" t="str">
        <f>IFERROR(VLOOKUP(CONCATENATE(G2732,E2732),LOTES!$A$6:$D$1002,4,0),"")</f>
        <v/>
      </c>
      <c r="H2732" s="136" t="str">
        <f>IFERROR(VLOOKUP(CONCATENATE(G2732,E2732),LOTES!$A$6:$F$1000,6,0),"")</f>
        <v/>
      </c>
      <c r="I2732" s="132" t="str">
        <f t="shared" si="313"/>
        <v/>
      </c>
      <c r="R2732" s="132" t="str">
        <f>IFERROR(VLOOKUP(Q2732,PROVEEDORES!$A$2:$B$100,2,0),"")</f>
        <v/>
      </c>
      <c r="U2732" s="127" t="str">
        <f>IFERROR(VLOOKUP(V2732,TRANSPORTE!$A$4:$B$99,2,0),"")</f>
        <v/>
      </c>
      <c r="Y2732" s="127" t="str">
        <f>IFERROR(VLOOKUP(V2732,TRANSPORTE!$A$4:$C$99,3,0),"")</f>
        <v/>
      </c>
      <c r="Z2732" s="127" t="str">
        <f>IFERROR(VLOOKUP(V2732,TRANSPORTE!$A$4:$D$99,4,0),"")</f>
        <v/>
      </c>
      <c r="AA2732" s="127" t="str">
        <f>IFERROR(VLOOKUP(V2732,TRANSPORTE!$A$4:$E$99,5,0),"")</f>
        <v/>
      </c>
      <c r="AB2732" s="127" t="str">
        <f t="shared" si="315"/>
        <v/>
      </c>
      <c r="AC2732" s="127" t="str">
        <f t="shared" si="314"/>
        <v/>
      </c>
      <c r="AE2732" s="132" t="str">
        <f t="shared" si="312"/>
        <v/>
      </c>
      <c r="AH2732" s="127" t="str">
        <f t="shared" si="311"/>
        <v/>
      </c>
    </row>
    <row r="2733" spans="2:34" x14ac:dyDescent="0.3">
      <c r="B2733" s="127" t="str">
        <f t="shared" si="309"/>
        <v/>
      </c>
      <c r="C2733" s="127" t="str">
        <f t="shared" si="310"/>
        <v/>
      </c>
      <c r="E2733" s="159"/>
      <c r="F2733" s="148" t="str">
        <f>IFERROR(VLOOKUP(CONCATENATE(G2733,E2733),LOTES!$A$6:$D$1002,4,0),"")</f>
        <v/>
      </c>
      <c r="H2733" s="136" t="str">
        <f>IFERROR(VLOOKUP(CONCATENATE(G2733,E2733),LOTES!$A$6:$F$1000,6,0),"")</f>
        <v/>
      </c>
      <c r="I2733" s="132" t="str">
        <f t="shared" si="313"/>
        <v/>
      </c>
      <c r="R2733" s="132" t="str">
        <f>IFERROR(VLOOKUP(Q2733,PROVEEDORES!$A$2:$B$100,2,0),"")</f>
        <v/>
      </c>
      <c r="U2733" s="127" t="str">
        <f>IFERROR(VLOOKUP(V2733,TRANSPORTE!$A$4:$B$99,2,0),"")</f>
        <v/>
      </c>
      <c r="Y2733" s="127" t="str">
        <f>IFERROR(VLOOKUP(V2733,TRANSPORTE!$A$4:$C$99,3,0),"")</f>
        <v/>
      </c>
      <c r="Z2733" s="127" t="str">
        <f>IFERROR(VLOOKUP(V2733,TRANSPORTE!$A$4:$D$99,4,0),"")</f>
        <v/>
      </c>
      <c r="AA2733" s="127" t="str">
        <f>IFERROR(VLOOKUP(V2733,TRANSPORTE!$A$4:$E$99,5,0),"")</f>
        <v/>
      </c>
      <c r="AB2733" s="127" t="str">
        <f t="shared" si="315"/>
        <v/>
      </c>
      <c r="AC2733" s="127" t="str">
        <f t="shared" si="314"/>
        <v/>
      </c>
      <c r="AE2733" s="132" t="str">
        <f t="shared" si="312"/>
        <v/>
      </c>
      <c r="AH2733" s="127" t="str">
        <f t="shared" si="311"/>
        <v/>
      </c>
    </row>
    <row r="2734" spans="2:34" x14ac:dyDescent="0.3">
      <c r="B2734" s="127" t="str">
        <f t="shared" si="309"/>
        <v/>
      </c>
      <c r="C2734" s="127" t="str">
        <f t="shared" si="310"/>
        <v/>
      </c>
      <c r="E2734" s="159"/>
      <c r="F2734" s="148" t="str">
        <f>IFERROR(VLOOKUP(CONCATENATE(G2734,E2734),LOTES!$A$6:$D$1002,4,0),"")</f>
        <v/>
      </c>
      <c r="H2734" s="136" t="str">
        <f>IFERROR(VLOOKUP(CONCATENATE(G2734,E2734),LOTES!$A$6:$F$1000,6,0),"")</f>
        <v/>
      </c>
      <c r="I2734" s="132" t="str">
        <f t="shared" si="313"/>
        <v/>
      </c>
      <c r="R2734" s="132" t="str">
        <f>IFERROR(VLOOKUP(Q2734,PROVEEDORES!$A$2:$B$100,2,0),"")</f>
        <v/>
      </c>
      <c r="U2734" s="127" t="str">
        <f>IFERROR(VLOOKUP(V2734,TRANSPORTE!$A$4:$B$99,2,0),"")</f>
        <v/>
      </c>
      <c r="Y2734" s="127" t="str">
        <f>IFERROR(VLOOKUP(V2734,TRANSPORTE!$A$4:$C$99,3,0),"")</f>
        <v/>
      </c>
      <c r="Z2734" s="127" t="str">
        <f>IFERROR(VLOOKUP(V2734,TRANSPORTE!$A$4:$D$99,4,0),"")</f>
        <v/>
      </c>
      <c r="AA2734" s="127" t="str">
        <f>IFERROR(VLOOKUP(V2734,TRANSPORTE!$A$4:$E$99,5,0),"")</f>
        <v/>
      </c>
      <c r="AB2734" s="127" t="str">
        <f t="shared" si="315"/>
        <v/>
      </c>
      <c r="AC2734" s="127" t="str">
        <f t="shared" si="314"/>
        <v/>
      </c>
      <c r="AE2734" s="132" t="str">
        <f t="shared" si="312"/>
        <v/>
      </c>
      <c r="AH2734" s="127" t="str">
        <f t="shared" si="311"/>
        <v/>
      </c>
    </row>
    <row r="2735" spans="2:34" x14ac:dyDescent="0.3">
      <c r="B2735" s="127" t="str">
        <f t="shared" si="309"/>
        <v/>
      </c>
      <c r="C2735" s="127" t="str">
        <f t="shared" si="310"/>
        <v/>
      </c>
      <c r="E2735" s="159"/>
      <c r="F2735" s="148" t="str">
        <f>IFERROR(VLOOKUP(CONCATENATE(G2735,E2735),LOTES!$A$6:$D$1002,4,0),"")</f>
        <v/>
      </c>
      <c r="H2735" s="136" t="str">
        <f>IFERROR(VLOOKUP(CONCATENATE(G2735,E2735),LOTES!$A$6:$F$1000,6,0),"")</f>
        <v/>
      </c>
      <c r="I2735" s="132" t="str">
        <f t="shared" si="313"/>
        <v/>
      </c>
      <c r="R2735" s="132" t="str">
        <f>IFERROR(VLOOKUP(Q2735,PROVEEDORES!$A$2:$B$100,2,0),"")</f>
        <v/>
      </c>
      <c r="U2735" s="127" t="str">
        <f>IFERROR(VLOOKUP(V2735,TRANSPORTE!$A$4:$B$99,2,0),"")</f>
        <v/>
      </c>
      <c r="Y2735" s="127" t="str">
        <f>IFERROR(VLOOKUP(V2735,TRANSPORTE!$A$4:$C$99,3,0),"")</f>
        <v/>
      </c>
      <c r="Z2735" s="127" t="str">
        <f>IFERROR(VLOOKUP(V2735,TRANSPORTE!$A$4:$D$99,4,0),"")</f>
        <v/>
      </c>
      <c r="AA2735" s="127" t="str">
        <f>IFERROR(VLOOKUP(V2735,TRANSPORTE!$A$4:$E$99,5,0),"")</f>
        <v/>
      </c>
      <c r="AB2735" s="127" t="str">
        <f t="shared" si="315"/>
        <v/>
      </c>
      <c r="AC2735" s="127" t="str">
        <f t="shared" si="314"/>
        <v/>
      </c>
      <c r="AE2735" s="132" t="str">
        <f t="shared" si="312"/>
        <v/>
      </c>
      <c r="AH2735" s="127" t="str">
        <f t="shared" si="311"/>
        <v/>
      </c>
    </row>
    <row r="2736" spans="2:34" x14ac:dyDescent="0.3">
      <c r="B2736" s="127" t="str">
        <f t="shared" si="309"/>
        <v/>
      </c>
      <c r="C2736" s="127" t="str">
        <f t="shared" si="310"/>
        <v/>
      </c>
      <c r="E2736" s="159"/>
      <c r="F2736" s="148" t="str">
        <f>IFERROR(VLOOKUP(CONCATENATE(G2736,E2736),LOTES!$A$6:$D$1002,4,0),"")</f>
        <v/>
      </c>
      <c r="H2736" s="136" t="str">
        <f>IFERROR(VLOOKUP(CONCATENATE(G2736,E2736),LOTES!$A$6:$F$1000,6,0),"")</f>
        <v/>
      </c>
      <c r="I2736" s="132" t="str">
        <f t="shared" si="313"/>
        <v/>
      </c>
      <c r="R2736" s="132" t="str">
        <f>IFERROR(VLOOKUP(Q2736,PROVEEDORES!$A$2:$B$100,2,0),"")</f>
        <v/>
      </c>
      <c r="U2736" s="127" t="str">
        <f>IFERROR(VLOOKUP(V2736,TRANSPORTE!$A$4:$B$99,2,0),"")</f>
        <v/>
      </c>
      <c r="Y2736" s="127" t="str">
        <f>IFERROR(VLOOKUP(V2736,TRANSPORTE!$A$4:$C$99,3,0),"")</f>
        <v/>
      </c>
      <c r="Z2736" s="127" t="str">
        <f>IFERROR(VLOOKUP(V2736,TRANSPORTE!$A$4:$D$99,4,0),"")</f>
        <v/>
      </c>
      <c r="AA2736" s="127" t="str">
        <f>IFERROR(VLOOKUP(V2736,TRANSPORTE!$A$4:$E$99,5,0),"")</f>
        <v/>
      </c>
      <c r="AB2736" s="127" t="str">
        <f t="shared" si="315"/>
        <v/>
      </c>
      <c r="AC2736" s="127" t="str">
        <f t="shared" si="314"/>
        <v/>
      </c>
      <c r="AE2736" s="132" t="str">
        <f t="shared" si="312"/>
        <v/>
      </c>
      <c r="AH2736" s="127" t="str">
        <f t="shared" si="311"/>
        <v/>
      </c>
    </row>
    <row r="2737" spans="2:34" x14ac:dyDescent="0.3">
      <c r="B2737" s="127" t="str">
        <f t="shared" si="309"/>
        <v/>
      </c>
      <c r="C2737" s="127" t="str">
        <f t="shared" si="310"/>
        <v/>
      </c>
      <c r="E2737" s="159"/>
      <c r="F2737" s="148" t="str">
        <f>IFERROR(VLOOKUP(CONCATENATE(G2737,E2737),LOTES!$A$6:$D$1002,4,0),"")</f>
        <v/>
      </c>
      <c r="H2737" s="136" t="str">
        <f>IFERROR(VLOOKUP(CONCATENATE(G2737,E2737),LOTES!$A$6:$F$1000,6,0),"")</f>
        <v/>
      </c>
      <c r="I2737" s="132" t="str">
        <f t="shared" si="313"/>
        <v/>
      </c>
      <c r="R2737" s="132" t="str">
        <f>IFERROR(VLOOKUP(Q2737,PROVEEDORES!$A$2:$B$100,2,0),"")</f>
        <v/>
      </c>
      <c r="U2737" s="127" t="str">
        <f>IFERROR(VLOOKUP(V2737,TRANSPORTE!$A$4:$B$99,2,0),"")</f>
        <v/>
      </c>
      <c r="Y2737" s="127" t="str">
        <f>IFERROR(VLOOKUP(V2737,TRANSPORTE!$A$4:$C$99,3,0),"")</f>
        <v/>
      </c>
      <c r="Z2737" s="127" t="str">
        <f>IFERROR(VLOOKUP(V2737,TRANSPORTE!$A$4:$D$99,4,0),"")</f>
        <v/>
      </c>
      <c r="AA2737" s="127" t="str">
        <f>IFERROR(VLOOKUP(V2737,TRANSPORTE!$A$4:$E$99,5,0),"")</f>
        <v/>
      </c>
      <c r="AB2737" s="127" t="str">
        <f t="shared" si="315"/>
        <v/>
      </c>
      <c r="AC2737" s="127" t="str">
        <f t="shared" si="314"/>
        <v/>
      </c>
      <c r="AE2737" s="132" t="str">
        <f t="shared" si="312"/>
        <v/>
      </c>
      <c r="AH2737" s="127" t="str">
        <f t="shared" si="311"/>
        <v/>
      </c>
    </row>
    <row r="2738" spans="2:34" x14ac:dyDescent="0.3">
      <c r="B2738" s="127" t="str">
        <f t="shared" si="309"/>
        <v/>
      </c>
      <c r="C2738" s="127" t="str">
        <f t="shared" si="310"/>
        <v/>
      </c>
      <c r="E2738" s="159"/>
      <c r="F2738" s="148" t="str">
        <f>IFERROR(VLOOKUP(CONCATENATE(G2738,E2738),LOTES!$A$6:$D$1002,4,0),"")</f>
        <v/>
      </c>
      <c r="H2738" s="136" t="str">
        <f>IFERROR(VLOOKUP(CONCATENATE(G2738,E2738),LOTES!$A$6:$F$1000,6,0),"")</f>
        <v/>
      </c>
      <c r="I2738" s="132" t="str">
        <f t="shared" si="313"/>
        <v/>
      </c>
      <c r="R2738" s="132" t="str">
        <f>IFERROR(VLOOKUP(Q2738,PROVEEDORES!$A$2:$B$100,2,0),"")</f>
        <v/>
      </c>
      <c r="U2738" s="127" t="str">
        <f>IFERROR(VLOOKUP(V2738,TRANSPORTE!$A$4:$B$99,2,0),"")</f>
        <v/>
      </c>
      <c r="Y2738" s="127" t="str">
        <f>IFERROR(VLOOKUP(V2738,TRANSPORTE!$A$4:$C$99,3,0),"")</f>
        <v/>
      </c>
      <c r="Z2738" s="127" t="str">
        <f>IFERROR(VLOOKUP(V2738,TRANSPORTE!$A$4:$D$99,4,0),"")</f>
        <v/>
      </c>
      <c r="AA2738" s="127" t="str">
        <f>IFERROR(VLOOKUP(V2738,TRANSPORTE!$A$4:$E$99,5,0),"")</f>
        <v/>
      </c>
      <c r="AB2738" s="127" t="str">
        <f t="shared" si="315"/>
        <v/>
      </c>
      <c r="AC2738" s="127" t="str">
        <f t="shared" si="314"/>
        <v/>
      </c>
      <c r="AE2738" s="132" t="str">
        <f t="shared" si="312"/>
        <v/>
      </c>
      <c r="AH2738" s="127" t="str">
        <f t="shared" si="311"/>
        <v/>
      </c>
    </row>
    <row r="2739" spans="2:34" x14ac:dyDescent="0.3">
      <c r="B2739" s="127" t="str">
        <f t="shared" si="309"/>
        <v/>
      </c>
      <c r="C2739" s="127" t="str">
        <f t="shared" si="310"/>
        <v/>
      </c>
      <c r="E2739" s="159"/>
      <c r="F2739" s="148" t="str">
        <f>IFERROR(VLOOKUP(CONCATENATE(G2739,E2739),LOTES!$A$6:$D$1002,4,0),"")</f>
        <v/>
      </c>
      <c r="H2739" s="136" t="str">
        <f>IFERROR(VLOOKUP(CONCATENATE(G2739,E2739),LOTES!$A$6:$F$1000,6,0),"")</f>
        <v/>
      </c>
      <c r="I2739" s="132" t="str">
        <f t="shared" si="313"/>
        <v/>
      </c>
      <c r="R2739" s="132" t="str">
        <f>IFERROR(VLOOKUP(Q2739,PROVEEDORES!$A$2:$B$100,2,0),"")</f>
        <v/>
      </c>
      <c r="U2739" s="127" t="str">
        <f>IFERROR(VLOOKUP(V2739,TRANSPORTE!$A$4:$B$99,2,0),"")</f>
        <v/>
      </c>
      <c r="Y2739" s="127" t="str">
        <f>IFERROR(VLOOKUP(V2739,TRANSPORTE!$A$4:$C$99,3,0),"")</f>
        <v/>
      </c>
      <c r="Z2739" s="127" t="str">
        <f>IFERROR(VLOOKUP(V2739,TRANSPORTE!$A$4:$D$99,4,0),"")</f>
        <v/>
      </c>
      <c r="AA2739" s="127" t="str">
        <f>IFERROR(VLOOKUP(V2739,TRANSPORTE!$A$4:$E$99,5,0),"")</f>
        <v/>
      </c>
      <c r="AB2739" s="127" t="str">
        <f t="shared" si="315"/>
        <v/>
      </c>
      <c r="AC2739" s="127" t="str">
        <f t="shared" si="314"/>
        <v/>
      </c>
      <c r="AE2739" s="132" t="str">
        <f t="shared" si="312"/>
        <v/>
      </c>
      <c r="AH2739" s="127" t="str">
        <f t="shared" si="311"/>
        <v/>
      </c>
    </row>
    <row r="2740" spans="2:34" x14ac:dyDescent="0.3">
      <c r="B2740" s="127" t="str">
        <f t="shared" si="309"/>
        <v/>
      </c>
      <c r="C2740" s="127" t="str">
        <f t="shared" si="310"/>
        <v/>
      </c>
      <c r="E2740" s="159"/>
      <c r="F2740" s="148" t="str">
        <f>IFERROR(VLOOKUP(CONCATENATE(G2740,E2740),LOTES!$A$6:$D$1002,4,0),"")</f>
        <v/>
      </c>
      <c r="H2740" s="136" t="str">
        <f>IFERROR(VLOOKUP(CONCATENATE(G2740,E2740),LOTES!$A$6:$F$1000,6,0),"")</f>
        <v/>
      </c>
      <c r="I2740" s="132" t="str">
        <f t="shared" si="313"/>
        <v/>
      </c>
      <c r="R2740" s="132" t="str">
        <f>IFERROR(VLOOKUP(Q2740,PROVEEDORES!$A$2:$B$100,2,0),"")</f>
        <v/>
      </c>
      <c r="U2740" s="127" t="str">
        <f>IFERROR(VLOOKUP(V2740,TRANSPORTE!$A$4:$B$99,2,0),"")</f>
        <v/>
      </c>
      <c r="Y2740" s="127" t="str">
        <f>IFERROR(VLOOKUP(V2740,TRANSPORTE!$A$4:$C$99,3,0),"")</f>
        <v/>
      </c>
      <c r="Z2740" s="127" t="str">
        <f>IFERROR(VLOOKUP(V2740,TRANSPORTE!$A$4:$D$99,4,0),"")</f>
        <v/>
      </c>
      <c r="AA2740" s="127" t="str">
        <f>IFERROR(VLOOKUP(V2740,TRANSPORTE!$A$4:$E$99,5,0),"")</f>
        <v/>
      </c>
      <c r="AB2740" s="127" t="str">
        <f t="shared" si="315"/>
        <v/>
      </c>
      <c r="AC2740" s="127" t="str">
        <f t="shared" si="314"/>
        <v/>
      </c>
      <c r="AE2740" s="132" t="str">
        <f t="shared" si="312"/>
        <v/>
      </c>
      <c r="AH2740" s="127" t="str">
        <f t="shared" si="311"/>
        <v/>
      </c>
    </row>
    <row r="2741" spans="2:34" x14ac:dyDescent="0.3">
      <c r="B2741" s="127" t="str">
        <f t="shared" si="309"/>
        <v/>
      </c>
      <c r="C2741" s="127" t="str">
        <f t="shared" si="310"/>
        <v/>
      </c>
      <c r="E2741" s="159"/>
      <c r="F2741" s="148" t="str">
        <f>IFERROR(VLOOKUP(CONCATENATE(G2741,E2741),LOTES!$A$6:$D$1002,4,0),"")</f>
        <v/>
      </c>
      <c r="H2741" s="136" t="str">
        <f>IFERROR(VLOOKUP(CONCATENATE(G2741,E2741),LOTES!$A$6:$F$1000,6,0),"")</f>
        <v/>
      </c>
      <c r="I2741" s="132" t="str">
        <f t="shared" si="313"/>
        <v/>
      </c>
      <c r="R2741" s="132" t="str">
        <f>IFERROR(VLOOKUP(Q2741,PROVEEDORES!$A$2:$B$100,2,0),"")</f>
        <v/>
      </c>
      <c r="U2741" s="127" t="str">
        <f>IFERROR(VLOOKUP(V2741,TRANSPORTE!$A$4:$B$99,2,0),"")</f>
        <v/>
      </c>
      <c r="Y2741" s="127" t="str">
        <f>IFERROR(VLOOKUP(V2741,TRANSPORTE!$A$4:$C$99,3,0),"")</f>
        <v/>
      </c>
      <c r="Z2741" s="127" t="str">
        <f>IFERROR(VLOOKUP(V2741,TRANSPORTE!$A$4:$D$99,4,0),"")</f>
        <v/>
      </c>
      <c r="AA2741" s="127" t="str">
        <f>IFERROR(VLOOKUP(V2741,TRANSPORTE!$A$4:$E$99,5,0),"")</f>
        <v/>
      </c>
      <c r="AB2741" s="127" t="str">
        <f t="shared" si="315"/>
        <v/>
      </c>
      <c r="AC2741" s="127" t="str">
        <f t="shared" si="314"/>
        <v/>
      </c>
      <c r="AE2741" s="132" t="str">
        <f t="shared" si="312"/>
        <v/>
      </c>
      <c r="AH2741" s="127" t="str">
        <f t="shared" si="311"/>
        <v/>
      </c>
    </row>
    <row r="2742" spans="2:34" x14ac:dyDescent="0.3">
      <c r="B2742" s="127" t="str">
        <f t="shared" si="309"/>
        <v/>
      </c>
      <c r="C2742" s="127" t="str">
        <f t="shared" si="310"/>
        <v/>
      </c>
      <c r="E2742" s="159"/>
      <c r="F2742" s="148" t="str">
        <f>IFERROR(VLOOKUP(CONCATENATE(G2742,E2742),LOTES!$A$6:$D$1002,4,0),"")</f>
        <v/>
      </c>
      <c r="H2742" s="136" t="str">
        <f>IFERROR(VLOOKUP(CONCATENATE(G2742,E2742),LOTES!$A$6:$F$1000,6,0),"")</f>
        <v/>
      </c>
      <c r="I2742" s="132" t="str">
        <f t="shared" si="313"/>
        <v/>
      </c>
      <c r="R2742" s="132" t="str">
        <f>IFERROR(VLOOKUP(Q2742,PROVEEDORES!$A$2:$B$100,2,0),"")</f>
        <v/>
      </c>
      <c r="U2742" s="127" t="str">
        <f>IFERROR(VLOOKUP(V2742,TRANSPORTE!$A$4:$B$99,2,0),"")</f>
        <v/>
      </c>
      <c r="Y2742" s="127" t="str">
        <f>IFERROR(VLOOKUP(V2742,TRANSPORTE!$A$4:$C$99,3,0),"")</f>
        <v/>
      </c>
      <c r="Z2742" s="127" t="str">
        <f>IFERROR(VLOOKUP(V2742,TRANSPORTE!$A$4:$D$99,4,0),"")</f>
        <v/>
      </c>
      <c r="AA2742" s="127" t="str">
        <f>IFERROR(VLOOKUP(V2742,TRANSPORTE!$A$4:$E$99,5,0),"")</f>
        <v/>
      </c>
      <c r="AB2742" s="127" t="str">
        <f t="shared" si="315"/>
        <v/>
      </c>
      <c r="AC2742" s="127" t="str">
        <f t="shared" si="314"/>
        <v/>
      </c>
      <c r="AE2742" s="132" t="str">
        <f t="shared" si="312"/>
        <v/>
      </c>
      <c r="AH2742" s="127" t="str">
        <f t="shared" si="311"/>
        <v/>
      </c>
    </row>
    <row r="2743" spans="2:34" x14ac:dyDescent="0.3">
      <c r="B2743" s="127" t="str">
        <f t="shared" si="309"/>
        <v/>
      </c>
      <c r="C2743" s="127" t="str">
        <f t="shared" si="310"/>
        <v/>
      </c>
      <c r="E2743" s="159"/>
      <c r="F2743" s="148" t="str">
        <f>IFERROR(VLOOKUP(CONCATENATE(G2743,E2743),LOTES!$A$6:$D$1002,4,0),"")</f>
        <v/>
      </c>
      <c r="H2743" s="136" t="str">
        <f>IFERROR(VLOOKUP(CONCATENATE(G2743,E2743),LOTES!$A$6:$F$1000,6,0),"")</f>
        <v/>
      </c>
      <c r="I2743" s="132" t="str">
        <f t="shared" si="313"/>
        <v/>
      </c>
      <c r="R2743" s="132" t="str">
        <f>IFERROR(VLOOKUP(Q2743,PROVEEDORES!$A$2:$B$100,2,0),"")</f>
        <v/>
      </c>
      <c r="U2743" s="127" t="str">
        <f>IFERROR(VLOOKUP(V2743,TRANSPORTE!$A$4:$B$99,2,0),"")</f>
        <v/>
      </c>
      <c r="Y2743" s="127" t="str">
        <f>IFERROR(VLOOKUP(V2743,TRANSPORTE!$A$4:$C$99,3,0),"")</f>
        <v/>
      </c>
      <c r="Z2743" s="127" t="str">
        <f>IFERROR(VLOOKUP(V2743,TRANSPORTE!$A$4:$D$99,4,0),"")</f>
        <v/>
      </c>
      <c r="AA2743" s="127" t="str">
        <f>IFERROR(VLOOKUP(V2743,TRANSPORTE!$A$4:$E$99,5,0),"")</f>
        <v/>
      </c>
      <c r="AB2743" s="127" t="str">
        <f t="shared" si="315"/>
        <v/>
      </c>
      <c r="AC2743" s="127" t="str">
        <f t="shared" si="314"/>
        <v/>
      </c>
      <c r="AE2743" s="132" t="str">
        <f t="shared" si="312"/>
        <v/>
      </c>
      <c r="AH2743" s="127" t="str">
        <f t="shared" si="311"/>
        <v/>
      </c>
    </row>
    <row r="2744" spans="2:34" x14ac:dyDescent="0.3">
      <c r="B2744" s="127" t="str">
        <f t="shared" si="309"/>
        <v/>
      </c>
      <c r="C2744" s="127" t="str">
        <f t="shared" si="310"/>
        <v/>
      </c>
      <c r="E2744" s="159"/>
      <c r="F2744" s="148" t="str">
        <f>IFERROR(VLOOKUP(CONCATENATE(G2744,E2744),LOTES!$A$6:$D$1002,4,0),"")</f>
        <v/>
      </c>
      <c r="H2744" s="136" t="str">
        <f>IFERROR(VLOOKUP(CONCATENATE(G2744,E2744),LOTES!$A$6:$F$1000,6,0),"")</f>
        <v/>
      </c>
      <c r="I2744" s="132" t="str">
        <f t="shared" si="313"/>
        <v/>
      </c>
      <c r="R2744" s="132" t="str">
        <f>IFERROR(VLOOKUP(Q2744,PROVEEDORES!$A$2:$B$100,2,0),"")</f>
        <v/>
      </c>
      <c r="U2744" s="127" t="str">
        <f>IFERROR(VLOOKUP(V2744,TRANSPORTE!$A$4:$B$99,2,0),"")</f>
        <v/>
      </c>
      <c r="Y2744" s="127" t="str">
        <f>IFERROR(VLOOKUP(V2744,TRANSPORTE!$A$4:$C$99,3,0),"")</f>
        <v/>
      </c>
      <c r="Z2744" s="127" t="str">
        <f>IFERROR(VLOOKUP(V2744,TRANSPORTE!$A$4:$D$99,4,0),"")</f>
        <v/>
      </c>
      <c r="AA2744" s="127" t="str">
        <f>IFERROR(VLOOKUP(V2744,TRANSPORTE!$A$4:$E$99,5,0),"")</f>
        <v/>
      </c>
      <c r="AB2744" s="127" t="str">
        <f t="shared" si="315"/>
        <v/>
      </c>
      <c r="AC2744" s="127" t="str">
        <f t="shared" si="314"/>
        <v/>
      </c>
      <c r="AE2744" s="132" t="str">
        <f t="shared" si="312"/>
        <v/>
      </c>
      <c r="AH2744" s="127" t="str">
        <f t="shared" si="311"/>
        <v/>
      </c>
    </row>
    <row r="2745" spans="2:34" x14ac:dyDescent="0.3">
      <c r="B2745" s="127" t="str">
        <f t="shared" si="309"/>
        <v/>
      </c>
      <c r="C2745" s="127" t="str">
        <f t="shared" si="310"/>
        <v/>
      </c>
      <c r="E2745" s="159"/>
      <c r="F2745" s="148" t="str">
        <f>IFERROR(VLOOKUP(CONCATENATE(G2745,E2745),LOTES!$A$6:$D$1002,4,0),"")</f>
        <v/>
      </c>
      <c r="H2745" s="136" t="str">
        <f>IFERROR(VLOOKUP(CONCATENATE(G2745,E2745),LOTES!$A$6:$F$1000,6,0),"")</f>
        <v/>
      </c>
      <c r="I2745" s="132" t="str">
        <f t="shared" si="313"/>
        <v/>
      </c>
      <c r="R2745" s="132" t="str">
        <f>IFERROR(VLOOKUP(Q2745,PROVEEDORES!$A$2:$B$100,2,0),"")</f>
        <v/>
      </c>
      <c r="U2745" s="127" t="str">
        <f>IFERROR(VLOOKUP(V2745,TRANSPORTE!$A$4:$B$99,2,0),"")</f>
        <v/>
      </c>
      <c r="Y2745" s="127" t="str">
        <f>IFERROR(VLOOKUP(V2745,TRANSPORTE!$A$4:$C$99,3,0),"")</f>
        <v/>
      </c>
      <c r="Z2745" s="127" t="str">
        <f>IFERROR(VLOOKUP(V2745,TRANSPORTE!$A$4:$D$99,4,0),"")</f>
        <v/>
      </c>
      <c r="AA2745" s="127" t="str">
        <f>IFERROR(VLOOKUP(V2745,TRANSPORTE!$A$4:$E$99,5,0),"")</f>
        <v/>
      </c>
      <c r="AB2745" s="127" t="str">
        <f t="shared" si="315"/>
        <v/>
      </c>
      <c r="AC2745" s="127" t="str">
        <f t="shared" si="314"/>
        <v/>
      </c>
      <c r="AE2745" s="132" t="str">
        <f t="shared" si="312"/>
        <v/>
      </c>
      <c r="AH2745" s="127" t="str">
        <f t="shared" si="311"/>
        <v/>
      </c>
    </row>
    <row r="2746" spans="2:34" x14ac:dyDescent="0.3">
      <c r="B2746" s="127" t="str">
        <f t="shared" si="309"/>
        <v/>
      </c>
      <c r="C2746" s="127" t="str">
        <f t="shared" si="310"/>
        <v/>
      </c>
      <c r="E2746" s="159"/>
      <c r="F2746" s="148" t="str">
        <f>IFERROR(VLOOKUP(CONCATENATE(G2746,E2746),LOTES!$A$6:$D$1002,4,0),"")</f>
        <v/>
      </c>
      <c r="H2746" s="136" t="str">
        <f>IFERROR(VLOOKUP(CONCATENATE(G2746,E2746),LOTES!$A$6:$F$1000,6,0),"")</f>
        <v/>
      </c>
      <c r="I2746" s="132" t="str">
        <f t="shared" si="313"/>
        <v/>
      </c>
      <c r="R2746" s="132" t="str">
        <f>IFERROR(VLOOKUP(Q2746,PROVEEDORES!$A$2:$B$100,2,0),"")</f>
        <v/>
      </c>
      <c r="U2746" s="127" t="str">
        <f>IFERROR(VLOOKUP(V2746,TRANSPORTE!$A$4:$B$99,2,0),"")</f>
        <v/>
      </c>
      <c r="Y2746" s="127" t="str">
        <f>IFERROR(VLOOKUP(V2746,TRANSPORTE!$A$4:$C$99,3,0),"")</f>
        <v/>
      </c>
      <c r="Z2746" s="127" t="str">
        <f>IFERROR(VLOOKUP(V2746,TRANSPORTE!$A$4:$D$99,4,0),"")</f>
        <v/>
      </c>
      <c r="AA2746" s="127" t="str">
        <f>IFERROR(VLOOKUP(V2746,TRANSPORTE!$A$4:$E$99,5,0),"")</f>
        <v/>
      </c>
      <c r="AB2746" s="127" t="str">
        <f t="shared" si="315"/>
        <v/>
      </c>
      <c r="AC2746" s="127" t="str">
        <f t="shared" si="314"/>
        <v/>
      </c>
      <c r="AE2746" s="132" t="str">
        <f t="shared" si="312"/>
        <v/>
      </c>
      <c r="AH2746" s="127" t="str">
        <f t="shared" si="311"/>
        <v/>
      </c>
    </row>
    <row r="2747" spans="2:34" x14ac:dyDescent="0.3">
      <c r="B2747" s="127" t="str">
        <f t="shared" si="309"/>
        <v/>
      </c>
      <c r="C2747" s="127" t="str">
        <f t="shared" si="310"/>
        <v/>
      </c>
      <c r="E2747" s="159"/>
      <c r="F2747" s="148" t="str">
        <f>IFERROR(VLOOKUP(CONCATENATE(G2747,E2747),LOTES!$A$6:$D$1002,4,0),"")</f>
        <v/>
      </c>
      <c r="H2747" s="136" t="str">
        <f>IFERROR(VLOOKUP(CONCATENATE(G2747,E2747),LOTES!$A$6:$F$1000,6,0),"")</f>
        <v/>
      </c>
      <c r="I2747" s="132" t="str">
        <f t="shared" si="313"/>
        <v/>
      </c>
      <c r="R2747" s="132" t="str">
        <f>IFERROR(VLOOKUP(Q2747,PROVEEDORES!$A$2:$B$100,2,0),"")</f>
        <v/>
      </c>
      <c r="U2747" s="127" t="str">
        <f>IFERROR(VLOOKUP(V2747,TRANSPORTE!$A$4:$B$99,2,0),"")</f>
        <v/>
      </c>
      <c r="Y2747" s="127" t="str">
        <f>IFERROR(VLOOKUP(V2747,TRANSPORTE!$A$4:$C$99,3,0),"")</f>
        <v/>
      </c>
      <c r="Z2747" s="127" t="str">
        <f>IFERROR(VLOOKUP(V2747,TRANSPORTE!$A$4:$D$99,4,0),"")</f>
        <v/>
      </c>
      <c r="AA2747" s="127" t="str">
        <f>IFERROR(VLOOKUP(V2747,TRANSPORTE!$A$4:$E$99,5,0),"")</f>
        <v/>
      </c>
      <c r="AB2747" s="127" t="str">
        <f t="shared" si="315"/>
        <v/>
      </c>
      <c r="AC2747" s="127" t="str">
        <f t="shared" si="314"/>
        <v/>
      </c>
      <c r="AE2747" s="132" t="str">
        <f t="shared" si="312"/>
        <v/>
      </c>
      <c r="AH2747" s="127" t="str">
        <f t="shared" si="311"/>
        <v/>
      </c>
    </row>
    <row r="2748" spans="2:34" x14ac:dyDescent="0.3">
      <c r="B2748" s="127" t="str">
        <f t="shared" si="309"/>
        <v/>
      </c>
      <c r="C2748" s="127" t="str">
        <f t="shared" si="310"/>
        <v/>
      </c>
      <c r="E2748" s="159"/>
      <c r="F2748" s="148" t="str">
        <f>IFERROR(VLOOKUP(CONCATENATE(G2748,E2748),LOTES!$A$6:$D$1002,4,0),"")</f>
        <v/>
      </c>
      <c r="H2748" s="136" t="str">
        <f>IFERROR(VLOOKUP(CONCATENATE(G2748,E2748),LOTES!$A$6:$F$1000,6,0),"")</f>
        <v/>
      </c>
      <c r="I2748" s="132" t="str">
        <f t="shared" si="313"/>
        <v/>
      </c>
      <c r="R2748" s="132" t="str">
        <f>IFERROR(VLOOKUP(Q2748,PROVEEDORES!$A$2:$B$100,2,0),"")</f>
        <v/>
      </c>
      <c r="U2748" s="127" t="str">
        <f>IFERROR(VLOOKUP(V2748,TRANSPORTE!$A$4:$B$99,2,0),"")</f>
        <v/>
      </c>
      <c r="Y2748" s="127" t="str">
        <f>IFERROR(VLOOKUP(V2748,TRANSPORTE!$A$4:$C$99,3,0),"")</f>
        <v/>
      </c>
      <c r="Z2748" s="127" t="str">
        <f>IFERROR(VLOOKUP(V2748,TRANSPORTE!$A$4:$D$99,4,0),"")</f>
        <v/>
      </c>
      <c r="AA2748" s="127" t="str">
        <f>IFERROR(VLOOKUP(V2748,TRANSPORTE!$A$4:$E$99,5,0),"")</f>
        <v/>
      </c>
      <c r="AB2748" s="127" t="str">
        <f t="shared" si="315"/>
        <v/>
      </c>
      <c r="AC2748" s="127" t="str">
        <f t="shared" si="314"/>
        <v/>
      </c>
      <c r="AE2748" s="132" t="str">
        <f t="shared" si="312"/>
        <v/>
      </c>
      <c r="AH2748" s="127" t="str">
        <f t="shared" si="311"/>
        <v/>
      </c>
    </row>
    <row r="2749" spans="2:34" x14ac:dyDescent="0.3">
      <c r="B2749" s="127" t="str">
        <f t="shared" si="309"/>
        <v/>
      </c>
      <c r="C2749" s="127" t="str">
        <f t="shared" si="310"/>
        <v/>
      </c>
      <c r="E2749" s="159"/>
      <c r="F2749" s="148" t="str">
        <f>IFERROR(VLOOKUP(CONCATENATE(G2749,E2749),LOTES!$A$6:$D$1002,4,0),"")</f>
        <v/>
      </c>
      <c r="H2749" s="136" t="str">
        <f>IFERROR(VLOOKUP(CONCATENATE(G2749,E2749),LOTES!$A$6:$F$1000,6,0),"")</f>
        <v/>
      </c>
      <c r="I2749" s="132" t="str">
        <f t="shared" si="313"/>
        <v/>
      </c>
      <c r="R2749" s="132" t="str">
        <f>IFERROR(VLOOKUP(Q2749,PROVEEDORES!$A$2:$B$100,2,0),"")</f>
        <v/>
      </c>
      <c r="U2749" s="127" t="str">
        <f>IFERROR(VLOOKUP(V2749,TRANSPORTE!$A$4:$B$99,2,0),"")</f>
        <v/>
      </c>
      <c r="Y2749" s="127" t="str">
        <f>IFERROR(VLOOKUP(V2749,TRANSPORTE!$A$4:$C$99,3,0),"")</f>
        <v/>
      </c>
      <c r="Z2749" s="127" t="str">
        <f>IFERROR(VLOOKUP(V2749,TRANSPORTE!$A$4:$D$99,4,0),"")</f>
        <v/>
      </c>
      <c r="AA2749" s="127" t="str">
        <f>IFERROR(VLOOKUP(V2749,TRANSPORTE!$A$4:$E$99,5,0),"")</f>
        <v/>
      </c>
      <c r="AB2749" s="127" t="str">
        <f t="shared" si="315"/>
        <v/>
      </c>
      <c r="AC2749" s="127" t="str">
        <f t="shared" si="314"/>
        <v/>
      </c>
      <c r="AE2749" s="132" t="str">
        <f t="shared" si="312"/>
        <v/>
      </c>
      <c r="AH2749" s="127" t="str">
        <f t="shared" si="311"/>
        <v/>
      </c>
    </row>
    <row r="2750" spans="2:34" x14ac:dyDescent="0.3">
      <c r="B2750" s="127" t="str">
        <f t="shared" si="309"/>
        <v/>
      </c>
      <c r="C2750" s="127" t="str">
        <f t="shared" si="310"/>
        <v/>
      </c>
      <c r="E2750" s="159"/>
      <c r="F2750" s="148" t="str">
        <f>IFERROR(VLOOKUP(CONCATENATE(G2750,E2750),LOTES!$A$6:$D$1002,4,0),"")</f>
        <v/>
      </c>
      <c r="H2750" s="136" t="str">
        <f>IFERROR(VLOOKUP(CONCATENATE(G2750,E2750),LOTES!$A$6:$F$1000,6,0),"")</f>
        <v/>
      </c>
      <c r="I2750" s="132" t="str">
        <f t="shared" si="313"/>
        <v/>
      </c>
      <c r="R2750" s="132" t="str">
        <f>IFERROR(VLOOKUP(Q2750,PROVEEDORES!$A$2:$B$100,2,0),"")</f>
        <v/>
      </c>
      <c r="U2750" s="127" t="str">
        <f>IFERROR(VLOOKUP(V2750,TRANSPORTE!$A$4:$B$99,2,0),"")</f>
        <v/>
      </c>
      <c r="Y2750" s="127" t="str">
        <f>IFERROR(VLOOKUP(V2750,TRANSPORTE!$A$4:$C$99,3,0),"")</f>
        <v/>
      </c>
      <c r="Z2750" s="127" t="str">
        <f>IFERROR(VLOOKUP(V2750,TRANSPORTE!$A$4:$D$99,4,0),"")</f>
        <v/>
      </c>
      <c r="AA2750" s="127" t="str">
        <f>IFERROR(VLOOKUP(V2750,TRANSPORTE!$A$4:$E$99,5,0),"")</f>
        <v/>
      </c>
      <c r="AB2750" s="127" t="str">
        <f t="shared" si="315"/>
        <v/>
      </c>
      <c r="AC2750" s="127" t="str">
        <f t="shared" si="314"/>
        <v/>
      </c>
      <c r="AE2750" s="132" t="str">
        <f t="shared" si="312"/>
        <v/>
      </c>
      <c r="AH2750" s="127" t="str">
        <f t="shared" si="311"/>
        <v/>
      </c>
    </row>
    <row r="2751" spans="2:34" x14ac:dyDescent="0.3">
      <c r="B2751" s="127" t="str">
        <f t="shared" ref="B2751:B2814" si="316">CONCATENATE(A2751,AB2751)</f>
        <v/>
      </c>
      <c r="C2751" s="127" t="str">
        <f t="shared" ref="C2751:C2814" si="317">CONCATENATE(N2751,I2751)</f>
        <v/>
      </c>
      <c r="E2751" s="159"/>
      <c r="F2751" s="148" t="str">
        <f>IFERROR(VLOOKUP(CONCATENATE(G2751,E2751),LOTES!$A$6:$D$1002,4,0),"")</f>
        <v/>
      </c>
      <c r="H2751" s="136" t="str">
        <f>IFERROR(VLOOKUP(CONCATENATE(G2751,E2751),LOTES!$A$6:$F$1000,6,0),"")</f>
        <v/>
      </c>
      <c r="I2751" s="132" t="str">
        <f t="shared" si="313"/>
        <v/>
      </c>
      <c r="R2751" s="132" t="str">
        <f>IFERROR(VLOOKUP(Q2751,PROVEEDORES!$A$2:$B$100,2,0),"")</f>
        <v/>
      </c>
      <c r="U2751" s="127" t="str">
        <f>IFERROR(VLOOKUP(V2751,TRANSPORTE!$A$4:$B$99,2,0),"")</f>
        <v/>
      </c>
      <c r="Y2751" s="127" t="str">
        <f>IFERROR(VLOOKUP(V2751,TRANSPORTE!$A$4:$C$99,3,0),"")</f>
        <v/>
      </c>
      <c r="Z2751" s="127" t="str">
        <f>IFERROR(VLOOKUP(V2751,TRANSPORTE!$A$4:$D$99,4,0),"")</f>
        <v/>
      </c>
      <c r="AA2751" s="127" t="str">
        <f>IFERROR(VLOOKUP(V2751,TRANSPORTE!$A$4:$E$99,5,0),"")</f>
        <v/>
      </c>
      <c r="AB2751" s="127" t="str">
        <f t="shared" si="315"/>
        <v/>
      </c>
      <c r="AC2751" s="127" t="str">
        <f t="shared" si="314"/>
        <v/>
      </c>
      <c r="AE2751" s="132" t="str">
        <f t="shared" si="312"/>
        <v/>
      </c>
      <c r="AH2751" s="127" t="str">
        <f t="shared" ref="AH2751:AH2814" si="318">CONCATENATE(N2751,F2751)</f>
        <v/>
      </c>
    </row>
    <row r="2752" spans="2:34" x14ac:dyDescent="0.3">
      <c r="B2752" s="127" t="str">
        <f t="shared" si="316"/>
        <v/>
      </c>
      <c r="C2752" s="127" t="str">
        <f t="shared" si="317"/>
        <v/>
      </c>
      <c r="E2752" s="159"/>
      <c r="F2752" s="148" t="str">
        <f>IFERROR(VLOOKUP(CONCATENATE(G2752,E2752),LOTES!$A$6:$D$1002,4,0),"")</f>
        <v/>
      </c>
      <c r="H2752" s="136" t="str">
        <f>IFERROR(VLOOKUP(CONCATENATE(G2752,E2752),LOTES!$A$6:$F$1000,6,0),"")</f>
        <v/>
      </c>
      <c r="I2752" s="132" t="str">
        <f t="shared" si="313"/>
        <v/>
      </c>
      <c r="R2752" s="132" t="str">
        <f>IFERROR(VLOOKUP(Q2752,PROVEEDORES!$A$2:$B$100,2,0),"")</f>
        <v/>
      </c>
      <c r="U2752" s="127" t="str">
        <f>IFERROR(VLOOKUP(V2752,TRANSPORTE!$A$4:$B$99,2,0),"")</f>
        <v/>
      </c>
      <c r="Y2752" s="127" t="str">
        <f>IFERROR(VLOOKUP(V2752,TRANSPORTE!$A$4:$C$99,3,0),"")</f>
        <v/>
      </c>
      <c r="Z2752" s="127" t="str">
        <f>IFERROR(VLOOKUP(V2752,TRANSPORTE!$A$4:$D$99,4,0),"")</f>
        <v/>
      </c>
      <c r="AA2752" s="127" t="str">
        <f>IFERROR(VLOOKUP(V2752,TRANSPORTE!$A$4:$E$99,5,0),"")</f>
        <v/>
      </c>
      <c r="AB2752" s="127" t="str">
        <f t="shared" si="315"/>
        <v/>
      </c>
      <c r="AC2752" s="127" t="str">
        <f t="shared" si="314"/>
        <v/>
      </c>
      <c r="AE2752" s="132" t="str">
        <f t="shared" si="312"/>
        <v/>
      </c>
      <c r="AH2752" s="127" t="str">
        <f t="shared" si="318"/>
        <v/>
      </c>
    </row>
    <row r="2753" spans="2:34" x14ac:dyDescent="0.3">
      <c r="B2753" s="127" t="str">
        <f t="shared" si="316"/>
        <v/>
      </c>
      <c r="C2753" s="127" t="str">
        <f t="shared" si="317"/>
        <v/>
      </c>
      <c r="E2753" s="159"/>
      <c r="F2753" s="148" t="str">
        <f>IFERROR(VLOOKUP(CONCATENATE(G2753,E2753),LOTES!$A$6:$D$1002,4,0),"")</f>
        <v/>
      </c>
      <c r="H2753" s="136" t="str">
        <f>IFERROR(VLOOKUP(CONCATENATE(G2753,E2753),LOTES!$A$6:$F$1000,6,0),"")</f>
        <v/>
      </c>
      <c r="I2753" s="132" t="str">
        <f t="shared" si="313"/>
        <v/>
      </c>
      <c r="R2753" s="132" t="str">
        <f>IFERROR(VLOOKUP(Q2753,PROVEEDORES!$A$2:$B$100,2,0),"")</f>
        <v/>
      </c>
      <c r="U2753" s="127" t="str">
        <f>IFERROR(VLOOKUP(V2753,TRANSPORTE!$A$4:$B$99,2,0),"")</f>
        <v/>
      </c>
      <c r="Y2753" s="127" t="str">
        <f>IFERROR(VLOOKUP(V2753,TRANSPORTE!$A$4:$C$99,3,0),"")</f>
        <v/>
      </c>
      <c r="Z2753" s="127" t="str">
        <f>IFERROR(VLOOKUP(V2753,TRANSPORTE!$A$4:$D$99,4,0),"")</f>
        <v/>
      </c>
      <c r="AA2753" s="127" t="str">
        <f>IFERROR(VLOOKUP(V2753,TRANSPORTE!$A$4:$E$99,5,0),"")</f>
        <v/>
      </c>
      <c r="AB2753" s="127" t="str">
        <f t="shared" si="315"/>
        <v/>
      </c>
      <c r="AC2753" s="127" t="str">
        <f t="shared" si="314"/>
        <v/>
      </c>
      <c r="AE2753" s="132" t="str">
        <f t="shared" si="312"/>
        <v/>
      </c>
      <c r="AH2753" s="127" t="str">
        <f t="shared" si="318"/>
        <v/>
      </c>
    </row>
    <row r="2754" spans="2:34" x14ac:dyDescent="0.3">
      <c r="B2754" s="127" t="str">
        <f t="shared" si="316"/>
        <v/>
      </c>
      <c r="C2754" s="127" t="str">
        <f t="shared" si="317"/>
        <v/>
      </c>
      <c r="E2754" s="159"/>
      <c r="F2754" s="148" t="str">
        <f>IFERROR(VLOOKUP(CONCATENATE(G2754,E2754),LOTES!$A$6:$D$1002,4,0),"")</f>
        <v/>
      </c>
      <c r="H2754" s="136" t="str">
        <f>IFERROR(VLOOKUP(CONCATENATE(G2754,E2754),LOTES!$A$6:$F$1000,6,0),"")</f>
        <v/>
      </c>
      <c r="I2754" s="132" t="str">
        <f t="shared" si="313"/>
        <v/>
      </c>
      <c r="R2754" s="132" t="str">
        <f>IFERROR(VLOOKUP(Q2754,PROVEEDORES!$A$2:$B$100,2,0),"")</f>
        <v/>
      </c>
      <c r="U2754" s="127" t="str">
        <f>IFERROR(VLOOKUP(V2754,TRANSPORTE!$A$4:$B$99,2,0),"")</f>
        <v/>
      </c>
      <c r="Y2754" s="127" t="str">
        <f>IFERROR(VLOOKUP(V2754,TRANSPORTE!$A$4:$C$99,3,0),"")</f>
        <v/>
      </c>
      <c r="Z2754" s="127" t="str">
        <f>IFERROR(VLOOKUP(V2754,TRANSPORTE!$A$4:$D$99,4,0),"")</f>
        <v/>
      </c>
      <c r="AA2754" s="127" t="str">
        <f>IFERROR(VLOOKUP(V2754,TRANSPORTE!$A$4:$E$99,5,0),"")</f>
        <v/>
      </c>
      <c r="AB2754" s="127" t="str">
        <f t="shared" si="315"/>
        <v/>
      </c>
      <c r="AC2754" s="127" t="str">
        <f t="shared" si="314"/>
        <v/>
      </c>
      <c r="AE2754" s="132" t="str">
        <f t="shared" ref="AE2754:AE2817" si="319">IF(N2754&lt;&gt;"",IF(N2754=N2753,AE2753,AE2753+1),"")</f>
        <v/>
      </c>
      <c r="AH2754" s="127" t="str">
        <f t="shared" si="318"/>
        <v/>
      </c>
    </row>
    <row r="2755" spans="2:34" x14ac:dyDescent="0.3">
      <c r="B2755" s="127" t="str">
        <f t="shared" si="316"/>
        <v/>
      </c>
      <c r="C2755" s="127" t="str">
        <f t="shared" si="317"/>
        <v/>
      </c>
      <c r="E2755" s="159"/>
      <c r="F2755" s="148" t="str">
        <f>IFERROR(VLOOKUP(CONCATENATE(G2755,E2755),LOTES!$A$6:$D$1002,4,0),"")</f>
        <v/>
      </c>
      <c r="H2755" s="136" t="str">
        <f>IFERROR(VLOOKUP(CONCATENATE(G2755,E2755),LOTES!$A$6:$F$1000,6,0),"")</f>
        <v/>
      </c>
      <c r="I2755" s="132" t="str">
        <f t="shared" si="313"/>
        <v/>
      </c>
      <c r="R2755" s="132" t="str">
        <f>IFERROR(VLOOKUP(Q2755,PROVEEDORES!$A$2:$B$100,2,0),"")</f>
        <v/>
      </c>
      <c r="U2755" s="127" t="str">
        <f>IFERROR(VLOOKUP(V2755,TRANSPORTE!$A$4:$B$99,2,0),"")</f>
        <v/>
      </c>
      <c r="Y2755" s="127" t="str">
        <f>IFERROR(VLOOKUP(V2755,TRANSPORTE!$A$4:$C$99,3,0),"")</f>
        <v/>
      </c>
      <c r="Z2755" s="127" t="str">
        <f>IFERROR(VLOOKUP(V2755,TRANSPORTE!$A$4:$D$99,4,0),"")</f>
        <v/>
      </c>
      <c r="AA2755" s="127" t="str">
        <f>IFERROR(VLOOKUP(V2755,TRANSPORTE!$A$4:$E$99,5,0),"")</f>
        <v/>
      </c>
      <c r="AB2755" s="127" t="str">
        <f t="shared" si="315"/>
        <v/>
      </c>
      <c r="AC2755" s="127" t="str">
        <f t="shared" si="314"/>
        <v/>
      </c>
      <c r="AE2755" s="132" t="str">
        <f t="shared" si="319"/>
        <v/>
      </c>
      <c r="AH2755" s="127" t="str">
        <f t="shared" si="318"/>
        <v/>
      </c>
    </row>
    <row r="2756" spans="2:34" x14ac:dyDescent="0.3">
      <c r="B2756" s="127" t="str">
        <f t="shared" si="316"/>
        <v/>
      </c>
      <c r="C2756" s="127" t="str">
        <f t="shared" si="317"/>
        <v/>
      </c>
      <c r="E2756" s="159"/>
      <c r="F2756" s="148" t="str">
        <f>IFERROR(VLOOKUP(CONCATENATE(G2756,E2756),LOTES!$A$6:$D$1002,4,0),"")</f>
        <v/>
      </c>
      <c r="H2756" s="136" t="str">
        <f>IFERROR(VLOOKUP(CONCATENATE(G2756,E2756),LOTES!$A$6:$F$1000,6,0),"")</f>
        <v/>
      </c>
      <c r="I2756" s="132" t="str">
        <f t="shared" si="313"/>
        <v/>
      </c>
      <c r="R2756" s="132" t="str">
        <f>IFERROR(VLOOKUP(Q2756,PROVEEDORES!$A$2:$B$100,2,0),"")</f>
        <v/>
      </c>
      <c r="U2756" s="127" t="str">
        <f>IFERROR(VLOOKUP(V2756,TRANSPORTE!$A$4:$B$99,2,0),"")</f>
        <v/>
      </c>
      <c r="Y2756" s="127" t="str">
        <f>IFERROR(VLOOKUP(V2756,TRANSPORTE!$A$4:$C$99,3,0),"")</f>
        <v/>
      </c>
      <c r="Z2756" s="127" t="str">
        <f>IFERROR(VLOOKUP(V2756,TRANSPORTE!$A$4:$D$99,4,0),"")</f>
        <v/>
      </c>
      <c r="AA2756" s="127" t="str">
        <f>IFERROR(VLOOKUP(V2756,TRANSPORTE!$A$4:$E$99,5,0),"")</f>
        <v/>
      </c>
      <c r="AB2756" s="127" t="str">
        <f t="shared" si="315"/>
        <v/>
      </c>
      <c r="AC2756" s="127" t="str">
        <f t="shared" si="314"/>
        <v/>
      </c>
      <c r="AE2756" s="132" t="str">
        <f t="shared" si="319"/>
        <v/>
      </c>
      <c r="AH2756" s="127" t="str">
        <f t="shared" si="318"/>
        <v/>
      </c>
    </row>
    <row r="2757" spans="2:34" x14ac:dyDescent="0.3">
      <c r="B2757" s="127" t="str">
        <f t="shared" si="316"/>
        <v/>
      </c>
      <c r="C2757" s="127" t="str">
        <f t="shared" si="317"/>
        <v/>
      </c>
      <c r="E2757" s="159"/>
      <c r="F2757" s="148" t="str">
        <f>IFERROR(VLOOKUP(CONCATENATE(G2757,E2757),LOTES!$A$6:$D$1002,4,0),"")</f>
        <v/>
      </c>
      <c r="H2757" s="136" t="str">
        <f>IFERROR(VLOOKUP(CONCATENATE(G2757,E2757),LOTES!$A$6:$F$1000,6,0),"")</f>
        <v/>
      </c>
      <c r="I2757" s="132" t="str">
        <f t="shared" si="313"/>
        <v/>
      </c>
      <c r="R2757" s="132" t="str">
        <f>IFERROR(VLOOKUP(Q2757,PROVEEDORES!$A$2:$B$100,2,0),"")</f>
        <v/>
      </c>
      <c r="U2757" s="127" t="str">
        <f>IFERROR(VLOOKUP(V2757,TRANSPORTE!$A$4:$B$99,2,0),"")</f>
        <v/>
      </c>
      <c r="Y2757" s="127" t="str">
        <f>IFERROR(VLOOKUP(V2757,TRANSPORTE!$A$4:$C$99,3,0),"")</f>
        <v/>
      </c>
      <c r="Z2757" s="127" t="str">
        <f>IFERROR(VLOOKUP(V2757,TRANSPORTE!$A$4:$D$99,4,0),"")</f>
        <v/>
      </c>
      <c r="AA2757" s="127" t="str">
        <f>IFERROR(VLOOKUP(V2757,TRANSPORTE!$A$4:$E$99,5,0),"")</f>
        <v/>
      </c>
      <c r="AB2757" s="127" t="str">
        <f t="shared" si="315"/>
        <v/>
      </c>
      <c r="AC2757" s="127" t="str">
        <f t="shared" si="314"/>
        <v/>
      </c>
      <c r="AE2757" s="132" t="str">
        <f t="shared" si="319"/>
        <v/>
      </c>
      <c r="AH2757" s="127" t="str">
        <f t="shared" si="318"/>
        <v/>
      </c>
    </row>
    <row r="2758" spans="2:34" x14ac:dyDescent="0.3">
      <c r="B2758" s="127" t="str">
        <f t="shared" si="316"/>
        <v/>
      </c>
      <c r="C2758" s="127" t="str">
        <f t="shared" si="317"/>
        <v/>
      </c>
      <c r="E2758" s="159"/>
      <c r="F2758" s="148" t="str">
        <f>IFERROR(VLOOKUP(CONCATENATE(G2758,E2758),LOTES!$A$6:$D$1002,4,0),"")</f>
        <v/>
      </c>
      <c r="H2758" s="136" t="str">
        <f>IFERROR(VLOOKUP(CONCATENATE(G2758,E2758),LOTES!$A$6:$F$1000,6,0),"")</f>
        <v/>
      </c>
      <c r="I2758" s="132" t="str">
        <f t="shared" ref="I2758:I2821" si="320">IF(E2758&lt;&gt;"",IFERROR(IF(N2758&lt;&gt;N2757,1,IF(E2758=E2757,I2757,I2757+1)),""),"")</f>
        <v/>
      </c>
      <c r="R2758" s="132" t="str">
        <f>IFERROR(VLOOKUP(Q2758,PROVEEDORES!$A$2:$B$100,2,0),"")</f>
        <v/>
      </c>
      <c r="U2758" s="127" t="str">
        <f>IFERROR(VLOOKUP(V2758,TRANSPORTE!$A$4:$B$99,2,0),"")</f>
        <v/>
      </c>
      <c r="Y2758" s="127" t="str">
        <f>IFERROR(VLOOKUP(V2758,TRANSPORTE!$A$4:$C$99,3,0),"")</f>
        <v/>
      </c>
      <c r="Z2758" s="127" t="str">
        <f>IFERROR(VLOOKUP(V2758,TRANSPORTE!$A$4:$D$99,4,0),"")</f>
        <v/>
      </c>
      <c r="AA2758" s="127" t="str">
        <f>IFERROR(VLOOKUP(V2758,TRANSPORTE!$A$4:$E$99,5,0),"")</f>
        <v/>
      </c>
      <c r="AB2758" s="127" t="str">
        <f t="shared" si="315"/>
        <v/>
      </c>
      <c r="AC2758" s="127" t="str">
        <f t="shared" ref="AC2758:AC2821" si="321">IF(N2758&lt;&gt;"",1,"")</f>
        <v/>
      </c>
      <c r="AE2758" s="132" t="str">
        <f t="shared" si="319"/>
        <v/>
      </c>
      <c r="AH2758" s="127" t="str">
        <f t="shared" si="318"/>
        <v/>
      </c>
    </row>
    <row r="2759" spans="2:34" x14ac:dyDescent="0.3">
      <c r="B2759" s="127" t="str">
        <f t="shared" si="316"/>
        <v/>
      </c>
      <c r="C2759" s="127" t="str">
        <f t="shared" si="317"/>
        <v/>
      </c>
      <c r="E2759" s="159"/>
      <c r="F2759" s="148" t="str">
        <f>IFERROR(VLOOKUP(CONCATENATE(G2759,E2759),LOTES!$A$6:$D$1002,4,0),"")</f>
        <v/>
      </c>
      <c r="H2759" s="136" t="str">
        <f>IFERROR(VLOOKUP(CONCATENATE(G2759,E2759),LOTES!$A$6:$F$1000,6,0),"")</f>
        <v/>
      </c>
      <c r="I2759" s="132" t="str">
        <f t="shared" si="320"/>
        <v/>
      </c>
      <c r="R2759" s="132" t="str">
        <f>IFERROR(VLOOKUP(Q2759,PROVEEDORES!$A$2:$B$100,2,0),"")</f>
        <v/>
      </c>
      <c r="U2759" s="127" t="str">
        <f>IFERROR(VLOOKUP(V2759,TRANSPORTE!$A$4:$B$99,2,0),"")</f>
        <v/>
      </c>
      <c r="Y2759" s="127" t="str">
        <f>IFERROR(VLOOKUP(V2759,TRANSPORTE!$A$4:$C$99,3,0),"")</f>
        <v/>
      </c>
      <c r="Z2759" s="127" t="str">
        <f>IFERROR(VLOOKUP(V2759,TRANSPORTE!$A$4:$D$99,4,0),"")</f>
        <v/>
      </c>
      <c r="AA2759" s="127" t="str">
        <f>IFERROR(VLOOKUP(V2759,TRANSPORTE!$A$4:$E$99,5,0),"")</f>
        <v/>
      </c>
      <c r="AB2759" s="127" t="str">
        <f t="shared" si="315"/>
        <v/>
      </c>
      <c r="AC2759" s="127" t="str">
        <f t="shared" si="321"/>
        <v/>
      </c>
      <c r="AE2759" s="132" t="str">
        <f t="shared" si="319"/>
        <v/>
      </c>
      <c r="AH2759" s="127" t="str">
        <f t="shared" si="318"/>
        <v/>
      </c>
    </row>
    <row r="2760" spans="2:34" x14ac:dyDescent="0.3">
      <c r="B2760" s="127" t="str">
        <f t="shared" si="316"/>
        <v/>
      </c>
      <c r="C2760" s="127" t="str">
        <f t="shared" si="317"/>
        <v/>
      </c>
      <c r="E2760" s="159"/>
      <c r="F2760" s="148" t="str">
        <f>IFERROR(VLOOKUP(CONCATENATE(G2760,E2760),LOTES!$A$6:$D$1002,4,0),"")</f>
        <v/>
      </c>
      <c r="H2760" s="136" t="str">
        <f>IFERROR(VLOOKUP(CONCATENATE(G2760,E2760),LOTES!$A$6:$F$1000,6,0),"")</f>
        <v/>
      </c>
      <c r="I2760" s="132" t="str">
        <f t="shared" si="320"/>
        <v/>
      </c>
      <c r="R2760" s="132" t="str">
        <f>IFERROR(VLOOKUP(Q2760,PROVEEDORES!$A$2:$B$100,2,0),"")</f>
        <v/>
      </c>
      <c r="U2760" s="127" t="str">
        <f>IFERROR(VLOOKUP(V2760,TRANSPORTE!$A$4:$B$99,2,0),"")</f>
        <v/>
      </c>
      <c r="Y2760" s="127" t="str">
        <f>IFERROR(VLOOKUP(V2760,TRANSPORTE!$A$4:$C$99,3,0),"")</f>
        <v/>
      </c>
      <c r="Z2760" s="127" t="str">
        <f>IFERROR(VLOOKUP(V2760,TRANSPORTE!$A$4:$D$99,4,0),"")</f>
        <v/>
      </c>
      <c r="AA2760" s="127" t="str">
        <f>IFERROR(VLOOKUP(V2760,TRANSPORTE!$A$4:$E$99,5,0),"")</f>
        <v/>
      </c>
      <c r="AB2760" s="127" t="str">
        <f t="shared" si="315"/>
        <v/>
      </c>
      <c r="AC2760" s="127" t="str">
        <f t="shared" si="321"/>
        <v/>
      </c>
      <c r="AE2760" s="132" t="str">
        <f t="shared" si="319"/>
        <v/>
      </c>
      <c r="AH2760" s="127" t="str">
        <f t="shared" si="318"/>
        <v/>
      </c>
    </row>
    <row r="2761" spans="2:34" x14ac:dyDescent="0.3">
      <c r="B2761" s="127" t="str">
        <f t="shared" si="316"/>
        <v/>
      </c>
      <c r="C2761" s="127" t="str">
        <f t="shared" si="317"/>
        <v/>
      </c>
      <c r="E2761" s="159"/>
      <c r="F2761" s="148" t="str">
        <f>IFERROR(VLOOKUP(CONCATENATE(G2761,E2761),LOTES!$A$6:$D$1002,4,0),"")</f>
        <v/>
      </c>
      <c r="H2761" s="136" t="str">
        <f>IFERROR(VLOOKUP(CONCATENATE(G2761,E2761),LOTES!$A$6:$F$1000,6,0),"")</f>
        <v/>
      </c>
      <c r="I2761" s="132" t="str">
        <f t="shared" si="320"/>
        <v/>
      </c>
      <c r="R2761" s="132" t="str">
        <f>IFERROR(VLOOKUP(Q2761,PROVEEDORES!$A$2:$B$100,2,0),"")</f>
        <v/>
      </c>
      <c r="U2761" s="127" t="str">
        <f>IFERROR(VLOOKUP(V2761,TRANSPORTE!$A$4:$B$99,2,0),"")</f>
        <v/>
      </c>
      <c r="Y2761" s="127" t="str">
        <f>IFERROR(VLOOKUP(V2761,TRANSPORTE!$A$4:$C$99,3,0),"")</f>
        <v/>
      </c>
      <c r="Z2761" s="127" t="str">
        <f>IFERROR(VLOOKUP(V2761,TRANSPORTE!$A$4:$D$99,4,0),"")</f>
        <v/>
      </c>
      <c r="AA2761" s="127" t="str">
        <f>IFERROR(VLOOKUP(V2761,TRANSPORTE!$A$4:$E$99,5,0),"")</f>
        <v/>
      </c>
      <c r="AB2761" s="127" t="str">
        <f t="shared" si="315"/>
        <v/>
      </c>
      <c r="AC2761" s="127" t="str">
        <f t="shared" si="321"/>
        <v/>
      </c>
      <c r="AE2761" s="132" t="str">
        <f t="shared" si="319"/>
        <v/>
      </c>
      <c r="AH2761" s="127" t="str">
        <f t="shared" si="318"/>
        <v/>
      </c>
    </row>
    <row r="2762" spans="2:34" x14ac:dyDescent="0.3">
      <c r="B2762" s="127" t="str">
        <f t="shared" si="316"/>
        <v/>
      </c>
      <c r="C2762" s="127" t="str">
        <f t="shared" si="317"/>
        <v/>
      </c>
      <c r="E2762" s="159"/>
      <c r="F2762" s="148" t="str">
        <f>IFERROR(VLOOKUP(CONCATENATE(G2762,E2762),LOTES!$A$6:$D$1002,4,0),"")</f>
        <v/>
      </c>
      <c r="H2762" s="136" t="str">
        <f>IFERROR(VLOOKUP(CONCATENATE(G2762,E2762),LOTES!$A$6:$F$1000,6,0),"")</f>
        <v/>
      </c>
      <c r="I2762" s="132" t="str">
        <f t="shared" si="320"/>
        <v/>
      </c>
      <c r="R2762" s="132" t="str">
        <f>IFERROR(VLOOKUP(Q2762,PROVEEDORES!$A$2:$B$100,2,0),"")</f>
        <v/>
      </c>
      <c r="U2762" s="127" t="str">
        <f>IFERROR(VLOOKUP(V2762,TRANSPORTE!$A$4:$B$99,2,0),"")</f>
        <v/>
      </c>
      <c r="Y2762" s="127" t="str">
        <f>IFERROR(VLOOKUP(V2762,TRANSPORTE!$A$4:$C$99,3,0),"")</f>
        <v/>
      </c>
      <c r="Z2762" s="127" t="str">
        <f>IFERROR(VLOOKUP(V2762,TRANSPORTE!$A$4:$D$99,4,0),"")</f>
        <v/>
      </c>
      <c r="AA2762" s="127" t="str">
        <f>IFERROR(VLOOKUP(V2762,TRANSPORTE!$A$4:$E$99,5,0),"")</f>
        <v/>
      </c>
      <c r="AB2762" s="127" t="str">
        <f t="shared" si="315"/>
        <v/>
      </c>
      <c r="AC2762" s="127" t="str">
        <f t="shared" si="321"/>
        <v/>
      </c>
      <c r="AE2762" s="132" t="str">
        <f t="shared" si="319"/>
        <v/>
      </c>
      <c r="AH2762" s="127" t="str">
        <f t="shared" si="318"/>
        <v/>
      </c>
    </row>
    <row r="2763" spans="2:34" x14ac:dyDescent="0.3">
      <c r="B2763" s="127" t="str">
        <f t="shared" si="316"/>
        <v/>
      </c>
      <c r="C2763" s="127" t="str">
        <f t="shared" si="317"/>
        <v/>
      </c>
      <c r="E2763" s="159"/>
      <c r="F2763" s="148" t="str">
        <f>IFERROR(VLOOKUP(CONCATENATE(G2763,E2763),LOTES!$A$6:$D$1002,4,0),"")</f>
        <v/>
      </c>
      <c r="H2763" s="136" t="str">
        <f>IFERROR(VLOOKUP(CONCATENATE(G2763,E2763),LOTES!$A$6:$F$1000,6,0),"")</f>
        <v/>
      </c>
      <c r="I2763" s="132" t="str">
        <f t="shared" si="320"/>
        <v/>
      </c>
      <c r="R2763" s="132" t="str">
        <f>IFERROR(VLOOKUP(Q2763,PROVEEDORES!$A$2:$B$100,2,0),"")</f>
        <v/>
      </c>
      <c r="U2763" s="127" t="str">
        <f>IFERROR(VLOOKUP(V2763,TRANSPORTE!$A$4:$B$99,2,0),"")</f>
        <v/>
      </c>
      <c r="Y2763" s="127" t="str">
        <f>IFERROR(VLOOKUP(V2763,TRANSPORTE!$A$4:$C$99,3,0),"")</f>
        <v/>
      </c>
      <c r="Z2763" s="127" t="str">
        <f>IFERROR(VLOOKUP(V2763,TRANSPORTE!$A$4:$D$99,4,0),"")</f>
        <v/>
      </c>
      <c r="AA2763" s="127" t="str">
        <f>IFERROR(VLOOKUP(V2763,TRANSPORTE!$A$4:$E$99,5,0),"")</f>
        <v/>
      </c>
      <c r="AB2763" s="127" t="str">
        <f t="shared" ref="AB2763:AB2826" si="322">IF(N2763&lt;&gt;"",IF(A2763&lt;&gt;A2762,1,IF(N2763=N2762,AB2762,AB2762+1)),"")</f>
        <v/>
      </c>
      <c r="AC2763" s="127" t="str">
        <f t="shared" si="321"/>
        <v/>
      </c>
      <c r="AE2763" s="132" t="str">
        <f t="shared" si="319"/>
        <v/>
      </c>
      <c r="AH2763" s="127" t="str">
        <f t="shared" si="318"/>
        <v/>
      </c>
    </row>
    <row r="2764" spans="2:34" x14ac:dyDescent="0.3">
      <c r="B2764" s="127" t="str">
        <f t="shared" si="316"/>
        <v/>
      </c>
      <c r="C2764" s="127" t="str">
        <f t="shared" si="317"/>
        <v/>
      </c>
      <c r="E2764" s="159"/>
      <c r="F2764" s="148" t="str">
        <f>IFERROR(VLOOKUP(CONCATENATE(G2764,E2764),LOTES!$A$6:$D$1002,4,0),"")</f>
        <v/>
      </c>
      <c r="H2764" s="136" t="str">
        <f>IFERROR(VLOOKUP(CONCATENATE(G2764,E2764),LOTES!$A$6:$F$1000,6,0),"")</f>
        <v/>
      </c>
      <c r="I2764" s="132" t="str">
        <f t="shared" si="320"/>
        <v/>
      </c>
      <c r="R2764" s="132" t="str">
        <f>IFERROR(VLOOKUP(Q2764,PROVEEDORES!$A$2:$B$100,2,0),"")</f>
        <v/>
      </c>
      <c r="U2764" s="127" t="str">
        <f>IFERROR(VLOOKUP(V2764,TRANSPORTE!$A$4:$B$99,2,0),"")</f>
        <v/>
      </c>
      <c r="Y2764" s="127" t="str">
        <f>IFERROR(VLOOKUP(V2764,TRANSPORTE!$A$4:$C$99,3,0),"")</f>
        <v/>
      </c>
      <c r="Z2764" s="127" t="str">
        <f>IFERROR(VLOOKUP(V2764,TRANSPORTE!$A$4:$D$99,4,0),"")</f>
        <v/>
      </c>
      <c r="AA2764" s="127" t="str">
        <f>IFERROR(VLOOKUP(V2764,TRANSPORTE!$A$4:$E$99,5,0),"")</f>
        <v/>
      </c>
      <c r="AB2764" s="127" t="str">
        <f t="shared" si="322"/>
        <v/>
      </c>
      <c r="AC2764" s="127" t="str">
        <f t="shared" si="321"/>
        <v/>
      </c>
      <c r="AE2764" s="132" t="str">
        <f t="shared" si="319"/>
        <v/>
      </c>
      <c r="AH2764" s="127" t="str">
        <f t="shared" si="318"/>
        <v/>
      </c>
    </row>
    <row r="2765" spans="2:34" x14ac:dyDescent="0.3">
      <c r="B2765" s="127" t="str">
        <f t="shared" si="316"/>
        <v/>
      </c>
      <c r="C2765" s="127" t="str">
        <f t="shared" si="317"/>
        <v/>
      </c>
      <c r="E2765" s="159"/>
      <c r="F2765" s="148" t="str">
        <f>IFERROR(VLOOKUP(CONCATENATE(G2765,E2765),LOTES!$A$6:$D$1002,4,0),"")</f>
        <v/>
      </c>
      <c r="H2765" s="136" t="str">
        <f>IFERROR(VLOOKUP(CONCATENATE(G2765,E2765),LOTES!$A$6:$F$1000,6,0),"")</f>
        <v/>
      </c>
      <c r="I2765" s="132" t="str">
        <f t="shared" si="320"/>
        <v/>
      </c>
      <c r="R2765" s="132" t="str">
        <f>IFERROR(VLOOKUP(Q2765,PROVEEDORES!$A$2:$B$100,2,0),"")</f>
        <v/>
      </c>
      <c r="U2765" s="127" t="str">
        <f>IFERROR(VLOOKUP(V2765,TRANSPORTE!$A$4:$B$99,2,0),"")</f>
        <v/>
      </c>
      <c r="Y2765" s="127" t="str">
        <f>IFERROR(VLOOKUP(V2765,TRANSPORTE!$A$4:$C$99,3,0),"")</f>
        <v/>
      </c>
      <c r="Z2765" s="127" t="str">
        <f>IFERROR(VLOOKUP(V2765,TRANSPORTE!$A$4:$D$99,4,0),"")</f>
        <v/>
      </c>
      <c r="AA2765" s="127" t="str">
        <f>IFERROR(VLOOKUP(V2765,TRANSPORTE!$A$4:$E$99,5,0),"")</f>
        <v/>
      </c>
      <c r="AB2765" s="127" t="str">
        <f t="shared" si="322"/>
        <v/>
      </c>
      <c r="AC2765" s="127" t="str">
        <f t="shared" si="321"/>
        <v/>
      </c>
      <c r="AE2765" s="132" t="str">
        <f t="shared" si="319"/>
        <v/>
      </c>
      <c r="AH2765" s="127" t="str">
        <f t="shared" si="318"/>
        <v/>
      </c>
    </row>
    <row r="2766" spans="2:34" x14ac:dyDescent="0.3">
      <c r="B2766" s="127" t="str">
        <f t="shared" si="316"/>
        <v/>
      </c>
      <c r="C2766" s="127" t="str">
        <f t="shared" si="317"/>
        <v/>
      </c>
      <c r="E2766" s="159"/>
      <c r="F2766" s="148" t="str">
        <f>IFERROR(VLOOKUP(CONCATENATE(G2766,E2766),LOTES!$A$6:$D$1002,4,0),"")</f>
        <v/>
      </c>
      <c r="H2766" s="136" t="str">
        <f>IFERROR(VLOOKUP(CONCATENATE(G2766,E2766),LOTES!$A$6:$F$1000,6,0),"")</f>
        <v/>
      </c>
      <c r="I2766" s="132" t="str">
        <f t="shared" si="320"/>
        <v/>
      </c>
      <c r="R2766" s="132" t="str">
        <f>IFERROR(VLOOKUP(Q2766,PROVEEDORES!$A$2:$B$100,2,0),"")</f>
        <v/>
      </c>
      <c r="U2766" s="127" t="str">
        <f>IFERROR(VLOOKUP(V2766,TRANSPORTE!$A$4:$B$99,2,0),"")</f>
        <v/>
      </c>
      <c r="Y2766" s="127" t="str">
        <f>IFERROR(VLOOKUP(V2766,TRANSPORTE!$A$4:$C$99,3,0),"")</f>
        <v/>
      </c>
      <c r="Z2766" s="127" t="str">
        <f>IFERROR(VLOOKUP(V2766,TRANSPORTE!$A$4:$D$99,4,0),"")</f>
        <v/>
      </c>
      <c r="AA2766" s="127" t="str">
        <f>IFERROR(VLOOKUP(V2766,TRANSPORTE!$A$4:$E$99,5,0),"")</f>
        <v/>
      </c>
      <c r="AB2766" s="127" t="str">
        <f t="shared" si="322"/>
        <v/>
      </c>
      <c r="AC2766" s="127" t="str">
        <f t="shared" si="321"/>
        <v/>
      </c>
      <c r="AE2766" s="132" t="str">
        <f t="shared" si="319"/>
        <v/>
      </c>
      <c r="AH2766" s="127" t="str">
        <f t="shared" si="318"/>
        <v/>
      </c>
    </row>
    <row r="2767" spans="2:34" x14ac:dyDescent="0.3">
      <c r="B2767" s="127" t="str">
        <f t="shared" si="316"/>
        <v/>
      </c>
      <c r="C2767" s="127" t="str">
        <f t="shared" si="317"/>
        <v/>
      </c>
      <c r="E2767" s="159"/>
      <c r="F2767" s="148" t="str">
        <f>IFERROR(VLOOKUP(CONCATENATE(G2767,E2767),LOTES!$A$6:$D$1002,4,0),"")</f>
        <v/>
      </c>
      <c r="H2767" s="136" t="str">
        <f>IFERROR(VLOOKUP(CONCATENATE(G2767,E2767),LOTES!$A$6:$F$1000,6,0),"")</f>
        <v/>
      </c>
      <c r="I2767" s="132" t="str">
        <f t="shared" si="320"/>
        <v/>
      </c>
      <c r="R2767" s="132" t="str">
        <f>IFERROR(VLOOKUP(Q2767,PROVEEDORES!$A$2:$B$100,2,0),"")</f>
        <v/>
      </c>
      <c r="U2767" s="127" t="str">
        <f>IFERROR(VLOOKUP(V2767,TRANSPORTE!$A$4:$B$99,2,0),"")</f>
        <v/>
      </c>
      <c r="Y2767" s="127" t="str">
        <f>IFERROR(VLOOKUP(V2767,TRANSPORTE!$A$4:$C$99,3,0),"")</f>
        <v/>
      </c>
      <c r="Z2767" s="127" t="str">
        <f>IFERROR(VLOOKUP(V2767,TRANSPORTE!$A$4:$D$99,4,0),"")</f>
        <v/>
      </c>
      <c r="AA2767" s="127" t="str">
        <f>IFERROR(VLOOKUP(V2767,TRANSPORTE!$A$4:$E$99,5,0),"")</f>
        <v/>
      </c>
      <c r="AB2767" s="127" t="str">
        <f t="shared" si="322"/>
        <v/>
      </c>
      <c r="AC2767" s="127" t="str">
        <f t="shared" si="321"/>
        <v/>
      </c>
      <c r="AE2767" s="132" t="str">
        <f t="shared" si="319"/>
        <v/>
      </c>
      <c r="AH2767" s="127" t="str">
        <f t="shared" si="318"/>
        <v/>
      </c>
    </row>
    <row r="2768" spans="2:34" x14ac:dyDescent="0.3">
      <c r="B2768" s="127" t="str">
        <f t="shared" si="316"/>
        <v/>
      </c>
      <c r="C2768" s="127" t="str">
        <f t="shared" si="317"/>
        <v/>
      </c>
      <c r="E2768" s="159"/>
      <c r="F2768" s="148" t="str">
        <f>IFERROR(VLOOKUP(CONCATENATE(G2768,E2768),LOTES!$A$6:$D$1002,4,0),"")</f>
        <v/>
      </c>
      <c r="H2768" s="136" t="str">
        <f>IFERROR(VLOOKUP(CONCATENATE(G2768,E2768),LOTES!$A$6:$F$1000,6,0),"")</f>
        <v/>
      </c>
      <c r="I2768" s="132" t="str">
        <f t="shared" si="320"/>
        <v/>
      </c>
      <c r="R2768" s="132" t="str">
        <f>IFERROR(VLOOKUP(Q2768,PROVEEDORES!$A$2:$B$100,2,0),"")</f>
        <v/>
      </c>
      <c r="U2768" s="127" t="str">
        <f>IFERROR(VLOOKUP(V2768,TRANSPORTE!$A$4:$B$99,2,0),"")</f>
        <v/>
      </c>
      <c r="Y2768" s="127" t="str">
        <f>IFERROR(VLOOKUP(V2768,TRANSPORTE!$A$4:$C$99,3,0),"")</f>
        <v/>
      </c>
      <c r="Z2768" s="127" t="str">
        <f>IFERROR(VLOOKUP(V2768,TRANSPORTE!$A$4:$D$99,4,0),"")</f>
        <v/>
      </c>
      <c r="AA2768" s="127" t="str">
        <f>IFERROR(VLOOKUP(V2768,TRANSPORTE!$A$4:$E$99,5,0),"")</f>
        <v/>
      </c>
      <c r="AB2768" s="127" t="str">
        <f t="shared" si="322"/>
        <v/>
      </c>
      <c r="AC2768" s="127" t="str">
        <f t="shared" si="321"/>
        <v/>
      </c>
      <c r="AE2768" s="132" t="str">
        <f t="shared" si="319"/>
        <v/>
      </c>
      <c r="AH2768" s="127" t="str">
        <f t="shared" si="318"/>
        <v/>
      </c>
    </row>
    <row r="2769" spans="2:34" x14ac:dyDescent="0.3">
      <c r="B2769" s="127" t="str">
        <f t="shared" si="316"/>
        <v/>
      </c>
      <c r="C2769" s="127" t="str">
        <f t="shared" si="317"/>
        <v/>
      </c>
      <c r="E2769" s="159"/>
      <c r="F2769" s="148" t="str">
        <f>IFERROR(VLOOKUP(CONCATENATE(G2769,E2769),LOTES!$A$6:$D$1002,4,0),"")</f>
        <v/>
      </c>
      <c r="H2769" s="136" t="str">
        <f>IFERROR(VLOOKUP(CONCATENATE(G2769,E2769),LOTES!$A$6:$F$1000,6,0),"")</f>
        <v/>
      </c>
      <c r="I2769" s="132" t="str">
        <f t="shared" si="320"/>
        <v/>
      </c>
      <c r="R2769" s="132" t="str">
        <f>IFERROR(VLOOKUP(Q2769,PROVEEDORES!$A$2:$B$100,2,0),"")</f>
        <v/>
      </c>
      <c r="U2769" s="127" t="str">
        <f>IFERROR(VLOOKUP(V2769,TRANSPORTE!$A$4:$B$99,2,0),"")</f>
        <v/>
      </c>
      <c r="Y2769" s="127" t="str">
        <f>IFERROR(VLOOKUP(V2769,TRANSPORTE!$A$4:$C$99,3,0),"")</f>
        <v/>
      </c>
      <c r="Z2769" s="127" t="str">
        <f>IFERROR(VLOOKUP(V2769,TRANSPORTE!$A$4:$D$99,4,0),"")</f>
        <v/>
      </c>
      <c r="AA2769" s="127" t="str">
        <f>IFERROR(VLOOKUP(V2769,TRANSPORTE!$A$4:$E$99,5,0),"")</f>
        <v/>
      </c>
      <c r="AB2769" s="127" t="str">
        <f t="shared" si="322"/>
        <v/>
      </c>
      <c r="AC2769" s="127" t="str">
        <f t="shared" si="321"/>
        <v/>
      </c>
      <c r="AE2769" s="132" t="str">
        <f t="shared" si="319"/>
        <v/>
      </c>
      <c r="AH2769" s="127" t="str">
        <f t="shared" si="318"/>
        <v/>
      </c>
    </row>
    <row r="2770" spans="2:34" x14ac:dyDescent="0.3">
      <c r="B2770" s="127" t="str">
        <f t="shared" si="316"/>
        <v/>
      </c>
      <c r="C2770" s="127" t="str">
        <f t="shared" si="317"/>
        <v/>
      </c>
      <c r="E2770" s="159"/>
      <c r="F2770" s="148" t="str">
        <f>IFERROR(VLOOKUP(CONCATENATE(G2770,E2770),LOTES!$A$6:$D$1002,4,0),"")</f>
        <v/>
      </c>
      <c r="H2770" s="136" t="str">
        <f>IFERROR(VLOOKUP(CONCATENATE(G2770,E2770),LOTES!$A$6:$F$1000,6,0),"")</f>
        <v/>
      </c>
      <c r="I2770" s="132" t="str">
        <f t="shared" si="320"/>
        <v/>
      </c>
      <c r="R2770" s="132" t="str">
        <f>IFERROR(VLOOKUP(Q2770,PROVEEDORES!$A$2:$B$100,2,0),"")</f>
        <v/>
      </c>
      <c r="U2770" s="127" t="str">
        <f>IFERROR(VLOOKUP(V2770,TRANSPORTE!$A$4:$B$99,2,0),"")</f>
        <v/>
      </c>
      <c r="Y2770" s="127" t="str">
        <f>IFERROR(VLOOKUP(V2770,TRANSPORTE!$A$4:$C$99,3,0),"")</f>
        <v/>
      </c>
      <c r="Z2770" s="127" t="str">
        <f>IFERROR(VLOOKUP(V2770,TRANSPORTE!$A$4:$D$99,4,0),"")</f>
        <v/>
      </c>
      <c r="AA2770" s="127" t="str">
        <f>IFERROR(VLOOKUP(V2770,TRANSPORTE!$A$4:$E$99,5,0),"")</f>
        <v/>
      </c>
      <c r="AB2770" s="127" t="str">
        <f t="shared" si="322"/>
        <v/>
      </c>
      <c r="AC2770" s="127" t="str">
        <f t="shared" si="321"/>
        <v/>
      </c>
      <c r="AE2770" s="132" t="str">
        <f t="shared" si="319"/>
        <v/>
      </c>
      <c r="AH2770" s="127" t="str">
        <f t="shared" si="318"/>
        <v/>
      </c>
    </row>
    <row r="2771" spans="2:34" x14ac:dyDescent="0.3">
      <c r="B2771" s="127" t="str">
        <f t="shared" si="316"/>
        <v/>
      </c>
      <c r="C2771" s="127" t="str">
        <f t="shared" si="317"/>
        <v/>
      </c>
      <c r="E2771" s="159"/>
      <c r="F2771" s="148" t="str">
        <f>IFERROR(VLOOKUP(CONCATENATE(G2771,E2771),LOTES!$A$6:$D$1002,4,0),"")</f>
        <v/>
      </c>
      <c r="H2771" s="136" t="str">
        <f>IFERROR(VLOOKUP(CONCATENATE(G2771,E2771),LOTES!$A$6:$F$1000,6,0),"")</f>
        <v/>
      </c>
      <c r="I2771" s="132" t="str">
        <f t="shared" si="320"/>
        <v/>
      </c>
      <c r="R2771" s="132" t="str">
        <f>IFERROR(VLOOKUP(Q2771,PROVEEDORES!$A$2:$B$100,2,0),"")</f>
        <v/>
      </c>
      <c r="U2771" s="127" t="str">
        <f>IFERROR(VLOOKUP(V2771,TRANSPORTE!$A$4:$B$99,2,0),"")</f>
        <v/>
      </c>
      <c r="Y2771" s="127" t="str">
        <f>IFERROR(VLOOKUP(V2771,TRANSPORTE!$A$4:$C$99,3,0),"")</f>
        <v/>
      </c>
      <c r="Z2771" s="127" t="str">
        <f>IFERROR(VLOOKUP(V2771,TRANSPORTE!$A$4:$D$99,4,0),"")</f>
        <v/>
      </c>
      <c r="AA2771" s="127" t="str">
        <f>IFERROR(VLOOKUP(V2771,TRANSPORTE!$A$4:$E$99,5,0),"")</f>
        <v/>
      </c>
      <c r="AB2771" s="127" t="str">
        <f t="shared" si="322"/>
        <v/>
      </c>
      <c r="AC2771" s="127" t="str">
        <f t="shared" si="321"/>
        <v/>
      </c>
      <c r="AE2771" s="132" t="str">
        <f t="shared" si="319"/>
        <v/>
      </c>
      <c r="AH2771" s="127" t="str">
        <f t="shared" si="318"/>
        <v/>
      </c>
    </row>
    <row r="2772" spans="2:34" x14ac:dyDescent="0.3">
      <c r="B2772" s="127" t="str">
        <f t="shared" si="316"/>
        <v/>
      </c>
      <c r="C2772" s="127" t="str">
        <f t="shared" si="317"/>
        <v/>
      </c>
      <c r="E2772" s="159"/>
      <c r="F2772" s="148" t="str">
        <f>IFERROR(VLOOKUP(CONCATENATE(G2772,E2772),LOTES!$A$6:$D$1002,4,0),"")</f>
        <v/>
      </c>
      <c r="H2772" s="136" t="str">
        <f>IFERROR(VLOOKUP(CONCATENATE(G2772,E2772),LOTES!$A$6:$F$1000,6,0),"")</f>
        <v/>
      </c>
      <c r="I2772" s="132" t="str">
        <f t="shared" si="320"/>
        <v/>
      </c>
      <c r="R2772" s="132" t="str">
        <f>IFERROR(VLOOKUP(Q2772,PROVEEDORES!$A$2:$B$100,2,0),"")</f>
        <v/>
      </c>
      <c r="U2772" s="127" t="str">
        <f>IFERROR(VLOOKUP(V2772,TRANSPORTE!$A$4:$B$99,2,0),"")</f>
        <v/>
      </c>
      <c r="Y2772" s="127" t="str">
        <f>IFERROR(VLOOKUP(V2772,TRANSPORTE!$A$4:$C$99,3,0),"")</f>
        <v/>
      </c>
      <c r="Z2772" s="127" t="str">
        <f>IFERROR(VLOOKUP(V2772,TRANSPORTE!$A$4:$D$99,4,0),"")</f>
        <v/>
      </c>
      <c r="AA2772" s="127" t="str">
        <f>IFERROR(VLOOKUP(V2772,TRANSPORTE!$A$4:$E$99,5,0),"")</f>
        <v/>
      </c>
      <c r="AB2772" s="127" t="str">
        <f t="shared" si="322"/>
        <v/>
      </c>
      <c r="AC2772" s="127" t="str">
        <f t="shared" si="321"/>
        <v/>
      </c>
      <c r="AE2772" s="132" t="str">
        <f t="shared" si="319"/>
        <v/>
      </c>
      <c r="AH2772" s="127" t="str">
        <f t="shared" si="318"/>
        <v/>
      </c>
    </row>
    <row r="2773" spans="2:34" x14ac:dyDescent="0.3">
      <c r="B2773" s="127" t="str">
        <f t="shared" si="316"/>
        <v/>
      </c>
      <c r="C2773" s="127" t="str">
        <f t="shared" si="317"/>
        <v/>
      </c>
      <c r="E2773" s="159"/>
      <c r="F2773" s="148" t="str">
        <f>IFERROR(VLOOKUP(CONCATENATE(G2773,E2773),LOTES!$A$6:$D$1002,4,0),"")</f>
        <v/>
      </c>
      <c r="H2773" s="136" t="str">
        <f>IFERROR(VLOOKUP(CONCATENATE(G2773,E2773),LOTES!$A$6:$F$1000,6,0),"")</f>
        <v/>
      </c>
      <c r="I2773" s="132" t="str">
        <f t="shared" si="320"/>
        <v/>
      </c>
      <c r="R2773" s="132" t="str">
        <f>IFERROR(VLOOKUP(Q2773,PROVEEDORES!$A$2:$B$100,2,0),"")</f>
        <v/>
      </c>
      <c r="U2773" s="127" t="str">
        <f>IFERROR(VLOOKUP(V2773,TRANSPORTE!$A$4:$B$99,2,0),"")</f>
        <v/>
      </c>
      <c r="Y2773" s="127" t="str">
        <f>IFERROR(VLOOKUP(V2773,TRANSPORTE!$A$4:$C$99,3,0),"")</f>
        <v/>
      </c>
      <c r="Z2773" s="127" t="str">
        <f>IFERROR(VLOOKUP(V2773,TRANSPORTE!$A$4:$D$99,4,0),"")</f>
        <v/>
      </c>
      <c r="AA2773" s="127" t="str">
        <f>IFERROR(VLOOKUP(V2773,TRANSPORTE!$A$4:$E$99,5,0),"")</f>
        <v/>
      </c>
      <c r="AB2773" s="127" t="str">
        <f t="shared" si="322"/>
        <v/>
      </c>
      <c r="AC2773" s="127" t="str">
        <f t="shared" si="321"/>
        <v/>
      </c>
      <c r="AE2773" s="132" t="str">
        <f t="shared" si="319"/>
        <v/>
      </c>
      <c r="AH2773" s="127" t="str">
        <f t="shared" si="318"/>
        <v/>
      </c>
    </row>
    <row r="2774" spans="2:34" x14ac:dyDescent="0.3">
      <c r="B2774" s="127" t="str">
        <f t="shared" si="316"/>
        <v/>
      </c>
      <c r="C2774" s="127" t="str">
        <f t="shared" si="317"/>
        <v/>
      </c>
      <c r="E2774" s="159"/>
      <c r="F2774" s="148" t="str">
        <f>IFERROR(VLOOKUP(CONCATENATE(G2774,E2774),LOTES!$A$6:$D$1002,4,0),"")</f>
        <v/>
      </c>
      <c r="H2774" s="136" t="str">
        <f>IFERROR(VLOOKUP(CONCATENATE(G2774,E2774),LOTES!$A$6:$F$1000,6,0),"")</f>
        <v/>
      </c>
      <c r="I2774" s="132" t="str">
        <f t="shared" si="320"/>
        <v/>
      </c>
      <c r="R2774" s="132" t="str">
        <f>IFERROR(VLOOKUP(Q2774,PROVEEDORES!$A$2:$B$100,2,0),"")</f>
        <v/>
      </c>
      <c r="U2774" s="127" t="str">
        <f>IFERROR(VLOOKUP(V2774,TRANSPORTE!$A$4:$B$99,2,0),"")</f>
        <v/>
      </c>
      <c r="Y2774" s="127" t="str">
        <f>IFERROR(VLOOKUP(V2774,TRANSPORTE!$A$4:$C$99,3,0),"")</f>
        <v/>
      </c>
      <c r="Z2774" s="127" t="str">
        <f>IFERROR(VLOOKUP(V2774,TRANSPORTE!$A$4:$D$99,4,0),"")</f>
        <v/>
      </c>
      <c r="AA2774" s="127" t="str">
        <f>IFERROR(VLOOKUP(V2774,TRANSPORTE!$A$4:$E$99,5,0),"")</f>
        <v/>
      </c>
      <c r="AB2774" s="127" t="str">
        <f t="shared" si="322"/>
        <v/>
      </c>
      <c r="AC2774" s="127" t="str">
        <f t="shared" si="321"/>
        <v/>
      </c>
      <c r="AE2774" s="132" t="str">
        <f t="shared" si="319"/>
        <v/>
      </c>
      <c r="AH2774" s="127" t="str">
        <f t="shared" si="318"/>
        <v/>
      </c>
    </row>
    <row r="2775" spans="2:34" x14ac:dyDescent="0.3">
      <c r="B2775" s="127" t="str">
        <f t="shared" si="316"/>
        <v/>
      </c>
      <c r="C2775" s="127" t="str">
        <f t="shared" si="317"/>
        <v/>
      </c>
      <c r="E2775" s="159"/>
      <c r="F2775" s="148" t="str">
        <f>IFERROR(VLOOKUP(CONCATENATE(G2775,E2775),LOTES!$A$6:$D$1002,4,0),"")</f>
        <v/>
      </c>
      <c r="H2775" s="136" t="str">
        <f>IFERROR(VLOOKUP(CONCATENATE(G2775,E2775),LOTES!$A$6:$F$1000,6,0),"")</f>
        <v/>
      </c>
      <c r="I2775" s="132" t="str">
        <f t="shared" si="320"/>
        <v/>
      </c>
      <c r="R2775" s="132" t="str">
        <f>IFERROR(VLOOKUP(Q2775,PROVEEDORES!$A$2:$B$100,2,0),"")</f>
        <v/>
      </c>
      <c r="U2775" s="127" t="str">
        <f>IFERROR(VLOOKUP(V2775,TRANSPORTE!$A$4:$B$99,2,0),"")</f>
        <v/>
      </c>
      <c r="Y2775" s="127" t="str">
        <f>IFERROR(VLOOKUP(V2775,TRANSPORTE!$A$4:$C$99,3,0),"")</f>
        <v/>
      </c>
      <c r="Z2775" s="127" t="str">
        <f>IFERROR(VLOOKUP(V2775,TRANSPORTE!$A$4:$D$99,4,0),"")</f>
        <v/>
      </c>
      <c r="AA2775" s="127" t="str">
        <f>IFERROR(VLOOKUP(V2775,TRANSPORTE!$A$4:$E$99,5,0),"")</f>
        <v/>
      </c>
      <c r="AB2775" s="127" t="str">
        <f t="shared" si="322"/>
        <v/>
      </c>
      <c r="AC2775" s="127" t="str">
        <f t="shared" si="321"/>
        <v/>
      </c>
      <c r="AE2775" s="132" t="str">
        <f t="shared" si="319"/>
        <v/>
      </c>
      <c r="AH2775" s="127" t="str">
        <f t="shared" si="318"/>
        <v/>
      </c>
    </row>
    <row r="2776" spans="2:34" x14ac:dyDescent="0.3">
      <c r="B2776" s="127" t="str">
        <f t="shared" si="316"/>
        <v/>
      </c>
      <c r="C2776" s="127" t="str">
        <f t="shared" si="317"/>
        <v/>
      </c>
      <c r="E2776" s="159"/>
      <c r="F2776" s="148" t="str">
        <f>IFERROR(VLOOKUP(CONCATENATE(G2776,E2776),LOTES!$A$6:$D$1002,4,0),"")</f>
        <v/>
      </c>
      <c r="H2776" s="136" t="str">
        <f>IFERROR(VLOOKUP(CONCATENATE(G2776,E2776),LOTES!$A$6:$F$1000,6,0),"")</f>
        <v/>
      </c>
      <c r="I2776" s="132" t="str">
        <f t="shared" si="320"/>
        <v/>
      </c>
      <c r="R2776" s="132" t="str">
        <f>IFERROR(VLOOKUP(Q2776,PROVEEDORES!$A$2:$B$100,2,0),"")</f>
        <v/>
      </c>
      <c r="U2776" s="127" t="str">
        <f>IFERROR(VLOOKUP(V2776,TRANSPORTE!$A$4:$B$99,2,0),"")</f>
        <v/>
      </c>
      <c r="Y2776" s="127" t="str">
        <f>IFERROR(VLOOKUP(V2776,TRANSPORTE!$A$4:$C$99,3,0),"")</f>
        <v/>
      </c>
      <c r="Z2776" s="127" t="str">
        <f>IFERROR(VLOOKUP(V2776,TRANSPORTE!$A$4:$D$99,4,0),"")</f>
        <v/>
      </c>
      <c r="AA2776" s="127" t="str">
        <f>IFERROR(VLOOKUP(V2776,TRANSPORTE!$A$4:$E$99,5,0),"")</f>
        <v/>
      </c>
      <c r="AB2776" s="127" t="str">
        <f t="shared" si="322"/>
        <v/>
      </c>
      <c r="AC2776" s="127" t="str">
        <f t="shared" si="321"/>
        <v/>
      </c>
      <c r="AE2776" s="132" t="str">
        <f t="shared" si="319"/>
        <v/>
      </c>
      <c r="AH2776" s="127" t="str">
        <f t="shared" si="318"/>
        <v/>
      </c>
    </row>
    <row r="2777" spans="2:34" x14ac:dyDescent="0.3">
      <c r="B2777" s="127" t="str">
        <f t="shared" si="316"/>
        <v/>
      </c>
      <c r="C2777" s="127" t="str">
        <f t="shared" si="317"/>
        <v/>
      </c>
      <c r="E2777" s="159"/>
      <c r="F2777" s="148" t="str">
        <f>IFERROR(VLOOKUP(CONCATENATE(G2777,E2777),LOTES!$A$6:$D$1002,4,0),"")</f>
        <v/>
      </c>
      <c r="H2777" s="136" t="str">
        <f>IFERROR(VLOOKUP(CONCATENATE(G2777,E2777),LOTES!$A$6:$F$1000,6,0),"")</f>
        <v/>
      </c>
      <c r="I2777" s="132" t="str">
        <f t="shared" si="320"/>
        <v/>
      </c>
      <c r="R2777" s="132" t="str">
        <f>IFERROR(VLOOKUP(Q2777,PROVEEDORES!$A$2:$B$100,2,0),"")</f>
        <v/>
      </c>
      <c r="U2777" s="127" t="str">
        <f>IFERROR(VLOOKUP(V2777,TRANSPORTE!$A$4:$B$99,2,0),"")</f>
        <v/>
      </c>
      <c r="Y2777" s="127" t="str">
        <f>IFERROR(VLOOKUP(V2777,TRANSPORTE!$A$4:$C$99,3,0),"")</f>
        <v/>
      </c>
      <c r="Z2777" s="127" t="str">
        <f>IFERROR(VLOOKUP(V2777,TRANSPORTE!$A$4:$D$99,4,0),"")</f>
        <v/>
      </c>
      <c r="AA2777" s="127" t="str">
        <f>IFERROR(VLOOKUP(V2777,TRANSPORTE!$A$4:$E$99,5,0),"")</f>
        <v/>
      </c>
      <c r="AB2777" s="127" t="str">
        <f t="shared" si="322"/>
        <v/>
      </c>
      <c r="AC2777" s="127" t="str">
        <f t="shared" si="321"/>
        <v/>
      </c>
      <c r="AE2777" s="132" t="str">
        <f t="shared" si="319"/>
        <v/>
      </c>
      <c r="AH2777" s="127" t="str">
        <f t="shared" si="318"/>
        <v/>
      </c>
    </row>
    <row r="2778" spans="2:34" x14ac:dyDescent="0.3">
      <c r="B2778" s="127" t="str">
        <f t="shared" si="316"/>
        <v/>
      </c>
      <c r="C2778" s="127" t="str">
        <f t="shared" si="317"/>
        <v/>
      </c>
      <c r="E2778" s="159"/>
      <c r="F2778" s="148" t="str">
        <f>IFERROR(VLOOKUP(CONCATENATE(G2778,E2778),LOTES!$A$6:$D$1002,4,0),"")</f>
        <v/>
      </c>
      <c r="H2778" s="136" t="str">
        <f>IFERROR(VLOOKUP(CONCATENATE(G2778,E2778),LOTES!$A$6:$F$1000,6,0),"")</f>
        <v/>
      </c>
      <c r="I2778" s="132" t="str">
        <f t="shared" si="320"/>
        <v/>
      </c>
      <c r="R2778" s="132" t="str">
        <f>IFERROR(VLOOKUP(Q2778,PROVEEDORES!$A$2:$B$100,2,0),"")</f>
        <v/>
      </c>
      <c r="U2778" s="127" t="str">
        <f>IFERROR(VLOOKUP(V2778,TRANSPORTE!$A$4:$B$99,2,0),"")</f>
        <v/>
      </c>
      <c r="Y2778" s="127" t="str">
        <f>IFERROR(VLOOKUP(V2778,TRANSPORTE!$A$4:$C$99,3,0),"")</f>
        <v/>
      </c>
      <c r="Z2778" s="127" t="str">
        <f>IFERROR(VLOOKUP(V2778,TRANSPORTE!$A$4:$D$99,4,0),"")</f>
        <v/>
      </c>
      <c r="AA2778" s="127" t="str">
        <f>IFERROR(VLOOKUP(V2778,TRANSPORTE!$A$4:$E$99,5,0),"")</f>
        <v/>
      </c>
      <c r="AB2778" s="127" t="str">
        <f t="shared" si="322"/>
        <v/>
      </c>
      <c r="AC2778" s="127" t="str">
        <f t="shared" si="321"/>
        <v/>
      </c>
      <c r="AE2778" s="132" t="str">
        <f t="shared" si="319"/>
        <v/>
      </c>
      <c r="AH2778" s="127" t="str">
        <f t="shared" si="318"/>
        <v/>
      </c>
    </row>
    <row r="2779" spans="2:34" x14ac:dyDescent="0.3">
      <c r="B2779" s="127" t="str">
        <f t="shared" si="316"/>
        <v/>
      </c>
      <c r="C2779" s="127" t="str">
        <f t="shared" si="317"/>
        <v/>
      </c>
      <c r="E2779" s="159"/>
      <c r="F2779" s="148" t="str">
        <f>IFERROR(VLOOKUP(CONCATENATE(G2779,E2779),LOTES!$A$6:$D$1002,4,0),"")</f>
        <v/>
      </c>
      <c r="H2779" s="136" t="str">
        <f>IFERROR(VLOOKUP(CONCATENATE(G2779,E2779),LOTES!$A$6:$F$1000,6,0),"")</f>
        <v/>
      </c>
      <c r="I2779" s="132" t="str">
        <f t="shared" si="320"/>
        <v/>
      </c>
      <c r="R2779" s="132" t="str">
        <f>IFERROR(VLOOKUP(Q2779,PROVEEDORES!$A$2:$B$100,2,0),"")</f>
        <v/>
      </c>
      <c r="U2779" s="127" t="str">
        <f>IFERROR(VLOOKUP(V2779,TRANSPORTE!$A$4:$B$99,2,0),"")</f>
        <v/>
      </c>
      <c r="Y2779" s="127" t="str">
        <f>IFERROR(VLOOKUP(V2779,TRANSPORTE!$A$4:$C$99,3,0),"")</f>
        <v/>
      </c>
      <c r="Z2779" s="127" t="str">
        <f>IFERROR(VLOOKUP(V2779,TRANSPORTE!$A$4:$D$99,4,0),"")</f>
        <v/>
      </c>
      <c r="AA2779" s="127" t="str">
        <f>IFERROR(VLOOKUP(V2779,TRANSPORTE!$A$4:$E$99,5,0),"")</f>
        <v/>
      </c>
      <c r="AB2779" s="127" t="str">
        <f t="shared" si="322"/>
        <v/>
      </c>
      <c r="AC2779" s="127" t="str">
        <f t="shared" si="321"/>
        <v/>
      </c>
      <c r="AE2779" s="132" t="str">
        <f t="shared" si="319"/>
        <v/>
      </c>
      <c r="AH2779" s="127" t="str">
        <f t="shared" si="318"/>
        <v/>
      </c>
    </row>
    <row r="2780" spans="2:34" x14ac:dyDescent="0.3">
      <c r="B2780" s="127" t="str">
        <f t="shared" si="316"/>
        <v/>
      </c>
      <c r="C2780" s="127" t="str">
        <f t="shared" si="317"/>
        <v/>
      </c>
      <c r="E2780" s="159"/>
      <c r="F2780" s="148" t="str">
        <f>IFERROR(VLOOKUP(CONCATENATE(G2780,E2780),LOTES!$A$6:$D$1002,4,0),"")</f>
        <v/>
      </c>
      <c r="H2780" s="136" t="str">
        <f>IFERROR(VLOOKUP(CONCATENATE(G2780,E2780),LOTES!$A$6:$F$1000,6,0),"")</f>
        <v/>
      </c>
      <c r="I2780" s="132" t="str">
        <f t="shared" si="320"/>
        <v/>
      </c>
      <c r="R2780" s="132" t="str">
        <f>IFERROR(VLOOKUP(Q2780,PROVEEDORES!$A$2:$B$100,2,0),"")</f>
        <v/>
      </c>
      <c r="U2780" s="127" t="str">
        <f>IFERROR(VLOOKUP(V2780,TRANSPORTE!$A$4:$B$99,2,0),"")</f>
        <v/>
      </c>
      <c r="Y2780" s="127" t="str">
        <f>IFERROR(VLOOKUP(V2780,TRANSPORTE!$A$4:$C$99,3,0),"")</f>
        <v/>
      </c>
      <c r="Z2780" s="127" t="str">
        <f>IFERROR(VLOOKUP(V2780,TRANSPORTE!$A$4:$D$99,4,0),"")</f>
        <v/>
      </c>
      <c r="AA2780" s="127" t="str">
        <f>IFERROR(VLOOKUP(V2780,TRANSPORTE!$A$4:$E$99,5,0),"")</f>
        <v/>
      </c>
      <c r="AB2780" s="127" t="str">
        <f t="shared" si="322"/>
        <v/>
      </c>
      <c r="AC2780" s="127" t="str">
        <f t="shared" si="321"/>
        <v/>
      </c>
      <c r="AE2780" s="132" t="str">
        <f t="shared" si="319"/>
        <v/>
      </c>
      <c r="AH2780" s="127" t="str">
        <f t="shared" si="318"/>
        <v/>
      </c>
    </row>
    <row r="2781" spans="2:34" x14ac:dyDescent="0.3">
      <c r="B2781" s="127" t="str">
        <f t="shared" si="316"/>
        <v/>
      </c>
      <c r="C2781" s="127" t="str">
        <f t="shared" si="317"/>
        <v/>
      </c>
      <c r="E2781" s="159"/>
      <c r="F2781" s="148" t="str">
        <f>IFERROR(VLOOKUP(CONCATENATE(G2781,E2781),LOTES!$A$6:$D$1002,4,0),"")</f>
        <v/>
      </c>
      <c r="H2781" s="136" t="str">
        <f>IFERROR(VLOOKUP(CONCATENATE(G2781,E2781),LOTES!$A$6:$F$1000,6,0),"")</f>
        <v/>
      </c>
      <c r="I2781" s="132" t="str">
        <f t="shared" si="320"/>
        <v/>
      </c>
      <c r="R2781" s="132" t="str">
        <f>IFERROR(VLOOKUP(Q2781,PROVEEDORES!$A$2:$B$100,2,0),"")</f>
        <v/>
      </c>
      <c r="U2781" s="127" t="str">
        <f>IFERROR(VLOOKUP(V2781,TRANSPORTE!$A$4:$B$99,2,0),"")</f>
        <v/>
      </c>
      <c r="Y2781" s="127" t="str">
        <f>IFERROR(VLOOKUP(V2781,TRANSPORTE!$A$4:$C$99,3,0),"")</f>
        <v/>
      </c>
      <c r="Z2781" s="127" t="str">
        <f>IFERROR(VLOOKUP(V2781,TRANSPORTE!$A$4:$D$99,4,0),"")</f>
        <v/>
      </c>
      <c r="AA2781" s="127" t="str">
        <f>IFERROR(VLOOKUP(V2781,TRANSPORTE!$A$4:$E$99,5,0),"")</f>
        <v/>
      </c>
      <c r="AB2781" s="127" t="str">
        <f t="shared" si="322"/>
        <v/>
      </c>
      <c r="AC2781" s="127" t="str">
        <f t="shared" si="321"/>
        <v/>
      </c>
      <c r="AE2781" s="132" t="str">
        <f t="shared" si="319"/>
        <v/>
      </c>
      <c r="AH2781" s="127" t="str">
        <f t="shared" si="318"/>
        <v/>
      </c>
    </row>
    <row r="2782" spans="2:34" x14ac:dyDescent="0.3">
      <c r="B2782" s="127" t="str">
        <f t="shared" si="316"/>
        <v/>
      </c>
      <c r="C2782" s="127" t="str">
        <f t="shared" si="317"/>
        <v/>
      </c>
      <c r="E2782" s="159"/>
      <c r="F2782" s="148" t="str">
        <f>IFERROR(VLOOKUP(CONCATENATE(G2782,E2782),LOTES!$A$6:$D$1002,4,0),"")</f>
        <v/>
      </c>
      <c r="H2782" s="136" t="str">
        <f>IFERROR(VLOOKUP(CONCATENATE(G2782,E2782),LOTES!$A$6:$F$1000,6,0),"")</f>
        <v/>
      </c>
      <c r="I2782" s="132" t="str">
        <f t="shared" si="320"/>
        <v/>
      </c>
      <c r="R2782" s="132" t="str">
        <f>IFERROR(VLOOKUP(Q2782,PROVEEDORES!$A$2:$B$100,2,0),"")</f>
        <v/>
      </c>
      <c r="U2782" s="127" t="str">
        <f>IFERROR(VLOOKUP(V2782,TRANSPORTE!$A$4:$B$99,2,0),"")</f>
        <v/>
      </c>
      <c r="Y2782" s="127" t="str">
        <f>IFERROR(VLOOKUP(V2782,TRANSPORTE!$A$4:$C$99,3,0),"")</f>
        <v/>
      </c>
      <c r="Z2782" s="127" t="str">
        <f>IFERROR(VLOOKUP(V2782,TRANSPORTE!$A$4:$D$99,4,0),"")</f>
        <v/>
      </c>
      <c r="AA2782" s="127" t="str">
        <f>IFERROR(VLOOKUP(V2782,TRANSPORTE!$A$4:$E$99,5,0),"")</f>
        <v/>
      </c>
      <c r="AB2782" s="127" t="str">
        <f t="shared" si="322"/>
        <v/>
      </c>
      <c r="AC2782" s="127" t="str">
        <f t="shared" si="321"/>
        <v/>
      </c>
      <c r="AE2782" s="132" t="str">
        <f t="shared" si="319"/>
        <v/>
      </c>
      <c r="AH2782" s="127" t="str">
        <f t="shared" si="318"/>
        <v/>
      </c>
    </row>
    <row r="2783" spans="2:34" x14ac:dyDescent="0.3">
      <c r="B2783" s="127" t="str">
        <f t="shared" si="316"/>
        <v/>
      </c>
      <c r="C2783" s="127" t="str">
        <f t="shared" si="317"/>
        <v/>
      </c>
      <c r="E2783" s="159"/>
      <c r="F2783" s="148" t="str">
        <f>IFERROR(VLOOKUP(CONCATENATE(G2783,E2783),LOTES!$A$6:$D$1002,4,0),"")</f>
        <v/>
      </c>
      <c r="H2783" s="136" t="str">
        <f>IFERROR(VLOOKUP(CONCATENATE(G2783,E2783),LOTES!$A$6:$F$1000,6,0),"")</f>
        <v/>
      </c>
      <c r="I2783" s="132" t="str">
        <f t="shared" si="320"/>
        <v/>
      </c>
      <c r="R2783" s="132" t="str">
        <f>IFERROR(VLOOKUP(Q2783,PROVEEDORES!$A$2:$B$100,2,0),"")</f>
        <v/>
      </c>
      <c r="U2783" s="127" t="str">
        <f>IFERROR(VLOOKUP(V2783,TRANSPORTE!$A$4:$B$99,2,0),"")</f>
        <v/>
      </c>
      <c r="Y2783" s="127" t="str">
        <f>IFERROR(VLOOKUP(V2783,TRANSPORTE!$A$4:$C$99,3,0),"")</f>
        <v/>
      </c>
      <c r="Z2783" s="127" t="str">
        <f>IFERROR(VLOOKUP(V2783,TRANSPORTE!$A$4:$D$99,4,0),"")</f>
        <v/>
      </c>
      <c r="AA2783" s="127" t="str">
        <f>IFERROR(VLOOKUP(V2783,TRANSPORTE!$A$4:$E$99,5,0),"")</f>
        <v/>
      </c>
      <c r="AB2783" s="127" t="str">
        <f t="shared" si="322"/>
        <v/>
      </c>
      <c r="AC2783" s="127" t="str">
        <f t="shared" si="321"/>
        <v/>
      </c>
      <c r="AE2783" s="132" t="str">
        <f t="shared" si="319"/>
        <v/>
      </c>
      <c r="AH2783" s="127" t="str">
        <f t="shared" si="318"/>
        <v/>
      </c>
    </row>
    <row r="2784" spans="2:34" x14ac:dyDescent="0.3">
      <c r="B2784" s="127" t="str">
        <f t="shared" si="316"/>
        <v/>
      </c>
      <c r="C2784" s="127" t="str">
        <f t="shared" si="317"/>
        <v/>
      </c>
      <c r="E2784" s="159"/>
      <c r="F2784" s="148" t="str">
        <f>IFERROR(VLOOKUP(CONCATENATE(G2784,E2784),LOTES!$A$6:$D$1002,4,0),"")</f>
        <v/>
      </c>
      <c r="H2784" s="136" t="str">
        <f>IFERROR(VLOOKUP(CONCATENATE(G2784,E2784),LOTES!$A$6:$F$1000,6,0),"")</f>
        <v/>
      </c>
      <c r="I2784" s="132" t="str">
        <f t="shared" si="320"/>
        <v/>
      </c>
      <c r="R2784" s="132" t="str">
        <f>IFERROR(VLOOKUP(Q2784,PROVEEDORES!$A$2:$B$100,2,0),"")</f>
        <v/>
      </c>
      <c r="U2784" s="127" t="str">
        <f>IFERROR(VLOOKUP(V2784,TRANSPORTE!$A$4:$B$99,2,0),"")</f>
        <v/>
      </c>
      <c r="Y2784" s="127" t="str">
        <f>IFERROR(VLOOKUP(V2784,TRANSPORTE!$A$4:$C$99,3,0),"")</f>
        <v/>
      </c>
      <c r="Z2784" s="127" t="str">
        <f>IFERROR(VLOOKUP(V2784,TRANSPORTE!$A$4:$D$99,4,0),"")</f>
        <v/>
      </c>
      <c r="AA2784" s="127" t="str">
        <f>IFERROR(VLOOKUP(V2784,TRANSPORTE!$A$4:$E$99,5,0),"")</f>
        <v/>
      </c>
      <c r="AB2784" s="127" t="str">
        <f t="shared" si="322"/>
        <v/>
      </c>
      <c r="AC2784" s="127" t="str">
        <f t="shared" si="321"/>
        <v/>
      </c>
      <c r="AE2784" s="132" t="str">
        <f t="shared" si="319"/>
        <v/>
      </c>
      <c r="AH2784" s="127" t="str">
        <f t="shared" si="318"/>
        <v/>
      </c>
    </row>
    <row r="2785" spans="2:34" x14ac:dyDescent="0.3">
      <c r="B2785" s="127" t="str">
        <f t="shared" si="316"/>
        <v/>
      </c>
      <c r="C2785" s="127" t="str">
        <f t="shared" si="317"/>
        <v/>
      </c>
      <c r="E2785" s="159"/>
      <c r="F2785" s="148" t="str">
        <f>IFERROR(VLOOKUP(CONCATENATE(G2785,E2785),LOTES!$A$6:$D$1002,4,0),"")</f>
        <v/>
      </c>
      <c r="H2785" s="136" t="str">
        <f>IFERROR(VLOOKUP(CONCATENATE(G2785,E2785),LOTES!$A$6:$F$1000,6,0),"")</f>
        <v/>
      </c>
      <c r="I2785" s="132" t="str">
        <f t="shared" si="320"/>
        <v/>
      </c>
      <c r="R2785" s="132" t="str">
        <f>IFERROR(VLOOKUP(Q2785,PROVEEDORES!$A$2:$B$100,2,0),"")</f>
        <v/>
      </c>
      <c r="U2785" s="127" t="str">
        <f>IFERROR(VLOOKUP(V2785,TRANSPORTE!$A$4:$B$99,2,0),"")</f>
        <v/>
      </c>
      <c r="Y2785" s="127" t="str">
        <f>IFERROR(VLOOKUP(V2785,TRANSPORTE!$A$4:$C$99,3,0),"")</f>
        <v/>
      </c>
      <c r="Z2785" s="127" t="str">
        <f>IFERROR(VLOOKUP(V2785,TRANSPORTE!$A$4:$D$99,4,0),"")</f>
        <v/>
      </c>
      <c r="AA2785" s="127" t="str">
        <f>IFERROR(VLOOKUP(V2785,TRANSPORTE!$A$4:$E$99,5,0),"")</f>
        <v/>
      </c>
      <c r="AB2785" s="127" t="str">
        <f t="shared" si="322"/>
        <v/>
      </c>
      <c r="AC2785" s="127" t="str">
        <f t="shared" si="321"/>
        <v/>
      </c>
      <c r="AE2785" s="132" t="str">
        <f t="shared" si="319"/>
        <v/>
      </c>
      <c r="AH2785" s="127" t="str">
        <f t="shared" si="318"/>
        <v/>
      </c>
    </row>
    <row r="2786" spans="2:34" x14ac:dyDescent="0.3">
      <c r="B2786" s="127" t="str">
        <f t="shared" si="316"/>
        <v/>
      </c>
      <c r="C2786" s="127" t="str">
        <f t="shared" si="317"/>
        <v/>
      </c>
      <c r="E2786" s="159"/>
      <c r="F2786" s="148" t="str">
        <f>IFERROR(VLOOKUP(CONCATENATE(G2786,E2786),LOTES!$A$6:$D$1002,4,0),"")</f>
        <v/>
      </c>
      <c r="H2786" s="136" t="str">
        <f>IFERROR(VLOOKUP(CONCATENATE(G2786,E2786),LOTES!$A$6:$F$1000,6,0),"")</f>
        <v/>
      </c>
      <c r="I2786" s="132" t="str">
        <f t="shared" si="320"/>
        <v/>
      </c>
      <c r="R2786" s="132" t="str">
        <f>IFERROR(VLOOKUP(Q2786,PROVEEDORES!$A$2:$B$100,2,0),"")</f>
        <v/>
      </c>
      <c r="U2786" s="127" t="str">
        <f>IFERROR(VLOOKUP(V2786,TRANSPORTE!$A$4:$B$99,2,0),"")</f>
        <v/>
      </c>
      <c r="Y2786" s="127" t="str">
        <f>IFERROR(VLOOKUP(V2786,TRANSPORTE!$A$4:$C$99,3,0),"")</f>
        <v/>
      </c>
      <c r="Z2786" s="127" t="str">
        <f>IFERROR(VLOOKUP(V2786,TRANSPORTE!$A$4:$D$99,4,0),"")</f>
        <v/>
      </c>
      <c r="AA2786" s="127" t="str">
        <f>IFERROR(VLOOKUP(V2786,TRANSPORTE!$A$4:$E$99,5,0),"")</f>
        <v/>
      </c>
      <c r="AB2786" s="127" t="str">
        <f t="shared" si="322"/>
        <v/>
      </c>
      <c r="AC2786" s="127" t="str">
        <f t="shared" si="321"/>
        <v/>
      </c>
      <c r="AE2786" s="132" t="str">
        <f t="shared" si="319"/>
        <v/>
      </c>
      <c r="AH2786" s="127" t="str">
        <f t="shared" si="318"/>
        <v/>
      </c>
    </row>
    <row r="2787" spans="2:34" x14ac:dyDescent="0.3">
      <c r="B2787" s="127" t="str">
        <f t="shared" si="316"/>
        <v/>
      </c>
      <c r="C2787" s="127" t="str">
        <f t="shared" si="317"/>
        <v/>
      </c>
      <c r="E2787" s="159"/>
      <c r="F2787" s="148" t="str">
        <f>IFERROR(VLOOKUP(CONCATENATE(G2787,E2787),LOTES!$A$6:$D$1002,4,0),"")</f>
        <v/>
      </c>
      <c r="H2787" s="136" t="str">
        <f>IFERROR(VLOOKUP(CONCATENATE(G2787,E2787),LOTES!$A$6:$F$1000,6,0),"")</f>
        <v/>
      </c>
      <c r="I2787" s="132" t="str">
        <f t="shared" si="320"/>
        <v/>
      </c>
      <c r="R2787" s="132" t="str">
        <f>IFERROR(VLOOKUP(Q2787,PROVEEDORES!$A$2:$B$100,2,0),"")</f>
        <v/>
      </c>
      <c r="U2787" s="127" t="str">
        <f>IFERROR(VLOOKUP(V2787,TRANSPORTE!$A$4:$B$99,2,0),"")</f>
        <v/>
      </c>
      <c r="Y2787" s="127" t="str">
        <f>IFERROR(VLOOKUP(V2787,TRANSPORTE!$A$4:$C$99,3,0),"")</f>
        <v/>
      </c>
      <c r="Z2787" s="127" t="str">
        <f>IFERROR(VLOOKUP(V2787,TRANSPORTE!$A$4:$D$99,4,0),"")</f>
        <v/>
      </c>
      <c r="AA2787" s="127" t="str">
        <f>IFERROR(VLOOKUP(V2787,TRANSPORTE!$A$4:$E$99,5,0),"")</f>
        <v/>
      </c>
      <c r="AB2787" s="127" t="str">
        <f t="shared" si="322"/>
        <v/>
      </c>
      <c r="AC2787" s="127" t="str">
        <f t="shared" si="321"/>
        <v/>
      </c>
      <c r="AE2787" s="132" t="str">
        <f t="shared" si="319"/>
        <v/>
      </c>
      <c r="AH2787" s="127" t="str">
        <f t="shared" si="318"/>
        <v/>
      </c>
    </row>
    <row r="2788" spans="2:34" x14ac:dyDescent="0.3">
      <c r="B2788" s="127" t="str">
        <f t="shared" si="316"/>
        <v/>
      </c>
      <c r="C2788" s="127" t="str">
        <f t="shared" si="317"/>
        <v/>
      </c>
      <c r="E2788" s="159"/>
      <c r="F2788" s="148" t="str">
        <f>IFERROR(VLOOKUP(CONCATENATE(G2788,E2788),LOTES!$A$6:$D$1002,4,0),"")</f>
        <v/>
      </c>
      <c r="H2788" s="136" t="str">
        <f>IFERROR(VLOOKUP(CONCATENATE(G2788,E2788),LOTES!$A$6:$F$1000,6,0),"")</f>
        <v/>
      </c>
      <c r="I2788" s="132" t="str">
        <f t="shared" si="320"/>
        <v/>
      </c>
      <c r="R2788" s="132" t="str">
        <f>IFERROR(VLOOKUP(Q2788,PROVEEDORES!$A$2:$B$100,2,0),"")</f>
        <v/>
      </c>
      <c r="U2788" s="127" t="str">
        <f>IFERROR(VLOOKUP(V2788,TRANSPORTE!$A$4:$B$99,2,0),"")</f>
        <v/>
      </c>
      <c r="Y2788" s="127" t="str">
        <f>IFERROR(VLOOKUP(V2788,TRANSPORTE!$A$4:$C$99,3,0),"")</f>
        <v/>
      </c>
      <c r="Z2788" s="127" t="str">
        <f>IFERROR(VLOOKUP(V2788,TRANSPORTE!$A$4:$D$99,4,0),"")</f>
        <v/>
      </c>
      <c r="AA2788" s="127" t="str">
        <f>IFERROR(VLOOKUP(V2788,TRANSPORTE!$A$4:$E$99,5,0),"")</f>
        <v/>
      </c>
      <c r="AB2788" s="127" t="str">
        <f t="shared" si="322"/>
        <v/>
      </c>
      <c r="AC2788" s="127" t="str">
        <f t="shared" si="321"/>
        <v/>
      </c>
      <c r="AE2788" s="132" t="str">
        <f t="shared" si="319"/>
        <v/>
      </c>
      <c r="AH2788" s="127" t="str">
        <f t="shared" si="318"/>
        <v/>
      </c>
    </row>
    <row r="2789" spans="2:34" x14ac:dyDescent="0.3">
      <c r="B2789" s="127" t="str">
        <f t="shared" si="316"/>
        <v/>
      </c>
      <c r="C2789" s="127" t="str">
        <f t="shared" si="317"/>
        <v/>
      </c>
      <c r="E2789" s="159"/>
      <c r="F2789" s="148" t="str">
        <f>IFERROR(VLOOKUP(CONCATENATE(G2789,E2789),LOTES!$A$6:$D$1002,4,0),"")</f>
        <v/>
      </c>
      <c r="H2789" s="136" t="str">
        <f>IFERROR(VLOOKUP(CONCATENATE(G2789,E2789),LOTES!$A$6:$F$1000,6,0),"")</f>
        <v/>
      </c>
      <c r="I2789" s="132" t="str">
        <f t="shared" si="320"/>
        <v/>
      </c>
      <c r="R2789" s="132" t="str">
        <f>IFERROR(VLOOKUP(Q2789,PROVEEDORES!$A$2:$B$100,2,0),"")</f>
        <v/>
      </c>
      <c r="U2789" s="127" t="str">
        <f>IFERROR(VLOOKUP(V2789,TRANSPORTE!$A$4:$B$99,2,0),"")</f>
        <v/>
      </c>
      <c r="Y2789" s="127" t="str">
        <f>IFERROR(VLOOKUP(V2789,TRANSPORTE!$A$4:$C$99,3,0),"")</f>
        <v/>
      </c>
      <c r="Z2789" s="127" t="str">
        <f>IFERROR(VLOOKUP(V2789,TRANSPORTE!$A$4:$D$99,4,0),"")</f>
        <v/>
      </c>
      <c r="AA2789" s="127" t="str">
        <f>IFERROR(VLOOKUP(V2789,TRANSPORTE!$A$4:$E$99,5,0),"")</f>
        <v/>
      </c>
      <c r="AB2789" s="127" t="str">
        <f t="shared" si="322"/>
        <v/>
      </c>
      <c r="AC2789" s="127" t="str">
        <f t="shared" si="321"/>
        <v/>
      </c>
      <c r="AE2789" s="132" t="str">
        <f t="shared" si="319"/>
        <v/>
      </c>
      <c r="AH2789" s="127" t="str">
        <f t="shared" si="318"/>
        <v/>
      </c>
    </row>
    <row r="2790" spans="2:34" x14ac:dyDescent="0.3">
      <c r="B2790" s="127" t="str">
        <f t="shared" si="316"/>
        <v/>
      </c>
      <c r="C2790" s="127" t="str">
        <f t="shared" si="317"/>
        <v/>
      </c>
      <c r="E2790" s="159"/>
      <c r="F2790" s="148" t="str">
        <f>IFERROR(VLOOKUP(CONCATENATE(G2790,E2790),LOTES!$A$6:$D$1002,4,0),"")</f>
        <v/>
      </c>
      <c r="H2790" s="136" t="str">
        <f>IFERROR(VLOOKUP(CONCATENATE(G2790,E2790),LOTES!$A$6:$F$1000,6,0),"")</f>
        <v/>
      </c>
      <c r="I2790" s="132" t="str">
        <f t="shared" si="320"/>
        <v/>
      </c>
      <c r="R2790" s="132" t="str">
        <f>IFERROR(VLOOKUP(Q2790,PROVEEDORES!$A$2:$B$100,2,0),"")</f>
        <v/>
      </c>
      <c r="U2790" s="127" t="str">
        <f>IFERROR(VLOOKUP(V2790,TRANSPORTE!$A$4:$B$99,2,0),"")</f>
        <v/>
      </c>
      <c r="Y2790" s="127" t="str">
        <f>IFERROR(VLOOKUP(V2790,TRANSPORTE!$A$4:$C$99,3,0),"")</f>
        <v/>
      </c>
      <c r="Z2790" s="127" t="str">
        <f>IFERROR(VLOOKUP(V2790,TRANSPORTE!$A$4:$D$99,4,0),"")</f>
        <v/>
      </c>
      <c r="AA2790" s="127" t="str">
        <f>IFERROR(VLOOKUP(V2790,TRANSPORTE!$A$4:$E$99,5,0),"")</f>
        <v/>
      </c>
      <c r="AB2790" s="127" t="str">
        <f t="shared" si="322"/>
        <v/>
      </c>
      <c r="AC2790" s="127" t="str">
        <f t="shared" si="321"/>
        <v/>
      </c>
      <c r="AE2790" s="132" t="str">
        <f t="shared" si="319"/>
        <v/>
      </c>
      <c r="AH2790" s="127" t="str">
        <f t="shared" si="318"/>
        <v/>
      </c>
    </row>
    <row r="2791" spans="2:34" x14ac:dyDescent="0.3">
      <c r="B2791" s="127" t="str">
        <f t="shared" si="316"/>
        <v/>
      </c>
      <c r="C2791" s="127" t="str">
        <f t="shared" si="317"/>
        <v/>
      </c>
      <c r="E2791" s="159"/>
      <c r="F2791" s="148" t="str">
        <f>IFERROR(VLOOKUP(CONCATENATE(G2791,E2791),LOTES!$A$6:$D$1002,4,0),"")</f>
        <v/>
      </c>
      <c r="H2791" s="136" t="str">
        <f>IFERROR(VLOOKUP(CONCATENATE(G2791,E2791),LOTES!$A$6:$F$1000,6,0),"")</f>
        <v/>
      </c>
      <c r="I2791" s="132" t="str">
        <f t="shared" si="320"/>
        <v/>
      </c>
      <c r="R2791" s="132" t="str">
        <f>IFERROR(VLOOKUP(Q2791,PROVEEDORES!$A$2:$B$100,2,0),"")</f>
        <v/>
      </c>
      <c r="U2791" s="127" t="str">
        <f>IFERROR(VLOOKUP(V2791,TRANSPORTE!$A$4:$B$99,2,0),"")</f>
        <v/>
      </c>
      <c r="Y2791" s="127" t="str">
        <f>IFERROR(VLOOKUP(V2791,TRANSPORTE!$A$4:$C$99,3,0),"")</f>
        <v/>
      </c>
      <c r="Z2791" s="127" t="str">
        <f>IFERROR(VLOOKUP(V2791,TRANSPORTE!$A$4:$D$99,4,0),"")</f>
        <v/>
      </c>
      <c r="AA2791" s="127" t="str">
        <f>IFERROR(VLOOKUP(V2791,TRANSPORTE!$A$4:$E$99,5,0),"")</f>
        <v/>
      </c>
      <c r="AB2791" s="127" t="str">
        <f t="shared" si="322"/>
        <v/>
      </c>
      <c r="AC2791" s="127" t="str">
        <f t="shared" si="321"/>
        <v/>
      </c>
      <c r="AE2791" s="132" t="str">
        <f t="shared" si="319"/>
        <v/>
      </c>
      <c r="AH2791" s="127" t="str">
        <f t="shared" si="318"/>
        <v/>
      </c>
    </row>
    <row r="2792" spans="2:34" x14ac:dyDescent="0.3">
      <c r="B2792" s="127" t="str">
        <f t="shared" si="316"/>
        <v/>
      </c>
      <c r="C2792" s="127" t="str">
        <f t="shared" si="317"/>
        <v/>
      </c>
      <c r="E2792" s="159"/>
      <c r="F2792" s="148" t="str">
        <f>IFERROR(VLOOKUP(CONCATENATE(G2792,E2792),LOTES!$A$6:$D$1002,4,0),"")</f>
        <v/>
      </c>
      <c r="H2792" s="136" t="str">
        <f>IFERROR(VLOOKUP(CONCATENATE(G2792,E2792),LOTES!$A$6:$F$1000,6,0),"")</f>
        <v/>
      </c>
      <c r="I2792" s="132" t="str">
        <f t="shared" si="320"/>
        <v/>
      </c>
      <c r="R2792" s="132" t="str">
        <f>IFERROR(VLOOKUP(Q2792,PROVEEDORES!$A$2:$B$100,2,0),"")</f>
        <v/>
      </c>
      <c r="U2792" s="127" t="str">
        <f>IFERROR(VLOOKUP(V2792,TRANSPORTE!$A$4:$B$99,2,0),"")</f>
        <v/>
      </c>
      <c r="Y2792" s="127" t="str">
        <f>IFERROR(VLOOKUP(V2792,TRANSPORTE!$A$4:$C$99,3,0),"")</f>
        <v/>
      </c>
      <c r="Z2792" s="127" t="str">
        <f>IFERROR(VLOOKUP(V2792,TRANSPORTE!$A$4:$D$99,4,0),"")</f>
        <v/>
      </c>
      <c r="AA2792" s="127" t="str">
        <f>IFERROR(VLOOKUP(V2792,TRANSPORTE!$A$4:$E$99,5,0),"")</f>
        <v/>
      </c>
      <c r="AB2792" s="127" t="str">
        <f t="shared" si="322"/>
        <v/>
      </c>
      <c r="AC2792" s="127" t="str">
        <f t="shared" si="321"/>
        <v/>
      </c>
      <c r="AE2792" s="132" t="str">
        <f t="shared" si="319"/>
        <v/>
      </c>
      <c r="AH2792" s="127" t="str">
        <f t="shared" si="318"/>
        <v/>
      </c>
    </row>
    <row r="2793" spans="2:34" x14ac:dyDescent="0.3">
      <c r="B2793" s="127" t="str">
        <f t="shared" si="316"/>
        <v/>
      </c>
      <c r="C2793" s="127" t="str">
        <f t="shared" si="317"/>
        <v/>
      </c>
      <c r="E2793" s="159"/>
      <c r="F2793" s="148" t="str">
        <f>IFERROR(VLOOKUP(CONCATENATE(G2793,E2793),LOTES!$A$6:$D$1002,4,0),"")</f>
        <v/>
      </c>
      <c r="H2793" s="136" t="str">
        <f>IFERROR(VLOOKUP(CONCATENATE(G2793,E2793),LOTES!$A$6:$F$1000,6,0),"")</f>
        <v/>
      </c>
      <c r="I2793" s="132" t="str">
        <f t="shared" si="320"/>
        <v/>
      </c>
      <c r="R2793" s="132" t="str">
        <f>IFERROR(VLOOKUP(Q2793,PROVEEDORES!$A$2:$B$100,2,0),"")</f>
        <v/>
      </c>
      <c r="U2793" s="127" t="str">
        <f>IFERROR(VLOOKUP(V2793,TRANSPORTE!$A$4:$B$99,2,0),"")</f>
        <v/>
      </c>
      <c r="Y2793" s="127" t="str">
        <f>IFERROR(VLOOKUP(V2793,TRANSPORTE!$A$4:$C$99,3,0),"")</f>
        <v/>
      </c>
      <c r="Z2793" s="127" t="str">
        <f>IFERROR(VLOOKUP(V2793,TRANSPORTE!$A$4:$D$99,4,0),"")</f>
        <v/>
      </c>
      <c r="AA2793" s="127" t="str">
        <f>IFERROR(VLOOKUP(V2793,TRANSPORTE!$A$4:$E$99,5,0),"")</f>
        <v/>
      </c>
      <c r="AB2793" s="127" t="str">
        <f t="shared" si="322"/>
        <v/>
      </c>
      <c r="AC2793" s="127" t="str">
        <f t="shared" si="321"/>
        <v/>
      </c>
      <c r="AE2793" s="132" t="str">
        <f t="shared" si="319"/>
        <v/>
      </c>
      <c r="AH2793" s="127" t="str">
        <f t="shared" si="318"/>
        <v/>
      </c>
    </row>
    <row r="2794" spans="2:34" x14ac:dyDescent="0.3">
      <c r="B2794" s="127" t="str">
        <f t="shared" si="316"/>
        <v/>
      </c>
      <c r="C2794" s="127" t="str">
        <f t="shared" si="317"/>
        <v/>
      </c>
      <c r="E2794" s="159"/>
      <c r="F2794" s="148" t="str">
        <f>IFERROR(VLOOKUP(CONCATENATE(G2794,E2794),LOTES!$A$6:$D$1002,4,0),"")</f>
        <v/>
      </c>
      <c r="H2794" s="136" t="str">
        <f>IFERROR(VLOOKUP(CONCATENATE(G2794,E2794),LOTES!$A$6:$F$1000,6,0),"")</f>
        <v/>
      </c>
      <c r="I2794" s="132" t="str">
        <f t="shared" si="320"/>
        <v/>
      </c>
      <c r="R2794" s="132" t="str">
        <f>IFERROR(VLOOKUP(Q2794,PROVEEDORES!$A$2:$B$100,2,0),"")</f>
        <v/>
      </c>
      <c r="U2794" s="127" t="str">
        <f>IFERROR(VLOOKUP(V2794,TRANSPORTE!$A$4:$B$99,2,0),"")</f>
        <v/>
      </c>
      <c r="Y2794" s="127" t="str">
        <f>IFERROR(VLOOKUP(V2794,TRANSPORTE!$A$4:$C$99,3,0),"")</f>
        <v/>
      </c>
      <c r="Z2794" s="127" t="str">
        <f>IFERROR(VLOOKUP(V2794,TRANSPORTE!$A$4:$D$99,4,0),"")</f>
        <v/>
      </c>
      <c r="AA2794" s="127" t="str">
        <f>IFERROR(VLOOKUP(V2794,TRANSPORTE!$A$4:$E$99,5,0),"")</f>
        <v/>
      </c>
      <c r="AB2794" s="127" t="str">
        <f t="shared" si="322"/>
        <v/>
      </c>
      <c r="AC2794" s="127" t="str">
        <f t="shared" si="321"/>
        <v/>
      </c>
      <c r="AE2794" s="132" t="str">
        <f t="shared" si="319"/>
        <v/>
      </c>
      <c r="AH2794" s="127" t="str">
        <f t="shared" si="318"/>
        <v/>
      </c>
    </row>
    <row r="2795" spans="2:34" x14ac:dyDescent="0.3">
      <c r="B2795" s="127" t="str">
        <f t="shared" si="316"/>
        <v/>
      </c>
      <c r="C2795" s="127" t="str">
        <f t="shared" si="317"/>
        <v/>
      </c>
      <c r="E2795" s="159"/>
      <c r="F2795" s="148" t="str">
        <f>IFERROR(VLOOKUP(CONCATENATE(G2795,E2795),LOTES!$A$6:$D$1002,4,0),"")</f>
        <v/>
      </c>
      <c r="H2795" s="136" t="str">
        <f>IFERROR(VLOOKUP(CONCATENATE(G2795,E2795),LOTES!$A$6:$F$1000,6,0),"")</f>
        <v/>
      </c>
      <c r="I2795" s="132" t="str">
        <f t="shared" si="320"/>
        <v/>
      </c>
      <c r="R2795" s="132" t="str">
        <f>IFERROR(VLOOKUP(Q2795,PROVEEDORES!$A$2:$B$100,2,0),"")</f>
        <v/>
      </c>
      <c r="U2795" s="127" t="str">
        <f>IFERROR(VLOOKUP(V2795,TRANSPORTE!$A$4:$B$99,2,0),"")</f>
        <v/>
      </c>
      <c r="Y2795" s="127" t="str">
        <f>IFERROR(VLOOKUP(V2795,TRANSPORTE!$A$4:$C$99,3,0),"")</f>
        <v/>
      </c>
      <c r="Z2795" s="127" t="str">
        <f>IFERROR(VLOOKUP(V2795,TRANSPORTE!$A$4:$D$99,4,0),"")</f>
        <v/>
      </c>
      <c r="AA2795" s="127" t="str">
        <f>IFERROR(VLOOKUP(V2795,TRANSPORTE!$A$4:$E$99,5,0),"")</f>
        <v/>
      </c>
      <c r="AB2795" s="127" t="str">
        <f t="shared" si="322"/>
        <v/>
      </c>
      <c r="AC2795" s="127" t="str">
        <f t="shared" si="321"/>
        <v/>
      </c>
      <c r="AE2795" s="132" t="str">
        <f t="shared" si="319"/>
        <v/>
      </c>
      <c r="AH2795" s="127" t="str">
        <f t="shared" si="318"/>
        <v/>
      </c>
    </row>
    <row r="2796" spans="2:34" x14ac:dyDescent="0.3">
      <c r="B2796" s="127" t="str">
        <f t="shared" si="316"/>
        <v/>
      </c>
      <c r="C2796" s="127" t="str">
        <f t="shared" si="317"/>
        <v/>
      </c>
      <c r="E2796" s="159"/>
      <c r="F2796" s="148" t="str">
        <f>IFERROR(VLOOKUP(CONCATENATE(G2796,E2796),LOTES!$A$6:$D$1002,4,0),"")</f>
        <v/>
      </c>
      <c r="H2796" s="136" t="str">
        <f>IFERROR(VLOOKUP(CONCATENATE(G2796,E2796),LOTES!$A$6:$F$1000,6,0),"")</f>
        <v/>
      </c>
      <c r="I2796" s="132" t="str">
        <f t="shared" si="320"/>
        <v/>
      </c>
      <c r="R2796" s="132" t="str">
        <f>IFERROR(VLOOKUP(Q2796,PROVEEDORES!$A$2:$B$100,2,0),"")</f>
        <v/>
      </c>
      <c r="U2796" s="127" t="str">
        <f>IFERROR(VLOOKUP(V2796,TRANSPORTE!$A$4:$B$99,2,0),"")</f>
        <v/>
      </c>
      <c r="Y2796" s="127" t="str">
        <f>IFERROR(VLOOKUP(V2796,TRANSPORTE!$A$4:$C$99,3,0),"")</f>
        <v/>
      </c>
      <c r="Z2796" s="127" t="str">
        <f>IFERROR(VLOOKUP(V2796,TRANSPORTE!$A$4:$D$99,4,0),"")</f>
        <v/>
      </c>
      <c r="AA2796" s="127" t="str">
        <f>IFERROR(VLOOKUP(V2796,TRANSPORTE!$A$4:$E$99,5,0),"")</f>
        <v/>
      </c>
      <c r="AB2796" s="127" t="str">
        <f t="shared" si="322"/>
        <v/>
      </c>
      <c r="AC2796" s="127" t="str">
        <f t="shared" si="321"/>
        <v/>
      </c>
      <c r="AE2796" s="132" t="str">
        <f t="shared" si="319"/>
        <v/>
      </c>
      <c r="AH2796" s="127" t="str">
        <f t="shared" si="318"/>
        <v/>
      </c>
    </row>
    <row r="2797" spans="2:34" x14ac:dyDescent="0.3">
      <c r="B2797" s="127" t="str">
        <f t="shared" si="316"/>
        <v/>
      </c>
      <c r="C2797" s="127" t="str">
        <f t="shared" si="317"/>
        <v/>
      </c>
      <c r="E2797" s="159"/>
      <c r="F2797" s="148" t="str">
        <f>IFERROR(VLOOKUP(CONCATENATE(G2797,E2797),LOTES!$A$6:$D$1002,4,0),"")</f>
        <v/>
      </c>
      <c r="H2797" s="136" t="str">
        <f>IFERROR(VLOOKUP(CONCATENATE(G2797,E2797),LOTES!$A$6:$F$1000,6,0),"")</f>
        <v/>
      </c>
      <c r="I2797" s="132" t="str">
        <f t="shared" si="320"/>
        <v/>
      </c>
      <c r="R2797" s="132" t="str">
        <f>IFERROR(VLOOKUP(Q2797,PROVEEDORES!$A$2:$B$100,2,0),"")</f>
        <v/>
      </c>
      <c r="U2797" s="127" t="str">
        <f>IFERROR(VLOOKUP(V2797,TRANSPORTE!$A$4:$B$99,2,0),"")</f>
        <v/>
      </c>
      <c r="Y2797" s="127" t="str">
        <f>IFERROR(VLOOKUP(V2797,TRANSPORTE!$A$4:$C$99,3,0),"")</f>
        <v/>
      </c>
      <c r="Z2797" s="127" t="str">
        <f>IFERROR(VLOOKUP(V2797,TRANSPORTE!$A$4:$D$99,4,0),"")</f>
        <v/>
      </c>
      <c r="AA2797" s="127" t="str">
        <f>IFERROR(VLOOKUP(V2797,TRANSPORTE!$A$4:$E$99,5,0),"")</f>
        <v/>
      </c>
      <c r="AB2797" s="127" t="str">
        <f t="shared" si="322"/>
        <v/>
      </c>
      <c r="AC2797" s="127" t="str">
        <f t="shared" si="321"/>
        <v/>
      </c>
      <c r="AE2797" s="132" t="str">
        <f t="shared" si="319"/>
        <v/>
      </c>
      <c r="AH2797" s="127" t="str">
        <f t="shared" si="318"/>
        <v/>
      </c>
    </row>
    <row r="2798" spans="2:34" x14ac:dyDescent="0.3">
      <c r="B2798" s="127" t="str">
        <f t="shared" si="316"/>
        <v/>
      </c>
      <c r="C2798" s="127" t="str">
        <f t="shared" si="317"/>
        <v/>
      </c>
      <c r="E2798" s="159"/>
      <c r="F2798" s="148" t="str">
        <f>IFERROR(VLOOKUP(CONCATENATE(G2798,E2798),LOTES!$A$6:$D$1002,4,0),"")</f>
        <v/>
      </c>
      <c r="H2798" s="136" t="str">
        <f>IFERROR(VLOOKUP(CONCATENATE(G2798,E2798),LOTES!$A$6:$F$1000,6,0),"")</f>
        <v/>
      </c>
      <c r="I2798" s="132" t="str">
        <f t="shared" si="320"/>
        <v/>
      </c>
      <c r="R2798" s="132" t="str">
        <f>IFERROR(VLOOKUP(Q2798,PROVEEDORES!$A$2:$B$100,2,0),"")</f>
        <v/>
      </c>
      <c r="U2798" s="127" t="str">
        <f>IFERROR(VLOOKUP(V2798,TRANSPORTE!$A$4:$B$99,2,0),"")</f>
        <v/>
      </c>
      <c r="Y2798" s="127" t="str">
        <f>IFERROR(VLOOKUP(V2798,TRANSPORTE!$A$4:$C$99,3,0),"")</f>
        <v/>
      </c>
      <c r="Z2798" s="127" t="str">
        <f>IFERROR(VLOOKUP(V2798,TRANSPORTE!$A$4:$D$99,4,0),"")</f>
        <v/>
      </c>
      <c r="AA2798" s="127" t="str">
        <f>IFERROR(VLOOKUP(V2798,TRANSPORTE!$A$4:$E$99,5,0),"")</f>
        <v/>
      </c>
      <c r="AB2798" s="127" t="str">
        <f t="shared" si="322"/>
        <v/>
      </c>
      <c r="AC2798" s="127" t="str">
        <f t="shared" si="321"/>
        <v/>
      </c>
      <c r="AE2798" s="132" t="str">
        <f t="shared" si="319"/>
        <v/>
      </c>
      <c r="AH2798" s="127" t="str">
        <f t="shared" si="318"/>
        <v/>
      </c>
    </row>
    <row r="2799" spans="2:34" x14ac:dyDescent="0.3">
      <c r="B2799" s="127" t="str">
        <f t="shared" si="316"/>
        <v/>
      </c>
      <c r="C2799" s="127" t="str">
        <f t="shared" si="317"/>
        <v/>
      </c>
      <c r="E2799" s="159"/>
      <c r="F2799" s="148" t="str">
        <f>IFERROR(VLOOKUP(CONCATENATE(G2799,E2799),LOTES!$A$6:$D$1002,4,0),"")</f>
        <v/>
      </c>
      <c r="H2799" s="136" t="str">
        <f>IFERROR(VLOOKUP(CONCATENATE(G2799,E2799),LOTES!$A$6:$F$1000,6,0),"")</f>
        <v/>
      </c>
      <c r="I2799" s="132" t="str">
        <f t="shared" si="320"/>
        <v/>
      </c>
      <c r="R2799" s="132" t="str">
        <f>IFERROR(VLOOKUP(Q2799,PROVEEDORES!$A$2:$B$100,2,0),"")</f>
        <v/>
      </c>
      <c r="U2799" s="127" t="str">
        <f>IFERROR(VLOOKUP(V2799,TRANSPORTE!$A$4:$B$99,2,0),"")</f>
        <v/>
      </c>
      <c r="Y2799" s="127" t="str">
        <f>IFERROR(VLOOKUP(V2799,TRANSPORTE!$A$4:$C$99,3,0),"")</f>
        <v/>
      </c>
      <c r="Z2799" s="127" t="str">
        <f>IFERROR(VLOOKUP(V2799,TRANSPORTE!$A$4:$D$99,4,0),"")</f>
        <v/>
      </c>
      <c r="AA2799" s="127" t="str">
        <f>IFERROR(VLOOKUP(V2799,TRANSPORTE!$A$4:$E$99,5,0),"")</f>
        <v/>
      </c>
      <c r="AB2799" s="127" t="str">
        <f t="shared" si="322"/>
        <v/>
      </c>
      <c r="AC2799" s="127" t="str">
        <f t="shared" si="321"/>
        <v/>
      </c>
      <c r="AE2799" s="132" t="str">
        <f t="shared" si="319"/>
        <v/>
      </c>
      <c r="AH2799" s="127" t="str">
        <f t="shared" si="318"/>
        <v/>
      </c>
    </row>
    <row r="2800" spans="2:34" x14ac:dyDescent="0.3">
      <c r="B2800" s="127" t="str">
        <f t="shared" si="316"/>
        <v/>
      </c>
      <c r="C2800" s="127" t="str">
        <f t="shared" si="317"/>
        <v/>
      </c>
      <c r="E2800" s="159"/>
      <c r="F2800" s="148" t="str">
        <f>IFERROR(VLOOKUP(CONCATENATE(G2800,E2800),LOTES!$A$6:$D$1002,4,0),"")</f>
        <v/>
      </c>
      <c r="H2800" s="136" t="str">
        <f>IFERROR(VLOOKUP(CONCATENATE(G2800,E2800),LOTES!$A$6:$F$1000,6,0),"")</f>
        <v/>
      </c>
      <c r="I2800" s="132" t="str">
        <f t="shared" si="320"/>
        <v/>
      </c>
      <c r="R2800" s="132" t="str">
        <f>IFERROR(VLOOKUP(Q2800,PROVEEDORES!$A$2:$B$100,2,0),"")</f>
        <v/>
      </c>
      <c r="U2800" s="127" t="str">
        <f>IFERROR(VLOOKUP(V2800,TRANSPORTE!$A$4:$B$99,2,0),"")</f>
        <v/>
      </c>
      <c r="Y2800" s="127" t="str">
        <f>IFERROR(VLOOKUP(V2800,TRANSPORTE!$A$4:$C$99,3,0),"")</f>
        <v/>
      </c>
      <c r="Z2800" s="127" t="str">
        <f>IFERROR(VLOOKUP(V2800,TRANSPORTE!$A$4:$D$99,4,0),"")</f>
        <v/>
      </c>
      <c r="AA2800" s="127" t="str">
        <f>IFERROR(VLOOKUP(V2800,TRANSPORTE!$A$4:$E$99,5,0),"")</f>
        <v/>
      </c>
      <c r="AB2800" s="127" t="str">
        <f t="shared" si="322"/>
        <v/>
      </c>
      <c r="AC2800" s="127" t="str">
        <f t="shared" si="321"/>
        <v/>
      </c>
      <c r="AE2800" s="132" t="str">
        <f t="shared" si="319"/>
        <v/>
      </c>
      <c r="AH2800" s="127" t="str">
        <f t="shared" si="318"/>
        <v/>
      </c>
    </row>
    <row r="2801" spans="2:34" x14ac:dyDescent="0.3">
      <c r="B2801" s="127" t="str">
        <f t="shared" si="316"/>
        <v/>
      </c>
      <c r="C2801" s="127" t="str">
        <f t="shared" si="317"/>
        <v/>
      </c>
      <c r="E2801" s="159"/>
      <c r="F2801" s="148" t="str">
        <f>IFERROR(VLOOKUP(CONCATENATE(G2801,E2801),LOTES!$A$6:$D$1002,4,0),"")</f>
        <v/>
      </c>
      <c r="H2801" s="136" t="str">
        <f>IFERROR(VLOOKUP(CONCATENATE(G2801,E2801),LOTES!$A$6:$F$1000,6,0),"")</f>
        <v/>
      </c>
      <c r="I2801" s="132" t="str">
        <f t="shared" si="320"/>
        <v/>
      </c>
      <c r="R2801" s="132" t="str">
        <f>IFERROR(VLOOKUP(Q2801,PROVEEDORES!$A$2:$B$100,2,0),"")</f>
        <v/>
      </c>
      <c r="U2801" s="127" t="str">
        <f>IFERROR(VLOOKUP(V2801,TRANSPORTE!$A$4:$B$99,2,0),"")</f>
        <v/>
      </c>
      <c r="Y2801" s="127" t="str">
        <f>IFERROR(VLOOKUP(V2801,TRANSPORTE!$A$4:$C$99,3,0),"")</f>
        <v/>
      </c>
      <c r="Z2801" s="127" t="str">
        <f>IFERROR(VLOOKUP(V2801,TRANSPORTE!$A$4:$D$99,4,0),"")</f>
        <v/>
      </c>
      <c r="AA2801" s="127" t="str">
        <f>IFERROR(VLOOKUP(V2801,TRANSPORTE!$A$4:$E$99,5,0),"")</f>
        <v/>
      </c>
      <c r="AB2801" s="127" t="str">
        <f t="shared" si="322"/>
        <v/>
      </c>
      <c r="AC2801" s="127" t="str">
        <f t="shared" si="321"/>
        <v/>
      </c>
      <c r="AE2801" s="132" t="str">
        <f t="shared" si="319"/>
        <v/>
      </c>
      <c r="AH2801" s="127" t="str">
        <f t="shared" si="318"/>
        <v/>
      </c>
    </row>
    <row r="2802" spans="2:34" x14ac:dyDescent="0.3">
      <c r="B2802" s="127" t="str">
        <f t="shared" si="316"/>
        <v/>
      </c>
      <c r="C2802" s="127" t="str">
        <f t="shared" si="317"/>
        <v/>
      </c>
      <c r="E2802" s="159"/>
      <c r="F2802" s="148" t="str">
        <f>IFERROR(VLOOKUP(CONCATENATE(G2802,E2802),LOTES!$A$6:$D$1002,4,0),"")</f>
        <v/>
      </c>
      <c r="H2802" s="136" t="str">
        <f>IFERROR(VLOOKUP(CONCATENATE(G2802,E2802),LOTES!$A$6:$F$1000,6,0),"")</f>
        <v/>
      </c>
      <c r="I2802" s="132" t="str">
        <f t="shared" si="320"/>
        <v/>
      </c>
      <c r="R2802" s="132" t="str">
        <f>IFERROR(VLOOKUP(Q2802,PROVEEDORES!$A$2:$B$100,2,0),"")</f>
        <v/>
      </c>
      <c r="U2802" s="127" t="str">
        <f>IFERROR(VLOOKUP(V2802,TRANSPORTE!$A$4:$B$99,2,0),"")</f>
        <v/>
      </c>
      <c r="Y2802" s="127" t="str">
        <f>IFERROR(VLOOKUP(V2802,TRANSPORTE!$A$4:$C$99,3,0),"")</f>
        <v/>
      </c>
      <c r="Z2802" s="127" t="str">
        <f>IFERROR(VLOOKUP(V2802,TRANSPORTE!$A$4:$D$99,4,0),"")</f>
        <v/>
      </c>
      <c r="AA2802" s="127" t="str">
        <f>IFERROR(VLOOKUP(V2802,TRANSPORTE!$A$4:$E$99,5,0),"")</f>
        <v/>
      </c>
      <c r="AB2802" s="127" t="str">
        <f t="shared" si="322"/>
        <v/>
      </c>
      <c r="AC2802" s="127" t="str">
        <f t="shared" si="321"/>
        <v/>
      </c>
      <c r="AE2802" s="132" t="str">
        <f t="shared" si="319"/>
        <v/>
      </c>
      <c r="AH2802" s="127" t="str">
        <f t="shared" si="318"/>
        <v/>
      </c>
    </row>
    <row r="2803" spans="2:34" x14ac:dyDescent="0.3">
      <c r="B2803" s="127" t="str">
        <f t="shared" si="316"/>
        <v/>
      </c>
      <c r="C2803" s="127" t="str">
        <f t="shared" si="317"/>
        <v/>
      </c>
      <c r="E2803" s="159"/>
      <c r="F2803" s="148" t="str">
        <f>IFERROR(VLOOKUP(CONCATENATE(G2803,E2803),LOTES!$A$6:$D$1002,4,0),"")</f>
        <v/>
      </c>
      <c r="H2803" s="136" t="str">
        <f>IFERROR(VLOOKUP(CONCATENATE(G2803,E2803),LOTES!$A$6:$F$1000,6,0),"")</f>
        <v/>
      </c>
      <c r="I2803" s="132" t="str">
        <f t="shared" si="320"/>
        <v/>
      </c>
      <c r="R2803" s="132" t="str">
        <f>IFERROR(VLOOKUP(Q2803,PROVEEDORES!$A$2:$B$100,2,0),"")</f>
        <v/>
      </c>
      <c r="U2803" s="127" t="str">
        <f>IFERROR(VLOOKUP(V2803,TRANSPORTE!$A$4:$B$99,2,0),"")</f>
        <v/>
      </c>
      <c r="Y2803" s="127" t="str">
        <f>IFERROR(VLOOKUP(V2803,TRANSPORTE!$A$4:$C$99,3,0),"")</f>
        <v/>
      </c>
      <c r="Z2803" s="127" t="str">
        <f>IFERROR(VLOOKUP(V2803,TRANSPORTE!$A$4:$D$99,4,0),"")</f>
        <v/>
      </c>
      <c r="AA2803" s="127" t="str">
        <f>IFERROR(VLOOKUP(V2803,TRANSPORTE!$A$4:$E$99,5,0),"")</f>
        <v/>
      </c>
      <c r="AB2803" s="127" t="str">
        <f t="shared" si="322"/>
        <v/>
      </c>
      <c r="AC2803" s="127" t="str">
        <f t="shared" si="321"/>
        <v/>
      </c>
      <c r="AE2803" s="132" t="str">
        <f t="shared" si="319"/>
        <v/>
      </c>
      <c r="AH2803" s="127" t="str">
        <f t="shared" si="318"/>
        <v/>
      </c>
    </row>
    <row r="2804" spans="2:34" x14ac:dyDescent="0.3">
      <c r="B2804" s="127" t="str">
        <f t="shared" si="316"/>
        <v/>
      </c>
      <c r="C2804" s="127" t="str">
        <f t="shared" si="317"/>
        <v/>
      </c>
      <c r="E2804" s="159"/>
      <c r="F2804" s="148" t="str">
        <f>IFERROR(VLOOKUP(CONCATENATE(G2804,E2804),LOTES!$A$6:$D$1002,4,0),"")</f>
        <v/>
      </c>
      <c r="H2804" s="136" t="str">
        <f>IFERROR(VLOOKUP(CONCATENATE(G2804,E2804),LOTES!$A$6:$F$1000,6,0),"")</f>
        <v/>
      </c>
      <c r="I2804" s="132" t="str">
        <f t="shared" si="320"/>
        <v/>
      </c>
      <c r="R2804" s="132" t="str">
        <f>IFERROR(VLOOKUP(Q2804,PROVEEDORES!$A$2:$B$100,2,0),"")</f>
        <v/>
      </c>
      <c r="U2804" s="127" t="str">
        <f>IFERROR(VLOOKUP(V2804,TRANSPORTE!$A$4:$B$99,2,0),"")</f>
        <v/>
      </c>
      <c r="Y2804" s="127" t="str">
        <f>IFERROR(VLOOKUP(V2804,TRANSPORTE!$A$4:$C$99,3,0),"")</f>
        <v/>
      </c>
      <c r="Z2804" s="127" t="str">
        <f>IFERROR(VLOOKUP(V2804,TRANSPORTE!$A$4:$D$99,4,0),"")</f>
        <v/>
      </c>
      <c r="AA2804" s="127" t="str">
        <f>IFERROR(VLOOKUP(V2804,TRANSPORTE!$A$4:$E$99,5,0),"")</f>
        <v/>
      </c>
      <c r="AB2804" s="127" t="str">
        <f t="shared" si="322"/>
        <v/>
      </c>
      <c r="AC2804" s="127" t="str">
        <f t="shared" si="321"/>
        <v/>
      </c>
      <c r="AE2804" s="132" t="str">
        <f t="shared" si="319"/>
        <v/>
      </c>
      <c r="AH2804" s="127" t="str">
        <f t="shared" si="318"/>
        <v/>
      </c>
    </row>
    <row r="2805" spans="2:34" x14ac:dyDescent="0.3">
      <c r="B2805" s="127" t="str">
        <f t="shared" si="316"/>
        <v/>
      </c>
      <c r="C2805" s="127" t="str">
        <f t="shared" si="317"/>
        <v/>
      </c>
      <c r="E2805" s="159"/>
      <c r="F2805" s="148" t="str">
        <f>IFERROR(VLOOKUP(CONCATENATE(G2805,E2805),LOTES!$A$6:$D$1002,4,0),"")</f>
        <v/>
      </c>
      <c r="H2805" s="136" t="str">
        <f>IFERROR(VLOOKUP(CONCATENATE(G2805,E2805),LOTES!$A$6:$F$1000,6,0),"")</f>
        <v/>
      </c>
      <c r="I2805" s="132" t="str">
        <f t="shared" si="320"/>
        <v/>
      </c>
      <c r="R2805" s="132" t="str">
        <f>IFERROR(VLOOKUP(Q2805,PROVEEDORES!$A$2:$B$100,2,0),"")</f>
        <v/>
      </c>
      <c r="U2805" s="127" t="str">
        <f>IFERROR(VLOOKUP(V2805,TRANSPORTE!$A$4:$B$99,2,0),"")</f>
        <v/>
      </c>
      <c r="Y2805" s="127" t="str">
        <f>IFERROR(VLOOKUP(V2805,TRANSPORTE!$A$4:$C$99,3,0),"")</f>
        <v/>
      </c>
      <c r="Z2805" s="127" t="str">
        <f>IFERROR(VLOOKUP(V2805,TRANSPORTE!$A$4:$D$99,4,0),"")</f>
        <v/>
      </c>
      <c r="AA2805" s="127" t="str">
        <f>IFERROR(VLOOKUP(V2805,TRANSPORTE!$A$4:$E$99,5,0),"")</f>
        <v/>
      </c>
      <c r="AB2805" s="127" t="str">
        <f t="shared" si="322"/>
        <v/>
      </c>
      <c r="AC2805" s="127" t="str">
        <f t="shared" si="321"/>
        <v/>
      </c>
      <c r="AE2805" s="132" t="str">
        <f t="shared" si="319"/>
        <v/>
      </c>
      <c r="AH2805" s="127" t="str">
        <f t="shared" si="318"/>
        <v/>
      </c>
    </row>
    <row r="2806" spans="2:34" x14ac:dyDescent="0.3">
      <c r="B2806" s="127" t="str">
        <f t="shared" si="316"/>
        <v/>
      </c>
      <c r="C2806" s="127" t="str">
        <f t="shared" si="317"/>
        <v/>
      </c>
      <c r="E2806" s="159"/>
      <c r="F2806" s="148" t="str">
        <f>IFERROR(VLOOKUP(CONCATENATE(G2806,E2806),LOTES!$A$6:$D$1002,4,0),"")</f>
        <v/>
      </c>
      <c r="H2806" s="136" t="str">
        <f>IFERROR(VLOOKUP(CONCATENATE(G2806,E2806),LOTES!$A$6:$F$1000,6,0),"")</f>
        <v/>
      </c>
      <c r="I2806" s="132" t="str">
        <f t="shared" si="320"/>
        <v/>
      </c>
      <c r="R2806" s="132" t="str">
        <f>IFERROR(VLOOKUP(Q2806,PROVEEDORES!$A$2:$B$100,2,0),"")</f>
        <v/>
      </c>
      <c r="U2806" s="127" t="str">
        <f>IFERROR(VLOOKUP(V2806,TRANSPORTE!$A$4:$B$99,2,0),"")</f>
        <v/>
      </c>
      <c r="Y2806" s="127" t="str">
        <f>IFERROR(VLOOKUP(V2806,TRANSPORTE!$A$4:$C$99,3,0),"")</f>
        <v/>
      </c>
      <c r="Z2806" s="127" t="str">
        <f>IFERROR(VLOOKUP(V2806,TRANSPORTE!$A$4:$D$99,4,0),"")</f>
        <v/>
      </c>
      <c r="AA2806" s="127" t="str">
        <f>IFERROR(VLOOKUP(V2806,TRANSPORTE!$A$4:$E$99,5,0),"")</f>
        <v/>
      </c>
      <c r="AB2806" s="127" t="str">
        <f t="shared" si="322"/>
        <v/>
      </c>
      <c r="AC2806" s="127" t="str">
        <f t="shared" si="321"/>
        <v/>
      </c>
      <c r="AE2806" s="132" t="str">
        <f t="shared" si="319"/>
        <v/>
      </c>
      <c r="AH2806" s="127" t="str">
        <f t="shared" si="318"/>
        <v/>
      </c>
    </row>
    <row r="2807" spans="2:34" x14ac:dyDescent="0.3">
      <c r="B2807" s="127" t="str">
        <f t="shared" si="316"/>
        <v/>
      </c>
      <c r="C2807" s="127" t="str">
        <f t="shared" si="317"/>
        <v/>
      </c>
      <c r="E2807" s="159"/>
      <c r="F2807" s="148" t="str">
        <f>IFERROR(VLOOKUP(CONCATENATE(G2807,E2807),LOTES!$A$6:$D$1002,4,0),"")</f>
        <v/>
      </c>
      <c r="H2807" s="136" t="str">
        <f>IFERROR(VLOOKUP(CONCATENATE(G2807,E2807),LOTES!$A$6:$F$1000,6,0),"")</f>
        <v/>
      </c>
      <c r="I2807" s="132" t="str">
        <f t="shared" si="320"/>
        <v/>
      </c>
      <c r="R2807" s="132" t="str">
        <f>IFERROR(VLOOKUP(Q2807,PROVEEDORES!$A$2:$B$100,2,0),"")</f>
        <v/>
      </c>
      <c r="U2807" s="127" t="str">
        <f>IFERROR(VLOOKUP(V2807,TRANSPORTE!$A$4:$B$99,2,0),"")</f>
        <v/>
      </c>
      <c r="Y2807" s="127" t="str">
        <f>IFERROR(VLOOKUP(V2807,TRANSPORTE!$A$4:$C$99,3,0),"")</f>
        <v/>
      </c>
      <c r="Z2807" s="127" t="str">
        <f>IFERROR(VLOOKUP(V2807,TRANSPORTE!$A$4:$D$99,4,0),"")</f>
        <v/>
      </c>
      <c r="AA2807" s="127" t="str">
        <f>IFERROR(VLOOKUP(V2807,TRANSPORTE!$A$4:$E$99,5,0),"")</f>
        <v/>
      </c>
      <c r="AB2807" s="127" t="str">
        <f t="shared" si="322"/>
        <v/>
      </c>
      <c r="AC2807" s="127" t="str">
        <f t="shared" si="321"/>
        <v/>
      </c>
      <c r="AE2807" s="132" t="str">
        <f t="shared" si="319"/>
        <v/>
      </c>
      <c r="AH2807" s="127" t="str">
        <f t="shared" si="318"/>
        <v/>
      </c>
    </row>
    <row r="2808" spans="2:34" x14ac:dyDescent="0.3">
      <c r="B2808" s="127" t="str">
        <f t="shared" si="316"/>
        <v/>
      </c>
      <c r="C2808" s="127" t="str">
        <f t="shared" si="317"/>
        <v/>
      </c>
      <c r="E2808" s="159"/>
      <c r="F2808" s="148" t="str">
        <f>IFERROR(VLOOKUP(CONCATENATE(G2808,E2808),LOTES!$A$6:$D$1002,4,0),"")</f>
        <v/>
      </c>
      <c r="H2808" s="136" t="str">
        <f>IFERROR(VLOOKUP(CONCATENATE(G2808,E2808),LOTES!$A$6:$F$1000,6,0),"")</f>
        <v/>
      </c>
      <c r="I2808" s="132" t="str">
        <f t="shared" si="320"/>
        <v/>
      </c>
      <c r="R2808" s="132" t="str">
        <f>IFERROR(VLOOKUP(Q2808,PROVEEDORES!$A$2:$B$100,2,0),"")</f>
        <v/>
      </c>
      <c r="U2808" s="127" t="str">
        <f>IFERROR(VLOOKUP(V2808,TRANSPORTE!$A$4:$B$99,2,0),"")</f>
        <v/>
      </c>
      <c r="Y2808" s="127" t="str">
        <f>IFERROR(VLOOKUP(V2808,TRANSPORTE!$A$4:$C$99,3,0),"")</f>
        <v/>
      </c>
      <c r="Z2808" s="127" t="str">
        <f>IFERROR(VLOOKUP(V2808,TRANSPORTE!$A$4:$D$99,4,0),"")</f>
        <v/>
      </c>
      <c r="AA2808" s="127" t="str">
        <f>IFERROR(VLOOKUP(V2808,TRANSPORTE!$A$4:$E$99,5,0),"")</f>
        <v/>
      </c>
      <c r="AB2808" s="127" t="str">
        <f t="shared" si="322"/>
        <v/>
      </c>
      <c r="AC2808" s="127" t="str">
        <f t="shared" si="321"/>
        <v/>
      </c>
      <c r="AE2808" s="132" t="str">
        <f t="shared" si="319"/>
        <v/>
      </c>
      <c r="AH2808" s="127" t="str">
        <f t="shared" si="318"/>
        <v/>
      </c>
    </row>
    <row r="2809" spans="2:34" x14ac:dyDescent="0.3">
      <c r="B2809" s="127" t="str">
        <f t="shared" si="316"/>
        <v/>
      </c>
      <c r="C2809" s="127" t="str">
        <f t="shared" si="317"/>
        <v/>
      </c>
      <c r="E2809" s="159"/>
      <c r="F2809" s="148" t="str">
        <f>IFERROR(VLOOKUP(CONCATENATE(G2809,E2809),LOTES!$A$6:$D$1002,4,0),"")</f>
        <v/>
      </c>
      <c r="H2809" s="136" t="str">
        <f>IFERROR(VLOOKUP(CONCATENATE(G2809,E2809),LOTES!$A$6:$F$1000,6,0),"")</f>
        <v/>
      </c>
      <c r="I2809" s="132" t="str">
        <f t="shared" si="320"/>
        <v/>
      </c>
      <c r="R2809" s="132" t="str">
        <f>IFERROR(VLOOKUP(Q2809,PROVEEDORES!$A$2:$B$100,2,0),"")</f>
        <v/>
      </c>
      <c r="U2809" s="127" t="str">
        <f>IFERROR(VLOOKUP(V2809,TRANSPORTE!$A$4:$B$99,2,0),"")</f>
        <v/>
      </c>
      <c r="Y2809" s="127" t="str">
        <f>IFERROR(VLOOKUP(V2809,TRANSPORTE!$A$4:$C$99,3,0),"")</f>
        <v/>
      </c>
      <c r="Z2809" s="127" t="str">
        <f>IFERROR(VLOOKUP(V2809,TRANSPORTE!$A$4:$D$99,4,0),"")</f>
        <v/>
      </c>
      <c r="AA2809" s="127" t="str">
        <f>IFERROR(VLOOKUP(V2809,TRANSPORTE!$A$4:$E$99,5,0),"")</f>
        <v/>
      </c>
      <c r="AB2809" s="127" t="str">
        <f t="shared" si="322"/>
        <v/>
      </c>
      <c r="AC2809" s="127" t="str">
        <f t="shared" si="321"/>
        <v/>
      </c>
      <c r="AE2809" s="132" t="str">
        <f t="shared" si="319"/>
        <v/>
      </c>
      <c r="AH2809" s="127" t="str">
        <f t="shared" si="318"/>
        <v/>
      </c>
    </row>
    <row r="2810" spans="2:34" x14ac:dyDescent="0.3">
      <c r="B2810" s="127" t="str">
        <f t="shared" si="316"/>
        <v/>
      </c>
      <c r="C2810" s="127" t="str">
        <f t="shared" si="317"/>
        <v/>
      </c>
      <c r="E2810" s="159"/>
      <c r="F2810" s="148" t="str">
        <f>IFERROR(VLOOKUP(CONCATENATE(G2810,E2810),LOTES!$A$6:$D$1002,4,0),"")</f>
        <v/>
      </c>
      <c r="H2810" s="136" t="str">
        <f>IFERROR(VLOOKUP(CONCATENATE(G2810,E2810),LOTES!$A$6:$F$1000,6,0),"")</f>
        <v/>
      </c>
      <c r="I2810" s="132" t="str">
        <f t="shared" si="320"/>
        <v/>
      </c>
      <c r="R2810" s="132" t="str">
        <f>IFERROR(VLOOKUP(Q2810,PROVEEDORES!$A$2:$B$100,2,0),"")</f>
        <v/>
      </c>
      <c r="U2810" s="127" t="str">
        <f>IFERROR(VLOOKUP(V2810,TRANSPORTE!$A$4:$B$99,2,0),"")</f>
        <v/>
      </c>
      <c r="Y2810" s="127" t="str">
        <f>IFERROR(VLOOKUP(V2810,TRANSPORTE!$A$4:$C$99,3,0),"")</f>
        <v/>
      </c>
      <c r="Z2810" s="127" t="str">
        <f>IFERROR(VLOOKUP(V2810,TRANSPORTE!$A$4:$D$99,4,0),"")</f>
        <v/>
      </c>
      <c r="AA2810" s="127" t="str">
        <f>IFERROR(VLOOKUP(V2810,TRANSPORTE!$A$4:$E$99,5,0),"")</f>
        <v/>
      </c>
      <c r="AB2810" s="127" t="str">
        <f t="shared" si="322"/>
        <v/>
      </c>
      <c r="AC2810" s="127" t="str">
        <f t="shared" si="321"/>
        <v/>
      </c>
      <c r="AE2810" s="132" t="str">
        <f t="shared" si="319"/>
        <v/>
      </c>
      <c r="AH2810" s="127" t="str">
        <f t="shared" si="318"/>
        <v/>
      </c>
    </row>
    <row r="2811" spans="2:34" x14ac:dyDescent="0.3">
      <c r="B2811" s="127" t="str">
        <f t="shared" si="316"/>
        <v/>
      </c>
      <c r="C2811" s="127" t="str">
        <f t="shared" si="317"/>
        <v/>
      </c>
      <c r="E2811" s="159"/>
      <c r="F2811" s="148" t="str">
        <f>IFERROR(VLOOKUP(CONCATENATE(G2811,E2811),LOTES!$A$6:$D$1002,4,0),"")</f>
        <v/>
      </c>
      <c r="H2811" s="136" t="str">
        <f>IFERROR(VLOOKUP(CONCATENATE(G2811,E2811),LOTES!$A$6:$F$1000,6,0),"")</f>
        <v/>
      </c>
      <c r="I2811" s="132" t="str">
        <f t="shared" si="320"/>
        <v/>
      </c>
      <c r="R2811" s="132" t="str">
        <f>IFERROR(VLOOKUP(Q2811,PROVEEDORES!$A$2:$B$100,2,0),"")</f>
        <v/>
      </c>
      <c r="U2811" s="127" t="str">
        <f>IFERROR(VLOOKUP(V2811,TRANSPORTE!$A$4:$B$99,2,0),"")</f>
        <v/>
      </c>
      <c r="Y2811" s="127" t="str">
        <f>IFERROR(VLOOKUP(V2811,TRANSPORTE!$A$4:$C$99,3,0),"")</f>
        <v/>
      </c>
      <c r="Z2811" s="127" t="str">
        <f>IFERROR(VLOOKUP(V2811,TRANSPORTE!$A$4:$D$99,4,0),"")</f>
        <v/>
      </c>
      <c r="AA2811" s="127" t="str">
        <f>IFERROR(VLOOKUP(V2811,TRANSPORTE!$A$4:$E$99,5,0),"")</f>
        <v/>
      </c>
      <c r="AB2811" s="127" t="str">
        <f t="shared" si="322"/>
        <v/>
      </c>
      <c r="AC2811" s="127" t="str">
        <f t="shared" si="321"/>
        <v/>
      </c>
      <c r="AE2811" s="132" t="str">
        <f t="shared" si="319"/>
        <v/>
      </c>
      <c r="AH2811" s="127" t="str">
        <f t="shared" si="318"/>
        <v/>
      </c>
    </row>
    <row r="2812" spans="2:34" x14ac:dyDescent="0.3">
      <c r="B2812" s="127" t="str">
        <f t="shared" si="316"/>
        <v/>
      </c>
      <c r="C2812" s="127" t="str">
        <f t="shared" si="317"/>
        <v/>
      </c>
      <c r="E2812" s="159"/>
      <c r="F2812" s="148" t="str">
        <f>IFERROR(VLOOKUP(CONCATENATE(G2812,E2812),LOTES!$A$6:$D$1002,4,0),"")</f>
        <v/>
      </c>
      <c r="H2812" s="136" t="str">
        <f>IFERROR(VLOOKUP(CONCATENATE(G2812,E2812),LOTES!$A$6:$F$1000,6,0),"")</f>
        <v/>
      </c>
      <c r="I2812" s="132" t="str">
        <f t="shared" si="320"/>
        <v/>
      </c>
      <c r="R2812" s="132" t="str">
        <f>IFERROR(VLOOKUP(Q2812,PROVEEDORES!$A$2:$B$100,2,0),"")</f>
        <v/>
      </c>
      <c r="U2812" s="127" t="str">
        <f>IFERROR(VLOOKUP(V2812,TRANSPORTE!$A$4:$B$99,2,0),"")</f>
        <v/>
      </c>
      <c r="Y2812" s="127" t="str">
        <f>IFERROR(VLOOKUP(V2812,TRANSPORTE!$A$4:$C$99,3,0),"")</f>
        <v/>
      </c>
      <c r="Z2812" s="127" t="str">
        <f>IFERROR(VLOOKUP(V2812,TRANSPORTE!$A$4:$D$99,4,0),"")</f>
        <v/>
      </c>
      <c r="AA2812" s="127" t="str">
        <f>IFERROR(VLOOKUP(V2812,TRANSPORTE!$A$4:$E$99,5,0),"")</f>
        <v/>
      </c>
      <c r="AB2812" s="127" t="str">
        <f t="shared" si="322"/>
        <v/>
      </c>
      <c r="AC2812" s="127" t="str">
        <f t="shared" si="321"/>
        <v/>
      </c>
      <c r="AE2812" s="132" t="str">
        <f t="shared" si="319"/>
        <v/>
      </c>
      <c r="AH2812" s="127" t="str">
        <f t="shared" si="318"/>
        <v/>
      </c>
    </row>
    <row r="2813" spans="2:34" x14ac:dyDescent="0.3">
      <c r="B2813" s="127" t="str">
        <f t="shared" si="316"/>
        <v/>
      </c>
      <c r="C2813" s="127" t="str">
        <f t="shared" si="317"/>
        <v/>
      </c>
      <c r="E2813" s="159"/>
      <c r="F2813" s="148" t="str">
        <f>IFERROR(VLOOKUP(CONCATENATE(G2813,E2813),LOTES!$A$6:$D$1002,4,0),"")</f>
        <v/>
      </c>
      <c r="H2813" s="136" t="str">
        <f>IFERROR(VLOOKUP(CONCATENATE(G2813,E2813),LOTES!$A$6:$F$1000,6,0),"")</f>
        <v/>
      </c>
      <c r="I2813" s="132" t="str">
        <f t="shared" si="320"/>
        <v/>
      </c>
      <c r="R2813" s="132" t="str">
        <f>IFERROR(VLOOKUP(Q2813,PROVEEDORES!$A$2:$B$100,2,0),"")</f>
        <v/>
      </c>
      <c r="U2813" s="127" t="str">
        <f>IFERROR(VLOOKUP(V2813,TRANSPORTE!$A$4:$B$99,2,0),"")</f>
        <v/>
      </c>
      <c r="Y2813" s="127" t="str">
        <f>IFERROR(VLOOKUP(V2813,TRANSPORTE!$A$4:$C$99,3,0),"")</f>
        <v/>
      </c>
      <c r="Z2813" s="127" t="str">
        <f>IFERROR(VLOOKUP(V2813,TRANSPORTE!$A$4:$D$99,4,0),"")</f>
        <v/>
      </c>
      <c r="AA2813" s="127" t="str">
        <f>IFERROR(VLOOKUP(V2813,TRANSPORTE!$A$4:$E$99,5,0),"")</f>
        <v/>
      </c>
      <c r="AB2813" s="127" t="str">
        <f t="shared" si="322"/>
        <v/>
      </c>
      <c r="AC2813" s="127" t="str">
        <f t="shared" si="321"/>
        <v/>
      </c>
      <c r="AE2813" s="132" t="str">
        <f t="shared" si="319"/>
        <v/>
      </c>
      <c r="AH2813" s="127" t="str">
        <f t="shared" si="318"/>
        <v/>
      </c>
    </row>
    <row r="2814" spans="2:34" x14ac:dyDescent="0.3">
      <c r="B2814" s="127" t="str">
        <f t="shared" si="316"/>
        <v/>
      </c>
      <c r="C2814" s="127" t="str">
        <f t="shared" si="317"/>
        <v/>
      </c>
      <c r="E2814" s="159"/>
      <c r="F2814" s="148" t="str">
        <f>IFERROR(VLOOKUP(CONCATENATE(G2814,E2814),LOTES!$A$6:$D$1002,4,0),"")</f>
        <v/>
      </c>
      <c r="H2814" s="136" t="str">
        <f>IFERROR(VLOOKUP(CONCATENATE(G2814,E2814),LOTES!$A$6:$F$1000,6,0),"")</f>
        <v/>
      </c>
      <c r="I2814" s="132" t="str">
        <f t="shared" si="320"/>
        <v/>
      </c>
      <c r="R2814" s="132" t="str">
        <f>IFERROR(VLOOKUP(Q2814,PROVEEDORES!$A$2:$B$100,2,0),"")</f>
        <v/>
      </c>
      <c r="U2814" s="127" t="str">
        <f>IFERROR(VLOOKUP(V2814,TRANSPORTE!$A$4:$B$99,2,0),"")</f>
        <v/>
      </c>
      <c r="Y2814" s="127" t="str">
        <f>IFERROR(VLOOKUP(V2814,TRANSPORTE!$A$4:$C$99,3,0),"")</f>
        <v/>
      </c>
      <c r="Z2814" s="127" t="str">
        <f>IFERROR(VLOOKUP(V2814,TRANSPORTE!$A$4:$D$99,4,0),"")</f>
        <v/>
      </c>
      <c r="AA2814" s="127" t="str">
        <f>IFERROR(VLOOKUP(V2814,TRANSPORTE!$A$4:$E$99,5,0),"")</f>
        <v/>
      </c>
      <c r="AB2814" s="127" t="str">
        <f t="shared" si="322"/>
        <v/>
      </c>
      <c r="AC2814" s="127" t="str">
        <f t="shared" si="321"/>
        <v/>
      </c>
      <c r="AE2814" s="132" t="str">
        <f t="shared" si="319"/>
        <v/>
      </c>
      <c r="AH2814" s="127" t="str">
        <f t="shared" si="318"/>
        <v/>
      </c>
    </row>
    <row r="2815" spans="2:34" x14ac:dyDescent="0.3">
      <c r="B2815" s="127" t="str">
        <f t="shared" ref="B2815:B2878" si="323">CONCATENATE(A2815,AB2815)</f>
        <v/>
      </c>
      <c r="C2815" s="127" t="str">
        <f t="shared" ref="C2815:C2878" si="324">CONCATENATE(N2815,I2815)</f>
        <v/>
      </c>
      <c r="E2815" s="159"/>
      <c r="F2815" s="148" t="str">
        <f>IFERROR(VLOOKUP(CONCATENATE(G2815,E2815),LOTES!$A$6:$D$1002,4,0),"")</f>
        <v/>
      </c>
      <c r="H2815" s="136" t="str">
        <f>IFERROR(VLOOKUP(CONCATENATE(G2815,E2815),LOTES!$A$6:$F$1000,6,0),"")</f>
        <v/>
      </c>
      <c r="I2815" s="132" t="str">
        <f t="shared" si="320"/>
        <v/>
      </c>
      <c r="R2815" s="132" t="str">
        <f>IFERROR(VLOOKUP(Q2815,PROVEEDORES!$A$2:$B$100,2,0),"")</f>
        <v/>
      </c>
      <c r="U2815" s="127" t="str">
        <f>IFERROR(VLOOKUP(V2815,TRANSPORTE!$A$4:$B$99,2,0),"")</f>
        <v/>
      </c>
      <c r="Y2815" s="127" t="str">
        <f>IFERROR(VLOOKUP(V2815,TRANSPORTE!$A$4:$C$99,3,0),"")</f>
        <v/>
      </c>
      <c r="Z2815" s="127" t="str">
        <f>IFERROR(VLOOKUP(V2815,TRANSPORTE!$A$4:$D$99,4,0),"")</f>
        <v/>
      </c>
      <c r="AA2815" s="127" t="str">
        <f>IFERROR(VLOOKUP(V2815,TRANSPORTE!$A$4:$E$99,5,0),"")</f>
        <v/>
      </c>
      <c r="AB2815" s="127" t="str">
        <f t="shared" si="322"/>
        <v/>
      </c>
      <c r="AC2815" s="127" t="str">
        <f t="shared" si="321"/>
        <v/>
      </c>
      <c r="AE2815" s="132" t="str">
        <f t="shared" si="319"/>
        <v/>
      </c>
      <c r="AH2815" s="127" t="str">
        <f t="shared" ref="AH2815:AH2878" si="325">CONCATENATE(N2815,F2815)</f>
        <v/>
      </c>
    </row>
    <row r="2816" spans="2:34" x14ac:dyDescent="0.3">
      <c r="B2816" s="127" t="str">
        <f t="shared" si="323"/>
        <v/>
      </c>
      <c r="C2816" s="127" t="str">
        <f t="shared" si="324"/>
        <v/>
      </c>
      <c r="E2816" s="159"/>
      <c r="F2816" s="148" t="str">
        <f>IFERROR(VLOOKUP(CONCATENATE(G2816,E2816),LOTES!$A$6:$D$1002,4,0),"")</f>
        <v/>
      </c>
      <c r="H2816" s="136" t="str">
        <f>IFERROR(VLOOKUP(CONCATENATE(G2816,E2816),LOTES!$A$6:$F$1000,6,0),"")</f>
        <v/>
      </c>
      <c r="I2816" s="132" t="str">
        <f t="shared" si="320"/>
        <v/>
      </c>
      <c r="R2816" s="132" t="str">
        <f>IFERROR(VLOOKUP(Q2816,PROVEEDORES!$A$2:$B$100,2,0),"")</f>
        <v/>
      </c>
      <c r="U2816" s="127" t="str">
        <f>IFERROR(VLOOKUP(V2816,TRANSPORTE!$A$4:$B$99,2,0),"")</f>
        <v/>
      </c>
      <c r="Y2816" s="127" t="str">
        <f>IFERROR(VLOOKUP(V2816,TRANSPORTE!$A$4:$C$99,3,0),"")</f>
        <v/>
      </c>
      <c r="Z2816" s="127" t="str">
        <f>IFERROR(VLOOKUP(V2816,TRANSPORTE!$A$4:$D$99,4,0),"")</f>
        <v/>
      </c>
      <c r="AA2816" s="127" t="str">
        <f>IFERROR(VLOOKUP(V2816,TRANSPORTE!$A$4:$E$99,5,0),"")</f>
        <v/>
      </c>
      <c r="AB2816" s="127" t="str">
        <f t="shared" si="322"/>
        <v/>
      </c>
      <c r="AC2816" s="127" t="str">
        <f t="shared" si="321"/>
        <v/>
      </c>
      <c r="AE2816" s="132" t="str">
        <f t="shared" si="319"/>
        <v/>
      </c>
      <c r="AH2816" s="127" t="str">
        <f t="shared" si="325"/>
        <v/>
      </c>
    </row>
    <row r="2817" spans="2:34" x14ac:dyDescent="0.3">
      <c r="B2817" s="127" t="str">
        <f t="shared" si="323"/>
        <v/>
      </c>
      <c r="C2817" s="127" t="str">
        <f t="shared" si="324"/>
        <v/>
      </c>
      <c r="E2817" s="159"/>
      <c r="F2817" s="148" t="str">
        <f>IFERROR(VLOOKUP(CONCATENATE(G2817,E2817),LOTES!$A$6:$D$1002,4,0),"")</f>
        <v/>
      </c>
      <c r="H2817" s="136" t="str">
        <f>IFERROR(VLOOKUP(CONCATENATE(G2817,E2817),LOTES!$A$6:$F$1000,6,0),"")</f>
        <v/>
      </c>
      <c r="I2817" s="132" t="str">
        <f t="shared" si="320"/>
        <v/>
      </c>
      <c r="R2817" s="132" t="str">
        <f>IFERROR(VLOOKUP(Q2817,PROVEEDORES!$A$2:$B$100,2,0),"")</f>
        <v/>
      </c>
      <c r="U2817" s="127" t="str">
        <f>IFERROR(VLOOKUP(V2817,TRANSPORTE!$A$4:$B$99,2,0),"")</f>
        <v/>
      </c>
      <c r="Y2817" s="127" t="str">
        <f>IFERROR(VLOOKUP(V2817,TRANSPORTE!$A$4:$C$99,3,0),"")</f>
        <v/>
      </c>
      <c r="Z2817" s="127" t="str">
        <f>IFERROR(VLOOKUP(V2817,TRANSPORTE!$A$4:$D$99,4,0),"")</f>
        <v/>
      </c>
      <c r="AA2817" s="127" t="str">
        <f>IFERROR(VLOOKUP(V2817,TRANSPORTE!$A$4:$E$99,5,0),"")</f>
        <v/>
      </c>
      <c r="AB2817" s="127" t="str">
        <f t="shared" si="322"/>
        <v/>
      </c>
      <c r="AC2817" s="127" t="str">
        <f t="shared" si="321"/>
        <v/>
      </c>
      <c r="AE2817" s="132" t="str">
        <f t="shared" si="319"/>
        <v/>
      </c>
      <c r="AH2817" s="127" t="str">
        <f t="shared" si="325"/>
        <v/>
      </c>
    </row>
    <row r="2818" spans="2:34" x14ac:dyDescent="0.3">
      <c r="B2818" s="127" t="str">
        <f t="shared" si="323"/>
        <v/>
      </c>
      <c r="C2818" s="127" t="str">
        <f t="shared" si="324"/>
        <v/>
      </c>
      <c r="E2818" s="159"/>
      <c r="F2818" s="148" t="str">
        <f>IFERROR(VLOOKUP(CONCATENATE(G2818,E2818),LOTES!$A$6:$D$1002,4,0),"")</f>
        <v/>
      </c>
      <c r="H2818" s="136" t="str">
        <f>IFERROR(VLOOKUP(CONCATENATE(G2818,E2818),LOTES!$A$6:$F$1000,6,0),"")</f>
        <v/>
      </c>
      <c r="I2818" s="132" t="str">
        <f t="shared" si="320"/>
        <v/>
      </c>
      <c r="R2818" s="132" t="str">
        <f>IFERROR(VLOOKUP(Q2818,PROVEEDORES!$A$2:$B$100,2,0),"")</f>
        <v/>
      </c>
      <c r="U2818" s="127" t="str">
        <f>IFERROR(VLOOKUP(V2818,TRANSPORTE!$A$4:$B$99,2,0),"")</f>
        <v/>
      </c>
      <c r="Y2818" s="127" t="str">
        <f>IFERROR(VLOOKUP(V2818,TRANSPORTE!$A$4:$C$99,3,0),"")</f>
        <v/>
      </c>
      <c r="Z2818" s="127" t="str">
        <f>IFERROR(VLOOKUP(V2818,TRANSPORTE!$A$4:$D$99,4,0),"")</f>
        <v/>
      </c>
      <c r="AA2818" s="127" t="str">
        <f>IFERROR(VLOOKUP(V2818,TRANSPORTE!$A$4:$E$99,5,0),"")</f>
        <v/>
      </c>
      <c r="AB2818" s="127" t="str">
        <f t="shared" si="322"/>
        <v/>
      </c>
      <c r="AC2818" s="127" t="str">
        <f t="shared" si="321"/>
        <v/>
      </c>
      <c r="AE2818" s="132" t="str">
        <f t="shared" ref="AE2818:AE2881" si="326">IF(N2818&lt;&gt;"",IF(N2818=N2817,AE2817,AE2817+1),"")</f>
        <v/>
      </c>
      <c r="AH2818" s="127" t="str">
        <f t="shared" si="325"/>
        <v/>
      </c>
    </row>
    <row r="2819" spans="2:34" x14ac:dyDescent="0.3">
      <c r="B2819" s="127" t="str">
        <f t="shared" si="323"/>
        <v/>
      </c>
      <c r="C2819" s="127" t="str">
        <f t="shared" si="324"/>
        <v/>
      </c>
      <c r="E2819" s="159"/>
      <c r="F2819" s="148" t="str">
        <f>IFERROR(VLOOKUP(CONCATENATE(G2819,E2819),LOTES!$A$6:$D$1002,4,0),"")</f>
        <v/>
      </c>
      <c r="H2819" s="136" t="str">
        <f>IFERROR(VLOOKUP(CONCATENATE(G2819,E2819),LOTES!$A$6:$F$1000,6,0),"")</f>
        <v/>
      </c>
      <c r="I2819" s="132" t="str">
        <f t="shared" si="320"/>
        <v/>
      </c>
      <c r="R2819" s="132" t="str">
        <f>IFERROR(VLOOKUP(Q2819,PROVEEDORES!$A$2:$B$100,2,0),"")</f>
        <v/>
      </c>
      <c r="U2819" s="127" t="str">
        <f>IFERROR(VLOOKUP(V2819,TRANSPORTE!$A$4:$B$99,2,0),"")</f>
        <v/>
      </c>
      <c r="Y2819" s="127" t="str">
        <f>IFERROR(VLOOKUP(V2819,TRANSPORTE!$A$4:$C$99,3,0),"")</f>
        <v/>
      </c>
      <c r="Z2819" s="127" t="str">
        <f>IFERROR(VLOOKUP(V2819,TRANSPORTE!$A$4:$D$99,4,0),"")</f>
        <v/>
      </c>
      <c r="AA2819" s="127" t="str">
        <f>IFERROR(VLOOKUP(V2819,TRANSPORTE!$A$4:$E$99,5,0),"")</f>
        <v/>
      </c>
      <c r="AB2819" s="127" t="str">
        <f t="shared" si="322"/>
        <v/>
      </c>
      <c r="AC2819" s="127" t="str">
        <f t="shared" si="321"/>
        <v/>
      </c>
      <c r="AE2819" s="132" t="str">
        <f t="shared" si="326"/>
        <v/>
      </c>
      <c r="AH2819" s="127" t="str">
        <f t="shared" si="325"/>
        <v/>
      </c>
    </row>
    <row r="2820" spans="2:34" x14ac:dyDescent="0.3">
      <c r="B2820" s="127" t="str">
        <f t="shared" si="323"/>
        <v/>
      </c>
      <c r="C2820" s="127" t="str">
        <f t="shared" si="324"/>
        <v/>
      </c>
      <c r="E2820" s="159"/>
      <c r="F2820" s="148" t="str">
        <f>IFERROR(VLOOKUP(CONCATENATE(G2820,E2820),LOTES!$A$6:$D$1002,4,0),"")</f>
        <v/>
      </c>
      <c r="H2820" s="136" t="str">
        <f>IFERROR(VLOOKUP(CONCATENATE(G2820,E2820),LOTES!$A$6:$F$1000,6,0),"")</f>
        <v/>
      </c>
      <c r="I2820" s="132" t="str">
        <f t="shared" si="320"/>
        <v/>
      </c>
      <c r="R2820" s="132" t="str">
        <f>IFERROR(VLOOKUP(Q2820,PROVEEDORES!$A$2:$B$100,2,0),"")</f>
        <v/>
      </c>
      <c r="U2820" s="127" t="str">
        <f>IFERROR(VLOOKUP(V2820,TRANSPORTE!$A$4:$B$99,2,0),"")</f>
        <v/>
      </c>
      <c r="Y2820" s="127" t="str">
        <f>IFERROR(VLOOKUP(V2820,TRANSPORTE!$A$4:$C$99,3,0),"")</f>
        <v/>
      </c>
      <c r="Z2820" s="127" t="str">
        <f>IFERROR(VLOOKUP(V2820,TRANSPORTE!$A$4:$D$99,4,0),"")</f>
        <v/>
      </c>
      <c r="AA2820" s="127" t="str">
        <f>IFERROR(VLOOKUP(V2820,TRANSPORTE!$A$4:$E$99,5,0),"")</f>
        <v/>
      </c>
      <c r="AB2820" s="127" t="str">
        <f t="shared" si="322"/>
        <v/>
      </c>
      <c r="AC2820" s="127" t="str">
        <f t="shared" si="321"/>
        <v/>
      </c>
      <c r="AE2820" s="132" t="str">
        <f t="shared" si="326"/>
        <v/>
      </c>
      <c r="AH2820" s="127" t="str">
        <f t="shared" si="325"/>
        <v/>
      </c>
    </row>
    <row r="2821" spans="2:34" x14ac:dyDescent="0.3">
      <c r="B2821" s="127" t="str">
        <f t="shared" si="323"/>
        <v/>
      </c>
      <c r="C2821" s="127" t="str">
        <f t="shared" si="324"/>
        <v/>
      </c>
      <c r="E2821" s="159"/>
      <c r="F2821" s="148" t="str">
        <f>IFERROR(VLOOKUP(CONCATENATE(G2821,E2821),LOTES!$A$6:$D$1002,4,0),"")</f>
        <v/>
      </c>
      <c r="H2821" s="136" t="str">
        <f>IFERROR(VLOOKUP(CONCATENATE(G2821,E2821),LOTES!$A$6:$F$1000,6,0),"")</f>
        <v/>
      </c>
      <c r="I2821" s="132" t="str">
        <f t="shared" si="320"/>
        <v/>
      </c>
      <c r="R2821" s="132" t="str">
        <f>IFERROR(VLOOKUP(Q2821,PROVEEDORES!$A$2:$B$100,2,0),"")</f>
        <v/>
      </c>
      <c r="U2821" s="127" t="str">
        <f>IFERROR(VLOOKUP(V2821,TRANSPORTE!$A$4:$B$99,2,0),"")</f>
        <v/>
      </c>
      <c r="Y2821" s="127" t="str">
        <f>IFERROR(VLOOKUP(V2821,TRANSPORTE!$A$4:$C$99,3,0),"")</f>
        <v/>
      </c>
      <c r="Z2821" s="127" t="str">
        <f>IFERROR(VLOOKUP(V2821,TRANSPORTE!$A$4:$D$99,4,0),"")</f>
        <v/>
      </c>
      <c r="AA2821" s="127" t="str">
        <f>IFERROR(VLOOKUP(V2821,TRANSPORTE!$A$4:$E$99,5,0),"")</f>
        <v/>
      </c>
      <c r="AB2821" s="127" t="str">
        <f t="shared" si="322"/>
        <v/>
      </c>
      <c r="AC2821" s="127" t="str">
        <f t="shared" si="321"/>
        <v/>
      </c>
      <c r="AE2821" s="132" t="str">
        <f t="shared" si="326"/>
        <v/>
      </c>
      <c r="AH2821" s="127" t="str">
        <f t="shared" si="325"/>
        <v/>
      </c>
    </row>
    <row r="2822" spans="2:34" x14ac:dyDescent="0.3">
      <c r="B2822" s="127" t="str">
        <f t="shared" si="323"/>
        <v/>
      </c>
      <c r="C2822" s="127" t="str">
        <f t="shared" si="324"/>
        <v/>
      </c>
      <c r="E2822" s="159"/>
      <c r="F2822" s="148" t="str">
        <f>IFERROR(VLOOKUP(CONCATENATE(G2822,E2822),LOTES!$A$6:$D$1002,4,0),"")</f>
        <v/>
      </c>
      <c r="H2822" s="136" t="str">
        <f>IFERROR(VLOOKUP(CONCATENATE(G2822,E2822),LOTES!$A$6:$F$1000,6,0),"")</f>
        <v/>
      </c>
      <c r="I2822" s="132" t="str">
        <f t="shared" ref="I2822:I2885" si="327">IF(E2822&lt;&gt;"",IFERROR(IF(N2822&lt;&gt;N2821,1,IF(E2822=E2821,I2821,I2821+1)),""),"")</f>
        <v/>
      </c>
      <c r="R2822" s="132" t="str">
        <f>IFERROR(VLOOKUP(Q2822,PROVEEDORES!$A$2:$B$100,2,0),"")</f>
        <v/>
      </c>
      <c r="U2822" s="127" t="str">
        <f>IFERROR(VLOOKUP(V2822,TRANSPORTE!$A$4:$B$99,2,0),"")</f>
        <v/>
      </c>
      <c r="Y2822" s="127" t="str">
        <f>IFERROR(VLOOKUP(V2822,TRANSPORTE!$A$4:$C$99,3,0),"")</f>
        <v/>
      </c>
      <c r="Z2822" s="127" t="str">
        <f>IFERROR(VLOOKUP(V2822,TRANSPORTE!$A$4:$D$99,4,0),"")</f>
        <v/>
      </c>
      <c r="AA2822" s="127" t="str">
        <f>IFERROR(VLOOKUP(V2822,TRANSPORTE!$A$4:$E$99,5,0),"")</f>
        <v/>
      </c>
      <c r="AB2822" s="127" t="str">
        <f t="shared" si="322"/>
        <v/>
      </c>
      <c r="AC2822" s="127" t="str">
        <f t="shared" ref="AC2822:AC2885" si="328">IF(N2822&lt;&gt;"",1,"")</f>
        <v/>
      </c>
      <c r="AE2822" s="132" t="str">
        <f t="shared" si="326"/>
        <v/>
      </c>
      <c r="AH2822" s="127" t="str">
        <f t="shared" si="325"/>
        <v/>
      </c>
    </row>
    <row r="2823" spans="2:34" x14ac:dyDescent="0.3">
      <c r="B2823" s="127" t="str">
        <f t="shared" si="323"/>
        <v/>
      </c>
      <c r="C2823" s="127" t="str">
        <f t="shared" si="324"/>
        <v/>
      </c>
      <c r="E2823" s="159"/>
      <c r="F2823" s="148" t="str">
        <f>IFERROR(VLOOKUP(CONCATENATE(G2823,E2823),LOTES!$A$6:$D$1002,4,0),"")</f>
        <v/>
      </c>
      <c r="H2823" s="136" t="str">
        <f>IFERROR(VLOOKUP(CONCATENATE(G2823,E2823),LOTES!$A$6:$F$1000,6,0),"")</f>
        <v/>
      </c>
      <c r="I2823" s="132" t="str">
        <f t="shared" si="327"/>
        <v/>
      </c>
      <c r="R2823" s="132" t="str">
        <f>IFERROR(VLOOKUP(Q2823,PROVEEDORES!$A$2:$B$100,2,0),"")</f>
        <v/>
      </c>
      <c r="U2823" s="127" t="str">
        <f>IFERROR(VLOOKUP(V2823,TRANSPORTE!$A$4:$B$99,2,0),"")</f>
        <v/>
      </c>
      <c r="Y2823" s="127" t="str">
        <f>IFERROR(VLOOKUP(V2823,TRANSPORTE!$A$4:$C$99,3,0),"")</f>
        <v/>
      </c>
      <c r="Z2823" s="127" t="str">
        <f>IFERROR(VLOOKUP(V2823,TRANSPORTE!$A$4:$D$99,4,0),"")</f>
        <v/>
      </c>
      <c r="AA2823" s="127" t="str">
        <f>IFERROR(VLOOKUP(V2823,TRANSPORTE!$A$4:$E$99,5,0),"")</f>
        <v/>
      </c>
      <c r="AB2823" s="127" t="str">
        <f t="shared" si="322"/>
        <v/>
      </c>
      <c r="AC2823" s="127" t="str">
        <f t="shared" si="328"/>
        <v/>
      </c>
      <c r="AE2823" s="132" t="str">
        <f t="shared" si="326"/>
        <v/>
      </c>
      <c r="AH2823" s="127" t="str">
        <f t="shared" si="325"/>
        <v/>
      </c>
    </row>
    <row r="2824" spans="2:34" x14ac:dyDescent="0.3">
      <c r="B2824" s="127" t="str">
        <f t="shared" si="323"/>
        <v/>
      </c>
      <c r="C2824" s="127" t="str">
        <f t="shared" si="324"/>
        <v/>
      </c>
      <c r="E2824" s="159"/>
      <c r="F2824" s="148" t="str">
        <f>IFERROR(VLOOKUP(CONCATENATE(G2824,E2824),LOTES!$A$6:$D$1002,4,0),"")</f>
        <v/>
      </c>
      <c r="H2824" s="136" t="str">
        <f>IFERROR(VLOOKUP(CONCATENATE(G2824,E2824),LOTES!$A$6:$F$1000,6,0),"")</f>
        <v/>
      </c>
      <c r="I2824" s="132" t="str">
        <f t="shared" si="327"/>
        <v/>
      </c>
      <c r="R2824" s="132" t="str">
        <f>IFERROR(VLOOKUP(Q2824,PROVEEDORES!$A$2:$B$100,2,0),"")</f>
        <v/>
      </c>
      <c r="U2824" s="127" t="str">
        <f>IFERROR(VLOOKUP(V2824,TRANSPORTE!$A$4:$B$99,2,0),"")</f>
        <v/>
      </c>
      <c r="Y2824" s="127" t="str">
        <f>IFERROR(VLOOKUP(V2824,TRANSPORTE!$A$4:$C$99,3,0),"")</f>
        <v/>
      </c>
      <c r="Z2824" s="127" t="str">
        <f>IFERROR(VLOOKUP(V2824,TRANSPORTE!$A$4:$D$99,4,0),"")</f>
        <v/>
      </c>
      <c r="AA2824" s="127" t="str">
        <f>IFERROR(VLOOKUP(V2824,TRANSPORTE!$A$4:$E$99,5,0),"")</f>
        <v/>
      </c>
      <c r="AB2824" s="127" t="str">
        <f t="shared" si="322"/>
        <v/>
      </c>
      <c r="AC2824" s="127" t="str">
        <f t="shared" si="328"/>
        <v/>
      </c>
      <c r="AE2824" s="132" t="str">
        <f t="shared" si="326"/>
        <v/>
      </c>
      <c r="AH2824" s="127" t="str">
        <f t="shared" si="325"/>
        <v/>
      </c>
    </row>
    <row r="2825" spans="2:34" x14ac:dyDescent="0.3">
      <c r="B2825" s="127" t="str">
        <f t="shared" si="323"/>
        <v/>
      </c>
      <c r="C2825" s="127" t="str">
        <f t="shared" si="324"/>
        <v/>
      </c>
      <c r="E2825" s="159"/>
      <c r="F2825" s="148" t="str">
        <f>IFERROR(VLOOKUP(CONCATENATE(G2825,E2825),LOTES!$A$6:$D$1002,4,0),"")</f>
        <v/>
      </c>
      <c r="H2825" s="136" t="str">
        <f>IFERROR(VLOOKUP(CONCATENATE(G2825,E2825),LOTES!$A$6:$F$1000,6,0),"")</f>
        <v/>
      </c>
      <c r="I2825" s="132" t="str">
        <f t="shared" si="327"/>
        <v/>
      </c>
      <c r="R2825" s="132" t="str">
        <f>IFERROR(VLOOKUP(Q2825,PROVEEDORES!$A$2:$B$100,2,0),"")</f>
        <v/>
      </c>
      <c r="U2825" s="127" t="str">
        <f>IFERROR(VLOOKUP(V2825,TRANSPORTE!$A$4:$B$99,2,0),"")</f>
        <v/>
      </c>
      <c r="Y2825" s="127" t="str">
        <f>IFERROR(VLOOKUP(V2825,TRANSPORTE!$A$4:$C$99,3,0),"")</f>
        <v/>
      </c>
      <c r="Z2825" s="127" t="str">
        <f>IFERROR(VLOOKUP(V2825,TRANSPORTE!$A$4:$D$99,4,0),"")</f>
        <v/>
      </c>
      <c r="AA2825" s="127" t="str">
        <f>IFERROR(VLOOKUP(V2825,TRANSPORTE!$A$4:$E$99,5,0),"")</f>
        <v/>
      </c>
      <c r="AB2825" s="127" t="str">
        <f t="shared" si="322"/>
        <v/>
      </c>
      <c r="AC2825" s="127" t="str">
        <f t="shared" si="328"/>
        <v/>
      </c>
      <c r="AE2825" s="132" t="str">
        <f t="shared" si="326"/>
        <v/>
      </c>
      <c r="AH2825" s="127" t="str">
        <f t="shared" si="325"/>
        <v/>
      </c>
    </row>
    <row r="2826" spans="2:34" x14ac:dyDescent="0.3">
      <c r="B2826" s="127" t="str">
        <f t="shared" si="323"/>
        <v/>
      </c>
      <c r="C2826" s="127" t="str">
        <f t="shared" si="324"/>
        <v/>
      </c>
      <c r="E2826" s="159"/>
      <c r="F2826" s="148" t="str">
        <f>IFERROR(VLOOKUP(CONCATENATE(G2826,E2826),LOTES!$A$6:$D$1002,4,0),"")</f>
        <v/>
      </c>
      <c r="H2826" s="136" t="str">
        <f>IFERROR(VLOOKUP(CONCATENATE(G2826,E2826),LOTES!$A$6:$F$1000,6,0),"")</f>
        <v/>
      </c>
      <c r="I2826" s="132" t="str">
        <f t="shared" si="327"/>
        <v/>
      </c>
      <c r="R2826" s="132" t="str">
        <f>IFERROR(VLOOKUP(Q2826,PROVEEDORES!$A$2:$B$100,2,0),"")</f>
        <v/>
      </c>
      <c r="U2826" s="127" t="str">
        <f>IFERROR(VLOOKUP(V2826,TRANSPORTE!$A$4:$B$99,2,0),"")</f>
        <v/>
      </c>
      <c r="Y2826" s="127" t="str">
        <f>IFERROR(VLOOKUP(V2826,TRANSPORTE!$A$4:$C$99,3,0),"")</f>
        <v/>
      </c>
      <c r="Z2826" s="127" t="str">
        <f>IFERROR(VLOOKUP(V2826,TRANSPORTE!$A$4:$D$99,4,0),"")</f>
        <v/>
      </c>
      <c r="AA2826" s="127" t="str">
        <f>IFERROR(VLOOKUP(V2826,TRANSPORTE!$A$4:$E$99,5,0),"")</f>
        <v/>
      </c>
      <c r="AB2826" s="127" t="str">
        <f t="shared" si="322"/>
        <v/>
      </c>
      <c r="AC2826" s="127" t="str">
        <f t="shared" si="328"/>
        <v/>
      </c>
      <c r="AE2826" s="132" t="str">
        <f t="shared" si="326"/>
        <v/>
      </c>
      <c r="AH2826" s="127" t="str">
        <f t="shared" si="325"/>
        <v/>
      </c>
    </row>
    <row r="2827" spans="2:34" x14ac:dyDescent="0.3">
      <c r="B2827" s="127" t="str">
        <f t="shared" si="323"/>
        <v/>
      </c>
      <c r="C2827" s="127" t="str">
        <f t="shared" si="324"/>
        <v/>
      </c>
      <c r="E2827" s="159"/>
      <c r="F2827" s="148" t="str">
        <f>IFERROR(VLOOKUP(CONCATENATE(G2827,E2827),LOTES!$A$6:$D$1002,4,0),"")</f>
        <v/>
      </c>
      <c r="H2827" s="136" t="str">
        <f>IFERROR(VLOOKUP(CONCATENATE(G2827,E2827),LOTES!$A$6:$F$1000,6,0),"")</f>
        <v/>
      </c>
      <c r="I2827" s="132" t="str">
        <f t="shared" si="327"/>
        <v/>
      </c>
      <c r="R2827" s="132" t="str">
        <f>IFERROR(VLOOKUP(Q2827,PROVEEDORES!$A$2:$B$100,2,0),"")</f>
        <v/>
      </c>
      <c r="U2827" s="127" t="str">
        <f>IFERROR(VLOOKUP(V2827,TRANSPORTE!$A$4:$B$99,2,0),"")</f>
        <v/>
      </c>
      <c r="Y2827" s="127" t="str">
        <f>IFERROR(VLOOKUP(V2827,TRANSPORTE!$A$4:$C$99,3,0),"")</f>
        <v/>
      </c>
      <c r="Z2827" s="127" t="str">
        <f>IFERROR(VLOOKUP(V2827,TRANSPORTE!$A$4:$D$99,4,0),"")</f>
        <v/>
      </c>
      <c r="AA2827" s="127" t="str">
        <f>IFERROR(VLOOKUP(V2827,TRANSPORTE!$A$4:$E$99,5,0),"")</f>
        <v/>
      </c>
      <c r="AB2827" s="127" t="str">
        <f t="shared" ref="AB2827:AB2890" si="329">IF(N2827&lt;&gt;"",IF(A2827&lt;&gt;A2826,1,IF(N2827=N2826,AB2826,AB2826+1)),"")</f>
        <v/>
      </c>
      <c r="AC2827" s="127" t="str">
        <f t="shared" si="328"/>
        <v/>
      </c>
      <c r="AE2827" s="132" t="str">
        <f t="shared" si="326"/>
        <v/>
      </c>
      <c r="AH2827" s="127" t="str">
        <f t="shared" si="325"/>
        <v/>
      </c>
    </row>
    <row r="2828" spans="2:34" x14ac:dyDescent="0.3">
      <c r="B2828" s="127" t="str">
        <f t="shared" si="323"/>
        <v/>
      </c>
      <c r="C2828" s="127" t="str">
        <f t="shared" si="324"/>
        <v/>
      </c>
      <c r="E2828" s="159"/>
      <c r="F2828" s="148" t="str">
        <f>IFERROR(VLOOKUP(CONCATENATE(G2828,E2828),LOTES!$A$6:$D$1002,4,0),"")</f>
        <v/>
      </c>
      <c r="H2828" s="136" t="str">
        <f>IFERROR(VLOOKUP(CONCATENATE(G2828,E2828),LOTES!$A$6:$F$1000,6,0),"")</f>
        <v/>
      </c>
      <c r="I2828" s="132" t="str">
        <f t="shared" si="327"/>
        <v/>
      </c>
      <c r="R2828" s="132" t="str">
        <f>IFERROR(VLOOKUP(Q2828,PROVEEDORES!$A$2:$B$100,2,0),"")</f>
        <v/>
      </c>
      <c r="U2828" s="127" t="str">
        <f>IFERROR(VLOOKUP(V2828,TRANSPORTE!$A$4:$B$99,2,0),"")</f>
        <v/>
      </c>
      <c r="Y2828" s="127" t="str">
        <f>IFERROR(VLOOKUP(V2828,TRANSPORTE!$A$4:$C$99,3,0),"")</f>
        <v/>
      </c>
      <c r="Z2828" s="127" t="str">
        <f>IFERROR(VLOOKUP(V2828,TRANSPORTE!$A$4:$D$99,4,0),"")</f>
        <v/>
      </c>
      <c r="AA2828" s="127" t="str">
        <f>IFERROR(VLOOKUP(V2828,TRANSPORTE!$A$4:$E$99,5,0),"")</f>
        <v/>
      </c>
      <c r="AB2828" s="127" t="str">
        <f t="shared" si="329"/>
        <v/>
      </c>
      <c r="AC2828" s="127" t="str">
        <f t="shared" si="328"/>
        <v/>
      </c>
      <c r="AE2828" s="132" t="str">
        <f t="shared" si="326"/>
        <v/>
      </c>
      <c r="AH2828" s="127" t="str">
        <f t="shared" si="325"/>
        <v/>
      </c>
    </row>
    <row r="2829" spans="2:34" x14ac:dyDescent="0.3">
      <c r="B2829" s="127" t="str">
        <f t="shared" si="323"/>
        <v/>
      </c>
      <c r="C2829" s="127" t="str">
        <f t="shared" si="324"/>
        <v/>
      </c>
      <c r="E2829" s="159"/>
      <c r="F2829" s="148" t="str">
        <f>IFERROR(VLOOKUP(CONCATENATE(G2829,E2829),LOTES!$A$6:$D$1002,4,0),"")</f>
        <v/>
      </c>
      <c r="H2829" s="136" t="str">
        <f>IFERROR(VLOOKUP(CONCATENATE(G2829,E2829),LOTES!$A$6:$F$1000,6,0),"")</f>
        <v/>
      </c>
      <c r="I2829" s="132" t="str">
        <f t="shared" si="327"/>
        <v/>
      </c>
      <c r="R2829" s="132" t="str">
        <f>IFERROR(VLOOKUP(Q2829,PROVEEDORES!$A$2:$B$100,2,0),"")</f>
        <v/>
      </c>
      <c r="U2829" s="127" t="str">
        <f>IFERROR(VLOOKUP(V2829,TRANSPORTE!$A$4:$B$99,2,0),"")</f>
        <v/>
      </c>
      <c r="Y2829" s="127" t="str">
        <f>IFERROR(VLOOKUP(V2829,TRANSPORTE!$A$4:$C$99,3,0),"")</f>
        <v/>
      </c>
      <c r="Z2829" s="127" t="str">
        <f>IFERROR(VLOOKUP(V2829,TRANSPORTE!$A$4:$D$99,4,0),"")</f>
        <v/>
      </c>
      <c r="AA2829" s="127" t="str">
        <f>IFERROR(VLOOKUP(V2829,TRANSPORTE!$A$4:$E$99,5,0),"")</f>
        <v/>
      </c>
      <c r="AB2829" s="127" t="str">
        <f t="shared" si="329"/>
        <v/>
      </c>
      <c r="AC2829" s="127" t="str">
        <f t="shared" si="328"/>
        <v/>
      </c>
      <c r="AE2829" s="132" t="str">
        <f t="shared" si="326"/>
        <v/>
      </c>
      <c r="AH2829" s="127" t="str">
        <f t="shared" si="325"/>
        <v/>
      </c>
    </row>
    <row r="2830" spans="2:34" x14ac:dyDescent="0.3">
      <c r="B2830" s="127" t="str">
        <f t="shared" si="323"/>
        <v/>
      </c>
      <c r="C2830" s="127" t="str">
        <f t="shared" si="324"/>
        <v/>
      </c>
      <c r="E2830" s="159"/>
      <c r="F2830" s="148" t="str">
        <f>IFERROR(VLOOKUP(CONCATENATE(G2830,E2830),LOTES!$A$6:$D$1002,4,0),"")</f>
        <v/>
      </c>
      <c r="H2830" s="136" t="str">
        <f>IFERROR(VLOOKUP(CONCATENATE(G2830,E2830),LOTES!$A$6:$F$1000,6,0),"")</f>
        <v/>
      </c>
      <c r="I2830" s="132" t="str">
        <f t="shared" si="327"/>
        <v/>
      </c>
      <c r="R2830" s="132" t="str">
        <f>IFERROR(VLOOKUP(Q2830,PROVEEDORES!$A$2:$B$100,2,0),"")</f>
        <v/>
      </c>
      <c r="U2830" s="127" t="str">
        <f>IFERROR(VLOOKUP(V2830,TRANSPORTE!$A$4:$B$99,2,0),"")</f>
        <v/>
      </c>
      <c r="Y2830" s="127" t="str">
        <f>IFERROR(VLOOKUP(V2830,TRANSPORTE!$A$4:$C$99,3,0),"")</f>
        <v/>
      </c>
      <c r="Z2830" s="127" t="str">
        <f>IFERROR(VLOOKUP(V2830,TRANSPORTE!$A$4:$D$99,4,0),"")</f>
        <v/>
      </c>
      <c r="AA2830" s="127" t="str">
        <f>IFERROR(VLOOKUP(V2830,TRANSPORTE!$A$4:$E$99,5,0),"")</f>
        <v/>
      </c>
      <c r="AB2830" s="127" t="str">
        <f t="shared" si="329"/>
        <v/>
      </c>
      <c r="AC2830" s="127" t="str">
        <f t="shared" si="328"/>
        <v/>
      </c>
      <c r="AE2830" s="132" t="str">
        <f t="shared" si="326"/>
        <v/>
      </c>
      <c r="AH2830" s="127" t="str">
        <f t="shared" si="325"/>
        <v/>
      </c>
    </row>
    <row r="2831" spans="2:34" x14ac:dyDescent="0.3">
      <c r="B2831" s="127" t="str">
        <f t="shared" si="323"/>
        <v/>
      </c>
      <c r="C2831" s="127" t="str">
        <f t="shared" si="324"/>
        <v/>
      </c>
      <c r="E2831" s="159"/>
      <c r="F2831" s="148" t="str">
        <f>IFERROR(VLOOKUP(CONCATENATE(G2831,E2831),LOTES!$A$6:$D$1002,4,0),"")</f>
        <v/>
      </c>
      <c r="H2831" s="136" t="str">
        <f>IFERROR(VLOOKUP(CONCATENATE(G2831,E2831),LOTES!$A$6:$F$1000,6,0),"")</f>
        <v/>
      </c>
      <c r="I2831" s="132" t="str">
        <f t="shared" si="327"/>
        <v/>
      </c>
      <c r="R2831" s="132" t="str">
        <f>IFERROR(VLOOKUP(Q2831,PROVEEDORES!$A$2:$B$100,2,0),"")</f>
        <v/>
      </c>
      <c r="U2831" s="127" t="str">
        <f>IFERROR(VLOOKUP(V2831,TRANSPORTE!$A$4:$B$99,2,0),"")</f>
        <v/>
      </c>
      <c r="Y2831" s="127" t="str">
        <f>IFERROR(VLOOKUP(V2831,TRANSPORTE!$A$4:$C$99,3,0),"")</f>
        <v/>
      </c>
      <c r="Z2831" s="127" t="str">
        <f>IFERROR(VLOOKUP(V2831,TRANSPORTE!$A$4:$D$99,4,0),"")</f>
        <v/>
      </c>
      <c r="AA2831" s="127" t="str">
        <f>IFERROR(VLOOKUP(V2831,TRANSPORTE!$A$4:$E$99,5,0),"")</f>
        <v/>
      </c>
      <c r="AB2831" s="127" t="str">
        <f t="shared" si="329"/>
        <v/>
      </c>
      <c r="AC2831" s="127" t="str">
        <f t="shared" si="328"/>
        <v/>
      </c>
      <c r="AE2831" s="132" t="str">
        <f t="shared" si="326"/>
        <v/>
      </c>
      <c r="AH2831" s="127" t="str">
        <f t="shared" si="325"/>
        <v/>
      </c>
    </row>
    <row r="2832" spans="2:34" x14ac:dyDescent="0.3">
      <c r="B2832" s="127" t="str">
        <f t="shared" si="323"/>
        <v/>
      </c>
      <c r="C2832" s="127" t="str">
        <f t="shared" si="324"/>
        <v/>
      </c>
      <c r="E2832" s="159"/>
      <c r="F2832" s="148" t="str">
        <f>IFERROR(VLOOKUP(CONCATENATE(G2832,E2832),LOTES!$A$6:$D$1002,4,0),"")</f>
        <v/>
      </c>
      <c r="H2832" s="136" t="str">
        <f>IFERROR(VLOOKUP(CONCATENATE(G2832,E2832),LOTES!$A$6:$F$1000,6,0),"")</f>
        <v/>
      </c>
      <c r="I2832" s="132" t="str">
        <f t="shared" si="327"/>
        <v/>
      </c>
      <c r="R2832" s="132" t="str">
        <f>IFERROR(VLOOKUP(Q2832,PROVEEDORES!$A$2:$B$100,2,0),"")</f>
        <v/>
      </c>
      <c r="U2832" s="127" t="str">
        <f>IFERROR(VLOOKUP(V2832,TRANSPORTE!$A$4:$B$99,2,0),"")</f>
        <v/>
      </c>
      <c r="Y2832" s="127" t="str">
        <f>IFERROR(VLOOKUP(V2832,TRANSPORTE!$A$4:$C$99,3,0),"")</f>
        <v/>
      </c>
      <c r="Z2832" s="127" t="str">
        <f>IFERROR(VLOOKUP(V2832,TRANSPORTE!$A$4:$D$99,4,0),"")</f>
        <v/>
      </c>
      <c r="AA2832" s="127" t="str">
        <f>IFERROR(VLOOKUP(V2832,TRANSPORTE!$A$4:$E$99,5,0),"")</f>
        <v/>
      </c>
      <c r="AB2832" s="127" t="str">
        <f t="shared" si="329"/>
        <v/>
      </c>
      <c r="AC2832" s="127" t="str">
        <f t="shared" si="328"/>
        <v/>
      </c>
      <c r="AE2832" s="132" t="str">
        <f t="shared" si="326"/>
        <v/>
      </c>
      <c r="AH2832" s="127" t="str">
        <f t="shared" si="325"/>
        <v/>
      </c>
    </row>
    <row r="2833" spans="2:34" x14ac:dyDescent="0.3">
      <c r="B2833" s="127" t="str">
        <f t="shared" si="323"/>
        <v/>
      </c>
      <c r="C2833" s="127" t="str">
        <f t="shared" si="324"/>
        <v/>
      </c>
      <c r="E2833" s="159"/>
      <c r="F2833" s="148" t="str">
        <f>IFERROR(VLOOKUP(CONCATENATE(G2833,E2833),LOTES!$A$6:$D$1002,4,0),"")</f>
        <v/>
      </c>
      <c r="H2833" s="136" t="str">
        <f>IFERROR(VLOOKUP(CONCATENATE(G2833,E2833),LOTES!$A$6:$F$1000,6,0),"")</f>
        <v/>
      </c>
      <c r="I2833" s="132" t="str">
        <f t="shared" si="327"/>
        <v/>
      </c>
      <c r="R2833" s="132" t="str">
        <f>IFERROR(VLOOKUP(Q2833,PROVEEDORES!$A$2:$B$100,2,0),"")</f>
        <v/>
      </c>
      <c r="U2833" s="127" t="str">
        <f>IFERROR(VLOOKUP(V2833,TRANSPORTE!$A$4:$B$99,2,0),"")</f>
        <v/>
      </c>
      <c r="Y2833" s="127" t="str">
        <f>IFERROR(VLOOKUP(V2833,TRANSPORTE!$A$4:$C$99,3,0),"")</f>
        <v/>
      </c>
      <c r="Z2833" s="127" t="str">
        <f>IFERROR(VLOOKUP(V2833,TRANSPORTE!$A$4:$D$99,4,0),"")</f>
        <v/>
      </c>
      <c r="AA2833" s="127" t="str">
        <f>IFERROR(VLOOKUP(V2833,TRANSPORTE!$A$4:$E$99,5,0),"")</f>
        <v/>
      </c>
      <c r="AB2833" s="127" t="str">
        <f t="shared" si="329"/>
        <v/>
      </c>
      <c r="AC2833" s="127" t="str">
        <f t="shared" si="328"/>
        <v/>
      </c>
      <c r="AE2833" s="132" t="str">
        <f t="shared" si="326"/>
        <v/>
      </c>
      <c r="AH2833" s="127" t="str">
        <f t="shared" si="325"/>
        <v/>
      </c>
    </row>
    <row r="2834" spans="2:34" x14ac:dyDescent="0.3">
      <c r="B2834" s="127" t="str">
        <f t="shared" si="323"/>
        <v/>
      </c>
      <c r="C2834" s="127" t="str">
        <f t="shared" si="324"/>
        <v/>
      </c>
      <c r="E2834" s="159"/>
      <c r="F2834" s="148" t="str">
        <f>IFERROR(VLOOKUP(CONCATENATE(G2834,E2834),LOTES!$A$6:$D$1002,4,0),"")</f>
        <v/>
      </c>
      <c r="H2834" s="136" t="str">
        <f>IFERROR(VLOOKUP(CONCATENATE(G2834,E2834),LOTES!$A$6:$F$1000,6,0),"")</f>
        <v/>
      </c>
      <c r="I2834" s="132" t="str">
        <f t="shared" si="327"/>
        <v/>
      </c>
      <c r="R2834" s="132" t="str">
        <f>IFERROR(VLOOKUP(Q2834,PROVEEDORES!$A$2:$B$100,2,0),"")</f>
        <v/>
      </c>
      <c r="U2834" s="127" t="str">
        <f>IFERROR(VLOOKUP(V2834,TRANSPORTE!$A$4:$B$99,2,0),"")</f>
        <v/>
      </c>
      <c r="Y2834" s="127" t="str">
        <f>IFERROR(VLOOKUP(V2834,TRANSPORTE!$A$4:$C$99,3,0),"")</f>
        <v/>
      </c>
      <c r="Z2834" s="127" t="str">
        <f>IFERROR(VLOOKUP(V2834,TRANSPORTE!$A$4:$D$99,4,0),"")</f>
        <v/>
      </c>
      <c r="AA2834" s="127" t="str">
        <f>IFERROR(VLOOKUP(V2834,TRANSPORTE!$A$4:$E$99,5,0),"")</f>
        <v/>
      </c>
      <c r="AB2834" s="127" t="str">
        <f t="shared" si="329"/>
        <v/>
      </c>
      <c r="AC2834" s="127" t="str">
        <f t="shared" si="328"/>
        <v/>
      </c>
      <c r="AE2834" s="132" t="str">
        <f t="shared" si="326"/>
        <v/>
      </c>
      <c r="AH2834" s="127" t="str">
        <f t="shared" si="325"/>
        <v/>
      </c>
    </row>
    <row r="2835" spans="2:34" x14ac:dyDescent="0.3">
      <c r="B2835" s="127" t="str">
        <f t="shared" si="323"/>
        <v/>
      </c>
      <c r="C2835" s="127" t="str">
        <f t="shared" si="324"/>
        <v/>
      </c>
      <c r="E2835" s="159"/>
      <c r="F2835" s="148" t="str">
        <f>IFERROR(VLOOKUP(CONCATENATE(G2835,E2835),LOTES!$A$6:$D$1002,4,0),"")</f>
        <v/>
      </c>
      <c r="H2835" s="136" t="str">
        <f>IFERROR(VLOOKUP(CONCATENATE(G2835,E2835),LOTES!$A$6:$F$1000,6,0),"")</f>
        <v/>
      </c>
      <c r="I2835" s="132" t="str">
        <f t="shared" si="327"/>
        <v/>
      </c>
      <c r="R2835" s="132" t="str">
        <f>IFERROR(VLOOKUP(Q2835,PROVEEDORES!$A$2:$B$100,2,0),"")</f>
        <v/>
      </c>
      <c r="U2835" s="127" t="str">
        <f>IFERROR(VLOOKUP(V2835,TRANSPORTE!$A$4:$B$99,2,0),"")</f>
        <v/>
      </c>
      <c r="Y2835" s="127" t="str">
        <f>IFERROR(VLOOKUP(V2835,TRANSPORTE!$A$4:$C$99,3,0),"")</f>
        <v/>
      </c>
      <c r="Z2835" s="127" t="str">
        <f>IFERROR(VLOOKUP(V2835,TRANSPORTE!$A$4:$D$99,4,0),"")</f>
        <v/>
      </c>
      <c r="AA2835" s="127" t="str">
        <f>IFERROR(VLOOKUP(V2835,TRANSPORTE!$A$4:$E$99,5,0),"")</f>
        <v/>
      </c>
      <c r="AB2835" s="127" t="str">
        <f t="shared" si="329"/>
        <v/>
      </c>
      <c r="AC2835" s="127" t="str">
        <f t="shared" si="328"/>
        <v/>
      </c>
      <c r="AE2835" s="132" t="str">
        <f t="shared" si="326"/>
        <v/>
      </c>
      <c r="AH2835" s="127" t="str">
        <f t="shared" si="325"/>
        <v/>
      </c>
    </row>
    <row r="2836" spans="2:34" x14ac:dyDescent="0.3">
      <c r="B2836" s="127" t="str">
        <f t="shared" si="323"/>
        <v/>
      </c>
      <c r="C2836" s="127" t="str">
        <f t="shared" si="324"/>
        <v/>
      </c>
      <c r="E2836" s="159"/>
      <c r="F2836" s="148" t="str">
        <f>IFERROR(VLOOKUP(CONCATENATE(G2836,E2836),LOTES!$A$6:$D$1002,4,0),"")</f>
        <v/>
      </c>
      <c r="H2836" s="136" t="str">
        <f>IFERROR(VLOOKUP(CONCATENATE(G2836,E2836),LOTES!$A$6:$F$1000,6,0),"")</f>
        <v/>
      </c>
      <c r="I2836" s="132" t="str">
        <f t="shared" si="327"/>
        <v/>
      </c>
      <c r="R2836" s="132" t="str">
        <f>IFERROR(VLOOKUP(Q2836,PROVEEDORES!$A$2:$B$100,2,0),"")</f>
        <v/>
      </c>
      <c r="U2836" s="127" t="str">
        <f>IFERROR(VLOOKUP(V2836,TRANSPORTE!$A$4:$B$99,2,0),"")</f>
        <v/>
      </c>
      <c r="Y2836" s="127" t="str">
        <f>IFERROR(VLOOKUP(V2836,TRANSPORTE!$A$4:$C$99,3,0),"")</f>
        <v/>
      </c>
      <c r="Z2836" s="127" t="str">
        <f>IFERROR(VLOOKUP(V2836,TRANSPORTE!$A$4:$D$99,4,0),"")</f>
        <v/>
      </c>
      <c r="AA2836" s="127" t="str">
        <f>IFERROR(VLOOKUP(V2836,TRANSPORTE!$A$4:$E$99,5,0),"")</f>
        <v/>
      </c>
      <c r="AB2836" s="127" t="str">
        <f t="shared" si="329"/>
        <v/>
      </c>
      <c r="AC2836" s="127" t="str">
        <f t="shared" si="328"/>
        <v/>
      </c>
      <c r="AE2836" s="132" t="str">
        <f t="shared" si="326"/>
        <v/>
      </c>
      <c r="AH2836" s="127" t="str">
        <f t="shared" si="325"/>
        <v/>
      </c>
    </row>
    <row r="2837" spans="2:34" x14ac:dyDescent="0.3">
      <c r="B2837" s="127" t="str">
        <f t="shared" si="323"/>
        <v/>
      </c>
      <c r="C2837" s="127" t="str">
        <f t="shared" si="324"/>
        <v/>
      </c>
      <c r="E2837" s="159"/>
      <c r="F2837" s="148" t="str">
        <f>IFERROR(VLOOKUP(CONCATENATE(G2837,E2837),LOTES!$A$6:$D$1002,4,0),"")</f>
        <v/>
      </c>
      <c r="H2837" s="136" t="str">
        <f>IFERROR(VLOOKUP(CONCATENATE(G2837,E2837),LOTES!$A$6:$F$1000,6,0),"")</f>
        <v/>
      </c>
      <c r="I2837" s="132" t="str">
        <f t="shared" si="327"/>
        <v/>
      </c>
      <c r="R2837" s="132" t="str">
        <f>IFERROR(VLOOKUP(Q2837,PROVEEDORES!$A$2:$B$100,2,0),"")</f>
        <v/>
      </c>
      <c r="U2837" s="127" t="str">
        <f>IFERROR(VLOOKUP(V2837,TRANSPORTE!$A$4:$B$99,2,0),"")</f>
        <v/>
      </c>
      <c r="Y2837" s="127" t="str">
        <f>IFERROR(VLOOKUP(V2837,TRANSPORTE!$A$4:$C$99,3,0),"")</f>
        <v/>
      </c>
      <c r="Z2837" s="127" t="str">
        <f>IFERROR(VLOOKUP(V2837,TRANSPORTE!$A$4:$D$99,4,0),"")</f>
        <v/>
      </c>
      <c r="AA2837" s="127" t="str">
        <f>IFERROR(VLOOKUP(V2837,TRANSPORTE!$A$4:$E$99,5,0),"")</f>
        <v/>
      </c>
      <c r="AB2837" s="127" t="str">
        <f t="shared" si="329"/>
        <v/>
      </c>
      <c r="AC2837" s="127" t="str">
        <f t="shared" si="328"/>
        <v/>
      </c>
      <c r="AE2837" s="132" t="str">
        <f t="shared" si="326"/>
        <v/>
      </c>
      <c r="AH2837" s="127" t="str">
        <f t="shared" si="325"/>
        <v/>
      </c>
    </row>
    <row r="2838" spans="2:34" x14ac:dyDescent="0.3">
      <c r="B2838" s="127" t="str">
        <f t="shared" si="323"/>
        <v/>
      </c>
      <c r="C2838" s="127" t="str">
        <f t="shared" si="324"/>
        <v/>
      </c>
      <c r="E2838" s="159"/>
      <c r="F2838" s="148" t="str">
        <f>IFERROR(VLOOKUP(CONCATENATE(G2838,E2838),LOTES!$A$6:$D$1002,4,0),"")</f>
        <v/>
      </c>
      <c r="H2838" s="136" t="str">
        <f>IFERROR(VLOOKUP(CONCATENATE(G2838,E2838),LOTES!$A$6:$F$1000,6,0),"")</f>
        <v/>
      </c>
      <c r="I2838" s="132" t="str">
        <f t="shared" si="327"/>
        <v/>
      </c>
      <c r="R2838" s="132" t="str">
        <f>IFERROR(VLOOKUP(Q2838,PROVEEDORES!$A$2:$B$100,2,0),"")</f>
        <v/>
      </c>
      <c r="U2838" s="127" t="str">
        <f>IFERROR(VLOOKUP(V2838,TRANSPORTE!$A$4:$B$99,2,0),"")</f>
        <v/>
      </c>
      <c r="Y2838" s="127" t="str">
        <f>IFERROR(VLOOKUP(V2838,TRANSPORTE!$A$4:$C$99,3,0),"")</f>
        <v/>
      </c>
      <c r="Z2838" s="127" t="str">
        <f>IFERROR(VLOOKUP(V2838,TRANSPORTE!$A$4:$D$99,4,0),"")</f>
        <v/>
      </c>
      <c r="AA2838" s="127" t="str">
        <f>IFERROR(VLOOKUP(V2838,TRANSPORTE!$A$4:$E$99,5,0),"")</f>
        <v/>
      </c>
      <c r="AB2838" s="127" t="str">
        <f t="shared" si="329"/>
        <v/>
      </c>
      <c r="AC2838" s="127" t="str">
        <f t="shared" si="328"/>
        <v/>
      </c>
      <c r="AE2838" s="132" t="str">
        <f t="shared" si="326"/>
        <v/>
      </c>
      <c r="AH2838" s="127" t="str">
        <f t="shared" si="325"/>
        <v/>
      </c>
    </row>
    <row r="2839" spans="2:34" x14ac:dyDescent="0.3">
      <c r="B2839" s="127" t="str">
        <f t="shared" si="323"/>
        <v/>
      </c>
      <c r="C2839" s="127" t="str">
        <f t="shared" si="324"/>
        <v/>
      </c>
      <c r="E2839" s="159"/>
      <c r="F2839" s="148" t="str">
        <f>IFERROR(VLOOKUP(CONCATENATE(G2839,E2839),LOTES!$A$6:$D$1002,4,0),"")</f>
        <v/>
      </c>
      <c r="H2839" s="136" t="str">
        <f>IFERROR(VLOOKUP(CONCATENATE(G2839,E2839),LOTES!$A$6:$F$1000,6,0),"")</f>
        <v/>
      </c>
      <c r="I2839" s="132" t="str">
        <f t="shared" si="327"/>
        <v/>
      </c>
      <c r="R2839" s="132" t="str">
        <f>IFERROR(VLOOKUP(Q2839,PROVEEDORES!$A$2:$B$100,2,0),"")</f>
        <v/>
      </c>
      <c r="U2839" s="127" t="str">
        <f>IFERROR(VLOOKUP(V2839,TRANSPORTE!$A$4:$B$99,2,0),"")</f>
        <v/>
      </c>
      <c r="Y2839" s="127" t="str">
        <f>IFERROR(VLOOKUP(V2839,TRANSPORTE!$A$4:$C$99,3,0),"")</f>
        <v/>
      </c>
      <c r="Z2839" s="127" t="str">
        <f>IFERROR(VLOOKUP(V2839,TRANSPORTE!$A$4:$D$99,4,0),"")</f>
        <v/>
      </c>
      <c r="AA2839" s="127" t="str">
        <f>IFERROR(VLOOKUP(V2839,TRANSPORTE!$A$4:$E$99,5,0),"")</f>
        <v/>
      </c>
      <c r="AB2839" s="127" t="str">
        <f t="shared" si="329"/>
        <v/>
      </c>
      <c r="AC2839" s="127" t="str">
        <f t="shared" si="328"/>
        <v/>
      </c>
      <c r="AE2839" s="132" t="str">
        <f t="shared" si="326"/>
        <v/>
      </c>
      <c r="AH2839" s="127" t="str">
        <f t="shared" si="325"/>
        <v/>
      </c>
    </row>
    <row r="2840" spans="2:34" x14ac:dyDescent="0.3">
      <c r="B2840" s="127" t="str">
        <f t="shared" si="323"/>
        <v/>
      </c>
      <c r="C2840" s="127" t="str">
        <f t="shared" si="324"/>
        <v/>
      </c>
      <c r="E2840" s="159"/>
      <c r="F2840" s="148" t="str">
        <f>IFERROR(VLOOKUP(CONCATENATE(G2840,E2840),LOTES!$A$6:$D$1002,4,0),"")</f>
        <v/>
      </c>
      <c r="H2840" s="136" t="str">
        <f>IFERROR(VLOOKUP(CONCATENATE(G2840,E2840),LOTES!$A$6:$F$1000,6,0),"")</f>
        <v/>
      </c>
      <c r="I2840" s="132" t="str">
        <f t="shared" si="327"/>
        <v/>
      </c>
      <c r="R2840" s="132" t="str">
        <f>IFERROR(VLOOKUP(Q2840,PROVEEDORES!$A$2:$B$100,2,0),"")</f>
        <v/>
      </c>
      <c r="U2840" s="127" t="str">
        <f>IFERROR(VLOOKUP(V2840,TRANSPORTE!$A$4:$B$99,2,0),"")</f>
        <v/>
      </c>
      <c r="Y2840" s="127" t="str">
        <f>IFERROR(VLOOKUP(V2840,TRANSPORTE!$A$4:$C$99,3,0),"")</f>
        <v/>
      </c>
      <c r="Z2840" s="127" t="str">
        <f>IFERROR(VLOOKUP(V2840,TRANSPORTE!$A$4:$D$99,4,0),"")</f>
        <v/>
      </c>
      <c r="AA2840" s="127" t="str">
        <f>IFERROR(VLOOKUP(V2840,TRANSPORTE!$A$4:$E$99,5,0),"")</f>
        <v/>
      </c>
      <c r="AB2840" s="127" t="str">
        <f t="shared" si="329"/>
        <v/>
      </c>
      <c r="AC2840" s="127" t="str">
        <f t="shared" si="328"/>
        <v/>
      </c>
      <c r="AE2840" s="132" t="str">
        <f t="shared" si="326"/>
        <v/>
      </c>
      <c r="AH2840" s="127" t="str">
        <f t="shared" si="325"/>
        <v/>
      </c>
    </row>
    <row r="2841" spans="2:34" x14ac:dyDescent="0.3">
      <c r="B2841" s="127" t="str">
        <f t="shared" si="323"/>
        <v/>
      </c>
      <c r="C2841" s="127" t="str">
        <f t="shared" si="324"/>
        <v/>
      </c>
      <c r="E2841" s="159"/>
      <c r="F2841" s="148" t="str">
        <f>IFERROR(VLOOKUP(CONCATENATE(G2841,E2841),LOTES!$A$6:$D$1002,4,0),"")</f>
        <v/>
      </c>
      <c r="H2841" s="136" t="str">
        <f>IFERROR(VLOOKUP(CONCATENATE(G2841,E2841),LOTES!$A$6:$F$1000,6,0),"")</f>
        <v/>
      </c>
      <c r="I2841" s="132" t="str">
        <f t="shared" si="327"/>
        <v/>
      </c>
      <c r="R2841" s="132" t="str">
        <f>IFERROR(VLOOKUP(Q2841,PROVEEDORES!$A$2:$B$100,2,0),"")</f>
        <v/>
      </c>
      <c r="U2841" s="127" t="str">
        <f>IFERROR(VLOOKUP(V2841,TRANSPORTE!$A$4:$B$99,2,0),"")</f>
        <v/>
      </c>
      <c r="Y2841" s="127" t="str">
        <f>IFERROR(VLOOKUP(V2841,TRANSPORTE!$A$4:$C$99,3,0),"")</f>
        <v/>
      </c>
      <c r="Z2841" s="127" t="str">
        <f>IFERROR(VLOOKUP(V2841,TRANSPORTE!$A$4:$D$99,4,0),"")</f>
        <v/>
      </c>
      <c r="AA2841" s="127" t="str">
        <f>IFERROR(VLOOKUP(V2841,TRANSPORTE!$A$4:$E$99,5,0),"")</f>
        <v/>
      </c>
      <c r="AB2841" s="127" t="str">
        <f t="shared" si="329"/>
        <v/>
      </c>
      <c r="AC2841" s="127" t="str">
        <f t="shared" si="328"/>
        <v/>
      </c>
      <c r="AE2841" s="132" t="str">
        <f t="shared" si="326"/>
        <v/>
      </c>
      <c r="AH2841" s="127" t="str">
        <f t="shared" si="325"/>
        <v/>
      </c>
    </row>
    <row r="2842" spans="2:34" x14ac:dyDescent="0.3">
      <c r="B2842" s="127" t="str">
        <f t="shared" si="323"/>
        <v/>
      </c>
      <c r="C2842" s="127" t="str">
        <f t="shared" si="324"/>
        <v/>
      </c>
      <c r="E2842" s="159"/>
      <c r="F2842" s="148" t="str">
        <f>IFERROR(VLOOKUP(CONCATENATE(G2842,E2842),LOTES!$A$6:$D$1002,4,0),"")</f>
        <v/>
      </c>
      <c r="H2842" s="136" t="str">
        <f>IFERROR(VLOOKUP(CONCATENATE(G2842,E2842),LOTES!$A$6:$F$1000,6,0),"")</f>
        <v/>
      </c>
      <c r="I2842" s="132" t="str">
        <f t="shared" si="327"/>
        <v/>
      </c>
      <c r="R2842" s="132" t="str">
        <f>IFERROR(VLOOKUP(Q2842,PROVEEDORES!$A$2:$B$100,2,0),"")</f>
        <v/>
      </c>
      <c r="U2842" s="127" t="str">
        <f>IFERROR(VLOOKUP(V2842,TRANSPORTE!$A$4:$B$99,2,0),"")</f>
        <v/>
      </c>
      <c r="Y2842" s="127" t="str">
        <f>IFERROR(VLOOKUP(V2842,TRANSPORTE!$A$4:$C$99,3,0),"")</f>
        <v/>
      </c>
      <c r="Z2842" s="127" t="str">
        <f>IFERROR(VLOOKUP(V2842,TRANSPORTE!$A$4:$D$99,4,0),"")</f>
        <v/>
      </c>
      <c r="AA2842" s="127" t="str">
        <f>IFERROR(VLOOKUP(V2842,TRANSPORTE!$A$4:$E$99,5,0),"")</f>
        <v/>
      </c>
      <c r="AB2842" s="127" t="str">
        <f t="shared" si="329"/>
        <v/>
      </c>
      <c r="AC2842" s="127" t="str">
        <f t="shared" si="328"/>
        <v/>
      </c>
      <c r="AE2842" s="132" t="str">
        <f t="shared" si="326"/>
        <v/>
      </c>
      <c r="AH2842" s="127" t="str">
        <f t="shared" si="325"/>
        <v/>
      </c>
    </row>
    <row r="2843" spans="2:34" x14ac:dyDescent="0.3">
      <c r="B2843" s="127" t="str">
        <f t="shared" si="323"/>
        <v/>
      </c>
      <c r="C2843" s="127" t="str">
        <f t="shared" si="324"/>
        <v/>
      </c>
      <c r="E2843" s="159"/>
      <c r="F2843" s="148" t="str">
        <f>IFERROR(VLOOKUP(CONCATENATE(G2843,E2843),LOTES!$A$6:$D$1002,4,0),"")</f>
        <v/>
      </c>
      <c r="H2843" s="136" t="str">
        <f>IFERROR(VLOOKUP(CONCATENATE(G2843,E2843),LOTES!$A$6:$F$1000,6,0),"")</f>
        <v/>
      </c>
      <c r="I2843" s="132" t="str">
        <f t="shared" si="327"/>
        <v/>
      </c>
      <c r="R2843" s="132" t="str">
        <f>IFERROR(VLOOKUP(Q2843,PROVEEDORES!$A$2:$B$100,2,0),"")</f>
        <v/>
      </c>
      <c r="U2843" s="127" t="str">
        <f>IFERROR(VLOOKUP(V2843,TRANSPORTE!$A$4:$B$99,2,0),"")</f>
        <v/>
      </c>
      <c r="Y2843" s="127" t="str">
        <f>IFERROR(VLOOKUP(V2843,TRANSPORTE!$A$4:$C$99,3,0),"")</f>
        <v/>
      </c>
      <c r="Z2843" s="127" t="str">
        <f>IFERROR(VLOOKUP(V2843,TRANSPORTE!$A$4:$D$99,4,0),"")</f>
        <v/>
      </c>
      <c r="AA2843" s="127" t="str">
        <f>IFERROR(VLOOKUP(V2843,TRANSPORTE!$A$4:$E$99,5,0),"")</f>
        <v/>
      </c>
      <c r="AB2843" s="127" t="str">
        <f t="shared" si="329"/>
        <v/>
      </c>
      <c r="AC2843" s="127" t="str">
        <f t="shared" si="328"/>
        <v/>
      </c>
      <c r="AE2843" s="132" t="str">
        <f t="shared" si="326"/>
        <v/>
      </c>
      <c r="AH2843" s="127" t="str">
        <f t="shared" si="325"/>
        <v/>
      </c>
    </row>
    <row r="2844" spans="2:34" x14ac:dyDescent="0.3">
      <c r="B2844" s="127" t="str">
        <f t="shared" si="323"/>
        <v/>
      </c>
      <c r="C2844" s="127" t="str">
        <f t="shared" si="324"/>
        <v/>
      </c>
      <c r="E2844" s="159"/>
      <c r="F2844" s="148" t="str">
        <f>IFERROR(VLOOKUP(CONCATENATE(G2844,E2844),LOTES!$A$6:$D$1002,4,0),"")</f>
        <v/>
      </c>
      <c r="H2844" s="136" t="str">
        <f>IFERROR(VLOOKUP(CONCATENATE(G2844,E2844),LOTES!$A$6:$F$1000,6,0),"")</f>
        <v/>
      </c>
      <c r="I2844" s="132" t="str">
        <f t="shared" si="327"/>
        <v/>
      </c>
      <c r="R2844" s="132" t="str">
        <f>IFERROR(VLOOKUP(Q2844,PROVEEDORES!$A$2:$B$100,2,0),"")</f>
        <v/>
      </c>
      <c r="U2844" s="127" t="str">
        <f>IFERROR(VLOOKUP(V2844,TRANSPORTE!$A$4:$B$99,2,0),"")</f>
        <v/>
      </c>
      <c r="Y2844" s="127" t="str">
        <f>IFERROR(VLOOKUP(V2844,TRANSPORTE!$A$4:$C$99,3,0),"")</f>
        <v/>
      </c>
      <c r="Z2844" s="127" t="str">
        <f>IFERROR(VLOOKUP(V2844,TRANSPORTE!$A$4:$D$99,4,0),"")</f>
        <v/>
      </c>
      <c r="AA2844" s="127" t="str">
        <f>IFERROR(VLOOKUP(V2844,TRANSPORTE!$A$4:$E$99,5,0),"")</f>
        <v/>
      </c>
      <c r="AB2844" s="127" t="str">
        <f t="shared" si="329"/>
        <v/>
      </c>
      <c r="AC2844" s="127" t="str">
        <f t="shared" si="328"/>
        <v/>
      </c>
      <c r="AE2844" s="132" t="str">
        <f t="shared" si="326"/>
        <v/>
      </c>
      <c r="AH2844" s="127" t="str">
        <f t="shared" si="325"/>
        <v/>
      </c>
    </row>
    <row r="2845" spans="2:34" x14ac:dyDescent="0.3">
      <c r="B2845" s="127" t="str">
        <f t="shared" si="323"/>
        <v/>
      </c>
      <c r="C2845" s="127" t="str">
        <f t="shared" si="324"/>
        <v/>
      </c>
      <c r="E2845" s="159"/>
      <c r="F2845" s="148" t="str">
        <f>IFERROR(VLOOKUP(CONCATENATE(G2845,E2845),LOTES!$A$6:$D$1002,4,0),"")</f>
        <v/>
      </c>
      <c r="H2845" s="136" t="str">
        <f>IFERROR(VLOOKUP(CONCATENATE(G2845,E2845),LOTES!$A$6:$F$1000,6,0),"")</f>
        <v/>
      </c>
      <c r="I2845" s="132" t="str">
        <f t="shared" si="327"/>
        <v/>
      </c>
      <c r="R2845" s="132" t="str">
        <f>IFERROR(VLOOKUP(Q2845,PROVEEDORES!$A$2:$B$100,2,0),"")</f>
        <v/>
      </c>
      <c r="U2845" s="127" t="str">
        <f>IFERROR(VLOOKUP(V2845,TRANSPORTE!$A$4:$B$99,2,0),"")</f>
        <v/>
      </c>
      <c r="Y2845" s="127" t="str">
        <f>IFERROR(VLOOKUP(V2845,TRANSPORTE!$A$4:$C$99,3,0),"")</f>
        <v/>
      </c>
      <c r="Z2845" s="127" t="str">
        <f>IFERROR(VLOOKUP(V2845,TRANSPORTE!$A$4:$D$99,4,0),"")</f>
        <v/>
      </c>
      <c r="AA2845" s="127" t="str">
        <f>IFERROR(VLOOKUP(V2845,TRANSPORTE!$A$4:$E$99,5,0),"")</f>
        <v/>
      </c>
      <c r="AB2845" s="127" t="str">
        <f t="shared" si="329"/>
        <v/>
      </c>
      <c r="AC2845" s="127" t="str">
        <f t="shared" si="328"/>
        <v/>
      </c>
      <c r="AE2845" s="132" t="str">
        <f t="shared" si="326"/>
        <v/>
      </c>
      <c r="AH2845" s="127" t="str">
        <f t="shared" si="325"/>
        <v/>
      </c>
    </row>
    <row r="2846" spans="2:34" x14ac:dyDescent="0.3">
      <c r="B2846" s="127" t="str">
        <f t="shared" si="323"/>
        <v/>
      </c>
      <c r="C2846" s="127" t="str">
        <f t="shared" si="324"/>
        <v/>
      </c>
      <c r="E2846" s="159"/>
      <c r="F2846" s="148" t="str">
        <f>IFERROR(VLOOKUP(CONCATENATE(G2846,E2846),LOTES!$A$6:$D$1002,4,0),"")</f>
        <v/>
      </c>
      <c r="H2846" s="136" t="str">
        <f>IFERROR(VLOOKUP(CONCATENATE(G2846,E2846),LOTES!$A$6:$F$1000,6,0),"")</f>
        <v/>
      </c>
      <c r="I2846" s="132" t="str">
        <f t="shared" si="327"/>
        <v/>
      </c>
      <c r="R2846" s="132" t="str">
        <f>IFERROR(VLOOKUP(Q2846,PROVEEDORES!$A$2:$B$100,2,0),"")</f>
        <v/>
      </c>
      <c r="U2846" s="127" t="str">
        <f>IFERROR(VLOOKUP(V2846,TRANSPORTE!$A$4:$B$99,2,0),"")</f>
        <v/>
      </c>
      <c r="Y2846" s="127" t="str">
        <f>IFERROR(VLOOKUP(V2846,TRANSPORTE!$A$4:$C$99,3,0),"")</f>
        <v/>
      </c>
      <c r="Z2846" s="127" t="str">
        <f>IFERROR(VLOOKUP(V2846,TRANSPORTE!$A$4:$D$99,4,0),"")</f>
        <v/>
      </c>
      <c r="AA2846" s="127" t="str">
        <f>IFERROR(VLOOKUP(V2846,TRANSPORTE!$A$4:$E$99,5,0),"")</f>
        <v/>
      </c>
      <c r="AB2846" s="127" t="str">
        <f t="shared" si="329"/>
        <v/>
      </c>
      <c r="AC2846" s="127" t="str">
        <f t="shared" si="328"/>
        <v/>
      </c>
      <c r="AE2846" s="132" t="str">
        <f t="shared" si="326"/>
        <v/>
      </c>
      <c r="AH2846" s="127" t="str">
        <f t="shared" si="325"/>
        <v/>
      </c>
    </row>
    <row r="2847" spans="2:34" x14ac:dyDescent="0.3">
      <c r="B2847" s="127" t="str">
        <f t="shared" si="323"/>
        <v/>
      </c>
      <c r="C2847" s="127" t="str">
        <f t="shared" si="324"/>
        <v/>
      </c>
      <c r="E2847" s="159"/>
      <c r="F2847" s="148" t="str">
        <f>IFERROR(VLOOKUP(CONCATENATE(G2847,E2847),LOTES!$A$6:$D$1002,4,0),"")</f>
        <v/>
      </c>
      <c r="H2847" s="136" t="str">
        <f>IFERROR(VLOOKUP(CONCATENATE(G2847,E2847),LOTES!$A$6:$F$1000,6,0),"")</f>
        <v/>
      </c>
      <c r="I2847" s="132" t="str">
        <f t="shared" si="327"/>
        <v/>
      </c>
      <c r="R2847" s="132" t="str">
        <f>IFERROR(VLOOKUP(Q2847,PROVEEDORES!$A$2:$B$100,2,0),"")</f>
        <v/>
      </c>
      <c r="U2847" s="127" t="str">
        <f>IFERROR(VLOOKUP(V2847,TRANSPORTE!$A$4:$B$99,2,0),"")</f>
        <v/>
      </c>
      <c r="Y2847" s="127" t="str">
        <f>IFERROR(VLOOKUP(V2847,TRANSPORTE!$A$4:$C$99,3,0),"")</f>
        <v/>
      </c>
      <c r="Z2847" s="127" t="str">
        <f>IFERROR(VLOOKUP(V2847,TRANSPORTE!$A$4:$D$99,4,0),"")</f>
        <v/>
      </c>
      <c r="AA2847" s="127" t="str">
        <f>IFERROR(VLOOKUP(V2847,TRANSPORTE!$A$4:$E$99,5,0),"")</f>
        <v/>
      </c>
      <c r="AB2847" s="127" t="str">
        <f t="shared" si="329"/>
        <v/>
      </c>
      <c r="AC2847" s="127" t="str">
        <f t="shared" si="328"/>
        <v/>
      </c>
      <c r="AE2847" s="132" t="str">
        <f t="shared" si="326"/>
        <v/>
      </c>
      <c r="AH2847" s="127" t="str">
        <f t="shared" si="325"/>
        <v/>
      </c>
    </row>
    <row r="2848" spans="2:34" x14ac:dyDescent="0.3">
      <c r="B2848" s="127" t="str">
        <f t="shared" si="323"/>
        <v/>
      </c>
      <c r="C2848" s="127" t="str">
        <f t="shared" si="324"/>
        <v/>
      </c>
      <c r="E2848" s="159"/>
      <c r="F2848" s="148" t="str">
        <f>IFERROR(VLOOKUP(CONCATENATE(G2848,E2848),LOTES!$A$6:$D$1002,4,0),"")</f>
        <v/>
      </c>
      <c r="H2848" s="136" t="str">
        <f>IFERROR(VLOOKUP(CONCATENATE(G2848,E2848),LOTES!$A$6:$F$1000,6,0),"")</f>
        <v/>
      </c>
      <c r="I2848" s="132" t="str">
        <f t="shared" si="327"/>
        <v/>
      </c>
      <c r="R2848" s="132" t="str">
        <f>IFERROR(VLOOKUP(Q2848,PROVEEDORES!$A$2:$B$100,2,0),"")</f>
        <v/>
      </c>
      <c r="U2848" s="127" t="str">
        <f>IFERROR(VLOOKUP(V2848,TRANSPORTE!$A$4:$B$99,2,0),"")</f>
        <v/>
      </c>
      <c r="Y2848" s="127" t="str">
        <f>IFERROR(VLOOKUP(V2848,TRANSPORTE!$A$4:$C$99,3,0),"")</f>
        <v/>
      </c>
      <c r="Z2848" s="127" t="str">
        <f>IFERROR(VLOOKUP(V2848,TRANSPORTE!$A$4:$D$99,4,0),"")</f>
        <v/>
      </c>
      <c r="AA2848" s="127" t="str">
        <f>IFERROR(VLOOKUP(V2848,TRANSPORTE!$A$4:$E$99,5,0),"")</f>
        <v/>
      </c>
      <c r="AB2848" s="127" t="str">
        <f t="shared" si="329"/>
        <v/>
      </c>
      <c r="AC2848" s="127" t="str">
        <f t="shared" si="328"/>
        <v/>
      </c>
      <c r="AE2848" s="132" t="str">
        <f t="shared" si="326"/>
        <v/>
      </c>
      <c r="AH2848" s="127" t="str">
        <f t="shared" si="325"/>
        <v/>
      </c>
    </row>
    <row r="2849" spans="2:34" x14ac:dyDescent="0.3">
      <c r="B2849" s="127" t="str">
        <f t="shared" si="323"/>
        <v/>
      </c>
      <c r="C2849" s="127" t="str">
        <f t="shared" si="324"/>
        <v/>
      </c>
      <c r="E2849" s="159"/>
      <c r="F2849" s="148" t="str">
        <f>IFERROR(VLOOKUP(CONCATENATE(G2849,E2849),LOTES!$A$6:$D$1002,4,0),"")</f>
        <v/>
      </c>
      <c r="H2849" s="136" t="str">
        <f>IFERROR(VLOOKUP(CONCATENATE(G2849,E2849),LOTES!$A$6:$F$1000,6,0),"")</f>
        <v/>
      </c>
      <c r="I2849" s="132" t="str">
        <f t="shared" si="327"/>
        <v/>
      </c>
      <c r="R2849" s="132" t="str">
        <f>IFERROR(VLOOKUP(Q2849,PROVEEDORES!$A$2:$B$100,2,0),"")</f>
        <v/>
      </c>
      <c r="U2849" s="127" t="str">
        <f>IFERROR(VLOOKUP(V2849,TRANSPORTE!$A$4:$B$99,2,0),"")</f>
        <v/>
      </c>
      <c r="Y2849" s="127" t="str">
        <f>IFERROR(VLOOKUP(V2849,TRANSPORTE!$A$4:$C$99,3,0),"")</f>
        <v/>
      </c>
      <c r="Z2849" s="127" t="str">
        <f>IFERROR(VLOOKUP(V2849,TRANSPORTE!$A$4:$D$99,4,0),"")</f>
        <v/>
      </c>
      <c r="AA2849" s="127" t="str">
        <f>IFERROR(VLOOKUP(V2849,TRANSPORTE!$A$4:$E$99,5,0),"")</f>
        <v/>
      </c>
      <c r="AB2849" s="127" t="str">
        <f t="shared" si="329"/>
        <v/>
      </c>
      <c r="AC2849" s="127" t="str">
        <f t="shared" si="328"/>
        <v/>
      </c>
      <c r="AE2849" s="132" t="str">
        <f t="shared" si="326"/>
        <v/>
      </c>
      <c r="AH2849" s="127" t="str">
        <f t="shared" si="325"/>
        <v/>
      </c>
    </row>
    <row r="2850" spans="2:34" x14ac:dyDescent="0.3">
      <c r="B2850" s="127" t="str">
        <f t="shared" si="323"/>
        <v/>
      </c>
      <c r="C2850" s="127" t="str">
        <f t="shared" si="324"/>
        <v/>
      </c>
      <c r="E2850" s="159"/>
      <c r="F2850" s="148" t="str">
        <f>IFERROR(VLOOKUP(CONCATENATE(G2850,E2850),LOTES!$A$6:$D$1002,4,0),"")</f>
        <v/>
      </c>
      <c r="H2850" s="136" t="str">
        <f>IFERROR(VLOOKUP(CONCATENATE(G2850,E2850),LOTES!$A$6:$F$1000,6,0),"")</f>
        <v/>
      </c>
      <c r="I2850" s="132" t="str">
        <f t="shared" si="327"/>
        <v/>
      </c>
      <c r="R2850" s="132" t="str">
        <f>IFERROR(VLOOKUP(Q2850,PROVEEDORES!$A$2:$B$100,2,0),"")</f>
        <v/>
      </c>
      <c r="U2850" s="127" t="str">
        <f>IFERROR(VLOOKUP(V2850,TRANSPORTE!$A$4:$B$99,2,0),"")</f>
        <v/>
      </c>
      <c r="Y2850" s="127" t="str">
        <f>IFERROR(VLOOKUP(V2850,TRANSPORTE!$A$4:$C$99,3,0),"")</f>
        <v/>
      </c>
      <c r="Z2850" s="127" t="str">
        <f>IFERROR(VLOOKUP(V2850,TRANSPORTE!$A$4:$D$99,4,0),"")</f>
        <v/>
      </c>
      <c r="AA2850" s="127" t="str">
        <f>IFERROR(VLOOKUP(V2850,TRANSPORTE!$A$4:$E$99,5,0),"")</f>
        <v/>
      </c>
      <c r="AB2850" s="127" t="str">
        <f t="shared" si="329"/>
        <v/>
      </c>
      <c r="AC2850" s="127" t="str">
        <f t="shared" si="328"/>
        <v/>
      </c>
      <c r="AE2850" s="132" t="str">
        <f t="shared" si="326"/>
        <v/>
      </c>
      <c r="AH2850" s="127" t="str">
        <f t="shared" si="325"/>
        <v/>
      </c>
    </row>
    <row r="2851" spans="2:34" x14ac:dyDescent="0.3">
      <c r="B2851" s="127" t="str">
        <f t="shared" si="323"/>
        <v/>
      </c>
      <c r="C2851" s="127" t="str">
        <f t="shared" si="324"/>
        <v/>
      </c>
      <c r="E2851" s="159"/>
      <c r="F2851" s="148" t="str">
        <f>IFERROR(VLOOKUP(CONCATENATE(G2851,E2851),LOTES!$A$6:$D$1002,4,0),"")</f>
        <v/>
      </c>
      <c r="H2851" s="136" t="str">
        <f>IFERROR(VLOOKUP(CONCATENATE(G2851,E2851),LOTES!$A$6:$F$1000,6,0),"")</f>
        <v/>
      </c>
      <c r="I2851" s="132" t="str">
        <f t="shared" si="327"/>
        <v/>
      </c>
      <c r="R2851" s="132" t="str">
        <f>IFERROR(VLOOKUP(Q2851,PROVEEDORES!$A$2:$B$100,2,0),"")</f>
        <v/>
      </c>
      <c r="U2851" s="127" t="str">
        <f>IFERROR(VLOOKUP(V2851,TRANSPORTE!$A$4:$B$99,2,0),"")</f>
        <v/>
      </c>
      <c r="Y2851" s="127" t="str">
        <f>IFERROR(VLOOKUP(V2851,TRANSPORTE!$A$4:$C$99,3,0),"")</f>
        <v/>
      </c>
      <c r="Z2851" s="127" t="str">
        <f>IFERROR(VLOOKUP(V2851,TRANSPORTE!$A$4:$D$99,4,0),"")</f>
        <v/>
      </c>
      <c r="AA2851" s="127" t="str">
        <f>IFERROR(VLOOKUP(V2851,TRANSPORTE!$A$4:$E$99,5,0),"")</f>
        <v/>
      </c>
      <c r="AB2851" s="127" t="str">
        <f t="shared" si="329"/>
        <v/>
      </c>
      <c r="AC2851" s="127" t="str">
        <f t="shared" si="328"/>
        <v/>
      </c>
      <c r="AE2851" s="132" t="str">
        <f t="shared" si="326"/>
        <v/>
      </c>
      <c r="AH2851" s="127" t="str">
        <f t="shared" si="325"/>
        <v/>
      </c>
    </row>
    <row r="2852" spans="2:34" x14ac:dyDescent="0.3">
      <c r="B2852" s="127" t="str">
        <f t="shared" si="323"/>
        <v/>
      </c>
      <c r="C2852" s="127" t="str">
        <f t="shared" si="324"/>
        <v/>
      </c>
      <c r="E2852" s="159"/>
      <c r="F2852" s="148" t="str">
        <f>IFERROR(VLOOKUP(CONCATENATE(G2852,E2852),LOTES!$A$6:$D$1002,4,0),"")</f>
        <v/>
      </c>
      <c r="H2852" s="136" t="str">
        <f>IFERROR(VLOOKUP(CONCATENATE(G2852,E2852),LOTES!$A$6:$F$1000,6,0),"")</f>
        <v/>
      </c>
      <c r="I2852" s="132" t="str">
        <f t="shared" si="327"/>
        <v/>
      </c>
      <c r="R2852" s="132" t="str">
        <f>IFERROR(VLOOKUP(Q2852,PROVEEDORES!$A$2:$B$100,2,0),"")</f>
        <v/>
      </c>
      <c r="U2852" s="127" t="str">
        <f>IFERROR(VLOOKUP(V2852,TRANSPORTE!$A$4:$B$99,2,0),"")</f>
        <v/>
      </c>
      <c r="Y2852" s="127" t="str">
        <f>IFERROR(VLOOKUP(V2852,TRANSPORTE!$A$4:$C$99,3,0),"")</f>
        <v/>
      </c>
      <c r="Z2852" s="127" t="str">
        <f>IFERROR(VLOOKUP(V2852,TRANSPORTE!$A$4:$D$99,4,0),"")</f>
        <v/>
      </c>
      <c r="AA2852" s="127" t="str">
        <f>IFERROR(VLOOKUP(V2852,TRANSPORTE!$A$4:$E$99,5,0),"")</f>
        <v/>
      </c>
      <c r="AB2852" s="127" t="str">
        <f t="shared" si="329"/>
        <v/>
      </c>
      <c r="AC2852" s="127" t="str">
        <f t="shared" si="328"/>
        <v/>
      </c>
      <c r="AE2852" s="132" t="str">
        <f t="shared" si="326"/>
        <v/>
      </c>
      <c r="AH2852" s="127" t="str">
        <f t="shared" si="325"/>
        <v/>
      </c>
    </row>
    <row r="2853" spans="2:34" x14ac:dyDescent="0.3">
      <c r="B2853" s="127" t="str">
        <f t="shared" si="323"/>
        <v/>
      </c>
      <c r="C2853" s="127" t="str">
        <f t="shared" si="324"/>
        <v/>
      </c>
      <c r="E2853" s="159"/>
      <c r="F2853" s="148" t="str">
        <f>IFERROR(VLOOKUP(CONCATENATE(G2853,E2853),LOTES!$A$6:$D$1002,4,0),"")</f>
        <v/>
      </c>
      <c r="H2853" s="136" t="str">
        <f>IFERROR(VLOOKUP(CONCATENATE(G2853,E2853),LOTES!$A$6:$F$1000,6,0),"")</f>
        <v/>
      </c>
      <c r="I2853" s="132" t="str">
        <f t="shared" si="327"/>
        <v/>
      </c>
      <c r="R2853" s="132" t="str">
        <f>IFERROR(VLOOKUP(Q2853,PROVEEDORES!$A$2:$B$100,2,0),"")</f>
        <v/>
      </c>
      <c r="U2853" s="127" t="str">
        <f>IFERROR(VLOOKUP(V2853,TRANSPORTE!$A$4:$B$99,2,0),"")</f>
        <v/>
      </c>
      <c r="Y2853" s="127" t="str">
        <f>IFERROR(VLOOKUP(V2853,TRANSPORTE!$A$4:$C$99,3,0),"")</f>
        <v/>
      </c>
      <c r="Z2853" s="127" t="str">
        <f>IFERROR(VLOOKUP(V2853,TRANSPORTE!$A$4:$D$99,4,0),"")</f>
        <v/>
      </c>
      <c r="AA2853" s="127" t="str">
        <f>IFERROR(VLOOKUP(V2853,TRANSPORTE!$A$4:$E$99,5,0),"")</f>
        <v/>
      </c>
      <c r="AB2853" s="127" t="str">
        <f t="shared" si="329"/>
        <v/>
      </c>
      <c r="AC2853" s="127" t="str">
        <f t="shared" si="328"/>
        <v/>
      </c>
      <c r="AE2853" s="132" t="str">
        <f t="shared" si="326"/>
        <v/>
      </c>
      <c r="AH2853" s="127" t="str">
        <f t="shared" si="325"/>
        <v/>
      </c>
    </row>
    <row r="2854" spans="2:34" x14ac:dyDescent="0.3">
      <c r="B2854" s="127" t="str">
        <f t="shared" si="323"/>
        <v/>
      </c>
      <c r="C2854" s="127" t="str">
        <f t="shared" si="324"/>
        <v/>
      </c>
      <c r="E2854" s="159"/>
      <c r="F2854" s="148" t="str">
        <f>IFERROR(VLOOKUP(CONCATENATE(G2854,E2854),LOTES!$A$6:$D$1002,4,0),"")</f>
        <v/>
      </c>
      <c r="H2854" s="136" t="str">
        <f>IFERROR(VLOOKUP(CONCATENATE(G2854,E2854),LOTES!$A$6:$F$1000,6,0),"")</f>
        <v/>
      </c>
      <c r="I2854" s="132" t="str">
        <f t="shared" si="327"/>
        <v/>
      </c>
      <c r="R2854" s="132" t="str">
        <f>IFERROR(VLOOKUP(Q2854,PROVEEDORES!$A$2:$B$100,2,0),"")</f>
        <v/>
      </c>
      <c r="U2854" s="127" t="str">
        <f>IFERROR(VLOOKUP(V2854,TRANSPORTE!$A$4:$B$99,2,0),"")</f>
        <v/>
      </c>
      <c r="Y2854" s="127" t="str">
        <f>IFERROR(VLOOKUP(V2854,TRANSPORTE!$A$4:$C$99,3,0),"")</f>
        <v/>
      </c>
      <c r="Z2854" s="127" t="str">
        <f>IFERROR(VLOOKUP(V2854,TRANSPORTE!$A$4:$D$99,4,0),"")</f>
        <v/>
      </c>
      <c r="AA2854" s="127" t="str">
        <f>IFERROR(VLOOKUP(V2854,TRANSPORTE!$A$4:$E$99,5,0),"")</f>
        <v/>
      </c>
      <c r="AB2854" s="127" t="str">
        <f t="shared" si="329"/>
        <v/>
      </c>
      <c r="AC2854" s="127" t="str">
        <f t="shared" si="328"/>
        <v/>
      </c>
      <c r="AE2854" s="132" t="str">
        <f t="shared" si="326"/>
        <v/>
      </c>
      <c r="AH2854" s="127" t="str">
        <f t="shared" si="325"/>
        <v/>
      </c>
    </row>
    <row r="2855" spans="2:34" x14ac:dyDescent="0.3">
      <c r="B2855" s="127" t="str">
        <f t="shared" si="323"/>
        <v/>
      </c>
      <c r="C2855" s="127" t="str">
        <f t="shared" si="324"/>
        <v/>
      </c>
      <c r="E2855" s="159"/>
      <c r="F2855" s="148" t="str">
        <f>IFERROR(VLOOKUP(CONCATENATE(G2855,E2855),LOTES!$A$6:$D$1002,4,0),"")</f>
        <v/>
      </c>
      <c r="H2855" s="136" t="str">
        <f>IFERROR(VLOOKUP(CONCATENATE(G2855,E2855),LOTES!$A$6:$F$1000,6,0),"")</f>
        <v/>
      </c>
      <c r="I2855" s="132" t="str">
        <f t="shared" si="327"/>
        <v/>
      </c>
      <c r="R2855" s="132" t="str">
        <f>IFERROR(VLOOKUP(Q2855,PROVEEDORES!$A$2:$B$100,2,0),"")</f>
        <v/>
      </c>
      <c r="U2855" s="127" t="str">
        <f>IFERROR(VLOOKUP(V2855,TRANSPORTE!$A$4:$B$99,2,0),"")</f>
        <v/>
      </c>
      <c r="Y2855" s="127" t="str">
        <f>IFERROR(VLOOKUP(V2855,TRANSPORTE!$A$4:$C$99,3,0),"")</f>
        <v/>
      </c>
      <c r="Z2855" s="127" t="str">
        <f>IFERROR(VLOOKUP(V2855,TRANSPORTE!$A$4:$D$99,4,0),"")</f>
        <v/>
      </c>
      <c r="AA2855" s="127" t="str">
        <f>IFERROR(VLOOKUP(V2855,TRANSPORTE!$A$4:$E$99,5,0),"")</f>
        <v/>
      </c>
      <c r="AB2855" s="127" t="str">
        <f t="shared" si="329"/>
        <v/>
      </c>
      <c r="AC2855" s="127" t="str">
        <f t="shared" si="328"/>
        <v/>
      </c>
      <c r="AE2855" s="132" t="str">
        <f t="shared" si="326"/>
        <v/>
      </c>
      <c r="AH2855" s="127" t="str">
        <f t="shared" si="325"/>
        <v/>
      </c>
    </row>
    <row r="2856" spans="2:34" x14ac:dyDescent="0.3">
      <c r="B2856" s="127" t="str">
        <f t="shared" si="323"/>
        <v/>
      </c>
      <c r="C2856" s="127" t="str">
        <f t="shared" si="324"/>
        <v/>
      </c>
      <c r="E2856" s="159"/>
      <c r="F2856" s="148" t="str">
        <f>IFERROR(VLOOKUP(CONCATENATE(G2856,E2856),LOTES!$A$6:$D$1002,4,0),"")</f>
        <v/>
      </c>
      <c r="H2856" s="136" t="str">
        <f>IFERROR(VLOOKUP(CONCATENATE(G2856,E2856),LOTES!$A$6:$F$1000,6,0),"")</f>
        <v/>
      </c>
      <c r="I2856" s="132" t="str">
        <f t="shared" si="327"/>
        <v/>
      </c>
      <c r="R2856" s="132" t="str">
        <f>IFERROR(VLOOKUP(Q2856,PROVEEDORES!$A$2:$B$100,2,0),"")</f>
        <v/>
      </c>
      <c r="U2856" s="127" t="str">
        <f>IFERROR(VLOOKUP(V2856,TRANSPORTE!$A$4:$B$99,2,0),"")</f>
        <v/>
      </c>
      <c r="Y2856" s="127" t="str">
        <f>IFERROR(VLOOKUP(V2856,TRANSPORTE!$A$4:$C$99,3,0),"")</f>
        <v/>
      </c>
      <c r="Z2856" s="127" t="str">
        <f>IFERROR(VLOOKUP(V2856,TRANSPORTE!$A$4:$D$99,4,0),"")</f>
        <v/>
      </c>
      <c r="AA2856" s="127" t="str">
        <f>IFERROR(VLOOKUP(V2856,TRANSPORTE!$A$4:$E$99,5,0),"")</f>
        <v/>
      </c>
      <c r="AB2856" s="127" t="str">
        <f t="shared" si="329"/>
        <v/>
      </c>
      <c r="AC2856" s="127" t="str">
        <f t="shared" si="328"/>
        <v/>
      </c>
      <c r="AE2856" s="132" t="str">
        <f t="shared" si="326"/>
        <v/>
      </c>
      <c r="AH2856" s="127" t="str">
        <f t="shared" si="325"/>
        <v/>
      </c>
    </row>
    <row r="2857" spans="2:34" x14ac:dyDescent="0.3">
      <c r="B2857" s="127" t="str">
        <f t="shared" si="323"/>
        <v/>
      </c>
      <c r="C2857" s="127" t="str">
        <f t="shared" si="324"/>
        <v/>
      </c>
      <c r="E2857" s="159"/>
      <c r="F2857" s="148" t="str">
        <f>IFERROR(VLOOKUP(CONCATENATE(G2857,E2857),LOTES!$A$6:$D$1002,4,0),"")</f>
        <v/>
      </c>
      <c r="H2857" s="136" t="str">
        <f>IFERROR(VLOOKUP(CONCATENATE(G2857,E2857),LOTES!$A$6:$F$1000,6,0),"")</f>
        <v/>
      </c>
      <c r="I2857" s="132" t="str">
        <f t="shared" si="327"/>
        <v/>
      </c>
      <c r="R2857" s="132" t="str">
        <f>IFERROR(VLOOKUP(Q2857,PROVEEDORES!$A$2:$B$100,2,0),"")</f>
        <v/>
      </c>
      <c r="U2857" s="127" t="str">
        <f>IFERROR(VLOOKUP(V2857,TRANSPORTE!$A$4:$B$99,2,0),"")</f>
        <v/>
      </c>
      <c r="Y2857" s="127" t="str">
        <f>IFERROR(VLOOKUP(V2857,TRANSPORTE!$A$4:$C$99,3,0),"")</f>
        <v/>
      </c>
      <c r="Z2857" s="127" t="str">
        <f>IFERROR(VLOOKUP(V2857,TRANSPORTE!$A$4:$D$99,4,0),"")</f>
        <v/>
      </c>
      <c r="AA2857" s="127" t="str">
        <f>IFERROR(VLOOKUP(V2857,TRANSPORTE!$A$4:$E$99,5,0),"")</f>
        <v/>
      </c>
      <c r="AB2857" s="127" t="str">
        <f t="shared" si="329"/>
        <v/>
      </c>
      <c r="AC2857" s="127" t="str">
        <f t="shared" si="328"/>
        <v/>
      </c>
      <c r="AE2857" s="132" t="str">
        <f t="shared" si="326"/>
        <v/>
      </c>
      <c r="AH2857" s="127" t="str">
        <f t="shared" si="325"/>
        <v/>
      </c>
    </row>
    <row r="2858" spans="2:34" x14ac:dyDescent="0.3">
      <c r="B2858" s="127" t="str">
        <f t="shared" si="323"/>
        <v/>
      </c>
      <c r="C2858" s="127" t="str">
        <f t="shared" si="324"/>
        <v/>
      </c>
      <c r="E2858" s="159"/>
      <c r="F2858" s="148" t="str">
        <f>IFERROR(VLOOKUP(CONCATENATE(G2858,E2858),LOTES!$A$6:$D$1002,4,0),"")</f>
        <v/>
      </c>
      <c r="H2858" s="136" t="str">
        <f>IFERROR(VLOOKUP(CONCATENATE(G2858,E2858),LOTES!$A$6:$F$1000,6,0),"")</f>
        <v/>
      </c>
      <c r="I2858" s="132" t="str">
        <f t="shared" si="327"/>
        <v/>
      </c>
      <c r="R2858" s="132" t="str">
        <f>IFERROR(VLOOKUP(Q2858,PROVEEDORES!$A$2:$B$100,2,0),"")</f>
        <v/>
      </c>
      <c r="U2858" s="127" t="str">
        <f>IFERROR(VLOOKUP(V2858,TRANSPORTE!$A$4:$B$99,2,0),"")</f>
        <v/>
      </c>
      <c r="Y2858" s="127" t="str">
        <f>IFERROR(VLOOKUP(V2858,TRANSPORTE!$A$4:$C$99,3,0),"")</f>
        <v/>
      </c>
      <c r="Z2858" s="127" t="str">
        <f>IFERROR(VLOOKUP(V2858,TRANSPORTE!$A$4:$D$99,4,0),"")</f>
        <v/>
      </c>
      <c r="AA2858" s="127" t="str">
        <f>IFERROR(VLOOKUP(V2858,TRANSPORTE!$A$4:$E$99,5,0),"")</f>
        <v/>
      </c>
      <c r="AB2858" s="127" t="str">
        <f t="shared" si="329"/>
        <v/>
      </c>
      <c r="AC2858" s="127" t="str">
        <f t="shared" si="328"/>
        <v/>
      </c>
      <c r="AE2858" s="132" t="str">
        <f t="shared" si="326"/>
        <v/>
      </c>
      <c r="AH2858" s="127" t="str">
        <f t="shared" si="325"/>
        <v/>
      </c>
    </row>
    <row r="2859" spans="2:34" x14ac:dyDescent="0.3">
      <c r="B2859" s="127" t="str">
        <f t="shared" si="323"/>
        <v/>
      </c>
      <c r="C2859" s="127" t="str">
        <f t="shared" si="324"/>
        <v/>
      </c>
      <c r="E2859" s="159"/>
      <c r="F2859" s="148" t="str">
        <f>IFERROR(VLOOKUP(CONCATENATE(G2859,E2859),LOTES!$A$6:$D$1002,4,0),"")</f>
        <v/>
      </c>
      <c r="H2859" s="136" t="str">
        <f>IFERROR(VLOOKUP(CONCATENATE(G2859,E2859),LOTES!$A$6:$F$1000,6,0),"")</f>
        <v/>
      </c>
      <c r="I2859" s="132" t="str">
        <f t="shared" si="327"/>
        <v/>
      </c>
      <c r="R2859" s="132" t="str">
        <f>IFERROR(VLOOKUP(Q2859,PROVEEDORES!$A$2:$B$100,2,0),"")</f>
        <v/>
      </c>
      <c r="U2859" s="127" t="str">
        <f>IFERROR(VLOOKUP(V2859,TRANSPORTE!$A$4:$B$99,2,0),"")</f>
        <v/>
      </c>
      <c r="Y2859" s="127" t="str">
        <f>IFERROR(VLOOKUP(V2859,TRANSPORTE!$A$4:$C$99,3,0),"")</f>
        <v/>
      </c>
      <c r="Z2859" s="127" t="str">
        <f>IFERROR(VLOOKUP(V2859,TRANSPORTE!$A$4:$D$99,4,0),"")</f>
        <v/>
      </c>
      <c r="AA2859" s="127" t="str">
        <f>IFERROR(VLOOKUP(V2859,TRANSPORTE!$A$4:$E$99,5,0),"")</f>
        <v/>
      </c>
      <c r="AB2859" s="127" t="str">
        <f t="shared" si="329"/>
        <v/>
      </c>
      <c r="AC2859" s="127" t="str">
        <f t="shared" si="328"/>
        <v/>
      </c>
      <c r="AE2859" s="132" t="str">
        <f t="shared" si="326"/>
        <v/>
      </c>
      <c r="AH2859" s="127" t="str">
        <f t="shared" si="325"/>
        <v/>
      </c>
    </row>
    <row r="2860" spans="2:34" x14ac:dyDescent="0.3">
      <c r="B2860" s="127" t="str">
        <f t="shared" si="323"/>
        <v/>
      </c>
      <c r="C2860" s="127" t="str">
        <f t="shared" si="324"/>
        <v/>
      </c>
      <c r="E2860" s="159"/>
      <c r="F2860" s="148" t="str">
        <f>IFERROR(VLOOKUP(CONCATENATE(G2860,E2860),LOTES!$A$6:$D$1002,4,0),"")</f>
        <v/>
      </c>
      <c r="H2860" s="136" t="str">
        <f>IFERROR(VLOOKUP(CONCATENATE(G2860,E2860),LOTES!$A$6:$F$1000,6,0),"")</f>
        <v/>
      </c>
      <c r="I2860" s="132" t="str">
        <f t="shared" si="327"/>
        <v/>
      </c>
      <c r="R2860" s="132" t="str">
        <f>IFERROR(VLOOKUP(Q2860,PROVEEDORES!$A$2:$B$100,2,0),"")</f>
        <v/>
      </c>
      <c r="U2860" s="127" t="str">
        <f>IFERROR(VLOOKUP(V2860,TRANSPORTE!$A$4:$B$99,2,0),"")</f>
        <v/>
      </c>
      <c r="Y2860" s="127" t="str">
        <f>IFERROR(VLOOKUP(V2860,TRANSPORTE!$A$4:$C$99,3,0),"")</f>
        <v/>
      </c>
      <c r="Z2860" s="127" t="str">
        <f>IFERROR(VLOOKUP(V2860,TRANSPORTE!$A$4:$D$99,4,0),"")</f>
        <v/>
      </c>
      <c r="AA2860" s="127" t="str">
        <f>IFERROR(VLOOKUP(V2860,TRANSPORTE!$A$4:$E$99,5,0),"")</f>
        <v/>
      </c>
      <c r="AB2860" s="127" t="str">
        <f t="shared" si="329"/>
        <v/>
      </c>
      <c r="AC2860" s="127" t="str">
        <f t="shared" si="328"/>
        <v/>
      </c>
      <c r="AE2860" s="132" t="str">
        <f t="shared" si="326"/>
        <v/>
      </c>
      <c r="AH2860" s="127" t="str">
        <f t="shared" si="325"/>
        <v/>
      </c>
    </row>
    <row r="2861" spans="2:34" x14ac:dyDescent="0.3">
      <c r="B2861" s="127" t="str">
        <f t="shared" si="323"/>
        <v/>
      </c>
      <c r="C2861" s="127" t="str">
        <f t="shared" si="324"/>
        <v/>
      </c>
      <c r="E2861" s="159"/>
      <c r="F2861" s="148" t="str">
        <f>IFERROR(VLOOKUP(CONCATENATE(G2861,E2861),LOTES!$A$6:$D$1002,4,0),"")</f>
        <v/>
      </c>
      <c r="H2861" s="136" t="str">
        <f>IFERROR(VLOOKUP(CONCATENATE(G2861,E2861),LOTES!$A$6:$F$1000,6,0),"")</f>
        <v/>
      </c>
      <c r="I2861" s="132" t="str">
        <f t="shared" si="327"/>
        <v/>
      </c>
      <c r="R2861" s="132" t="str">
        <f>IFERROR(VLOOKUP(Q2861,PROVEEDORES!$A$2:$B$100,2,0),"")</f>
        <v/>
      </c>
      <c r="U2861" s="127" t="str">
        <f>IFERROR(VLOOKUP(V2861,TRANSPORTE!$A$4:$B$99,2,0),"")</f>
        <v/>
      </c>
      <c r="Y2861" s="127" t="str">
        <f>IFERROR(VLOOKUP(V2861,TRANSPORTE!$A$4:$C$99,3,0),"")</f>
        <v/>
      </c>
      <c r="Z2861" s="127" t="str">
        <f>IFERROR(VLOOKUP(V2861,TRANSPORTE!$A$4:$D$99,4,0),"")</f>
        <v/>
      </c>
      <c r="AA2861" s="127" t="str">
        <f>IFERROR(VLOOKUP(V2861,TRANSPORTE!$A$4:$E$99,5,0),"")</f>
        <v/>
      </c>
      <c r="AB2861" s="127" t="str">
        <f t="shared" si="329"/>
        <v/>
      </c>
      <c r="AC2861" s="127" t="str">
        <f t="shared" si="328"/>
        <v/>
      </c>
      <c r="AE2861" s="132" t="str">
        <f t="shared" si="326"/>
        <v/>
      </c>
      <c r="AH2861" s="127" t="str">
        <f t="shared" si="325"/>
        <v/>
      </c>
    </row>
    <row r="2862" spans="2:34" x14ac:dyDescent="0.3">
      <c r="B2862" s="127" t="str">
        <f t="shared" si="323"/>
        <v/>
      </c>
      <c r="C2862" s="127" t="str">
        <f t="shared" si="324"/>
        <v/>
      </c>
      <c r="E2862" s="159"/>
      <c r="F2862" s="148" t="str">
        <f>IFERROR(VLOOKUP(CONCATENATE(G2862,E2862),LOTES!$A$6:$D$1002,4,0),"")</f>
        <v/>
      </c>
      <c r="H2862" s="136" t="str">
        <f>IFERROR(VLOOKUP(CONCATENATE(G2862,E2862),LOTES!$A$6:$F$1000,6,0),"")</f>
        <v/>
      </c>
      <c r="I2862" s="132" t="str">
        <f t="shared" si="327"/>
        <v/>
      </c>
      <c r="R2862" s="132" t="str">
        <f>IFERROR(VLOOKUP(Q2862,PROVEEDORES!$A$2:$B$100,2,0),"")</f>
        <v/>
      </c>
      <c r="U2862" s="127" t="str">
        <f>IFERROR(VLOOKUP(V2862,TRANSPORTE!$A$4:$B$99,2,0),"")</f>
        <v/>
      </c>
      <c r="Y2862" s="127" t="str">
        <f>IFERROR(VLOOKUP(V2862,TRANSPORTE!$A$4:$C$99,3,0),"")</f>
        <v/>
      </c>
      <c r="Z2862" s="127" t="str">
        <f>IFERROR(VLOOKUP(V2862,TRANSPORTE!$A$4:$D$99,4,0),"")</f>
        <v/>
      </c>
      <c r="AA2862" s="127" t="str">
        <f>IFERROR(VLOOKUP(V2862,TRANSPORTE!$A$4:$E$99,5,0),"")</f>
        <v/>
      </c>
      <c r="AB2862" s="127" t="str">
        <f t="shared" si="329"/>
        <v/>
      </c>
      <c r="AC2862" s="127" t="str">
        <f t="shared" si="328"/>
        <v/>
      </c>
      <c r="AE2862" s="132" t="str">
        <f t="shared" si="326"/>
        <v/>
      </c>
      <c r="AH2862" s="127" t="str">
        <f t="shared" si="325"/>
        <v/>
      </c>
    </row>
    <row r="2863" spans="2:34" x14ac:dyDescent="0.3">
      <c r="B2863" s="127" t="str">
        <f t="shared" si="323"/>
        <v/>
      </c>
      <c r="C2863" s="127" t="str">
        <f t="shared" si="324"/>
        <v/>
      </c>
      <c r="E2863" s="159"/>
      <c r="F2863" s="148" t="str">
        <f>IFERROR(VLOOKUP(CONCATENATE(G2863,E2863),LOTES!$A$6:$D$1002,4,0),"")</f>
        <v/>
      </c>
      <c r="H2863" s="136" t="str">
        <f>IFERROR(VLOOKUP(CONCATENATE(G2863,E2863),LOTES!$A$6:$F$1000,6,0),"")</f>
        <v/>
      </c>
      <c r="I2863" s="132" t="str">
        <f t="shared" si="327"/>
        <v/>
      </c>
      <c r="R2863" s="132" t="str">
        <f>IFERROR(VLOOKUP(Q2863,PROVEEDORES!$A$2:$B$100,2,0),"")</f>
        <v/>
      </c>
      <c r="U2863" s="127" t="str">
        <f>IFERROR(VLOOKUP(V2863,TRANSPORTE!$A$4:$B$99,2,0),"")</f>
        <v/>
      </c>
      <c r="Y2863" s="127" t="str">
        <f>IFERROR(VLOOKUP(V2863,TRANSPORTE!$A$4:$C$99,3,0),"")</f>
        <v/>
      </c>
      <c r="Z2863" s="127" t="str">
        <f>IFERROR(VLOOKUP(V2863,TRANSPORTE!$A$4:$D$99,4,0),"")</f>
        <v/>
      </c>
      <c r="AA2863" s="127" t="str">
        <f>IFERROR(VLOOKUP(V2863,TRANSPORTE!$A$4:$E$99,5,0),"")</f>
        <v/>
      </c>
      <c r="AB2863" s="127" t="str">
        <f t="shared" si="329"/>
        <v/>
      </c>
      <c r="AC2863" s="127" t="str">
        <f t="shared" si="328"/>
        <v/>
      </c>
      <c r="AE2863" s="132" t="str">
        <f t="shared" si="326"/>
        <v/>
      </c>
      <c r="AH2863" s="127" t="str">
        <f t="shared" si="325"/>
        <v/>
      </c>
    </row>
    <row r="2864" spans="2:34" x14ac:dyDescent="0.3">
      <c r="B2864" s="127" t="str">
        <f t="shared" si="323"/>
        <v/>
      </c>
      <c r="C2864" s="127" t="str">
        <f t="shared" si="324"/>
        <v/>
      </c>
      <c r="E2864" s="159"/>
      <c r="F2864" s="148" t="str">
        <f>IFERROR(VLOOKUP(CONCATENATE(G2864,E2864),LOTES!$A$6:$D$1002,4,0),"")</f>
        <v/>
      </c>
      <c r="H2864" s="136" t="str">
        <f>IFERROR(VLOOKUP(CONCATENATE(G2864,E2864),LOTES!$A$6:$F$1000,6,0),"")</f>
        <v/>
      </c>
      <c r="I2864" s="132" t="str">
        <f t="shared" si="327"/>
        <v/>
      </c>
      <c r="R2864" s="132" t="str">
        <f>IFERROR(VLOOKUP(Q2864,PROVEEDORES!$A$2:$B$100,2,0),"")</f>
        <v/>
      </c>
      <c r="U2864" s="127" t="str">
        <f>IFERROR(VLOOKUP(V2864,TRANSPORTE!$A$4:$B$99,2,0),"")</f>
        <v/>
      </c>
      <c r="Y2864" s="127" t="str">
        <f>IFERROR(VLOOKUP(V2864,TRANSPORTE!$A$4:$C$99,3,0),"")</f>
        <v/>
      </c>
      <c r="Z2864" s="127" t="str">
        <f>IFERROR(VLOOKUP(V2864,TRANSPORTE!$A$4:$D$99,4,0),"")</f>
        <v/>
      </c>
      <c r="AA2864" s="127" t="str">
        <f>IFERROR(VLOOKUP(V2864,TRANSPORTE!$A$4:$E$99,5,0),"")</f>
        <v/>
      </c>
      <c r="AB2864" s="127" t="str">
        <f t="shared" si="329"/>
        <v/>
      </c>
      <c r="AC2864" s="127" t="str">
        <f t="shared" si="328"/>
        <v/>
      </c>
      <c r="AE2864" s="132" t="str">
        <f t="shared" si="326"/>
        <v/>
      </c>
      <c r="AH2864" s="127" t="str">
        <f t="shared" si="325"/>
        <v/>
      </c>
    </row>
    <row r="2865" spans="2:34" x14ac:dyDescent="0.3">
      <c r="B2865" s="127" t="str">
        <f t="shared" si="323"/>
        <v/>
      </c>
      <c r="C2865" s="127" t="str">
        <f t="shared" si="324"/>
        <v/>
      </c>
      <c r="E2865" s="159"/>
      <c r="F2865" s="148" t="str">
        <f>IFERROR(VLOOKUP(CONCATENATE(G2865,E2865),LOTES!$A$6:$D$1002,4,0),"")</f>
        <v/>
      </c>
      <c r="H2865" s="136" t="str">
        <f>IFERROR(VLOOKUP(CONCATENATE(G2865,E2865),LOTES!$A$6:$F$1000,6,0),"")</f>
        <v/>
      </c>
      <c r="I2865" s="132" t="str">
        <f t="shared" si="327"/>
        <v/>
      </c>
      <c r="R2865" s="132" t="str">
        <f>IFERROR(VLOOKUP(Q2865,PROVEEDORES!$A$2:$B$100,2,0),"")</f>
        <v/>
      </c>
      <c r="U2865" s="127" t="str">
        <f>IFERROR(VLOOKUP(V2865,TRANSPORTE!$A$4:$B$99,2,0),"")</f>
        <v/>
      </c>
      <c r="Y2865" s="127" t="str">
        <f>IFERROR(VLOOKUP(V2865,TRANSPORTE!$A$4:$C$99,3,0),"")</f>
        <v/>
      </c>
      <c r="Z2865" s="127" t="str">
        <f>IFERROR(VLOOKUP(V2865,TRANSPORTE!$A$4:$D$99,4,0),"")</f>
        <v/>
      </c>
      <c r="AA2865" s="127" t="str">
        <f>IFERROR(VLOOKUP(V2865,TRANSPORTE!$A$4:$E$99,5,0),"")</f>
        <v/>
      </c>
      <c r="AB2865" s="127" t="str">
        <f t="shared" si="329"/>
        <v/>
      </c>
      <c r="AC2865" s="127" t="str">
        <f t="shared" si="328"/>
        <v/>
      </c>
      <c r="AE2865" s="132" t="str">
        <f t="shared" si="326"/>
        <v/>
      </c>
      <c r="AH2865" s="127" t="str">
        <f t="shared" si="325"/>
        <v/>
      </c>
    </row>
    <row r="2866" spans="2:34" x14ac:dyDescent="0.3">
      <c r="B2866" s="127" t="str">
        <f t="shared" si="323"/>
        <v/>
      </c>
      <c r="C2866" s="127" t="str">
        <f t="shared" si="324"/>
        <v/>
      </c>
      <c r="E2866" s="159"/>
      <c r="F2866" s="148" t="str">
        <f>IFERROR(VLOOKUP(CONCATENATE(G2866,E2866),LOTES!$A$6:$D$1002,4,0),"")</f>
        <v/>
      </c>
      <c r="H2866" s="136" t="str">
        <f>IFERROR(VLOOKUP(CONCATENATE(G2866,E2866),LOTES!$A$6:$F$1000,6,0),"")</f>
        <v/>
      </c>
      <c r="I2866" s="132" t="str">
        <f t="shared" si="327"/>
        <v/>
      </c>
      <c r="R2866" s="132" t="str">
        <f>IFERROR(VLOOKUP(Q2866,PROVEEDORES!$A$2:$B$100,2,0),"")</f>
        <v/>
      </c>
      <c r="U2866" s="127" t="str">
        <f>IFERROR(VLOOKUP(V2866,TRANSPORTE!$A$4:$B$99,2,0),"")</f>
        <v/>
      </c>
      <c r="Y2866" s="127" t="str">
        <f>IFERROR(VLOOKUP(V2866,TRANSPORTE!$A$4:$C$99,3,0),"")</f>
        <v/>
      </c>
      <c r="Z2866" s="127" t="str">
        <f>IFERROR(VLOOKUP(V2866,TRANSPORTE!$A$4:$D$99,4,0),"")</f>
        <v/>
      </c>
      <c r="AA2866" s="127" t="str">
        <f>IFERROR(VLOOKUP(V2866,TRANSPORTE!$A$4:$E$99,5,0),"")</f>
        <v/>
      </c>
      <c r="AB2866" s="127" t="str">
        <f t="shared" si="329"/>
        <v/>
      </c>
      <c r="AC2866" s="127" t="str">
        <f t="shared" si="328"/>
        <v/>
      </c>
      <c r="AE2866" s="132" t="str">
        <f t="shared" si="326"/>
        <v/>
      </c>
      <c r="AH2866" s="127" t="str">
        <f t="shared" si="325"/>
        <v/>
      </c>
    </row>
    <row r="2867" spans="2:34" x14ac:dyDescent="0.3">
      <c r="B2867" s="127" t="str">
        <f t="shared" si="323"/>
        <v/>
      </c>
      <c r="C2867" s="127" t="str">
        <f t="shared" si="324"/>
        <v/>
      </c>
      <c r="E2867" s="159"/>
      <c r="F2867" s="148" t="str">
        <f>IFERROR(VLOOKUP(CONCATENATE(G2867,E2867),LOTES!$A$6:$D$1002,4,0),"")</f>
        <v/>
      </c>
      <c r="H2867" s="136" t="str">
        <f>IFERROR(VLOOKUP(CONCATENATE(G2867,E2867),LOTES!$A$6:$F$1000,6,0),"")</f>
        <v/>
      </c>
      <c r="I2867" s="132" t="str">
        <f t="shared" si="327"/>
        <v/>
      </c>
      <c r="R2867" s="132" t="str">
        <f>IFERROR(VLOOKUP(Q2867,PROVEEDORES!$A$2:$B$100,2,0),"")</f>
        <v/>
      </c>
      <c r="U2867" s="127" t="str">
        <f>IFERROR(VLOOKUP(V2867,TRANSPORTE!$A$4:$B$99,2,0),"")</f>
        <v/>
      </c>
      <c r="Y2867" s="127" t="str">
        <f>IFERROR(VLOOKUP(V2867,TRANSPORTE!$A$4:$C$99,3,0),"")</f>
        <v/>
      </c>
      <c r="Z2867" s="127" t="str">
        <f>IFERROR(VLOOKUP(V2867,TRANSPORTE!$A$4:$D$99,4,0),"")</f>
        <v/>
      </c>
      <c r="AA2867" s="127" t="str">
        <f>IFERROR(VLOOKUP(V2867,TRANSPORTE!$A$4:$E$99,5,0),"")</f>
        <v/>
      </c>
      <c r="AB2867" s="127" t="str">
        <f t="shared" si="329"/>
        <v/>
      </c>
      <c r="AC2867" s="127" t="str">
        <f t="shared" si="328"/>
        <v/>
      </c>
      <c r="AE2867" s="132" t="str">
        <f t="shared" si="326"/>
        <v/>
      </c>
      <c r="AH2867" s="127" t="str">
        <f t="shared" si="325"/>
        <v/>
      </c>
    </row>
    <row r="2868" spans="2:34" x14ac:dyDescent="0.3">
      <c r="B2868" s="127" t="str">
        <f t="shared" si="323"/>
        <v/>
      </c>
      <c r="C2868" s="127" t="str">
        <f t="shared" si="324"/>
        <v/>
      </c>
      <c r="E2868" s="159"/>
      <c r="F2868" s="148" t="str">
        <f>IFERROR(VLOOKUP(CONCATENATE(G2868,E2868),LOTES!$A$6:$D$1002,4,0),"")</f>
        <v/>
      </c>
      <c r="H2868" s="136" t="str">
        <f>IFERROR(VLOOKUP(CONCATENATE(G2868,E2868),LOTES!$A$6:$F$1000,6,0),"")</f>
        <v/>
      </c>
      <c r="I2868" s="132" t="str">
        <f t="shared" si="327"/>
        <v/>
      </c>
      <c r="R2868" s="132" t="str">
        <f>IFERROR(VLOOKUP(Q2868,PROVEEDORES!$A$2:$B$100,2,0),"")</f>
        <v/>
      </c>
      <c r="U2868" s="127" t="str">
        <f>IFERROR(VLOOKUP(V2868,TRANSPORTE!$A$4:$B$99,2,0),"")</f>
        <v/>
      </c>
      <c r="Y2868" s="127" t="str">
        <f>IFERROR(VLOOKUP(V2868,TRANSPORTE!$A$4:$C$99,3,0),"")</f>
        <v/>
      </c>
      <c r="Z2868" s="127" t="str">
        <f>IFERROR(VLOOKUP(V2868,TRANSPORTE!$A$4:$D$99,4,0),"")</f>
        <v/>
      </c>
      <c r="AA2868" s="127" t="str">
        <f>IFERROR(VLOOKUP(V2868,TRANSPORTE!$A$4:$E$99,5,0),"")</f>
        <v/>
      </c>
      <c r="AB2868" s="127" t="str">
        <f t="shared" si="329"/>
        <v/>
      </c>
      <c r="AC2868" s="127" t="str">
        <f t="shared" si="328"/>
        <v/>
      </c>
      <c r="AE2868" s="132" t="str">
        <f t="shared" si="326"/>
        <v/>
      </c>
      <c r="AH2868" s="127" t="str">
        <f t="shared" si="325"/>
        <v/>
      </c>
    </row>
    <row r="2869" spans="2:34" x14ac:dyDescent="0.3">
      <c r="B2869" s="127" t="str">
        <f t="shared" si="323"/>
        <v/>
      </c>
      <c r="C2869" s="127" t="str">
        <f t="shared" si="324"/>
        <v/>
      </c>
      <c r="E2869" s="159"/>
      <c r="F2869" s="148" t="str">
        <f>IFERROR(VLOOKUP(CONCATENATE(G2869,E2869),LOTES!$A$6:$D$1002,4,0),"")</f>
        <v/>
      </c>
      <c r="H2869" s="136" t="str">
        <f>IFERROR(VLOOKUP(CONCATENATE(G2869,E2869),LOTES!$A$6:$F$1000,6,0),"")</f>
        <v/>
      </c>
      <c r="I2869" s="132" t="str">
        <f t="shared" si="327"/>
        <v/>
      </c>
      <c r="R2869" s="132" t="str">
        <f>IFERROR(VLOOKUP(Q2869,PROVEEDORES!$A$2:$B$100,2,0),"")</f>
        <v/>
      </c>
      <c r="U2869" s="127" t="str">
        <f>IFERROR(VLOOKUP(V2869,TRANSPORTE!$A$4:$B$99,2,0),"")</f>
        <v/>
      </c>
      <c r="Y2869" s="127" t="str">
        <f>IFERROR(VLOOKUP(V2869,TRANSPORTE!$A$4:$C$99,3,0),"")</f>
        <v/>
      </c>
      <c r="Z2869" s="127" t="str">
        <f>IFERROR(VLOOKUP(V2869,TRANSPORTE!$A$4:$D$99,4,0),"")</f>
        <v/>
      </c>
      <c r="AA2869" s="127" t="str">
        <f>IFERROR(VLOOKUP(V2869,TRANSPORTE!$A$4:$E$99,5,0),"")</f>
        <v/>
      </c>
      <c r="AB2869" s="127" t="str">
        <f t="shared" si="329"/>
        <v/>
      </c>
      <c r="AC2869" s="127" t="str">
        <f t="shared" si="328"/>
        <v/>
      </c>
      <c r="AE2869" s="132" t="str">
        <f t="shared" si="326"/>
        <v/>
      </c>
      <c r="AH2869" s="127" t="str">
        <f t="shared" si="325"/>
        <v/>
      </c>
    </row>
    <row r="2870" spans="2:34" x14ac:dyDescent="0.3">
      <c r="B2870" s="127" t="str">
        <f t="shared" si="323"/>
        <v/>
      </c>
      <c r="C2870" s="127" t="str">
        <f t="shared" si="324"/>
        <v/>
      </c>
      <c r="E2870" s="159"/>
      <c r="F2870" s="148" t="str">
        <f>IFERROR(VLOOKUP(CONCATENATE(G2870,E2870),LOTES!$A$6:$D$1002,4,0),"")</f>
        <v/>
      </c>
      <c r="H2870" s="136" t="str">
        <f>IFERROR(VLOOKUP(CONCATENATE(G2870,E2870),LOTES!$A$6:$F$1000,6,0),"")</f>
        <v/>
      </c>
      <c r="I2870" s="132" t="str">
        <f t="shared" si="327"/>
        <v/>
      </c>
      <c r="R2870" s="132" t="str">
        <f>IFERROR(VLOOKUP(Q2870,PROVEEDORES!$A$2:$B$100,2,0),"")</f>
        <v/>
      </c>
      <c r="U2870" s="127" t="str">
        <f>IFERROR(VLOOKUP(V2870,TRANSPORTE!$A$4:$B$99,2,0),"")</f>
        <v/>
      </c>
      <c r="Y2870" s="127" t="str">
        <f>IFERROR(VLOOKUP(V2870,TRANSPORTE!$A$4:$C$99,3,0),"")</f>
        <v/>
      </c>
      <c r="Z2870" s="127" t="str">
        <f>IFERROR(VLOOKUP(V2870,TRANSPORTE!$A$4:$D$99,4,0),"")</f>
        <v/>
      </c>
      <c r="AA2870" s="127" t="str">
        <f>IFERROR(VLOOKUP(V2870,TRANSPORTE!$A$4:$E$99,5,0),"")</f>
        <v/>
      </c>
      <c r="AB2870" s="127" t="str">
        <f t="shared" si="329"/>
        <v/>
      </c>
      <c r="AC2870" s="127" t="str">
        <f t="shared" si="328"/>
        <v/>
      </c>
      <c r="AE2870" s="132" t="str">
        <f t="shared" si="326"/>
        <v/>
      </c>
      <c r="AH2870" s="127" t="str">
        <f t="shared" si="325"/>
        <v/>
      </c>
    </row>
    <row r="2871" spans="2:34" x14ac:dyDescent="0.3">
      <c r="B2871" s="127" t="str">
        <f t="shared" si="323"/>
        <v/>
      </c>
      <c r="C2871" s="127" t="str">
        <f t="shared" si="324"/>
        <v/>
      </c>
      <c r="E2871" s="159"/>
      <c r="F2871" s="148" t="str">
        <f>IFERROR(VLOOKUP(CONCATENATE(G2871,E2871),LOTES!$A$6:$D$1002,4,0),"")</f>
        <v/>
      </c>
      <c r="H2871" s="136" t="str">
        <f>IFERROR(VLOOKUP(CONCATENATE(G2871,E2871),LOTES!$A$6:$F$1000,6,0),"")</f>
        <v/>
      </c>
      <c r="I2871" s="132" t="str">
        <f t="shared" si="327"/>
        <v/>
      </c>
      <c r="R2871" s="132" t="str">
        <f>IFERROR(VLOOKUP(Q2871,PROVEEDORES!$A$2:$B$100,2,0),"")</f>
        <v/>
      </c>
      <c r="U2871" s="127" t="str">
        <f>IFERROR(VLOOKUP(V2871,TRANSPORTE!$A$4:$B$99,2,0),"")</f>
        <v/>
      </c>
      <c r="Y2871" s="127" t="str">
        <f>IFERROR(VLOOKUP(V2871,TRANSPORTE!$A$4:$C$99,3,0),"")</f>
        <v/>
      </c>
      <c r="Z2871" s="127" t="str">
        <f>IFERROR(VLOOKUP(V2871,TRANSPORTE!$A$4:$D$99,4,0),"")</f>
        <v/>
      </c>
      <c r="AA2871" s="127" t="str">
        <f>IFERROR(VLOOKUP(V2871,TRANSPORTE!$A$4:$E$99,5,0),"")</f>
        <v/>
      </c>
      <c r="AB2871" s="127" t="str">
        <f t="shared" si="329"/>
        <v/>
      </c>
      <c r="AC2871" s="127" t="str">
        <f t="shared" si="328"/>
        <v/>
      </c>
      <c r="AE2871" s="132" t="str">
        <f t="shared" si="326"/>
        <v/>
      </c>
      <c r="AH2871" s="127" t="str">
        <f t="shared" si="325"/>
        <v/>
      </c>
    </row>
    <row r="2872" spans="2:34" x14ac:dyDescent="0.3">
      <c r="B2872" s="127" t="str">
        <f t="shared" si="323"/>
        <v/>
      </c>
      <c r="C2872" s="127" t="str">
        <f t="shared" si="324"/>
        <v/>
      </c>
      <c r="E2872" s="159"/>
      <c r="F2872" s="148" t="str">
        <f>IFERROR(VLOOKUP(CONCATENATE(G2872,E2872),LOTES!$A$6:$D$1002,4,0),"")</f>
        <v/>
      </c>
      <c r="H2872" s="136" t="str">
        <f>IFERROR(VLOOKUP(CONCATENATE(G2872,E2872),LOTES!$A$6:$F$1000,6,0),"")</f>
        <v/>
      </c>
      <c r="I2872" s="132" t="str">
        <f t="shared" si="327"/>
        <v/>
      </c>
      <c r="R2872" s="132" t="str">
        <f>IFERROR(VLOOKUP(Q2872,PROVEEDORES!$A$2:$B$100,2,0),"")</f>
        <v/>
      </c>
      <c r="U2872" s="127" t="str">
        <f>IFERROR(VLOOKUP(V2872,TRANSPORTE!$A$4:$B$99,2,0),"")</f>
        <v/>
      </c>
      <c r="Y2872" s="127" t="str">
        <f>IFERROR(VLOOKUP(V2872,TRANSPORTE!$A$4:$C$99,3,0),"")</f>
        <v/>
      </c>
      <c r="Z2872" s="127" t="str">
        <f>IFERROR(VLOOKUP(V2872,TRANSPORTE!$A$4:$D$99,4,0),"")</f>
        <v/>
      </c>
      <c r="AA2872" s="127" t="str">
        <f>IFERROR(VLOOKUP(V2872,TRANSPORTE!$A$4:$E$99,5,0),"")</f>
        <v/>
      </c>
      <c r="AB2872" s="127" t="str">
        <f t="shared" si="329"/>
        <v/>
      </c>
      <c r="AC2872" s="127" t="str">
        <f t="shared" si="328"/>
        <v/>
      </c>
      <c r="AE2872" s="132" t="str">
        <f t="shared" si="326"/>
        <v/>
      </c>
      <c r="AH2872" s="127" t="str">
        <f t="shared" si="325"/>
        <v/>
      </c>
    </row>
    <row r="2873" spans="2:34" x14ac:dyDescent="0.3">
      <c r="B2873" s="127" t="str">
        <f t="shared" si="323"/>
        <v/>
      </c>
      <c r="C2873" s="127" t="str">
        <f t="shared" si="324"/>
        <v/>
      </c>
      <c r="E2873" s="159"/>
      <c r="F2873" s="148" t="str">
        <f>IFERROR(VLOOKUP(CONCATENATE(G2873,E2873),LOTES!$A$6:$D$1002,4,0),"")</f>
        <v/>
      </c>
      <c r="H2873" s="136" t="str">
        <f>IFERROR(VLOOKUP(CONCATENATE(G2873,E2873),LOTES!$A$6:$F$1000,6,0),"")</f>
        <v/>
      </c>
      <c r="I2873" s="132" t="str">
        <f t="shared" si="327"/>
        <v/>
      </c>
      <c r="R2873" s="132" t="str">
        <f>IFERROR(VLOOKUP(Q2873,PROVEEDORES!$A$2:$B$100,2,0),"")</f>
        <v/>
      </c>
      <c r="U2873" s="127" t="str">
        <f>IFERROR(VLOOKUP(V2873,TRANSPORTE!$A$4:$B$99,2,0),"")</f>
        <v/>
      </c>
      <c r="Y2873" s="127" t="str">
        <f>IFERROR(VLOOKUP(V2873,TRANSPORTE!$A$4:$C$99,3,0),"")</f>
        <v/>
      </c>
      <c r="Z2873" s="127" t="str">
        <f>IFERROR(VLOOKUP(V2873,TRANSPORTE!$A$4:$D$99,4,0),"")</f>
        <v/>
      </c>
      <c r="AA2873" s="127" t="str">
        <f>IFERROR(VLOOKUP(V2873,TRANSPORTE!$A$4:$E$99,5,0),"")</f>
        <v/>
      </c>
      <c r="AB2873" s="127" t="str">
        <f t="shared" si="329"/>
        <v/>
      </c>
      <c r="AC2873" s="127" t="str">
        <f t="shared" si="328"/>
        <v/>
      </c>
      <c r="AE2873" s="132" t="str">
        <f t="shared" si="326"/>
        <v/>
      </c>
      <c r="AH2873" s="127" t="str">
        <f t="shared" si="325"/>
        <v/>
      </c>
    </row>
    <row r="2874" spans="2:34" x14ac:dyDescent="0.3">
      <c r="B2874" s="127" t="str">
        <f t="shared" si="323"/>
        <v/>
      </c>
      <c r="C2874" s="127" t="str">
        <f t="shared" si="324"/>
        <v/>
      </c>
      <c r="E2874" s="159"/>
      <c r="F2874" s="148" t="str">
        <f>IFERROR(VLOOKUP(CONCATENATE(G2874,E2874),LOTES!$A$6:$D$1002,4,0),"")</f>
        <v/>
      </c>
      <c r="H2874" s="136" t="str">
        <f>IFERROR(VLOOKUP(CONCATENATE(G2874,E2874),LOTES!$A$6:$F$1000,6,0),"")</f>
        <v/>
      </c>
      <c r="I2874" s="132" t="str">
        <f t="shared" si="327"/>
        <v/>
      </c>
      <c r="R2874" s="132" t="str">
        <f>IFERROR(VLOOKUP(Q2874,PROVEEDORES!$A$2:$B$100,2,0),"")</f>
        <v/>
      </c>
      <c r="U2874" s="127" t="str">
        <f>IFERROR(VLOOKUP(V2874,TRANSPORTE!$A$4:$B$99,2,0),"")</f>
        <v/>
      </c>
      <c r="Y2874" s="127" t="str">
        <f>IFERROR(VLOOKUP(V2874,TRANSPORTE!$A$4:$C$99,3,0),"")</f>
        <v/>
      </c>
      <c r="Z2874" s="127" t="str">
        <f>IFERROR(VLOOKUP(V2874,TRANSPORTE!$A$4:$D$99,4,0),"")</f>
        <v/>
      </c>
      <c r="AA2874" s="127" t="str">
        <f>IFERROR(VLOOKUP(V2874,TRANSPORTE!$A$4:$E$99,5,0),"")</f>
        <v/>
      </c>
      <c r="AB2874" s="127" t="str">
        <f t="shared" si="329"/>
        <v/>
      </c>
      <c r="AC2874" s="127" t="str">
        <f t="shared" si="328"/>
        <v/>
      </c>
      <c r="AE2874" s="132" t="str">
        <f t="shared" si="326"/>
        <v/>
      </c>
      <c r="AH2874" s="127" t="str">
        <f t="shared" si="325"/>
        <v/>
      </c>
    </row>
    <row r="2875" spans="2:34" x14ac:dyDescent="0.3">
      <c r="B2875" s="127" t="str">
        <f t="shared" si="323"/>
        <v/>
      </c>
      <c r="C2875" s="127" t="str">
        <f t="shared" si="324"/>
        <v/>
      </c>
      <c r="E2875" s="159"/>
      <c r="F2875" s="148" t="str">
        <f>IFERROR(VLOOKUP(CONCATENATE(G2875,E2875),LOTES!$A$6:$D$1002,4,0),"")</f>
        <v/>
      </c>
      <c r="H2875" s="136" t="str">
        <f>IFERROR(VLOOKUP(CONCATENATE(G2875,E2875),LOTES!$A$6:$F$1000,6,0),"")</f>
        <v/>
      </c>
      <c r="I2875" s="132" t="str">
        <f t="shared" si="327"/>
        <v/>
      </c>
      <c r="R2875" s="132" t="str">
        <f>IFERROR(VLOOKUP(Q2875,PROVEEDORES!$A$2:$B$100,2,0),"")</f>
        <v/>
      </c>
      <c r="U2875" s="127" t="str">
        <f>IFERROR(VLOOKUP(V2875,TRANSPORTE!$A$4:$B$99,2,0),"")</f>
        <v/>
      </c>
      <c r="Y2875" s="127" t="str">
        <f>IFERROR(VLOOKUP(V2875,TRANSPORTE!$A$4:$C$99,3,0),"")</f>
        <v/>
      </c>
      <c r="Z2875" s="127" t="str">
        <f>IFERROR(VLOOKUP(V2875,TRANSPORTE!$A$4:$D$99,4,0),"")</f>
        <v/>
      </c>
      <c r="AA2875" s="127" t="str">
        <f>IFERROR(VLOOKUP(V2875,TRANSPORTE!$A$4:$E$99,5,0),"")</f>
        <v/>
      </c>
      <c r="AB2875" s="127" t="str">
        <f t="shared" si="329"/>
        <v/>
      </c>
      <c r="AC2875" s="127" t="str">
        <f t="shared" si="328"/>
        <v/>
      </c>
      <c r="AE2875" s="132" t="str">
        <f t="shared" si="326"/>
        <v/>
      </c>
      <c r="AH2875" s="127" t="str">
        <f t="shared" si="325"/>
        <v/>
      </c>
    </row>
    <row r="2876" spans="2:34" x14ac:dyDescent="0.3">
      <c r="B2876" s="127" t="str">
        <f t="shared" si="323"/>
        <v/>
      </c>
      <c r="C2876" s="127" t="str">
        <f t="shared" si="324"/>
        <v/>
      </c>
      <c r="E2876" s="159"/>
      <c r="F2876" s="148" t="str">
        <f>IFERROR(VLOOKUP(CONCATENATE(G2876,E2876),LOTES!$A$6:$D$1002,4,0),"")</f>
        <v/>
      </c>
      <c r="H2876" s="136" t="str">
        <f>IFERROR(VLOOKUP(CONCATENATE(G2876,E2876),LOTES!$A$6:$F$1000,6,0),"")</f>
        <v/>
      </c>
      <c r="I2876" s="132" t="str">
        <f t="shared" si="327"/>
        <v/>
      </c>
      <c r="R2876" s="132" t="str">
        <f>IFERROR(VLOOKUP(Q2876,PROVEEDORES!$A$2:$B$100,2,0),"")</f>
        <v/>
      </c>
      <c r="U2876" s="127" t="str">
        <f>IFERROR(VLOOKUP(V2876,TRANSPORTE!$A$4:$B$99,2,0),"")</f>
        <v/>
      </c>
      <c r="Y2876" s="127" t="str">
        <f>IFERROR(VLOOKUP(V2876,TRANSPORTE!$A$4:$C$99,3,0),"")</f>
        <v/>
      </c>
      <c r="Z2876" s="127" t="str">
        <f>IFERROR(VLOOKUP(V2876,TRANSPORTE!$A$4:$D$99,4,0),"")</f>
        <v/>
      </c>
      <c r="AA2876" s="127" t="str">
        <f>IFERROR(VLOOKUP(V2876,TRANSPORTE!$A$4:$E$99,5,0),"")</f>
        <v/>
      </c>
      <c r="AB2876" s="127" t="str">
        <f t="shared" si="329"/>
        <v/>
      </c>
      <c r="AC2876" s="127" t="str">
        <f t="shared" si="328"/>
        <v/>
      </c>
      <c r="AE2876" s="132" t="str">
        <f t="shared" si="326"/>
        <v/>
      </c>
      <c r="AH2876" s="127" t="str">
        <f t="shared" si="325"/>
        <v/>
      </c>
    </row>
    <row r="2877" spans="2:34" x14ac:dyDescent="0.3">
      <c r="B2877" s="127" t="str">
        <f t="shared" si="323"/>
        <v/>
      </c>
      <c r="C2877" s="127" t="str">
        <f t="shared" si="324"/>
        <v/>
      </c>
      <c r="E2877" s="159"/>
      <c r="F2877" s="148" t="str">
        <f>IFERROR(VLOOKUP(CONCATENATE(G2877,E2877),LOTES!$A$6:$D$1002,4,0),"")</f>
        <v/>
      </c>
      <c r="H2877" s="136" t="str">
        <f>IFERROR(VLOOKUP(CONCATENATE(G2877,E2877),LOTES!$A$6:$F$1000,6,0),"")</f>
        <v/>
      </c>
      <c r="I2877" s="132" t="str">
        <f t="shared" si="327"/>
        <v/>
      </c>
      <c r="R2877" s="132" t="str">
        <f>IFERROR(VLOOKUP(Q2877,PROVEEDORES!$A$2:$B$100,2,0),"")</f>
        <v/>
      </c>
      <c r="U2877" s="127" t="str">
        <f>IFERROR(VLOOKUP(V2877,TRANSPORTE!$A$4:$B$99,2,0),"")</f>
        <v/>
      </c>
      <c r="Y2877" s="127" t="str">
        <f>IFERROR(VLOOKUP(V2877,TRANSPORTE!$A$4:$C$99,3,0),"")</f>
        <v/>
      </c>
      <c r="Z2877" s="127" t="str">
        <f>IFERROR(VLOOKUP(V2877,TRANSPORTE!$A$4:$D$99,4,0),"")</f>
        <v/>
      </c>
      <c r="AA2877" s="127" t="str">
        <f>IFERROR(VLOOKUP(V2877,TRANSPORTE!$A$4:$E$99,5,0),"")</f>
        <v/>
      </c>
      <c r="AB2877" s="127" t="str">
        <f t="shared" si="329"/>
        <v/>
      </c>
      <c r="AC2877" s="127" t="str">
        <f t="shared" si="328"/>
        <v/>
      </c>
      <c r="AE2877" s="132" t="str">
        <f t="shared" si="326"/>
        <v/>
      </c>
      <c r="AH2877" s="127" t="str">
        <f t="shared" si="325"/>
        <v/>
      </c>
    </row>
    <row r="2878" spans="2:34" x14ac:dyDescent="0.3">
      <c r="B2878" s="127" t="str">
        <f t="shared" si="323"/>
        <v/>
      </c>
      <c r="C2878" s="127" t="str">
        <f t="shared" si="324"/>
        <v/>
      </c>
      <c r="E2878" s="159"/>
      <c r="F2878" s="148" t="str">
        <f>IFERROR(VLOOKUP(CONCATENATE(G2878,E2878),LOTES!$A$6:$D$1002,4,0),"")</f>
        <v/>
      </c>
      <c r="H2878" s="136" t="str">
        <f>IFERROR(VLOOKUP(CONCATENATE(G2878,E2878),LOTES!$A$6:$F$1000,6,0),"")</f>
        <v/>
      </c>
      <c r="I2878" s="132" t="str">
        <f t="shared" si="327"/>
        <v/>
      </c>
      <c r="R2878" s="132" t="str">
        <f>IFERROR(VLOOKUP(Q2878,PROVEEDORES!$A$2:$B$100,2,0),"")</f>
        <v/>
      </c>
      <c r="U2878" s="127" t="str">
        <f>IFERROR(VLOOKUP(V2878,TRANSPORTE!$A$4:$B$99,2,0),"")</f>
        <v/>
      </c>
      <c r="Y2878" s="127" t="str">
        <f>IFERROR(VLOOKUP(V2878,TRANSPORTE!$A$4:$C$99,3,0),"")</f>
        <v/>
      </c>
      <c r="Z2878" s="127" t="str">
        <f>IFERROR(VLOOKUP(V2878,TRANSPORTE!$A$4:$D$99,4,0),"")</f>
        <v/>
      </c>
      <c r="AA2878" s="127" t="str">
        <f>IFERROR(VLOOKUP(V2878,TRANSPORTE!$A$4:$E$99,5,0),"")</f>
        <v/>
      </c>
      <c r="AB2878" s="127" t="str">
        <f t="shared" si="329"/>
        <v/>
      </c>
      <c r="AC2878" s="127" t="str">
        <f t="shared" si="328"/>
        <v/>
      </c>
      <c r="AE2878" s="132" t="str">
        <f t="shared" si="326"/>
        <v/>
      </c>
      <c r="AH2878" s="127" t="str">
        <f t="shared" si="325"/>
        <v/>
      </c>
    </row>
    <row r="2879" spans="2:34" x14ac:dyDescent="0.3">
      <c r="B2879" s="127" t="str">
        <f t="shared" ref="B2879:B2942" si="330">CONCATENATE(A2879,AB2879)</f>
        <v/>
      </c>
      <c r="C2879" s="127" t="str">
        <f t="shared" ref="C2879:C2942" si="331">CONCATENATE(N2879,I2879)</f>
        <v/>
      </c>
      <c r="E2879" s="159"/>
      <c r="F2879" s="148" t="str">
        <f>IFERROR(VLOOKUP(CONCATENATE(G2879,E2879),LOTES!$A$6:$D$1002,4,0),"")</f>
        <v/>
      </c>
      <c r="H2879" s="136" t="str">
        <f>IFERROR(VLOOKUP(CONCATENATE(G2879,E2879),LOTES!$A$6:$F$1000,6,0),"")</f>
        <v/>
      </c>
      <c r="I2879" s="132" t="str">
        <f t="shared" si="327"/>
        <v/>
      </c>
      <c r="R2879" s="132" t="str">
        <f>IFERROR(VLOOKUP(Q2879,PROVEEDORES!$A$2:$B$100,2,0),"")</f>
        <v/>
      </c>
      <c r="U2879" s="127" t="str">
        <f>IFERROR(VLOOKUP(V2879,TRANSPORTE!$A$4:$B$99,2,0),"")</f>
        <v/>
      </c>
      <c r="Y2879" s="127" t="str">
        <f>IFERROR(VLOOKUP(V2879,TRANSPORTE!$A$4:$C$99,3,0),"")</f>
        <v/>
      </c>
      <c r="Z2879" s="127" t="str">
        <f>IFERROR(VLOOKUP(V2879,TRANSPORTE!$A$4:$D$99,4,0),"")</f>
        <v/>
      </c>
      <c r="AA2879" s="127" t="str">
        <f>IFERROR(VLOOKUP(V2879,TRANSPORTE!$A$4:$E$99,5,0),"")</f>
        <v/>
      </c>
      <c r="AB2879" s="127" t="str">
        <f t="shared" si="329"/>
        <v/>
      </c>
      <c r="AC2879" s="127" t="str">
        <f t="shared" si="328"/>
        <v/>
      </c>
      <c r="AE2879" s="132" t="str">
        <f t="shared" si="326"/>
        <v/>
      </c>
      <c r="AH2879" s="127" t="str">
        <f t="shared" ref="AH2879:AH2942" si="332">CONCATENATE(N2879,F2879)</f>
        <v/>
      </c>
    </row>
    <row r="2880" spans="2:34" x14ac:dyDescent="0.3">
      <c r="B2880" s="127" t="str">
        <f t="shared" si="330"/>
        <v/>
      </c>
      <c r="C2880" s="127" t="str">
        <f t="shared" si="331"/>
        <v/>
      </c>
      <c r="E2880" s="159"/>
      <c r="F2880" s="148" t="str">
        <f>IFERROR(VLOOKUP(CONCATENATE(G2880,E2880),LOTES!$A$6:$D$1002,4,0),"")</f>
        <v/>
      </c>
      <c r="H2880" s="136" t="str">
        <f>IFERROR(VLOOKUP(CONCATENATE(G2880,E2880),LOTES!$A$6:$F$1000,6,0),"")</f>
        <v/>
      </c>
      <c r="I2880" s="132" t="str">
        <f t="shared" si="327"/>
        <v/>
      </c>
      <c r="R2880" s="132" t="str">
        <f>IFERROR(VLOOKUP(Q2880,PROVEEDORES!$A$2:$B$100,2,0),"")</f>
        <v/>
      </c>
      <c r="U2880" s="127" t="str">
        <f>IFERROR(VLOOKUP(V2880,TRANSPORTE!$A$4:$B$99,2,0),"")</f>
        <v/>
      </c>
      <c r="Y2880" s="127" t="str">
        <f>IFERROR(VLOOKUP(V2880,TRANSPORTE!$A$4:$C$99,3,0),"")</f>
        <v/>
      </c>
      <c r="Z2880" s="127" t="str">
        <f>IFERROR(VLOOKUP(V2880,TRANSPORTE!$A$4:$D$99,4,0),"")</f>
        <v/>
      </c>
      <c r="AA2880" s="127" t="str">
        <f>IFERROR(VLOOKUP(V2880,TRANSPORTE!$A$4:$E$99,5,0),"")</f>
        <v/>
      </c>
      <c r="AB2880" s="127" t="str">
        <f t="shared" si="329"/>
        <v/>
      </c>
      <c r="AC2880" s="127" t="str">
        <f t="shared" si="328"/>
        <v/>
      </c>
      <c r="AE2880" s="132" t="str">
        <f t="shared" si="326"/>
        <v/>
      </c>
      <c r="AH2880" s="127" t="str">
        <f t="shared" si="332"/>
        <v/>
      </c>
    </row>
    <row r="2881" spans="2:34" x14ac:dyDescent="0.3">
      <c r="B2881" s="127" t="str">
        <f t="shared" si="330"/>
        <v/>
      </c>
      <c r="C2881" s="127" t="str">
        <f t="shared" si="331"/>
        <v/>
      </c>
      <c r="E2881" s="159"/>
      <c r="F2881" s="148" t="str">
        <f>IFERROR(VLOOKUP(CONCATENATE(G2881,E2881),LOTES!$A$6:$D$1002,4,0),"")</f>
        <v/>
      </c>
      <c r="H2881" s="136" t="str">
        <f>IFERROR(VLOOKUP(CONCATENATE(G2881,E2881),LOTES!$A$6:$F$1000,6,0),"")</f>
        <v/>
      </c>
      <c r="I2881" s="132" t="str">
        <f t="shared" si="327"/>
        <v/>
      </c>
      <c r="R2881" s="132" t="str">
        <f>IFERROR(VLOOKUP(Q2881,PROVEEDORES!$A$2:$B$100,2,0),"")</f>
        <v/>
      </c>
      <c r="U2881" s="127" t="str">
        <f>IFERROR(VLOOKUP(V2881,TRANSPORTE!$A$4:$B$99,2,0),"")</f>
        <v/>
      </c>
      <c r="Y2881" s="127" t="str">
        <f>IFERROR(VLOOKUP(V2881,TRANSPORTE!$A$4:$C$99,3,0),"")</f>
        <v/>
      </c>
      <c r="Z2881" s="127" t="str">
        <f>IFERROR(VLOOKUP(V2881,TRANSPORTE!$A$4:$D$99,4,0),"")</f>
        <v/>
      </c>
      <c r="AA2881" s="127" t="str">
        <f>IFERROR(VLOOKUP(V2881,TRANSPORTE!$A$4:$E$99,5,0),"")</f>
        <v/>
      </c>
      <c r="AB2881" s="127" t="str">
        <f t="shared" si="329"/>
        <v/>
      </c>
      <c r="AC2881" s="127" t="str">
        <f t="shared" si="328"/>
        <v/>
      </c>
      <c r="AE2881" s="132" t="str">
        <f t="shared" si="326"/>
        <v/>
      </c>
      <c r="AH2881" s="127" t="str">
        <f t="shared" si="332"/>
        <v/>
      </c>
    </row>
    <row r="2882" spans="2:34" x14ac:dyDescent="0.3">
      <c r="B2882" s="127" t="str">
        <f t="shared" si="330"/>
        <v/>
      </c>
      <c r="C2882" s="127" t="str">
        <f t="shared" si="331"/>
        <v/>
      </c>
      <c r="E2882" s="159"/>
      <c r="F2882" s="148" t="str">
        <f>IFERROR(VLOOKUP(CONCATENATE(G2882,E2882),LOTES!$A$6:$D$1002,4,0),"")</f>
        <v/>
      </c>
      <c r="H2882" s="136" t="str">
        <f>IFERROR(VLOOKUP(CONCATENATE(G2882,E2882),LOTES!$A$6:$F$1000,6,0),"")</f>
        <v/>
      </c>
      <c r="I2882" s="132" t="str">
        <f t="shared" si="327"/>
        <v/>
      </c>
      <c r="R2882" s="132" t="str">
        <f>IFERROR(VLOOKUP(Q2882,PROVEEDORES!$A$2:$B$100,2,0),"")</f>
        <v/>
      </c>
      <c r="U2882" s="127" t="str">
        <f>IFERROR(VLOOKUP(V2882,TRANSPORTE!$A$4:$B$99,2,0),"")</f>
        <v/>
      </c>
      <c r="Y2882" s="127" t="str">
        <f>IFERROR(VLOOKUP(V2882,TRANSPORTE!$A$4:$C$99,3,0),"")</f>
        <v/>
      </c>
      <c r="Z2882" s="127" t="str">
        <f>IFERROR(VLOOKUP(V2882,TRANSPORTE!$A$4:$D$99,4,0),"")</f>
        <v/>
      </c>
      <c r="AA2882" s="127" t="str">
        <f>IFERROR(VLOOKUP(V2882,TRANSPORTE!$A$4:$E$99,5,0),"")</f>
        <v/>
      </c>
      <c r="AB2882" s="127" t="str">
        <f t="shared" si="329"/>
        <v/>
      </c>
      <c r="AC2882" s="127" t="str">
        <f t="shared" si="328"/>
        <v/>
      </c>
      <c r="AE2882" s="132" t="str">
        <f t="shared" ref="AE2882:AE2945" si="333">IF(N2882&lt;&gt;"",IF(N2882=N2881,AE2881,AE2881+1),"")</f>
        <v/>
      </c>
      <c r="AH2882" s="127" t="str">
        <f t="shared" si="332"/>
        <v/>
      </c>
    </row>
    <row r="2883" spans="2:34" x14ac:dyDescent="0.3">
      <c r="B2883" s="127" t="str">
        <f t="shared" si="330"/>
        <v/>
      </c>
      <c r="C2883" s="127" t="str">
        <f t="shared" si="331"/>
        <v/>
      </c>
      <c r="E2883" s="159"/>
      <c r="F2883" s="148" t="str">
        <f>IFERROR(VLOOKUP(CONCATENATE(G2883,E2883),LOTES!$A$6:$D$1002,4,0),"")</f>
        <v/>
      </c>
      <c r="H2883" s="136" t="str">
        <f>IFERROR(VLOOKUP(CONCATENATE(G2883,E2883),LOTES!$A$6:$F$1000,6,0),"")</f>
        <v/>
      </c>
      <c r="I2883" s="132" t="str">
        <f t="shared" si="327"/>
        <v/>
      </c>
      <c r="R2883" s="132" t="str">
        <f>IFERROR(VLOOKUP(Q2883,PROVEEDORES!$A$2:$B$100,2,0),"")</f>
        <v/>
      </c>
      <c r="U2883" s="127" t="str">
        <f>IFERROR(VLOOKUP(V2883,TRANSPORTE!$A$4:$B$99,2,0),"")</f>
        <v/>
      </c>
      <c r="Y2883" s="127" t="str">
        <f>IFERROR(VLOOKUP(V2883,TRANSPORTE!$A$4:$C$99,3,0),"")</f>
        <v/>
      </c>
      <c r="Z2883" s="127" t="str">
        <f>IFERROR(VLOOKUP(V2883,TRANSPORTE!$A$4:$D$99,4,0),"")</f>
        <v/>
      </c>
      <c r="AA2883" s="127" t="str">
        <f>IFERROR(VLOOKUP(V2883,TRANSPORTE!$A$4:$E$99,5,0),"")</f>
        <v/>
      </c>
      <c r="AB2883" s="127" t="str">
        <f t="shared" si="329"/>
        <v/>
      </c>
      <c r="AC2883" s="127" t="str">
        <f t="shared" si="328"/>
        <v/>
      </c>
      <c r="AE2883" s="132" t="str">
        <f t="shared" si="333"/>
        <v/>
      </c>
      <c r="AH2883" s="127" t="str">
        <f t="shared" si="332"/>
        <v/>
      </c>
    </row>
    <row r="2884" spans="2:34" x14ac:dyDescent="0.3">
      <c r="B2884" s="127" t="str">
        <f t="shared" si="330"/>
        <v/>
      </c>
      <c r="C2884" s="127" t="str">
        <f t="shared" si="331"/>
        <v/>
      </c>
      <c r="E2884" s="159"/>
      <c r="F2884" s="148" t="str">
        <f>IFERROR(VLOOKUP(CONCATENATE(G2884,E2884),LOTES!$A$6:$D$1002,4,0),"")</f>
        <v/>
      </c>
      <c r="H2884" s="136" t="str">
        <f>IFERROR(VLOOKUP(CONCATENATE(G2884,E2884),LOTES!$A$6:$F$1000,6,0),"")</f>
        <v/>
      </c>
      <c r="I2884" s="132" t="str">
        <f t="shared" si="327"/>
        <v/>
      </c>
      <c r="R2884" s="132" t="str">
        <f>IFERROR(VLOOKUP(Q2884,PROVEEDORES!$A$2:$B$100,2,0),"")</f>
        <v/>
      </c>
      <c r="U2884" s="127" t="str">
        <f>IFERROR(VLOOKUP(V2884,TRANSPORTE!$A$4:$B$99,2,0),"")</f>
        <v/>
      </c>
      <c r="Y2884" s="127" t="str">
        <f>IFERROR(VLOOKUP(V2884,TRANSPORTE!$A$4:$C$99,3,0),"")</f>
        <v/>
      </c>
      <c r="Z2884" s="127" t="str">
        <f>IFERROR(VLOOKUP(V2884,TRANSPORTE!$A$4:$D$99,4,0),"")</f>
        <v/>
      </c>
      <c r="AA2884" s="127" t="str">
        <f>IFERROR(VLOOKUP(V2884,TRANSPORTE!$A$4:$E$99,5,0),"")</f>
        <v/>
      </c>
      <c r="AB2884" s="127" t="str">
        <f t="shared" si="329"/>
        <v/>
      </c>
      <c r="AC2884" s="127" t="str">
        <f t="shared" si="328"/>
        <v/>
      </c>
      <c r="AE2884" s="132" t="str">
        <f t="shared" si="333"/>
        <v/>
      </c>
      <c r="AH2884" s="127" t="str">
        <f t="shared" si="332"/>
        <v/>
      </c>
    </row>
    <row r="2885" spans="2:34" x14ac:dyDescent="0.3">
      <c r="B2885" s="127" t="str">
        <f t="shared" si="330"/>
        <v/>
      </c>
      <c r="C2885" s="127" t="str">
        <f t="shared" si="331"/>
        <v/>
      </c>
      <c r="E2885" s="159"/>
      <c r="F2885" s="148" t="str">
        <f>IFERROR(VLOOKUP(CONCATENATE(G2885,E2885),LOTES!$A$6:$D$1002,4,0),"")</f>
        <v/>
      </c>
      <c r="H2885" s="136" t="str">
        <f>IFERROR(VLOOKUP(CONCATENATE(G2885,E2885),LOTES!$A$6:$F$1000,6,0),"")</f>
        <v/>
      </c>
      <c r="I2885" s="132" t="str">
        <f t="shared" si="327"/>
        <v/>
      </c>
      <c r="R2885" s="132" t="str">
        <f>IFERROR(VLOOKUP(Q2885,PROVEEDORES!$A$2:$B$100,2,0),"")</f>
        <v/>
      </c>
      <c r="U2885" s="127" t="str">
        <f>IFERROR(VLOOKUP(V2885,TRANSPORTE!$A$4:$B$99,2,0),"")</f>
        <v/>
      </c>
      <c r="Y2885" s="127" t="str">
        <f>IFERROR(VLOOKUP(V2885,TRANSPORTE!$A$4:$C$99,3,0),"")</f>
        <v/>
      </c>
      <c r="Z2885" s="127" t="str">
        <f>IFERROR(VLOOKUP(V2885,TRANSPORTE!$A$4:$D$99,4,0),"")</f>
        <v/>
      </c>
      <c r="AA2885" s="127" t="str">
        <f>IFERROR(VLOOKUP(V2885,TRANSPORTE!$A$4:$E$99,5,0),"")</f>
        <v/>
      </c>
      <c r="AB2885" s="127" t="str">
        <f t="shared" si="329"/>
        <v/>
      </c>
      <c r="AC2885" s="127" t="str">
        <f t="shared" si="328"/>
        <v/>
      </c>
      <c r="AE2885" s="132" t="str">
        <f t="shared" si="333"/>
        <v/>
      </c>
      <c r="AH2885" s="127" t="str">
        <f t="shared" si="332"/>
        <v/>
      </c>
    </row>
    <row r="2886" spans="2:34" x14ac:dyDescent="0.3">
      <c r="B2886" s="127" t="str">
        <f t="shared" si="330"/>
        <v/>
      </c>
      <c r="C2886" s="127" t="str">
        <f t="shared" si="331"/>
        <v/>
      </c>
      <c r="E2886" s="159"/>
      <c r="F2886" s="148" t="str">
        <f>IFERROR(VLOOKUP(CONCATENATE(G2886,E2886),LOTES!$A$6:$D$1002,4,0),"")</f>
        <v/>
      </c>
      <c r="H2886" s="136" t="str">
        <f>IFERROR(VLOOKUP(CONCATENATE(G2886,E2886),LOTES!$A$6:$F$1000,6,0),"")</f>
        <v/>
      </c>
      <c r="I2886" s="132" t="str">
        <f t="shared" ref="I2886:I2949" si="334">IF(E2886&lt;&gt;"",IFERROR(IF(N2886&lt;&gt;N2885,1,IF(E2886=E2885,I2885,I2885+1)),""),"")</f>
        <v/>
      </c>
      <c r="R2886" s="132" t="str">
        <f>IFERROR(VLOOKUP(Q2886,PROVEEDORES!$A$2:$B$100,2,0),"")</f>
        <v/>
      </c>
      <c r="U2886" s="127" t="str">
        <f>IFERROR(VLOOKUP(V2886,TRANSPORTE!$A$4:$B$99,2,0),"")</f>
        <v/>
      </c>
      <c r="Y2886" s="127" t="str">
        <f>IFERROR(VLOOKUP(V2886,TRANSPORTE!$A$4:$C$99,3,0),"")</f>
        <v/>
      </c>
      <c r="Z2886" s="127" t="str">
        <f>IFERROR(VLOOKUP(V2886,TRANSPORTE!$A$4:$D$99,4,0),"")</f>
        <v/>
      </c>
      <c r="AA2886" s="127" t="str">
        <f>IFERROR(VLOOKUP(V2886,TRANSPORTE!$A$4:$E$99,5,0),"")</f>
        <v/>
      </c>
      <c r="AB2886" s="127" t="str">
        <f t="shared" si="329"/>
        <v/>
      </c>
      <c r="AC2886" s="127" t="str">
        <f t="shared" ref="AC2886:AC2949" si="335">IF(N2886&lt;&gt;"",1,"")</f>
        <v/>
      </c>
      <c r="AE2886" s="132" t="str">
        <f t="shared" si="333"/>
        <v/>
      </c>
      <c r="AH2886" s="127" t="str">
        <f t="shared" si="332"/>
        <v/>
      </c>
    </row>
    <row r="2887" spans="2:34" x14ac:dyDescent="0.3">
      <c r="B2887" s="127" t="str">
        <f t="shared" si="330"/>
        <v/>
      </c>
      <c r="C2887" s="127" t="str">
        <f t="shared" si="331"/>
        <v/>
      </c>
      <c r="E2887" s="159"/>
      <c r="F2887" s="148" t="str">
        <f>IFERROR(VLOOKUP(CONCATENATE(G2887,E2887),LOTES!$A$6:$D$1002,4,0),"")</f>
        <v/>
      </c>
      <c r="H2887" s="136" t="str">
        <f>IFERROR(VLOOKUP(CONCATENATE(G2887,E2887),LOTES!$A$6:$F$1000,6,0),"")</f>
        <v/>
      </c>
      <c r="I2887" s="132" t="str">
        <f t="shared" si="334"/>
        <v/>
      </c>
      <c r="R2887" s="132" t="str">
        <f>IFERROR(VLOOKUP(Q2887,PROVEEDORES!$A$2:$B$100,2,0),"")</f>
        <v/>
      </c>
      <c r="U2887" s="127" t="str">
        <f>IFERROR(VLOOKUP(V2887,TRANSPORTE!$A$4:$B$99,2,0),"")</f>
        <v/>
      </c>
      <c r="Y2887" s="127" t="str">
        <f>IFERROR(VLOOKUP(V2887,TRANSPORTE!$A$4:$C$99,3,0),"")</f>
        <v/>
      </c>
      <c r="Z2887" s="127" t="str">
        <f>IFERROR(VLOOKUP(V2887,TRANSPORTE!$A$4:$D$99,4,0),"")</f>
        <v/>
      </c>
      <c r="AA2887" s="127" t="str">
        <f>IFERROR(VLOOKUP(V2887,TRANSPORTE!$A$4:$E$99,5,0),"")</f>
        <v/>
      </c>
      <c r="AB2887" s="127" t="str">
        <f t="shared" si="329"/>
        <v/>
      </c>
      <c r="AC2887" s="127" t="str">
        <f t="shared" si="335"/>
        <v/>
      </c>
      <c r="AE2887" s="132" t="str">
        <f t="shared" si="333"/>
        <v/>
      </c>
      <c r="AH2887" s="127" t="str">
        <f t="shared" si="332"/>
        <v/>
      </c>
    </row>
    <row r="2888" spans="2:34" x14ac:dyDescent="0.3">
      <c r="B2888" s="127" t="str">
        <f t="shared" si="330"/>
        <v/>
      </c>
      <c r="C2888" s="127" t="str">
        <f t="shared" si="331"/>
        <v/>
      </c>
      <c r="E2888" s="159"/>
      <c r="F2888" s="148" t="str">
        <f>IFERROR(VLOOKUP(CONCATENATE(G2888,E2888),LOTES!$A$6:$D$1002,4,0),"")</f>
        <v/>
      </c>
      <c r="H2888" s="136" t="str">
        <f>IFERROR(VLOOKUP(CONCATENATE(G2888,E2888),LOTES!$A$6:$F$1000,6,0),"")</f>
        <v/>
      </c>
      <c r="I2888" s="132" t="str">
        <f t="shared" si="334"/>
        <v/>
      </c>
      <c r="R2888" s="132" t="str">
        <f>IFERROR(VLOOKUP(Q2888,PROVEEDORES!$A$2:$B$100,2,0),"")</f>
        <v/>
      </c>
      <c r="U2888" s="127" t="str">
        <f>IFERROR(VLOOKUP(V2888,TRANSPORTE!$A$4:$B$99,2,0),"")</f>
        <v/>
      </c>
      <c r="Y2888" s="127" t="str">
        <f>IFERROR(VLOOKUP(V2888,TRANSPORTE!$A$4:$C$99,3,0),"")</f>
        <v/>
      </c>
      <c r="Z2888" s="127" t="str">
        <f>IFERROR(VLOOKUP(V2888,TRANSPORTE!$A$4:$D$99,4,0),"")</f>
        <v/>
      </c>
      <c r="AA2888" s="127" t="str">
        <f>IFERROR(VLOOKUP(V2888,TRANSPORTE!$A$4:$E$99,5,0),"")</f>
        <v/>
      </c>
      <c r="AB2888" s="127" t="str">
        <f t="shared" si="329"/>
        <v/>
      </c>
      <c r="AC2888" s="127" t="str">
        <f t="shared" si="335"/>
        <v/>
      </c>
      <c r="AE2888" s="132" t="str">
        <f t="shared" si="333"/>
        <v/>
      </c>
      <c r="AH2888" s="127" t="str">
        <f t="shared" si="332"/>
        <v/>
      </c>
    </row>
    <row r="2889" spans="2:34" x14ac:dyDescent="0.3">
      <c r="B2889" s="127" t="str">
        <f t="shared" si="330"/>
        <v/>
      </c>
      <c r="C2889" s="127" t="str">
        <f t="shared" si="331"/>
        <v/>
      </c>
      <c r="E2889" s="159"/>
      <c r="F2889" s="148" t="str">
        <f>IFERROR(VLOOKUP(CONCATENATE(G2889,E2889),LOTES!$A$6:$D$1002,4,0),"")</f>
        <v/>
      </c>
      <c r="H2889" s="136" t="str">
        <f>IFERROR(VLOOKUP(CONCATENATE(G2889,E2889),LOTES!$A$6:$F$1000,6,0),"")</f>
        <v/>
      </c>
      <c r="I2889" s="132" t="str">
        <f t="shared" si="334"/>
        <v/>
      </c>
      <c r="R2889" s="132" t="str">
        <f>IFERROR(VLOOKUP(Q2889,PROVEEDORES!$A$2:$B$100,2,0),"")</f>
        <v/>
      </c>
      <c r="U2889" s="127" t="str">
        <f>IFERROR(VLOOKUP(V2889,TRANSPORTE!$A$4:$B$99,2,0),"")</f>
        <v/>
      </c>
      <c r="Y2889" s="127" t="str">
        <f>IFERROR(VLOOKUP(V2889,TRANSPORTE!$A$4:$C$99,3,0),"")</f>
        <v/>
      </c>
      <c r="Z2889" s="127" t="str">
        <f>IFERROR(VLOOKUP(V2889,TRANSPORTE!$A$4:$D$99,4,0),"")</f>
        <v/>
      </c>
      <c r="AA2889" s="127" t="str">
        <f>IFERROR(VLOOKUP(V2889,TRANSPORTE!$A$4:$E$99,5,0),"")</f>
        <v/>
      </c>
      <c r="AB2889" s="127" t="str">
        <f t="shared" si="329"/>
        <v/>
      </c>
      <c r="AC2889" s="127" t="str">
        <f t="shared" si="335"/>
        <v/>
      </c>
      <c r="AE2889" s="132" t="str">
        <f t="shared" si="333"/>
        <v/>
      </c>
      <c r="AH2889" s="127" t="str">
        <f t="shared" si="332"/>
        <v/>
      </c>
    </row>
    <row r="2890" spans="2:34" x14ac:dyDescent="0.3">
      <c r="B2890" s="127" t="str">
        <f t="shared" si="330"/>
        <v/>
      </c>
      <c r="C2890" s="127" t="str">
        <f t="shared" si="331"/>
        <v/>
      </c>
      <c r="E2890" s="159"/>
      <c r="F2890" s="148" t="str">
        <f>IFERROR(VLOOKUP(CONCATENATE(G2890,E2890),LOTES!$A$6:$D$1002,4,0),"")</f>
        <v/>
      </c>
      <c r="H2890" s="136" t="str">
        <f>IFERROR(VLOOKUP(CONCATENATE(G2890,E2890),LOTES!$A$6:$F$1000,6,0),"")</f>
        <v/>
      </c>
      <c r="I2890" s="132" t="str">
        <f t="shared" si="334"/>
        <v/>
      </c>
      <c r="R2890" s="132" t="str">
        <f>IFERROR(VLOOKUP(Q2890,PROVEEDORES!$A$2:$B$100,2,0),"")</f>
        <v/>
      </c>
      <c r="U2890" s="127" t="str">
        <f>IFERROR(VLOOKUP(V2890,TRANSPORTE!$A$4:$B$99,2,0),"")</f>
        <v/>
      </c>
      <c r="Y2890" s="127" t="str">
        <f>IFERROR(VLOOKUP(V2890,TRANSPORTE!$A$4:$C$99,3,0),"")</f>
        <v/>
      </c>
      <c r="Z2890" s="127" t="str">
        <f>IFERROR(VLOOKUP(V2890,TRANSPORTE!$A$4:$D$99,4,0),"")</f>
        <v/>
      </c>
      <c r="AA2890" s="127" t="str">
        <f>IFERROR(VLOOKUP(V2890,TRANSPORTE!$A$4:$E$99,5,0),"")</f>
        <v/>
      </c>
      <c r="AB2890" s="127" t="str">
        <f t="shared" si="329"/>
        <v/>
      </c>
      <c r="AC2890" s="127" t="str">
        <f t="shared" si="335"/>
        <v/>
      </c>
      <c r="AE2890" s="132" t="str">
        <f t="shared" si="333"/>
        <v/>
      </c>
      <c r="AH2890" s="127" t="str">
        <f t="shared" si="332"/>
        <v/>
      </c>
    </row>
    <row r="2891" spans="2:34" x14ac:dyDescent="0.3">
      <c r="B2891" s="127" t="str">
        <f t="shared" si="330"/>
        <v/>
      </c>
      <c r="C2891" s="127" t="str">
        <f t="shared" si="331"/>
        <v/>
      </c>
      <c r="E2891" s="159"/>
      <c r="F2891" s="148" t="str">
        <f>IFERROR(VLOOKUP(CONCATENATE(G2891,E2891),LOTES!$A$6:$D$1002,4,0),"")</f>
        <v/>
      </c>
      <c r="H2891" s="136" t="str">
        <f>IFERROR(VLOOKUP(CONCATENATE(G2891,E2891),LOTES!$A$6:$F$1000,6,0),"")</f>
        <v/>
      </c>
      <c r="I2891" s="132" t="str">
        <f t="shared" si="334"/>
        <v/>
      </c>
      <c r="R2891" s="132" t="str">
        <f>IFERROR(VLOOKUP(Q2891,PROVEEDORES!$A$2:$B$100,2,0),"")</f>
        <v/>
      </c>
      <c r="U2891" s="127" t="str">
        <f>IFERROR(VLOOKUP(V2891,TRANSPORTE!$A$4:$B$99,2,0),"")</f>
        <v/>
      </c>
      <c r="Y2891" s="127" t="str">
        <f>IFERROR(VLOOKUP(V2891,TRANSPORTE!$A$4:$C$99,3,0),"")</f>
        <v/>
      </c>
      <c r="Z2891" s="127" t="str">
        <f>IFERROR(VLOOKUP(V2891,TRANSPORTE!$A$4:$D$99,4,0),"")</f>
        <v/>
      </c>
      <c r="AA2891" s="127" t="str">
        <f>IFERROR(VLOOKUP(V2891,TRANSPORTE!$A$4:$E$99,5,0),"")</f>
        <v/>
      </c>
      <c r="AB2891" s="127" t="str">
        <f t="shared" ref="AB2891:AB2954" si="336">IF(N2891&lt;&gt;"",IF(A2891&lt;&gt;A2890,1,IF(N2891=N2890,AB2890,AB2890+1)),"")</f>
        <v/>
      </c>
      <c r="AC2891" s="127" t="str">
        <f t="shared" si="335"/>
        <v/>
      </c>
      <c r="AE2891" s="132" t="str">
        <f t="shared" si="333"/>
        <v/>
      </c>
      <c r="AH2891" s="127" t="str">
        <f t="shared" si="332"/>
        <v/>
      </c>
    </row>
    <row r="2892" spans="2:34" x14ac:dyDescent="0.3">
      <c r="B2892" s="127" t="str">
        <f t="shared" si="330"/>
        <v/>
      </c>
      <c r="C2892" s="127" t="str">
        <f t="shared" si="331"/>
        <v/>
      </c>
      <c r="E2892" s="159"/>
      <c r="F2892" s="148" t="str">
        <f>IFERROR(VLOOKUP(CONCATENATE(G2892,E2892),LOTES!$A$6:$D$1002,4,0),"")</f>
        <v/>
      </c>
      <c r="H2892" s="136" t="str">
        <f>IFERROR(VLOOKUP(CONCATENATE(G2892,E2892),LOTES!$A$6:$F$1000,6,0),"")</f>
        <v/>
      </c>
      <c r="I2892" s="132" t="str">
        <f t="shared" si="334"/>
        <v/>
      </c>
      <c r="R2892" s="132" t="str">
        <f>IFERROR(VLOOKUP(Q2892,PROVEEDORES!$A$2:$B$100,2,0),"")</f>
        <v/>
      </c>
      <c r="U2892" s="127" t="str">
        <f>IFERROR(VLOOKUP(V2892,TRANSPORTE!$A$4:$B$99,2,0),"")</f>
        <v/>
      </c>
      <c r="Y2892" s="127" t="str">
        <f>IFERROR(VLOOKUP(V2892,TRANSPORTE!$A$4:$C$99,3,0),"")</f>
        <v/>
      </c>
      <c r="Z2892" s="127" t="str">
        <f>IFERROR(VLOOKUP(V2892,TRANSPORTE!$A$4:$D$99,4,0),"")</f>
        <v/>
      </c>
      <c r="AA2892" s="127" t="str">
        <f>IFERROR(VLOOKUP(V2892,TRANSPORTE!$A$4:$E$99,5,0),"")</f>
        <v/>
      </c>
      <c r="AB2892" s="127" t="str">
        <f t="shared" si="336"/>
        <v/>
      </c>
      <c r="AC2892" s="127" t="str">
        <f t="shared" si="335"/>
        <v/>
      </c>
      <c r="AE2892" s="132" t="str">
        <f t="shared" si="333"/>
        <v/>
      </c>
      <c r="AH2892" s="127" t="str">
        <f t="shared" si="332"/>
        <v/>
      </c>
    </row>
    <row r="2893" spans="2:34" x14ac:dyDescent="0.3">
      <c r="B2893" s="127" t="str">
        <f t="shared" si="330"/>
        <v/>
      </c>
      <c r="C2893" s="127" t="str">
        <f t="shared" si="331"/>
        <v/>
      </c>
      <c r="E2893" s="159"/>
      <c r="F2893" s="148" t="str">
        <f>IFERROR(VLOOKUP(CONCATENATE(G2893,E2893),LOTES!$A$6:$D$1002,4,0),"")</f>
        <v/>
      </c>
      <c r="H2893" s="136" t="str">
        <f>IFERROR(VLOOKUP(CONCATENATE(G2893,E2893),LOTES!$A$6:$F$1000,6,0),"")</f>
        <v/>
      </c>
      <c r="I2893" s="132" t="str">
        <f t="shared" si="334"/>
        <v/>
      </c>
      <c r="R2893" s="132" t="str">
        <f>IFERROR(VLOOKUP(Q2893,PROVEEDORES!$A$2:$B$100,2,0),"")</f>
        <v/>
      </c>
      <c r="U2893" s="127" t="str">
        <f>IFERROR(VLOOKUP(V2893,TRANSPORTE!$A$4:$B$99,2,0),"")</f>
        <v/>
      </c>
      <c r="Y2893" s="127" t="str">
        <f>IFERROR(VLOOKUP(V2893,TRANSPORTE!$A$4:$C$99,3,0),"")</f>
        <v/>
      </c>
      <c r="Z2893" s="127" t="str">
        <f>IFERROR(VLOOKUP(V2893,TRANSPORTE!$A$4:$D$99,4,0),"")</f>
        <v/>
      </c>
      <c r="AA2893" s="127" t="str">
        <f>IFERROR(VLOOKUP(V2893,TRANSPORTE!$A$4:$E$99,5,0),"")</f>
        <v/>
      </c>
      <c r="AB2893" s="127" t="str">
        <f t="shared" si="336"/>
        <v/>
      </c>
      <c r="AC2893" s="127" t="str">
        <f t="shared" si="335"/>
        <v/>
      </c>
      <c r="AE2893" s="132" t="str">
        <f t="shared" si="333"/>
        <v/>
      </c>
      <c r="AH2893" s="127" t="str">
        <f t="shared" si="332"/>
        <v/>
      </c>
    </row>
    <row r="2894" spans="2:34" x14ac:dyDescent="0.3">
      <c r="B2894" s="127" t="str">
        <f t="shared" si="330"/>
        <v/>
      </c>
      <c r="C2894" s="127" t="str">
        <f t="shared" si="331"/>
        <v/>
      </c>
      <c r="E2894" s="159"/>
      <c r="F2894" s="148" t="str">
        <f>IFERROR(VLOOKUP(CONCATENATE(G2894,E2894),LOTES!$A$6:$D$1002,4,0),"")</f>
        <v/>
      </c>
      <c r="H2894" s="136" t="str">
        <f>IFERROR(VLOOKUP(CONCATENATE(G2894,E2894),LOTES!$A$6:$F$1000,6,0),"")</f>
        <v/>
      </c>
      <c r="I2894" s="132" t="str">
        <f t="shared" si="334"/>
        <v/>
      </c>
      <c r="R2894" s="132" t="str">
        <f>IFERROR(VLOOKUP(Q2894,PROVEEDORES!$A$2:$B$100,2,0),"")</f>
        <v/>
      </c>
      <c r="U2894" s="127" t="str">
        <f>IFERROR(VLOOKUP(V2894,TRANSPORTE!$A$4:$B$99,2,0),"")</f>
        <v/>
      </c>
      <c r="Y2894" s="127" t="str">
        <f>IFERROR(VLOOKUP(V2894,TRANSPORTE!$A$4:$C$99,3,0),"")</f>
        <v/>
      </c>
      <c r="Z2894" s="127" t="str">
        <f>IFERROR(VLOOKUP(V2894,TRANSPORTE!$A$4:$D$99,4,0),"")</f>
        <v/>
      </c>
      <c r="AA2894" s="127" t="str">
        <f>IFERROR(VLOOKUP(V2894,TRANSPORTE!$A$4:$E$99,5,0),"")</f>
        <v/>
      </c>
      <c r="AB2894" s="127" t="str">
        <f t="shared" si="336"/>
        <v/>
      </c>
      <c r="AC2894" s="127" t="str">
        <f t="shared" si="335"/>
        <v/>
      </c>
      <c r="AE2894" s="132" t="str">
        <f t="shared" si="333"/>
        <v/>
      </c>
      <c r="AH2894" s="127" t="str">
        <f t="shared" si="332"/>
        <v/>
      </c>
    </row>
    <row r="2895" spans="2:34" x14ac:dyDescent="0.3">
      <c r="B2895" s="127" t="str">
        <f t="shared" si="330"/>
        <v/>
      </c>
      <c r="C2895" s="127" t="str">
        <f t="shared" si="331"/>
        <v/>
      </c>
      <c r="E2895" s="159"/>
      <c r="F2895" s="148" t="str">
        <f>IFERROR(VLOOKUP(CONCATENATE(G2895,E2895),LOTES!$A$6:$D$1002,4,0),"")</f>
        <v/>
      </c>
      <c r="H2895" s="136" t="str">
        <f>IFERROR(VLOOKUP(CONCATENATE(G2895,E2895),LOTES!$A$6:$F$1000,6,0),"")</f>
        <v/>
      </c>
      <c r="I2895" s="132" t="str">
        <f t="shared" si="334"/>
        <v/>
      </c>
      <c r="R2895" s="132" t="str">
        <f>IFERROR(VLOOKUP(Q2895,PROVEEDORES!$A$2:$B$100,2,0),"")</f>
        <v/>
      </c>
      <c r="U2895" s="127" t="str">
        <f>IFERROR(VLOOKUP(V2895,TRANSPORTE!$A$4:$B$99,2,0),"")</f>
        <v/>
      </c>
      <c r="Y2895" s="127" t="str">
        <f>IFERROR(VLOOKUP(V2895,TRANSPORTE!$A$4:$C$99,3,0),"")</f>
        <v/>
      </c>
      <c r="Z2895" s="127" t="str">
        <f>IFERROR(VLOOKUP(V2895,TRANSPORTE!$A$4:$D$99,4,0),"")</f>
        <v/>
      </c>
      <c r="AA2895" s="127" t="str">
        <f>IFERROR(VLOOKUP(V2895,TRANSPORTE!$A$4:$E$99,5,0),"")</f>
        <v/>
      </c>
      <c r="AB2895" s="127" t="str">
        <f t="shared" si="336"/>
        <v/>
      </c>
      <c r="AC2895" s="127" t="str">
        <f t="shared" si="335"/>
        <v/>
      </c>
      <c r="AE2895" s="132" t="str">
        <f t="shared" si="333"/>
        <v/>
      </c>
      <c r="AH2895" s="127" t="str">
        <f t="shared" si="332"/>
        <v/>
      </c>
    </row>
    <row r="2896" spans="2:34" x14ac:dyDescent="0.3">
      <c r="B2896" s="127" t="str">
        <f t="shared" si="330"/>
        <v/>
      </c>
      <c r="C2896" s="127" t="str">
        <f t="shared" si="331"/>
        <v/>
      </c>
      <c r="E2896" s="159"/>
      <c r="F2896" s="148" t="str">
        <f>IFERROR(VLOOKUP(CONCATENATE(G2896,E2896),LOTES!$A$6:$D$1002,4,0),"")</f>
        <v/>
      </c>
      <c r="H2896" s="136" t="str">
        <f>IFERROR(VLOOKUP(CONCATENATE(G2896,E2896),LOTES!$A$6:$F$1000,6,0),"")</f>
        <v/>
      </c>
      <c r="I2896" s="132" t="str">
        <f t="shared" si="334"/>
        <v/>
      </c>
      <c r="R2896" s="132" t="str">
        <f>IFERROR(VLOOKUP(Q2896,PROVEEDORES!$A$2:$B$100,2,0),"")</f>
        <v/>
      </c>
      <c r="U2896" s="127" t="str">
        <f>IFERROR(VLOOKUP(V2896,TRANSPORTE!$A$4:$B$99,2,0),"")</f>
        <v/>
      </c>
      <c r="Y2896" s="127" t="str">
        <f>IFERROR(VLOOKUP(V2896,TRANSPORTE!$A$4:$C$99,3,0),"")</f>
        <v/>
      </c>
      <c r="Z2896" s="127" t="str">
        <f>IFERROR(VLOOKUP(V2896,TRANSPORTE!$A$4:$D$99,4,0),"")</f>
        <v/>
      </c>
      <c r="AA2896" s="127" t="str">
        <f>IFERROR(VLOOKUP(V2896,TRANSPORTE!$A$4:$E$99,5,0),"")</f>
        <v/>
      </c>
      <c r="AB2896" s="127" t="str">
        <f t="shared" si="336"/>
        <v/>
      </c>
      <c r="AC2896" s="127" t="str">
        <f t="shared" si="335"/>
        <v/>
      </c>
      <c r="AE2896" s="132" t="str">
        <f t="shared" si="333"/>
        <v/>
      </c>
      <c r="AH2896" s="127" t="str">
        <f t="shared" si="332"/>
        <v/>
      </c>
    </row>
    <row r="2897" spans="2:34" x14ac:dyDescent="0.3">
      <c r="B2897" s="127" t="str">
        <f t="shared" si="330"/>
        <v/>
      </c>
      <c r="C2897" s="127" t="str">
        <f t="shared" si="331"/>
        <v/>
      </c>
      <c r="E2897" s="159"/>
      <c r="F2897" s="148" t="str">
        <f>IFERROR(VLOOKUP(CONCATENATE(G2897,E2897),LOTES!$A$6:$D$1002,4,0),"")</f>
        <v/>
      </c>
      <c r="H2897" s="136" t="str">
        <f>IFERROR(VLOOKUP(CONCATENATE(G2897,E2897),LOTES!$A$6:$F$1000,6,0),"")</f>
        <v/>
      </c>
      <c r="I2897" s="132" t="str">
        <f t="shared" si="334"/>
        <v/>
      </c>
      <c r="R2897" s="132" t="str">
        <f>IFERROR(VLOOKUP(Q2897,PROVEEDORES!$A$2:$B$100,2,0),"")</f>
        <v/>
      </c>
      <c r="U2897" s="127" t="str">
        <f>IFERROR(VLOOKUP(V2897,TRANSPORTE!$A$4:$B$99,2,0),"")</f>
        <v/>
      </c>
      <c r="Y2897" s="127" t="str">
        <f>IFERROR(VLOOKUP(V2897,TRANSPORTE!$A$4:$C$99,3,0),"")</f>
        <v/>
      </c>
      <c r="Z2897" s="127" t="str">
        <f>IFERROR(VLOOKUP(V2897,TRANSPORTE!$A$4:$D$99,4,0),"")</f>
        <v/>
      </c>
      <c r="AA2897" s="127" t="str">
        <f>IFERROR(VLOOKUP(V2897,TRANSPORTE!$A$4:$E$99,5,0),"")</f>
        <v/>
      </c>
      <c r="AB2897" s="127" t="str">
        <f t="shared" si="336"/>
        <v/>
      </c>
      <c r="AC2897" s="127" t="str">
        <f t="shared" si="335"/>
        <v/>
      </c>
      <c r="AE2897" s="132" t="str">
        <f t="shared" si="333"/>
        <v/>
      </c>
      <c r="AH2897" s="127" t="str">
        <f t="shared" si="332"/>
        <v/>
      </c>
    </row>
    <row r="2898" spans="2:34" x14ac:dyDescent="0.3">
      <c r="B2898" s="127" t="str">
        <f t="shared" si="330"/>
        <v/>
      </c>
      <c r="C2898" s="127" t="str">
        <f t="shared" si="331"/>
        <v/>
      </c>
      <c r="E2898" s="159"/>
      <c r="F2898" s="148" t="str">
        <f>IFERROR(VLOOKUP(CONCATENATE(G2898,E2898),LOTES!$A$6:$D$1002,4,0),"")</f>
        <v/>
      </c>
      <c r="H2898" s="136" t="str">
        <f>IFERROR(VLOOKUP(CONCATENATE(G2898,E2898),LOTES!$A$6:$F$1000,6,0),"")</f>
        <v/>
      </c>
      <c r="I2898" s="132" t="str">
        <f t="shared" si="334"/>
        <v/>
      </c>
      <c r="R2898" s="132" t="str">
        <f>IFERROR(VLOOKUP(Q2898,PROVEEDORES!$A$2:$B$100,2,0),"")</f>
        <v/>
      </c>
      <c r="U2898" s="127" t="str">
        <f>IFERROR(VLOOKUP(V2898,TRANSPORTE!$A$4:$B$99,2,0),"")</f>
        <v/>
      </c>
      <c r="Y2898" s="127" t="str">
        <f>IFERROR(VLOOKUP(V2898,TRANSPORTE!$A$4:$C$99,3,0),"")</f>
        <v/>
      </c>
      <c r="Z2898" s="127" t="str">
        <f>IFERROR(VLOOKUP(V2898,TRANSPORTE!$A$4:$D$99,4,0),"")</f>
        <v/>
      </c>
      <c r="AA2898" s="127" t="str">
        <f>IFERROR(VLOOKUP(V2898,TRANSPORTE!$A$4:$E$99,5,0),"")</f>
        <v/>
      </c>
      <c r="AB2898" s="127" t="str">
        <f t="shared" si="336"/>
        <v/>
      </c>
      <c r="AC2898" s="127" t="str">
        <f t="shared" si="335"/>
        <v/>
      </c>
      <c r="AE2898" s="132" t="str">
        <f t="shared" si="333"/>
        <v/>
      </c>
      <c r="AH2898" s="127" t="str">
        <f t="shared" si="332"/>
        <v/>
      </c>
    </row>
    <row r="2899" spans="2:34" x14ac:dyDescent="0.3">
      <c r="B2899" s="127" t="str">
        <f t="shared" si="330"/>
        <v/>
      </c>
      <c r="C2899" s="127" t="str">
        <f t="shared" si="331"/>
        <v/>
      </c>
      <c r="E2899" s="159"/>
      <c r="F2899" s="148" t="str">
        <f>IFERROR(VLOOKUP(CONCATENATE(G2899,E2899),LOTES!$A$6:$D$1002,4,0),"")</f>
        <v/>
      </c>
      <c r="H2899" s="136" t="str">
        <f>IFERROR(VLOOKUP(CONCATENATE(G2899,E2899),LOTES!$A$6:$F$1000,6,0),"")</f>
        <v/>
      </c>
      <c r="I2899" s="132" t="str">
        <f t="shared" si="334"/>
        <v/>
      </c>
      <c r="R2899" s="132" t="str">
        <f>IFERROR(VLOOKUP(Q2899,PROVEEDORES!$A$2:$B$100,2,0),"")</f>
        <v/>
      </c>
      <c r="U2899" s="127" t="str">
        <f>IFERROR(VLOOKUP(V2899,TRANSPORTE!$A$4:$B$99,2,0),"")</f>
        <v/>
      </c>
      <c r="Y2899" s="127" t="str">
        <f>IFERROR(VLOOKUP(V2899,TRANSPORTE!$A$4:$C$99,3,0),"")</f>
        <v/>
      </c>
      <c r="Z2899" s="127" t="str">
        <f>IFERROR(VLOOKUP(V2899,TRANSPORTE!$A$4:$D$99,4,0),"")</f>
        <v/>
      </c>
      <c r="AA2899" s="127" t="str">
        <f>IFERROR(VLOOKUP(V2899,TRANSPORTE!$A$4:$E$99,5,0),"")</f>
        <v/>
      </c>
      <c r="AB2899" s="127" t="str">
        <f t="shared" si="336"/>
        <v/>
      </c>
      <c r="AC2899" s="127" t="str">
        <f t="shared" si="335"/>
        <v/>
      </c>
      <c r="AE2899" s="132" t="str">
        <f t="shared" si="333"/>
        <v/>
      </c>
      <c r="AH2899" s="127" t="str">
        <f t="shared" si="332"/>
        <v/>
      </c>
    </row>
    <row r="2900" spans="2:34" x14ac:dyDescent="0.3">
      <c r="B2900" s="127" t="str">
        <f t="shared" si="330"/>
        <v/>
      </c>
      <c r="C2900" s="127" t="str">
        <f t="shared" si="331"/>
        <v/>
      </c>
      <c r="E2900" s="159"/>
      <c r="F2900" s="148" t="str">
        <f>IFERROR(VLOOKUP(CONCATENATE(G2900,E2900),LOTES!$A$6:$D$1002,4,0),"")</f>
        <v/>
      </c>
      <c r="H2900" s="136" t="str">
        <f>IFERROR(VLOOKUP(CONCATENATE(G2900,E2900),LOTES!$A$6:$F$1000,6,0),"")</f>
        <v/>
      </c>
      <c r="I2900" s="132" t="str">
        <f t="shared" si="334"/>
        <v/>
      </c>
      <c r="R2900" s="132" t="str">
        <f>IFERROR(VLOOKUP(Q2900,PROVEEDORES!$A$2:$B$100,2,0),"")</f>
        <v/>
      </c>
      <c r="U2900" s="127" t="str">
        <f>IFERROR(VLOOKUP(V2900,TRANSPORTE!$A$4:$B$99,2,0),"")</f>
        <v/>
      </c>
      <c r="Y2900" s="127" t="str">
        <f>IFERROR(VLOOKUP(V2900,TRANSPORTE!$A$4:$C$99,3,0),"")</f>
        <v/>
      </c>
      <c r="Z2900" s="127" t="str">
        <f>IFERROR(VLOOKUP(V2900,TRANSPORTE!$A$4:$D$99,4,0),"")</f>
        <v/>
      </c>
      <c r="AA2900" s="127" t="str">
        <f>IFERROR(VLOOKUP(V2900,TRANSPORTE!$A$4:$E$99,5,0),"")</f>
        <v/>
      </c>
      <c r="AB2900" s="127" t="str">
        <f t="shared" si="336"/>
        <v/>
      </c>
      <c r="AC2900" s="127" t="str">
        <f t="shared" si="335"/>
        <v/>
      </c>
      <c r="AE2900" s="132" t="str">
        <f t="shared" si="333"/>
        <v/>
      </c>
      <c r="AH2900" s="127" t="str">
        <f t="shared" si="332"/>
        <v/>
      </c>
    </row>
    <row r="2901" spans="2:34" x14ac:dyDescent="0.3">
      <c r="B2901" s="127" t="str">
        <f t="shared" si="330"/>
        <v/>
      </c>
      <c r="C2901" s="127" t="str">
        <f t="shared" si="331"/>
        <v/>
      </c>
      <c r="E2901" s="159"/>
      <c r="F2901" s="148" t="str">
        <f>IFERROR(VLOOKUP(CONCATENATE(G2901,E2901),LOTES!$A$6:$D$1002,4,0),"")</f>
        <v/>
      </c>
      <c r="H2901" s="136" t="str">
        <f>IFERROR(VLOOKUP(CONCATENATE(G2901,E2901),LOTES!$A$6:$F$1000,6,0),"")</f>
        <v/>
      </c>
      <c r="I2901" s="132" t="str">
        <f t="shared" si="334"/>
        <v/>
      </c>
      <c r="R2901" s="132" t="str">
        <f>IFERROR(VLOOKUP(Q2901,PROVEEDORES!$A$2:$B$100,2,0),"")</f>
        <v/>
      </c>
      <c r="U2901" s="127" t="str">
        <f>IFERROR(VLOOKUP(V2901,TRANSPORTE!$A$4:$B$99,2,0),"")</f>
        <v/>
      </c>
      <c r="Y2901" s="127" t="str">
        <f>IFERROR(VLOOKUP(V2901,TRANSPORTE!$A$4:$C$99,3,0),"")</f>
        <v/>
      </c>
      <c r="Z2901" s="127" t="str">
        <f>IFERROR(VLOOKUP(V2901,TRANSPORTE!$A$4:$D$99,4,0),"")</f>
        <v/>
      </c>
      <c r="AA2901" s="127" t="str">
        <f>IFERROR(VLOOKUP(V2901,TRANSPORTE!$A$4:$E$99,5,0),"")</f>
        <v/>
      </c>
      <c r="AB2901" s="127" t="str">
        <f t="shared" si="336"/>
        <v/>
      </c>
      <c r="AC2901" s="127" t="str">
        <f t="shared" si="335"/>
        <v/>
      </c>
      <c r="AE2901" s="132" t="str">
        <f t="shared" si="333"/>
        <v/>
      </c>
      <c r="AH2901" s="127" t="str">
        <f t="shared" si="332"/>
        <v/>
      </c>
    </row>
    <row r="2902" spans="2:34" x14ac:dyDescent="0.3">
      <c r="B2902" s="127" t="str">
        <f t="shared" si="330"/>
        <v/>
      </c>
      <c r="C2902" s="127" t="str">
        <f t="shared" si="331"/>
        <v/>
      </c>
      <c r="E2902" s="159"/>
      <c r="F2902" s="148" t="str">
        <f>IFERROR(VLOOKUP(CONCATENATE(G2902,E2902),LOTES!$A$6:$D$1002,4,0),"")</f>
        <v/>
      </c>
      <c r="H2902" s="136" t="str">
        <f>IFERROR(VLOOKUP(CONCATENATE(G2902,E2902),LOTES!$A$6:$F$1000,6,0),"")</f>
        <v/>
      </c>
      <c r="I2902" s="132" t="str">
        <f t="shared" si="334"/>
        <v/>
      </c>
      <c r="R2902" s="132" t="str">
        <f>IFERROR(VLOOKUP(Q2902,PROVEEDORES!$A$2:$B$100,2,0),"")</f>
        <v/>
      </c>
      <c r="U2902" s="127" t="str">
        <f>IFERROR(VLOOKUP(V2902,TRANSPORTE!$A$4:$B$99,2,0),"")</f>
        <v/>
      </c>
      <c r="Y2902" s="127" t="str">
        <f>IFERROR(VLOOKUP(V2902,TRANSPORTE!$A$4:$C$99,3,0),"")</f>
        <v/>
      </c>
      <c r="Z2902" s="127" t="str">
        <f>IFERROR(VLOOKUP(V2902,TRANSPORTE!$A$4:$D$99,4,0),"")</f>
        <v/>
      </c>
      <c r="AA2902" s="127" t="str">
        <f>IFERROR(VLOOKUP(V2902,TRANSPORTE!$A$4:$E$99,5,0),"")</f>
        <v/>
      </c>
      <c r="AB2902" s="127" t="str">
        <f t="shared" si="336"/>
        <v/>
      </c>
      <c r="AC2902" s="127" t="str">
        <f t="shared" si="335"/>
        <v/>
      </c>
      <c r="AE2902" s="132" t="str">
        <f t="shared" si="333"/>
        <v/>
      </c>
      <c r="AH2902" s="127" t="str">
        <f t="shared" si="332"/>
        <v/>
      </c>
    </row>
    <row r="2903" spans="2:34" x14ac:dyDescent="0.3">
      <c r="B2903" s="127" t="str">
        <f t="shared" si="330"/>
        <v/>
      </c>
      <c r="C2903" s="127" t="str">
        <f t="shared" si="331"/>
        <v/>
      </c>
      <c r="E2903" s="159"/>
      <c r="F2903" s="148" t="str">
        <f>IFERROR(VLOOKUP(CONCATENATE(G2903,E2903),LOTES!$A$6:$D$1002,4,0),"")</f>
        <v/>
      </c>
      <c r="H2903" s="136" t="str">
        <f>IFERROR(VLOOKUP(CONCATENATE(G2903,E2903),LOTES!$A$6:$F$1000,6,0),"")</f>
        <v/>
      </c>
      <c r="I2903" s="132" t="str">
        <f t="shared" si="334"/>
        <v/>
      </c>
      <c r="R2903" s="132" t="str">
        <f>IFERROR(VLOOKUP(Q2903,PROVEEDORES!$A$2:$B$100,2,0),"")</f>
        <v/>
      </c>
      <c r="U2903" s="127" t="str">
        <f>IFERROR(VLOOKUP(V2903,TRANSPORTE!$A$4:$B$99,2,0),"")</f>
        <v/>
      </c>
      <c r="Y2903" s="127" t="str">
        <f>IFERROR(VLOOKUP(V2903,TRANSPORTE!$A$4:$C$99,3,0),"")</f>
        <v/>
      </c>
      <c r="Z2903" s="127" t="str">
        <f>IFERROR(VLOOKUP(V2903,TRANSPORTE!$A$4:$D$99,4,0),"")</f>
        <v/>
      </c>
      <c r="AA2903" s="127" t="str">
        <f>IFERROR(VLOOKUP(V2903,TRANSPORTE!$A$4:$E$99,5,0),"")</f>
        <v/>
      </c>
      <c r="AB2903" s="127" t="str">
        <f t="shared" si="336"/>
        <v/>
      </c>
      <c r="AC2903" s="127" t="str">
        <f t="shared" si="335"/>
        <v/>
      </c>
      <c r="AE2903" s="132" t="str">
        <f t="shared" si="333"/>
        <v/>
      </c>
      <c r="AH2903" s="127" t="str">
        <f t="shared" si="332"/>
        <v/>
      </c>
    </row>
    <row r="2904" spans="2:34" x14ac:dyDescent="0.3">
      <c r="B2904" s="127" t="str">
        <f t="shared" si="330"/>
        <v/>
      </c>
      <c r="C2904" s="127" t="str">
        <f t="shared" si="331"/>
        <v/>
      </c>
      <c r="E2904" s="159"/>
      <c r="F2904" s="148" t="str">
        <f>IFERROR(VLOOKUP(CONCATENATE(G2904,E2904),LOTES!$A$6:$D$1002,4,0),"")</f>
        <v/>
      </c>
      <c r="H2904" s="136" t="str">
        <f>IFERROR(VLOOKUP(CONCATENATE(G2904,E2904),LOTES!$A$6:$F$1000,6,0),"")</f>
        <v/>
      </c>
      <c r="I2904" s="132" t="str">
        <f t="shared" si="334"/>
        <v/>
      </c>
      <c r="R2904" s="132" t="str">
        <f>IFERROR(VLOOKUP(Q2904,PROVEEDORES!$A$2:$B$100,2,0),"")</f>
        <v/>
      </c>
      <c r="U2904" s="127" t="str">
        <f>IFERROR(VLOOKUP(V2904,TRANSPORTE!$A$4:$B$99,2,0),"")</f>
        <v/>
      </c>
      <c r="Y2904" s="127" t="str">
        <f>IFERROR(VLOOKUP(V2904,TRANSPORTE!$A$4:$C$99,3,0),"")</f>
        <v/>
      </c>
      <c r="Z2904" s="127" t="str">
        <f>IFERROR(VLOOKUP(V2904,TRANSPORTE!$A$4:$D$99,4,0),"")</f>
        <v/>
      </c>
      <c r="AA2904" s="127" t="str">
        <f>IFERROR(VLOOKUP(V2904,TRANSPORTE!$A$4:$E$99,5,0),"")</f>
        <v/>
      </c>
      <c r="AB2904" s="127" t="str">
        <f t="shared" si="336"/>
        <v/>
      </c>
      <c r="AC2904" s="127" t="str">
        <f t="shared" si="335"/>
        <v/>
      </c>
      <c r="AE2904" s="132" t="str">
        <f t="shared" si="333"/>
        <v/>
      </c>
      <c r="AH2904" s="127" t="str">
        <f t="shared" si="332"/>
        <v/>
      </c>
    </row>
    <row r="2905" spans="2:34" x14ac:dyDescent="0.3">
      <c r="B2905" s="127" t="str">
        <f t="shared" si="330"/>
        <v/>
      </c>
      <c r="C2905" s="127" t="str">
        <f t="shared" si="331"/>
        <v/>
      </c>
      <c r="E2905" s="159"/>
      <c r="F2905" s="148" t="str">
        <f>IFERROR(VLOOKUP(CONCATENATE(G2905,E2905),LOTES!$A$6:$D$1002,4,0),"")</f>
        <v/>
      </c>
      <c r="H2905" s="136" t="str">
        <f>IFERROR(VLOOKUP(CONCATENATE(G2905,E2905),LOTES!$A$6:$F$1000,6,0),"")</f>
        <v/>
      </c>
      <c r="I2905" s="132" t="str">
        <f t="shared" si="334"/>
        <v/>
      </c>
      <c r="R2905" s="132" t="str">
        <f>IFERROR(VLOOKUP(Q2905,PROVEEDORES!$A$2:$B$100,2,0),"")</f>
        <v/>
      </c>
      <c r="U2905" s="127" t="str">
        <f>IFERROR(VLOOKUP(V2905,TRANSPORTE!$A$4:$B$99,2,0),"")</f>
        <v/>
      </c>
      <c r="Y2905" s="127" t="str">
        <f>IFERROR(VLOOKUP(V2905,TRANSPORTE!$A$4:$C$99,3,0),"")</f>
        <v/>
      </c>
      <c r="Z2905" s="127" t="str">
        <f>IFERROR(VLOOKUP(V2905,TRANSPORTE!$A$4:$D$99,4,0),"")</f>
        <v/>
      </c>
      <c r="AA2905" s="127" t="str">
        <f>IFERROR(VLOOKUP(V2905,TRANSPORTE!$A$4:$E$99,5,0),"")</f>
        <v/>
      </c>
      <c r="AB2905" s="127" t="str">
        <f t="shared" si="336"/>
        <v/>
      </c>
      <c r="AC2905" s="127" t="str">
        <f t="shared" si="335"/>
        <v/>
      </c>
      <c r="AE2905" s="132" t="str">
        <f t="shared" si="333"/>
        <v/>
      </c>
      <c r="AH2905" s="127" t="str">
        <f t="shared" si="332"/>
        <v/>
      </c>
    </row>
    <row r="2906" spans="2:34" x14ac:dyDescent="0.3">
      <c r="B2906" s="127" t="str">
        <f t="shared" si="330"/>
        <v/>
      </c>
      <c r="C2906" s="127" t="str">
        <f t="shared" si="331"/>
        <v/>
      </c>
      <c r="E2906" s="159"/>
      <c r="F2906" s="148" t="str">
        <f>IFERROR(VLOOKUP(CONCATENATE(G2906,E2906),LOTES!$A$6:$D$1002,4,0),"")</f>
        <v/>
      </c>
      <c r="H2906" s="136" t="str">
        <f>IFERROR(VLOOKUP(CONCATENATE(G2906,E2906),LOTES!$A$6:$F$1000,6,0),"")</f>
        <v/>
      </c>
      <c r="I2906" s="132" t="str">
        <f t="shared" si="334"/>
        <v/>
      </c>
      <c r="R2906" s="132" t="str">
        <f>IFERROR(VLOOKUP(Q2906,PROVEEDORES!$A$2:$B$100,2,0),"")</f>
        <v/>
      </c>
      <c r="U2906" s="127" t="str">
        <f>IFERROR(VLOOKUP(V2906,TRANSPORTE!$A$4:$B$99,2,0),"")</f>
        <v/>
      </c>
      <c r="Y2906" s="127" t="str">
        <f>IFERROR(VLOOKUP(V2906,TRANSPORTE!$A$4:$C$99,3,0),"")</f>
        <v/>
      </c>
      <c r="Z2906" s="127" t="str">
        <f>IFERROR(VLOOKUP(V2906,TRANSPORTE!$A$4:$D$99,4,0),"")</f>
        <v/>
      </c>
      <c r="AA2906" s="127" t="str">
        <f>IFERROR(VLOOKUP(V2906,TRANSPORTE!$A$4:$E$99,5,0),"")</f>
        <v/>
      </c>
      <c r="AB2906" s="127" t="str">
        <f t="shared" si="336"/>
        <v/>
      </c>
      <c r="AC2906" s="127" t="str">
        <f t="shared" si="335"/>
        <v/>
      </c>
      <c r="AE2906" s="132" t="str">
        <f t="shared" si="333"/>
        <v/>
      </c>
      <c r="AH2906" s="127" t="str">
        <f t="shared" si="332"/>
        <v/>
      </c>
    </row>
    <row r="2907" spans="2:34" x14ac:dyDescent="0.3">
      <c r="B2907" s="127" t="str">
        <f t="shared" si="330"/>
        <v/>
      </c>
      <c r="C2907" s="127" t="str">
        <f t="shared" si="331"/>
        <v/>
      </c>
      <c r="E2907" s="159"/>
      <c r="F2907" s="148" t="str">
        <f>IFERROR(VLOOKUP(CONCATENATE(G2907,E2907),LOTES!$A$6:$D$1002,4,0),"")</f>
        <v/>
      </c>
      <c r="H2907" s="136" t="str">
        <f>IFERROR(VLOOKUP(CONCATENATE(G2907,E2907),LOTES!$A$6:$F$1000,6,0),"")</f>
        <v/>
      </c>
      <c r="I2907" s="132" t="str">
        <f t="shared" si="334"/>
        <v/>
      </c>
      <c r="R2907" s="132" t="str">
        <f>IFERROR(VLOOKUP(Q2907,PROVEEDORES!$A$2:$B$100,2,0),"")</f>
        <v/>
      </c>
      <c r="U2907" s="127" t="str">
        <f>IFERROR(VLOOKUP(V2907,TRANSPORTE!$A$4:$B$99,2,0),"")</f>
        <v/>
      </c>
      <c r="Y2907" s="127" t="str">
        <f>IFERROR(VLOOKUP(V2907,TRANSPORTE!$A$4:$C$99,3,0),"")</f>
        <v/>
      </c>
      <c r="Z2907" s="127" t="str">
        <f>IFERROR(VLOOKUP(V2907,TRANSPORTE!$A$4:$D$99,4,0),"")</f>
        <v/>
      </c>
      <c r="AA2907" s="127" t="str">
        <f>IFERROR(VLOOKUP(V2907,TRANSPORTE!$A$4:$E$99,5,0),"")</f>
        <v/>
      </c>
      <c r="AB2907" s="127" t="str">
        <f t="shared" si="336"/>
        <v/>
      </c>
      <c r="AC2907" s="127" t="str">
        <f t="shared" si="335"/>
        <v/>
      </c>
      <c r="AE2907" s="132" t="str">
        <f t="shared" si="333"/>
        <v/>
      </c>
      <c r="AH2907" s="127" t="str">
        <f t="shared" si="332"/>
        <v/>
      </c>
    </row>
    <row r="2908" spans="2:34" x14ac:dyDescent="0.3">
      <c r="B2908" s="127" t="str">
        <f t="shared" si="330"/>
        <v/>
      </c>
      <c r="C2908" s="127" t="str">
        <f t="shared" si="331"/>
        <v/>
      </c>
      <c r="E2908" s="159"/>
      <c r="F2908" s="148" t="str">
        <f>IFERROR(VLOOKUP(CONCATENATE(G2908,E2908),LOTES!$A$6:$D$1002,4,0),"")</f>
        <v/>
      </c>
      <c r="H2908" s="136" t="str">
        <f>IFERROR(VLOOKUP(CONCATENATE(G2908,E2908),LOTES!$A$6:$F$1000,6,0),"")</f>
        <v/>
      </c>
      <c r="I2908" s="132" t="str">
        <f t="shared" si="334"/>
        <v/>
      </c>
      <c r="R2908" s="132" t="str">
        <f>IFERROR(VLOOKUP(Q2908,PROVEEDORES!$A$2:$B$100,2,0),"")</f>
        <v/>
      </c>
      <c r="U2908" s="127" t="str">
        <f>IFERROR(VLOOKUP(V2908,TRANSPORTE!$A$4:$B$99,2,0),"")</f>
        <v/>
      </c>
      <c r="Y2908" s="127" t="str">
        <f>IFERROR(VLOOKUP(V2908,TRANSPORTE!$A$4:$C$99,3,0),"")</f>
        <v/>
      </c>
      <c r="Z2908" s="127" t="str">
        <f>IFERROR(VLOOKUP(V2908,TRANSPORTE!$A$4:$D$99,4,0),"")</f>
        <v/>
      </c>
      <c r="AA2908" s="127" t="str">
        <f>IFERROR(VLOOKUP(V2908,TRANSPORTE!$A$4:$E$99,5,0),"")</f>
        <v/>
      </c>
      <c r="AB2908" s="127" t="str">
        <f t="shared" si="336"/>
        <v/>
      </c>
      <c r="AC2908" s="127" t="str">
        <f t="shared" si="335"/>
        <v/>
      </c>
      <c r="AE2908" s="132" t="str">
        <f t="shared" si="333"/>
        <v/>
      </c>
      <c r="AH2908" s="127" t="str">
        <f t="shared" si="332"/>
        <v/>
      </c>
    </row>
    <row r="2909" spans="2:34" x14ac:dyDescent="0.3">
      <c r="B2909" s="127" t="str">
        <f t="shared" si="330"/>
        <v/>
      </c>
      <c r="C2909" s="127" t="str">
        <f t="shared" si="331"/>
        <v/>
      </c>
      <c r="E2909" s="159"/>
      <c r="F2909" s="148" t="str">
        <f>IFERROR(VLOOKUP(CONCATENATE(G2909,E2909),LOTES!$A$6:$D$1002,4,0),"")</f>
        <v/>
      </c>
      <c r="H2909" s="136" t="str">
        <f>IFERROR(VLOOKUP(CONCATENATE(G2909,E2909),LOTES!$A$6:$F$1000,6,0),"")</f>
        <v/>
      </c>
      <c r="I2909" s="132" t="str">
        <f t="shared" si="334"/>
        <v/>
      </c>
      <c r="R2909" s="132" t="str">
        <f>IFERROR(VLOOKUP(Q2909,PROVEEDORES!$A$2:$B$100,2,0),"")</f>
        <v/>
      </c>
      <c r="U2909" s="127" t="str">
        <f>IFERROR(VLOOKUP(V2909,TRANSPORTE!$A$4:$B$99,2,0),"")</f>
        <v/>
      </c>
      <c r="Y2909" s="127" t="str">
        <f>IFERROR(VLOOKUP(V2909,TRANSPORTE!$A$4:$C$99,3,0),"")</f>
        <v/>
      </c>
      <c r="Z2909" s="127" t="str">
        <f>IFERROR(VLOOKUP(V2909,TRANSPORTE!$A$4:$D$99,4,0),"")</f>
        <v/>
      </c>
      <c r="AA2909" s="127" t="str">
        <f>IFERROR(VLOOKUP(V2909,TRANSPORTE!$A$4:$E$99,5,0),"")</f>
        <v/>
      </c>
      <c r="AB2909" s="127" t="str">
        <f t="shared" si="336"/>
        <v/>
      </c>
      <c r="AC2909" s="127" t="str">
        <f t="shared" si="335"/>
        <v/>
      </c>
      <c r="AE2909" s="132" t="str">
        <f t="shared" si="333"/>
        <v/>
      </c>
      <c r="AH2909" s="127" t="str">
        <f t="shared" si="332"/>
        <v/>
      </c>
    </row>
    <row r="2910" spans="2:34" x14ac:dyDescent="0.3">
      <c r="B2910" s="127" t="str">
        <f t="shared" si="330"/>
        <v/>
      </c>
      <c r="C2910" s="127" t="str">
        <f t="shared" si="331"/>
        <v/>
      </c>
      <c r="E2910" s="159"/>
      <c r="F2910" s="148" t="str">
        <f>IFERROR(VLOOKUP(CONCATENATE(G2910,E2910),LOTES!$A$6:$D$1002,4,0),"")</f>
        <v/>
      </c>
      <c r="H2910" s="136" t="str">
        <f>IFERROR(VLOOKUP(CONCATENATE(G2910,E2910),LOTES!$A$6:$F$1000,6,0),"")</f>
        <v/>
      </c>
      <c r="I2910" s="132" t="str">
        <f t="shared" si="334"/>
        <v/>
      </c>
      <c r="R2910" s="132" t="str">
        <f>IFERROR(VLOOKUP(Q2910,PROVEEDORES!$A$2:$B$100,2,0),"")</f>
        <v/>
      </c>
      <c r="U2910" s="127" t="str">
        <f>IFERROR(VLOOKUP(V2910,TRANSPORTE!$A$4:$B$99,2,0),"")</f>
        <v/>
      </c>
      <c r="Y2910" s="127" t="str">
        <f>IFERROR(VLOOKUP(V2910,TRANSPORTE!$A$4:$C$99,3,0),"")</f>
        <v/>
      </c>
      <c r="Z2910" s="127" t="str">
        <f>IFERROR(VLOOKUP(V2910,TRANSPORTE!$A$4:$D$99,4,0),"")</f>
        <v/>
      </c>
      <c r="AA2910" s="127" t="str">
        <f>IFERROR(VLOOKUP(V2910,TRANSPORTE!$A$4:$E$99,5,0),"")</f>
        <v/>
      </c>
      <c r="AB2910" s="127" t="str">
        <f t="shared" si="336"/>
        <v/>
      </c>
      <c r="AC2910" s="127" t="str">
        <f t="shared" si="335"/>
        <v/>
      </c>
      <c r="AE2910" s="132" t="str">
        <f t="shared" si="333"/>
        <v/>
      </c>
      <c r="AH2910" s="127" t="str">
        <f t="shared" si="332"/>
        <v/>
      </c>
    </row>
    <row r="2911" spans="2:34" x14ac:dyDescent="0.3">
      <c r="B2911" s="127" t="str">
        <f t="shared" si="330"/>
        <v/>
      </c>
      <c r="C2911" s="127" t="str">
        <f t="shared" si="331"/>
        <v/>
      </c>
      <c r="E2911" s="159"/>
      <c r="F2911" s="148" t="str">
        <f>IFERROR(VLOOKUP(CONCATENATE(G2911,E2911),LOTES!$A$6:$D$1002,4,0),"")</f>
        <v/>
      </c>
      <c r="H2911" s="136" t="str">
        <f>IFERROR(VLOOKUP(CONCATENATE(G2911,E2911),LOTES!$A$6:$F$1000,6,0),"")</f>
        <v/>
      </c>
      <c r="I2911" s="132" t="str">
        <f t="shared" si="334"/>
        <v/>
      </c>
      <c r="R2911" s="132" t="str">
        <f>IFERROR(VLOOKUP(Q2911,PROVEEDORES!$A$2:$B$100,2,0),"")</f>
        <v/>
      </c>
      <c r="U2911" s="127" t="str">
        <f>IFERROR(VLOOKUP(V2911,TRANSPORTE!$A$4:$B$99,2,0),"")</f>
        <v/>
      </c>
      <c r="Y2911" s="127" t="str">
        <f>IFERROR(VLOOKUP(V2911,TRANSPORTE!$A$4:$C$99,3,0),"")</f>
        <v/>
      </c>
      <c r="Z2911" s="127" t="str">
        <f>IFERROR(VLOOKUP(V2911,TRANSPORTE!$A$4:$D$99,4,0),"")</f>
        <v/>
      </c>
      <c r="AA2911" s="127" t="str">
        <f>IFERROR(VLOOKUP(V2911,TRANSPORTE!$A$4:$E$99,5,0),"")</f>
        <v/>
      </c>
      <c r="AB2911" s="127" t="str">
        <f t="shared" si="336"/>
        <v/>
      </c>
      <c r="AC2911" s="127" t="str">
        <f t="shared" si="335"/>
        <v/>
      </c>
      <c r="AE2911" s="132" t="str">
        <f t="shared" si="333"/>
        <v/>
      </c>
      <c r="AH2911" s="127" t="str">
        <f t="shared" si="332"/>
        <v/>
      </c>
    </row>
    <row r="2912" spans="2:34" x14ac:dyDescent="0.3">
      <c r="B2912" s="127" t="str">
        <f t="shared" si="330"/>
        <v/>
      </c>
      <c r="C2912" s="127" t="str">
        <f t="shared" si="331"/>
        <v/>
      </c>
      <c r="E2912" s="159"/>
      <c r="F2912" s="148" t="str">
        <f>IFERROR(VLOOKUP(CONCATENATE(G2912,E2912),LOTES!$A$6:$D$1002,4,0),"")</f>
        <v/>
      </c>
      <c r="H2912" s="136" t="str">
        <f>IFERROR(VLOOKUP(CONCATENATE(G2912,E2912),LOTES!$A$6:$F$1000,6,0),"")</f>
        <v/>
      </c>
      <c r="I2912" s="132" t="str">
        <f t="shared" si="334"/>
        <v/>
      </c>
      <c r="R2912" s="132" t="str">
        <f>IFERROR(VLOOKUP(Q2912,PROVEEDORES!$A$2:$B$100,2,0),"")</f>
        <v/>
      </c>
      <c r="U2912" s="127" t="str">
        <f>IFERROR(VLOOKUP(V2912,TRANSPORTE!$A$4:$B$99,2,0),"")</f>
        <v/>
      </c>
      <c r="Y2912" s="127" t="str">
        <f>IFERROR(VLOOKUP(V2912,TRANSPORTE!$A$4:$C$99,3,0),"")</f>
        <v/>
      </c>
      <c r="Z2912" s="127" t="str">
        <f>IFERROR(VLOOKUP(V2912,TRANSPORTE!$A$4:$D$99,4,0),"")</f>
        <v/>
      </c>
      <c r="AA2912" s="127" t="str">
        <f>IFERROR(VLOOKUP(V2912,TRANSPORTE!$A$4:$E$99,5,0),"")</f>
        <v/>
      </c>
      <c r="AB2912" s="127" t="str">
        <f t="shared" si="336"/>
        <v/>
      </c>
      <c r="AC2912" s="127" t="str">
        <f t="shared" si="335"/>
        <v/>
      </c>
      <c r="AE2912" s="132" t="str">
        <f t="shared" si="333"/>
        <v/>
      </c>
      <c r="AH2912" s="127" t="str">
        <f t="shared" si="332"/>
        <v/>
      </c>
    </row>
    <row r="2913" spans="2:34" x14ac:dyDescent="0.3">
      <c r="B2913" s="127" t="str">
        <f t="shared" si="330"/>
        <v/>
      </c>
      <c r="C2913" s="127" t="str">
        <f t="shared" si="331"/>
        <v/>
      </c>
      <c r="E2913" s="159"/>
      <c r="F2913" s="148" t="str">
        <f>IFERROR(VLOOKUP(CONCATENATE(G2913,E2913),LOTES!$A$6:$D$1002,4,0),"")</f>
        <v/>
      </c>
      <c r="H2913" s="136" t="str">
        <f>IFERROR(VLOOKUP(CONCATENATE(G2913,E2913),LOTES!$A$6:$F$1000,6,0),"")</f>
        <v/>
      </c>
      <c r="I2913" s="132" t="str">
        <f t="shared" si="334"/>
        <v/>
      </c>
      <c r="R2913" s="132" t="str">
        <f>IFERROR(VLOOKUP(Q2913,PROVEEDORES!$A$2:$B$100,2,0),"")</f>
        <v/>
      </c>
      <c r="U2913" s="127" t="str">
        <f>IFERROR(VLOOKUP(V2913,TRANSPORTE!$A$4:$B$99,2,0),"")</f>
        <v/>
      </c>
      <c r="Y2913" s="127" t="str">
        <f>IFERROR(VLOOKUP(V2913,TRANSPORTE!$A$4:$C$99,3,0),"")</f>
        <v/>
      </c>
      <c r="Z2913" s="127" t="str">
        <f>IFERROR(VLOOKUP(V2913,TRANSPORTE!$A$4:$D$99,4,0),"")</f>
        <v/>
      </c>
      <c r="AA2913" s="127" t="str">
        <f>IFERROR(VLOOKUP(V2913,TRANSPORTE!$A$4:$E$99,5,0),"")</f>
        <v/>
      </c>
      <c r="AB2913" s="127" t="str">
        <f t="shared" si="336"/>
        <v/>
      </c>
      <c r="AC2913" s="127" t="str">
        <f t="shared" si="335"/>
        <v/>
      </c>
      <c r="AE2913" s="132" t="str">
        <f t="shared" si="333"/>
        <v/>
      </c>
      <c r="AH2913" s="127" t="str">
        <f t="shared" si="332"/>
        <v/>
      </c>
    </row>
    <row r="2914" spans="2:34" x14ac:dyDescent="0.3">
      <c r="B2914" s="127" t="str">
        <f t="shared" si="330"/>
        <v/>
      </c>
      <c r="C2914" s="127" t="str">
        <f t="shared" si="331"/>
        <v/>
      </c>
      <c r="E2914" s="159"/>
      <c r="F2914" s="148" t="str">
        <f>IFERROR(VLOOKUP(CONCATENATE(G2914,E2914),LOTES!$A$6:$D$1002,4,0),"")</f>
        <v/>
      </c>
      <c r="H2914" s="136" t="str">
        <f>IFERROR(VLOOKUP(CONCATENATE(G2914,E2914),LOTES!$A$6:$F$1000,6,0),"")</f>
        <v/>
      </c>
      <c r="I2914" s="132" t="str">
        <f t="shared" si="334"/>
        <v/>
      </c>
      <c r="R2914" s="132" t="str">
        <f>IFERROR(VLOOKUP(Q2914,PROVEEDORES!$A$2:$B$100,2,0),"")</f>
        <v/>
      </c>
      <c r="U2914" s="127" t="str">
        <f>IFERROR(VLOOKUP(V2914,TRANSPORTE!$A$4:$B$99,2,0),"")</f>
        <v/>
      </c>
      <c r="Y2914" s="127" t="str">
        <f>IFERROR(VLOOKUP(V2914,TRANSPORTE!$A$4:$C$99,3,0),"")</f>
        <v/>
      </c>
      <c r="Z2914" s="127" t="str">
        <f>IFERROR(VLOOKUP(V2914,TRANSPORTE!$A$4:$D$99,4,0),"")</f>
        <v/>
      </c>
      <c r="AA2914" s="127" t="str">
        <f>IFERROR(VLOOKUP(V2914,TRANSPORTE!$A$4:$E$99,5,0),"")</f>
        <v/>
      </c>
      <c r="AB2914" s="127" t="str">
        <f t="shared" si="336"/>
        <v/>
      </c>
      <c r="AC2914" s="127" t="str">
        <f t="shared" si="335"/>
        <v/>
      </c>
      <c r="AE2914" s="132" t="str">
        <f t="shared" si="333"/>
        <v/>
      </c>
      <c r="AH2914" s="127" t="str">
        <f t="shared" si="332"/>
        <v/>
      </c>
    </row>
    <row r="2915" spans="2:34" x14ac:dyDescent="0.3">
      <c r="B2915" s="127" t="str">
        <f t="shared" si="330"/>
        <v/>
      </c>
      <c r="C2915" s="127" t="str">
        <f t="shared" si="331"/>
        <v/>
      </c>
      <c r="E2915" s="159"/>
      <c r="F2915" s="148" t="str">
        <f>IFERROR(VLOOKUP(CONCATENATE(G2915,E2915),LOTES!$A$6:$D$1002,4,0),"")</f>
        <v/>
      </c>
      <c r="H2915" s="136" t="str">
        <f>IFERROR(VLOOKUP(CONCATENATE(G2915,E2915),LOTES!$A$6:$F$1000,6,0),"")</f>
        <v/>
      </c>
      <c r="I2915" s="132" t="str">
        <f t="shared" si="334"/>
        <v/>
      </c>
      <c r="R2915" s="132" t="str">
        <f>IFERROR(VLOOKUP(Q2915,PROVEEDORES!$A$2:$B$100,2,0),"")</f>
        <v/>
      </c>
      <c r="U2915" s="127" t="str">
        <f>IFERROR(VLOOKUP(V2915,TRANSPORTE!$A$4:$B$99,2,0),"")</f>
        <v/>
      </c>
      <c r="Y2915" s="127" t="str">
        <f>IFERROR(VLOOKUP(V2915,TRANSPORTE!$A$4:$C$99,3,0),"")</f>
        <v/>
      </c>
      <c r="Z2915" s="127" t="str">
        <f>IFERROR(VLOOKUP(V2915,TRANSPORTE!$A$4:$D$99,4,0),"")</f>
        <v/>
      </c>
      <c r="AA2915" s="127" t="str">
        <f>IFERROR(VLOOKUP(V2915,TRANSPORTE!$A$4:$E$99,5,0),"")</f>
        <v/>
      </c>
      <c r="AB2915" s="127" t="str">
        <f t="shared" si="336"/>
        <v/>
      </c>
      <c r="AC2915" s="127" t="str">
        <f t="shared" si="335"/>
        <v/>
      </c>
      <c r="AE2915" s="132" t="str">
        <f t="shared" si="333"/>
        <v/>
      </c>
      <c r="AH2915" s="127" t="str">
        <f t="shared" si="332"/>
        <v/>
      </c>
    </row>
    <row r="2916" spans="2:34" x14ac:dyDescent="0.3">
      <c r="B2916" s="127" t="str">
        <f t="shared" si="330"/>
        <v/>
      </c>
      <c r="C2916" s="127" t="str">
        <f t="shared" si="331"/>
        <v/>
      </c>
      <c r="E2916" s="159"/>
      <c r="F2916" s="148" t="str">
        <f>IFERROR(VLOOKUP(CONCATENATE(G2916,E2916),LOTES!$A$6:$D$1002,4,0),"")</f>
        <v/>
      </c>
      <c r="H2916" s="136" t="str">
        <f>IFERROR(VLOOKUP(CONCATENATE(G2916,E2916),LOTES!$A$6:$F$1000,6,0),"")</f>
        <v/>
      </c>
      <c r="I2916" s="132" t="str">
        <f t="shared" si="334"/>
        <v/>
      </c>
      <c r="R2916" s="132" t="str">
        <f>IFERROR(VLOOKUP(Q2916,PROVEEDORES!$A$2:$B$100,2,0),"")</f>
        <v/>
      </c>
      <c r="U2916" s="127" t="str">
        <f>IFERROR(VLOOKUP(V2916,TRANSPORTE!$A$4:$B$99,2,0),"")</f>
        <v/>
      </c>
      <c r="Y2916" s="127" t="str">
        <f>IFERROR(VLOOKUP(V2916,TRANSPORTE!$A$4:$C$99,3,0),"")</f>
        <v/>
      </c>
      <c r="Z2916" s="127" t="str">
        <f>IFERROR(VLOOKUP(V2916,TRANSPORTE!$A$4:$D$99,4,0),"")</f>
        <v/>
      </c>
      <c r="AA2916" s="127" t="str">
        <f>IFERROR(VLOOKUP(V2916,TRANSPORTE!$A$4:$E$99,5,0),"")</f>
        <v/>
      </c>
      <c r="AB2916" s="127" t="str">
        <f t="shared" si="336"/>
        <v/>
      </c>
      <c r="AC2916" s="127" t="str">
        <f t="shared" si="335"/>
        <v/>
      </c>
      <c r="AE2916" s="132" t="str">
        <f t="shared" si="333"/>
        <v/>
      </c>
      <c r="AH2916" s="127" t="str">
        <f t="shared" si="332"/>
        <v/>
      </c>
    </row>
    <row r="2917" spans="2:34" x14ac:dyDescent="0.3">
      <c r="B2917" s="127" t="str">
        <f t="shared" si="330"/>
        <v/>
      </c>
      <c r="C2917" s="127" t="str">
        <f t="shared" si="331"/>
        <v/>
      </c>
      <c r="E2917" s="159"/>
      <c r="F2917" s="148" t="str">
        <f>IFERROR(VLOOKUP(CONCATENATE(G2917,E2917),LOTES!$A$6:$D$1002,4,0),"")</f>
        <v/>
      </c>
      <c r="H2917" s="136" t="str">
        <f>IFERROR(VLOOKUP(CONCATENATE(G2917,E2917),LOTES!$A$6:$F$1000,6,0),"")</f>
        <v/>
      </c>
      <c r="I2917" s="132" t="str">
        <f t="shared" si="334"/>
        <v/>
      </c>
      <c r="R2917" s="132" t="str">
        <f>IFERROR(VLOOKUP(Q2917,PROVEEDORES!$A$2:$B$100,2,0),"")</f>
        <v/>
      </c>
      <c r="U2917" s="127" t="str">
        <f>IFERROR(VLOOKUP(V2917,TRANSPORTE!$A$4:$B$99,2,0),"")</f>
        <v/>
      </c>
      <c r="Y2917" s="127" t="str">
        <f>IFERROR(VLOOKUP(V2917,TRANSPORTE!$A$4:$C$99,3,0),"")</f>
        <v/>
      </c>
      <c r="Z2917" s="127" t="str">
        <f>IFERROR(VLOOKUP(V2917,TRANSPORTE!$A$4:$D$99,4,0),"")</f>
        <v/>
      </c>
      <c r="AA2917" s="127" t="str">
        <f>IFERROR(VLOOKUP(V2917,TRANSPORTE!$A$4:$E$99,5,0),"")</f>
        <v/>
      </c>
      <c r="AB2917" s="127" t="str">
        <f t="shared" si="336"/>
        <v/>
      </c>
      <c r="AC2917" s="127" t="str">
        <f t="shared" si="335"/>
        <v/>
      </c>
      <c r="AE2917" s="132" t="str">
        <f t="shared" si="333"/>
        <v/>
      </c>
      <c r="AH2917" s="127" t="str">
        <f t="shared" si="332"/>
        <v/>
      </c>
    </row>
    <row r="2918" spans="2:34" x14ac:dyDescent="0.3">
      <c r="B2918" s="127" t="str">
        <f t="shared" si="330"/>
        <v/>
      </c>
      <c r="C2918" s="127" t="str">
        <f t="shared" si="331"/>
        <v/>
      </c>
      <c r="E2918" s="159"/>
      <c r="F2918" s="148" t="str">
        <f>IFERROR(VLOOKUP(CONCATENATE(G2918,E2918),LOTES!$A$6:$D$1002,4,0),"")</f>
        <v/>
      </c>
      <c r="H2918" s="136" t="str">
        <f>IFERROR(VLOOKUP(CONCATENATE(G2918,E2918),LOTES!$A$6:$F$1000,6,0),"")</f>
        <v/>
      </c>
      <c r="I2918" s="132" t="str">
        <f t="shared" si="334"/>
        <v/>
      </c>
      <c r="R2918" s="132" t="str">
        <f>IFERROR(VLOOKUP(Q2918,PROVEEDORES!$A$2:$B$100,2,0),"")</f>
        <v/>
      </c>
      <c r="U2918" s="127" t="str">
        <f>IFERROR(VLOOKUP(V2918,TRANSPORTE!$A$4:$B$99,2,0),"")</f>
        <v/>
      </c>
      <c r="Y2918" s="127" t="str">
        <f>IFERROR(VLOOKUP(V2918,TRANSPORTE!$A$4:$C$99,3,0),"")</f>
        <v/>
      </c>
      <c r="Z2918" s="127" t="str">
        <f>IFERROR(VLOOKUP(V2918,TRANSPORTE!$A$4:$D$99,4,0),"")</f>
        <v/>
      </c>
      <c r="AA2918" s="127" t="str">
        <f>IFERROR(VLOOKUP(V2918,TRANSPORTE!$A$4:$E$99,5,0),"")</f>
        <v/>
      </c>
      <c r="AB2918" s="127" t="str">
        <f t="shared" si="336"/>
        <v/>
      </c>
      <c r="AC2918" s="127" t="str">
        <f t="shared" si="335"/>
        <v/>
      </c>
      <c r="AE2918" s="132" t="str">
        <f t="shared" si="333"/>
        <v/>
      </c>
      <c r="AH2918" s="127" t="str">
        <f t="shared" si="332"/>
        <v/>
      </c>
    </row>
    <row r="2919" spans="2:34" x14ac:dyDescent="0.3">
      <c r="B2919" s="127" t="str">
        <f t="shared" si="330"/>
        <v/>
      </c>
      <c r="C2919" s="127" t="str">
        <f t="shared" si="331"/>
        <v/>
      </c>
      <c r="E2919" s="159"/>
      <c r="F2919" s="148" t="str">
        <f>IFERROR(VLOOKUP(CONCATENATE(G2919,E2919),LOTES!$A$6:$D$1002,4,0),"")</f>
        <v/>
      </c>
      <c r="H2919" s="136" t="str">
        <f>IFERROR(VLOOKUP(CONCATENATE(G2919,E2919),LOTES!$A$6:$F$1000,6,0),"")</f>
        <v/>
      </c>
      <c r="I2919" s="132" t="str">
        <f t="shared" si="334"/>
        <v/>
      </c>
      <c r="R2919" s="132" t="str">
        <f>IFERROR(VLOOKUP(Q2919,PROVEEDORES!$A$2:$B$100,2,0),"")</f>
        <v/>
      </c>
      <c r="U2919" s="127" t="str">
        <f>IFERROR(VLOOKUP(V2919,TRANSPORTE!$A$4:$B$99,2,0),"")</f>
        <v/>
      </c>
      <c r="Y2919" s="127" t="str">
        <f>IFERROR(VLOOKUP(V2919,TRANSPORTE!$A$4:$C$99,3,0),"")</f>
        <v/>
      </c>
      <c r="Z2919" s="127" t="str">
        <f>IFERROR(VLOOKUP(V2919,TRANSPORTE!$A$4:$D$99,4,0),"")</f>
        <v/>
      </c>
      <c r="AA2919" s="127" t="str">
        <f>IFERROR(VLOOKUP(V2919,TRANSPORTE!$A$4:$E$99,5,0),"")</f>
        <v/>
      </c>
      <c r="AB2919" s="127" t="str">
        <f t="shared" si="336"/>
        <v/>
      </c>
      <c r="AC2919" s="127" t="str">
        <f t="shared" si="335"/>
        <v/>
      </c>
      <c r="AE2919" s="132" t="str">
        <f t="shared" si="333"/>
        <v/>
      </c>
      <c r="AH2919" s="127" t="str">
        <f t="shared" si="332"/>
        <v/>
      </c>
    </row>
    <row r="2920" spans="2:34" x14ac:dyDescent="0.3">
      <c r="B2920" s="127" t="str">
        <f t="shared" si="330"/>
        <v/>
      </c>
      <c r="C2920" s="127" t="str">
        <f t="shared" si="331"/>
        <v/>
      </c>
      <c r="E2920" s="159"/>
      <c r="F2920" s="148" t="str">
        <f>IFERROR(VLOOKUP(CONCATENATE(G2920,E2920),LOTES!$A$6:$D$1002,4,0),"")</f>
        <v/>
      </c>
      <c r="H2920" s="136" t="str">
        <f>IFERROR(VLOOKUP(CONCATENATE(G2920,E2920),LOTES!$A$6:$F$1000,6,0),"")</f>
        <v/>
      </c>
      <c r="I2920" s="132" t="str">
        <f t="shared" si="334"/>
        <v/>
      </c>
      <c r="R2920" s="132" t="str">
        <f>IFERROR(VLOOKUP(Q2920,PROVEEDORES!$A$2:$B$100,2,0),"")</f>
        <v/>
      </c>
      <c r="U2920" s="127" t="str">
        <f>IFERROR(VLOOKUP(V2920,TRANSPORTE!$A$4:$B$99,2,0),"")</f>
        <v/>
      </c>
      <c r="Y2920" s="127" t="str">
        <f>IFERROR(VLOOKUP(V2920,TRANSPORTE!$A$4:$C$99,3,0),"")</f>
        <v/>
      </c>
      <c r="Z2920" s="127" t="str">
        <f>IFERROR(VLOOKUP(V2920,TRANSPORTE!$A$4:$D$99,4,0),"")</f>
        <v/>
      </c>
      <c r="AA2920" s="127" t="str">
        <f>IFERROR(VLOOKUP(V2920,TRANSPORTE!$A$4:$E$99,5,0),"")</f>
        <v/>
      </c>
      <c r="AB2920" s="127" t="str">
        <f t="shared" si="336"/>
        <v/>
      </c>
      <c r="AC2920" s="127" t="str">
        <f t="shared" si="335"/>
        <v/>
      </c>
      <c r="AE2920" s="132" t="str">
        <f t="shared" si="333"/>
        <v/>
      </c>
      <c r="AH2920" s="127" t="str">
        <f t="shared" si="332"/>
        <v/>
      </c>
    </row>
    <row r="2921" spans="2:34" x14ac:dyDescent="0.3">
      <c r="B2921" s="127" t="str">
        <f t="shared" si="330"/>
        <v/>
      </c>
      <c r="C2921" s="127" t="str">
        <f t="shared" si="331"/>
        <v/>
      </c>
      <c r="E2921" s="159"/>
      <c r="F2921" s="148" t="str">
        <f>IFERROR(VLOOKUP(CONCATENATE(G2921,E2921),LOTES!$A$6:$D$1002,4,0),"")</f>
        <v/>
      </c>
      <c r="H2921" s="136" t="str">
        <f>IFERROR(VLOOKUP(CONCATENATE(G2921,E2921),LOTES!$A$6:$F$1000,6,0),"")</f>
        <v/>
      </c>
      <c r="I2921" s="132" t="str">
        <f t="shared" si="334"/>
        <v/>
      </c>
      <c r="R2921" s="132" t="str">
        <f>IFERROR(VLOOKUP(Q2921,PROVEEDORES!$A$2:$B$100,2,0),"")</f>
        <v/>
      </c>
      <c r="U2921" s="127" t="str">
        <f>IFERROR(VLOOKUP(V2921,TRANSPORTE!$A$4:$B$99,2,0),"")</f>
        <v/>
      </c>
      <c r="Y2921" s="127" t="str">
        <f>IFERROR(VLOOKUP(V2921,TRANSPORTE!$A$4:$C$99,3,0),"")</f>
        <v/>
      </c>
      <c r="Z2921" s="127" t="str">
        <f>IFERROR(VLOOKUP(V2921,TRANSPORTE!$A$4:$D$99,4,0),"")</f>
        <v/>
      </c>
      <c r="AA2921" s="127" t="str">
        <f>IFERROR(VLOOKUP(V2921,TRANSPORTE!$A$4:$E$99,5,0),"")</f>
        <v/>
      </c>
      <c r="AB2921" s="127" t="str">
        <f t="shared" si="336"/>
        <v/>
      </c>
      <c r="AC2921" s="127" t="str">
        <f t="shared" si="335"/>
        <v/>
      </c>
      <c r="AE2921" s="132" t="str">
        <f t="shared" si="333"/>
        <v/>
      </c>
      <c r="AH2921" s="127" t="str">
        <f t="shared" si="332"/>
        <v/>
      </c>
    </row>
    <row r="2922" spans="2:34" x14ac:dyDescent="0.3">
      <c r="B2922" s="127" t="str">
        <f t="shared" si="330"/>
        <v/>
      </c>
      <c r="C2922" s="127" t="str">
        <f t="shared" si="331"/>
        <v/>
      </c>
      <c r="E2922" s="159"/>
      <c r="F2922" s="148" t="str">
        <f>IFERROR(VLOOKUP(CONCATENATE(G2922,E2922),LOTES!$A$6:$D$1002,4,0),"")</f>
        <v/>
      </c>
      <c r="H2922" s="136" t="str">
        <f>IFERROR(VLOOKUP(CONCATENATE(G2922,E2922),LOTES!$A$6:$F$1000,6,0),"")</f>
        <v/>
      </c>
      <c r="I2922" s="132" t="str">
        <f t="shared" si="334"/>
        <v/>
      </c>
      <c r="R2922" s="132" t="str">
        <f>IFERROR(VLOOKUP(Q2922,PROVEEDORES!$A$2:$B$100,2,0),"")</f>
        <v/>
      </c>
      <c r="U2922" s="127" t="str">
        <f>IFERROR(VLOOKUP(V2922,TRANSPORTE!$A$4:$B$99,2,0),"")</f>
        <v/>
      </c>
      <c r="Y2922" s="127" t="str">
        <f>IFERROR(VLOOKUP(V2922,TRANSPORTE!$A$4:$C$99,3,0),"")</f>
        <v/>
      </c>
      <c r="Z2922" s="127" t="str">
        <f>IFERROR(VLOOKUP(V2922,TRANSPORTE!$A$4:$D$99,4,0),"")</f>
        <v/>
      </c>
      <c r="AA2922" s="127" t="str">
        <f>IFERROR(VLOOKUP(V2922,TRANSPORTE!$A$4:$E$99,5,0),"")</f>
        <v/>
      </c>
      <c r="AB2922" s="127" t="str">
        <f t="shared" si="336"/>
        <v/>
      </c>
      <c r="AC2922" s="127" t="str">
        <f t="shared" si="335"/>
        <v/>
      </c>
      <c r="AE2922" s="132" t="str">
        <f t="shared" si="333"/>
        <v/>
      </c>
      <c r="AH2922" s="127" t="str">
        <f t="shared" si="332"/>
        <v/>
      </c>
    </row>
    <row r="2923" spans="2:34" x14ac:dyDescent="0.3">
      <c r="B2923" s="127" t="str">
        <f t="shared" si="330"/>
        <v/>
      </c>
      <c r="C2923" s="127" t="str">
        <f t="shared" si="331"/>
        <v/>
      </c>
      <c r="E2923" s="159"/>
      <c r="F2923" s="148" t="str">
        <f>IFERROR(VLOOKUP(CONCATENATE(G2923,E2923),LOTES!$A$6:$D$1002,4,0),"")</f>
        <v/>
      </c>
      <c r="H2923" s="136" t="str">
        <f>IFERROR(VLOOKUP(CONCATENATE(G2923,E2923),LOTES!$A$6:$F$1000,6,0),"")</f>
        <v/>
      </c>
      <c r="I2923" s="132" t="str">
        <f t="shared" si="334"/>
        <v/>
      </c>
      <c r="R2923" s="132" t="str">
        <f>IFERROR(VLOOKUP(Q2923,PROVEEDORES!$A$2:$B$100,2,0),"")</f>
        <v/>
      </c>
      <c r="U2923" s="127" t="str">
        <f>IFERROR(VLOOKUP(V2923,TRANSPORTE!$A$4:$B$99,2,0),"")</f>
        <v/>
      </c>
      <c r="Y2923" s="127" t="str">
        <f>IFERROR(VLOOKUP(V2923,TRANSPORTE!$A$4:$C$99,3,0),"")</f>
        <v/>
      </c>
      <c r="Z2923" s="127" t="str">
        <f>IFERROR(VLOOKUP(V2923,TRANSPORTE!$A$4:$D$99,4,0),"")</f>
        <v/>
      </c>
      <c r="AA2923" s="127" t="str">
        <f>IFERROR(VLOOKUP(V2923,TRANSPORTE!$A$4:$E$99,5,0),"")</f>
        <v/>
      </c>
      <c r="AB2923" s="127" t="str">
        <f t="shared" si="336"/>
        <v/>
      </c>
      <c r="AC2923" s="127" t="str">
        <f t="shared" si="335"/>
        <v/>
      </c>
      <c r="AE2923" s="132" t="str">
        <f t="shared" si="333"/>
        <v/>
      </c>
      <c r="AH2923" s="127" t="str">
        <f t="shared" si="332"/>
        <v/>
      </c>
    </row>
    <row r="2924" spans="2:34" x14ac:dyDescent="0.3">
      <c r="B2924" s="127" t="str">
        <f t="shared" si="330"/>
        <v/>
      </c>
      <c r="C2924" s="127" t="str">
        <f t="shared" si="331"/>
        <v/>
      </c>
      <c r="E2924" s="159"/>
      <c r="F2924" s="148" t="str">
        <f>IFERROR(VLOOKUP(CONCATENATE(G2924,E2924),LOTES!$A$6:$D$1002,4,0),"")</f>
        <v/>
      </c>
      <c r="H2924" s="136" t="str">
        <f>IFERROR(VLOOKUP(CONCATENATE(G2924,E2924),LOTES!$A$6:$F$1000,6,0),"")</f>
        <v/>
      </c>
      <c r="I2924" s="132" t="str">
        <f t="shared" si="334"/>
        <v/>
      </c>
      <c r="R2924" s="132" t="str">
        <f>IFERROR(VLOOKUP(Q2924,PROVEEDORES!$A$2:$B$100,2,0),"")</f>
        <v/>
      </c>
      <c r="U2924" s="127" t="str">
        <f>IFERROR(VLOOKUP(V2924,TRANSPORTE!$A$4:$B$99,2,0),"")</f>
        <v/>
      </c>
      <c r="Y2924" s="127" t="str">
        <f>IFERROR(VLOOKUP(V2924,TRANSPORTE!$A$4:$C$99,3,0),"")</f>
        <v/>
      </c>
      <c r="Z2924" s="127" t="str">
        <f>IFERROR(VLOOKUP(V2924,TRANSPORTE!$A$4:$D$99,4,0),"")</f>
        <v/>
      </c>
      <c r="AA2924" s="127" t="str">
        <f>IFERROR(VLOOKUP(V2924,TRANSPORTE!$A$4:$E$99,5,0),"")</f>
        <v/>
      </c>
      <c r="AB2924" s="127" t="str">
        <f t="shared" si="336"/>
        <v/>
      </c>
      <c r="AC2924" s="127" t="str">
        <f t="shared" si="335"/>
        <v/>
      </c>
      <c r="AE2924" s="132" t="str">
        <f t="shared" si="333"/>
        <v/>
      </c>
      <c r="AH2924" s="127" t="str">
        <f t="shared" si="332"/>
        <v/>
      </c>
    </row>
    <row r="2925" spans="2:34" x14ac:dyDescent="0.3">
      <c r="B2925" s="127" t="str">
        <f t="shared" si="330"/>
        <v/>
      </c>
      <c r="C2925" s="127" t="str">
        <f t="shared" si="331"/>
        <v/>
      </c>
      <c r="E2925" s="159"/>
      <c r="F2925" s="148" t="str">
        <f>IFERROR(VLOOKUP(CONCATENATE(G2925,E2925),LOTES!$A$6:$D$1002,4,0),"")</f>
        <v/>
      </c>
      <c r="H2925" s="136" t="str">
        <f>IFERROR(VLOOKUP(CONCATENATE(G2925,E2925),LOTES!$A$6:$F$1000,6,0),"")</f>
        <v/>
      </c>
      <c r="I2925" s="132" t="str">
        <f t="shared" si="334"/>
        <v/>
      </c>
      <c r="R2925" s="132" t="str">
        <f>IFERROR(VLOOKUP(Q2925,PROVEEDORES!$A$2:$B$100,2,0),"")</f>
        <v/>
      </c>
      <c r="U2925" s="127" t="str">
        <f>IFERROR(VLOOKUP(V2925,TRANSPORTE!$A$4:$B$99,2,0),"")</f>
        <v/>
      </c>
      <c r="Y2925" s="127" t="str">
        <f>IFERROR(VLOOKUP(V2925,TRANSPORTE!$A$4:$C$99,3,0),"")</f>
        <v/>
      </c>
      <c r="Z2925" s="127" t="str">
        <f>IFERROR(VLOOKUP(V2925,TRANSPORTE!$A$4:$D$99,4,0),"")</f>
        <v/>
      </c>
      <c r="AA2925" s="127" t="str">
        <f>IFERROR(VLOOKUP(V2925,TRANSPORTE!$A$4:$E$99,5,0),"")</f>
        <v/>
      </c>
      <c r="AB2925" s="127" t="str">
        <f t="shared" si="336"/>
        <v/>
      </c>
      <c r="AC2925" s="127" t="str">
        <f t="shared" si="335"/>
        <v/>
      </c>
      <c r="AE2925" s="132" t="str">
        <f t="shared" si="333"/>
        <v/>
      </c>
      <c r="AH2925" s="127" t="str">
        <f t="shared" si="332"/>
        <v/>
      </c>
    </row>
    <row r="2926" spans="2:34" x14ac:dyDescent="0.3">
      <c r="B2926" s="127" t="str">
        <f t="shared" si="330"/>
        <v/>
      </c>
      <c r="C2926" s="127" t="str">
        <f t="shared" si="331"/>
        <v/>
      </c>
      <c r="E2926" s="159"/>
      <c r="F2926" s="148" t="str">
        <f>IFERROR(VLOOKUP(CONCATENATE(G2926,E2926),LOTES!$A$6:$D$1002,4,0),"")</f>
        <v/>
      </c>
      <c r="H2926" s="136" t="str">
        <f>IFERROR(VLOOKUP(CONCATENATE(G2926,E2926),LOTES!$A$6:$F$1000,6,0),"")</f>
        <v/>
      </c>
      <c r="I2926" s="132" t="str">
        <f t="shared" si="334"/>
        <v/>
      </c>
      <c r="R2926" s="132" t="str">
        <f>IFERROR(VLOOKUP(Q2926,PROVEEDORES!$A$2:$B$100,2,0),"")</f>
        <v/>
      </c>
      <c r="U2926" s="127" t="str">
        <f>IFERROR(VLOOKUP(V2926,TRANSPORTE!$A$4:$B$99,2,0),"")</f>
        <v/>
      </c>
      <c r="Y2926" s="127" t="str">
        <f>IFERROR(VLOOKUP(V2926,TRANSPORTE!$A$4:$C$99,3,0),"")</f>
        <v/>
      </c>
      <c r="Z2926" s="127" t="str">
        <f>IFERROR(VLOOKUP(V2926,TRANSPORTE!$A$4:$D$99,4,0),"")</f>
        <v/>
      </c>
      <c r="AA2926" s="127" t="str">
        <f>IFERROR(VLOOKUP(V2926,TRANSPORTE!$A$4:$E$99,5,0),"")</f>
        <v/>
      </c>
      <c r="AB2926" s="127" t="str">
        <f t="shared" si="336"/>
        <v/>
      </c>
      <c r="AC2926" s="127" t="str">
        <f t="shared" si="335"/>
        <v/>
      </c>
      <c r="AE2926" s="132" t="str">
        <f t="shared" si="333"/>
        <v/>
      </c>
      <c r="AH2926" s="127" t="str">
        <f t="shared" si="332"/>
        <v/>
      </c>
    </row>
    <row r="2927" spans="2:34" x14ac:dyDescent="0.3">
      <c r="B2927" s="127" t="str">
        <f t="shared" si="330"/>
        <v/>
      </c>
      <c r="C2927" s="127" t="str">
        <f t="shared" si="331"/>
        <v/>
      </c>
      <c r="E2927" s="159"/>
      <c r="F2927" s="148" t="str">
        <f>IFERROR(VLOOKUP(CONCATENATE(G2927,E2927),LOTES!$A$6:$D$1002,4,0),"")</f>
        <v/>
      </c>
      <c r="H2927" s="136" t="str">
        <f>IFERROR(VLOOKUP(CONCATENATE(G2927,E2927),LOTES!$A$6:$F$1000,6,0),"")</f>
        <v/>
      </c>
      <c r="I2927" s="132" t="str">
        <f t="shared" si="334"/>
        <v/>
      </c>
      <c r="R2927" s="132" t="str">
        <f>IFERROR(VLOOKUP(Q2927,PROVEEDORES!$A$2:$B$100,2,0),"")</f>
        <v/>
      </c>
      <c r="U2927" s="127" t="str">
        <f>IFERROR(VLOOKUP(V2927,TRANSPORTE!$A$4:$B$99,2,0),"")</f>
        <v/>
      </c>
      <c r="Y2927" s="127" t="str">
        <f>IFERROR(VLOOKUP(V2927,TRANSPORTE!$A$4:$C$99,3,0),"")</f>
        <v/>
      </c>
      <c r="Z2927" s="127" t="str">
        <f>IFERROR(VLOOKUP(V2927,TRANSPORTE!$A$4:$D$99,4,0),"")</f>
        <v/>
      </c>
      <c r="AA2927" s="127" t="str">
        <f>IFERROR(VLOOKUP(V2927,TRANSPORTE!$A$4:$E$99,5,0),"")</f>
        <v/>
      </c>
      <c r="AB2927" s="127" t="str">
        <f t="shared" si="336"/>
        <v/>
      </c>
      <c r="AC2927" s="127" t="str">
        <f t="shared" si="335"/>
        <v/>
      </c>
      <c r="AE2927" s="132" t="str">
        <f t="shared" si="333"/>
        <v/>
      </c>
      <c r="AH2927" s="127" t="str">
        <f t="shared" si="332"/>
        <v/>
      </c>
    </row>
    <row r="2928" spans="2:34" x14ac:dyDescent="0.3">
      <c r="B2928" s="127" t="str">
        <f t="shared" si="330"/>
        <v/>
      </c>
      <c r="C2928" s="127" t="str">
        <f t="shared" si="331"/>
        <v/>
      </c>
      <c r="E2928" s="159"/>
      <c r="F2928" s="148" t="str">
        <f>IFERROR(VLOOKUP(CONCATENATE(G2928,E2928),LOTES!$A$6:$D$1002,4,0),"")</f>
        <v/>
      </c>
      <c r="H2928" s="136" t="str">
        <f>IFERROR(VLOOKUP(CONCATENATE(G2928,E2928),LOTES!$A$6:$F$1000,6,0),"")</f>
        <v/>
      </c>
      <c r="I2928" s="132" t="str">
        <f t="shared" si="334"/>
        <v/>
      </c>
      <c r="R2928" s="132" t="str">
        <f>IFERROR(VLOOKUP(Q2928,PROVEEDORES!$A$2:$B$100,2,0),"")</f>
        <v/>
      </c>
      <c r="U2928" s="127" t="str">
        <f>IFERROR(VLOOKUP(V2928,TRANSPORTE!$A$4:$B$99,2,0),"")</f>
        <v/>
      </c>
      <c r="Y2928" s="127" t="str">
        <f>IFERROR(VLOOKUP(V2928,TRANSPORTE!$A$4:$C$99,3,0),"")</f>
        <v/>
      </c>
      <c r="Z2928" s="127" t="str">
        <f>IFERROR(VLOOKUP(V2928,TRANSPORTE!$A$4:$D$99,4,0),"")</f>
        <v/>
      </c>
      <c r="AA2928" s="127" t="str">
        <f>IFERROR(VLOOKUP(V2928,TRANSPORTE!$A$4:$E$99,5,0),"")</f>
        <v/>
      </c>
      <c r="AB2928" s="127" t="str">
        <f t="shared" si="336"/>
        <v/>
      </c>
      <c r="AC2928" s="127" t="str">
        <f t="shared" si="335"/>
        <v/>
      </c>
      <c r="AE2928" s="132" t="str">
        <f t="shared" si="333"/>
        <v/>
      </c>
      <c r="AH2928" s="127" t="str">
        <f t="shared" si="332"/>
        <v/>
      </c>
    </row>
    <row r="2929" spans="2:34" x14ac:dyDescent="0.3">
      <c r="B2929" s="127" t="str">
        <f t="shared" si="330"/>
        <v/>
      </c>
      <c r="C2929" s="127" t="str">
        <f t="shared" si="331"/>
        <v/>
      </c>
      <c r="E2929" s="159"/>
      <c r="F2929" s="148" t="str">
        <f>IFERROR(VLOOKUP(CONCATENATE(G2929,E2929),LOTES!$A$6:$D$1002,4,0),"")</f>
        <v/>
      </c>
      <c r="H2929" s="136" t="str">
        <f>IFERROR(VLOOKUP(CONCATENATE(G2929,E2929),LOTES!$A$6:$F$1000,6,0),"")</f>
        <v/>
      </c>
      <c r="I2929" s="132" t="str">
        <f t="shared" si="334"/>
        <v/>
      </c>
      <c r="R2929" s="132" t="str">
        <f>IFERROR(VLOOKUP(Q2929,PROVEEDORES!$A$2:$B$100,2,0),"")</f>
        <v/>
      </c>
      <c r="U2929" s="127" t="str">
        <f>IFERROR(VLOOKUP(V2929,TRANSPORTE!$A$4:$B$99,2,0),"")</f>
        <v/>
      </c>
      <c r="Y2929" s="127" t="str">
        <f>IFERROR(VLOOKUP(V2929,TRANSPORTE!$A$4:$C$99,3,0),"")</f>
        <v/>
      </c>
      <c r="Z2929" s="127" t="str">
        <f>IFERROR(VLOOKUP(V2929,TRANSPORTE!$A$4:$D$99,4,0),"")</f>
        <v/>
      </c>
      <c r="AA2929" s="127" t="str">
        <f>IFERROR(VLOOKUP(V2929,TRANSPORTE!$A$4:$E$99,5,0),"")</f>
        <v/>
      </c>
      <c r="AB2929" s="127" t="str">
        <f t="shared" si="336"/>
        <v/>
      </c>
      <c r="AC2929" s="127" t="str">
        <f t="shared" si="335"/>
        <v/>
      </c>
      <c r="AE2929" s="132" t="str">
        <f t="shared" si="333"/>
        <v/>
      </c>
      <c r="AH2929" s="127" t="str">
        <f t="shared" si="332"/>
        <v/>
      </c>
    </row>
    <row r="2930" spans="2:34" x14ac:dyDescent="0.3">
      <c r="B2930" s="127" t="str">
        <f t="shared" si="330"/>
        <v/>
      </c>
      <c r="C2930" s="127" t="str">
        <f t="shared" si="331"/>
        <v/>
      </c>
      <c r="E2930" s="159"/>
      <c r="F2930" s="148" t="str">
        <f>IFERROR(VLOOKUP(CONCATENATE(G2930,E2930),LOTES!$A$6:$D$1002,4,0),"")</f>
        <v/>
      </c>
      <c r="H2930" s="136" t="str">
        <f>IFERROR(VLOOKUP(CONCATENATE(G2930,E2930),LOTES!$A$6:$F$1000,6,0),"")</f>
        <v/>
      </c>
      <c r="I2930" s="132" t="str">
        <f t="shared" si="334"/>
        <v/>
      </c>
      <c r="R2930" s="132" t="str">
        <f>IFERROR(VLOOKUP(Q2930,PROVEEDORES!$A$2:$B$100,2,0),"")</f>
        <v/>
      </c>
      <c r="U2930" s="127" t="str">
        <f>IFERROR(VLOOKUP(V2930,TRANSPORTE!$A$4:$B$99,2,0),"")</f>
        <v/>
      </c>
      <c r="Y2930" s="127" t="str">
        <f>IFERROR(VLOOKUP(V2930,TRANSPORTE!$A$4:$C$99,3,0),"")</f>
        <v/>
      </c>
      <c r="Z2930" s="127" t="str">
        <f>IFERROR(VLOOKUP(V2930,TRANSPORTE!$A$4:$D$99,4,0),"")</f>
        <v/>
      </c>
      <c r="AA2930" s="127" t="str">
        <f>IFERROR(VLOOKUP(V2930,TRANSPORTE!$A$4:$E$99,5,0),"")</f>
        <v/>
      </c>
      <c r="AB2930" s="127" t="str">
        <f t="shared" si="336"/>
        <v/>
      </c>
      <c r="AC2930" s="127" t="str">
        <f t="shared" si="335"/>
        <v/>
      </c>
      <c r="AE2930" s="132" t="str">
        <f t="shared" si="333"/>
        <v/>
      </c>
      <c r="AH2930" s="127" t="str">
        <f t="shared" si="332"/>
        <v/>
      </c>
    </row>
    <row r="2931" spans="2:34" x14ac:dyDescent="0.3">
      <c r="B2931" s="127" t="str">
        <f t="shared" si="330"/>
        <v/>
      </c>
      <c r="C2931" s="127" t="str">
        <f t="shared" si="331"/>
        <v/>
      </c>
      <c r="E2931" s="159"/>
      <c r="F2931" s="148" t="str">
        <f>IFERROR(VLOOKUP(CONCATENATE(G2931,E2931),LOTES!$A$6:$D$1002,4,0),"")</f>
        <v/>
      </c>
      <c r="H2931" s="136" t="str">
        <f>IFERROR(VLOOKUP(CONCATENATE(G2931,E2931),LOTES!$A$6:$F$1000,6,0),"")</f>
        <v/>
      </c>
      <c r="I2931" s="132" t="str">
        <f t="shared" si="334"/>
        <v/>
      </c>
      <c r="R2931" s="132" t="str">
        <f>IFERROR(VLOOKUP(Q2931,PROVEEDORES!$A$2:$B$100,2,0),"")</f>
        <v/>
      </c>
      <c r="U2931" s="127" t="str">
        <f>IFERROR(VLOOKUP(V2931,TRANSPORTE!$A$4:$B$99,2,0),"")</f>
        <v/>
      </c>
      <c r="Y2931" s="127" t="str">
        <f>IFERROR(VLOOKUP(V2931,TRANSPORTE!$A$4:$C$99,3,0),"")</f>
        <v/>
      </c>
      <c r="Z2931" s="127" t="str">
        <f>IFERROR(VLOOKUP(V2931,TRANSPORTE!$A$4:$D$99,4,0),"")</f>
        <v/>
      </c>
      <c r="AA2931" s="127" t="str">
        <f>IFERROR(VLOOKUP(V2931,TRANSPORTE!$A$4:$E$99,5,0),"")</f>
        <v/>
      </c>
      <c r="AB2931" s="127" t="str">
        <f t="shared" si="336"/>
        <v/>
      </c>
      <c r="AC2931" s="127" t="str">
        <f t="shared" si="335"/>
        <v/>
      </c>
      <c r="AE2931" s="132" t="str">
        <f t="shared" si="333"/>
        <v/>
      </c>
      <c r="AH2931" s="127" t="str">
        <f t="shared" si="332"/>
        <v/>
      </c>
    </row>
    <row r="2932" spans="2:34" x14ac:dyDescent="0.3">
      <c r="B2932" s="127" t="str">
        <f t="shared" si="330"/>
        <v/>
      </c>
      <c r="C2932" s="127" t="str">
        <f t="shared" si="331"/>
        <v/>
      </c>
      <c r="E2932" s="159"/>
      <c r="F2932" s="148" t="str">
        <f>IFERROR(VLOOKUP(CONCATENATE(G2932,E2932),LOTES!$A$6:$D$1002,4,0),"")</f>
        <v/>
      </c>
      <c r="H2932" s="136" t="str">
        <f>IFERROR(VLOOKUP(CONCATENATE(G2932,E2932),LOTES!$A$6:$F$1000,6,0),"")</f>
        <v/>
      </c>
      <c r="I2932" s="132" t="str">
        <f t="shared" si="334"/>
        <v/>
      </c>
      <c r="R2932" s="132" t="str">
        <f>IFERROR(VLOOKUP(Q2932,PROVEEDORES!$A$2:$B$100,2,0),"")</f>
        <v/>
      </c>
      <c r="U2932" s="127" t="str">
        <f>IFERROR(VLOOKUP(V2932,TRANSPORTE!$A$4:$B$99,2,0),"")</f>
        <v/>
      </c>
      <c r="Y2932" s="127" t="str">
        <f>IFERROR(VLOOKUP(V2932,TRANSPORTE!$A$4:$C$99,3,0),"")</f>
        <v/>
      </c>
      <c r="Z2932" s="127" t="str">
        <f>IFERROR(VLOOKUP(V2932,TRANSPORTE!$A$4:$D$99,4,0),"")</f>
        <v/>
      </c>
      <c r="AA2932" s="127" t="str">
        <f>IFERROR(VLOOKUP(V2932,TRANSPORTE!$A$4:$E$99,5,0),"")</f>
        <v/>
      </c>
      <c r="AB2932" s="127" t="str">
        <f t="shared" si="336"/>
        <v/>
      </c>
      <c r="AC2932" s="127" t="str">
        <f t="shared" si="335"/>
        <v/>
      </c>
      <c r="AE2932" s="132" t="str">
        <f t="shared" si="333"/>
        <v/>
      </c>
      <c r="AH2932" s="127" t="str">
        <f t="shared" si="332"/>
        <v/>
      </c>
    </row>
    <row r="2933" spans="2:34" x14ac:dyDescent="0.3">
      <c r="B2933" s="127" t="str">
        <f t="shared" si="330"/>
        <v/>
      </c>
      <c r="C2933" s="127" t="str">
        <f t="shared" si="331"/>
        <v/>
      </c>
      <c r="E2933" s="159"/>
      <c r="F2933" s="148" t="str">
        <f>IFERROR(VLOOKUP(CONCATENATE(G2933,E2933),LOTES!$A$6:$D$1002,4,0),"")</f>
        <v/>
      </c>
      <c r="H2933" s="136" t="str">
        <f>IFERROR(VLOOKUP(CONCATENATE(G2933,E2933),LOTES!$A$6:$F$1000,6,0),"")</f>
        <v/>
      </c>
      <c r="I2933" s="132" t="str">
        <f t="shared" si="334"/>
        <v/>
      </c>
      <c r="R2933" s="132" t="str">
        <f>IFERROR(VLOOKUP(Q2933,PROVEEDORES!$A$2:$B$100,2,0),"")</f>
        <v/>
      </c>
      <c r="U2933" s="127" t="str">
        <f>IFERROR(VLOOKUP(V2933,TRANSPORTE!$A$4:$B$99,2,0),"")</f>
        <v/>
      </c>
      <c r="Y2933" s="127" t="str">
        <f>IFERROR(VLOOKUP(V2933,TRANSPORTE!$A$4:$C$99,3,0),"")</f>
        <v/>
      </c>
      <c r="Z2933" s="127" t="str">
        <f>IFERROR(VLOOKUP(V2933,TRANSPORTE!$A$4:$D$99,4,0),"")</f>
        <v/>
      </c>
      <c r="AA2933" s="127" t="str">
        <f>IFERROR(VLOOKUP(V2933,TRANSPORTE!$A$4:$E$99,5,0),"")</f>
        <v/>
      </c>
      <c r="AB2933" s="127" t="str">
        <f t="shared" si="336"/>
        <v/>
      </c>
      <c r="AC2933" s="127" t="str">
        <f t="shared" si="335"/>
        <v/>
      </c>
      <c r="AE2933" s="132" t="str">
        <f t="shared" si="333"/>
        <v/>
      </c>
      <c r="AH2933" s="127" t="str">
        <f t="shared" si="332"/>
        <v/>
      </c>
    </row>
    <row r="2934" spans="2:34" x14ac:dyDescent="0.3">
      <c r="B2934" s="127" t="str">
        <f t="shared" si="330"/>
        <v/>
      </c>
      <c r="C2934" s="127" t="str">
        <f t="shared" si="331"/>
        <v/>
      </c>
      <c r="E2934" s="159"/>
      <c r="F2934" s="148" t="str">
        <f>IFERROR(VLOOKUP(CONCATENATE(G2934,E2934),LOTES!$A$6:$D$1002,4,0),"")</f>
        <v/>
      </c>
      <c r="H2934" s="136" t="str">
        <f>IFERROR(VLOOKUP(CONCATENATE(G2934,E2934),LOTES!$A$6:$F$1000,6,0),"")</f>
        <v/>
      </c>
      <c r="I2934" s="132" t="str">
        <f t="shared" si="334"/>
        <v/>
      </c>
      <c r="R2934" s="132" t="str">
        <f>IFERROR(VLOOKUP(Q2934,PROVEEDORES!$A$2:$B$100,2,0),"")</f>
        <v/>
      </c>
      <c r="U2934" s="127" t="str">
        <f>IFERROR(VLOOKUP(V2934,TRANSPORTE!$A$4:$B$99,2,0),"")</f>
        <v/>
      </c>
      <c r="Y2934" s="127" t="str">
        <f>IFERROR(VLOOKUP(V2934,TRANSPORTE!$A$4:$C$99,3,0),"")</f>
        <v/>
      </c>
      <c r="Z2934" s="127" t="str">
        <f>IFERROR(VLOOKUP(V2934,TRANSPORTE!$A$4:$D$99,4,0),"")</f>
        <v/>
      </c>
      <c r="AA2934" s="127" t="str">
        <f>IFERROR(VLOOKUP(V2934,TRANSPORTE!$A$4:$E$99,5,0),"")</f>
        <v/>
      </c>
      <c r="AB2934" s="127" t="str">
        <f t="shared" si="336"/>
        <v/>
      </c>
      <c r="AC2934" s="127" t="str">
        <f t="shared" si="335"/>
        <v/>
      </c>
      <c r="AE2934" s="132" t="str">
        <f t="shared" si="333"/>
        <v/>
      </c>
      <c r="AH2934" s="127" t="str">
        <f t="shared" si="332"/>
        <v/>
      </c>
    </row>
    <row r="2935" spans="2:34" x14ac:dyDescent="0.3">
      <c r="B2935" s="127" t="str">
        <f t="shared" si="330"/>
        <v/>
      </c>
      <c r="C2935" s="127" t="str">
        <f t="shared" si="331"/>
        <v/>
      </c>
      <c r="E2935" s="159"/>
      <c r="F2935" s="148" t="str">
        <f>IFERROR(VLOOKUP(CONCATENATE(G2935,E2935),LOTES!$A$6:$D$1002,4,0),"")</f>
        <v/>
      </c>
      <c r="H2935" s="136" t="str">
        <f>IFERROR(VLOOKUP(CONCATENATE(G2935,E2935),LOTES!$A$6:$F$1000,6,0),"")</f>
        <v/>
      </c>
      <c r="I2935" s="132" t="str">
        <f t="shared" si="334"/>
        <v/>
      </c>
      <c r="R2935" s="132" t="str">
        <f>IFERROR(VLOOKUP(Q2935,PROVEEDORES!$A$2:$B$100,2,0),"")</f>
        <v/>
      </c>
      <c r="U2935" s="127" t="str">
        <f>IFERROR(VLOOKUP(V2935,TRANSPORTE!$A$4:$B$99,2,0),"")</f>
        <v/>
      </c>
      <c r="Y2935" s="127" t="str">
        <f>IFERROR(VLOOKUP(V2935,TRANSPORTE!$A$4:$C$99,3,0),"")</f>
        <v/>
      </c>
      <c r="Z2935" s="127" t="str">
        <f>IFERROR(VLOOKUP(V2935,TRANSPORTE!$A$4:$D$99,4,0),"")</f>
        <v/>
      </c>
      <c r="AA2935" s="127" t="str">
        <f>IFERROR(VLOOKUP(V2935,TRANSPORTE!$A$4:$E$99,5,0),"")</f>
        <v/>
      </c>
      <c r="AB2935" s="127" t="str">
        <f t="shared" si="336"/>
        <v/>
      </c>
      <c r="AC2935" s="127" t="str">
        <f t="shared" si="335"/>
        <v/>
      </c>
      <c r="AE2935" s="132" t="str">
        <f t="shared" si="333"/>
        <v/>
      </c>
      <c r="AH2935" s="127" t="str">
        <f t="shared" si="332"/>
        <v/>
      </c>
    </row>
    <row r="2936" spans="2:34" x14ac:dyDescent="0.3">
      <c r="B2936" s="127" t="str">
        <f t="shared" si="330"/>
        <v/>
      </c>
      <c r="C2936" s="127" t="str">
        <f t="shared" si="331"/>
        <v/>
      </c>
      <c r="E2936" s="159"/>
      <c r="F2936" s="148" t="str">
        <f>IFERROR(VLOOKUP(CONCATENATE(G2936,E2936),LOTES!$A$6:$D$1002,4,0),"")</f>
        <v/>
      </c>
      <c r="H2936" s="136" t="str">
        <f>IFERROR(VLOOKUP(CONCATENATE(G2936,E2936),LOTES!$A$6:$F$1000,6,0),"")</f>
        <v/>
      </c>
      <c r="I2936" s="132" t="str">
        <f t="shared" si="334"/>
        <v/>
      </c>
      <c r="R2936" s="132" t="str">
        <f>IFERROR(VLOOKUP(Q2936,PROVEEDORES!$A$2:$B$100,2,0),"")</f>
        <v/>
      </c>
      <c r="U2936" s="127" t="str">
        <f>IFERROR(VLOOKUP(V2936,TRANSPORTE!$A$4:$B$99,2,0),"")</f>
        <v/>
      </c>
      <c r="Y2936" s="127" t="str">
        <f>IFERROR(VLOOKUP(V2936,TRANSPORTE!$A$4:$C$99,3,0),"")</f>
        <v/>
      </c>
      <c r="Z2936" s="127" t="str">
        <f>IFERROR(VLOOKUP(V2936,TRANSPORTE!$A$4:$D$99,4,0),"")</f>
        <v/>
      </c>
      <c r="AA2936" s="127" t="str">
        <f>IFERROR(VLOOKUP(V2936,TRANSPORTE!$A$4:$E$99,5,0),"")</f>
        <v/>
      </c>
      <c r="AB2936" s="127" t="str">
        <f t="shared" si="336"/>
        <v/>
      </c>
      <c r="AC2936" s="127" t="str">
        <f t="shared" si="335"/>
        <v/>
      </c>
      <c r="AE2936" s="132" t="str">
        <f t="shared" si="333"/>
        <v/>
      </c>
      <c r="AH2936" s="127" t="str">
        <f t="shared" si="332"/>
        <v/>
      </c>
    </row>
    <row r="2937" spans="2:34" x14ac:dyDescent="0.3">
      <c r="B2937" s="127" t="str">
        <f t="shared" si="330"/>
        <v/>
      </c>
      <c r="C2937" s="127" t="str">
        <f t="shared" si="331"/>
        <v/>
      </c>
      <c r="E2937" s="159"/>
      <c r="F2937" s="148" t="str">
        <f>IFERROR(VLOOKUP(CONCATENATE(G2937,E2937),LOTES!$A$6:$D$1002,4,0),"")</f>
        <v/>
      </c>
      <c r="H2937" s="136" t="str">
        <f>IFERROR(VLOOKUP(CONCATENATE(G2937,E2937),LOTES!$A$6:$F$1000,6,0),"")</f>
        <v/>
      </c>
      <c r="I2937" s="132" t="str">
        <f t="shared" si="334"/>
        <v/>
      </c>
      <c r="R2937" s="132" t="str">
        <f>IFERROR(VLOOKUP(Q2937,PROVEEDORES!$A$2:$B$100,2,0),"")</f>
        <v/>
      </c>
      <c r="U2937" s="127" t="str">
        <f>IFERROR(VLOOKUP(V2937,TRANSPORTE!$A$4:$B$99,2,0),"")</f>
        <v/>
      </c>
      <c r="Y2937" s="127" t="str">
        <f>IFERROR(VLOOKUP(V2937,TRANSPORTE!$A$4:$C$99,3,0),"")</f>
        <v/>
      </c>
      <c r="Z2937" s="127" t="str">
        <f>IFERROR(VLOOKUP(V2937,TRANSPORTE!$A$4:$D$99,4,0),"")</f>
        <v/>
      </c>
      <c r="AA2937" s="127" t="str">
        <f>IFERROR(VLOOKUP(V2937,TRANSPORTE!$A$4:$E$99,5,0),"")</f>
        <v/>
      </c>
      <c r="AB2937" s="127" t="str">
        <f t="shared" si="336"/>
        <v/>
      </c>
      <c r="AC2937" s="127" t="str">
        <f t="shared" si="335"/>
        <v/>
      </c>
      <c r="AE2937" s="132" t="str">
        <f t="shared" si="333"/>
        <v/>
      </c>
      <c r="AH2937" s="127" t="str">
        <f t="shared" si="332"/>
        <v/>
      </c>
    </row>
    <row r="2938" spans="2:34" x14ac:dyDescent="0.3">
      <c r="B2938" s="127" t="str">
        <f t="shared" si="330"/>
        <v/>
      </c>
      <c r="C2938" s="127" t="str">
        <f t="shared" si="331"/>
        <v/>
      </c>
      <c r="E2938" s="159"/>
      <c r="F2938" s="148" t="str">
        <f>IFERROR(VLOOKUP(CONCATENATE(G2938,E2938),LOTES!$A$6:$D$1002,4,0),"")</f>
        <v/>
      </c>
      <c r="H2938" s="136" t="str">
        <f>IFERROR(VLOOKUP(CONCATENATE(G2938,E2938),LOTES!$A$6:$F$1000,6,0),"")</f>
        <v/>
      </c>
      <c r="I2938" s="132" t="str">
        <f t="shared" si="334"/>
        <v/>
      </c>
      <c r="R2938" s="132" t="str">
        <f>IFERROR(VLOOKUP(Q2938,PROVEEDORES!$A$2:$B$100,2,0),"")</f>
        <v/>
      </c>
      <c r="U2938" s="127" t="str">
        <f>IFERROR(VLOOKUP(V2938,TRANSPORTE!$A$4:$B$99,2,0),"")</f>
        <v/>
      </c>
      <c r="Y2938" s="127" t="str">
        <f>IFERROR(VLOOKUP(V2938,TRANSPORTE!$A$4:$C$99,3,0),"")</f>
        <v/>
      </c>
      <c r="Z2938" s="127" t="str">
        <f>IFERROR(VLOOKUP(V2938,TRANSPORTE!$A$4:$D$99,4,0),"")</f>
        <v/>
      </c>
      <c r="AA2938" s="127" t="str">
        <f>IFERROR(VLOOKUP(V2938,TRANSPORTE!$A$4:$E$99,5,0),"")</f>
        <v/>
      </c>
      <c r="AB2938" s="127" t="str">
        <f t="shared" si="336"/>
        <v/>
      </c>
      <c r="AC2938" s="127" t="str">
        <f t="shared" si="335"/>
        <v/>
      </c>
      <c r="AE2938" s="132" t="str">
        <f t="shared" si="333"/>
        <v/>
      </c>
      <c r="AH2938" s="127" t="str">
        <f t="shared" si="332"/>
        <v/>
      </c>
    </row>
    <row r="2939" spans="2:34" x14ac:dyDescent="0.3">
      <c r="B2939" s="127" t="str">
        <f t="shared" si="330"/>
        <v/>
      </c>
      <c r="C2939" s="127" t="str">
        <f t="shared" si="331"/>
        <v/>
      </c>
      <c r="E2939" s="159"/>
      <c r="F2939" s="148" t="str">
        <f>IFERROR(VLOOKUP(CONCATENATE(G2939,E2939),LOTES!$A$6:$D$1002,4,0),"")</f>
        <v/>
      </c>
      <c r="H2939" s="136" t="str">
        <f>IFERROR(VLOOKUP(CONCATENATE(G2939,E2939),LOTES!$A$6:$F$1000,6,0),"")</f>
        <v/>
      </c>
      <c r="I2939" s="132" t="str">
        <f t="shared" si="334"/>
        <v/>
      </c>
      <c r="R2939" s="132" t="str">
        <f>IFERROR(VLOOKUP(Q2939,PROVEEDORES!$A$2:$B$100,2,0),"")</f>
        <v/>
      </c>
      <c r="U2939" s="127" t="str">
        <f>IFERROR(VLOOKUP(V2939,TRANSPORTE!$A$4:$B$99,2,0),"")</f>
        <v/>
      </c>
      <c r="Y2939" s="127" t="str">
        <f>IFERROR(VLOOKUP(V2939,TRANSPORTE!$A$4:$C$99,3,0),"")</f>
        <v/>
      </c>
      <c r="Z2939" s="127" t="str">
        <f>IFERROR(VLOOKUP(V2939,TRANSPORTE!$A$4:$D$99,4,0),"")</f>
        <v/>
      </c>
      <c r="AA2939" s="127" t="str">
        <f>IFERROR(VLOOKUP(V2939,TRANSPORTE!$A$4:$E$99,5,0),"")</f>
        <v/>
      </c>
      <c r="AB2939" s="127" t="str">
        <f t="shared" si="336"/>
        <v/>
      </c>
      <c r="AC2939" s="127" t="str">
        <f t="shared" si="335"/>
        <v/>
      </c>
      <c r="AE2939" s="132" t="str">
        <f t="shared" si="333"/>
        <v/>
      </c>
      <c r="AH2939" s="127" t="str">
        <f t="shared" si="332"/>
        <v/>
      </c>
    </row>
    <row r="2940" spans="2:34" x14ac:dyDescent="0.3">
      <c r="B2940" s="127" t="str">
        <f t="shared" si="330"/>
        <v/>
      </c>
      <c r="C2940" s="127" t="str">
        <f t="shared" si="331"/>
        <v/>
      </c>
      <c r="E2940" s="159"/>
      <c r="F2940" s="148" t="str">
        <f>IFERROR(VLOOKUP(CONCATENATE(G2940,E2940),LOTES!$A$6:$D$1002,4,0),"")</f>
        <v/>
      </c>
      <c r="H2940" s="136" t="str">
        <f>IFERROR(VLOOKUP(CONCATENATE(G2940,E2940),LOTES!$A$6:$F$1000,6,0),"")</f>
        <v/>
      </c>
      <c r="I2940" s="132" t="str">
        <f t="shared" si="334"/>
        <v/>
      </c>
      <c r="R2940" s="132" t="str">
        <f>IFERROR(VLOOKUP(Q2940,PROVEEDORES!$A$2:$B$100,2,0),"")</f>
        <v/>
      </c>
      <c r="U2940" s="127" t="str">
        <f>IFERROR(VLOOKUP(V2940,TRANSPORTE!$A$4:$B$99,2,0),"")</f>
        <v/>
      </c>
      <c r="Y2940" s="127" t="str">
        <f>IFERROR(VLOOKUP(V2940,TRANSPORTE!$A$4:$C$99,3,0),"")</f>
        <v/>
      </c>
      <c r="Z2940" s="127" t="str">
        <f>IFERROR(VLOOKUP(V2940,TRANSPORTE!$A$4:$D$99,4,0),"")</f>
        <v/>
      </c>
      <c r="AA2940" s="127" t="str">
        <f>IFERROR(VLOOKUP(V2940,TRANSPORTE!$A$4:$E$99,5,0),"")</f>
        <v/>
      </c>
      <c r="AB2940" s="127" t="str">
        <f t="shared" si="336"/>
        <v/>
      </c>
      <c r="AC2940" s="127" t="str">
        <f t="shared" si="335"/>
        <v/>
      </c>
      <c r="AE2940" s="132" t="str">
        <f t="shared" si="333"/>
        <v/>
      </c>
      <c r="AH2940" s="127" t="str">
        <f t="shared" si="332"/>
        <v/>
      </c>
    </row>
    <row r="2941" spans="2:34" x14ac:dyDescent="0.3">
      <c r="B2941" s="127" t="str">
        <f t="shared" si="330"/>
        <v/>
      </c>
      <c r="C2941" s="127" t="str">
        <f t="shared" si="331"/>
        <v/>
      </c>
      <c r="E2941" s="159"/>
      <c r="F2941" s="148" t="str">
        <f>IFERROR(VLOOKUP(CONCATENATE(G2941,E2941),LOTES!$A$6:$D$1002,4,0),"")</f>
        <v/>
      </c>
      <c r="H2941" s="136" t="str">
        <f>IFERROR(VLOOKUP(CONCATENATE(G2941,E2941),LOTES!$A$6:$F$1000,6,0),"")</f>
        <v/>
      </c>
      <c r="I2941" s="132" t="str">
        <f t="shared" si="334"/>
        <v/>
      </c>
      <c r="R2941" s="132" t="str">
        <f>IFERROR(VLOOKUP(Q2941,PROVEEDORES!$A$2:$B$100,2,0),"")</f>
        <v/>
      </c>
      <c r="U2941" s="127" t="str">
        <f>IFERROR(VLOOKUP(V2941,TRANSPORTE!$A$4:$B$99,2,0),"")</f>
        <v/>
      </c>
      <c r="Y2941" s="127" t="str">
        <f>IFERROR(VLOOKUP(V2941,TRANSPORTE!$A$4:$C$99,3,0),"")</f>
        <v/>
      </c>
      <c r="Z2941" s="127" t="str">
        <f>IFERROR(VLOOKUP(V2941,TRANSPORTE!$A$4:$D$99,4,0),"")</f>
        <v/>
      </c>
      <c r="AA2941" s="127" t="str">
        <f>IFERROR(VLOOKUP(V2941,TRANSPORTE!$A$4:$E$99,5,0),"")</f>
        <v/>
      </c>
      <c r="AB2941" s="127" t="str">
        <f t="shared" si="336"/>
        <v/>
      </c>
      <c r="AC2941" s="127" t="str">
        <f t="shared" si="335"/>
        <v/>
      </c>
      <c r="AE2941" s="132" t="str">
        <f t="shared" si="333"/>
        <v/>
      </c>
      <c r="AH2941" s="127" t="str">
        <f t="shared" si="332"/>
        <v/>
      </c>
    </row>
    <row r="2942" spans="2:34" x14ac:dyDescent="0.3">
      <c r="B2942" s="127" t="str">
        <f t="shared" si="330"/>
        <v/>
      </c>
      <c r="C2942" s="127" t="str">
        <f t="shared" si="331"/>
        <v/>
      </c>
      <c r="E2942" s="159"/>
      <c r="F2942" s="148" t="str">
        <f>IFERROR(VLOOKUP(CONCATENATE(G2942,E2942),LOTES!$A$6:$D$1002,4,0),"")</f>
        <v/>
      </c>
      <c r="H2942" s="136" t="str">
        <f>IFERROR(VLOOKUP(CONCATENATE(G2942,E2942),LOTES!$A$6:$F$1000,6,0),"")</f>
        <v/>
      </c>
      <c r="I2942" s="132" t="str">
        <f t="shared" si="334"/>
        <v/>
      </c>
      <c r="R2942" s="132" t="str">
        <f>IFERROR(VLOOKUP(Q2942,PROVEEDORES!$A$2:$B$100,2,0),"")</f>
        <v/>
      </c>
      <c r="U2942" s="127" t="str">
        <f>IFERROR(VLOOKUP(V2942,TRANSPORTE!$A$4:$B$99,2,0),"")</f>
        <v/>
      </c>
      <c r="Y2942" s="127" t="str">
        <f>IFERROR(VLOOKUP(V2942,TRANSPORTE!$A$4:$C$99,3,0),"")</f>
        <v/>
      </c>
      <c r="Z2942" s="127" t="str">
        <f>IFERROR(VLOOKUP(V2942,TRANSPORTE!$A$4:$D$99,4,0),"")</f>
        <v/>
      </c>
      <c r="AA2942" s="127" t="str">
        <f>IFERROR(VLOOKUP(V2942,TRANSPORTE!$A$4:$E$99,5,0),"")</f>
        <v/>
      </c>
      <c r="AB2942" s="127" t="str">
        <f t="shared" si="336"/>
        <v/>
      </c>
      <c r="AC2942" s="127" t="str">
        <f t="shared" si="335"/>
        <v/>
      </c>
      <c r="AE2942" s="132" t="str">
        <f t="shared" si="333"/>
        <v/>
      </c>
      <c r="AH2942" s="127" t="str">
        <f t="shared" si="332"/>
        <v/>
      </c>
    </row>
    <row r="2943" spans="2:34" x14ac:dyDescent="0.3">
      <c r="B2943" s="127" t="str">
        <f t="shared" ref="B2943:B3006" si="337">CONCATENATE(A2943,AB2943)</f>
        <v/>
      </c>
      <c r="C2943" s="127" t="str">
        <f t="shared" ref="C2943:C3006" si="338">CONCATENATE(N2943,I2943)</f>
        <v/>
      </c>
      <c r="E2943" s="159"/>
      <c r="F2943" s="148" t="str">
        <f>IFERROR(VLOOKUP(CONCATENATE(G2943,E2943),LOTES!$A$6:$D$1002,4,0),"")</f>
        <v/>
      </c>
      <c r="H2943" s="136" t="str">
        <f>IFERROR(VLOOKUP(CONCATENATE(G2943,E2943),LOTES!$A$6:$F$1000,6,0),"")</f>
        <v/>
      </c>
      <c r="I2943" s="132" t="str">
        <f t="shared" si="334"/>
        <v/>
      </c>
      <c r="R2943" s="132" t="str">
        <f>IFERROR(VLOOKUP(Q2943,PROVEEDORES!$A$2:$B$100,2,0),"")</f>
        <v/>
      </c>
      <c r="U2943" s="127" t="str">
        <f>IFERROR(VLOOKUP(V2943,TRANSPORTE!$A$4:$B$99,2,0),"")</f>
        <v/>
      </c>
      <c r="Y2943" s="127" t="str">
        <f>IFERROR(VLOOKUP(V2943,TRANSPORTE!$A$4:$C$99,3,0),"")</f>
        <v/>
      </c>
      <c r="Z2943" s="127" t="str">
        <f>IFERROR(VLOOKUP(V2943,TRANSPORTE!$A$4:$D$99,4,0),"")</f>
        <v/>
      </c>
      <c r="AA2943" s="127" t="str">
        <f>IFERROR(VLOOKUP(V2943,TRANSPORTE!$A$4:$E$99,5,0),"")</f>
        <v/>
      </c>
      <c r="AB2943" s="127" t="str">
        <f t="shared" si="336"/>
        <v/>
      </c>
      <c r="AC2943" s="127" t="str">
        <f t="shared" si="335"/>
        <v/>
      </c>
      <c r="AE2943" s="132" t="str">
        <f t="shared" si="333"/>
        <v/>
      </c>
      <c r="AH2943" s="127" t="str">
        <f t="shared" ref="AH2943:AH3006" si="339">CONCATENATE(N2943,F2943)</f>
        <v/>
      </c>
    </row>
    <row r="2944" spans="2:34" x14ac:dyDescent="0.3">
      <c r="B2944" s="127" t="str">
        <f t="shared" si="337"/>
        <v/>
      </c>
      <c r="C2944" s="127" t="str">
        <f t="shared" si="338"/>
        <v/>
      </c>
      <c r="E2944" s="159"/>
      <c r="F2944" s="148" t="str">
        <f>IFERROR(VLOOKUP(CONCATENATE(G2944,E2944),LOTES!$A$6:$D$1002,4,0),"")</f>
        <v/>
      </c>
      <c r="H2944" s="136" t="str">
        <f>IFERROR(VLOOKUP(CONCATENATE(G2944,E2944),LOTES!$A$6:$F$1000,6,0),"")</f>
        <v/>
      </c>
      <c r="I2944" s="132" t="str">
        <f t="shared" si="334"/>
        <v/>
      </c>
      <c r="R2944" s="132" t="str">
        <f>IFERROR(VLOOKUP(Q2944,PROVEEDORES!$A$2:$B$100,2,0),"")</f>
        <v/>
      </c>
      <c r="U2944" s="127" t="str">
        <f>IFERROR(VLOOKUP(V2944,TRANSPORTE!$A$4:$B$99,2,0),"")</f>
        <v/>
      </c>
      <c r="Y2944" s="127" t="str">
        <f>IFERROR(VLOOKUP(V2944,TRANSPORTE!$A$4:$C$99,3,0),"")</f>
        <v/>
      </c>
      <c r="Z2944" s="127" t="str">
        <f>IFERROR(VLOOKUP(V2944,TRANSPORTE!$A$4:$D$99,4,0),"")</f>
        <v/>
      </c>
      <c r="AA2944" s="127" t="str">
        <f>IFERROR(VLOOKUP(V2944,TRANSPORTE!$A$4:$E$99,5,0),"")</f>
        <v/>
      </c>
      <c r="AB2944" s="127" t="str">
        <f t="shared" si="336"/>
        <v/>
      </c>
      <c r="AC2944" s="127" t="str">
        <f t="shared" si="335"/>
        <v/>
      </c>
      <c r="AE2944" s="132" t="str">
        <f t="shared" si="333"/>
        <v/>
      </c>
      <c r="AH2944" s="127" t="str">
        <f t="shared" si="339"/>
        <v/>
      </c>
    </row>
    <row r="2945" spans="2:34" x14ac:dyDescent="0.3">
      <c r="B2945" s="127" t="str">
        <f t="shared" si="337"/>
        <v/>
      </c>
      <c r="C2945" s="127" t="str">
        <f t="shared" si="338"/>
        <v/>
      </c>
      <c r="E2945" s="159"/>
      <c r="F2945" s="148" t="str">
        <f>IFERROR(VLOOKUP(CONCATENATE(G2945,E2945),LOTES!$A$6:$D$1002,4,0),"")</f>
        <v/>
      </c>
      <c r="H2945" s="136" t="str">
        <f>IFERROR(VLOOKUP(CONCATENATE(G2945,E2945),LOTES!$A$6:$F$1000,6,0),"")</f>
        <v/>
      </c>
      <c r="I2945" s="132" t="str">
        <f t="shared" si="334"/>
        <v/>
      </c>
      <c r="R2945" s="132" t="str">
        <f>IFERROR(VLOOKUP(Q2945,PROVEEDORES!$A$2:$B$100,2,0),"")</f>
        <v/>
      </c>
      <c r="U2945" s="127" t="str">
        <f>IFERROR(VLOOKUP(V2945,TRANSPORTE!$A$4:$B$99,2,0),"")</f>
        <v/>
      </c>
      <c r="Y2945" s="127" t="str">
        <f>IFERROR(VLOOKUP(V2945,TRANSPORTE!$A$4:$C$99,3,0),"")</f>
        <v/>
      </c>
      <c r="Z2945" s="127" t="str">
        <f>IFERROR(VLOOKUP(V2945,TRANSPORTE!$A$4:$D$99,4,0),"")</f>
        <v/>
      </c>
      <c r="AA2945" s="127" t="str">
        <f>IFERROR(VLOOKUP(V2945,TRANSPORTE!$A$4:$E$99,5,0),"")</f>
        <v/>
      </c>
      <c r="AB2945" s="127" t="str">
        <f t="shared" si="336"/>
        <v/>
      </c>
      <c r="AC2945" s="127" t="str">
        <f t="shared" si="335"/>
        <v/>
      </c>
      <c r="AE2945" s="132" t="str">
        <f t="shared" si="333"/>
        <v/>
      </c>
      <c r="AH2945" s="127" t="str">
        <f t="shared" si="339"/>
        <v/>
      </c>
    </row>
    <row r="2946" spans="2:34" x14ac:dyDescent="0.3">
      <c r="B2946" s="127" t="str">
        <f t="shared" si="337"/>
        <v/>
      </c>
      <c r="C2946" s="127" t="str">
        <f t="shared" si="338"/>
        <v/>
      </c>
      <c r="E2946" s="159"/>
      <c r="F2946" s="148" t="str">
        <f>IFERROR(VLOOKUP(CONCATENATE(G2946,E2946),LOTES!$A$6:$D$1002,4,0),"")</f>
        <v/>
      </c>
      <c r="H2946" s="136" t="str">
        <f>IFERROR(VLOOKUP(CONCATENATE(G2946,E2946),LOTES!$A$6:$F$1000,6,0),"")</f>
        <v/>
      </c>
      <c r="I2946" s="132" t="str">
        <f t="shared" si="334"/>
        <v/>
      </c>
      <c r="R2946" s="132" t="str">
        <f>IFERROR(VLOOKUP(Q2946,PROVEEDORES!$A$2:$B$100,2,0),"")</f>
        <v/>
      </c>
      <c r="U2946" s="127" t="str">
        <f>IFERROR(VLOOKUP(V2946,TRANSPORTE!$A$4:$B$99,2,0),"")</f>
        <v/>
      </c>
      <c r="Y2946" s="127" t="str">
        <f>IFERROR(VLOOKUP(V2946,TRANSPORTE!$A$4:$C$99,3,0),"")</f>
        <v/>
      </c>
      <c r="Z2946" s="127" t="str">
        <f>IFERROR(VLOOKUP(V2946,TRANSPORTE!$A$4:$D$99,4,0),"")</f>
        <v/>
      </c>
      <c r="AA2946" s="127" t="str">
        <f>IFERROR(VLOOKUP(V2946,TRANSPORTE!$A$4:$E$99,5,0),"")</f>
        <v/>
      </c>
      <c r="AB2946" s="127" t="str">
        <f t="shared" si="336"/>
        <v/>
      </c>
      <c r="AC2946" s="127" t="str">
        <f t="shared" si="335"/>
        <v/>
      </c>
      <c r="AE2946" s="132" t="str">
        <f t="shared" ref="AE2946:AE3009" si="340">IF(N2946&lt;&gt;"",IF(N2946=N2945,AE2945,AE2945+1),"")</f>
        <v/>
      </c>
      <c r="AH2946" s="127" t="str">
        <f t="shared" si="339"/>
        <v/>
      </c>
    </row>
    <row r="2947" spans="2:34" x14ac:dyDescent="0.3">
      <c r="B2947" s="127" t="str">
        <f t="shared" si="337"/>
        <v/>
      </c>
      <c r="C2947" s="127" t="str">
        <f t="shared" si="338"/>
        <v/>
      </c>
      <c r="E2947" s="159"/>
      <c r="F2947" s="148" t="str">
        <f>IFERROR(VLOOKUP(CONCATENATE(G2947,E2947),LOTES!$A$6:$D$1002,4,0),"")</f>
        <v/>
      </c>
      <c r="H2947" s="136" t="str">
        <f>IFERROR(VLOOKUP(CONCATENATE(G2947,E2947),LOTES!$A$6:$F$1000,6,0),"")</f>
        <v/>
      </c>
      <c r="I2947" s="132" t="str">
        <f t="shared" si="334"/>
        <v/>
      </c>
      <c r="R2947" s="132" t="str">
        <f>IFERROR(VLOOKUP(Q2947,PROVEEDORES!$A$2:$B$100,2,0),"")</f>
        <v/>
      </c>
      <c r="U2947" s="127" t="str">
        <f>IFERROR(VLOOKUP(V2947,TRANSPORTE!$A$4:$B$99,2,0),"")</f>
        <v/>
      </c>
      <c r="Y2947" s="127" t="str">
        <f>IFERROR(VLOOKUP(V2947,TRANSPORTE!$A$4:$C$99,3,0),"")</f>
        <v/>
      </c>
      <c r="Z2947" s="127" t="str">
        <f>IFERROR(VLOOKUP(V2947,TRANSPORTE!$A$4:$D$99,4,0),"")</f>
        <v/>
      </c>
      <c r="AA2947" s="127" t="str">
        <f>IFERROR(VLOOKUP(V2947,TRANSPORTE!$A$4:$E$99,5,0),"")</f>
        <v/>
      </c>
      <c r="AB2947" s="127" t="str">
        <f t="shared" si="336"/>
        <v/>
      </c>
      <c r="AC2947" s="127" t="str">
        <f t="shared" si="335"/>
        <v/>
      </c>
      <c r="AE2947" s="132" t="str">
        <f t="shared" si="340"/>
        <v/>
      </c>
      <c r="AH2947" s="127" t="str">
        <f t="shared" si="339"/>
        <v/>
      </c>
    </row>
    <row r="2948" spans="2:34" x14ac:dyDescent="0.3">
      <c r="B2948" s="127" t="str">
        <f t="shared" si="337"/>
        <v/>
      </c>
      <c r="C2948" s="127" t="str">
        <f t="shared" si="338"/>
        <v/>
      </c>
      <c r="E2948" s="159"/>
      <c r="F2948" s="148" t="str">
        <f>IFERROR(VLOOKUP(CONCATENATE(G2948,E2948),LOTES!$A$6:$D$1002,4,0),"")</f>
        <v/>
      </c>
      <c r="H2948" s="136" t="str">
        <f>IFERROR(VLOOKUP(CONCATENATE(G2948,E2948),LOTES!$A$6:$F$1000,6,0),"")</f>
        <v/>
      </c>
      <c r="I2948" s="132" t="str">
        <f t="shared" si="334"/>
        <v/>
      </c>
      <c r="R2948" s="132" t="str">
        <f>IFERROR(VLOOKUP(Q2948,PROVEEDORES!$A$2:$B$100,2,0),"")</f>
        <v/>
      </c>
      <c r="U2948" s="127" t="str">
        <f>IFERROR(VLOOKUP(V2948,TRANSPORTE!$A$4:$B$99,2,0),"")</f>
        <v/>
      </c>
      <c r="Y2948" s="127" t="str">
        <f>IFERROR(VLOOKUP(V2948,TRANSPORTE!$A$4:$C$99,3,0),"")</f>
        <v/>
      </c>
      <c r="Z2948" s="127" t="str">
        <f>IFERROR(VLOOKUP(V2948,TRANSPORTE!$A$4:$D$99,4,0),"")</f>
        <v/>
      </c>
      <c r="AA2948" s="127" t="str">
        <f>IFERROR(VLOOKUP(V2948,TRANSPORTE!$A$4:$E$99,5,0),"")</f>
        <v/>
      </c>
      <c r="AB2948" s="127" t="str">
        <f t="shared" si="336"/>
        <v/>
      </c>
      <c r="AC2948" s="127" t="str">
        <f t="shared" si="335"/>
        <v/>
      </c>
      <c r="AE2948" s="132" t="str">
        <f t="shared" si="340"/>
        <v/>
      </c>
      <c r="AH2948" s="127" t="str">
        <f t="shared" si="339"/>
        <v/>
      </c>
    </row>
    <row r="2949" spans="2:34" x14ac:dyDescent="0.3">
      <c r="B2949" s="127" t="str">
        <f t="shared" si="337"/>
        <v/>
      </c>
      <c r="C2949" s="127" t="str">
        <f t="shared" si="338"/>
        <v/>
      </c>
      <c r="E2949" s="159"/>
      <c r="F2949" s="148" t="str">
        <f>IFERROR(VLOOKUP(CONCATENATE(G2949,E2949),LOTES!$A$6:$D$1002,4,0),"")</f>
        <v/>
      </c>
      <c r="H2949" s="136" t="str">
        <f>IFERROR(VLOOKUP(CONCATENATE(G2949,E2949),LOTES!$A$6:$F$1000,6,0),"")</f>
        <v/>
      </c>
      <c r="I2949" s="132" t="str">
        <f t="shared" si="334"/>
        <v/>
      </c>
      <c r="R2949" s="132" t="str">
        <f>IFERROR(VLOOKUP(Q2949,PROVEEDORES!$A$2:$B$100,2,0),"")</f>
        <v/>
      </c>
      <c r="U2949" s="127" t="str">
        <f>IFERROR(VLOOKUP(V2949,TRANSPORTE!$A$4:$B$99,2,0),"")</f>
        <v/>
      </c>
      <c r="Y2949" s="127" t="str">
        <f>IFERROR(VLOOKUP(V2949,TRANSPORTE!$A$4:$C$99,3,0),"")</f>
        <v/>
      </c>
      <c r="Z2949" s="127" t="str">
        <f>IFERROR(VLOOKUP(V2949,TRANSPORTE!$A$4:$D$99,4,0),"")</f>
        <v/>
      </c>
      <c r="AA2949" s="127" t="str">
        <f>IFERROR(VLOOKUP(V2949,TRANSPORTE!$A$4:$E$99,5,0),"")</f>
        <v/>
      </c>
      <c r="AB2949" s="127" t="str">
        <f t="shared" si="336"/>
        <v/>
      </c>
      <c r="AC2949" s="127" t="str">
        <f t="shared" si="335"/>
        <v/>
      </c>
      <c r="AE2949" s="132" t="str">
        <f t="shared" si="340"/>
        <v/>
      </c>
      <c r="AH2949" s="127" t="str">
        <f t="shared" si="339"/>
        <v/>
      </c>
    </row>
    <row r="2950" spans="2:34" x14ac:dyDescent="0.3">
      <c r="B2950" s="127" t="str">
        <f t="shared" si="337"/>
        <v/>
      </c>
      <c r="C2950" s="127" t="str">
        <f t="shared" si="338"/>
        <v/>
      </c>
      <c r="E2950" s="159"/>
      <c r="F2950" s="148" t="str">
        <f>IFERROR(VLOOKUP(CONCATENATE(G2950,E2950),LOTES!$A$6:$D$1002,4,0),"")</f>
        <v/>
      </c>
      <c r="H2950" s="136" t="str">
        <f>IFERROR(VLOOKUP(CONCATENATE(G2950,E2950),LOTES!$A$6:$F$1000,6,0),"")</f>
        <v/>
      </c>
      <c r="I2950" s="132" t="str">
        <f t="shared" ref="I2950:I3013" si="341">IF(E2950&lt;&gt;"",IFERROR(IF(N2950&lt;&gt;N2949,1,IF(E2950=E2949,I2949,I2949+1)),""),"")</f>
        <v/>
      </c>
      <c r="R2950" s="132" t="str">
        <f>IFERROR(VLOOKUP(Q2950,PROVEEDORES!$A$2:$B$100,2,0),"")</f>
        <v/>
      </c>
      <c r="U2950" s="127" t="str">
        <f>IFERROR(VLOOKUP(V2950,TRANSPORTE!$A$4:$B$99,2,0),"")</f>
        <v/>
      </c>
      <c r="Y2950" s="127" t="str">
        <f>IFERROR(VLOOKUP(V2950,TRANSPORTE!$A$4:$C$99,3,0),"")</f>
        <v/>
      </c>
      <c r="Z2950" s="127" t="str">
        <f>IFERROR(VLOOKUP(V2950,TRANSPORTE!$A$4:$D$99,4,0),"")</f>
        <v/>
      </c>
      <c r="AA2950" s="127" t="str">
        <f>IFERROR(VLOOKUP(V2950,TRANSPORTE!$A$4:$E$99,5,0),"")</f>
        <v/>
      </c>
      <c r="AB2950" s="127" t="str">
        <f t="shared" si="336"/>
        <v/>
      </c>
      <c r="AC2950" s="127" t="str">
        <f t="shared" ref="AC2950:AC3013" si="342">IF(N2950&lt;&gt;"",1,"")</f>
        <v/>
      </c>
      <c r="AE2950" s="132" t="str">
        <f t="shared" si="340"/>
        <v/>
      </c>
      <c r="AH2950" s="127" t="str">
        <f t="shared" si="339"/>
        <v/>
      </c>
    </row>
    <row r="2951" spans="2:34" x14ac:dyDescent="0.3">
      <c r="B2951" s="127" t="str">
        <f t="shared" si="337"/>
        <v/>
      </c>
      <c r="C2951" s="127" t="str">
        <f t="shared" si="338"/>
        <v/>
      </c>
      <c r="E2951" s="159"/>
      <c r="F2951" s="148" t="str">
        <f>IFERROR(VLOOKUP(CONCATENATE(G2951,E2951),LOTES!$A$6:$D$1002,4,0),"")</f>
        <v/>
      </c>
      <c r="H2951" s="136" t="str">
        <f>IFERROR(VLOOKUP(CONCATENATE(G2951,E2951),LOTES!$A$6:$F$1000,6,0),"")</f>
        <v/>
      </c>
      <c r="I2951" s="132" t="str">
        <f t="shared" si="341"/>
        <v/>
      </c>
      <c r="R2951" s="132" t="str">
        <f>IFERROR(VLOOKUP(Q2951,PROVEEDORES!$A$2:$B$100,2,0),"")</f>
        <v/>
      </c>
      <c r="U2951" s="127" t="str">
        <f>IFERROR(VLOOKUP(V2951,TRANSPORTE!$A$4:$B$99,2,0),"")</f>
        <v/>
      </c>
      <c r="Y2951" s="127" t="str">
        <f>IFERROR(VLOOKUP(V2951,TRANSPORTE!$A$4:$C$99,3,0),"")</f>
        <v/>
      </c>
      <c r="Z2951" s="127" t="str">
        <f>IFERROR(VLOOKUP(V2951,TRANSPORTE!$A$4:$D$99,4,0),"")</f>
        <v/>
      </c>
      <c r="AA2951" s="127" t="str">
        <f>IFERROR(VLOOKUP(V2951,TRANSPORTE!$A$4:$E$99,5,0),"")</f>
        <v/>
      </c>
      <c r="AB2951" s="127" t="str">
        <f t="shared" si="336"/>
        <v/>
      </c>
      <c r="AC2951" s="127" t="str">
        <f t="shared" si="342"/>
        <v/>
      </c>
      <c r="AE2951" s="132" t="str">
        <f t="shared" si="340"/>
        <v/>
      </c>
      <c r="AH2951" s="127" t="str">
        <f t="shared" si="339"/>
        <v/>
      </c>
    </row>
    <row r="2952" spans="2:34" x14ac:dyDescent="0.3">
      <c r="B2952" s="127" t="str">
        <f t="shared" si="337"/>
        <v/>
      </c>
      <c r="C2952" s="127" t="str">
        <f t="shared" si="338"/>
        <v/>
      </c>
      <c r="E2952" s="159"/>
      <c r="F2952" s="148" t="str">
        <f>IFERROR(VLOOKUP(CONCATENATE(G2952,E2952),LOTES!$A$6:$D$1002,4,0),"")</f>
        <v/>
      </c>
      <c r="H2952" s="136" t="str">
        <f>IFERROR(VLOOKUP(CONCATENATE(G2952,E2952),LOTES!$A$6:$F$1000,6,0),"")</f>
        <v/>
      </c>
      <c r="I2952" s="132" t="str">
        <f t="shared" si="341"/>
        <v/>
      </c>
      <c r="R2952" s="132" t="str">
        <f>IFERROR(VLOOKUP(Q2952,PROVEEDORES!$A$2:$B$100,2,0),"")</f>
        <v/>
      </c>
      <c r="U2952" s="127" t="str">
        <f>IFERROR(VLOOKUP(V2952,TRANSPORTE!$A$4:$B$99,2,0),"")</f>
        <v/>
      </c>
      <c r="Y2952" s="127" t="str">
        <f>IFERROR(VLOOKUP(V2952,TRANSPORTE!$A$4:$C$99,3,0),"")</f>
        <v/>
      </c>
      <c r="Z2952" s="127" t="str">
        <f>IFERROR(VLOOKUP(V2952,TRANSPORTE!$A$4:$D$99,4,0),"")</f>
        <v/>
      </c>
      <c r="AA2952" s="127" t="str">
        <f>IFERROR(VLOOKUP(V2952,TRANSPORTE!$A$4:$E$99,5,0),"")</f>
        <v/>
      </c>
      <c r="AB2952" s="127" t="str">
        <f t="shared" si="336"/>
        <v/>
      </c>
      <c r="AC2952" s="127" t="str">
        <f t="shared" si="342"/>
        <v/>
      </c>
      <c r="AE2952" s="132" t="str">
        <f t="shared" si="340"/>
        <v/>
      </c>
      <c r="AH2952" s="127" t="str">
        <f t="shared" si="339"/>
        <v/>
      </c>
    </row>
    <row r="2953" spans="2:34" x14ac:dyDescent="0.3">
      <c r="B2953" s="127" t="str">
        <f t="shared" si="337"/>
        <v/>
      </c>
      <c r="C2953" s="127" t="str">
        <f t="shared" si="338"/>
        <v/>
      </c>
      <c r="E2953" s="159"/>
      <c r="F2953" s="148" t="str">
        <f>IFERROR(VLOOKUP(CONCATENATE(G2953,E2953),LOTES!$A$6:$D$1002,4,0),"")</f>
        <v/>
      </c>
      <c r="H2953" s="136" t="str">
        <f>IFERROR(VLOOKUP(CONCATENATE(G2953,E2953),LOTES!$A$6:$F$1000,6,0),"")</f>
        <v/>
      </c>
      <c r="I2953" s="132" t="str">
        <f t="shared" si="341"/>
        <v/>
      </c>
      <c r="R2953" s="132" t="str">
        <f>IFERROR(VLOOKUP(Q2953,PROVEEDORES!$A$2:$B$100,2,0),"")</f>
        <v/>
      </c>
      <c r="U2953" s="127" t="str">
        <f>IFERROR(VLOOKUP(V2953,TRANSPORTE!$A$4:$B$99,2,0),"")</f>
        <v/>
      </c>
      <c r="Y2953" s="127" t="str">
        <f>IFERROR(VLOOKUP(V2953,TRANSPORTE!$A$4:$C$99,3,0),"")</f>
        <v/>
      </c>
      <c r="Z2953" s="127" t="str">
        <f>IFERROR(VLOOKUP(V2953,TRANSPORTE!$A$4:$D$99,4,0),"")</f>
        <v/>
      </c>
      <c r="AA2953" s="127" t="str">
        <f>IFERROR(VLOOKUP(V2953,TRANSPORTE!$A$4:$E$99,5,0),"")</f>
        <v/>
      </c>
      <c r="AB2953" s="127" t="str">
        <f t="shared" si="336"/>
        <v/>
      </c>
      <c r="AC2953" s="127" t="str">
        <f t="shared" si="342"/>
        <v/>
      </c>
      <c r="AE2953" s="132" t="str">
        <f t="shared" si="340"/>
        <v/>
      </c>
      <c r="AH2953" s="127" t="str">
        <f t="shared" si="339"/>
        <v/>
      </c>
    </row>
    <row r="2954" spans="2:34" x14ac:dyDescent="0.3">
      <c r="B2954" s="127" t="str">
        <f t="shared" si="337"/>
        <v/>
      </c>
      <c r="C2954" s="127" t="str">
        <f t="shared" si="338"/>
        <v/>
      </c>
      <c r="E2954" s="159"/>
      <c r="F2954" s="148" t="str">
        <f>IFERROR(VLOOKUP(CONCATENATE(G2954,E2954),LOTES!$A$6:$D$1002,4,0),"")</f>
        <v/>
      </c>
      <c r="H2954" s="136" t="str">
        <f>IFERROR(VLOOKUP(CONCATENATE(G2954,E2954),LOTES!$A$6:$F$1000,6,0),"")</f>
        <v/>
      </c>
      <c r="I2954" s="132" t="str">
        <f t="shared" si="341"/>
        <v/>
      </c>
      <c r="R2954" s="132" t="str">
        <f>IFERROR(VLOOKUP(Q2954,PROVEEDORES!$A$2:$B$100,2,0),"")</f>
        <v/>
      </c>
      <c r="U2954" s="127" t="str">
        <f>IFERROR(VLOOKUP(V2954,TRANSPORTE!$A$4:$B$99,2,0),"")</f>
        <v/>
      </c>
      <c r="Y2954" s="127" t="str">
        <f>IFERROR(VLOOKUP(V2954,TRANSPORTE!$A$4:$C$99,3,0),"")</f>
        <v/>
      </c>
      <c r="Z2954" s="127" t="str">
        <f>IFERROR(VLOOKUP(V2954,TRANSPORTE!$A$4:$D$99,4,0),"")</f>
        <v/>
      </c>
      <c r="AA2954" s="127" t="str">
        <f>IFERROR(VLOOKUP(V2954,TRANSPORTE!$A$4:$E$99,5,0),"")</f>
        <v/>
      </c>
      <c r="AB2954" s="127" t="str">
        <f t="shared" si="336"/>
        <v/>
      </c>
      <c r="AC2954" s="127" t="str">
        <f t="shared" si="342"/>
        <v/>
      </c>
      <c r="AE2954" s="132" t="str">
        <f t="shared" si="340"/>
        <v/>
      </c>
      <c r="AH2954" s="127" t="str">
        <f t="shared" si="339"/>
        <v/>
      </c>
    </row>
    <row r="2955" spans="2:34" x14ac:dyDescent="0.3">
      <c r="B2955" s="127" t="str">
        <f t="shared" si="337"/>
        <v/>
      </c>
      <c r="C2955" s="127" t="str">
        <f t="shared" si="338"/>
        <v/>
      </c>
      <c r="E2955" s="159"/>
      <c r="F2955" s="148" t="str">
        <f>IFERROR(VLOOKUP(CONCATENATE(G2955,E2955),LOTES!$A$6:$D$1002,4,0),"")</f>
        <v/>
      </c>
      <c r="H2955" s="136" t="str">
        <f>IFERROR(VLOOKUP(CONCATENATE(G2955,E2955),LOTES!$A$6:$F$1000,6,0),"")</f>
        <v/>
      </c>
      <c r="I2955" s="132" t="str">
        <f t="shared" si="341"/>
        <v/>
      </c>
      <c r="R2955" s="132" t="str">
        <f>IFERROR(VLOOKUP(Q2955,PROVEEDORES!$A$2:$B$100,2,0),"")</f>
        <v/>
      </c>
      <c r="U2955" s="127" t="str">
        <f>IFERROR(VLOOKUP(V2955,TRANSPORTE!$A$4:$B$99,2,0),"")</f>
        <v/>
      </c>
      <c r="Y2955" s="127" t="str">
        <f>IFERROR(VLOOKUP(V2955,TRANSPORTE!$A$4:$C$99,3,0),"")</f>
        <v/>
      </c>
      <c r="Z2955" s="127" t="str">
        <f>IFERROR(VLOOKUP(V2955,TRANSPORTE!$A$4:$D$99,4,0),"")</f>
        <v/>
      </c>
      <c r="AA2955" s="127" t="str">
        <f>IFERROR(VLOOKUP(V2955,TRANSPORTE!$A$4:$E$99,5,0),"")</f>
        <v/>
      </c>
      <c r="AB2955" s="127" t="str">
        <f t="shared" ref="AB2955:AB3018" si="343">IF(N2955&lt;&gt;"",IF(A2955&lt;&gt;A2954,1,IF(N2955=N2954,AB2954,AB2954+1)),"")</f>
        <v/>
      </c>
      <c r="AC2955" s="127" t="str">
        <f t="shared" si="342"/>
        <v/>
      </c>
      <c r="AE2955" s="132" t="str">
        <f t="shared" si="340"/>
        <v/>
      </c>
      <c r="AH2955" s="127" t="str">
        <f t="shared" si="339"/>
        <v/>
      </c>
    </row>
    <row r="2956" spans="2:34" x14ac:dyDescent="0.3">
      <c r="B2956" s="127" t="str">
        <f t="shared" si="337"/>
        <v/>
      </c>
      <c r="C2956" s="127" t="str">
        <f t="shared" si="338"/>
        <v/>
      </c>
      <c r="E2956" s="159"/>
      <c r="F2956" s="148" t="str">
        <f>IFERROR(VLOOKUP(CONCATENATE(G2956,E2956),LOTES!$A$6:$D$1002,4,0),"")</f>
        <v/>
      </c>
      <c r="H2956" s="136" t="str">
        <f>IFERROR(VLOOKUP(CONCATENATE(G2956,E2956),LOTES!$A$6:$F$1000,6,0),"")</f>
        <v/>
      </c>
      <c r="I2956" s="132" t="str">
        <f t="shared" si="341"/>
        <v/>
      </c>
      <c r="R2956" s="132" t="str">
        <f>IFERROR(VLOOKUP(Q2956,PROVEEDORES!$A$2:$B$100,2,0),"")</f>
        <v/>
      </c>
      <c r="U2956" s="127" t="str">
        <f>IFERROR(VLOOKUP(V2956,TRANSPORTE!$A$4:$B$99,2,0),"")</f>
        <v/>
      </c>
      <c r="Y2956" s="127" t="str">
        <f>IFERROR(VLOOKUP(V2956,TRANSPORTE!$A$4:$C$99,3,0),"")</f>
        <v/>
      </c>
      <c r="Z2956" s="127" t="str">
        <f>IFERROR(VLOOKUP(V2956,TRANSPORTE!$A$4:$D$99,4,0),"")</f>
        <v/>
      </c>
      <c r="AA2956" s="127" t="str">
        <f>IFERROR(VLOOKUP(V2956,TRANSPORTE!$A$4:$E$99,5,0),"")</f>
        <v/>
      </c>
      <c r="AB2956" s="127" t="str">
        <f t="shared" si="343"/>
        <v/>
      </c>
      <c r="AC2956" s="127" t="str">
        <f t="shared" si="342"/>
        <v/>
      </c>
      <c r="AE2956" s="132" t="str">
        <f t="shared" si="340"/>
        <v/>
      </c>
      <c r="AH2956" s="127" t="str">
        <f t="shared" si="339"/>
        <v/>
      </c>
    </row>
    <row r="2957" spans="2:34" x14ac:dyDescent="0.3">
      <c r="B2957" s="127" t="str">
        <f t="shared" si="337"/>
        <v/>
      </c>
      <c r="C2957" s="127" t="str">
        <f t="shared" si="338"/>
        <v/>
      </c>
      <c r="E2957" s="159"/>
      <c r="F2957" s="148" t="str">
        <f>IFERROR(VLOOKUP(CONCATENATE(G2957,E2957),LOTES!$A$6:$D$1002,4,0),"")</f>
        <v/>
      </c>
      <c r="H2957" s="136" t="str">
        <f>IFERROR(VLOOKUP(CONCATENATE(G2957,E2957),LOTES!$A$6:$F$1000,6,0),"")</f>
        <v/>
      </c>
      <c r="I2957" s="132" t="str">
        <f t="shared" si="341"/>
        <v/>
      </c>
      <c r="R2957" s="132" t="str">
        <f>IFERROR(VLOOKUP(Q2957,PROVEEDORES!$A$2:$B$100,2,0),"")</f>
        <v/>
      </c>
      <c r="U2957" s="127" t="str">
        <f>IFERROR(VLOOKUP(V2957,TRANSPORTE!$A$4:$B$99,2,0),"")</f>
        <v/>
      </c>
      <c r="Y2957" s="127" t="str">
        <f>IFERROR(VLOOKUP(V2957,TRANSPORTE!$A$4:$C$99,3,0),"")</f>
        <v/>
      </c>
      <c r="Z2957" s="127" t="str">
        <f>IFERROR(VLOOKUP(V2957,TRANSPORTE!$A$4:$D$99,4,0),"")</f>
        <v/>
      </c>
      <c r="AA2957" s="127" t="str">
        <f>IFERROR(VLOOKUP(V2957,TRANSPORTE!$A$4:$E$99,5,0),"")</f>
        <v/>
      </c>
      <c r="AB2957" s="127" t="str">
        <f t="shared" si="343"/>
        <v/>
      </c>
      <c r="AC2957" s="127" t="str">
        <f t="shared" si="342"/>
        <v/>
      </c>
      <c r="AE2957" s="132" t="str">
        <f t="shared" si="340"/>
        <v/>
      </c>
      <c r="AH2957" s="127" t="str">
        <f t="shared" si="339"/>
        <v/>
      </c>
    </row>
    <row r="2958" spans="2:34" x14ac:dyDescent="0.3">
      <c r="B2958" s="127" t="str">
        <f t="shared" si="337"/>
        <v/>
      </c>
      <c r="C2958" s="127" t="str">
        <f t="shared" si="338"/>
        <v/>
      </c>
      <c r="E2958" s="159"/>
      <c r="F2958" s="148" t="str">
        <f>IFERROR(VLOOKUP(CONCATENATE(G2958,E2958),LOTES!$A$6:$D$1002,4,0),"")</f>
        <v/>
      </c>
      <c r="H2958" s="136" t="str">
        <f>IFERROR(VLOOKUP(CONCATENATE(G2958,E2958),LOTES!$A$6:$F$1000,6,0),"")</f>
        <v/>
      </c>
      <c r="I2958" s="132" t="str">
        <f t="shared" si="341"/>
        <v/>
      </c>
      <c r="R2958" s="132" t="str">
        <f>IFERROR(VLOOKUP(Q2958,PROVEEDORES!$A$2:$B$100,2,0),"")</f>
        <v/>
      </c>
      <c r="U2958" s="127" t="str">
        <f>IFERROR(VLOOKUP(V2958,TRANSPORTE!$A$4:$B$99,2,0),"")</f>
        <v/>
      </c>
      <c r="Y2958" s="127" t="str">
        <f>IFERROR(VLOOKUP(V2958,TRANSPORTE!$A$4:$C$99,3,0),"")</f>
        <v/>
      </c>
      <c r="Z2958" s="127" t="str">
        <f>IFERROR(VLOOKUP(V2958,TRANSPORTE!$A$4:$D$99,4,0),"")</f>
        <v/>
      </c>
      <c r="AA2958" s="127" t="str">
        <f>IFERROR(VLOOKUP(V2958,TRANSPORTE!$A$4:$E$99,5,0),"")</f>
        <v/>
      </c>
      <c r="AB2958" s="127" t="str">
        <f t="shared" si="343"/>
        <v/>
      </c>
      <c r="AC2958" s="127" t="str">
        <f t="shared" si="342"/>
        <v/>
      </c>
      <c r="AE2958" s="132" t="str">
        <f t="shared" si="340"/>
        <v/>
      </c>
      <c r="AH2958" s="127" t="str">
        <f t="shared" si="339"/>
        <v/>
      </c>
    </row>
    <row r="2959" spans="2:34" x14ac:dyDescent="0.3">
      <c r="B2959" s="127" t="str">
        <f t="shared" si="337"/>
        <v/>
      </c>
      <c r="C2959" s="127" t="str">
        <f t="shared" si="338"/>
        <v/>
      </c>
      <c r="E2959" s="159"/>
      <c r="F2959" s="148" t="str">
        <f>IFERROR(VLOOKUP(CONCATENATE(G2959,E2959),LOTES!$A$6:$D$1002,4,0),"")</f>
        <v/>
      </c>
      <c r="H2959" s="136" t="str">
        <f>IFERROR(VLOOKUP(CONCATENATE(G2959,E2959),LOTES!$A$6:$F$1000,6,0),"")</f>
        <v/>
      </c>
      <c r="I2959" s="132" t="str">
        <f t="shared" si="341"/>
        <v/>
      </c>
      <c r="R2959" s="132" t="str">
        <f>IFERROR(VLOOKUP(Q2959,PROVEEDORES!$A$2:$B$100,2,0),"")</f>
        <v/>
      </c>
      <c r="U2959" s="127" t="str">
        <f>IFERROR(VLOOKUP(V2959,TRANSPORTE!$A$4:$B$99,2,0),"")</f>
        <v/>
      </c>
      <c r="Y2959" s="127" t="str">
        <f>IFERROR(VLOOKUP(V2959,TRANSPORTE!$A$4:$C$99,3,0),"")</f>
        <v/>
      </c>
      <c r="Z2959" s="127" t="str">
        <f>IFERROR(VLOOKUP(V2959,TRANSPORTE!$A$4:$D$99,4,0),"")</f>
        <v/>
      </c>
      <c r="AA2959" s="127" t="str">
        <f>IFERROR(VLOOKUP(V2959,TRANSPORTE!$A$4:$E$99,5,0),"")</f>
        <v/>
      </c>
      <c r="AB2959" s="127" t="str">
        <f t="shared" si="343"/>
        <v/>
      </c>
      <c r="AC2959" s="127" t="str">
        <f t="shared" si="342"/>
        <v/>
      </c>
      <c r="AE2959" s="132" t="str">
        <f t="shared" si="340"/>
        <v/>
      </c>
      <c r="AH2959" s="127" t="str">
        <f t="shared" si="339"/>
        <v/>
      </c>
    </row>
    <row r="2960" spans="2:34" x14ac:dyDescent="0.3">
      <c r="B2960" s="127" t="str">
        <f t="shared" si="337"/>
        <v/>
      </c>
      <c r="C2960" s="127" t="str">
        <f t="shared" si="338"/>
        <v/>
      </c>
      <c r="E2960" s="159"/>
      <c r="F2960" s="148" t="str">
        <f>IFERROR(VLOOKUP(CONCATENATE(G2960,E2960),LOTES!$A$6:$D$1002,4,0),"")</f>
        <v/>
      </c>
      <c r="H2960" s="136" t="str">
        <f>IFERROR(VLOOKUP(CONCATENATE(G2960,E2960),LOTES!$A$6:$F$1000,6,0),"")</f>
        <v/>
      </c>
      <c r="I2960" s="132" t="str">
        <f t="shared" si="341"/>
        <v/>
      </c>
      <c r="R2960" s="132" t="str">
        <f>IFERROR(VLOOKUP(Q2960,PROVEEDORES!$A$2:$B$100,2,0),"")</f>
        <v/>
      </c>
      <c r="U2960" s="127" t="str">
        <f>IFERROR(VLOOKUP(V2960,TRANSPORTE!$A$4:$B$99,2,0),"")</f>
        <v/>
      </c>
      <c r="Y2960" s="127" t="str">
        <f>IFERROR(VLOOKUP(V2960,TRANSPORTE!$A$4:$C$99,3,0),"")</f>
        <v/>
      </c>
      <c r="Z2960" s="127" t="str">
        <f>IFERROR(VLOOKUP(V2960,TRANSPORTE!$A$4:$D$99,4,0),"")</f>
        <v/>
      </c>
      <c r="AA2960" s="127" t="str">
        <f>IFERROR(VLOOKUP(V2960,TRANSPORTE!$A$4:$E$99,5,0),"")</f>
        <v/>
      </c>
      <c r="AB2960" s="127" t="str">
        <f t="shared" si="343"/>
        <v/>
      </c>
      <c r="AC2960" s="127" t="str">
        <f t="shared" si="342"/>
        <v/>
      </c>
      <c r="AE2960" s="132" t="str">
        <f t="shared" si="340"/>
        <v/>
      </c>
      <c r="AH2960" s="127" t="str">
        <f t="shared" si="339"/>
        <v/>
      </c>
    </row>
    <row r="2961" spans="2:34" x14ac:dyDescent="0.3">
      <c r="B2961" s="127" t="str">
        <f t="shared" si="337"/>
        <v/>
      </c>
      <c r="C2961" s="127" t="str">
        <f t="shared" si="338"/>
        <v/>
      </c>
      <c r="E2961" s="159"/>
      <c r="F2961" s="148" t="str">
        <f>IFERROR(VLOOKUP(CONCATENATE(G2961,E2961),LOTES!$A$6:$D$1002,4,0),"")</f>
        <v/>
      </c>
      <c r="H2961" s="136" t="str">
        <f>IFERROR(VLOOKUP(CONCATENATE(G2961,E2961),LOTES!$A$6:$F$1000,6,0),"")</f>
        <v/>
      </c>
      <c r="I2961" s="132" t="str">
        <f t="shared" si="341"/>
        <v/>
      </c>
      <c r="R2961" s="132" t="str">
        <f>IFERROR(VLOOKUP(Q2961,PROVEEDORES!$A$2:$B$100,2,0),"")</f>
        <v/>
      </c>
      <c r="U2961" s="127" t="str">
        <f>IFERROR(VLOOKUP(V2961,TRANSPORTE!$A$4:$B$99,2,0),"")</f>
        <v/>
      </c>
      <c r="Y2961" s="127" t="str">
        <f>IFERROR(VLOOKUP(V2961,TRANSPORTE!$A$4:$C$99,3,0),"")</f>
        <v/>
      </c>
      <c r="Z2961" s="127" t="str">
        <f>IFERROR(VLOOKUP(V2961,TRANSPORTE!$A$4:$D$99,4,0),"")</f>
        <v/>
      </c>
      <c r="AA2961" s="127" t="str">
        <f>IFERROR(VLOOKUP(V2961,TRANSPORTE!$A$4:$E$99,5,0),"")</f>
        <v/>
      </c>
      <c r="AB2961" s="127" t="str">
        <f t="shared" si="343"/>
        <v/>
      </c>
      <c r="AC2961" s="127" t="str">
        <f t="shared" si="342"/>
        <v/>
      </c>
      <c r="AE2961" s="132" t="str">
        <f t="shared" si="340"/>
        <v/>
      </c>
      <c r="AH2961" s="127" t="str">
        <f t="shared" si="339"/>
        <v/>
      </c>
    </row>
    <row r="2962" spans="2:34" x14ac:dyDescent="0.3">
      <c r="B2962" s="127" t="str">
        <f t="shared" si="337"/>
        <v/>
      </c>
      <c r="C2962" s="127" t="str">
        <f t="shared" si="338"/>
        <v/>
      </c>
      <c r="E2962" s="159"/>
      <c r="F2962" s="148" t="str">
        <f>IFERROR(VLOOKUP(CONCATENATE(G2962,E2962),LOTES!$A$6:$D$1002,4,0),"")</f>
        <v/>
      </c>
      <c r="H2962" s="136" t="str">
        <f>IFERROR(VLOOKUP(CONCATENATE(G2962,E2962),LOTES!$A$6:$F$1000,6,0),"")</f>
        <v/>
      </c>
      <c r="I2962" s="132" t="str">
        <f t="shared" si="341"/>
        <v/>
      </c>
      <c r="R2962" s="132" t="str">
        <f>IFERROR(VLOOKUP(Q2962,PROVEEDORES!$A$2:$B$100,2,0),"")</f>
        <v/>
      </c>
      <c r="U2962" s="127" t="str">
        <f>IFERROR(VLOOKUP(V2962,TRANSPORTE!$A$4:$B$99,2,0),"")</f>
        <v/>
      </c>
      <c r="Y2962" s="127" t="str">
        <f>IFERROR(VLOOKUP(V2962,TRANSPORTE!$A$4:$C$99,3,0),"")</f>
        <v/>
      </c>
      <c r="Z2962" s="127" t="str">
        <f>IFERROR(VLOOKUP(V2962,TRANSPORTE!$A$4:$D$99,4,0),"")</f>
        <v/>
      </c>
      <c r="AA2962" s="127" t="str">
        <f>IFERROR(VLOOKUP(V2962,TRANSPORTE!$A$4:$E$99,5,0),"")</f>
        <v/>
      </c>
      <c r="AB2962" s="127" t="str">
        <f t="shared" si="343"/>
        <v/>
      </c>
      <c r="AC2962" s="127" t="str">
        <f t="shared" si="342"/>
        <v/>
      </c>
      <c r="AE2962" s="132" t="str">
        <f t="shared" si="340"/>
        <v/>
      </c>
      <c r="AH2962" s="127" t="str">
        <f t="shared" si="339"/>
        <v/>
      </c>
    </row>
    <row r="2963" spans="2:34" x14ac:dyDescent="0.3">
      <c r="B2963" s="127" t="str">
        <f t="shared" si="337"/>
        <v/>
      </c>
      <c r="C2963" s="127" t="str">
        <f t="shared" si="338"/>
        <v/>
      </c>
      <c r="E2963" s="159"/>
      <c r="F2963" s="148" t="str">
        <f>IFERROR(VLOOKUP(CONCATENATE(G2963,E2963),LOTES!$A$6:$D$1002,4,0),"")</f>
        <v/>
      </c>
      <c r="H2963" s="136" t="str">
        <f>IFERROR(VLOOKUP(CONCATENATE(G2963,E2963),LOTES!$A$6:$F$1000,6,0),"")</f>
        <v/>
      </c>
      <c r="I2963" s="132" t="str">
        <f t="shared" si="341"/>
        <v/>
      </c>
      <c r="R2963" s="132" t="str">
        <f>IFERROR(VLOOKUP(Q2963,PROVEEDORES!$A$2:$B$100,2,0),"")</f>
        <v/>
      </c>
      <c r="U2963" s="127" t="str">
        <f>IFERROR(VLOOKUP(V2963,TRANSPORTE!$A$4:$B$99,2,0),"")</f>
        <v/>
      </c>
      <c r="Y2963" s="127" t="str">
        <f>IFERROR(VLOOKUP(V2963,TRANSPORTE!$A$4:$C$99,3,0),"")</f>
        <v/>
      </c>
      <c r="Z2963" s="127" t="str">
        <f>IFERROR(VLOOKUP(V2963,TRANSPORTE!$A$4:$D$99,4,0),"")</f>
        <v/>
      </c>
      <c r="AA2963" s="127" t="str">
        <f>IFERROR(VLOOKUP(V2963,TRANSPORTE!$A$4:$E$99,5,0),"")</f>
        <v/>
      </c>
      <c r="AB2963" s="127" t="str">
        <f t="shared" si="343"/>
        <v/>
      </c>
      <c r="AC2963" s="127" t="str">
        <f t="shared" si="342"/>
        <v/>
      </c>
      <c r="AE2963" s="132" t="str">
        <f t="shared" si="340"/>
        <v/>
      </c>
      <c r="AH2963" s="127" t="str">
        <f t="shared" si="339"/>
        <v/>
      </c>
    </row>
    <row r="2964" spans="2:34" x14ac:dyDescent="0.3">
      <c r="B2964" s="127" t="str">
        <f t="shared" si="337"/>
        <v/>
      </c>
      <c r="C2964" s="127" t="str">
        <f t="shared" si="338"/>
        <v/>
      </c>
      <c r="E2964" s="159"/>
      <c r="F2964" s="148" t="str">
        <f>IFERROR(VLOOKUP(CONCATENATE(G2964,E2964),LOTES!$A$6:$D$1002,4,0),"")</f>
        <v/>
      </c>
      <c r="H2964" s="136" t="str">
        <f>IFERROR(VLOOKUP(CONCATENATE(G2964,E2964),LOTES!$A$6:$F$1000,6,0),"")</f>
        <v/>
      </c>
      <c r="I2964" s="132" t="str">
        <f t="shared" si="341"/>
        <v/>
      </c>
      <c r="R2964" s="132" t="str">
        <f>IFERROR(VLOOKUP(Q2964,PROVEEDORES!$A$2:$B$100,2,0),"")</f>
        <v/>
      </c>
      <c r="U2964" s="127" t="str">
        <f>IFERROR(VLOOKUP(V2964,TRANSPORTE!$A$4:$B$99,2,0),"")</f>
        <v/>
      </c>
      <c r="Y2964" s="127" t="str">
        <f>IFERROR(VLOOKUP(V2964,TRANSPORTE!$A$4:$C$99,3,0),"")</f>
        <v/>
      </c>
      <c r="Z2964" s="127" t="str">
        <f>IFERROR(VLOOKUP(V2964,TRANSPORTE!$A$4:$D$99,4,0),"")</f>
        <v/>
      </c>
      <c r="AA2964" s="127" t="str">
        <f>IFERROR(VLOOKUP(V2964,TRANSPORTE!$A$4:$E$99,5,0),"")</f>
        <v/>
      </c>
      <c r="AB2964" s="127" t="str">
        <f t="shared" si="343"/>
        <v/>
      </c>
      <c r="AC2964" s="127" t="str">
        <f t="shared" si="342"/>
        <v/>
      </c>
      <c r="AE2964" s="132" t="str">
        <f t="shared" si="340"/>
        <v/>
      </c>
      <c r="AH2964" s="127" t="str">
        <f t="shared" si="339"/>
        <v/>
      </c>
    </row>
    <row r="2965" spans="2:34" x14ac:dyDescent="0.3">
      <c r="B2965" s="127" t="str">
        <f t="shared" si="337"/>
        <v/>
      </c>
      <c r="C2965" s="127" t="str">
        <f t="shared" si="338"/>
        <v/>
      </c>
      <c r="E2965" s="159"/>
      <c r="F2965" s="148" t="str">
        <f>IFERROR(VLOOKUP(CONCATENATE(G2965,E2965),LOTES!$A$6:$D$1002,4,0),"")</f>
        <v/>
      </c>
      <c r="H2965" s="136" t="str">
        <f>IFERROR(VLOOKUP(CONCATENATE(G2965,E2965),LOTES!$A$6:$F$1000,6,0),"")</f>
        <v/>
      </c>
      <c r="I2965" s="132" t="str">
        <f t="shared" si="341"/>
        <v/>
      </c>
      <c r="R2965" s="132" t="str">
        <f>IFERROR(VLOOKUP(Q2965,PROVEEDORES!$A$2:$B$100,2,0),"")</f>
        <v/>
      </c>
      <c r="U2965" s="127" t="str">
        <f>IFERROR(VLOOKUP(V2965,TRANSPORTE!$A$4:$B$99,2,0),"")</f>
        <v/>
      </c>
      <c r="Y2965" s="127" t="str">
        <f>IFERROR(VLOOKUP(V2965,TRANSPORTE!$A$4:$C$99,3,0),"")</f>
        <v/>
      </c>
      <c r="Z2965" s="127" t="str">
        <f>IFERROR(VLOOKUP(V2965,TRANSPORTE!$A$4:$D$99,4,0),"")</f>
        <v/>
      </c>
      <c r="AA2965" s="127" t="str">
        <f>IFERROR(VLOOKUP(V2965,TRANSPORTE!$A$4:$E$99,5,0),"")</f>
        <v/>
      </c>
      <c r="AB2965" s="127" t="str">
        <f t="shared" si="343"/>
        <v/>
      </c>
      <c r="AC2965" s="127" t="str">
        <f t="shared" si="342"/>
        <v/>
      </c>
      <c r="AE2965" s="132" t="str">
        <f t="shared" si="340"/>
        <v/>
      </c>
      <c r="AH2965" s="127" t="str">
        <f t="shared" si="339"/>
        <v/>
      </c>
    </row>
    <row r="2966" spans="2:34" x14ac:dyDescent="0.3">
      <c r="B2966" s="127" t="str">
        <f t="shared" si="337"/>
        <v/>
      </c>
      <c r="C2966" s="127" t="str">
        <f t="shared" si="338"/>
        <v/>
      </c>
      <c r="E2966" s="159"/>
      <c r="F2966" s="148" t="str">
        <f>IFERROR(VLOOKUP(CONCATENATE(G2966,E2966),LOTES!$A$6:$D$1002,4,0),"")</f>
        <v/>
      </c>
      <c r="H2966" s="136" t="str">
        <f>IFERROR(VLOOKUP(CONCATENATE(G2966,E2966),LOTES!$A$6:$F$1000,6,0),"")</f>
        <v/>
      </c>
      <c r="I2966" s="132" t="str">
        <f t="shared" si="341"/>
        <v/>
      </c>
      <c r="R2966" s="132" t="str">
        <f>IFERROR(VLOOKUP(Q2966,PROVEEDORES!$A$2:$B$100,2,0),"")</f>
        <v/>
      </c>
      <c r="U2966" s="127" t="str">
        <f>IFERROR(VLOOKUP(V2966,TRANSPORTE!$A$4:$B$99,2,0),"")</f>
        <v/>
      </c>
      <c r="Y2966" s="127" t="str">
        <f>IFERROR(VLOOKUP(V2966,TRANSPORTE!$A$4:$C$99,3,0),"")</f>
        <v/>
      </c>
      <c r="Z2966" s="127" t="str">
        <f>IFERROR(VLOOKUP(V2966,TRANSPORTE!$A$4:$D$99,4,0),"")</f>
        <v/>
      </c>
      <c r="AA2966" s="127" t="str">
        <f>IFERROR(VLOOKUP(V2966,TRANSPORTE!$A$4:$E$99,5,0),"")</f>
        <v/>
      </c>
      <c r="AB2966" s="127" t="str">
        <f t="shared" si="343"/>
        <v/>
      </c>
      <c r="AC2966" s="127" t="str">
        <f t="shared" si="342"/>
        <v/>
      </c>
      <c r="AE2966" s="132" t="str">
        <f t="shared" si="340"/>
        <v/>
      </c>
      <c r="AH2966" s="127" t="str">
        <f t="shared" si="339"/>
        <v/>
      </c>
    </row>
    <row r="2967" spans="2:34" x14ac:dyDescent="0.3">
      <c r="B2967" s="127" t="str">
        <f t="shared" si="337"/>
        <v/>
      </c>
      <c r="C2967" s="127" t="str">
        <f t="shared" si="338"/>
        <v/>
      </c>
      <c r="E2967" s="159"/>
      <c r="F2967" s="148" t="str">
        <f>IFERROR(VLOOKUP(CONCATENATE(G2967,E2967),LOTES!$A$6:$D$1002,4,0),"")</f>
        <v/>
      </c>
      <c r="H2967" s="136" t="str">
        <f>IFERROR(VLOOKUP(CONCATENATE(G2967,E2967),LOTES!$A$6:$F$1000,6,0),"")</f>
        <v/>
      </c>
      <c r="I2967" s="132" t="str">
        <f t="shared" si="341"/>
        <v/>
      </c>
      <c r="R2967" s="132" t="str">
        <f>IFERROR(VLOOKUP(Q2967,PROVEEDORES!$A$2:$B$100,2,0),"")</f>
        <v/>
      </c>
      <c r="U2967" s="127" t="str">
        <f>IFERROR(VLOOKUP(V2967,TRANSPORTE!$A$4:$B$99,2,0),"")</f>
        <v/>
      </c>
      <c r="Y2967" s="127" t="str">
        <f>IFERROR(VLOOKUP(V2967,TRANSPORTE!$A$4:$C$99,3,0),"")</f>
        <v/>
      </c>
      <c r="Z2967" s="127" t="str">
        <f>IFERROR(VLOOKUP(V2967,TRANSPORTE!$A$4:$D$99,4,0),"")</f>
        <v/>
      </c>
      <c r="AA2967" s="127" t="str">
        <f>IFERROR(VLOOKUP(V2967,TRANSPORTE!$A$4:$E$99,5,0),"")</f>
        <v/>
      </c>
      <c r="AB2967" s="127" t="str">
        <f t="shared" si="343"/>
        <v/>
      </c>
      <c r="AC2967" s="127" t="str">
        <f t="shared" si="342"/>
        <v/>
      </c>
      <c r="AE2967" s="132" t="str">
        <f t="shared" si="340"/>
        <v/>
      </c>
      <c r="AH2967" s="127" t="str">
        <f t="shared" si="339"/>
        <v/>
      </c>
    </row>
    <row r="2968" spans="2:34" x14ac:dyDescent="0.3">
      <c r="B2968" s="127" t="str">
        <f t="shared" si="337"/>
        <v/>
      </c>
      <c r="C2968" s="127" t="str">
        <f t="shared" si="338"/>
        <v/>
      </c>
      <c r="E2968" s="159"/>
      <c r="F2968" s="148" t="str">
        <f>IFERROR(VLOOKUP(CONCATENATE(G2968,E2968),LOTES!$A$6:$D$1002,4,0),"")</f>
        <v/>
      </c>
      <c r="H2968" s="136" t="str">
        <f>IFERROR(VLOOKUP(CONCATENATE(G2968,E2968),LOTES!$A$6:$F$1000,6,0),"")</f>
        <v/>
      </c>
      <c r="I2968" s="132" t="str">
        <f t="shared" si="341"/>
        <v/>
      </c>
      <c r="R2968" s="132" t="str">
        <f>IFERROR(VLOOKUP(Q2968,PROVEEDORES!$A$2:$B$100,2,0),"")</f>
        <v/>
      </c>
      <c r="U2968" s="127" t="str">
        <f>IFERROR(VLOOKUP(V2968,TRANSPORTE!$A$4:$B$99,2,0),"")</f>
        <v/>
      </c>
      <c r="Y2968" s="127" t="str">
        <f>IFERROR(VLOOKUP(V2968,TRANSPORTE!$A$4:$C$99,3,0),"")</f>
        <v/>
      </c>
      <c r="Z2968" s="127" t="str">
        <f>IFERROR(VLOOKUP(V2968,TRANSPORTE!$A$4:$D$99,4,0),"")</f>
        <v/>
      </c>
      <c r="AA2968" s="127" t="str">
        <f>IFERROR(VLOOKUP(V2968,TRANSPORTE!$A$4:$E$99,5,0),"")</f>
        <v/>
      </c>
      <c r="AB2968" s="127" t="str">
        <f t="shared" si="343"/>
        <v/>
      </c>
      <c r="AC2968" s="127" t="str">
        <f t="shared" si="342"/>
        <v/>
      </c>
      <c r="AE2968" s="132" t="str">
        <f t="shared" si="340"/>
        <v/>
      </c>
      <c r="AH2968" s="127" t="str">
        <f t="shared" si="339"/>
        <v/>
      </c>
    </row>
    <row r="2969" spans="2:34" x14ac:dyDescent="0.3">
      <c r="B2969" s="127" t="str">
        <f t="shared" si="337"/>
        <v/>
      </c>
      <c r="C2969" s="127" t="str">
        <f t="shared" si="338"/>
        <v/>
      </c>
      <c r="E2969" s="159"/>
      <c r="F2969" s="148" t="str">
        <f>IFERROR(VLOOKUP(CONCATENATE(G2969,E2969),LOTES!$A$6:$D$1002,4,0),"")</f>
        <v/>
      </c>
      <c r="H2969" s="136" t="str">
        <f>IFERROR(VLOOKUP(CONCATENATE(G2969,E2969),LOTES!$A$6:$F$1000,6,0),"")</f>
        <v/>
      </c>
      <c r="I2969" s="132" t="str">
        <f t="shared" si="341"/>
        <v/>
      </c>
      <c r="R2969" s="132" t="str">
        <f>IFERROR(VLOOKUP(Q2969,PROVEEDORES!$A$2:$B$100,2,0),"")</f>
        <v/>
      </c>
      <c r="U2969" s="127" t="str">
        <f>IFERROR(VLOOKUP(V2969,TRANSPORTE!$A$4:$B$99,2,0),"")</f>
        <v/>
      </c>
      <c r="Y2969" s="127" t="str">
        <f>IFERROR(VLOOKUP(V2969,TRANSPORTE!$A$4:$C$99,3,0),"")</f>
        <v/>
      </c>
      <c r="Z2969" s="127" t="str">
        <f>IFERROR(VLOOKUP(V2969,TRANSPORTE!$A$4:$D$99,4,0),"")</f>
        <v/>
      </c>
      <c r="AA2969" s="127" t="str">
        <f>IFERROR(VLOOKUP(V2969,TRANSPORTE!$A$4:$E$99,5,0),"")</f>
        <v/>
      </c>
      <c r="AB2969" s="127" t="str">
        <f t="shared" si="343"/>
        <v/>
      </c>
      <c r="AC2969" s="127" t="str">
        <f t="shared" si="342"/>
        <v/>
      </c>
      <c r="AE2969" s="132" t="str">
        <f t="shared" si="340"/>
        <v/>
      </c>
      <c r="AH2969" s="127" t="str">
        <f t="shared" si="339"/>
        <v/>
      </c>
    </row>
    <row r="2970" spans="2:34" x14ac:dyDescent="0.3">
      <c r="B2970" s="127" t="str">
        <f t="shared" si="337"/>
        <v/>
      </c>
      <c r="C2970" s="127" t="str">
        <f t="shared" si="338"/>
        <v/>
      </c>
      <c r="E2970" s="159"/>
      <c r="F2970" s="148" t="str">
        <f>IFERROR(VLOOKUP(CONCATENATE(G2970,E2970),LOTES!$A$6:$D$1002,4,0),"")</f>
        <v/>
      </c>
      <c r="H2970" s="136" t="str">
        <f>IFERROR(VLOOKUP(CONCATENATE(G2970,E2970),LOTES!$A$6:$F$1000,6,0),"")</f>
        <v/>
      </c>
      <c r="I2970" s="132" t="str">
        <f t="shared" si="341"/>
        <v/>
      </c>
      <c r="R2970" s="132" t="str">
        <f>IFERROR(VLOOKUP(Q2970,PROVEEDORES!$A$2:$B$100,2,0),"")</f>
        <v/>
      </c>
      <c r="U2970" s="127" t="str">
        <f>IFERROR(VLOOKUP(V2970,TRANSPORTE!$A$4:$B$99,2,0),"")</f>
        <v/>
      </c>
      <c r="Y2970" s="127" t="str">
        <f>IFERROR(VLOOKUP(V2970,TRANSPORTE!$A$4:$C$99,3,0),"")</f>
        <v/>
      </c>
      <c r="Z2970" s="127" t="str">
        <f>IFERROR(VLOOKUP(V2970,TRANSPORTE!$A$4:$D$99,4,0),"")</f>
        <v/>
      </c>
      <c r="AA2970" s="127" t="str">
        <f>IFERROR(VLOOKUP(V2970,TRANSPORTE!$A$4:$E$99,5,0),"")</f>
        <v/>
      </c>
      <c r="AB2970" s="127" t="str">
        <f t="shared" si="343"/>
        <v/>
      </c>
      <c r="AC2970" s="127" t="str">
        <f t="shared" si="342"/>
        <v/>
      </c>
      <c r="AE2970" s="132" t="str">
        <f t="shared" si="340"/>
        <v/>
      </c>
      <c r="AH2970" s="127" t="str">
        <f t="shared" si="339"/>
        <v/>
      </c>
    </row>
    <row r="2971" spans="2:34" x14ac:dyDescent="0.3">
      <c r="B2971" s="127" t="str">
        <f t="shared" si="337"/>
        <v/>
      </c>
      <c r="C2971" s="127" t="str">
        <f t="shared" si="338"/>
        <v/>
      </c>
      <c r="E2971" s="159"/>
      <c r="F2971" s="148" t="str">
        <f>IFERROR(VLOOKUP(CONCATENATE(G2971,E2971),LOTES!$A$6:$D$1002,4,0),"")</f>
        <v/>
      </c>
      <c r="H2971" s="136" t="str">
        <f>IFERROR(VLOOKUP(CONCATENATE(G2971,E2971),LOTES!$A$6:$F$1000,6,0),"")</f>
        <v/>
      </c>
      <c r="I2971" s="132" t="str">
        <f t="shared" si="341"/>
        <v/>
      </c>
      <c r="R2971" s="132" t="str">
        <f>IFERROR(VLOOKUP(Q2971,PROVEEDORES!$A$2:$B$100,2,0),"")</f>
        <v/>
      </c>
      <c r="U2971" s="127" t="str">
        <f>IFERROR(VLOOKUP(V2971,TRANSPORTE!$A$4:$B$99,2,0),"")</f>
        <v/>
      </c>
      <c r="Y2971" s="127" t="str">
        <f>IFERROR(VLOOKUP(V2971,TRANSPORTE!$A$4:$C$99,3,0),"")</f>
        <v/>
      </c>
      <c r="Z2971" s="127" t="str">
        <f>IFERROR(VLOOKUP(V2971,TRANSPORTE!$A$4:$D$99,4,0),"")</f>
        <v/>
      </c>
      <c r="AA2971" s="127" t="str">
        <f>IFERROR(VLOOKUP(V2971,TRANSPORTE!$A$4:$E$99,5,0),"")</f>
        <v/>
      </c>
      <c r="AB2971" s="127" t="str">
        <f t="shared" si="343"/>
        <v/>
      </c>
      <c r="AC2971" s="127" t="str">
        <f t="shared" si="342"/>
        <v/>
      </c>
      <c r="AE2971" s="132" t="str">
        <f t="shared" si="340"/>
        <v/>
      </c>
      <c r="AH2971" s="127" t="str">
        <f t="shared" si="339"/>
        <v/>
      </c>
    </row>
    <row r="2972" spans="2:34" x14ac:dyDescent="0.3">
      <c r="B2972" s="127" t="str">
        <f t="shared" si="337"/>
        <v/>
      </c>
      <c r="C2972" s="127" t="str">
        <f t="shared" si="338"/>
        <v/>
      </c>
      <c r="E2972" s="159"/>
      <c r="F2972" s="148" t="str">
        <f>IFERROR(VLOOKUP(CONCATENATE(G2972,E2972),LOTES!$A$6:$D$1002,4,0),"")</f>
        <v/>
      </c>
      <c r="H2972" s="136" t="str">
        <f>IFERROR(VLOOKUP(CONCATENATE(G2972,E2972),LOTES!$A$6:$F$1000,6,0),"")</f>
        <v/>
      </c>
      <c r="I2972" s="132" t="str">
        <f t="shared" si="341"/>
        <v/>
      </c>
      <c r="R2972" s="132" t="str">
        <f>IFERROR(VLOOKUP(Q2972,PROVEEDORES!$A$2:$B$100,2,0),"")</f>
        <v/>
      </c>
      <c r="U2972" s="127" t="str">
        <f>IFERROR(VLOOKUP(V2972,TRANSPORTE!$A$4:$B$99,2,0),"")</f>
        <v/>
      </c>
      <c r="Y2972" s="127" t="str">
        <f>IFERROR(VLOOKUP(V2972,TRANSPORTE!$A$4:$C$99,3,0),"")</f>
        <v/>
      </c>
      <c r="Z2972" s="127" t="str">
        <f>IFERROR(VLOOKUP(V2972,TRANSPORTE!$A$4:$D$99,4,0),"")</f>
        <v/>
      </c>
      <c r="AA2972" s="127" t="str">
        <f>IFERROR(VLOOKUP(V2972,TRANSPORTE!$A$4:$E$99,5,0),"")</f>
        <v/>
      </c>
      <c r="AB2972" s="127" t="str">
        <f t="shared" si="343"/>
        <v/>
      </c>
      <c r="AC2972" s="127" t="str">
        <f t="shared" si="342"/>
        <v/>
      </c>
      <c r="AE2972" s="132" t="str">
        <f t="shared" si="340"/>
        <v/>
      </c>
      <c r="AH2972" s="127" t="str">
        <f t="shared" si="339"/>
        <v/>
      </c>
    </row>
    <row r="2973" spans="2:34" x14ac:dyDescent="0.3">
      <c r="B2973" s="127" t="str">
        <f t="shared" si="337"/>
        <v/>
      </c>
      <c r="C2973" s="127" t="str">
        <f t="shared" si="338"/>
        <v/>
      </c>
      <c r="E2973" s="159"/>
      <c r="F2973" s="148" t="str">
        <f>IFERROR(VLOOKUP(CONCATENATE(G2973,E2973),LOTES!$A$6:$D$1002,4,0),"")</f>
        <v/>
      </c>
      <c r="H2973" s="136" t="str">
        <f>IFERROR(VLOOKUP(CONCATENATE(G2973,E2973),LOTES!$A$6:$F$1000,6,0),"")</f>
        <v/>
      </c>
      <c r="I2973" s="132" t="str">
        <f t="shared" si="341"/>
        <v/>
      </c>
      <c r="R2973" s="132" t="str">
        <f>IFERROR(VLOOKUP(Q2973,PROVEEDORES!$A$2:$B$100,2,0),"")</f>
        <v/>
      </c>
      <c r="U2973" s="127" t="str">
        <f>IFERROR(VLOOKUP(V2973,TRANSPORTE!$A$4:$B$99,2,0),"")</f>
        <v/>
      </c>
      <c r="Y2973" s="127" t="str">
        <f>IFERROR(VLOOKUP(V2973,TRANSPORTE!$A$4:$C$99,3,0),"")</f>
        <v/>
      </c>
      <c r="Z2973" s="127" t="str">
        <f>IFERROR(VLOOKUP(V2973,TRANSPORTE!$A$4:$D$99,4,0),"")</f>
        <v/>
      </c>
      <c r="AA2973" s="127" t="str">
        <f>IFERROR(VLOOKUP(V2973,TRANSPORTE!$A$4:$E$99,5,0),"")</f>
        <v/>
      </c>
      <c r="AB2973" s="127" t="str">
        <f t="shared" si="343"/>
        <v/>
      </c>
      <c r="AC2973" s="127" t="str">
        <f t="shared" si="342"/>
        <v/>
      </c>
      <c r="AE2973" s="132" t="str">
        <f t="shared" si="340"/>
        <v/>
      </c>
      <c r="AH2973" s="127" t="str">
        <f t="shared" si="339"/>
        <v/>
      </c>
    </row>
    <row r="2974" spans="2:34" x14ac:dyDescent="0.3">
      <c r="B2974" s="127" t="str">
        <f t="shared" si="337"/>
        <v/>
      </c>
      <c r="C2974" s="127" t="str">
        <f t="shared" si="338"/>
        <v/>
      </c>
      <c r="E2974" s="159"/>
      <c r="F2974" s="148" t="str">
        <f>IFERROR(VLOOKUP(CONCATENATE(G2974,E2974),LOTES!$A$6:$D$1002,4,0),"")</f>
        <v/>
      </c>
      <c r="H2974" s="136" t="str">
        <f>IFERROR(VLOOKUP(CONCATENATE(G2974,E2974),LOTES!$A$6:$F$1000,6,0),"")</f>
        <v/>
      </c>
      <c r="I2974" s="132" t="str">
        <f t="shared" si="341"/>
        <v/>
      </c>
      <c r="R2974" s="132" t="str">
        <f>IFERROR(VLOOKUP(Q2974,PROVEEDORES!$A$2:$B$100,2,0),"")</f>
        <v/>
      </c>
      <c r="U2974" s="127" t="str">
        <f>IFERROR(VLOOKUP(V2974,TRANSPORTE!$A$4:$B$99,2,0),"")</f>
        <v/>
      </c>
      <c r="Y2974" s="127" t="str">
        <f>IFERROR(VLOOKUP(V2974,TRANSPORTE!$A$4:$C$99,3,0),"")</f>
        <v/>
      </c>
      <c r="Z2974" s="127" t="str">
        <f>IFERROR(VLOOKUP(V2974,TRANSPORTE!$A$4:$D$99,4,0),"")</f>
        <v/>
      </c>
      <c r="AA2974" s="127" t="str">
        <f>IFERROR(VLOOKUP(V2974,TRANSPORTE!$A$4:$E$99,5,0),"")</f>
        <v/>
      </c>
      <c r="AB2974" s="127" t="str">
        <f t="shared" si="343"/>
        <v/>
      </c>
      <c r="AC2974" s="127" t="str">
        <f t="shared" si="342"/>
        <v/>
      </c>
      <c r="AE2974" s="132" t="str">
        <f t="shared" si="340"/>
        <v/>
      </c>
      <c r="AH2974" s="127" t="str">
        <f t="shared" si="339"/>
        <v/>
      </c>
    </row>
    <row r="2975" spans="2:34" x14ac:dyDescent="0.3">
      <c r="B2975" s="127" t="str">
        <f t="shared" si="337"/>
        <v/>
      </c>
      <c r="C2975" s="127" t="str">
        <f t="shared" si="338"/>
        <v/>
      </c>
      <c r="E2975" s="159"/>
      <c r="F2975" s="148" t="str">
        <f>IFERROR(VLOOKUP(CONCATENATE(G2975,E2975),LOTES!$A$6:$D$1002,4,0),"")</f>
        <v/>
      </c>
      <c r="H2975" s="136" t="str">
        <f>IFERROR(VLOOKUP(CONCATENATE(G2975,E2975),LOTES!$A$6:$F$1000,6,0),"")</f>
        <v/>
      </c>
      <c r="I2975" s="132" t="str">
        <f t="shared" si="341"/>
        <v/>
      </c>
      <c r="R2975" s="132" t="str">
        <f>IFERROR(VLOOKUP(Q2975,PROVEEDORES!$A$2:$B$100,2,0),"")</f>
        <v/>
      </c>
      <c r="U2975" s="127" t="str">
        <f>IFERROR(VLOOKUP(V2975,TRANSPORTE!$A$4:$B$99,2,0),"")</f>
        <v/>
      </c>
      <c r="Y2975" s="127" t="str">
        <f>IFERROR(VLOOKUP(V2975,TRANSPORTE!$A$4:$C$99,3,0),"")</f>
        <v/>
      </c>
      <c r="Z2975" s="127" t="str">
        <f>IFERROR(VLOOKUP(V2975,TRANSPORTE!$A$4:$D$99,4,0),"")</f>
        <v/>
      </c>
      <c r="AA2975" s="127" t="str">
        <f>IFERROR(VLOOKUP(V2975,TRANSPORTE!$A$4:$E$99,5,0),"")</f>
        <v/>
      </c>
      <c r="AB2975" s="127" t="str">
        <f t="shared" si="343"/>
        <v/>
      </c>
      <c r="AC2975" s="127" t="str">
        <f t="shared" si="342"/>
        <v/>
      </c>
      <c r="AE2975" s="132" t="str">
        <f t="shared" si="340"/>
        <v/>
      </c>
      <c r="AH2975" s="127" t="str">
        <f t="shared" si="339"/>
        <v/>
      </c>
    </row>
    <row r="2976" spans="2:34" x14ac:dyDescent="0.3">
      <c r="B2976" s="127" t="str">
        <f t="shared" si="337"/>
        <v/>
      </c>
      <c r="C2976" s="127" t="str">
        <f t="shared" si="338"/>
        <v/>
      </c>
      <c r="E2976" s="159"/>
      <c r="F2976" s="148" t="str">
        <f>IFERROR(VLOOKUP(CONCATENATE(G2976,E2976),LOTES!$A$6:$D$1002,4,0),"")</f>
        <v/>
      </c>
      <c r="H2976" s="136" t="str">
        <f>IFERROR(VLOOKUP(CONCATENATE(G2976,E2976),LOTES!$A$6:$F$1000,6,0),"")</f>
        <v/>
      </c>
      <c r="I2976" s="132" t="str">
        <f t="shared" si="341"/>
        <v/>
      </c>
      <c r="R2976" s="132" t="str">
        <f>IFERROR(VLOOKUP(Q2976,PROVEEDORES!$A$2:$B$100,2,0),"")</f>
        <v/>
      </c>
      <c r="U2976" s="127" t="str">
        <f>IFERROR(VLOOKUP(V2976,TRANSPORTE!$A$4:$B$99,2,0),"")</f>
        <v/>
      </c>
      <c r="Y2976" s="127" t="str">
        <f>IFERROR(VLOOKUP(V2976,TRANSPORTE!$A$4:$C$99,3,0),"")</f>
        <v/>
      </c>
      <c r="Z2976" s="127" t="str">
        <f>IFERROR(VLOOKUP(V2976,TRANSPORTE!$A$4:$D$99,4,0),"")</f>
        <v/>
      </c>
      <c r="AA2976" s="127" t="str">
        <f>IFERROR(VLOOKUP(V2976,TRANSPORTE!$A$4:$E$99,5,0),"")</f>
        <v/>
      </c>
      <c r="AB2976" s="127" t="str">
        <f t="shared" si="343"/>
        <v/>
      </c>
      <c r="AC2976" s="127" t="str">
        <f t="shared" si="342"/>
        <v/>
      </c>
      <c r="AE2976" s="132" t="str">
        <f t="shared" si="340"/>
        <v/>
      </c>
      <c r="AH2976" s="127" t="str">
        <f t="shared" si="339"/>
        <v/>
      </c>
    </row>
    <row r="2977" spans="2:34" x14ac:dyDescent="0.3">
      <c r="B2977" s="127" t="str">
        <f t="shared" si="337"/>
        <v/>
      </c>
      <c r="C2977" s="127" t="str">
        <f t="shared" si="338"/>
        <v/>
      </c>
      <c r="E2977" s="159"/>
      <c r="F2977" s="148" t="str">
        <f>IFERROR(VLOOKUP(CONCATENATE(G2977,E2977),LOTES!$A$6:$D$1002,4,0),"")</f>
        <v/>
      </c>
      <c r="H2977" s="136" t="str">
        <f>IFERROR(VLOOKUP(CONCATENATE(G2977,E2977),LOTES!$A$6:$F$1000,6,0),"")</f>
        <v/>
      </c>
      <c r="I2977" s="132" t="str">
        <f t="shared" si="341"/>
        <v/>
      </c>
      <c r="R2977" s="132" t="str">
        <f>IFERROR(VLOOKUP(Q2977,PROVEEDORES!$A$2:$B$100,2,0),"")</f>
        <v/>
      </c>
      <c r="U2977" s="127" t="str">
        <f>IFERROR(VLOOKUP(V2977,TRANSPORTE!$A$4:$B$99,2,0),"")</f>
        <v/>
      </c>
      <c r="Y2977" s="127" t="str">
        <f>IFERROR(VLOOKUP(V2977,TRANSPORTE!$A$4:$C$99,3,0),"")</f>
        <v/>
      </c>
      <c r="Z2977" s="127" t="str">
        <f>IFERROR(VLOOKUP(V2977,TRANSPORTE!$A$4:$D$99,4,0),"")</f>
        <v/>
      </c>
      <c r="AA2977" s="127" t="str">
        <f>IFERROR(VLOOKUP(V2977,TRANSPORTE!$A$4:$E$99,5,0),"")</f>
        <v/>
      </c>
      <c r="AB2977" s="127" t="str">
        <f t="shared" si="343"/>
        <v/>
      </c>
      <c r="AC2977" s="127" t="str">
        <f t="shared" si="342"/>
        <v/>
      </c>
      <c r="AE2977" s="132" t="str">
        <f t="shared" si="340"/>
        <v/>
      </c>
      <c r="AH2977" s="127" t="str">
        <f t="shared" si="339"/>
        <v/>
      </c>
    </row>
    <row r="2978" spans="2:34" x14ac:dyDescent="0.3">
      <c r="B2978" s="127" t="str">
        <f t="shared" si="337"/>
        <v/>
      </c>
      <c r="C2978" s="127" t="str">
        <f t="shared" si="338"/>
        <v/>
      </c>
      <c r="E2978" s="159"/>
      <c r="F2978" s="148" t="str">
        <f>IFERROR(VLOOKUP(CONCATENATE(G2978,E2978),LOTES!$A$6:$D$1002,4,0),"")</f>
        <v/>
      </c>
      <c r="H2978" s="136" t="str">
        <f>IFERROR(VLOOKUP(CONCATENATE(G2978,E2978),LOTES!$A$6:$F$1000,6,0),"")</f>
        <v/>
      </c>
      <c r="I2978" s="132" t="str">
        <f t="shared" si="341"/>
        <v/>
      </c>
      <c r="R2978" s="132" t="str">
        <f>IFERROR(VLOOKUP(Q2978,PROVEEDORES!$A$2:$B$100,2,0),"")</f>
        <v/>
      </c>
      <c r="U2978" s="127" t="str">
        <f>IFERROR(VLOOKUP(V2978,TRANSPORTE!$A$4:$B$99,2,0),"")</f>
        <v/>
      </c>
      <c r="Y2978" s="127" t="str">
        <f>IFERROR(VLOOKUP(V2978,TRANSPORTE!$A$4:$C$99,3,0),"")</f>
        <v/>
      </c>
      <c r="Z2978" s="127" t="str">
        <f>IFERROR(VLOOKUP(V2978,TRANSPORTE!$A$4:$D$99,4,0),"")</f>
        <v/>
      </c>
      <c r="AA2978" s="127" t="str">
        <f>IFERROR(VLOOKUP(V2978,TRANSPORTE!$A$4:$E$99,5,0),"")</f>
        <v/>
      </c>
      <c r="AB2978" s="127" t="str">
        <f t="shared" si="343"/>
        <v/>
      </c>
      <c r="AC2978" s="127" t="str">
        <f t="shared" si="342"/>
        <v/>
      </c>
      <c r="AE2978" s="132" t="str">
        <f t="shared" si="340"/>
        <v/>
      </c>
      <c r="AH2978" s="127" t="str">
        <f t="shared" si="339"/>
        <v/>
      </c>
    </row>
    <row r="2979" spans="2:34" x14ac:dyDescent="0.3">
      <c r="B2979" s="127" t="str">
        <f t="shared" si="337"/>
        <v/>
      </c>
      <c r="C2979" s="127" t="str">
        <f t="shared" si="338"/>
        <v/>
      </c>
      <c r="E2979" s="159"/>
      <c r="F2979" s="148" t="str">
        <f>IFERROR(VLOOKUP(CONCATENATE(G2979,E2979),LOTES!$A$6:$D$1002,4,0),"")</f>
        <v/>
      </c>
      <c r="H2979" s="136" t="str">
        <f>IFERROR(VLOOKUP(CONCATENATE(G2979,E2979),LOTES!$A$6:$F$1000,6,0),"")</f>
        <v/>
      </c>
      <c r="I2979" s="132" t="str">
        <f t="shared" si="341"/>
        <v/>
      </c>
      <c r="R2979" s="132" t="str">
        <f>IFERROR(VLOOKUP(Q2979,PROVEEDORES!$A$2:$B$100,2,0),"")</f>
        <v/>
      </c>
      <c r="U2979" s="127" t="str">
        <f>IFERROR(VLOOKUP(V2979,TRANSPORTE!$A$4:$B$99,2,0),"")</f>
        <v/>
      </c>
      <c r="Y2979" s="127" t="str">
        <f>IFERROR(VLOOKUP(V2979,TRANSPORTE!$A$4:$C$99,3,0),"")</f>
        <v/>
      </c>
      <c r="Z2979" s="127" t="str">
        <f>IFERROR(VLOOKUP(V2979,TRANSPORTE!$A$4:$D$99,4,0),"")</f>
        <v/>
      </c>
      <c r="AA2979" s="127" t="str">
        <f>IFERROR(VLOOKUP(V2979,TRANSPORTE!$A$4:$E$99,5,0),"")</f>
        <v/>
      </c>
      <c r="AB2979" s="127" t="str">
        <f t="shared" si="343"/>
        <v/>
      </c>
      <c r="AC2979" s="127" t="str">
        <f t="shared" si="342"/>
        <v/>
      </c>
      <c r="AE2979" s="132" t="str">
        <f t="shared" si="340"/>
        <v/>
      </c>
      <c r="AH2979" s="127" t="str">
        <f t="shared" si="339"/>
        <v/>
      </c>
    </row>
    <row r="2980" spans="2:34" x14ac:dyDescent="0.3">
      <c r="B2980" s="127" t="str">
        <f t="shared" si="337"/>
        <v/>
      </c>
      <c r="C2980" s="127" t="str">
        <f t="shared" si="338"/>
        <v/>
      </c>
      <c r="E2980" s="159"/>
      <c r="F2980" s="148" t="str">
        <f>IFERROR(VLOOKUP(CONCATENATE(G2980,E2980),LOTES!$A$6:$D$1002,4,0),"")</f>
        <v/>
      </c>
      <c r="H2980" s="136" t="str">
        <f>IFERROR(VLOOKUP(CONCATENATE(G2980,E2980),LOTES!$A$6:$F$1000,6,0),"")</f>
        <v/>
      </c>
      <c r="I2980" s="132" t="str">
        <f t="shared" si="341"/>
        <v/>
      </c>
      <c r="R2980" s="132" t="str">
        <f>IFERROR(VLOOKUP(Q2980,PROVEEDORES!$A$2:$B$100,2,0),"")</f>
        <v/>
      </c>
      <c r="U2980" s="127" t="str">
        <f>IFERROR(VLOOKUP(V2980,TRANSPORTE!$A$4:$B$99,2,0),"")</f>
        <v/>
      </c>
      <c r="Y2980" s="127" t="str">
        <f>IFERROR(VLOOKUP(V2980,TRANSPORTE!$A$4:$C$99,3,0),"")</f>
        <v/>
      </c>
      <c r="Z2980" s="127" t="str">
        <f>IFERROR(VLOOKUP(V2980,TRANSPORTE!$A$4:$D$99,4,0),"")</f>
        <v/>
      </c>
      <c r="AA2980" s="127" t="str">
        <f>IFERROR(VLOOKUP(V2980,TRANSPORTE!$A$4:$E$99,5,0),"")</f>
        <v/>
      </c>
      <c r="AB2980" s="127" t="str">
        <f t="shared" si="343"/>
        <v/>
      </c>
      <c r="AC2980" s="127" t="str">
        <f t="shared" si="342"/>
        <v/>
      </c>
      <c r="AE2980" s="132" t="str">
        <f t="shared" si="340"/>
        <v/>
      </c>
      <c r="AH2980" s="127" t="str">
        <f t="shared" si="339"/>
        <v/>
      </c>
    </row>
    <row r="2981" spans="2:34" x14ac:dyDescent="0.3">
      <c r="B2981" s="127" t="str">
        <f t="shared" si="337"/>
        <v/>
      </c>
      <c r="C2981" s="127" t="str">
        <f t="shared" si="338"/>
        <v/>
      </c>
      <c r="E2981" s="159"/>
      <c r="F2981" s="148" t="str">
        <f>IFERROR(VLOOKUP(CONCATENATE(G2981,E2981),LOTES!$A$6:$D$1002,4,0),"")</f>
        <v/>
      </c>
      <c r="H2981" s="136" t="str">
        <f>IFERROR(VLOOKUP(CONCATENATE(G2981,E2981),LOTES!$A$6:$F$1000,6,0),"")</f>
        <v/>
      </c>
      <c r="I2981" s="132" t="str">
        <f t="shared" si="341"/>
        <v/>
      </c>
      <c r="R2981" s="132" t="str">
        <f>IFERROR(VLOOKUP(Q2981,PROVEEDORES!$A$2:$B$100,2,0),"")</f>
        <v/>
      </c>
      <c r="U2981" s="127" t="str">
        <f>IFERROR(VLOOKUP(V2981,TRANSPORTE!$A$4:$B$99,2,0),"")</f>
        <v/>
      </c>
      <c r="Y2981" s="127" t="str">
        <f>IFERROR(VLOOKUP(V2981,TRANSPORTE!$A$4:$C$99,3,0),"")</f>
        <v/>
      </c>
      <c r="Z2981" s="127" t="str">
        <f>IFERROR(VLOOKUP(V2981,TRANSPORTE!$A$4:$D$99,4,0),"")</f>
        <v/>
      </c>
      <c r="AA2981" s="127" t="str">
        <f>IFERROR(VLOOKUP(V2981,TRANSPORTE!$A$4:$E$99,5,0),"")</f>
        <v/>
      </c>
      <c r="AB2981" s="127" t="str">
        <f t="shared" si="343"/>
        <v/>
      </c>
      <c r="AC2981" s="127" t="str">
        <f t="shared" si="342"/>
        <v/>
      </c>
      <c r="AE2981" s="132" t="str">
        <f t="shared" si="340"/>
        <v/>
      </c>
      <c r="AH2981" s="127" t="str">
        <f t="shared" si="339"/>
        <v/>
      </c>
    </row>
    <row r="2982" spans="2:34" x14ac:dyDescent="0.3">
      <c r="B2982" s="127" t="str">
        <f t="shared" si="337"/>
        <v/>
      </c>
      <c r="C2982" s="127" t="str">
        <f t="shared" si="338"/>
        <v/>
      </c>
      <c r="E2982" s="159"/>
      <c r="F2982" s="148" t="str">
        <f>IFERROR(VLOOKUP(CONCATENATE(G2982,E2982),LOTES!$A$6:$D$1002,4,0),"")</f>
        <v/>
      </c>
      <c r="H2982" s="136" t="str">
        <f>IFERROR(VLOOKUP(CONCATENATE(G2982,E2982),LOTES!$A$6:$F$1000,6,0),"")</f>
        <v/>
      </c>
      <c r="I2982" s="132" t="str">
        <f t="shared" si="341"/>
        <v/>
      </c>
      <c r="R2982" s="132" t="str">
        <f>IFERROR(VLOOKUP(Q2982,PROVEEDORES!$A$2:$B$100,2,0),"")</f>
        <v/>
      </c>
      <c r="U2982" s="127" t="str">
        <f>IFERROR(VLOOKUP(V2982,TRANSPORTE!$A$4:$B$99,2,0),"")</f>
        <v/>
      </c>
      <c r="Y2982" s="127" t="str">
        <f>IFERROR(VLOOKUP(V2982,TRANSPORTE!$A$4:$C$99,3,0),"")</f>
        <v/>
      </c>
      <c r="Z2982" s="127" t="str">
        <f>IFERROR(VLOOKUP(V2982,TRANSPORTE!$A$4:$D$99,4,0),"")</f>
        <v/>
      </c>
      <c r="AA2982" s="127" t="str">
        <f>IFERROR(VLOOKUP(V2982,TRANSPORTE!$A$4:$E$99,5,0),"")</f>
        <v/>
      </c>
      <c r="AB2982" s="127" t="str">
        <f t="shared" si="343"/>
        <v/>
      </c>
      <c r="AC2982" s="127" t="str">
        <f t="shared" si="342"/>
        <v/>
      </c>
      <c r="AE2982" s="132" t="str">
        <f t="shared" si="340"/>
        <v/>
      </c>
      <c r="AH2982" s="127" t="str">
        <f t="shared" si="339"/>
        <v/>
      </c>
    </row>
    <row r="2983" spans="2:34" x14ac:dyDescent="0.3">
      <c r="B2983" s="127" t="str">
        <f t="shared" si="337"/>
        <v/>
      </c>
      <c r="C2983" s="127" t="str">
        <f t="shared" si="338"/>
        <v/>
      </c>
      <c r="E2983" s="159"/>
      <c r="F2983" s="148" t="str">
        <f>IFERROR(VLOOKUP(CONCATENATE(G2983,E2983),LOTES!$A$6:$D$1002,4,0),"")</f>
        <v/>
      </c>
      <c r="H2983" s="136" t="str">
        <f>IFERROR(VLOOKUP(CONCATENATE(G2983,E2983),LOTES!$A$6:$F$1000,6,0),"")</f>
        <v/>
      </c>
      <c r="I2983" s="132" t="str">
        <f t="shared" si="341"/>
        <v/>
      </c>
      <c r="R2983" s="132" t="str">
        <f>IFERROR(VLOOKUP(Q2983,PROVEEDORES!$A$2:$B$100,2,0),"")</f>
        <v/>
      </c>
      <c r="U2983" s="127" t="str">
        <f>IFERROR(VLOOKUP(V2983,TRANSPORTE!$A$4:$B$99,2,0),"")</f>
        <v/>
      </c>
      <c r="Y2983" s="127" t="str">
        <f>IFERROR(VLOOKUP(V2983,TRANSPORTE!$A$4:$C$99,3,0),"")</f>
        <v/>
      </c>
      <c r="Z2983" s="127" t="str">
        <f>IFERROR(VLOOKUP(V2983,TRANSPORTE!$A$4:$D$99,4,0),"")</f>
        <v/>
      </c>
      <c r="AA2983" s="127" t="str">
        <f>IFERROR(VLOOKUP(V2983,TRANSPORTE!$A$4:$E$99,5,0),"")</f>
        <v/>
      </c>
      <c r="AB2983" s="127" t="str">
        <f t="shared" si="343"/>
        <v/>
      </c>
      <c r="AC2983" s="127" t="str">
        <f t="shared" si="342"/>
        <v/>
      </c>
      <c r="AE2983" s="132" t="str">
        <f t="shared" si="340"/>
        <v/>
      </c>
      <c r="AH2983" s="127" t="str">
        <f t="shared" si="339"/>
        <v/>
      </c>
    </row>
    <row r="2984" spans="2:34" x14ac:dyDescent="0.3">
      <c r="B2984" s="127" t="str">
        <f t="shared" si="337"/>
        <v/>
      </c>
      <c r="C2984" s="127" t="str">
        <f t="shared" si="338"/>
        <v/>
      </c>
      <c r="E2984" s="159"/>
      <c r="F2984" s="148" t="str">
        <f>IFERROR(VLOOKUP(CONCATENATE(G2984,E2984),LOTES!$A$6:$D$1002,4,0),"")</f>
        <v/>
      </c>
      <c r="H2984" s="136" t="str">
        <f>IFERROR(VLOOKUP(CONCATENATE(G2984,E2984),LOTES!$A$6:$F$1000,6,0),"")</f>
        <v/>
      </c>
      <c r="I2984" s="132" t="str">
        <f t="shared" si="341"/>
        <v/>
      </c>
      <c r="R2984" s="132" t="str">
        <f>IFERROR(VLOOKUP(Q2984,PROVEEDORES!$A$2:$B$100,2,0),"")</f>
        <v/>
      </c>
      <c r="U2984" s="127" t="str">
        <f>IFERROR(VLOOKUP(V2984,TRANSPORTE!$A$4:$B$99,2,0),"")</f>
        <v/>
      </c>
      <c r="Y2984" s="127" t="str">
        <f>IFERROR(VLOOKUP(V2984,TRANSPORTE!$A$4:$C$99,3,0),"")</f>
        <v/>
      </c>
      <c r="Z2984" s="127" t="str">
        <f>IFERROR(VLOOKUP(V2984,TRANSPORTE!$A$4:$D$99,4,0),"")</f>
        <v/>
      </c>
      <c r="AA2984" s="127" t="str">
        <f>IFERROR(VLOOKUP(V2984,TRANSPORTE!$A$4:$E$99,5,0),"")</f>
        <v/>
      </c>
      <c r="AB2984" s="127" t="str">
        <f t="shared" si="343"/>
        <v/>
      </c>
      <c r="AC2984" s="127" t="str">
        <f t="shared" si="342"/>
        <v/>
      </c>
      <c r="AE2984" s="132" t="str">
        <f t="shared" si="340"/>
        <v/>
      </c>
      <c r="AH2984" s="127" t="str">
        <f t="shared" si="339"/>
        <v/>
      </c>
    </row>
    <row r="2985" spans="2:34" x14ac:dyDescent="0.3">
      <c r="B2985" s="127" t="str">
        <f t="shared" si="337"/>
        <v/>
      </c>
      <c r="C2985" s="127" t="str">
        <f t="shared" si="338"/>
        <v/>
      </c>
      <c r="E2985" s="159"/>
      <c r="F2985" s="148" t="str">
        <f>IFERROR(VLOOKUP(CONCATENATE(G2985,E2985),LOTES!$A$6:$D$1002,4,0),"")</f>
        <v/>
      </c>
      <c r="H2985" s="136" t="str">
        <f>IFERROR(VLOOKUP(CONCATENATE(G2985,E2985),LOTES!$A$6:$F$1000,6,0),"")</f>
        <v/>
      </c>
      <c r="I2985" s="132" t="str">
        <f t="shared" si="341"/>
        <v/>
      </c>
      <c r="R2985" s="132" t="str">
        <f>IFERROR(VLOOKUP(Q2985,PROVEEDORES!$A$2:$B$100,2,0),"")</f>
        <v/>
      </c>
      <c r="U2985" s="127" t="str">
        <f>IFERROR(VLOOKUP(V2985,TRANSPORTE!$A$4:$B$99,2,0),"")</f>
        <v/>
      </c>
      <c r="Y2985" s="127" t="str">
        <f>IFERROR(VLOOKUP(V2985,TRANSPORTE!$A$4:$C$99,3,0),"")</f>
        <v/>
      </c>
      <c r="Z2985" s="127" t="str">
        <f>IFERROR(VLOOKUP(V2985,TRANSPORTE!$A$4:$D$99,4,0),"")</f>
        <v/>
      </c>
      <c r="AA2985" s="127" t="str">
        <f>IFERROR(VLOOKUP(V2985,TRANSPORTE!$A$4:$E$99,5,0),"")</f>
        <v/>
      </c>
      <c r="AB2985" s="127" t="str">
        <f t="shared" si="343"/>
        <v/>
      </c>
      <c r="AC2985" s="127" t="str">
        <f t="shared" si="342"/>
        <v/>
      </c>
      <c r="AE2985" s="132" t="str">
        <f t="shared" si="340"/>
        <v/>
      </c>
      <c r="AH2985" s="127" t="str">
        <f t="shared" si="339"/>
        <v/>
      </c>
    </row>
    <row r="2986" spans="2:34" x14ac:dyDescent="0.3">
      <c r="B2986" s="127" t="str">
        <f t="shared" si="337"/>
        <v/>
      </c>
      <c r="C2986" s="127" t="str">
        <f t="shared" si="338"/>
        <v/>
      </c>
      <c r="E2986" s="159"/>
      <c r="F2986" s="148" t="str">
        <f>IFERROR(VLOOKUP(CONCATENATE(G2986,E2986),LOTES!$A$6:$D$1002,4,0),"")</f>
        <v/>
      </c>
      <c r="H2986" s="136" t="str">
        <f>IFERROR(VLOOKUP(CONCATENATE(G2986,E2986),LOTES!$A$6:$F$1000,6,0),"")</f>
        <v/>
      </c>
      <c r="I2986" s="132" t="str">
        <f t="shared" si="341"/>
        <v/>
      </c>
      <c r="R2986" s="132" t="str">
        <f>IFERROR(VLOOKUP(Q2986,PROVEEDORES!$A$2:$B$100,2,0),"")</f>
        <v/>
      </c>
      <c r="U2986" s="127" t="str">
        <f>IFERROR(VLOOKUP(V2986,TRANSPORTE!$A$4:$B$99,2,0),"")</f>
        <v/>
      </c>
      <c r="Y2986" s="127" t="str">
        <f>IFERROR(VLOOKUP(V2986,TRANSPORTE!$A$4:$C$99,3,0),"")</f>
        <v/>
      </c>
      <c r="Z2986" s="127" t="str">
        <f>IFERROR(VLOOKUP(V2986,TRANSPORTE!$A$4:$D$99,4,0),"")</f>
        <v/>
      </c>
      <c r="AA2986" s="127" t="str">
        <f>IFERROR(VLOOKUP(V2986,TRANSPORTE!$A$4:$E$99,5,0),"")</f>
        <v/>
      </c>
      <c r="AB2986" s="127" t="str">
        <f t="shared" si="343"/>
        <v/>
      </c>
      <c r="AC2986" s="127" t="str">
        <f t="shared" si="342"/>
        <v/>
      </c>
      <c r="AE2986" s="132" t="str">
        <f t="shared" si="340"/>
        <v/>
      </c>
      <c r="AH2986" s="127" t="str">
        <f t="shared" si="339"/>
        <v/>
      </c>
    </row>
    <row r="2987" spans="2:34" x14ac:dyDescent="0.3">
      <c r="B2987" s="127" t="str">
        <f t="shared" si="337"/>
        <v/>
      </c>
      <c r="C2987" s="127" t="str">
        <f t="shared" si="338"/>
        <v/>
      </c>
      <c r="E2987" s="159"/>
      <c r="F2987" s="148" t="str">
        <f>IFERROR(VLOOKUP(CONCATENATE(G2987,E2987),LOTES!$A$6:$D$1002,4,0),"")</f>
        <v/>
      </c>
      <c r="H2987" s="136" t="str">
        <f>IFERROR(VLOOKUP(CONCATENATE(G2987,E2987),LOTES!$A$6:$F$1000,6,0),"")</f>
        <v/>
      </c>
      <c r="I2987" s="132" t="str">
        <f t="shared" si="341"/>
        <v/>
      </c>
      <c r="R2987" s="132" t="str">
        <f>IFERROR(VLOOKUP(Q2987,PROVEEDORES!$A$2:$B$100,2,0),"")</f>
        <v/>
      </c>
      <c r="U2987" s="127" t="str">
        <f>IFERROR(VLOOKUP(V2987,TRANSPORTE!$A$4:$B$99,2,0),"")</f>
        <v/>
      </c>
      <c r="Y2987" s="127" t="str">
        <f>IFERROR(VLOOKUP(V2987,TRANSPORTE!$A$4:$C$99,3,0),"")</f>
        <v/>
      </c>
      <c r="Z2987" s="127" t="str">
        <f>IFERROR(VLOOKUP(V2987,TRANSPORTE!$A$4:$D$99,4,0),"")</f>
        <v/>
      </c>
      <c r="AA2987" s="127" t="str">
        <f>IFERROR(VLOOKUP(V2987,TRANSPORTE!$A$4:$E$99,5,0),"")</f>
        <v/>
      </c>
      <c r="AB2987" s="127" t="str">
        <f t="shared" si="343"/>
        <v/>
      </c>
      <c r="AC2987" s="127" t="str">
        <f t="shared" si="342"/>
        <v/>
      </c>
      <c r="AE2987" s="132" t="str">
        <f t="shared" si="340"/>
        <v/>
      </c>
      <c r="AH2987" s="127" t="str">
        <f t="shared" si="339"/>
        <v/>
      </c>
    </row>
    <row r="2988" spans="2:34" x14ac:dyDescent="0.3">
      <c r="B2988" s="127" t="str">
        <f t="shared" si="337"/>
        <v/>
      </c>
      <c r="C2988" s="127" t="str">
        <f t="shared" si="338"/>
        <v/>
      </c>
      <c r="E2988" s="159"/>
      <c r="F2988" s="148" t="str">
        <f>IFERROR(VLOOKUP(CONCATENATE(G2988,E2988),LOTES!$A$6:$D$1002,4,0),"")</f>
        <v/>
      </c>
      <c r="H2988" s="136" t="str">
        <f>IFERROR(VLOOKUP(CONCATENATE(G2988,E2988),LOTES!$A$6:$F$1000,6,0),"")</f>
        <v/>
      </c>
      <c r="I2988" s="132" t="str">
        <f t="shared" si="341"/>
        <v/>
      </c>
      <c r="R2988" s="132" t="str">
        <f>IFERROR(VLOOKUP(Q2988,PROVEEDORES!$A$2:$B$100,2,0),"")</f>
        <v/>
      </c>
      <c r="U2988" s="127" t="str">
        <f>IFERROR(VLOOKUP(V2988,TRANSPORTE!$A$4:$B$99,2,0),"")</f>
        <v/>
      </c>
      <c r="Y2988" s="127" t="str">
        <f>IFERROR(VLOOKUP(V2988,TRANSPORTE!$A$4:$C$99,3,0),"")</f>
        <v/>
      </c>
      <c r="Z2988" s="127" t="str">
        <f>IFERROR(VLOOKUP(V2988,TRANSPORTE!$A$4:$D$99,4,0),"")</f>
        <v/>
      </c>
      <c r="AA2988" s="127" t="str">
        <f>IFERROR(VLOOKUP(V2988,TRANSPORTE!$A$4:$E$99,5,0),"")</f>
        <v/>
      </c>
      <c r="AB2988" s="127" t="str">
        <f t="shared" si="343"/>
        <v/>
      </c>
      <c r="AC2988" s="127" t="str">
        <f t="shared" si="342"/>
        <v/>
      </c>
      <c r="AE2988" s="132" t="str">
        <f t="shared" si="340"/>
        <v/>
      </c>
      <c r="AH2988" s="127" t="str">
        <f t="shared" si="339"/>
        <v/>
      </c>
    </row>
    <row r="2989" spans="2:34" x14ac:dyDescent="0.3">
      <c r="B2989" s="127" t="str">
        <f t="shared" si="337"/>
        <v/>
      </c>
      <c r="C2989" s="127" t="str">
        <f t="shared" si="338"/>
        <v/>
      </c>
      <c r="E2989" s="159"/>
      <c r="F2989" s="148" t="str">
        <f>IFERROR(VLOOKUP(CONCATENATE(G2989,E2989),LOTES!$A$6:$D$1002,4,0),"")</f>
        <v/>
      </c>
      <c r="H2989" s="136" t="str">
        <f>IFERROR(VLOOKUP(CONCATENATE(G2989,E2989),LOTES!$A$6:$F$1000,6,0),"")</f>
        <v/>
      </c>
      <c r="I2989" s="132" t="str">
        <f t="shared" si="341"/>
        <v/>
      </c>
      <c r="R2989" s="132" t="str">
        <f>IFERROR(VLOOKUP(Q2989,PROVEEDORES!$A$2:$B$100,2,0),"")</f>
        <v/>
      </c>
      <c r="U2989" s="127" t="str">
        <f>IFERROR(VLOOKUP(V2989,TRANSPORTE!$A$4:$B$99,2,0),"")</f>
        <v/>
      </c>
      <c r="Y2989" s="127" t="str">
        <f>IFERROR(VLOOKUP(V2989,TRANSPORTE!$A$4:$C$99,3,0),"")</f>
        <v/>
      </c>
      <c r="Z2989" s="127" t="str">
        <f>IFERROR(VLOOKUP(V2989,TRANSPORTE!$A$4:$D$99,4,0),"")</f>
        <v/>
      </c>
      <c r="AA2989" s="127" t="str">
        <f>IFERROR(VLOOKUP(V2989,TRANSPORTE!$A$4:$E$99,5,0),"")</f>
        <v/>
      </c>
      <c r="AB2989" s="127" t="str">
        <f t="shared" si="343"/>
        <v/>
      </c>
      <c r="AC2989" s="127" t="str">
        <f t="shared" si="342"/>
        <v/>
      </c>
      <c r="AE2989" s="132" t="str">
        <f t="shared" si="340"/>
        <v/>
      </c>
      <c r="AH2989" s="127" t="str">
        <f t="shared" si="339"/>
        <v/>
      </c>
    </row>
    <row r="2990" spans="2:34" x14ac:dyDescent="0.3">
      <c r="B2990" s="127" t="str">
        <f t="shared" si="337"/>
        <v/>
      </c>
      <c r="C2990" s="127" t="str">
        <f t="shared" si="338"/>
        <v/>
      </c>
      <c r="E2990" s="159"/>
      <c r="F2990" s="148" t="str">
        <f>IFERROR(VLOOKUP(CONCATENATE(G2990,E2990),LOTES!$A$6:$D$1002,4,0),"")</f>
        <v/>
      </c>
      <c r="H2990" s="136" t="str">
        <f>IFERROR(VLOOKUP(CONCATENATE(G2990,E2990),LOTES!$A$6:$F$1000,6,0),"")</f>
        <v/>
      </c>
      <c r="I2990" s="132" t="str">
        <f t="shared" si="341"/>
        <v/>
      </c>
      <c r="R2990" s="132" t="str">
        <f>IFERROR(VLOOKUP(Q2990,PROVEEDORES!$A$2:$B$100,2,0),"")</f>
        <v/>
      </c>
      <c r="U2990" s="127" t="str">
        <f>IFERROR(VLOOKUP(V2990,TRANSPORTE!$A$4:$B$99,2,0),"")</f>
        <v/>
      </c>
      <c r="Y2990" s="127" t="str">
        <f>IFERROR(VLOOKUP(V2990,TRANSPORTE!$A$4:$C$99,3,0),"")</f>
        <v/>
      </c>
      <c r="Z2990" s="127" t="str">
        <f>IFERROR(VLOOKUP(V2990,TRANSPORTE!$A$4:$D$99,4,0),"")</f>
        <v/>
      </c>
      <c r="AA2990" s="127" t="str">
        <f>IFERROR(VLOOKUP(V2990,TRANSPORTE!$A$4:$E$99,5,0),"")</f>
        <v/>
      </c>
      <c r="AB2990" s="127" t="str">
        <f t="shared" si="343"/>
        <v/>
      </c>
      <c r="AC2990" s="127" t="str">
        <f t="shared" si="342"/>
        <v/>
      </c>
      <c r="AE2990" s="132" t="str">
        <f t="shared" si="340"/>
        <v/>
      </c>
      <c r="AH2990" s="127" t="str">
        <f t="shared" si="339"/>
        <v/>
      </c>
    </row>
    <row r="2991" spans="2:34" x14ac:dyDescent="0.3">
      <c r="B2991" s="127" t="str">
        <f t="shared" si="337"/>
        <v/>
      </c>
      <c r="C2991" s="127" t="str">
        <f t="shared" si="338"/>
        <v/>
      </c>
      <c r="E2991" s="159"/>
      <c r="F2991" s="148" t="str">
        <f>IFERROR(VLOOKUP(CONCATENATE(G2991,E2991),LOTES!$A$6:$D$1002,4,0),"")</f>
        <v/>
      </c>
      <c r="H2991" s="136" t="str">
        <f>IFERROR(VLOOKUP(CONCATENATE(G2991,E2991),LOTES!$A$6:$F$1000,6,0),"")</f>
        <v/>
      </c>
      <c r="I2991" s="132" t="str">
        <f t="shared" si="341"/>
        <v/>
      </c>
      <c r="R2991" s="132" t="str">
        <f>IFERROR(VLOOKUP(Q2991,PROVEEDORES!$A$2:$B$100,2,0),"")</f>
        <v/>
      </c>
      <c r="U2991" s="127" t="str">
        <f>IFERROR(VLOOKUP(V2991,TRANSPORTE!$A$4:$B$99,2,0),"")</f>
        <v/>
      </c>
      <c r="Y2991" s="127" t="str">
        <f>IFERROR(VLOOKUP(V2991,TRANSPORTE!$A$4:$C$99,3,0),"")</f>
        <v/>
      </c>
      <c r="Z2991" s="127" t="str">
        <f>IFERROR(VLOOKUP(V2991,TRANSPORTE!$A$4:$D$99,4,0),"")</f>
        <v/>
      </c>
      <c r="AA2991" s="127" t="str">
        <f>IFERROR(VLOOKUP(V2991,TRANSPORTE!$A$4:$E$99,5,0),"")</f>
        <v/>
      </c>
      <c r="AB2991" s="127" t="str">
        <f t="shared" si="343"/>
        <v/>
      </c>
      <c r="AC2991" s="127" t="str">
        <f t="shared" si="342"/>
        <v/>
      </c>
      <c r="AE2991" s="132" t="str">
        <f t="shared" si="340"/>
        <v/>
      </c>
      <c r="AH2991" s="127" t="str">
        <f t="shared" si="339"/>
        <v/>
      </c>
    </row>
    <row r="2992" spans="2:34" x14ac:dyDescent="0.3">
      <c r="B2992" s="127" t="str">
        <f t="shared" si="337"/>
        <v/>
      </c>
      <c r="C2992" s="127" t="str">
        <f t="shared" si="338"/>
        <v/>
      </c>
      <c r="E2992" s="159"/>
      <c r="F2992" s="148" t="str">
        <f>IFERROR(VLOOKUP(CONCATENATE(G2992,E2992),LOTES!$A$6:$D$1002,4,0),"")</f>
        <v/>
      </c>
      <c r="H2992" s="136" t="str">
        <f>IFERROR(VLOOKUP(CONCATENATE(G2992,E2992),LOTES!$A$6:$F$1000,6,0),"")</f>
        <v/>
      </c>
      <c r="I2992" s="132" t="str">
        <f t="shared" si="341"/>
        <v/>
      </c>
      <c r="R2992" s="132" t="str">
        <f>IFERROR(VLOOKUP(Q2992,PROVEEDORES!$A$2:$B$100,2,0),"")</f>
        <v/>
      </c>
      <c r="U2992" s="127" t="str">
        <f>IFERROR(VLOOKUP(V2992,TRANSPORTE!$A$4:$B$99,2,0),"")</f>
        <v/>
      </c>
      <c r="Y2992" s="127" t="str">
        <f>IFERROR(VLOOKUP(V2992,TRANSPORTE!$A$4:$C$99,3,0),"")</f>
        <v/>
      </c>
      <c r="Z2992" s="127" t="str">
        <f>IFERROR(VLOOKUP(V2992,TRANSPORTE!$A$4:$D$99,4,0),"")</f>
        <v/>
      </c>
      <c r="AA2992" s="127" t="str">
        <f>IFERROR(VLOOKUP(V2992,TRANSPORTE!$A$4:$E$99,5,0),"")</f>
        <v/>
      </c>
      <c r="AB2992" s="127" t="str">
        <f t="shared" si="343"/>
        <v/>
      </c>
      <c r="AC2992" s="127" t="str">
        <f t="shared" si="342"/>
        <v/>
      </c>
      <c r="AE2992" s="132" t="str">
        <f t="shared" si="340"/>
        <v/>
      </c>
      <c r="AH2992" s="127" t="str">
        <f t="shared" si="339"/>
        <v/>
      </c>
    </row>
    <row r="2993" spans="2:34" x14ac:dyDescent="0.3">
      <c r="B2993" s="127" t="str">
        <f t="shared" si="337"/>
        <v/>
      </c>
      <c r="C2993" s="127" t="str">
        <f t="shared" si="338"/>
        <v/>
      </c>
      <c r="E2993" s="159"/>
      <c r="F2993" s="148" t="str">
        <f>IFERROR(VLOOKUP(CONCATENATE(G2993,E2993),LOTES!$A$6:$D$1002,4,0),"")</f>
        <v/>
      </c>
      <c r="H2993" s="136" t="str">
        <f>IFERROR(VLOOKUP(CONCATENATE(G2993,E2993),LOTES!$A$6:$F$1000,6,0),"")</f>
        <v/>
      </c>
      <c r="I2993" s="132" t="str">
        <f t="shared" si="341"/>
        <v/>
      </c>
      <c r="R2993" s="132" t="str">
        <f>IFERROR(VLOOKUP(Q2993,PROVEEDORES!$A$2:$B$100,2,0),"")</f>
        <v/>
      </c>
      <c r="U2993" s="127" t="str">
        <f>IFERROR(VLOOKUP(V2993,TRANSPORTE!$A$4:$B$99,2,0),"")</f>
        <v/>
      </c>
      <c r="Y2993" s="127" t="str">
        <f>IFERROR(VLOOKUP(V2993,TRANSPORTE!$A$4:$C$99,3,0),"")</f>
        <v/>
      </c>
      <c r="Z2993" s="127" t="str">
        <f>IFERROR(VLOOKUP(V2993,TRANSPORTE!$A$4:$D$99,4,0),"")</f>
        <v/>
      </c>
      <c r="AA2993" s="127" t="str">
        <f>IFERROR(VLOOKUP(V2993,TRANSPORTE!$A$4:$E$99,5,0),"")</f>
        <v/>
      </c>
      <c r="AB2993" s="127" t="str">
        <f t="shared" si="343"/>
        <v/>
      </c>
      <c r="AC2993" s="127" t="str">
        <f t="shared" si="342"/>
        <v/>
      </c>
      <c r="AE2993" s="132" t="str">
        <f t="shared" si="340"/>
        <v/>
      </c>
      <c r="AH2993" s="127" t="str">
        <f t="shared" si="339"/>
        <v/>
      </c>
    </row>
    <row r="2994" spans="2:34" x14ac:dyDescent="0.3">
      <c r="B2994" s="127" t="str">
        <f t="shared" si="337"/>
        <v/>
      </c>
      <c r="C2994" s="127" t="str">
        <f t="shared" si="338"/>
        <v/>
      </c>
      <c r="E2994" s="159"/>
      <c r="F2994" s="148" t="str">
        <f>IFERROR(VLOOKUP(CONCATENATE(G2994,E2994),LOTES!$A$6:$D$1002,4,0),"")</f>
        <v/>
      </c>
      <c r="H2994" s="136" t="str">
        <f>IFERROR(VLOOKUP(CONCATENATE(G2994,E2994),LOTES!$A$6:$F$1000,6,0),"")</f>
        <v/>
      </c>
      <c r="I2994" s="132" t="str">
        <f t="shared" si="341"/>
        <v/>
      </c>
      <c r="R2994" s="132" t="str">
        <f>IFERROR(VLOOKUP(Q2994,PROVEEDORES!$A$2:$B$100,2,0),"")</f>
        <v/>
      </c>
      <c r="U2994" s="127" t="str">
        <f>IFERROR(VLOOKUP(V2994,TRANSPORTE!$A$4:$B$99,2,0),"")</f>
        <v/>
      </c>
      <c r="Y2994" s="127" t="str">
        <f>IFERROR(VLOOKUP(V2994,TRANSPORTE!$A$4:$C$99,3,0),"")</f>
        <v/>
      </c>
      <c r="Z2994" s="127" t="str">
        <f>IFERROR(VLOOKUP(V2994,TRANSPORTE!$A$4:$D$99,4,0),"")</f>
        <v/>
      </c>
      <c r="AA2994" s="127" t="str">
        <f>IFERROR(VLOOKUP(V2994,TRANSPORTE!$A$4:$E$99,5,0),"")</f>
        <v/>
      </c>
      <c r="AB2994" s="127" t="str">
        <f t="shared" si="343"/>
        <v/>
      </c>
      <c r="AC2994" s="127" t="str">
        <f t="shared" si="342"/>
        <v/>
      </c>
      <c r="AE2994" s="132" t="str">
        <f t="shared" si="340"/>
        <v/>
      </c>
      <c r="AH2994" s="127" t="str">
        <f t="shared" si="339"/>
        <v/>
      </c>
    </row>
    <row r="2995" spans="2:34" x14ac:dyDescent="0.3">
      <c r="B2995" s="127" t="str">
        <f t="shared" si="337"/>
        <v/>
      </c>
      <c r="C2995" s="127" t="str">
        <f t="shared" si="338"/>
        <v/>
      </c>
      <c r="E2995" s="159"/>
      <c r="F2995" s="148" t="str">
        <f>IFERROR(VLOOKUP(CONCATENATE(G2995,E2995),LOTES!$A$6:$D$1002,4,0),"")</f>
        <v/>
      </c>
      <c r="H2995" s="136" t="str">
        <f>IFERROR(VLOOKUP(CONCATENATE(G2995,E2995),LOTES!$A$6:$F$1000,6,0),"")</f>
        <v/>
      </c>
      <c r="I2995" s="132" t="str">
        <f t="shared" si="341"/>
        <v/>
      </c>
      <c r="R2995" s="132" t="str">
        <f>IFERROR(VLOOKUP(Q2995,PROVEEDORES!$A$2:$B$100,2,0),"")</f>
        <v/>
      </c>
      <c r="U2995" s="127" t="str">
        <f>IFERROR(VLOOKUP(V2995,TRANSPORTE!$A$4:$B$99,2,0),"")</f>
        <v/>
      </c>
      <c r="Y2995" s="127" t="str">
        <f>IFERROR(VLOOKUP(V2995,TRANSPORTE!$A$4:$C$99,3,0),"")</f>
        <v/>
      </c>
      <c r="Z2995" s="127" t="str">
        <f>IFERROR(VLOOKUP(V2995,TRANSPORTE!$A$4:$D$99,4,0),"")</f>
        <v/>
      </c>
      <c r="AA2995" s="127" t="str">
        <f>IFERROR(VLOOKUP(V2995,TRANSPORTE!$A$4:$E$99,5,0),"")</f>
        <v/>
      </c>
      <c r="AB2995" s="127" t="str">
        <f t="shared" si="343"/>
        <v/>
      </c>
      <c r="AC2995" s="127" t="str">
        <f t="shared" si="342"/>
        <v/>
      </c>
      <c r="AE2995" s="132" t="str">
        <f t="shared" si="340"/>
        <v/>
      </c>
      <c r="AH2995" s="127" t="str">
        <f t="shared" si="339"/>
        <v/>
      </c>
    </row>
    <row r="2996" spans="2:34" x14ac:dyDescent="0.3">
      <c r="B2996" s="127" t="str">
        <f t="shared" si="337"/>
        <v/>
      </c>
      <c r="C2996" s="127" t="str">
        <f t="shared" si="338"/>
        <v/>
      </c>
      <c r="E2996" s="159"/>
      <c r="F2996" s="148" t="str">
        <f>IFERROR(VLOOKUP(CONCATENATE(G2996,E2996),LOTES!$A$6:$D$1002,4,0),"")</f>
        <v/>
      </c>
      <c r="H2996" s="136" t="str">
        <f>IFERROR(VLOOKUP(CONCATENATE(G2996,E2996),LOTES!$A$6:$F$1000,6,0),"")</f>
        <v/>
      </c>
      <c r="I2996" s="132" t="str">
        <f t="shared" si="341"/>
        <v/>
      </c>
      <c r="R2996" s="132" t="str">
        <f>IFERROR(VLOOKUP(Q2996,PROVEEDORES!$A$2:$B$100,2,0),"")</f>
        <v/>
      </c>
      <c r="U2996" s="127" t="str">
        <f>IFERROR(VLOOKUP(V2996,TRANSPORTE!$A$4:$B$99,2,0),"")</f>
        <v/>
      </c>
      <c r="Y2996" s="127" t="str">
        <f>IFERROR(VLOOKUP(V2996,TRANSPORTE!$A$4:$C$99,3,0),"")</f>
        <v/>
      </c>
      <c r="Z2996" s="127" t="str">
        <f>IFERROR(VLOOKUP(V2996,TRANSPORTE!$A$4:$D$99,4,0),"")</f>
        <v/>
      </c>
      <c r="AA2996" s="127" t="str">
        <f>IFERROR(VLOOKUP(V2996,TRANSPORTE!$A$4:$E$99,5,0),"")</f>
        <v/>
      </c>
      <c r="AB2996" s="127" t="str">
        <f t="shared" si="343"/>
        <v/>
      </c>
      <c r="AC2996" s="127" t="str">
        <f t="shared" si="342"/>
        <v/>
      </c>
      <c r="AE2996" s="132" t="str">
        <f t="shared" si="340"/>
        <v/>
      </c>
      <c r="AH2996" s="127" t="str">
        <f t="shared" si="339"/>
        <v/>
      </c>
    </row>
    <row r="2997" spans="2:34" x14ac:dyDescent="0.3">
      <c r="B2997" s="127" t="str">
        <f t="shared" si="337"/>
        <v/>
      </c>
      <c r="C2997" s="127" t="str">
        <f t="shared" si="338"/>
        <v/>
      </c>
      <c r="E2997" s="159"/>
      <c r="F2997" s="148" t="str">
        <f>IFERROR(VLOOKUP(CONCATENATE(G2997,E2997),LOTES!$A$6:$D$1002,4,0),"")</f>
        <v/>
      </c>
      <c r="H2997" s="136" t="str">
        <f>IFERROR(VLOOKUP(CONCATENATE(G2997,E2997),LOTES!$A$6:$F$1000,6,0),"")</f>
        <v/>
      </c>
      <c r="I2997" s="132" t="str">
        <f t="shared" si="341"/>
        <v/>
      </c>
      <c r="R2997" s="132" t="str">
        <f>IFERROR(VLOOKUP(Q2997,PROVEEDORES!$A$2:$B$100,2,0),"")</f>
        <v/>
      </c>
      <c r="U2997" s="127" t="str">
        <f>IFERROR(VLOOKUP(V2997,TRANSPORTE!$A$4:$B$99,2,0),"")</f>
        <v/>
      </c>
      <c r="Y2997" s="127" t="str">
        <f>IFERROR(VLOOKUP(V2997,TRANSPORTE!$A$4:$C$99,3,0),"")</f>
        <v/>
      </c>
      <c r="Z2997" s="127" t="str">
        <f>IFERROR(VLOOKUP(V2997,TRANSPORTE!$A$4:$D$99,4,0),"")</f>
        <v/>
      </c>
      <c r="AA2997" s="127" t="str">
        <f>IFERROR(VLOOKUP(V2997,TRANSPORTE!$A$4:$E$99,5,0),"")</f>
        <v/>
      </c>
      <c r="AB2997" s="127" t="str">
        <f t="shared" si="343"/>
        <v/>
      </c>
      <c r="AC2997" s="127" t="str">
        <f t="shared" si="342"/>
        <v/>
      </c>
      <c r="AE2997" s="132" t="str">
        <f t="shared" si="340"/>
        <v/>
      </c>
      <c r="AH2997" s="127" t="str">
        <f t="shared" si="339"/>
        <v/>
      </c>
    </row>
    <row r="2998" spans="2:34" x14ac:dyDescent="0.3">
      <c r="B2998" s="127" t="str">
        <f t="shared" si="337"/>
        <v/>
      </c>
      <c r="C2998" s="127" t="str">
        <f t="shared" si="338"/>
        <v/>
      </c>
      <c r="E2998" s="159"/>
      <c r="F2998" s="148" t="str">
        <f>IFERROR(VLOOKUP(CONCATENATE(G2998,E2998),LOTES!$A$6:$D$1002,4,0),"")</f>
        <v/>
      </c>
      <c r="H2998" s="136" t="str">
        <f>IFERROR(VLOOKUP(CONCATENATE(G2998,E2998),LOTES!$A$6:$F$1000,6,0),"")</f>
        <v/>
      </c>
      <c r="I2998" s="132" t="str">
        <f t="shared" si="341"/>
        <v/>
      </c>
      <c r="R2998" s="132" t="str">
        <f>IFERROR(VLOOKUP(Q2998,PROVEEDORES!$A$2:$B$100,2,0),"")</f>
        <v/>
      </c>
      <c r="U2998" s="127" t="str">
        <f>IFERROR(VLOOKUP(V2998,TRANSPORTE!$A$4:$B$99,2,0),"")</f>
        <v/>
      </c>
      <c r="Y2998" s="127" t="str">
        <f>IFERROR(VLOOKUP(V2998,TRANSPORTE!$A$4:$C$99,3,0),"")</f>
        <v/>
      </c>
      <c r="Z2998" s="127" t="str">
        <f>IFERROR(VLOOKUP(V2998,TRANSPORTE!$A$4:$D$99,4,0),"")</f>
        <v/>
      </c>
      <c r="AA2998" s="127" t="str">
        <f>IFERROR(VLOOKUP(V2998,TRANSPORTE!$A$4:$E$99,5,0),"")</f>
        <v/>
      </c>
      <c r="AB2998" s="127" t="str">
        <f t="shared" si="343"/>
        <v/>
      </c>
      <c r="AC2998" s="127" t="str">
        <f t="shared" si="342"/>
        <v/>
      </c>
      <c r="AE2998" s="132" t="str">
        <f t="shared" si="340"/>
        <v/>
      </c>
      <c r="AH2998" s="127" t="str">
        <f t="shared" si="339"/>
        <v/>
      </c>
    </row>
    <row r="2999" spans="2:34" x14ac:dyDescent="0.3">
      <c r="B2999" s="127" t="str">
        <f t="shared" si="337"/>
        <v/>
      </c>
      <c r="C2999" s="127" t="str">
        <f t="shared" si="338"/>
        <v/>
      </c>
      <c r="E2999" s="159"/>
      <c r="F2999" s="148" t="str">
        <f>IFERROR(VLOOKUP(CONCATENATE(G2999,E2999),LOTES!$A$6:$D$1002,4,0),"")</f>
        <v/>
      </c>
      <c r="H2999" s="136" t="str">
        <f>IFERROR(VLOOKUP(CONCATENATE(G2999,E2999),LOTES!$A$6:$F$1000,6,0),"")</f>
        <v/>
      </c>
      <c r="I2999" s="132" t="str">
        <f t="shared" si="341"/>
        <v/>
      </c>
      <c r="R2999" s="132" t="str">
        <f>IFERROR(VLOOKUP(Q2999,PROVEEDORES!$A$2:$B$100,2,0),"")</f>
        <v/>
      </c>
      <c r="U2999" s="127" t="str">
        <f>IFERROR(VLOOKUP(V2999,TRANSPORTE!$A$4:$B$99,2,0),"")</f>
        <v/>
      </c>
      <c r="Y2999" s="127" t="str">
        <f>IFERROR(VLOOKUP(V2999,TRANSPORTE!$A$4:$C$99,3,0),"")</f>
        <v/>
      </c>
      <c r="Z2999" s="127" t="str">
        <f>IFERROR(VLOOKUP(V2999,TRANSPORTE!$A$4:$D$99,4,0),"")</f>
        <v/>
      </c>
      <c r="AA2999" s="127" t="str">
        <f>IFERROR(VLOOKUP(V2999,TRANSPORTE!$A$4:$E$99,5,0),"")</f>
        <v/>
      </c>
      <c r="AB2999" s="127" t="str">
        <f t="shared" si="343"/>
        <v/>
      </c>
      <c r="AC2999" s="127" t="str">
        <f t="shared" si="342"/>
        <v/>
      </c>
      <c r="AE2999" s="132" t="str">
        <f t="shared" si="340"/>
        <v/>
      </c>
      <c r="AH2999" s="127" t="str">
        <f t="shared" si="339"/>
        <v/>
      </c>
    </row>
    <row r="3000" spans="2:34" x14ac:dyDescent="0.3">
      <c r="B3000" s="127" t="str">
        <f t="shared" si="337"/>
        <v/>
      </c>
      <c r="C3000" s="127" t="str">
        <f t="shared" si="338"/>
        <v/>
      </c>
      <c r="E3000" s="159"/>
      <c r="F3000" s="148" t="str">
        <f>IFERROR(VLOOKUP(CONCATENATE(G3000,E3000),LOTES!$A$6:$D$1002,4,0),"")</f>
        <v/>
      </c>
      <c r="H3000" s="136" t="str">
        <f>IFERROR(VLOOKUP(CONCATENATE(G3000,E3000),LOTES!$A$6:$F$1000,6,0),"")</f>
        <v/>
      </c>
      <c r="I3000" s="132" t="str">
        <f t="shared" si="341"/>
        <v/>
      </c>
      <c r="R3000" s="132" t="str">
        <f>IFERROR(VLOOKUP(Q3000,PROVEEDORES!$A$2:$B$100,2,0),"")</f>
        <v/>
      </c>
      <c r="U3000" s="127" t="str">
        <f>IFERROR(VLOOKUP(V3000,TRANSPORTE!$A$4:$B$99,2,0),"")</f>
        <v/>
      </c>
      <c r="Y3000" s="127" t="str">
        <f>IFERROR(VLOOKUP(V3000,TRANSPORTE!$A$4:$C$99,3,0),"")</f>
        <v/>
      </c>
      <c r="Z3000" s="127" t="str">
        <f>IFERROR(VLOOKUP(V3000,TRANSPORTE!$A$4:$D$99,4,0),"")</f>
        <v/>
      </c>
      <c r="AA3000" s="127" t="str">
        <f>IFERROR(VLOOKUP(V3000,TRANSPORTE!$A$4:$E$99,5,0),"")</f>
        <v/>
      </c>
      <c r="AB3000" s="127" t="str">
        <f t="shared" si="343"/>
        <v/>
      </c>
      <c r="AC3000" s="127" t="str">
        <f t="shared" si="342"/>
        <v/>
      </c>
      <c r="AE3000" s="132" t="str">
        <f t="shared" si="340"/>
        <v/>
      </c>
      <c r="AH3000" s="127" t="str">
        <f t="shared" si="339"/>
        <v/>
      </c>
    </row>
    <row r="3001" spans="2:34" x14ac:dyDescent="0.3">
      <c r="B3001" s="127" t="str">
        <f t="shared" si="337"/>
        <v/>
      </c>
      <c r="C3001" s="127" t="str">
        <f t="shared" si="338"/>
        <v/>
      </c>
      <c r="E3001" s="159"/>
      <c r="F3001" s="148" t="str">
        <f>IFERROR(VLOOKUP(CONCATENATE(G3001,E3001),LOTES!$A$6:$D$1002,4,0),"")</f>
        <v/>
      </c>
      <c r="H3001" s="136" t="str">
        <f>IFERROR(VLOOKUP(CONCATENATE(G3001,E3001),LOTES!$A$6:$F$1000,6,0),"")</f>
        <v/>
      </c>
      <c r="I3001" s="132" t="str">
        <f t="shared" si="341"/>
        <v/>
      </c>
      <c r="R3001" s="132" t="str">
        <f>IFERROR(VLOOKUP(Q3001,PROVEEDORES!$A$2:$B$100,2,0),"")</f>
        <v/>
      </c>
      <c r="U3001" s="127" t="str">
        <f>IFERROR(VLOOKUP(V3001,TRANSPORTE!$A$4:$B$99,2,0),"")</f>
        <v/>
      </c>
      <c r="Y3001" s="127" t="str">
        <f>IFERROR(VLOOKUP(V3001,TRANSPORTE!$A$4:$C$99,3,0),"")</f>
        <v/>
      </c>
      <c r="Z3001" s="127" t="str">
        <f>IFERROR(VLOOKUP(V3001,TRANSPORTE!$A$4:$D$99,4,0),"")</f>
        <v/>
      </c>
      <c r="AA3001" s="127" t="str">
        <f>IFERROR(VLOOKUP(V3001,TRANSPORTE!$A$4:$E$99,5,0),"")</f>
        <v/>
      </c>
      <c r="AB3001" s="127" t="str">
        <f t="shared" si="343"/>
        <v/>
      </c>
      <c r="AC3001" s="127" t="str">
        <f t="shared" si="342"/>
        <v/>
      </c>
      <c r="AE3001" s="132" t="str">
        <f t="shared" si="340"/>
        <v/>
      </c>
      <c r="AH3001" s="127" t="str">
        <f t="shared" si="339"/>
        <v/>
      </c>
    </row>
    <row r="3002" spans="2:34" x14ac:dyDescent="0.3">
      <c r="B3002" s="127" t="str">
        <f t="shared" si="337"/>
        <v/>
      </c>
      <c r="C3002" s="127" t="str">
        <f t="shared" si="338"/>
        <v/>
      </c>
      <c r="E3002" s="159"/>
      <c r="F3002" s="148" t="str">
        <f>IFERROR(VLOOKUP(CONCATENATE(G3002,E3002),LOTES!$A$6:$D$1002,4,0),"")</f>
        <v/>
      </c>
      <c r="H3002" s="136" t="str">
        <f>IFERROR(VLOOKUP(CONCATENATE(G3002,E3002),LOTES!$A$6:$F$1000,6,0),"")</f>
        <v/>
      </c>
      <c r="I3002" s="132" t="str">
        <f t="shared" si="341"/>
        <v/>
      </c>
      <c r="R3002" s="132" t="str">
        <f>IFERROR(VLOOKUP(Q3002,PROVEEDORES!$A$2:$B$100,2,0),"")</f>
        <v/>
      </c>
      <c r="U3002" s="127" t="str">
        <f>IFERROR(VLOOKUP(V3002,TRANSPORTE!$A$4:$B$99,2,0),"")</f>
        <v/>
      </c>
      <c r="Y3002" s="127" t="str">
        <f>IFERROR(VLOOKUP(V3002,TRANSPORTE!$A$4:$C$99,3,0),"")</f>
        <v/>
      </c>
      <c r="Z3002" s="127" t="str">
        <f>IFERROR(VLOOKUP(V3002,TRANSPORTE!$A$4:$D$99,4,0),"")</f>
        <v/>
      </c>
      <c r="AA3002" s="127" t="str">
        <f>IFERROR(VLOOKUP(V3002,TRANSPORTE!$A$4:$E$99,5,0),"")</f>
        <v/>
      </c>
      <c r="AB3002" s="127" t="str">
        <f t="shared" si="343"/>
        <v/>
      </c>
      <c r="AC3002" s="127" t="str">
        <f t="shared" si="342"/>
        <v/>
      </c>
      <c r="AE3002" s="132" t="str">
        <f t="shared" si="340"/>
        <v/>
      </c>
      <c r="AH3002" s="127" t="str">
        <f t="shared" si="339"/>
        <v/>
      </c>
    </row>
    <row r="3003" spans="2:34" x14ac:dyDescent="0.3">
      <c r="B3003" s="127" t="str">
        <f t="shared" si="337"/>
        <v/>
      </c>
      <c r="C3003" s="127" t="str">
        <f t="shared" si="338"/>
        <v/>
      </c>
      <c r="E3003" s="159"/>
      <c r="F3003" s="148" t="str">
        <f>IFERROR(VLOOKUP(CONCATENATE(G3003,E3003),LOTES!$A$6:$D$1002,4,0),"")</f>
        <v/>
      </c>
      <c r="H3003" s="136" t="str">
        <f>IFERROR(VLOOKUP(CONCATENATE(G3003,E3003),LOTES!$A$6:$F$1000,6,0),"")</f>
        <v/>
      </c>
      <c r="I3003" s="132" t="str">
        <f t="shared" si="341"/>
        <v/>
      </c>
      <c r="R3003" s="132" t="str">
        <f>IFERROR(VLOOKUP(Q3003,PROVEEDORES!$A$2:$B$100,2,0),"")</f>
        <v/>
      </c>
      <c r="U3003" s="127" t="str">
        <f>IFERROR(VLOOKUP(V3003,TRANSPORTE!$A$4:$B$99,2,0),"")</f>
        <v/>
      </c>
      <c r="Y3003" s="127" t="str">
        <f>IFERROR(VLOOKUP(V3003,TRANSPORTE!$A$4:$C$99,3,0),"")</f>
        <v/>
      </c>
      <c r="Z3003" s="127" t="str">
        <f>IFERROR(VLOOKUP(V3003,TRANSPORTE!$A$4:$D$99,4,0),"")</f>
        <v/>
      </c>
      <c r="AA3003" s="127" t="str">
        <f>IFERROR(VLOOKUP(V3003,TRANSPORTE!$A$4:$E$99,5,0),"")</f>
        <v/>
      </c>
      <c r="AB3003" s="127" t="str">
        <f t="shared" si="343"/>
        <v/>
      </c>
      <c r="AC3003" s="127" t="str">
        <f t="shared" si="342"/>
        <v/>
      </c>
      <c r="AE3003" s="132" t="str">
        <f t="shared" si="340"/>
        <v/>
      </c>
      <c r="AH3003" s="127" t="str">
        <f t="shared" si="339"/>
        <v/>
      </c>
    </row>
    <row r="3004" spans="2:34" x14ac:dyDescent="0.3">
      <c r="B3004" s="127" t="str">
        <f t="shared" si="337"/>
        <v/>
      </c>
      <c r="C3004" s="127" t="str">
        <f t="shared" si="338"/>
        <v/>
      </c>
      <c r="E3004" s="159"/>
      <c r="F3004" s="148" t="str">
        <f>IFERROR(VLOOKUP(CONCATENATE(G3004,E3004),LOTES!$A$6:$D$1002,4,0),"")</f>
        <v/>
      </c>
      <c r="H3004" s="136" t="str">
        <f>IFERROR(VLOOKUP(CONCATENATE(G3004,E3004),LOTES!$A$6:$F$1000,6,0),"")</f>
        <v/>
      </c>
      <c r="I3004" s="132" t="str">
        <f t="shared" si="341"/>
        <v/>
      </c>
      <c r="R3004" s="132" t="str">
        <f>IFERROR(VLOOKUP(Q3004,PROVEEDORES!$A$2:$B$100,2,0),"")</f>
        <v/>
      </c>
      <c r="U3004" s="127" t="str">
        <f>IFERROR(VLOOKUP(V3004,TRANSPORTE!$A$4:$B$99,2,0),"")</f>
        <v/>
      </c>
      <c r="Y3004" s="127" t="str">
        <f>IFERROR(VLOOKUP(V3004,TRANSPORTE!$A$4:$C$99,3,0),"")</f>
        <v/>
      </c>
      <c r="Z3004" s="127" t="str">
        <f>IFERROR(VLOOKUP(V3004,TRANSPORTE!$A$4:$D$99,4,0),"")</f>
        <v/>
      </c>
      <c r="AA3004" s="127" t="str">
        <f>IFERROR(VLOOKUP(V3004,TRANSPORTE!$A$4:$E$99,5,0),"")</f>
        <v/>
      </c>
      <c r="AB3004" s="127" t="str">
        <f t="shared" si="343"/>
        <v/>
      </c>
      <c r="AC3004" s="127" t="str">
        <f t="shared" si="342"/>
        <v/>
      </c>
      <c r="AE3004" s="132" t="str">
        <f t="shared" si="340"/>
        <v/>
      </c>
      <c r="AH3004" s="127" t="str">
        <f t="shared" si="339"/>
        <v/>
      </c>
    </row>
    <row r="3005" spans="2:34" x14ac:dyDescent="0.3">
      <c r="B3005" s="127" t="str">
        <f t="shared" si="337"/>
        <v/>
      </c>
      <c r="C3005" s="127" t="str">
        <f t="shared" si="338"/>
        <v/>
      </c>
      <c r="E3005" s="159"/>
      <c r="F3005" s="148" t="str">
        <f>IFERROR(VLOOKUP(CONCATENATE(G3005,E3005),LOTES!$A$6:$D$1002,4,0),"")</f>
        <v/>
      </c>
      <c r="H3005" s="136" t="str">
        <f>IFERROR(VLOOKUP(CONCATENATE(G3005,E3005),LOTES!$A$6:$F$1000,6,0),"")</f>
        <v/>
      </c>
      <c r="I3005" s="132" t="str">
        <f t="shared" si="341"/>
        <v/>
      </c>
      <c r="R3005" s="132" t="str">
        <f>IFERROR(VLOOKUP(Q3005,PROVEEDORES!$A$2:$B$100,2,0),"")</f>
        <v/>
      </c>
      <c r="U3005" s="127" t="str">
        <f>IFERROR(VLOOKUP(V3005,TRANSPORTE!$A$4:$B$99,2,0),"")</f>
        <v/>
      </c>
      <c r="Y3005" s="127" t="str">
        <f>IFERROR(VLOOKUP(V3005,TRANSPORTE!$A$4:$C$99,3,0),"")</f>
        <v/>
      </c>
      <c r="Z3005" s="127" t="str">
        <f>IFERROR(VLOOKUP(V3005,TRANSPORTE!$A$4:$D$99,4,0),"")</f>
        <v/>
      </c>
      <c r="AA3005" s="127" t="str">
        <f>IFERROR(VLOOKUP(V3005,TRANSPORTE!$A$4:$E$99,5,0),"")</f>
        <v/>
      </c>
      <c r="AB3005" s="127" t="str">
        <f t="shared" si="343"/>
        <v/>
      </c>
      <c r="AC3005" s="127" t="str">
        <f t="shared" si="342"/>
        <v/>
      </c>
      <c r="AE3005" s="132" t="str">
        <f t="shared" si="340"/>
        <v/>
      </c>
      <c r="AH3005" s="127" t="str">
        <f t="shared" si="339"/>
        <v/>
      </c>
    </row>
    <row r="3006" spans="2:34" x14ac:dyDescent="0.3">
      <c r="B3006" s="127" t="str">
        <f t="shared" si="337"/>
        <v/>
      </c>
      <c r="C3006" s="127" t="str">
        <f t="shared" si="338"/>
        <v/>
      </c>
      <c r="E3006" s="159"/>
      <c r="F3006" s="148" t="str">
        <f>IFERROR(VLOOKUP(CONCATENATE(G3006,E3006),LOTES!$A$6:$D$1002,4,0),"")</f>
        <v/>
      </c>
      <c r="H3006" s="136" t="str">
        <f>IFERROR(VLOOKUP(CONCATENATE(G3006,E3006),LOTES!$A$6:$F$1000,6,0),"")</f>
        <v/>
      </c>
      <c r="I3006" s="132" t="str">
        <f t="shared" si="341"/>
        <v/>
      </c>
      <c r="R3006" s="132" t="str">
        <f>IFERROR(VLOOKUP(Q3006,PROVEEDORES!$A$2:$B$100,2,0),"")</f>
        <v/>
      </c>
      <c r="U3006" s="127" t="str">
        <f>IFERROR(VLOOKUP(V3006,TRANSPORTE!$A$4:$B$99,2,0),"")</f>
        <v/>
      </c>
      <c r="Y3006" s="127" t="str">
        <f>IFERROR(VLOOKUP(V3006,TRANSPORTE!$A$4:$C$99,3,0),"")</f>
        <v/>
      </c>
      <c r="Z3006" s="127" t="str">
        <f>IFERROR(VLOOKUP(V3006,TRANSPORTE!$A$4:$D$99,4,0),"")</f>
        <v/>
      </c>
      <c r="AA3006" s="127" t="str">
        <f>IFERROR(VLOOKUP(V3006,TRANSPORTE!$A$4:$E$99,5,0),"")</f>
        <v/>
      </c>
      <c r="AB3006" s="127" t="str">
        <f t="shared" si="343"/>
        <v/>
      </c>
      <c r="AC3006" s="127" t="str">
        <f t="shared" si="342"/>
        <v/>
      </c>
      <c r="AE3006" s="132" t="str">
        <f t="shared" si="340"/>
        <v/>
      </c>
      <c r="AH3006" s="127" t="str">
        <f t="shared" si="339"/>
        <v/>
      </c>
    </row>
    <row r="3007" spans="2:34" x14ac:dyDescent="0.3">
      <c r="B3007" s="127" t="str">
        <f t="shared" ref="B3007:B3070" si="344">CONCATENATE(A3007,AB3007)</f>
        <v/>
      </c>
      <c r="C3007" s="127" t="str">
        <f t="shared" ref="C3007:C3070" si="345">CONCATENATE(N3007,I3007)</f>
        <v/>
      </c>
      <c r="E3007" s="159"/>
      <c r="F3007" s="148" t="str">
        <f>IFERROR(VLOOKUP(CONCATENATE(G3007,E3007),LOTES!$A$6:$D$1002,4,0),"")</f>
        <v/>
      </c>
      <c r="H3007" s="136" t="str">
        <f>IFERROR(VLOOKUP(CONCATENATE(G3007,E3007),LOTES!$A$6:$F$1000,6,0),"")</f>
        <v/>
      </c>
      <c r="I3007" s="132" t="str">
        <f t="shared" si="341"/>
        <v/>
      </c>
      <c r="R3007" s="132" t="str">
        <f>IFERROR(VLOOKUP(Q3007,PROVEEDORES!$A$2:$B$100,2,0),"")</f>
        <v/>
      </c>
      <c r="U3007" s="127" t="str">
        <f>IFERROR(VLOOKUP(V3007,TRANSPORTE!$A$4:$B$99,2,0),"")</f>
        <v/>
      </c>
      <c r="Y3007" s="127" t="str">
        <f>IFERROR(VLOOKUP(V3007,TRANSPORTE!$A$4:$C$99,3,0),"")</f>
        <v/>
      </c>
      <c r="Z3007" s="127" t="str">
        <f>IFERROR(VLOOKUP(V3007,TRANSPORTE!$A$4:$D$99,4,0),"")</f>
        <v/>
      </c>
      <c r="AA3007" s="127" t="str">
        <f>IFERROR(VLOOKUP(V3007,TRANSPORTE!$A$4:$E$99,5,0),"")</f>
        <v/>
      </c>
      <c r="AB3007" s="127" t="str">
        <f t="shared" si="343"/>
        <v/>
      </c>
      <c r="AC3007" s="127" t="str">
        <f t="shared" si="342"/>
        <v/>
      </c>
      <c r="AE3007" s="132" t="str">
        <f t="shared" si="340"/>
        <v/>
      </c>
      <c r="AH3007" s="127" t="str">
        <f t="shared" ref="AH3007:AH3070" si="346">CONCATENATE(N3007,F3007)</f>
        <v/>
      </c>
    </row>
    <row r="3008" spans="2:34" x14ac:dyDescent="0.3">
      <c r="B3008" s="127" t="str">
        <f t="shared" si="344"/>
        <v/>
      </c>
      <c r="C3008" s="127" t="str">
        <f t="shared" si="345"/>
        <v/>
      </c>
      <c r="E3008" s="159"/>
      <c r="F3008" s="148" t="str">
        <f>IFERROR(VLOOKUP(CONCATENATE(G3008,E3008),LOTES!$A$6:$D$1002,4,0),"")</f>
        <v/>
      </c>
      <c r="H3008" s="136" t="str">
        <f>IFERROR(VLOOKUP(CONCATENATE(G3008,E3008),LOTES!$A$6:$F$1000,6,0),"")</f>
        <v/>
      </c>
      <c r="I3008" s="132" t="str">
        <f t="shared" si="341"/>
        <v/>
      </c>
      <c r="R3008" s="132" t="str">
        <f>IFERROR(VLOOKUP(Q3008,PROVEEDORES!$A$2:$B$100,2,0),"")</f>
        <v/>
      </c>
      <c r="U3008" s="127" t="str">
        <f>IFERROR(VLOOKUP(V3008,TRANSPORTE!$A$4:$B$99,2,0),"")</f>
        <v/>
      </c>
      <c r="Y3008" s="127" t="str">
        <f>IFERROR(VLOOKUP(V3008,TRANSPORTE!$A$4:$C$99,3,0),"")</f>
        <v/>
      </c>
      <c r="Z3008" s="127" t="str">
        <f>IFERROR(VLOOKUP(V3008,TRANSPORTE!$A$4:$D$99,4,0),"")</f>
        <v/>
      </c>
      <c r="AA3008" s="127" t="str">
        <f>IFERROR(VLOOKUP(V3008,TRANSPORTE!$A$4:$E$99,5,0),"")</f>
        <v/>
      </c>
      <c r="AB3008" s="127" t="str">
        <f t="shared" si="343"/>
        <v/>
      </c>
      <c r="AC3008" s="127" t="str">
        <f t="shared" si="342"/>
        <v/>
      </c>
      <c r="AE3008" s="132" t="str">
        <f t="shared" si="340"/>
        <v/>
      </c>
      <c r="AH3008" s="127" t="str">
        <f t="shared" si="346"/>
        <v/>
      </c>
    </row>
    <row r="3009" spans="2:34" x14ac:dyDescent="0.3">
      <c r="B3009" s="127" t="str">
        <f t="shared" si="344"/>
        <v/>
      </c>
      <c r="C3009" s="127" t="str">
        <f t="shared" si="345"/>
        <v/>
      </c>
      <c r="E3009" s="159"/>
      <c r="F3009" s="148" t="str">
        <f>IFERROR(VLOOKUP(CONCATENATE(G3009,E3009),LOTES!$A$6:$D$1002,4,0),"")</f>
        <v/>
      </c>
      <c r="H3009" s="136" t="str">
        <f>IFERROR(VLOOKUP(CONCATENATE(G3009,E3009),LOTES!$A$6:$F$1000,6,0),"")</f>
        <v/>
      </c>
      <c r="I3009" s="132" t="str">
        <f t="shared" si="341"/>
        <v/>
      </c>
      <c r="R3009" s="132" t="str">
        <f>IFERROR(VLOOKUP(Q3009,PROVEEDORES!$A$2:$B$100,2,0),"")</f>
        <v/>
      </c>
      <c r="U3009" s="127" t="str">
        <f>IFERROR(VLOOKUP(V3009,TRANSPORTE!$A$4:$B$99,2,0),"")</f>
        <v/>
      </c>
      <c r="Y3009" s="127" t="str">
        <f>IFERROR(VLOOKUP(V3009,TRANSPORTE!$A$4:$C$99,3,0),"")</f>
        <v/>
      </c>
      <c r="Z3009" s="127" t="str">
        <f>IFERROR(VLOOKUP(V3009,TRANSPORTE!$A$4:$D$99,4,0),"")</f>
        <v/>
      </c>
      <c r="AA3009" s="127" t="str">
        <f>IFERROR(VLOOKUP(V3009,TRANSPORTE!$A$4:$E$99,5,0),"")</f>
        <v/>
      </c>
      <c r="AB3009" s="127" t="str">
        <f t="shared" si="343"/>
        <v/>
      </c>
      <c r="AC3009" s="127" t="str">
        <f t="shared" si="342"/>
        <v/>
      </c>
      <c r="AE3009" s="132" t="str">
        <f t="shared" si="340"/>
        <v/>
      </c>
      <c r="AH3009" s="127" t="str">
        <f t="shared" si="346"/>
        <v/>
      </c>
    </row>
    <row r="3010" spans="2:34" x14ac:dyDescent="0.3">
      <c r="B3010" s="127" t="str">
        <f t="shared" si="344"/>
        <v/>
      </c>
      <c r="C3010" s="127" t="str">
        <f t="shared" si="345"/>
        <v/>
      </c>
      <c r="E3010" s="159"/>
      <c r="F3010" s="148" t="str">
        <f>IFERROR(VLOOKUP(CONCATENATE(G3010,E3010),LOTES!$A$6:$D$1002,4,0),"")</f>
        <v/>
      </c>
      <c r="H3010" s="136" t="str">
        <f>IFERROR(VLOOKUP(CONCATENATE(G3010,E3010),LOTES!$A$6:$F$1000,6,0),"")</f>
        <v/>
      </c>
      <c r="I3010" s="132" t="str">
        <f t="shared" si="341"/>
        <v/>
      </c>
      <c r="R3010" s="132" t="str">
        <f>IFERROR(VLOOKUP(Q3010,PROVEEDORES!$A$2:$B$100,2,0),"")</f>
        <v/>
      </c>
      <c r="U3010" s="127" t="str">
        <f>IFERROR(VLOOKUP(V3010,TRANSPORTE!$A$4:$B$99,2,0),"")</f>
        <v/>
      </c>
      <c r="Y3010" s="127" t="str">
        <f>IFERROR(VLOOKUP(V3010,TRANSPORTE!$A$4:$C$99,3,0),"")</f>
        <v/>
      </c>
      <c r="Z3010" s="127" t="str">
        <f>IFERROR(VLOOKUP(V3010,TRANSPORTE!$A$4:$D$99,4,0),"")</f>
        <v/>
      </c>
      <c r="AA3010" s="127" t="str">
        <f>IFERROR(VLOOKUP(V3010,TRANSPORTE!$A$4:$E$99,5,0),"")</f>
        <v/>
      </c>
      <c r="AB3010" s="127" t="str">
        <f t="shared" si="343"/>
        <v/>
      </c>
      <c r="AC3010" s="127" t="str">
        <f t="shared" si="342"/>
        <v/>
      </c>
      <c r="AE3010" s="132" t="str">
        <f t="shared" ref="AE3010:AE3073" si="347">IF(N3010&lt;&gt;"",IF(N3010=N3009,AE3009,AE3009+1),"")</f>
        <v/>
      </c>
      <c r="AH3010" s="127" t="str">
        <f t="shared" si="346"/>
        <v/>
      </c>
    </row>
    <row r="3011" spans="2:34" x14ac:dyDescent="0.3">
      <c r="B3011" s="127" t="str">
        <f t="shared" si="344"/>
        <v/>
      </c>
      <c r="C3011" s="127" t="str">
        <f t="shared" si="345"/>
        <v/>
      </c>
      <c r="E3011" s="159"/>
      <c r="F3011" s="148" t="str">
        <f>IFERROR(VLOOKUP(CONCATENATE(G3011,E3011),LOTES!$A$6:$D$1002,4,0),"")</f>
        <v/>
      </c>
      <c r="H3011" s="136" t="str">
        <f>IFERROR(VLOOKUP(CONCATENATE(G3011,E3011),LOTES!$A$6:$F$1000,6,0),"")</f>
        <v/>
      </c>
      <c r="I3011" s="132" t="str">
        <f t="shared" si="341"/>
        <v/>
      </c>
      <c r="R3011" s="132" t="str">
        <f>IFERROR(VLOOKUP(Q3011,PROVEEDORES!$A$2:$B$100,2,0),"")</f>
        <v/>
      </c>
      <c r="U3011" s="127" t="str">
        <f>IFERROR(VLOOKUP(V3011,TRANSPORTE!$A$4:$B$99,2,0),"")</f>
        <v/>
      </c>
      <c r="Y3011" s="127" t="str">
        <f>IFERROR(VLOOKUP(V3011,TRANSPORTE!$A$4:$C$99,3,0),"")</f>
        <v/>
      </c>
      <c r="Z3011" s="127" t="str">
        <f>IFERROR(VLOOKUP(V3011,TRANSPORTE!$A$4:$D$99,4,0),"")</f>
        <v/>
      </c>
      <c r="AA3011" s="127" t="str">
        <f>IFERROR(VLOOKUP(V3011,TRANSPORTE!$A$4:$E$99,5,0),"")</f>
        <v/>
      </c>
      <c r="AB3011" s="127" t="str">
        <f t="shared" si="343"/>
        <v/>
      </c>
      <c r="AC3011" s="127" t="str">
        <f t="shared" si="342"/>
        <v/>
      </c>
      <c r="AE3011" s="132" t="str">
        <f t="shared" si="347"/>
        <v/>
      </c>
      <c r="AH3011" s="127" t="str">
        <f t="shared" si="346"/>
        <v/>
      </c>
    </row>
    <row r="3012" spans="2:34" x14ac:dyDescent="0.3">
      <c r="B3012" s="127" t="str">
        <f t="shared" si="344"/>
        <v/>
      </c>
      <c r="C3012" s="127" t="str">
        <f t="shared" si="345"/>
        <v/>
      </c>
      <c r="E3012" s="159"/>
      <c r="F3012" s="148" t="str">
        <f>IFERROR(VLOOKUP(CONCATENATE(G3012,E3012),LOTES!$A$6:$D$1002,4,0),"")</f>
        <v/>
      </c>
      <c r="H3012" s="136" t="str">
        <f>IFERROR(VLOOKUP(CONCATENATE(G3012,E3012),LOTES!$A$6:$F$1000,6,0),"")</f>
        <v/>
      </c>
      <c r="I3012" s="132" t="str">
        <f t="shared" si="341"/>
        <v/>
      </c>
      <c r="R3012" s="132" t="str">
        <f>IFERROR(VLOOKUP(Q3012,PROVEEDORES!$A$2:$B$100,2,0),"")</f>
        <v/>
      </c>
      <c r="U3012" s="127" t="str">
        <f>IFERROR(VLOOKUP(V3012,TRANSPORTE!$A$4:$B$99,2,0),"")</f>
        <v/>
      </c>
      <c r="Y3012" s="127" t="str">
        <f>IFERROR(VLOOKUP(V3012,TRANSPORTE!$A$4:$C$99,3,0),"")</f>
        <v/>
      </c>
      <c r="Z3012" s="127" t="str">
        <f>IFERROR(VLOOKUP(V3012,TRANSPORTE!$A$4:$D$99,4,0),"")</f>
        <v/>
      </c>
      <c r="AA3012" s="127" t="str">
        <f>IFERROR(VLOOKUP(V3012,TRANSPORTE!$A$4:$E$99,5,0),"")</f>
        <v/>
      </c>
      <c r="AB3012" s="127" t="str">
        <f t="shared" si="343"/>
        <v/>
      </c>
      <c r="AC3012" s="127" t="str">
        <f t="shared" si="342"/>
        <v/>
      </c>
      <c r="AE3012" s="132" t="str">
        <f t="shared" si="347"/>
        <v/>
      </c>
      <c r="AH3012" s="127" t="str">
        <f t="shared" si="346"/>
        <v/>
      </c>
    </row>
    <row r="3013" spans="2:34" x14ac:dyDescent="0.3">
      <c r="B3013" s="127" t="str">
        <f t="shared" si="344"/>
        <v/>
      </c>
      <c r="C3013" s="127" t="str">
        <f t="shared" si="345"/>
        <v/>
      </c>
      <c r="E3013" s="159"/>
      <c r="F3013" s="148" t="str">
        <f>IFERROR(VLOOKUP(CONCATENATE(G3013,E3013),LOTES!$A$6:$D$1002,4,0),"")</f>
        <v/>
      </c>
      <c r="H3013" s="136" t="str">
        <f>IFERROR(VLOOKUP(CONCATENATE(G3013,E3013),LOTES!$A$6:$F$1000,6,0),"")</f>
        <v/>
      </c>
      <c r="I3013" s="132" t="str">
        <f t="shared" si="341"/>
        <v/>
      </c>
      <c r="R3013" s="132" t="str">
        <f>IFERROR(VLOOKUP(Q3013,PROVEEDORES!$A$2:$B$100,2,0),"")</f>
        <v/>
      </c>
      <c r="U3013" s="127" t="str">
        <f>IFERROR(VLOOKUP(V3013,TRANSPORTE!$A$4:$B$99,2,0),"")</f>
        <v/>
      </c>
      <c r="Y3013" s="127" t="str">
        <f>IFERROR(VLOOKUP(V3013,TRANSPORTE!$A$4:$C$99,3,0),"")</f>
        <v/>
      </c>
      <c r="Z3013" s="127" t="str">
        <f>IFERROR(VLOOKUP(V3013,TRANSPORTE!$A$4:$D$99,4,0),"")</f>
        <v/>
      </c>
      <c r="AA3013" s="127" t="str">
        <f>IFERROR(VLOOKUP(V3013,TRANSPORTE!$A$4:$E$99,5,0),"")</f>
        <v/>
      </c>
      <c r="AB3013" s="127" t="str">
        <f t="shared" si="343"/>
        <v/>
      </c>
      <c r="AC3013" s="127" t="str">
        <f t="shared" si="342"/>
        <v/>
      </c>
      <c r="AE3013" s="132" t="str">
        <f t="shared" si="347"/>
        <v/>
      </c>
      <c r="AH3013" s="127" t="str">
        <f t="shared" si="346"/>
        <v/>
      </c>
    </row>
    <row r="3014" spans="2:34" x14ac:dyDescent="0.3">
      <c r="B3014" s="127" t="str">
        <f t="shared" si="344"/>
        <v/>
      </c>
      <c r="C3014" s="127" t="str">
        <f t="shared" si="345"/>
        <v/>
      </c>
      <c r="E3014" s="159"/>
      <c r="F3014" s="148" t="str">
        <f>IFERROR(VLOOKUP(CONCATENATE(G3014,E3014),LOTES!$A$6:$D$1002,4,0),"")</f>
        <v/>
      </c>
      <c r="H3014" s="136" t="str">
        <f>IFERROR(VLOOKUP(CONCATENATE(G3014,E3014),LOTES!$A$6:$F$1000,6,0),"")</f>
        <v/>
      </c>
      <c r="I3014" s="132" t="str">
        <f t="shared" ref="I3014:I3077" si="348">IF(E3014&lt;&gt;"",IFERROR(IF(N3014&lt;&gt;N3013,1,IF(E3014=E3013,I3013,I3013+1)),""),"")</f>
        <v/>
      </c>
      <c r="R3014" s="132" t="str">
        <f>IFERROR(VLOOKUP(Q3014,PROVEEDORES!$A$2:$B$100,2,0),"")</f>
        <v/>
      </c>
      <c r="U3014" s="127" t="str">
        <f>IFERROR(VLOOKUP(V3014,TRANSPORTE!$A$4:$B$99,2,0),"")</f>
        <v/>
      </c>
      <c r="Y3014" s="127" t="str">
        <f>IFERROR(VLOOKUP(V3014,TRANSPORTE!$A$4:$C$99,3,0),"")</f>
        <v/>
      </c>
      <c r="Z3014" s="127" t="str">
        <f>IFERROR(VLOOKUP(V3014,TRANSPORTE!$A$4:$D$99,4,0),"")</f>
        <v/>
      </c>
      <c r="AA3014" s="127" t="str">
        <f>IFERROR(VLOOKUP(V3014,TRANSPORTE!$A$4:$E$99,5,0),"")</f>
        <v/>
      </c>
      <c r="AB3014" s="127" t="str">
        <f t="shared" si="343"/>
        <v/>
      </c>
      <c r="AC3014" s="127" t="str">
        <f t="shared" ref="AC3014:AC3077" si="349">IF(N3014&lt;&gt;"",1,"")</f>
        <v/>
      </c>
      <c r="AE3014" s="132" t="str">
        <f t="shared" si="347"/>
        <v/>
      </c>
      <c r="AH3014" s="127" t="str">
        <f t="shared" si="346"/>
        <v/>
      </c>
    </row>
    <row r="3015" spans="2:34" x14ac:dyDescent="0.3">
      <c r="B3015" s="127" t="str">
        <f t="shared" si="344"/>
        <v/>
      </c>
      <c r="C3015" s="127" t="str">
        <f t="shared" si="345"/>
        <v/>
      </c>
      <c r="E3015" s="159"/>
      <c r="F3015" s="148" t="str">
        <f>IFERROR(VLOOKUP(CONCATENATE(G3015,E3015),LOTES!$A$6:$D$1002,4,0),"")</f>
        <v/>
      </c>
      <c r="H3015" s="136" t="str">
        <f>IFERROR(VLOOKUP(CONCATENATE(G3015,E3015),LOTES!$A$6:$F$1000,6,0),"")</f>
        <v/>
      </c>
      <c r="I3015" s="132" t="str">
        <f t="shared" si="348"/>
        <v/>
      </c>
      <c r="R3015" s="132" t="str">
        <f>IFERROR(VLOOKUP(Q3015,PROVEEDORES!$A$2:$B$100,2,0),"")</f>
        <v/>
      </c>
      <c r="U3015" s="127" t="str">
        <f>IFERROR(VLOOKUP(V3015,TRANSPORTE!$A$4:$B$99,2,0),"")</f>
        <v/>
      </c>
      <c r="Y3015" s="127" t="str">
        <f>IFERROR(VLOOKUP(V3015,TRANSPORTE!$A$4:$C$99,3,0),"")</f>
        <v/>
      </c>
      <c r="Z3015" s="127" t="str">
        <f>IFERROR(VLOOKUP(V3015,TRANSPORTE!$A$4:$D$99,4,0),"")</f>
        <v/>
      </c>
      <c r="AA3015" s="127" t="str">
        <f>IFERROR(VLOOKUP(V3015,TRANSPORTE!$A$4:$E$99,5,0),"")</f>
        <v/>
      </c>
      <c r="AB3015" s="127" t="str">
        <f t="shared" si="343"/>
        <v/>
      </c>
      <c r="AC3015" s="127" t="str">
        <f t="shared" si="349"/>
        <v/>
      </c>
      <c r="AE3015" s="132" t="str">
        <f t="shared" si="347"/>
        <v/>
      </c>
      <c r="AH3015" s="127" t="str">
        <f t="shared" si="346"/>
        <v/>
      </c>
    </row>
    <row r="3016" spans="2:34" x14ac:dyDescent="0.3">
      <c r="B3016" s="127" t="str">
        <f t="shared" si="344"/>
        <v/>
      </c>
      <c r="C3016" s="127" t="str">
        <f t="shared" si="345"/>
        <v/>
      </c>
      <c r="E3016" s="159"/>
      <c r="F3016" s="148" t="str">
        <f>IFERROR(VLOOKUP(CONCATENATE(G3016,E3016),LOTES!$A$6:$D$1002,4,0),"")</f>
        <v/>
      </c>
      <c r="H3016" s="136" t="str">
        <f>IFERROR(VLOOKUP(CONCATENATE(G3016,E3016),LOTES!$A$6:$F$1000,6,0),"")</f>
        <v/>
      </c>
      <c r="I3016" s="132" t="str">
        <f t="shared" si="348"/>
        <v/>
      </c>
      <c r="R3016" s="132" t="str">
        <f>IFERROR(VLOOKUP(Q3016,PROVEEDORES!$A$2:$B$100,2,0),"")</f>
        <v/>
      </c>
      <c r="U3016" s="127" t="str">
        <f>IFERROR(VLOOKUP(V3016,TRANSPORTE!$A$4:$B$99,2,0),"")</f>
        <v/>
      </c>
      <c r="Y3016" s="127" t="str">
        <f>IFERROR(VLOOKUP(V3016,TRANSPORTE!$A$4:$C$99,3,0),"")</f>
        <v/>
      </c>
      <c r="Z3016" s="127" t="str">
        <f>IFERROR(VLOOKUP(V3016,TRANSPORTE!$A$4:$D$99,4,0),"")</f>
        <v/>
      </c>
      <c r="AA3016" s="127" t="str">
        <f>IFERROR(VLOOKUP(V3016,TRANSPORTE!$A$4:$E$99,5,0),"")</f>
        <v/>
      </c>
      <c r="AB3016" s="127" t="str">
        <f t="shared" si="343"/>
        <v/>
      </c>
      <c r="AC3016" s="127" t="str">
        <f t="shared" si="349"/>
        <v/>
      </c>
      <c r="AE3016" s="132" t="str">
        <f t="shared" si="347"/>
        <v/>
      </c>
      <c r="AH3016" s="127" t="str">
        <f t="shared" si="346"/>
        <v/>
      </c>
    </row>
    <row r="3017" spans="2:34" x14ac:dyDescent="0.3">
      <c r="B3017" s="127" t="str">
        <f t="shared" si="344"/>
        <v/>
      </c>
      <c r="C3017" s="127" t="str">
        <f t="shared" si="345"/>
        <v/>
      </c>
      <c r="E3017" s="159"/>
      <c r="F3017" s="148" t="str">
        <f>IFERROR(VLOOKUP(CONCATENATE(G3017,E3017),LOTES!$A$6:$D$1002,4,0),"")</f>
        <v/>
      </c>
      <c r="H3017" s="136" t="str">
        <f>IFERROR(VLOOKUP(CONCATENATE(G3017,E3017),LOTES!$A$6:$F$1000,6,0),"")</f>
        <v/>
      </c>
      <c r="I3017" s="132" t="str">
        <f t="shared" si="348"/>
        <v/>
      </c>
      <c r="R3017" s="132" t="str">
        <f>IFERROR(VLOOKUP(Q3017,PROVEEDORES!$A$2:$B$100,2,0),"")</f>
        <v/>
      </c>
      <c r="U3017" s="127" t="str">
        <f>IFERROR(VLOOKUP(V3017,TRANSPORTE!$A$4:$B$99,2,0),"")</f>
        <v/>
      </c>
      <c r="Y3017" s="127" t="str">
        <f>IFERROR(VLOOKUP(V3017,TRANSPORTE!$A$4:$C$99,3,0),"")</f>
        <v/>
      </c>
      <c r="Z3017" s="127" t="str">
        <f>IFERROR(VLOOKUP(V3017,TRANSPORTE!$A$4:$D$99,4,0),"")</f>
        <v/>
      </c>
      <c r="AA3017" s="127" t="str">
        <f>IFERROR(VLOOKUP(V3017,TRANSPORTE!$A$4:$E$99,5,0),"")</f>
        <v/>
      </c>
      <c r="AB3017" s="127" t="str">
        <f t="shared" si="343"/>
        <v/>
      </c>
      <c r="AC3017" s="127" t="str">
        <f t="shared" si="349"/>
        <v/>
      </c>
      <c r="AE3017" s="132" t="str">
        <f t="shared" si="347"/>
        <v/>
      </c>
      <c r="AH3017" s="127" t="str">
        <f t="shared" si="346"/>
        <v/>
      </c>
    </row>
    <row r="3018" spans="2:34" x14ac:dyDescent="0.3">
      <c r="B3018" s="127" t="str">
        <f t="shared" si="344"/>
        <v/>
      </c>
      <c r="C3018" s="127" t="str">
        <f t="shared" si="345"/>
        <v/>
      </c>
      <c r="E3018" s="159"/>
      <c r="F3018" s="148" t="str">
        <f>IFERROR(VLOOKUP(CONCATENATE(G3018,E3018),LOTES!$A$6:$D$1002,4,0),"")</f>
        <v/>
      </c>
      <c r="H3018" s="136" t="str">
        <f>IFERROR(VLOOKUP(CONCATENATE(G3018,E3018),LOTES!$A$6:$F$1000,6,0),"")</f>
        <v/>
      </c>
      <c r="I3018" s="132" t="str">
        <f t="shared" si="348"/>
        <v/>
      </c>
      <c r="R3018" s="132" t="str">
        <f>IFERROR(VLOOKUP(Q3018,PROVEEDORES!$A$2:$B$100,2,0),"")</f>
        <v/>
      </c>
      <c r="U3018" s="127" t="str">
        <f>IFERROR(VLOOKUP(V3018,TRANSPORTE!$A$4:$B$99,2,0),"")</f>
        <v/>
      </c>
      <c r="Y3018" s="127" t="str">
        <f>IFERROR(VLOOKUP(V3018,TRANSPORTE!$A$4:$C$99,3,0),"")</f>
        <v/>
      </c>
      <c r="Z3018" s="127" t="str">
        <f>IFERROR(VLOOKUP(V3018,TRANSPORTE!$A$4:$D$99,4,0),"")</f>
        <v/>
      </c>
      <c r="AA3018" s="127" t="str">
        <f>IFERROR(VLOOKUP(V3018,TRANSPORTE!$A$4:$E$99,5,0),"")</f>
        <v/>
      </c>
      <c r="AB3018" s="127" t="str">
        <f t="shared" si="343"/>
        <v/>
      </c>
      <c r="AC3018" s="127" t="str">
        <f t="shared" si="349"/>
        <v/>
      </c>
      <c r="AE3018" s="132" t="str">
        <f t="shared" si="347"/>
        <v/>
      </c>
      <c r="AH3018" s="127" t="str">
        <f t="shared" si="346"/>
        <v/>
      </c>
    </row>
    <row r="3019" spans="2:34" x14ac:dyDescent="0.3">
      <c r="B3019" s="127" t="str">
        <f t="shared" si="344"/>
        <v/>
      </c>
      <c r="C3019" s="127" t="str">
        <f t="shared" si="345"/>
        <v/>
      </c>
      <c r="E3019" s="159"/>
      <c r="F3019" s="148" t="str">
        <f>IFERROR(VLOOKUP(CONCATENATE(G3019,E3019),LOTES!$A$6:$D$1002,4,0),"")</f>
        <v/>
      </c>
      <c r="H3019" s="136" t="str">
        <f>IFERROR(VLOOKUP(CONCATENATE(G3019,E3019),LOTES!$A$6:$F$1000,6,0),"")</f>
        <v/>
      </c>
      <c r="I3019" s="132" t="str">
        <f t="shared" si="348"/>
        <v/>
      </c>
      <c r="R3019" s="132" t="str">
        <f>IFERROR(VLOOKUP(Q3019,PROVEEDORES!$A$2:$B$100,2,0),"")</f>
        <v/>
      </c>
      <c r="U3019" s="127" t="str">
        <f>IFERROR(VLOOKUP(V3019,TRANSPORTE!$A$4:$B$99,2,0),"")</f>
        <v/>
      </c>
      <c r="Y3019" s="127" t="str">
        <f>IFERROR(VLOOKUP(V3019,TRANSPORTE!$A$4:$C$99,3,0),"")</f>
        <v/>
      </c>
      <c r="Z3019" s="127" t="str">
        <f>IFERROR(VLOOKUP(V3019,TRANSPORTE!$A$4:$D$99,4,0),"")</f>
        <v/>
      </c>
      <c r="AA3019" s="127" t="str">
        <f>IFERROR(VLOOKUP(V3019,TRANSPORTE!$A$4:$E$99,5,0),"")</f>
        <v/>
      </c>
      <c r="AB3019" s="127" t="str">
        <f t="shared" ref="AB3019:AB3082" si="350">IF(N3019&lt;&gt;"",IF(A3019&lt;&gt;A3018,1,IF(N3019=N3018,AB3018,AB3018+1)),"")</f>
        <v/>
      </c>
      <c r="AC3019" s="127" t="str">
        <f t="shared" si="349"/>
        <v/>
      </c>
      <c r="AE3019" s="132" t="str">
        <f t="shared" si="347"/>
        <v/>
      </c>
      <c r="AH3019" s="127" t="str">
        <f t="shared" si="346"/>
        <v/>
      </c>
    </row>
    <row r="3020" spans="2:34" x14ac:dyDescent="0.3">
      <c r="B3020" s="127" t="str">
        <f t="shared" si="344"/>
        <v/>
      </c>
      <c r="C3020" s="127" t="str">
        <f t="shared" si="345"/>
        <v/>
      </c>
      <c r="E3020" s="159"/>
      <c r="F3020" s="148" t="str">
        <f>IFERROR(VLOOKUP(CONCATENATE(G3020,E3020),LOTES!$A$6:$D$1002,4,0),"")</f>
        <v/>
      </c>
      <c r="H3020" s="136" t="str">
        <f>IFERROR(VLOOKUP(CONCATENATE(G3020,E3020),LOTES!$A$6:$F$1000,6,0),"")</f>
        <v/>
      </c>
      <c r="I3020" s="132" t="str">
        <f t="shared" si="348"/>
        <v/>
      </c>
      <c r="R3020" s="132" t="str">
        <f>IFERROR(VLOOKUP(Q3020,PROVEEDORES!$A$2:$B$100,2,0),"")</f>
        <v/>
      </c>
      <c r="U3020" s="127" t="str">
        <f>IFERROR(VLOOKUP(V3020,TRANSPORTE!$A$4:$B$99,2,0),"")</f>
        <v/>
      </c>
      <c r="Y3020" s="127" t="str">
        <f>IFERROR(VLOOKUP(V3020,TRANSPORTE!$A$4:$C$99,3,0),"")</f>
        <v/>
      </c>
      <c r="Z3020" s="127" t="str">
        <f>IFERROR(VLOOKUP(V3020,TRANSPORTE!$A$4:$D$99,4,0),"")</f>
        <v/>
      </c>
      <c r="AA3020" s="127" t="str">
        <f>IFERROR(VLOOKUP(V3020,TRANSPORTE!$A$4:$E$99,5,0),"")</f>
        <v/>
      </c>
      <c r="AB3020" s="127" t="str">
        <f t="shared" si="350"/>
        <v/>
      </c>
      <c r="AC3020" s="127" t="str">
        <f t="shared" si="349"/>
        <v/>
      </c>
      <c r="AE3020" s="132" t="str">
        <f t="shared" si="347"/>
        <v/>
      </c>
      <c r="AH3020" s="127" t="str">
        <f t="shared" si="346"/>
        <v/>
      </c>
    </row>
    <row r="3021" spans="2:34" x14ac:dyDescent="0.3">
      <c r="B3021" s="127" t="str">
        <f t="shared" si="344"/>
        <v/>
      </c>
      <c r="C3021" s="127" t="str">
        <f t="shared" si="345"/>
        <v/>
      </c>
      <c r="E3021" s="159"/>
      <c r="F3021" s="148" t="str">
        <f>IFERROR(VLOOKUP(CONCATENATE(G3021,E3021),LOTES!$A$6:$D$1002,4,0),"")</f>
        <v/>
      </c>
      <c r="H3021" s="136" t="str">
        <f>IFERROR(VLOOKUP(CONCATENATE(G3021,E3021),LOTES!$A$6:$F$1000,6,0),"")</f>
        <v/>
      </c>
      <c r="I3021" s="132" t="str">
        <f t="shared" si="348"/>
        <v/>
      </c>
      <c r="R3021" s="132" t="str">
        <f>IFERROR(VLOOKUP(Q3021,PROVEEDORES!$A$2:$B$100,2,0),"")</f>
        <v/>
      </c>
      <c r="U3021" s="127" t="str">
        <f>IFERROR(VLOOKUP(V3021,TRANSPORTE!$A$4:$B$99,2,0),"")</f>
        <v/>
      </c>
      <c r="Y3021" s="127" t="str">
        <f>IFERROR(VLOOKUP(V3021,TRANSPORTE!$A$4:$C$99,3,0),"")</f>
        <v/>
      </c>
      <c r="Z3021" s="127" t="str">
        <f>IFERROR(VLOOKUP(V3021,TRANSPORTE!$A$4:$D$99,4,0),"")</f>
        <v/>
      </c>
      <c r="AA3021" s="127" t="str">
        <f>IFERROR(VLOOKUP(V3021,TRANSPORTE!$A$4:$E$99,5,0),"")</f>
        <v/>
      </c>
      <c r="AB3021" s="127" t="str">
        <f t="shared" si="350"/>
        <v/>
      </c>
      <c r="AC3021" s="127" t="str">
        <f t="shared" si="349"/>
        <v/>
      </c>
      <c r="AE3021" s="132" t="str">
        <f t="shared" si="347"/>
        <v/>
      </c>
      <c r="AH3021" s="127" t="str">
        <f t="shared" si="346"/>
        <v/>
      </c>
    </row>
    <row r="3022" spans="2:34" x14ac:dyDescent="0.3">
      <c r="B3022" s="127" t="str">
        <f t="shared" si="344"/>
        <v/>
      </c>
      <c r="C3022" s="127" t="str">
        <f t="shared" si="345"/>
        <v/>
      </c>
      <c r="E3022" s="159"/>
      <c r="F3022" s="148" t="str">
        <f>IFERROR(VLOOKUP(CONCATENATE(G3022,E3022),LOTES!$A$6:$D$1002,4,0),"")</f>
        <v/>
      </c>
      <c r="H3022" s="136" t="str">
        <f>IFERROR(VLOOKUP(CONCATENATE(G3022,E3022),LOTES!$A$6:$F$1000,6,0),"")</f>
        <v/>
      </c>
      <c r="I3022" s="132" t="str">
        <f t="shared" si="348"/>
        <v/>
      </c>
      <c r="R3022" s="132" t="str">
        <f>IFERROR(VLOOKUP(Q3022,PROVEEDORES!$A$2:$B$100,2,0),"")</f>
        <v/>
      </c>
      <c r="U3022" s="127" t="str">
        <f>IFERROR(VLOOKUP(V3022,TRANSPORTE!$A$4:$B$99,2,0),"")</f>
        <v/>
      </c>
      <c r="Y3022" s="127" t="str">
        <f>IFERROR(VLOOKUP(V3022,TRANSPORTE!$A$4:$C$99,3,0),"")</f>
        <v/>
      </c>
      <c r="Z3022" s="127" t="str">
        <f>IFERROR(VLOOKUP(V3022,TRANSPORTE!$A$4:$D$99,4,0),"")</f>
        <v/>
      </c>
      <c r="AA3022" s="127" t="str">
        <f>IFERROR(VLOOKUP(V3022,TRANSPORTE!$A$4:$E$99,5,0),"")</f>
        <v/>
      </c>
      <c r="AB3022" s="127" t="str">
        <f t="shared" si="350"/>
        <v/>
      </c>
      <c r="AC3022" s="127" t="str">
        <f t="shared" si="349"/>
        <v/>
      </c>
      <c r="AE3022" s="132" t="str">
        <f t="shared" si="347"/>
        <v/>
      </c>
      <c r="AH3022" s="127" t="str">
        <f t="shared" si="346"/>
        <v/>
      </c>
    </row>
    <row r="3023" spans="2:34" x14ac:dyDescent="0.3">
      <c r="B3023" s="127" t="str">
        <f t="shared" si="344"/>
        <v/>
      </c>
      <c r="C3023" s="127" t="str">
        <f t="shared" si="345"/>
        <v/>
      </c>
      <c r="E3023" s="159"/>
      <c r="F3023" s="148" t="str">
        <f>IFERROR(VLOOKUP(CONCATENATE(G3023,E3023),LOTES!$A$6:$D$1002,4,0),"")</f>
        <v/>
      </c>
      <c r="H3023" s="136" t="str">
        <f>IFERROR(VLOOKUP(CONCATENATE(G3023,E3023),LOTES!$A$6:$F$1000,6,0),"")</f>
        <v/>
      </c>
      <c r="I3023" s="132" t="str">
        <f t="shared" si="348"/>
        <v/>
      </c>
      <c r="R3023" s="132" t="str">
        <f>IFERROR(VLOOKUP(Q3023,PROVEEDORES!$A$2:$B$100,2,0),"")</f>
        <v/>
      </c>
      <c r="U3023" s="127" t="str">
        <f>IFERROR(VLOOKUP(V3023,TRANSPORTE!$A$4:$B$99,2,0),"")</f>
        <v/>
      </c>
      <c r="Y3023" s="127" t="str">
        <f>IFERROR(VLOOKUP(V3023,TRANSPORTE!$A$4:$C$99,3,0),"")</f>
        <v/>
      </c>
      <c r="Z3023" s="127" t="str">
        <f>IFERROR(VLOOKUP(V3023,TRANSPORTE!$A$4:$D$99,4,0),"")</f>
        <v/>
      </c>
      <c r="AA3023" s="127" t="str">
        <f>IFERROR(VLOOKUP(V3023,TRANSPORTE!$A$4:$E$99,5,0),"")</f>
        <v/>
      </c>
      <c r="AB3023" s="127" t="str">
        <f t="shared" si="350"/>
        <v/>
      </c>
      <c r="AC3023" s="127" t="str">
        <f t="shared" si="349"/>
        <v/>
      </c>
      <c r="AE3023" s="132" t="str">
        <f t="shared" si="347"/>
        <v/>
      </c>
      <c r="AH3023" s="127" t="str">
        <f t="shared" si="346"/>
        <v/>
      </c>
    </row>
    <row r="3024" spans="2:34" x14ac:dyDescent="0.3">
      <c r="B3024" s="127" t="str">
        <f t="shared" si="344"/>
        <v/>
      </c>
      <c r="C3024" s="127" t="str">
        <f t="shared" si="345"/>
        <v/>
      </c>
      <c r="E3024" s="159"/>
      <c r="F3024" s="148" t="str">
        <f>IFERROR(VLOOKUP(CONCATENATE(G3024,E3024),LOTES!$A$6:$D$1002,4,0),"")</f>
        <v/>
      </c>
      <c r="H3024" s="136" t="str">
        <f>IFERROR(VLOOKUP(CONCATENATE(G3024,E3024),LOTES!$A$6:$F$1000,6,0),"")</f>
        <v/>
      </c>
      <c r="I3024" s="132" t="str">
        <f t="shared" si="348"/>
        <v/>
      </c>
      <c r="R3024" s="132" t="str">
        <f>IFERROR(VLOOKUP(Q3024,PROVEEDORES!$A$2:$B$100,2,0),"")</f>
        <v/>
      </c>
      <c r="U3024" s="127" t="str">
        <f>IFERROR(VLOOKUP(V3024,TRANSPORTE!$A$4:$B$99,2,0),"")</f>
        <v/>
      </c>
      <c r="Y3024" s="127" t="str">
        <f>IFERROR(VLOOKUP(V3024,TRANSPORTE!$A$4:$C$99,3,0),"")</f>
        <v/>
      </c>
      <c r="Z3024" s="127" t="str">
        <f>IFERROR(VLOOKUP(V3024,TRANSPORTE!$A$4:$D$99,4,0),"")</f>
        <v/>
      </c>
      <c r="AA3024" s="127" t="str">
        <f>IFERROR(VLOOKUP(V3024,TRANSPORTE!$A$4:$E$99,5,0),"")</f>
        <v/>
      </c>
      <c r="AB3024" s="127" t="str">
        <f t="shared" si="350"/>
        <v/>
      </c>
      <c r="AC3024" s="127" t="str">
        <f t="shared" si="349"/>
        <v/>
      </c>
      <c r="AE3024" s="132" t="str">
        <f t="shared" si="347"/>
        <v/>
      </c>
      <c r="AH3024" s="127" t="str">
        <f t="shared" si="346"/>
        <v/>
      </c>
    </row>
    <row r="3025" spans="2:34" x14ac:dyDescent="0.3">
      <c r="B3025" s="127" t="str">
        <f t="shared" si="344"/>
        <v/>
      </c>
      <c r="C3025" s="127" t="str">
        <f t="shared" si="345"/>
        <v/>
      </c>
      <c r="E3025" s="159"/>
      <c r="F3025" s="148" t="str">
        <f>IFERROR(VLOOKUP(CONCATENATE(G3025,E3025),LOTES!$A$6:$D$1002,4,0),"")</f>
        <v/>
      </c>
      <c r="H3025" s="136" t="str">
        <f>IFERROR(VLOOKUP(CONCATENATE(G3025,E3025),LOTES!$A$6:$F$1000,6,0),"")</f>
        <v/>
      </c>
      <c r="I3025" s="132" t="str">
        <f t="shared" si="348"/>
        <v/>
      </c>
      <c r="R3025" s="132" t="str">
        <f>IFERROR(VLOOKUP(Q3025,PROVEEDORES!$A$2:$B$100,2,0),"")</f>
        <v/>
      </c>
      <c r="U3025" s="127" t="str">
        <f>IFERROR(VLOOKUP(V3025,TRANSPORTE!$A$4:$B$99,2,0),"")</f>
        <v/>
      </c>
      <c r="Y3025" s="127" t="str">
        <f>IFERROR(VLOOKUP(V3025,TRANSPORTE!$A$4:$C$99,3,0),"")</f>
        <v/>
      </c>
      <c r="Z3025" s="127" t="str">
        <f>IFERROR(VLOOKUP(V3025,TRANSPORTE!$A$4:$D$99,4,0),"")</f>
        <v/>
      </c>
      <c r="AA3025" s="127" t="str">
        <f>IFERROR(VLOOKUP(V3025,TRANSPORTE!$A$4:$E$99,5,0),"")</f>
        <v/>
      </c>
      <c r="AB3025" s="127" t="str">
        <f t="shared" si="350"/>
        <v/>
      </c>
      <c r="AC3025" s="127" t="str">
        <f t="shared" si="349"/>
        <v/>
      </c>
      <c r="AE3025" s="132" t="str">
        <f t="shared" si="347"/>
        <v/>
      </c>
      <c r="AH3025" s="127" t="str">
        <f t="shared" si="346"/>
        <v/>
      </c>
    </row>
    <row r="3026" spans="2:34" x14ac:dyDescent="0.3">
      <c r="B3026" s="127" t="str">
        <f t="shared" si="344"/>
        <v/>
      </c>
      <c r="C3026" s="127" t="str">
        <f t="shared" si="345"/>
        <v/>
      </c>
      <c r="E3026" s="159"/>
      <c r="F3026" s="148" t="str">
        <f>IFERROR(VLOOKUP(CONCATENATE(G3026,E3026),LOTES!$A$6:$D$1002,4,0),"")</f>
        <v/>
      </c>
      <c r="H3026" s="136" t="str">
        <f>IFERROR(VLOOKUP(CONCATENATE(G3026,E3026),LOTES!$A$6:$F$1000,6,0),"")</f>
        <v/>
      </c>
      <c r="I3026" s="132" t="str">
        <f t="shared" si="348"/>
        <v/>
      </c>
      <c r="R3026" s="132" t="str">
        <f>IFERROR(VLOOKUP(Q3026,PROVEEDORES!$A$2:$B$100,2,0),"")</f>
        <v/>
      </c>
      <c r="U3026" s="127" t="str">
        <f>IFERROR(VLOOKUP(V3026,TRANSPORTE!$A$4:$B$99,2,0),"")</f>
        <v/>
      </c>
      <c r="Y3026" s="127" t="str">
        <f>IFERROR(VLOOKUP(V3026,TRANSPORTE!$A$4:$C$99,3,0),"")</f>
        <v/>
      </c>
      <c r="Z3026" s="127" t="str">
        <f>IFERROR(VLOOKUP(V3026,TRANSPORTE!$A$4:$D$99,4,0),"")</f>
        <v/>
      </c>
      <c r="AA3026" s="127" t="str">
        <f>IFERROR(VLOOKUP(V3026,TRANSPORTE!$A$4:$E$99,5,0),"")</f>
        <v/>
      </c>
      <c r="AB3026" s="127" t="str">
        <f t="shared" si="350"/>
        <v/>
      </c>
      <c r="AC3026" s="127" t="str">
        <f t="shared" si="349"/>
        <v/>
      </c>
      <c r="AE3026" s="132" t="str">
        <f t="shared" si="347"/>
        <v/>
      </c>
      <c r="AH3026" s="127" t="str">
        <f t="shared" si="346"/>
        <v/>
      </c>
    </row>
    <row r="3027" spans="2:34" x14ac:dyDescent="0.3">
      <c r="B3027" s="127" t="str">
        <f t="shared" si="344"/>
        <v/>
      </c>
      <c r="C3027" s="127" t="str">
        <f t="shared" si="345"/>
        <v/>
      </c>
      <c r="E3027" s="159"/>
      <c r="F3027" s="148" t="str">
        <f>IFERROR(VLOOKUP(CONCATENATE(G3027,E3027),LOTES!$A$6:$D$1002,4,0),"")</f>
        <v/>
      </c>
      <c r="H3027" s="136" t="str">
        <f>IFERROR(VLOOKUP(CONCATENATE(G3027,E3027),LOTES!$A$6:$F$1000,6,0),"")</f>
        <v/>
      </c>
      <c r="I3027" s="132" t="str">
        <f t="shared" si="348"/>
        <v/>
      </c>
      <c r="R3027" s="132" t="str">
        <f>IFERROR(VLOOKUP(Q3027,PROVEEDORES!$A$2:$B$100,2,0),"")</f>
        <v/>
      </c>
      <c r="U3027" s="127" t="str">
        <f>IFERROR(VLOOKUP(V3027,TRANSPORTE!$A$4:$B$99,2,0),"")</f>
        <v/>
      </c>
      <c r="Y3027" s="127" t="str">
        <f>IFERROR(VLOOKUP(V3027,TRANSPORTE!$A$4:$C$99,3,0),"")</f>
        <v/>
      </c>
      <c r="Z3027" s="127" t="str">
        <f>IFERROR(VLOOKUP(V3027,TRANSPORTE!$A$4:$D$99,4,0),"")</f>
        <v/>
      </c>
      <c r="AA3027" s="127" t="str">
        <f>IFERROR(VLOOKUP(V3027,TRANSPORTE!$A$4:$E$99,5,0),"")</f>
        <v/>
      </c>
      <c r="AB3027" s="127" t="str">
        <f t="shared" si="350"/>
        <v/>
      </c>
      <c r="AC3027" s="127" t="str">
        <f t="shared" si="349"/>
        <v/>
      </c>
      <c r="AE3027" s="132" t="str">
        <f t="shared" si="347"/>
        <v/>
      </c>
      <c r="AH3027" s="127" t="str">
        <f t="shared" si="346"/>
        <v/>
      </c>
    </row>
    <row r="3028" spans="2:34" x14ac:dyDescent="0.3">
      <c r="B3028" s="127" t="str">
        <f t="shared" si="344"/>
        <v/>
      </c>
      <c r="C3028" s="127" t="str">
        <f t="shared" si="345"/>
        <v/>
      </c>
      <c r="E3028" s="159"/>
      <c r="F3028" s="148" t="str">
        <f>IFERROR(VLOOKUP(CONCATENATE(G3028,E3028),LOTES!$A$6:$D$1002,4,0),"")</f>
        <v/>
      </c>
      <c r="H3028" s="136" t="str">
        <f>IFERROR(VLOOKUP(CONCATENATE(G3028,E3028),LOTES!$A$6:$F$1000,6,0),"")</f>
        <v/>
      </c>
      <c r="I3028" s="132" t="str">
        <f t="shared" si="348"/>
        <v/>
      </c>
      <c r="R3028" s="132" t="str">
        <f>IFERROR(VLOOKUP(Q3028,PROVEEDORES!$A$2:$B$100,2,0),"")</f>
        <v/>
      </c>
      <c r="U3028" s="127" t="str">
        <f>IFERROR(VLOOKUP(V3028,TRANSPORTE!$A$4:$B$99,2,0),"")</f>
        <v/>
      </c>
      <c r="Y3028" s="127" t="str">
        <f>IFERROR(VLOOKUP(V3028,TRANSPORTE!$A$4:$C$99,3,0),"")</f>
        <v/>
      </c>
      <c r="Z3028" s="127" t="str">
        <f>IFERROR(VLOOKUP(V3028,TRANSPORTE!$A$4:$D$99,4,0),"")</f>
        <v/>
      </c>
      <c r="AA3028" s="127" t="str">
        <f>IFERROR(VLOOKUP(V3028,TRANSPORTE!$A$4:$E$99,5,0),"")</f>
        <v/>
      </c>
      <c r="AB3028" s="127" t="str">
        <f t="shared" si="350"/>
        <v/>
      </c>
      <c r="AC3028" s="127" t="str">
        <f t="shared" si="349"/>
        <v/>
      </c>
      <c r="AE3028" s="132" t="str">
        <f t="shared" si="347"/>
        <v/>
      </c>
      <c r="AH3028" s="127" t="str">
        <f t="shared" si="346"/>
        <v/>
      </c>
    </row>
    <row r="3029" spans="2:34" x14ac:dyDescent="0.3">
      <c r="B3029" s="127" t="str">
        <f t="shared" si="344"/>
        <v/>
      </c>
      <c r="C3029" s="127" t="str">
        <f t="shared" si="345"/>
        <v/>
      </c>
      <c r="E3029" s="159"/>
      <c r="F3029" s="148" t="str">
        <f>IFERROR(VLOOKUP(CONCATENATE(G3029,E3029),LOTES!$A$6:$D$1002,4,0),"")</f>
        <v/>
      </c>
      <c r="H3029" s="136" t="str">
        <f>IFERROR(VLOOKUP(CONCATENATE(G3029,E3029),LOTES!$A$6:$F$1000,6,0),"")</f>
        <v/>
      </c>
      <c r="I3029" s="132" t="str">
        <f t="shared" si="348"/>
        <v/>
      </c>
      <c r="R3029" s="132" t="str">
        <f>IFERROR(VLOOKUP(Q3029,PROVEEDORES!$A$2:$B$100,2,0),"")</f>
        <v/>
      </c>
      <c r="U3029" s="127" t="str">
        <f>IFERROR(VLOOKUP(V3029,TRANSPORTE!$A$4:$B$99,2,0),"")</f>
        <v/>
      </c>
      <c r="Y3029" s="127" t="str">
        <f>IFERROR(VLOOKUP(V3029,TRANSPORTE!$A$4:$C$99,3,0),"")</f>
        <v/>
      </c>
      <c r="Z3029" s="127" t="str">
        <f>IFERROR(VLOOKUP(V3029,TRANSPORTE!$A$4:$D$99,4,0),"")</f>
        <v/>
      </c>
      <c r="AA3029" s="127" t="str">
        <f>IFERROR(VLOOKUP(V3029,TRANSPORTE!$A$4:$E$99,5,0),"")</f>
        <v/>
      </c>
      <c r="AB3029" s="127" t="str">
        <f t="shared" si="350"/>
        <v/>
      </c>
      <c r="AC3029" s="127" t="str">
        <f t="shared" si="349"/>
        <v/>
      </c>
      <c r="AE3029" s="132" t="str">
        <f t="shared" si="347"/>
        <v/>
      </c>
      <c r="AH3029" s="127" t="str">
        <f t="shared" si="346"/>
        <v/>
      </c>
    </row>
    <row r="3030" spans="2:34" x14ac:dyDescent="0.3">
      <c r="B3030" s="127" t="str">
        <f t="shared" si="344"/>
        <v/>
      </c>
      <c r="C3030" s="127" t="str">
        <f t="shared" si="345"/>
        <v/>
      </c>
      <c r="E3030" s="159"/>
      <c r="F3030" s="148" t="str">
        <f>IFERROR(VLOOKUP(CONCATENATE(G3030,E3030),LOTES!$A$6:$D$1002,4,0),"")</f>
        <v/>
      </c>
      <c r="H3030" s="136" t="str">
        <f>IFERROR(VLOOKUP(CONCATENATE(G3030,E3030),LOTES!$A$6:$F$1000,6,0),"")</f>
        <v/>
      </c>
      <c r="I3030" s="132" t="str">
        <f t="shared" si="348"/>
        <v/>
      </c>
      <c r="R3030" s="132" t="str">
        <f>IFERROR(VLOOKUP(Q3030,PROVEEDORES!$A$2:$B$100,2,0),"")</f>
        <v/>
      </c>
      <c r="U3030" s="127" t="str">
        <f>IFERROR(VLOOKUP(V3030,TRANSPORTE!$A$4:$B$99,2,0),"")</f>
        <v/>
      </c>
      <c r="Y3030" s="127" t="str">
        <f>IFERROR(VLOOKUP(V3030,TRANSPORTE!$A$4:$C$99,3,0),"")</f>
        <v/>
      </c>
      <c r="Z3030" s="127" t="str">
        <f>IFERROR(VLOOKUP(V3030,TRANSPORTE!$A$4:$D$99,4,0),"")</f>
        <v/>
      </c>
      <c r="AA3030" s="127" t="str">
        <f>IFERROR(VLOOKUP(V3030,TRANSPORTE!$A$4:$E$99,5,0),"")</f>
        <v/>
      </c>
      <c r="AB3030" s="127" t="str">
        <f t="shared" si="350"/>
        <v/>
      </c>
      <c r="AC3030" s="127" t="str">
        <f t="shared" si="349"/>
        <v/>
      </c>
      <c r="AE3030" s="132" t="str">
        <f t="shared" si="347"/>
        <v/>
      </c>
      <c r="AH3030" s="127" t="str">
        <f t="shared" si="346"/>
        <v/>
      </c>
    </row>
    <row r="3031" spans="2:34" x14ac:dyDescent="0.3">
      <c r="B3031" s="127" t="str">
        <f t="shared" si="344"/>
        <v/>
      </c>
      <c r="C3031" s="127" t="str">
        <f t="shared" si="345"/>
        <v/>
      </c>
      <c r="E3031" s="159"/>
      <c r="F3031" s="148" t="str">
        <f>IFERROR(VLOOKUP(CONCATENATE(G3031,E3031),LOTES!$A$6:$D$1002,4,0),"")</f>
        <v/>
      </c>
      <c r="H3031" s="136" t="str">
        <f>IFERROR(VLOOKUP(CONCATENATE(G3031,E3031),LOTES!$A$6:$F$1000,6,0),"")</f>
        <v/>
      </c>
      <c r="I3031" s="132" t="str">
        <f t="shared" si="348"/>
        <v/>
      </c>
      <c r="R3031" s="132" t="str">
        <f>IFERROR(VLOOKUP(Q3031,PROVEEDORES!$A$2:$B$100,2,0),"")</f>
        <v/>
      </c>
      <c r="U3031" s="127" t="str">
        <f>IFERROR(VLOOKUP(V3031,TRANSPORTE!$A$4:$B$99,2,0),"")</f>
        <v/>
      </c>
      <c r="Y3031" s="127" t="str">
        <f>IFERROR(VLOOKUP(V3031,TRANSPORTE!$A$4:$C$99,3,0),"")</f>
        <v/>
      </c>
      <c r="Z3031" s="127" t="str">
        <f>IFERROR(VLOOKUP(V3031,TRANSPORTE!$A$4:$D$99,4,0),"")</f>
        <v/>
      </c>
      <c r="AA3031" s="127" t="str">
        <f>IFERROR(VLOOKUP(V3031,TRANSPORTE!$A$4:$E$99,5,0),"")</f>
        <v/>
      </c>
      <c r="AB3031" s="127" t="str">
        <f t="shared" si="350"/>
        <v/>
      </c>
      <c r="AC3031" s="127" t="str">
        <f t="shared" si="349"/>
        <v/>
      </c>
      <c r="AE3031" s="132" t="str">
        <f t="shared" si="347"/>
        <v/>
      </c>
      <c r="AH3031" s="127" t="str">
        <f t="shared" si="346"/>
        <v/>
      </c>
    </row>
    <row r="3032" spans="2:34" x14ac:dyDescent="0.3">
      <c r="B3032" s="127" t="str">
        <f t="shared" si="344"/>
        <v/>
      </c>
      <c r="C3032" s="127" t="str">
        <f t="shared" si="345"/>
        <v/>
      </c>
      <c r="E3032" s="159"/>
      <c r="F3032" s="148" t="str">
        <f>IFERROR(VLOOKUP(CONCATENATE(G3032,E3032),LOTES!$A$6:$D$1002,4,0),"")</f>
        <v/>
      </c>
      <c r="H3032" s="136" t="str">
        <f>IFERROR(VLOOKUP(CONCATENATE(G3032,E3032),LOTES!$A$6:$F$1000,6,0),"")</f>
        <v/>
      </c>
      <c r="I3032" s="132" t="str">
        <f t="shared" si="348"/>
        <v/>
      </c>
      <c r="R3032" s="132" t="str">
        <f>IFERROR(VLOOKUP(Q3032,PROVEEDORES!$A$2:$B$100,2,0),"")</f>
        <v/>
      </c>
      <c r="U3032" s="127" t="str">
        <f>IFERROR(VLOOKUP(V3032,TRANSPORTE!$A$4:$B$99,2,0),"")</f>
        <v/>
      </c>
      <c r="Y3032" s="127" t="str">
        <f>IFERROR(VLOOKUP(V3032,TRANSPORTE!$A$4:$C$99,3,0),"")</f>
        <v/>
      </c>
      <c r="Z3032" s="127" t="str">
        <f>IFERROR(VLOOKUP(V3032,TRANSPORTE!$A$4:$D$99,4,0),"")</f>
        <v/>
      </c>
      <c r="AA3032" s="127" t="str">
        <f>IFERROR(VLOOKUP(V3032,TRANSPORTE!$A$4:$E$99,5,0),"")</f>
        <v/>
      </c>
      <c r="AB3032" s="127" t="str">
        <f t="shared" si="350"/>
        <v/>
      </c>
      <c r="AC3032" s="127" t="str">
        <f t="shared" si="349"/>
        <v/>
      </c>
      <c r="AE3032" s="132" t="str">
        <f t="shared" si="347"/>
        <v/>
      </c>
      <c r="AH3032" s="127" t="str">
        <f t="shared" si="346"/>
        <v/>
      </c>
    </row>
    <row r="3033" spans="2:34" x14ac:dyDescent="0.3">
      <c r="B3033" s="127" t="str">
        <f t="shared" si="344"/>
        <v/>
      </c>
      <c r="C3033" s="127" t="str">
        <f t="shared" si="345"/>
        <v/>
      </c>
      <c r="E3033" s="159"/>
      <c r="F3033" s="148" t="str">
        <f>IFERROR(VLOOKUP(CONCATENATE(G3033,E3033),LOTES!$A$6:$D$1002,4,0),"")</f>
        <v/>
      </c>
      <c r="H3033" s="136" t="str">
        <f>IFERROR(VLOOKUP(CONCATENATE(G3033,E3033),LOTES!$A$6:$F$1000,6,0),"")</f>
        <v/>
      </c>
      <c r="I3033" s="132" t="str">
        <f t="shared" si="348"/>
        <v/>
      </c>
      <c r="R3033" s="132" t="str">
        <f>IFERROR(VLOOKUP(Q3033,PROVEEDORES!$A$2:$B$100,2,0),"")</f>
        <v/>
      </c>
      <c r="U3033" s="127" t="str">
        <f>IFERROR(VLOOKUP(V3033,TRANSPORTE!$A$4:$B$99,2,0),"")</f>
        <v/>
      </c>
      <c r="Y3033" s="127" t="str">
        <f>IFERROR(VLOOKUP(V3033,TRANSPORTE!$A$4:$C$99,3,0),"")</f>
        <v/>
      </c>
      <c r="Z3033" s="127" t="str">
        <f>IFERROR(VLOOKUP(V3033,TRANSPORTE!$A$4:$D$99,4,0),"")</f>
        <v/>
      </c>
      <c r="AA3033" s="127" t="str">
        <f>IFERROR(VLOOKUP(V3033,TRANSPORTE!$A$4:$E$99,5,0),"")</f>
        <v/>
      </c>
      <c r="AB3033" s="127" t="str">
        <f t="shared" si="350"/>
        <v/>
      </c>
      <c r="AC3033" s="127" t="str">
        <f t="shared" si="349"/>
        <v/>
      </c>
      <c r="AE3033" s="132" t="str">
        <f t="shared" si="347"/>
        <v/>
      </c>
      <c r="AH3033" s="127" t="str">
        <f t="shared" si="346"/>
        <v/>
      </c>
    </row>
    <row r="3034" spans="2:34" x14ac:dyDescent="0.3">
      <c r="B3034" s="127" t="str">
        <f t="shared" si="344"/>
        <v/>
      </c>
      <c r="C3034" s="127" t="str">
        <f t="shared" si="345"/>
        <v/>
      </c>
      <c r="E3034" s="159"/>
      <c r="F3034" s="148" t="str">
        <f>IFERROR(VLOOKUP(CONCATENATE(G3034,E3034),LOTES!$A$6:$D$1002,4,0),"")</f>
        <v/>
      </c>
      <c r="H3034" s="136" t="str">
        <f>IFERROR(VLOOKUP(CONCATENATE(G3034,E3034),LOTES!$A$6:$F$1000,6,0),"")</f>
        <v/>
      </c>
      <c r="I3034" s="132" t="str">
        <f t="shared" si="348"/>
        <v/>
      </c>
      <c r="R3034" s="132" t="str">
        <f>IFERROR(VLOOKUP(Q3034,PROVEEDORES!$A$2:$B$100,2,0),"")</f>
        <v/>
      </c>
      <c r="U3034" s="127" t="str">
        <f>IFERROR(VLOOKUP(V3034,TRANSPORTE!$A$4:$B$99,2,0),"")</f>
        <v/>
      </c>
      <c r="Y3034" s="127" t="str">
        <f>IFERROR(VLOOKUP(V3034,TRANSPORTE!$A$4:$C$99,3,0),"")</f>
        <v/>
      </c>
      <c r="Z3034" s="127" t="str">
        <f>IFERROR(VLOOKUP(V3034,TRANSPORTE!$A$4:$D$99,4,0),"")</f>
        <v/>
      </c>
      <c r="AA3034" s="127" t="str">
        <f>IFERROR(VLOOKUP(V3034,TRANSPORTE!$A$4:$E$99,5,0),"")</f>
        <v/>
      </c>
      <c r="AB3034" s="127" t="str">
        <f t="shared" si="350"/>
        <v/>
      </c>
      <c r="AC3034" s="127" t="str">
        <f t="shared" si="349"/>
        <v/>
      </c>
      <c r="AE3034" s="132" t="str">
        <f t="shared" si="347"/>
        <v/>
      </c>
      <c r="AH3034" s="127" t="str">
        <f t="shared" si="346"/>
        <v/>
      </c>
    </row>
    <row r="3035" spans="2:34" x14ac:dyDescent="0.3">
      <c r="B3035" s="127" t="str">
        <f t="shared" si="344"/>
        <v/>
      </c>
      <c r="C3035" s="127" t="str">
        <f t="shared" si="345"/>
        <v/>
      </c>
      <c r="E3035" s="159"/>
      <c r="F3035" s="148" t="str">
        <f>IFERROR(VLOOKUP(CONCATENATE(G3035,E3035),LOTES!$A$6:$D$1002,4,0),"")</f>
        <v/>
      </c>
      <c r="H3035" s="136" t="str">
        <f>IFERROR(VLOOKUP(CONCATENATE(G3035,E3035),LOTES!$A$6:$F$1000,6,0),"")</f>
        <v/>
      </c>
      <c r="I3035" s="132" t="str">
        <f t="shared" si="348"/>
        <v/>
      </c>
      <c r="R3035" s="132" t="str">
        <f>IFERROR(VLOOKUP(Q3035,PROVEEDORES!$A$2:$B$100,2,0),"")</f>
        <v/>
      </c>
      <c r="U3035" s="127" t="str">
        <f>IFERROR(VLOOKUP(V3035,TRANSPORTE!$A$4:$B$99,2,0),"")</f>
        <v/>
      </c>
      <c r="Y3035" s="127" t="str">
        <f>IFERROR(VLOOKUP(V3035,TRANSPORTE!$A$4:$C$99,3,0),"")</f>
        <v/>
      </c>
      <c r="Z3035" s="127" t="str">
        <f>IFERROR(VLOOKUP(V3035,TRANSPORTE!$A$4:$D$99,4,0),"")</f>
        <v/>
      </c>
      <c r="AA3035" s="127" t="str">
        <f>IFERROR(VLOOKUP(V3035,TRANSPORTE!$A$4:$E$99,5,0),"")</f>
        <v/>
      </c>
      <c r="AB3035" s="127" t="str">
        <f t="shared" si="350"/>
        <v/>
      </c>
      <c r="AC3035" s="127" t="str">
        <f t="shared" si="349"/>
        <v/>
      </c>
      <c r="AE3035" s="132" t="str">
        <f t="shared" si="347"/>
        <v/>
      </c>
      <c r="AH3035" s="127" t="str">
        <f t="shared" si="346"/>
        <v/>
      </c>
    </row>
    <row r="3036" spans="2:34" x14ac:dyDescent="0.3">
      <c r="B3036" s="127" t="str">
        <f t="shared" si="344"/>
        <v/>
      </c>
      <c r="C3036" s="127" t="str">
        <f t="shared" si="345"/>
        <v/>
      </c>
      <c r="E3036" s="159"/>
      <c r="F3036" s="148" t="str">
        <f>IFERROR(VLOOKUP(CONCATENATE(G3036,E3036),LOTES!$A$6:$D$1002,4,0),"")</f>
        <v/>
      </c>
      <c r="H3036" s="136" t="str">
        <f>IFERROR(VLOOKUP(CONCATENATE(G3036,E3036),LOTES!$A$6:$F$1000,6,0),"")</f>
        <v/>
      </c>
      <c r="I3036" s="132" t="str">
        <f t="shared" si="348"/>
        <v/>
      </c>
      <c r="R3036" s="132" t="str">
        <f>IFERROR(VLOOKUP(Q3036,PROVEEDORES!$A$2:$B$100,2,0),"")</f>
        <v/>
      </c>
      <c r="U3036" s="127" t="str">
        <f>IFERROR(VLOOKUP(V3036,TRANSPORTE!$A$4:$B$99,2,0),"")</f>
        <v/>
      </c>
      <c r="Y3036" s="127" t="str">
        <f>IFERROR(VLOOKUP(V3036,TRANSPORTE!$A$4:$C$99,3,0),"")</f>
        <v/>
      </c>
      <c r="Z3036" s="127" t="str">
        <f>IFERROR(VLOOKUP(V3036,TRANSPORTE!$A$4:$D$99,4,0),"")</f>
        <v/>
      </c>
      <c r="AA3036" s="127" t="str">
        <f>IFERROR(VLOOKUP(V3036,TRANSPORTE!$A$4:$E$99,5,0),"")</f>
        <v/>
      </c>
      <c r="AB3036" s="127" t="str">
        <f t="shared" si="350"/>
        <v/>
      </c>
      <c r="AC3036" s="127" t="str">
        <f t="shared" si="349"/>
        <v/>
      </c>
      <c r="AE3036" s="132" t="str">
        <f t="shared" si="347"/>
        <v/>
      </c>
      <c r="AH3036" s="127" t="str">
        <f t="shared" si="346"/>
        <v/>
      </c>
    </row>
    <row r="3037" spans="2:34" x14ac:dyDescent="0.3">
      <c r="B3037" s="127" t="str">
        <f t="shared" si="344"/>
        <v/>
      </c>
      <c r="C3037" s="127" t="str">
        <f t="shared" si="345"/>
        <v/>
      </c>
      <c r="E3037" s="159"/>
      <c r="F3037" s="148" t="str">
        <f>IFERROR(VLOOKUP(CONCATENATE(G3037,E3037),LOTES!$A$6:$D$1002,4,0),"")</f>
        <v/>
      </c>
      <c r="H3037" s="136" t="str">
        <f>IFERROR(VLOOKUP(CONCATENATE(G3037,E3037),LOTES!$A$6:$F$1000,6,0),"")</f>
        <v/>
      </c>
      <c r="I3037" s="132" t="str">
        <f t="shared" si="348"/>
        <v/>
      </c>
      <c r="R3037" s="132" t="str">
        <f>IFERROR(VLOOKUP(Q3037,PROVEEDORES!$A$2:$B$100,2,0),"")</f>
        <v/>
      </c>
      <c r="U3037" s="127" t="str">
        <f>IFERROR(VLOOKUP(V3037,TRANSPORTE!$A$4:$B$99,2,0),"")</f>
        <v/>
      </c>
      <c r="Y3037" s="127" t="str">
        <f>IFERROR(VLOOKUP(V3037,TRANSPORTE!$A$4:$C$99,3,0),"")</f>
        <v/>
      </c>
      <c r="Z3037" s="127" t="str">
        <f>IFERROR(VLOOKUP(V3037,TRANSPORTE!$A$4:$D$99,4,0),"")</f>
        <v/>
      </c>
      <c r="AA3037" s="127" t="str">
        <f>IFERROR(VLOOKUP(V3037,TRANSPORTE!$A$4:$E$99,5,0),"")</f>
        <v/>
      </c>
      <c r="AB3037" s="127" t="str">
        <f t="shared" si="350"/>
        <v/>
      </c>
      <c r="AC3037" s="127" t="str">
        <f t="shared" si="349"/>
        <v/>
      </c>
      <c r="AE3037" s="132" t="str">
        <f t="shared" si="347"/>
        <v/>
      </c>
      <c r="AH3037" s="127" t="str">
        <f t="shared" si="346"/>
        <v/>
      </c>
    </row>
    <row r="3038" spans="2:34" x14ac:dyDescent="0.3">
      <c r="B3038" s="127" t="str">
        <f t="shared" si="344"/>
        <v/>
      </c>
      <c r="C3038" s="127" t="str">
        <f t="shared" si="345"/>
        <v/>
      </c>
      <c r="E3038" s="159"/>
      <c r="F3038" s="148" t="str">
        <f>IFERROR(VLOOKUP(CONCATENATE(G3038,E3038),LOTES!$A$6:$D$1002,4,0),"")</f>
        <v/>
      </c>
      <c r="H3038" s="136" t="str">
        <f>IFERROR(VLOOKUP(CONCATENATE(G3038,E3038),LOTES!$A$6:$F$1000,6,0),"")</f>
        <v/>
      </c>
      <c r="I3038" s="132" t="str">
        <f t="shared" si="348"/>
        <v/>
      </c>
      <c r="R3038" s="132" t="str">
        <f>IFERROR(VLOOKUP(Q3038,PROVEEDORES!$A$2:$B$100,2,0),"")</f>
        <v/>
      </c>
      <c r="U3038" s="127" t="str">
        <f>IFERROR(VLOOKUP(V3038,TRANSPORTE!$A$4:$B$99,2,0),"")</f>
        <v/>
      </c>
      <c r="Y3038" s="127" t="str">
        <f>IFERROR(VLOOKUP(V3038,TRANSPORTE!$A$4:$C$99,3,0),"")</f>
        <v/>
      </c>
      <c r="Z3038" s="127" t="str">
        <f>IFERROR(VLOOKUP(V3038,TRANSPORTE!$A$4:$D$99,4,0),"")</f>
        <v/>
      </c>
      <c r="AA3038" s="127" t="str">
        <f>IFERROR(VLOOKUP(V3038,TRANSPORTE!$A$4:$E$99,5,0),"")</f>
        <v/>
      </c>
      <c r="AB3038" s="127" t="str">
        <f t="shared" si="350"/>
        <v/>
      </c>
      <c r="AC3038" s="127" t="str">
        <f t="shared" si="349"/>
        <v/>
      </c>
      <c r="AE3038" s="132" t="str">
        <f t="shared" si="347"/>
        <v/>
      </c>
      <c r="AH3038" s="127" t="str">
        <f t="shared" si="346"/>
        <v/>
      </c>
    </row>
    <row r="3039" spans="2:34" x14ac:dyDescent="0.3">
      <c r="B3039" s="127" t="str">
        <f t="shared" si="344"/>
        <v/>
      </c>
      <c r="C3039" s="127" t="str">
        <f t="shared" si="345"/>
        <v/>
      </c>
      <c r="E3039" s="159"/>
      <c r="F3039" s="148" t="str">
        <f>IFERROR(VLOOKUP(CONCATENATE(G3039,E3039),LOTES!$A$6:$D$1002,4,0),"")</f>
        <v/>
      </c>
      <c r="H3039" s="136" t="str">
        <f>IFERROR(VLOOKUP(CONCATENATE(G3039,E3039),LOTES!$A$6:$F$1000,6,0),"")</f>
        <v/>
      </c>
      <c r="I3039" s="132" t="str">
        <f t="shared" si="348"/>
        <v/>
      </c>
      <c r="R3039" s="132" t="str">
        <f>IFERROR(VLOOKUP(Q3039,PROVEEDORES!$A$2:$B$100,2,0),"")</f>
        <v/>
      </c>
      <c r="U3039" s="127" t="str">
        <f>IFERROR(VLOOKUP(V3039,TRANSPORTE!$A$4:$B$99,2,0),"")</f>
        <v/>
      </c>
      <c r="Y3039" s="127" t="str">
        <f>IFERROR(VLOOKUP(V3039,TRANSPORTE!$A$4:$C$99,3,0),"")</f>
        <v/>
      </c>
      <c r="Z3039" s="127" t="str">
        <f>IFERROR(VLOOKUP(V3039,TRANSPORTE!$A$4:$D$99,4,0),"")</f>
        <v/>
      </c>
      <c r="AA3039" s="127" t="str">
        <f>IFERROR(VLOOKUP(V3039,TRANSPORTE!$A$4:$E$99,5,0),"")</f>
        <v/>
      </c>
      <c r="AB3039" s="127" t="str">
        <f t="shared" si="350"/>
        <v/>
      </c>
      <c r="AC3039" s="127" t="str">
        <f t="shared" si="349"/>
        <v/>
      </c>
      <c r="AE3039" s="132" t="str">
        <f t="shared" si="347"/>
        <v/>
      </c>
      <c r="AH3039" s="127" t="str">
        <f t="shared" si="346"/>
        <v/>
      </c>
    </row>
    <row r="3040" spans="2:34" x14ac:dyDescent="0.3">
      <c r="B3040" s="127" t="str">
        <f t="shared" si="344"/>
        <v/>
      </c>
      <c r="C3040" s="127" t="str">
        <f t="shared" si="345"/>
        <v/>
      </c>
      <c r="E3040" s="159"/>
      <c r="F3040" s="148" t="str">
        <f>IFERROR(VLOOKUP(CONCATENATE(G3040,E3040),LOTES!$A$6:$D$1002,4,0),"")</f>
        <v/>
      </c>
      <c r="H3040" s="136" t="str">
        <f>IFERROR(VLOOKUP(CONCATENATE(G3040,E3040),LOTES!$A$6:$F$1000,6,0),"")</f>
        <v/>
      </c>
      <c r="I3040" s="132" t="str">
        <f t="shared" si="348"/>
        <v/>
      </c>
      <c r="R3040" s="132" t="str">
        <f>IFERROR(VLOOKUP(Q3040,PROVEEDORES!$A$2:$B$100,2,0),"")</f>
        <v/>
      </c>
      <c r="U3040" s="127" t="str">
        <f>IFERROR(VLOOKUP(V3040,TRANSPORTE!$A$4:$B$99,2,0),"")</f>
        <v/>
      </c>
      <c r="Y3040" s="127" t="str">
        <f>IFERROR(VLOOKUP(V3040,TRANSPORTE!$A$4:$C$99,3,0),"")</f>
        <v/>
      </c>
      <c r="Z3040" s="127" t="str">
        <f>IFERROR(VLOOKUP(V3040,TRANSPORTE!$A$4:$D$99,4,0),"")</f>
        <v/>
      </c>
      <c r="AA3040" s="127" t="str">
        <f>IFERROR(VLOOKUP(V3040,TRANSPORTE!$A$4:$E$99,5,0),"")</f>
        <v/>
      </c>
      <c r="AB3040" s="127" t="str">
        <f t="shared" si="350"/>
        <v/>
      </c>
      <c r="AC3040" s="127" t="str">
        <f t="shared" si="349"/>
        <v/>
      </c>
      <c r="AE3040" s="132" t="str">
        <f t="shared" si="347"/>
        <v/>
      </c>
      <c r="AH3040" s="127" t="str">
        <f t="shared" si="346"/>
        <v/>
      </c>
    </row>
    <row r="3041" spans="2:34" x14ac:dyDescent="0.3">
      <c r="B3041" s="127" t="str">
        <f t="shared" si="344"/>
        <v/>
      </c>
      <c r="C3041" s="127" t="str">
        <f t="shared" si="345"/>
        <v/>
      </c>
      <c r="E3041" s="159"/>
      <c r="F3041" s="148" t="str">
        <f>IFERROR(VLOOKUP(CONCATENATE(G3041,E3041),LOTES!$A$6:$D$1002,4,0),"")</f>
        <v/>
      </c>
      <c r="H3041" s="136" t="str">
        <f>IFERROR(VLOOKUP(CONCATENATE(G3041,E3041),LOTES!$A$6:$F$1000,6,0),"")</f>
        <v/>
      </c>
      <c r="I3041" s="132" t="str">
        <f t="shared" si="348"/>
        <v/>
      </c>
      <c r="R3041" s="132" t="str">
        <f>IFERROR(VLOOKUP(Q3041,PROVEEDORES!$A$2:$B$100,2,0),"")</f>
        <v/>
      </c>
      <c r="U3041" s="127" t="str">
        <f>IFERROR(VLOOKUP(V3041,TRANSPORTE!$A$4:$B$99,2,0),"")</f>
        <v/>
      </c>
      <c r="Y3041" s="127" t="str">
        <f>IFERROR(VLOOKUP(V3041,TRANSPORTE!$A$4:$C$99,3,0),"")</f>
        <v/>
      </c>
      <c r="Z3041" s="127" t="str">
        <f>IFERROR(VLOOKUP(V3041,TRANSPORTE!$A$4:$D$99,4,0),"")</f>
        <v/>
      </c>
      <c r="AA3041" s="127" t="str">
        <f>IFERROR(VLOOKUP(V3041,TRANSPORTE!$A$4:$E$99,5,0),"")</f>
        <v/>
      </c>
      <c r="AB3041" s="127" t="str">
        <f t="shared" si="350"/>
        <v/>
      </c>
      <c r="AC3041" s="127" t="str">
        <f t="shared" si="349"/>
        <v/>
      </c>
      <c r="AE3041" s="132" t="str">
        <f t="shared" si="347"/>
        <v/>
      </c>
      <c r="AH3041" s="127" t="str">
        <f t="shared" si="346"/>
        <v/>
      </c>
    </row>
    <row r="3042" spans="2:34" x14ac:dyDescent="0.3">
      <c r="B3042" s="127" t="str">
        <f t="shared" si="344"/>
        <v/>
      </c>
      <c r="C3042" s="127" t="str">
        <f t="shared" si="345"/>
        <v/>
      </c>
      <c r="E3042" s="159"/>
      <c r="F3042" s="148" t="str">
        <f>IFERROR(VLOOKUP(CONCATENATE(G3042,E3042),LOTES!$A$6:$D$1002,4,0),"")</f>
        <v/>
      </c>
      <c r="H3042" s="136" t="str">
        <f>IFERROR(VLOOKUP(CONCATENATE(G3042,E3042),LOTES!$A$6:$F$1000,6,0),"")</f>
        <v/>
      </c>
      <c r="I3042" s="132" t="str">
        <f t="shared" si="348"/>
        <v/>
      </c>
      <c r="R3042" s="132" t="str">
        <f>IFERROR(VLOOKUP(Q3042,PROVEEDORES!$A$2:$B$100,2,0),"")</f>
        <v/>
      </c>
      <c r="U3042" s="127" t="str">
        <f>IFERROR(VLOOKUP(V3042,TRANSPORTE!$A$4:$B$99,2,0),"")</f>
        <v/>
      </c>
      <c r="Y3042" s="127" t="str">
        <f>IFERROR(VLOOKUP(V3042,TRANSPORTE!$A$4:$C$99,3,0),"")</f>
        <v/>
      </c>
      <c r="Z3042" s="127" t="str">
        <f>IFERROR(VLOOKUP(V3042,TRANSPORTE!$A$4:$D$99,4,0),"")</f>
        <v/>
      </c>
      <c r="AA3042" s="127" t="str">
        <f>IFERROR(VLOOKUP(V3042,TRANSPORTE!$A$4:$E$99,5,0),"")</f>
        <v/>
      </c>
      <c r="AB3042" s="127" t="str">
        <f t="shared" si="350"/>
        <v/>
      </c>
      <c r="AC3042" s="127" t="str">
        <f t="shared" si="349"/>
        <v/>
      </c>
      <c r="AE3042" s="132" t="str">
        <f t="shared" si="347"/>
        <v/>
      </c>
      <c r="AH3042" s="127" t="str">
        <f t="shared" si="346"/>
        <v/>
      </c>
    </row>
    <row r="3043" spans="2:34" x14ac:dyDescent="0.3">
      <c r="B3043" s="127" t="str">
        <f t="shared" si="344"/>
        <v/>
      </c>
      <c r="C3043" s="127" t="str">
        <f t="shared" si="345"/>
        <v/>
      </c>
      <c r="E3043" s="159"/>
      <c r="F3043" s="148" t="str">
        <f>IFERROR(VLOOKUP(CONCATENATE(G3043,E3043),LOTES!$A$6:$D$1002,4,0),"")</f>
        <v/>
      </c>
      <c r="H3043" s="136" t="str">
        <f>IFERROR(VLOOKUP(CONCATENATE(G3043,E3043),LOTES!$A$6:$F$1000,6,0),"")</f>
        <v/>
      </c>
      <c r="I3043" s="132" t="str">
        <f t="shared" si="348"/>
        <v/>
      </c>
      <c r="R3043" s="132" t="str">
        <f>IFERROR(VLOOKUP(Q3043,PROVEEDORES!$A$2:$B$100,2,0),"")</f>
        <v/>
      </c>
      <c r="U3043" s="127" t="str">
        <f>IFERROR(VLOOKUP(V3043,TRANSPORTE!$A$4:$B$99,2,0),"")</f>
        <v/>
      </c>
      <c r="Y3043" s="127" t="str">
        <f>IFERROR(VLOOKUP(V3043,TRANSPORTE!$A$4:$C$99,3,0),"")</f>
        <v/>
      </c>
      <c r="Z3043" s="127" t="str">
        <f>IFERROR(VLOOKUP(V3043,TRANSPORTE!$A$4:$D$99,4,0),"")</f>
        <v/>
      </c>
      <c r="AA3043" s="127" t="str">
        <f>IFERROR(VLOOKUP(V3043,TRANSPORTE!$A$4:$E$99,5,0),"")</f>
        <v/>
      </c>
      <c r="AB3043" s="127" t="str">
        <f t="shared" si="350"/>
        <v/>
      </c>
      <c r="AC3043" s="127" t="str">
        <f t="shared" si="349"/>
        <v/>
      </c>
      <c r="AE3043" s="132" t="str">
        <f t="shared" si="347"/>
        <v/>
      </c>
      <c r="AH3043" s="127" t="str">
        <f t="shared" si="346"/>
        <v/>
      </c>
    </row>
    <row r="3044" spans="2:34" x14ac:dyDescent="0.3">
      <c r="B3044" s="127" t="str">
        <f t="shared" si="344"/>
        <v/>
      </c>
      <c r="C3044" s="127" t="str">
        <f t="shared" si="345"/>
        <v/>
      </c>
      <c r="E3044" s="159"/>
      <c r="F3044" s="148" t="str">
        <f>IFERROR(VLOOKUP(CONCATENATE(G3044,E3044),LOTES!$A$6:$D$1002,4,0),"")</f>
        <v/>
      </c>
      <c r="H3044" s="136" t="str">
        <f>IFERROR(VLOOKUP(CONCATENATE(G3044,E3044),LOTES!$A$6:$F$1000,6,0),"")</f>
        <v/>
      </c>
      <c r="I3044" s="132" t="str">
        <f t="shared" si="348"/>
        <v/>
      </c>
      <c r="R3044" s="132" t="str">
        <f>IFERROR(VLOOKUP(Q3044,PROVEEDORES!$A$2:$B$100,2,0),"")</f>
        <v/>
      </c>
      <c r="U3044" s="127" t="str">
        <f>IFERROR(VLOOKUP(V3044,TRANSPORTE!$A$4:$B$99,2,0),"")</f>
        <v/>
      </c>
      <c r="Y3044" s="127" t="str">
        <f>IFERROR(VLOOKUP(V3044,TRANSPORTE!$A$4:$C$99,3,0),"")</f>
        <v/>
      </c>
      <c r="Z3044" s="127" t="str">
        <f>IFERROR(VLOOKUP(V3044,TRANSPORTE!$A$4:$D$99,4,0),"")</f>
        <v/>
      </c>
      <c r="AA3044" s="127" t="str">
        <f>IFERROR(VLOOKUP(V3044,TRANSPORTE!$A$4:$E$99,5,0),"")</f>
        <v/>
      </c>
      <c r="AB3044" s="127" t="str">
        <f t="shared" si="350"/>
        <v/>
      </c>
      <c r="AC3044" s="127" t="str">
        <f t="shared" si="349"/>
        <v/>
      </c>
      <c r="AE3044" s="132" t="str">
        <f t="shared" si="347"/>
        <v/>
      </c>
      <c r="AH3044" s="127" t="str">
        <f t="shared" si="346"/>
        <v/>
      </c>
    </row>
    <row r="3045" spans="2:34" x14ac:dyDescent="0.3">
      <c r="B3045" s="127" t="str">
        <f t="shared" si="344"/>
        <v/>
      </c>
      <c r="C3045" s="127" t="str">
        <f t="shared" si="345"/>
        <v/>
      </c>
      <c r="E3045" s="159"/>
      <c r="F3045" s="148" t="str">
        <f>IFERROR(VLOOKUP(CONCATENATE(G3045,E3045),LOTES!$A$6:$D$1002,4,0),"")</f>
        <v/>
      </c>
      <c r="H3045" s="136" t="str">
        <f>IFERROR(VLOOKUP(CONCATENATE(G3045,E3045),LOTES!$A$6:$F$1000,6,0),"")</f>
        <v/>
      </c>
      <c r="I3045" s="132" t="str">
        <f t="shared" si="348"/>
        <v/>
      </c>
      <c r="R3045" s="132" t="str">
        <f>IFERROR(VLOOKUP(Q3045,PROVEEDORES!$A$2:$B$100,2,0),"")</f>
        <v/>
      </c>
      <c r="U3045" s="127" t="str">
        <f>IFERROR(VLOOKUP(V3045,TRANSPORTE!$A$4:$B$99,2,0),"")</f>
        <v/>
      </c>
      <c r="Y3045" s="127" t="str">
        <f>IFERROR(VLOOKUP(V3045,TRANSPORTE!$A$4:$C$99,3,0),"")</f>
        <v/>
      </c>
      <c r="Z3045" s="127" t="str">
        <f>IFERROR(VLOOKUP(V3045,TRANSPORTE!$A$4:$D$99,4,0),"")</f>
        <v/>
      </c>
      <c r="AA3045" s="127" t="str">
        <f>IFERROR(VLOOKUP(V3045,TRANSPORTE!$A$4:$E$99,5,0),"")</f>
        <v/>
      </c>
      <c r="AB3045" s="127" t="str">
        <f t="shared" si="350"/>
        <v/>
      </c>
      <c r="AC3045" s="127" t="str">
        <f t="shared" si="349"/>
        <v/>
      </c>
      <c r="AE3045" s="132" t="str">
        <f t="shared" si="347"/>
        <v/>
      </c>
      <c r="AH3045" s="127" t="str">
        <f t="shared" si="346"/>
        <v/>
      </c>
    </row>
    <row r="3046" spans="2:34" x14ac:dyDescent="0.3">
      <c r="B3046" s="127" t="str">
        <f t="shared" si="344"/>
        <v/>
      </c>
      <c r="C3046" s="127" t="str">
        <f t="shared" si="345"/>
        <v/>
      </c>
      <c r="E3046" s="159"/>
      <c r="F3046" s="148" t="str">
        <f>IFERROR(VLOOKUP(CONCATENATE(G3046,E3046),LOTES!$A$6:$D$1002,4,0),"")</f>
        <v/>
      </c>
      <c r="H3046" s="136" t="str">
        <f>IFERROR(VLOOKUP(CONCATENATE(G3046,E3046),LOTES!$A$6:$F$1000,6,0),"")</f>
        <v/>
      </c>
      <c r="I3046" s="132" t="str">
        <f t="shared" si="348"/>
        <v/>
      </c>
      <c r="R3046" s="132" t="str">
        <f>IFERROR(VLOOKUP(Q3046,PROVEEDORES!$A$2:$B$100,2,0),"")</f>
        <v/>
      </c>
      <c r="U3046" s="127" t="str">
        <f>IFERROR(VLOOKUP(V3046,TRANSPORTE!$A$4:$B$99,2,0),"")</f>
        <v/>
      </c>
      <c r="Y3046" s="127" t="str">
        <f>IFERROR(VLOOKUP(V3046,TRANSPORTE!$A$4:$C$99,3,0),"")</f>
        <v/>
      </c>
      <c r="Z3046" s="127" t="str">
        <f>IFERROR(VLOOKUP(V3046,TRANSPORTE!$A$4:$D$99,4,0),"")</f>
        <v/>
      </c>
      <c r="AA3046" s="127" t="str">
        <f>IFERROR(VLOOKUP(V3046,TRANSPORTE!$A$4:$E$99,5,0),"")</f>
        <v/>
      </c>
      <c r="AB3046" s="127" t="str">
        <f t="shared" si="350"/>
        <v/>
      </c>
      <c r="AC3046" s="127" t="str">
        <f t="shared" si="349"/>
        <v/>
      </c>
      <c r="AE3046" s="132" t="str">
        <f t="shared" si="347"/>
        <v/>
      </c>
      <c r="AH3046" s="127" t="str">
        <f t="shared" si="346"/>
        <v/>
      </c>
    </row>
    <row r="3047" spans="2:34" x14ac:dyDescent="0.3">
      <c r="B3047" s="127" t="str">
        <f t="shared" si="344"/>
        <v/>
      </c>
      <c r="C3047" s="127" t="str">
        <f t="shared" si="345"/>
        <v/>
      </c>
      <c r="E3047" s="159"/>
      <c r="F3047" s="148" t="str">
        <f>IFERROR(VLOOKUP(CONCATENATE(G3047,E3047),LOTES!$A$6:$D$1002,4,0),"")</f>
        <v/>
      </c>
      <c r="H3047" s="136" t="str">
        <f>IFERROR(VLOOKUP(CONCATENATE(G3047,E3047),LOTES!$A$6:$F$1000,6,0),"")</f>
        <v/>
      </c>
      <c r="I3047" s="132" t="str">
        <f t="shared" si="348"/>
        <v/>
      </c>
      <c r="R3047" s="132" t="str">
        <f>IFERROR(VLOOKUP(Q3047,PROVEEDORES!$A$2:$B$100,2,0),"")</f>
        <v/>
      </c>
      <c r="U3047" s="127" t="str">
        <f>IFERROR(VLOOKUP(V3047,TRANSPORTE!$A$4:$B$99,2,0),"")</f>
        <v/>
      </c>
      <c r="Y3047" s="127" t="str">
        <f>IFERROR(VLOOKUP(V3047,TRANSPORTE!$A$4:$C$99,3,0),"")</f>
        <v/>
      </c>
      <c r="Z3047" s="127" t="str">
        <f>IFERROR(VLOOKUP(V3047,TRANSPORTE!$A$4:$D$99,4,0),"")</f>
        <v/>
      </c>
      <c r="AA3047" s="127" t="str">
        <f>IFERROR(VLOOKUP(V3047,TRANSPORTE!$A$4:$E$99,5,0),"")</f>
        <v/>
      </c>
      <c r="AB3047" s="127" t="str">
        <f t="shared" si="350"/>
        <v/>
      </c>
      <c r="AC3047" s="127" t="str">
        <f t="shared" si="349"/>
        <v/>
      </c>
      <c r="AE3047" s="132" t="str">
        <f t="shared" si="347"/>
        <v/>
      </c>
      <c r="AH3047" s="127" t="str">
        <f t="shared" si="346"/>
        <v/>
      </c>
    </row>
    <row r="3048" spans="2:34" x14ac:dyDescent="0.3">
      <c r="B3048" s="127" t="str">
        <f t="shared" si="344"/>
        <v/>
      </c>
      <c r="C3048" s="127" t="str">
        <f t="shared" si="345"/>
        <v/>
      </c>
      <c r="E3048" s="159"/>
      <c r="F3048" s="148" t="str">
        <f>IFERROR(VLOOKUP(CONCATENATE(G3048,E3048),LOTES!$A$6:$D$1002,4,0),"")</f>
        <v/>
      </c>
      <c r="H3048" s="136" t="str">
        <f>IFERROR(VLOOKUP(CONCATENATE(G3048,E3048),LOTES!$A$6:$F$1000,6,0),"")</f>
        <v/>
      </c>
      <c r="I3048" s="132" t="str">
        <f t="shared" si="348"/>
        <v/>
      </c>
      <c r="R3048" s="132" t="str">
        <f>IFERROR(VLOOKUP(Q3048,PROVEEDORES!$A$2:$B$100,2,0),"")</f>
        <v/>
      </c>
      <c r="U3048" s="127" t="str">
        <f>IFERROR(VLOOKUP(V3048,TRANSPORTE!$A$4:$B$99,2,0),"")</f>
        <v/>
      </c>
      <c r="Y3048" s="127" t="str">
        <f>IFERROR(VLOOKUP(V3048,TRANSPORTE!$A$4:$C$99,3,0),"")</f>
        <v/>
      </c>
      <c r="Z3048" s="127" t="str">
        <f>IFERROR(VLOOKUP(V3048,TRANSPORTE!$A$4:$D$99,4,0),"")</f>
        <v/>
      </c>
      <c r="AA3048" s="127" t="str">
        <f>IFERROR(VLOOKUP(V3048,TRANSPORTE!$A$4:$E$99,5,0),"")</f>
        <v/>
      </c>
      <c r="AB3048" s="127" t="str">
        <f t="shared" si="350"/>
        <v/>
      </c>
      <c r="AC3048" s="127" t="str">
        <f t="shared" si="349"/>
        <v/>
      </c>
      <c r="AE3048" s="132" t="str">
        <f t="shared" si="347"/>
        <v/>
      </c>
      <c r="AH3048" s="127" t="str">
        <f t="shared" si="346"/>
        <v/>
      </c>
    </row>
    <row r="3049" spans="2:34" x14ac:dyDescent="0.3">
      <c r="B3049" s="127" t="str">
        <f t="shared" si="344"/>
        <v/>
      </c>
      <c r="C3049" s="127" t="str">
        <f t="shared" si="345"/>
        <v/>
      </c>
      <c r="E3049" s="159"/>
      <c r="F3049" s="148" t="str">
        <f>IFERROR(VLOOKUP(CONCATENATE(G3049,E3049),LOTES!$A$6:$D$1002,4,0),"")</f>
        <v/>
      </c>
      <c r="H3049" s="136" t="str">
        <f>IFERROR(VLOOKUP(CONCATENATE(G3049,E3049),LOTES!$A$6:$F$1000,6,0),"")</f>
        <v/>
      </c>
      <c r="I3049" s="132" t="str">
        <f t="shared" si="348"/>
        <v/>
      </c>
      <c r="R3049" s="132" t="str">
        <f>IFERROR(VLOOKUP(Q3049,PROVEEDORES!$A$2:$B$100,2,0),"")</f>
        <v/>
      </c>
      <c r="U3049" s="127" t="str">
        <f>IFERROR(VLOOKUP(V3049,TRANSPORTE!$A$4:$B$99,2,0),"")</f>
        <v/>
      </c>
      <c r="Y3049" s="127" t="str">
        <f>IFERROR(VLOOKUP(V3049,TRANSPORTE!$A$4:$C$99,3,0),"")</f>
        <v/>
      </c>
      <c r="Z3049" s="127" t="str">
        <f>IFERROR(VLOOKUP(V3049,TRANSPORTE!$A$4:$D$99,4,0),"")</f>
        <v/>
      </c>
      <c r="AA3049" s="127" t="str">
        <f>IFERROR(VLOOKUP(V3049,TRANSPORTE!$A$4:$E$99,5,0),"")</f>
        <v/>
      </c>
      <c r="AB3049" s="127" t="str">
        <f t="shared" si="350"/>
        <v/>
      </c>
      <c r="AC3049" s="127" t="str">
        <f t="shared" si="349"/>
        <v/>
      </c>
      <c r="AE3049" s="132" t="str">
        <f t="shared" si="347"/>
        <v/>
      </c>
      <c r="AH3049" s="127" t="str">
        <f t="shared" si="346"/>
        <v/>
      </c>
    </row>
    <row r="3050" spans="2:34" x14ac:dyDescent="0.3">
      <c r="B3050" s="127" t="str">
        <f t="shared" si="344"/>
        <v/>
      </c>
      <c r="C3050" s="127" t="str">
        <f t="shared" si="345"/>
        <v/>
      </c>
      <c r="E3050" s="159"/>
      <c r="F3050" s="148" t="str">
        <f>IFERROR(VLOOKUP(CONCATENATE(G3050,E3050),LOTES!$A$6:$D$1002,4,0),"")</f>
        <v/>
      </c>
      <c r="H3050" s="136" t="str">
        <f>IFERROR(VLOOKUP(CONCATENATE(G3050,E3050),LOTES!$A$6:$F$1000,6,0),"")</f>
        <v/>
      </c>
      <c r="I3050" s="132" t="str">
        <f t="shared" si="348"/>
        <v/>
      </c>
      <c r="R3050" s="132" t="str">
        <f>IFERROR(VLOOKUP(Q3050,PROVEEDORES!$A$2:$B$100,2,0),"")</f>
        <v/>
      </c>
      <c r="U3050" s="127" t="str">
        <f>IFERROR(VLOOKUP(V3050,TRANSPORTE!$A$4:$B$99,2,0),"")</f>
        <v/>
      </c>
      <c r="Y3050" s="127" t="str">
        <f>IFERROR(VLOOKUP(V3050,TRANSPORTE!$A$4:$C$99,3,0),"")</f>
        <v/>
      </c>
      <c r="Z3050" s="127" t="str">
        <f>IFERROR(VLOOKUP(V3050,TRANSPORTE!$A$4:$D$99,4,0),"")</f>
        <v/>
      </c>
      <c r="AA3050" s="127" t="str">
        <f>IFERROR(VLOOKUP(V3050,TRANSPORTE!$A$4:$E$99,5,0),"")</f>
        <v/>
      </c>
      <c r="AB3050" s="127" t="str">
        <f t="shared" si="350"/>
        <v/>
      </c>
      <c r="AC3050" s="127" t="str">
        <f t="shared" si="349"/>
        <v/>
      </c>
      <c r="AE3050" s="132" t="str">
        <f t="shared" si="347"/>
        <v/>
      </c>
      <c r="AH3050" s="127" t="str">
        <f t="shared" si="346"/>
        <v/>
      </c>
    </row>
    <row r="3051" spans="2:34" x14ac:dyDescent="0.3">
      <c r="B3051" s="127" t="str">
        <f t="shared" si="344"/>
        <v/>
      </c>
      <c r="C3051" s="127" t="str">
        <f t="shared" si="345"/>
        <v/>
      </c>
      <c r="E3051" s="159"/>
      <c r="F3051" s="148" t="str">
        <f>IFERROR(VLOOKUP(CONCATENATE(G3051,E3051),LOTES!$A$6:$D$1002,4,0),"")</f>
        <v/>
      </c>
      <c r="H3051" s="136" t="str">
        <f>IFERROR(VLOOKUP(CONCATENATE(G3051,E3051),LOTES!$A$6:$F$1000,6,0),"")</f>
        <v/>
      </c>
      <c r="I3051" s="132" t="str">
        <f t="shared" si="348"/>
        <v/>
      </c>
      <c r="R3051" s="132" t="str">
        <f>IFERROR(VLOOKUP(Q3051,PROVEEDORES!$A$2:$B$100,2,0),"")</f>
        <v/>
      </c>
      <c r="U3051" s="127" t="str">
        <f>IFERROR(VLOOKUP(V3051,TRANSPORTE!$A$4:$B$99,2,0),"")</f>
        <v/>
      </c>
      <c r="Y3051" s="127" t="str">
        <f>IFERROR(VLOOKUP(V3051,TRANSPORTE!$A$4:$C$99,3,0),"")</f>
        <v/>
      </c>
      <c r="Z3051" s="127" t="str">
        <f>IFERROR(VLOOKUP(V3051,TRANSPORTE!$A$4:$D$99,4,0),"")</f>
        <v/>
      </c>
      <c r="AA3051" s="127" t="str">
        <f>IFERROR(VLOOKUP(V3051,TRANSPORTE!$A$4:$E$99,5,0),"")</f>
        <v/>
      </c>
      <c r="AB3051" s="127" t="str">
        <f t="shared" si="350"/>
        <v/>
      </c>
      <c r="AC3051" s="127" t="str">
        <f t="shared" si="349"/>
        <v/>
      </c>
      <c r="AE3051" s="132" t="str">
        <f t="shared" si="347"/>
        <v/>
      </c>
      <c r="AH3051" s="127" t="str">
        <f t="shared" si="346"/>
        <v/>
      </c>
    </row>
    <row r="3052" spans="2:34" x14ac:dyDescent="0.3">
      <c r="B3052" s="127" t="str">
        <f t="shared" si="344"/>
        <v/>
      </c>
      <c r="C3052" s="127" t="str">
        <f t="shared" si="345"/>
        <v/>
      </c>
      <c r="E3052" s="159"/>
      <c r="F3052" s="148" t="str">
        <f>IFERROR(VLOOKUP(CONCATENATE(G3052,E3052),LOTES!$A$6:$D$1002,4,0),"")</f>
        <v/>
      </c>
      <c r="H3052" s="136" t="str">
        <f>IFERROR(VLOOKUP(CONCATENATE(G3052,E3052),LOTES!$A$6:$F$1000,6,0),"")</f>
        <v/>
      </c>
      <c r="I3052" s="132" t="str">
        <f t="shared" si="348"/>
        <v/>
      </c>
      <c r="R3052" s="132" t="str">
        <f>IFERROR(VLOOKUP(Q3052,PROVEEDORES!$A$2:$B$100,2,0),"")</f>
        <v/>
      </c>
      <c r="U3052" s="127" t="str">
        <f>IFERROR(VLOOKUP(V3052,TRANSPORTE!$A$4:$B$99,2,0),"")</f>
        <v/>
      </c>
      <c r="Y3052" s="127" t="str">
        <f>IFERROR(VLOOKUP(V3052,TRANSPORTE!$A$4:$C$99,3,0),"")</f>
        <v/>
      </c>
      <c r="Z3052" s="127" t="str">
        <f>IFERROR(VLOOKUP(V3052,TRANSPORTE!$A$4:$D$99,4,0),"")</f>
        <v/>
      </c>
      <c r="AA3052" s="127" t="str">
        <f>IFERROR(VLOOKUP(V3052,TRANSPORTE!$A$4:$E$99,5,0),"")</f>
        <v/>
      </c>
      <c r="AB3052" s="127" t="str">
        <f t="shared" si="350"/>
        <v/>
      </c>
      <c r="AC3052" s="127" t="str">
        <f t="shared" si="349"/>
        <v/>
      </c>
      <c r="AE3052" s="132" t="str">
        <f t="shared" si="347"/>
        <v/>
      </c>
      <c r="AH3052" s="127" t="str">
        <f t="shared" si="346"/>
        <v/>
      </c>
    </row>
    <row r="3053" spans="2:34" x14ac:dyDescent="0.3">
      <c r="B3053" s="127" t="str">
        <f t="shared" si="344"/>
        <v/>
      </c>
      <c r="C3053" s="127" t="str">
        <f t="shared" si="345"/>
        <v/>
      </c>
      <c r="E3053" s="159"/>
      <c r="F3053" s="148" t="str">
        <f>IFERROR(VLOOKUP(CONCATENATE(G3053,E3053),LOTES!$A$6:$D$1002,4,0),"")</f>
        <v/>
      </c>
      <c r="H3053" s="136" t="str">
        <f>IFERROR(VLOOKUP(CONCATENATE(G3053,E3053),LOTES!$A$6:$F$1000,6,0),"")</f>
        <v/>
      </c>
      <c r="I3053" s="132" t="str">
        <f t="shared" si="348"/>
        <v/>
      </c>
      <c r="R3053" s="132" t="str">
        <f>IFERROR(VLOOKUP(Q3053,PROVEEDORES!$A$2:$B$100,2,0),"")</f>
        <v/>
      </c>
      <c r="U3053" s="127" t="str">
        <f>IFERROR(VLOOKUP(V3053,TRANSPORTE!$A$4:$B$99,2,0),"")</f>
        <v/>
      </c>
      <c r="Y3053" s="127" t="str">
        <f>IFERROR(VLOOKUP(V3053,TRANSPORTE!$A$4:$C$99,3,0),"")</f>
        <v/>
      </c>
      <c r="Z3053" s="127" t="str">
        <f>IFERROR(VLOOKUP(V3053,TRANSPORTE!$A$4:$D$99,4,0),"")</f>
        <v/>
      </c>
      <c r="AA3053" s="127" t="str">
        <f>IFERROR(VLOOKUP(V3053,TRANSPORTE!$A$4:$E$99,5,0),"")</f>
        <v/>
      </c>
      <c r="AB3053" s="127" t="str">
        <f t="shared" si="350"/>
        <v/>
      </c>
      <c r="AC3053" s="127" t="str">
        <f t="shared" si="349"/>
        <v/>
      </c>
      <c r="AE3053" s="132" t="str">
        <f t="shared" si="347"/>
        <v/>
      </c>
      <c r="AH3053" s="127" t="str">
        <f t="shared" si="346"/>
        <v/>
      </c>
    </row>
    <row r="3054" spans="2:34" x14ac:dyDescent="0.3">
      <c r="B3054" s="127" t="str">
        <f t="shared" si="344"/>
        <v/>
      </c>
      <c r="C3054" s="127" t="str">
        <f t="shared" si="345"/>
        <v/>
      </c>
      <c r="E3054" s="159"/>
      <c r="F3054" s="148" t="str">
        <f>IFERROR(VLOOKUP(CONCATENATE(G3054,E3054),LOTES!$A$6:$D$1002,4,0),"")</f>
        <v/>
      </c>
      <c r="H3054" s="136" t="str">
        <f>IFERROR(VLOOKUP(CONCATENATE(G3054,E3054),LOTES!$A$6:$F$1000,6,0),"")</f>
        <v/>
      </c>
      <c r="I3054" s="132" t="str">
        <f t="shared" si="348"/>
        <v/>
      </c>
      <c r="R3054" s="132" t="str">
        <f>IFERROR(VLOOKUP(Q3054,PROVEEDORES!$A$2:$B$100,2,0),"")</f>
        <v/>
      </c>
      <c r="U3054" s="127" t="str">
        <f>IFERROR(VLOOKUP(V3054,TRANSPORTE!$A$4:$B$99,2,0),"")</f>
        <v/>
      </c>
      <c r="Y3054" s="127" t="str">
        <f>IFERROR(VLOOKUP(V3054,TRANSPORTE!$A$4:$C$99,3,0),"")</f>
        <v/>
      </c>
      <c r="Z3054" s="127" t="str">
        <f>IFERROR(VLOOKUP(V3054,TRANSPORTE!$A$4:$D$99,4,0),"")</f>
        <v/>
      </c>
      <c r="AA3054" s="127" t="str">
        <f>IFERROR(VLOOKUP(V3054,TRANSPORTE!$A$4:$E$99,5,0),"")</f>
        <v/>
      </c>
      <c r="AB3054" s="127" t="str">
        <f t="shared" si="350"/>
        <v/>
      </c>
      <c r="AC3054" s="127" t="str">
        <f t="shared" si="349"/>
        <v/>
      </c>
      <c r="AE3054" s="132" t="str">
        <f t="shared" si="347"/>
        <v/>
      </c>
      <c r="AH3054" s="127" t="str">
        <f t="shared" si="346"/>
        <v/>
      </c>
    </row>
    <row r="3055" spans="2:34" x14ac:dyDescent="0.3">
      <c r="B3055" s="127" t="str">
        <f t="shared" si="344"/>
        <v/>
      </c>
      <c r="C3055" s="127" t="str">
        <f t="shared" si="345"/>
        <v/>
      </c>
      <c r="E3055" s="159"/>
      <c r="F3055" s="148" t="str">
        <f>IFERROR(VLOOKUP(CONCATENATE(G3055,E3055),LOTES!$A$6:$D$1002,4,0),"")</f>
        <v/>
      </c>
      <c r="H3055" s="136" t="str">
        <f>IFERROR(VLOOKUP(CONCATENATE(G3055,E3055),LOTES!$A$6:$F$1000,6,0),"")</f>
        <v/>
      </c>
      <c r="I3055" s="132" t="str">
        <f t="shared" si="348"/>
        <v/>
      </c>
      <c r="R3055" s="132" t="str">
        <f>IFERROR(VLOOKUP(Q3055,PROVEEDORES!$A$2:$B$100,2,0),"")</f>
        <v/>
      </c>
      <c r="U3055" s="127" t="str">
        <f>IFERROR(VLOOKUP(V3055,TRANSPORTE!$A$4:$B$99,2,0),"")</f>
        <v/>
      </c>
      <c r="Y3055" s="127" t="str">
        <f>IFERROR(VLOOKUP(V3055,TRANSPORTE!$A$4:$C$99,3,0),"")</f>
        <v/>
      </c>
      <c r="Z3055" s="127" t="str">
        <f>IFERROR(VLOOKUP(V3055,TRANSPORTE!$A$4:$D$99,4,0),"")</f>
        <v/>
      </c>
      <c r="AA3055" s="127" t="str">
        <f>IFERROR(VLOOKUP(V3055,TRANSPORTE!$A$4:$E$99,5,0),"")</f>
        <v/>
      </c>
      <c r="AB3055" s="127" t="str">
        <f t="shared" si="350"/>
        <v/>
      </c>
      <c r="AC3055" s="127" t="str">
        <f t="shared" si="349"/>
        <v/>
      </c>
      <c r="AE3055" s="132" t="str">
        <f t="shared" si="347"/>
        <v/>
      </c>
      <c r="AH3055" s="127" t="str">
        <f t="shared" si="346"/>
        <v/>
      </c>
    </row>
    <row r="3056" spans="2:34" x14ac:dyDescent="0.3">
      <c r="B3056" s="127" t="str">
        <f t="shared" si="344"/>
        <v/>
      </c>
      <c r="C3056" s="127" t="str">
        <f t="shared" si="345"/>
        <v/>
      </c>
      <c r="E3056" s="159"/>
      <c r="F3056" s="148" t="str">
        <f>IFERROR(VLOOKUP(CONCATENATE(G3056,E3056),LOTES!$A$6:$D$1002,4,0),"")</f>
        <v/>
      </c>
      <c r="H3056" s="136" t="str">
        <f>IFERROR(VLOOKUP(CONCATENATE(G3056,E3056),LOTES!$A$6:$F$1000,6,0),"")</f>
        <v/>
      </c>
      <c r="I3056" s="132" t="str">
        <f t="shared" si="348"/>
        <v/>
      </c>
      <c r="R3056" s="132" t="str">
        <f>IFERROR(VLOOKUP(Q3056,PROVEEDORES!$A$2:$B$100,2,0),"")</f>
        <v/>
      </c>
      <c r="U3056" s="127" t="str">
        <f>IFERROR(VLOOKUP(V3056,TRANSPORTE!$A$4:$B$99,2,0),"")</f>
        <v/>
      </c>
      <c r="Y3056" s="127" t="str">
        <f>IFERROR(VLOOKUP(V3056,TRANSPORTE!$A$4:$C$99,3,0),"")</f>
        <v/>
      </c>
      <c r="Z3056" s="127" t="str">
        <f>IFERROR(VLOOKUP(V3056,TRANSPORTE!$A$4:$D$99,4,0),"")</f>
        <v/>
      </c>
      <c r="AA3056" s="127" t="str">
        <f>IFERROR(VLOOKUP(V3056,TRANSPORTE!$A$4:$E$99,5,0),"")</f>
        <v/>
      </c>
      <c r="AB3056" s="127" t="str">
        <f t="shared" si="350"/>
        <v/>
      </c>
      <c r="AC3056" s="127" t="str">
        <f t="shared" si="349"/>
        <v/>
      </c>
      <c r="AE3056" s="132" t="str">
        <f t="shared" si="347"/>
        <v/>
      </c>
      <c r="AH3056" s="127" t="str">
        <f t="shared" si="346"/>
        <v/>
      </c>
    </row>
    <row r="3057" spans="2:34" x14ac:dyDescent="0.3">
      <c r="B3057" s="127" t="str">
        <f t="shared" si="344"/>
        <v/>
      </c>
      <c r="C3057" s="127" t="str">
        <f t="shared" si="345"/>
        <v/>
      </c>
      <c r="E3057" s="159"/>
      <c r="F3057" s="148" t="str">
        <f>IFERROR(VLOOKUP(CONCATENATE(G3057,E3057),LOTES!$A$6:$D$1002,4,0),"")</f>
        <v/>
      </c>
      <c r="H3057" s="136" t="str">
        <f>IFERROR(VLOOKUP(CONCATENATE(G3057,E3057),LOTES!$A$6:$F$1000,6,0),"")</f>
        <v/>
      </c>
      <c r="I3057" s="132" t="str">
        <f t="shared" si="348"/>
        <v/>
      </c>
      <c r="R3057" s="132" t="str">
        <f>IFERROR(VLOOKUP(Q3057,PROVEEDORES!$A$2:$B$100,2,0),"")</f>
        <v/>
      </c>
      <c r="U3057" s="127" t="str">
        <f>IFERROR(VLOOKUP(V3057,TRANSPORTE!$A$4:$B$99,2,0),"")</f>
        <v/>
      </c>
      <c r="Y3057" s="127" t="str">
        <f>IFERROR(VLOOKUP(V3057,TRANSPORTE!$A$4:$C$99,3,0),"")</f>
        <v/>
      </c>
      <c r="Z3057" s="127" t="str">
        <f>IFERROR(VLOOKUP(V3057,TRANSPORTE!$A$4:$D$99,4,0),"")</f>
        <v/>
      </c>
      <c r="AA3057" s="127" t="str">
        <f>IFERROR(VLOOKUP(V3057,TRANSPORTE!$A$4:$E$99,5,0),"")</f>
        <v/>
      </c>
      <c r="AB3057" s="127" t="str">
        <f t="shared" si="350"/>
        <v/>
      </c>
      <c r="AC3057" s="127" t="str">
        <f t="shared" si="349"/>
        <v/>
      </c>
      <c r="AE3057" s="132" t="str">
        <f t="shared" si="347"/>
        <v/>
      </c>
      <c r="AH3057" s="127" t="str">
        <f t="shared" si="346"/>
        <v/>
      </c>
    </row>
    <row r="3058" spans="2:34" x14ac:dyDescent="0.3">
      <c r="B3058" s="127" t="str">
        <f t="shared" si="344"/>
        <v/>
      </c>
      <c r="C3058" s="127" t="str">
        <f t="shared" si="345"/>
        <v/>
      </c>
      <c r="E3058" s="159"/>
      <c r="F3058" s="148" t="str">
        <f>IFERROR(VLOOKUP(CONCATENATE(G3058,E3058),LOTES!$A$6:$D$1002,4,0),"")</f>
        <v/>
      </c>
      <c r="H3058" s="136" t="str">
        <f>IFERROR(VLOOKUP(CONCATENATE(G3058,E3058),LOTES!$A$6:$F$1000,6,0),"")</f>
        <v/>
      </c>
      <c r="I3058" s="132" t="str">
        <f t="shared" si="348"/>
        <v/>
      </c>
      <c r="R3058" s="132" t="str">
        <f>IFERROR(VLOOKUP(Q3058,PROVEEDORES!$A$2:$B$100,2,0),"")</f>
        <v/>
      </c>
      <c r="U3058" s="127" t="str">
        <f>IFERROR(VLOOKUP(V3058,TRANSPORTE!$A$4:$B$99,2,0),"")</f>
        <v/>
      </c>
      <c r="Y3058" s="127" t="str">
        <f>IFERROR(VLOOKUP(V3058,TRANSPORTE!$A$4:$C$99,3,0),"")</f>
        <v/>
      </c>
      <c r="Z3058" s="127" t="str">
        <f>IFERROR(VLOOKUP(V3058,TRANSPORTE!$A$4:$D$99,4,0),"")</f>
        <v/>
      </c>
      <c r="AA3058" s="127" t="str">
        <f>IFERROR(VLOOKUP(V3058,TRANSPORTE!$A$4:$E$99,5,0),"")</f>
        <v/>
      </c>
      <c r="AB3058" s="127" t="str">
        <f t="shared" si="350"/>
        <v/>
      </c>
      <c r="AC3058" s="127" t="str">
        <f t="shared" si="349"/>
        <v/>
      </c>
      <c r="AE3058" s="132" t="str">
        <f t="shared" si="347"/>
        <v/>
      </c>
      <c r="AH3058" s="127" t="str">
        <f t="shared" si="346"/>
        <v/>
      </c>
    </row>
    <row r="3059" spans="2:34" x14ac:dyDescent="0.3">
      <c r="B3059" s="127" t="str">
        <f t="shared" si="344"/>
        <v/>
      </c>
      <c r="C3059" s="127" t="str">
        <f t="shared" si="345"/>
        <v/>
      </c>
      <c r="E3059" s="159"/>
      <c r="F3059" s="148" t="str">
        <f>IFERROR(VLOOKUP(CONCATENATE(G3059,E3059),LOTES!$A$6:$D$1002,4,0),"")</f>
        <v/>
      </c>
      <c r="H3059" s="136" t="str">
        <f>IFERROR(VLOOKUP(CONCATENATE(G3059,E3059),LOTES!$A$6:$F$1000,6,0),"")</f>
        <v/>
      </c>
      <c r="I3059" s="132" t="str">
        <f t="shared" si="348"/>
        <v/>
      </c>
      <c r="R3059" s="132" t="str">
        <f>IFERROR(VLOOKUP(Q3059,PROVEEDORES!$A$2:$B$100,2,0),"")</f>
        <v/>
      </c>
      <c r="U3059" s="127" t="str">
        <f>IFERROR(VLOOKUP(V3059,TRANSPORTE!$A$4:$B$99,2,0),"")</f>
        <v/>
      </c>
      <c r="Y3059" s="127" t="str">
        <f>IFERROR(VLOOKUP(V3059,TRANSPORTE!$A$4:$C$99,3,0),"")</f>
        <v/>
      </c>
      <c r="Z3059" s="127" t="str">
        <f>IFERROR(VLOOKUP(V3059,TRANSPORTE!$A$4:$D$99,4,0),"")</f>
        <v/>
      </c>
      <c r="AA3059" s="127" t="str">
        <f>IFERROR(VLOOKUP(V3059,TRANSPORTE!$A$4:$E$99,5,0),"")</f>
        <v/>
      </c>
      <c r="AB3059" s="127" t="str">
        <f t="shared" si="350"/>
        <v/>
      </c>
      <c r="AC3059" s="127" t="str">
        <f t="shared" si="349"/>
        <v/>
      </c>
      <c r="AE3059" s="132" t="str">
        <f t="shared" si="347"/>
        <v/>
      </c>
      <c r="AH3059" s="127" t="str">
        <f t="shared" si="346"/>
        <v/>
      </c>
    </row>
    <row r="3060" spans="2:34" x14ac:dyDescent="0.3">
      <c r="B3060" s="127" t="str">
        <f t="shared" si="344"/>
        <v/>
      </c>
      <c r="C3060" s="127" t="str">
        <f t="shared" si="345"/>
        <v/>
      </c>
      <c r="E3060" s="159"/>
      <c r="F3060" s="148" t="str">
        <f>IFERROR(VLOOKUP(CONCATENATE(G3060,E3060),LOTES!$A$6:$D$1002,4,0),"")</f>
        <v/>
      </c>
      <c r="H3060" s="136" t="str">
        <f>IFERROR(VLOOKUP(CONCATENATE(G3060,E3060),LOTES!$A$6:$F$1000,6,0),"")</f>
        <v/>
      </c>
      <c r="I3060" s="132" t="str">
        <f t="shared" si="348"/>
        <v/>
      </c>
      <c r="R3060" s="132" t="str">
        <f>IFERROR(VLOOKUP(Q3060,PROVEEDORES!$A$2:$B$100,2,0),"")</f>
        <v/>
      </c>
      <c r="U3060" s="127" t="str">
        <f>IFERROR(VLOOKUP(V3060,TRANSPORTE!$A$4:$B$99,2,0),"")</f>
        <v/>
      </c>
      <c r="Y3060" s="127" t="str">
        <f>IFERROR(VLOOKUP(V3060,TRANSPORTE!$A$4:$C$99,3,0),"")</f>
        <v/>
      </c>
      <c r="Z3060" s="127" t="str">
        <f>IFERROR(VLOOKUP(V3060,TRANSPORTE!$A$4:$D$99,4,0),"")</f>
        <v/>
      </c>
      <c r="AA3060" s="127" t="str">
        <f>IFERROR(VLOOKUP(V3060,TRANSPORTE!$A$4:$E$99,5,0),"")</f>
        <v/>
      </c>
      <c r="AB3060" s="127" t="str">
        <f t="shared" si="350"/>
        <v/>
      </c>
      <c r="AC3060" s="127" t="str">
        <f t="shared" si="349"/>
        <v/>
      </c>
      <c r="AE3060" s="132" t="str">
        <f t="shared" si="347"/>
        <v/>
      </c>
      <c r="AH3060" s="127" t="str">
        <f t="shared" si="346"/>
        <v/>
      </c>
    </row>
    <row r="3061" spans="2:34" x14ac:dyDescent="0.3">
      <c r="B3061" s="127" t="str">
        <f t="shared" si="344"/>
        <v/>
      </c>
      <c r="C3061" s="127" t="str">
        <f t="shared" si="345"/>
        <v/>
      </c>
      <c r="E3061" s="159"/>
      <c r="F3061" s="148" t="str">
        <f>IFERROR(VLOOKUP(CONCATENATE(G3061,E3061),LOTES!$A$6:$D$1002,4,0),"")</f>
        <v/>
      </c>
      <c r="H3061" s="136" t="str">
        <f>IFERROR(VLOOKUP(CONCATENATE(G3061,E3061),LOTES!$A$6:$F$1000,6,0),"")</f>
        <v/>
      </c>
      <c r="I3061" s="132" t="str">
        <f t="shared" si="348"/>
        <v/>
      </c>
      <c r="R3061" s="132" t="str">
        <f>IFERROR(VLOOKUP(Q3061,PROVEEDORES!$A$2:$B$100,2,0),"")</f>
        <v/>
      </c>
      <c r="U3061" s="127" t="str">
        <f>IFERROR(VLOOKUP(V3061,TRANSPORTE!$A$4:$B$99,2,0),"")</f>
        <v/>
      </c>
      <c r="Y3061" s="127" t="str">
        <f>IFERROR(VLOOKUP(V3061,TRANSPORTE!$A$4:$C$99,3,0),"")</f>
        <v/>
      </c>
      <c r="Z3061" s="127" t="str">
        <f>IFERROR(VLOOKUP(V3061,TRANSPORTE!$A$4:$D$99,4,0),"")</f>
        <v/>
      </c>
      <c r="AA3061" s="127" t="str">
        <f>IFERROR(VLOOKUP(V3061,TRANSPORTE!$A$4:$E$99,5,0),"")</f>
        <v/>
      </c>
      <c r="AB3061" s="127" t="str">
        <f t="shared" si="350"/>
        <v/>
      </c>
      <c r="AC3061" s="127" t="str">
        <f t="shared" si="349"/>
        <v/>
      </c>
      <c r="AE3061" s="132" t="str">
        <f t="shared" si="347"/>
        <v/>
      </c>
      <c r="AH3061" s="127" t="str">
        <f t="shared" si="346"/>
        <v/>
      </c>
    </row>
    <row r="3062" spans="2:34" x14ac:dyDescent="0.3">
      <c r="B3062" s="127" t="str">
        <f t="shared" si="344"/>
        <v/>
      </c>
      <c r="C3062" s="127" t="str">
        <f t="shared" si="345"/>
        <v/>
      </c>
      <c r="E3062" s="159"/>
      <c r="F3062" s="148" t="str">
        <f>IFERROR(VLOOKUP(CONCATENATE(G3062,E3062),LOTES!$A$6:$D$1002,4,0),"")</f>
        <v/>
      </c>
      <c r="H3062" s="136" t="str">
        <f>IFERROR(VLOOKUP(CONCATENATE(G3062,E3062),LOTES!$A$6:$F$1000,6,0),"")</f>
        <v/>
      </c>
      <c r="I3062" s="132" t="str">
        <f t="shared" si="348"/>
        <v/>
      </c>
      <c r="R3062" s="132" t="str">
        <f>IFERROR(VLOOKUP(Q3062,PROVEEDORES!$A$2:$B$100,2,0),"")</f>
        <v/>
      </c>
      <c r="U3062" s="127" t="str">
        <f>IFERROR(VLOOKUP(V3062,TRANSPORTE!$A$4:$B$99,2,0),"")</f>
        <v/>
      </c>
      <c r="Y3062" s="127" t="str">
        <f>IFERROR(VLOOKUP(V3062,TRANSPORTE!$A$4:$C$99,3,0),"")</f>
        <v/>
      </c>
      <c r="Z3062" s="127" t="str">
        <f>IFERROR(VLOOKUP(V3062,TRANSPORTE!$A$4:$D$99,4,0),"")</f>
        <v/>
      </c>
      <c r="AA3062" s="127" t="str">
        <f>IFERROR(VLOOKUP(V3062,TRANSPORTE!$A$4:$E$99,5,0),"")</f>
        <v/>
      </c>
      <c r="AB3062" s="127" t="str">
        <f t="shared" si="350"/>
        <v/>
      </c>
      <c r="AC3062" s="127" t="str">
        <f t="shared" si="349"/>
        <v/>
      </c>
      <c r="AE3062" s="132" t="str">
        <f t="shared" si="347"/>
        <v/>
      </c>
      <c r="AH3062" s="127" t="str">
        <f t="shared" si="346"/>
        <v/>
      </c>
    </row>
    <row r="3063" spans="2:34" x14ac:dyDescent="0.3">
      <c r="B3063" s="127" t="str">
        <f t="shared" si="344"/>
        <v/>
      </c>
      <c r="C3063" s="127" t="str">
        <f t="shared" si="345"/>
        <v/>
      </c>
      <c r="E3063" s="159"/>
      <c r="F3063" s="148" t="str">
        <f>IFERROR(VLOOKUP(CONCATENATE(G3063,E3063),LOTES!$A$6:$D$1002,4,0),"")</f>
        <v/>
      </c>
      <c r="H3063" s="136" t="str">
        <f>IFERROR(VLOOKUP(CONCATENATE(G3063,E3063),LOTES!$A$6:$F$1000,6,0),"")</f>
        <v/>
      </c>
      <c r="I3063" s="132" t="str">
        <f t="shared" si="348"/>
        <v/>
      </c>
      <c r="R3063" s="132" t="str">
        <f>IFERROR(VLOOKUP(Q3063,PROVEEDORES!$A$2:$B$100,2,0),"")</f>
        <v/>
      </c>
      <c r="U3063" s="127" t="str">
        <f>IFERROR(VLOOKUP(V3063,TRANSPORTE!$A$4:$B$99,2,0),"")</f>
        <v/>
      </c>
      <c r="Y3063" s="127" t="str">
        <f>IFERROR(VLOOKUP(V3063,TRANSPORTE!$A$4:$C$99,3,0),"")</f>
        <v/>
      </c>
      <c r="Z3063" s="127" t="str">
        <f>IFERROR(VLOOKUP(V3063,TRANSPORTE!$A$4:$D$99,4,0),"")</f>
        <v/>
      </c>
      <c r="AA3063" s="127" t="str">
        <f>IFERROR(VLOOKUP(V3063,TRANSPORTE!$A$4:$E$99,5,0),"")</f>
        <v/>
      </c>
      <c r="AB3063" s="127" t="str">
        <f t="shared" si="350"/>
        <v/>
      </c>
      <c r="AC3063" s="127" t="str">
        <f t="shared" si="349"/>
        <v/>
      </c>
      <c r="AE3063" s="132" t="str">
        <f t="shared" si="347"/>
        <v/>
      </c>
      <c r="AH3063" s="127" t="str">
        <f t="shared" si="346"/>
        <v/>
      </c>
    </row>
    <row r="3064" spans="2:34" x14ac:dyDescent="0.3">
      <c r="B3064" s="127" t="str">
        <f t="shared" si="344"/>
        <v/>
      </c>
      <c r="C3064" s="127" t="str">
        <f t="shared" si="345"/>
        <v/>
      </c>
      <c r="E3064" s="159"/>
      <c r="F3064" s="148" t="str">
        <f>IFERROR(VLOOKUP(CONCATENATE(G3064,E3064),LOTES!$A$6:$D$1002,4,0),"")</f>
        <v/>
      </c>
      <c r="H3064" s="136" t="str">
        <f>IFERROR(VLOOKUP(CONCATENATE(G3064,E3064),LOTES!$A$6:$F$1000,6,0),"")</f>
        <v/>
      </c>
      <c r="I3064" s="132" t="str">
        <f t="shared" si="348"/>
        <v/>
      </c>
      <c r="R3064" s="132" t="str">
        <f>IFERROR(VLOOKUP(Q3064,PROVEEDORES!$A$2:$B$100,2,0),"")</f>
        <v/>
      </c>
      <c r="U3064" s="127" t="str">
        <f>IFERROR(VLOOKUP(V3064,TRANSPORTE!$A$4:$B$99,2,0),"")</f>
        <v/>
      </c>
      <c r="Y3064" s="127" t="str">
        <f>IFERROR(VLOOKUP(V3064,TRANSPORTE!$A$4:$C$99,3,0),"")</f>
        <v/>
      </c>
      <c r="Z3064" s="127" t="str">
        <f>IFERROR(VLOOKUP(V3064,TRANSPORTE!$A$4:$D$99,4,0),"")</f>
        <v/>
      </c>
      <c r="AA3064" s="127" t="str">
        <f>IFERROR(VLOOKUP(V3064,TRANSPORTE!$A$4:$E$99,5,0),"")</f>
        <v/>
      </c>
      <c r="AB3064" s="127" t="str">
        <f t="shared" si="350"/>
        <v/>
      </c>
      <c r="AC3064" s="127" t="str">
        <f t="shared" si="349"/>
        <v/>
      </c>
      <c r="AE3064" s="132" t="str">
        <f t="shared" si="347"/>
        <v/>
      </c>
      <c r="AH3064" s="127" t="str">
        <f t="shared" si="346"/>
        <v/>
      </c>
    </row>
    <row r="3065" spans="2:34" x14ac:dyDescent="0.3">
      <c r="B3065" s="127" t="str">
        <f t="shared" si="344"/>
        <v/>
      </c>
      <c r="C3065" s="127" t="str">
        <f t="shared" si="345"/>
        <v/>
      </c>
      <c r="E3065" s="159"/>
      <c r="F3065" s="148" t="str">
        <f>IFERROR(VLOOKUP(CONCATENATE(G3065,E3065),LOTES!$A$6:$D$1002,4,0),"")</f>
        <v/>
      </c>
      <c r="H3065" s="136" t="str">
        <f>IFERROR(VLOOKUP(CONCATENATE(G3065,E3065),LOTES!$A$6:$F$1000,6,0),"")</f>
        <v/>
      </c>
      <c r="I3065" s="132" t="str">
        <f t="shared" si="348"/>
        <v/>
      </c>
      <c r="R3065" s="132" t="str">
        <f>IFERROR(VLOOKUP(Q3065,PROVEEDORES!$A$2:$B$100,2,0),"")</f>
        <v/>
      </c>
      <c r="U3065" s="127" t="str">
        <f>IFERROR(VLOOKUP(V3065,TRANSPORTE!$A$4:$B$99,2,0),"")</f>
        <v/>
      </c>
      <c r="Y3065" s="127" t="str">
        <f>IFERROR(VLOOKUP(V3065,TRANSPORTE!$A$4:$C$99,3,0),"")</f>
        <v/>
      </c>
      <c r="Z3065" s="127" t="str">
        <f>IFERROR(VLOOKUP(V3065,TRANSPORTE!$A$4:$D$99,4,0),"")</f>
        <v/>
      </c>
      <c r="AA3065" s="127" t="str">
        <f>IFERROR(VLOOKUP(V3065,TRANSPORTE!$A$4:$E$99,5,0),"")</f>
        <v/>
      </c>
      <c r="AB3065" s="127" t="str">
        <f t="shared" si="350"/>
        <v/>
      </c>
      <c r="AC3065" s="127" t="str">
        <f t="shared" si="349"/>
        <v/>
      </c>
      <c r="AE3065" s="132" t="str">
        <f t="shared" si="347"/>
        <v/>
      </c>
      <c r="AH3065" s="127" t="str">
        <f t="shared" si="346"/>
        <v/>
      </c>
    </row>
    <row r="3066" spans="2:34" x14ac:dyDescent="0.3">
      <c r="B3066" s="127" t="str">
        <f t="shared" si="344"/>
        <v/>
      </c>
      <c r="C3066" s="127" t="str">
        <f t="shared" si="345"/>
        <v/>
      </c>
      <c r="E3066" s="159"/>
      <c r="F3066" s="148" t="str">
        <f>IFERROR(VLOOKUP(CONCATENATE(G3066,E3066),LOTES!$A$6:$D$1002,4,0),"")</f>
        <v/>
      </c>
      <c r="H3066" s="136" t="str">
        <f>IFERROR(VLOOKUP(CONCATENATE(G3066,E3066),LOTES!$A$6:$F$1000,6,0),"")</f>
        <v/>
      </c>
      <c r="I3066" s="132" t="str">
        <f t="shared" si="348"/>
        <v/>
      </c>
      <c r="R3066" s="132" t="str">
        <f>IFERROR(VLOOKUP(Q3066,PROVEEDORES!$A$2:$B$100,2,0),"")</f>
        <v/>
      </c>
      <c r="U3066" s="127" t="str">
        <f>IFERROR(VLOOKUP(V3066,TRANSPORTE!$A$4:$B$99,2,0),"")</f>
        <v/>
      </c>
      <c r="Y3066" s="127" t="str">
        <f>IFERROR(VLOOKUP(V3066,TRANSPORTE!$A$4:$C$99,3,0),"")</f>
        <v/>
      </c>
      <c r="Z3066" s="127" t="str">
        <f>IFERROR(VLOOKUP(V3066,TRANSPORTE!$A$4:$D$99,4,0),"")</f>
        <v/>
      </c>
      <c r="AA3066" s="127" t="str">
        <f>IFERROR(VLOOKUP(V3066,TRANSPORTE!$A$4:$E$99,5,0),"")</f>
        <v/>
      </c>
      <c r="AB3066" s="127" t="str">
        <f t="shared" si="350"/>
        <v/>
      </c>
      <c r="AC3066" s="127" t="str">
        <f t="shared" si="349"/>
        <v/>
      </c>
      <c r="AE3066" s="132" t="str">
        <f t="shared" si="347"/>
        <v/>
      </c>
      <c r="AH3066" s="127" t="str">
        <f t="shared" si="346"/>
        <v/>
      </c>
    </row>
    <row r="3067" spans="2:34" x14ac:dyDescent="0.3">
      <c r="B3067" s="127" t="str">
        <f t="shared" si="344"/>
        <v/>
      </c>
      <c r="C3067" s="127" t="str">
        <f t="shared" si="345"/>
        <v/>
      </c>
      <c r="E3067" s="159"/>
      <c r="F3067" s="148" t="str">
        <f>IFERROR(VLOOKUP(CONCATENATE(G3067,E3067),LOTES!$A$6:$D$1002,4,0),"")</f>
        <v/>
      </c>
      <c r="H3067" s="136" t="str">
        <f>IFERROR(VLOOKUP(CONCATENATE(G3067,E3067),LOTES!$A$6:$F$1000,6,0),"")</f>
        <v/>
      </c>
      <c r="I3067" s="132" t="str">
        <f t="shared" si="348"/>
        <v/>
      </c>
      <c r="R3067" s="132" t="str">
        <f>IFERROR(VLOOKUP(Q3067,PROVEEDORES!$A$2:$B$100,2,0),"")</f>
        <v/>
      </c>
      <c r="U3067" s="127" t="str">
        <f>IFERROR(VLOOKUP(V3067,TRANSPORTE!$A$4:$B$99,2,0),"")</f>
        <v/>
      </c>
      <c r="Y3067" s="127" t="str">
        <f>IFERROR(VLOOKUP(V3067,TRANSPORTE!$A$4:$C$99,3,0),"")</f>
        <v/>
      </c>
      <c r="Z3067" s="127" t="str">
        <f>IFERROR(VLOOKUP(V3067,TRANSPORTE!$A$4:$D$99,4,0),"")</f>
        <v/>
      </c>
      <c r="AA3067" s="127" t="str">
        <f>IFERROR(VLOOKUP(V3067,TRANSPORTE!$A$4:$E$99,5,0),"")</f>
        <v/>
      </c>
      <c r="AB3067" s="127" t="str">
        <f t="shared" si="350"/>
        <v/>
      </c>
      <c r="AC3067" s="127" t="str">
        <f t="shared" si="349"/>
        <v/>
      </c>
      <c r="AE3067" s="132" t="str">
        <f t="shared" si="347"/>
        <v/>
      </c>
      <c r="AH3067" s="127" t="str">
        <f t="shared" si="346"/>
        <v/>
      </c>
    </row>
    <row r="3068" spans="2:34" x14ac:dyDescent="0.3">
      <c r="B3068" s="127" t="str">
        <f t="shared" si="344"/>
        <v/>
      </c>
      <c r="C3068" s="127" t="str">
        <f t="shared" si="345"/>
        <v/>
      </c>
      <c r="E3068" s="159"/>
      <c r="F3068" s="148" t="str">
        <f>IFERROR(VLOOKUP(CONCATENATE(G3068,E3068),LOTES!$A$6:$D$1002,4,0),"")</f>
        <v/>
      </c>
      <c r="H3068" s="136" t="str">
        <f>IFERROR(VLOOKUP(CONCATENATE(G3068,E3068),LOTES!$A$6:$F$1000,6,0),"")</f>
        <v/>
      </c>
      <c r="I3068" s="132" t="str">
        <f t="shared" si="348"/>
        <v/>
      </c>
      <c r="R3068" s="132" t="str">
        <f>IFERROR(VLOOKUP(Q3068,PROVEEDORES!$A$2:$B$100,2,0),"")</f>
        <v/>
      </c>
      <c r="U3068" s="127" t="str">
        <f>IFERROR(VLOOKUP(V3068,TRANSPORTE!$A$4:$B$99,2,0),"")</f>
        <v/>
      </c>
      <c r="Y3068" s="127" t="str">
        <f>IFERROR(VLOOKUP(V3068,TRANSPORTE!$A$4:$C$99,3,0),"")</f>
        <v/>
      </c>
      <c r="Z3068" s="127" t="str">
        <f>IFERROR(VLOOKUP(V3068,TRANSPORTE!$A$4:$D$99,4,0),"")</f>
        <v/>
      </c>
      <c r="AA3068" s="127" t="str">
        <f>IFERROR(VLOOKUP(V3068,TRANSPORTE!$A$4:$E$99,5,0),"")</f>
        <v/>
      </c>
      <c r="AB3068" s="127" t="str">
        <f t="shared" si="350"/>
        <v/>
      </c>
      <c r="AC3068" s="127" t="str">
        <f t="shared" si="349"/>
        <v/>
      </c>
      <c r="AE3068" s="132" t="str">
        <f t="shared" si="347"/>
        <v/>
      </c>
      <c r="AH3068" s="127" t="str">
        <f t="shared" si="346"/>
        <v/>
      </c>
    </row>
    <row r="3069" spans="2:34" x14ac:dyDescent="0.3">
      <c r="B3069" s="127" t="str">
        <f t="shared" si="344"/>
        <v/>
      </c>
      <c r="C3069" s="127" t="str">
        <f t="shared" si="345"/>
        <v/>
      </c>
      <c r="E3069" s="159"/>
      <c r="F3069" s="148" t="str">
        <f>IFERROR(VLOOKUP(CONCATENATE(G3069,E3069),LOTES!$A$6:$D$1002,4,0),"")</f>
        <v/>
      </c>
      <c r="H3069" s="136" t="str">
        <f>IFERROR(VLOOKUP(CONCATENATE(G3069,E3069),LOTES!$A$6:$F$1000,6,0),"")</f>
        <v/>
      </c>
      <c r="I3069" s="132" t="str">
        <f t="shared" si="348"/>
        <v/>
      </c>
      <c r="R3069" s="132" t="str">
        <f>IFERROR(VLOOKUP(Q3069,PROVEEDORES!$A$2:$B$100,2,0),"")</f>
        <v/>
      </c>
      <c r="U3069" s="127" t="str">
        <f>IFERROR(VLOOKUP(V3069,TRANSPORTE!$A$4:$B$99,2,0),"")</f>
        <v/>
      </c>
      <c r="Y3069" s="127" t="str">
        <f>IFERROR(VLOOKUP(V3069,TRANSPORTE!$A$4:$C$99,3,0),"")</f>
        <v/>
      </c>
      <c r="Z3069" s="127" t="str">
        <f>IFERROR(VLOOKUP(V3069,TRANSPORTE!$A$4:$D$99,4,0),"")</f>
        <v/>
      </c>
      <c r="AA3069" s="127" t="str">
        <f>IFERROR(VLOOKUP(V3069,TRANSPORTE!$A$4:$E$99,5,0),"")</f>
        <v/>
      </c>
      <c r="AB3069" s="127" t="str">
        <f t="shared" si="350"/>
        <v/>
      </c>
      <c r="AC3069" s="127" t="str">
        <f t="shared" si="349"/>
        <v/>
      </c>
      <c r="AE3069" s="132" t="str">
        <f t="shared" si="347"/>
        <v/>
      </c>
      <c r="AH3069" s="127" t="str">
        <f t="shared" si="346"/>
        <v/>
      </c>
    </row>
    <row r="3070" spans="2:34" x14ac:dyDescent="0.3">
      <c r="B3070" s="127" t="str">
        <f t="shared" si="344"/>
        <v/>
      </c>
      <c r="C3070" s="127" t="str">
        <f t="shared" si="345"/>
        <v/>
      </c>
      <c r="E3070" s="159"/>
      <c r="F3070" s="148" t="str">
        <f>IFERROR(VLOOKUP(CONCATENATE(G3070,E3070),LOTES!$A$6:$D$1002,4,0),"")</f>
        <v/>
      </c>
      <c r="H3070" s="136" t="str">
        <f>IFERROR(VLOOKUP(CONCATENATE(G3070,E3070),LOTES!$A$6:$F$1000,6,0),"")</f>
        <v/>
      </c>
      <c r="I3070" s="132" t="str">
        <f t="shared" si="348"/>
        <v/>
      </c>
      <c r="R3070" s="132" t="str">
        <f>IFERROR(VLOOKUP(Q3070,PROVEEDORES!$A$2:$B$100,2,0),"")</f>
        <v/>
      </c>
      <c r="U3070" s="127" t="str">
        <f>IFERROR(VLOOKUP(V3070,TRANSPORTE!$A$4:$B$99,2,0),"")</f>
        <v/>
      </c>
      <c r="Y3070" s="127" t="str">
        <f>IFERROR(VLOOKUP(V3070,TRANSPORTE!$A$4:$C$99,3,0),"")</f>
        <v/>
      </c>
      <c r="Z3070" s="127" t="str">
        <f>IFERROR(VLOOKUP(V3070,TRANSPORTE!$A$4:$D$99,4,0),"")</f>
        <v/>
      </c>
      <c r="AA3070" s="127" t="str">
        <f>IFERROR(VLOOKUP(V3070,TRANSPORTE!$A$4:$E$99,5,0),"")</f>
        <v/>
      </c>
      <c r="AB3070" s="127" t="str">
        <f t="shared" si="350"/>
        <v/>
      </c>
      <c r="AC3070" s="127" t="str">
        <f t="shared" si="349"/>
        <v/>
      </c>
      <c r="AE3070" s="132" t="str">
        <f t="shared" si="347"/>
        <v/>
      </c>
      <c r="AH3070" s="127" t="str">
        <f t="shared" si="346"/>
        <v/>
      </c>
    </row>
    <row r="3071" spans="2:34" x14ac:dyDescent="0.3">
      <c r="B3071" s="127" t="str">
        <f t="shared" ref="B3071:B3134" si="351">CONCATENATE(A3071,AB3071)</f>
        <v/>
      </c>
      <c r="C3071" s="127" t="str">
        <f t="shared" ref="C3071:C3134" si="352">CONCATENATE(N3071,I3071)</f>
        <v/>
      </c>
      <c r="E3071" s="159"/>
      <c r="F3071" s="148" t="str">
        <f>IFERROR(VLOOKUP(CONCATENATE(G3071,E3071),LOTES!$A$6:$D$1002,4,0),"")</f>
        <v/>
      </c>
      <c r="H3071" s="136" t="str">
        <f>IFERROR(VLOOKUP(CONCATENATE(G3071,E3071),LOTES!$A$6:$F$1000,6,0),"")</f>
        <v/>
      </c>
      <c r="I3071" s="132" t="str">
        <f t="shared" si="348"/>
        <v/>
      </c>
      <c r="R3071" s="132" t="str">
        <f>IFERROR(VLOOKUP(Q3071,PROVEEDORES!$A$2:$B$100,2,0),"")</f>
        <v/>
      </c>
      <c r="U3071" s="127" t="str">
        <f>IFERROR(VLOOKUP(V3071,TRANSPORTE!$A$4:$B$99,2,0),"")</f>
        <v/>
      </c>
      <c r="Y3071" s="127" t="str">
        <f>IFERROR(VLOOKUP(V3071,TRANSPORTE!$A$4:$C$99,3,0),"")</f>
        <v/>
      </c>
      <c r="Z3071" s="127" t="str">
        <f>IFERROR(VLOOKUP(V3071,TRANSPORTE!$A$4:$D$99,4,0),"")</f>
        <v/>
      </c>
      <c r="AA3071" s="127" t="str">
        <f>IFERROR(VLOOKUP(V3071,TRANSPORTE!$A$4:$E$99,5,0),"")</f>
        <v/>
      </c>
      <c r="AB3071" s="127" t="str">
        <f t="shared" si="350"/>
        <v/>
      </c>
      <c r="AC3071" s="127" t="str">
        <f t="shared" si="349"/>
        <v/>
      </c>
      <c r="AE3071" s="132" t="str">
        <f t="shared" si="347"/>
        <v/>
      </c>
      <c r="AH3071" s="127" t="str">
        <f t="shared" ref="AH3071:AH3134" si="353">CONCATENATE(N3071,F3071)</f>
        <v/>
      </c>
    </row>
    <row r="3072" spans="2:34" x14ac:dyDescent="0.3">
      <c r="B3072" s="127" t="str">
        <f t="shared" si="351"/>
        <v/>
      </c>
      <c r="C3072" s="127" t="str">
        <f t="shared" si="352"/>
        <v/>
      </c>
      <c r="E3072" s="159"/>
      <c r="F3072" s="148" t="str">
        <f>IFERROR(VLOOKUP(CONCATENATE(G3072,E3072),LOTES!$A$6:$D$1002,4,0),"")</f>
        <v/>
      </c>
      <c r="H3072" s="136" t="str">
        <f>IFERROR(VLOOKUP(CONCATENATE(G3072,E3072),LOTES!$A$6:$F$1000,6,0),"")</f>
        <v/>
      </c>
      <c r="I3072" s="132" t="str">
        <f t="shared" si="348"/>
        <v/>
      </c>
      <c r="R3072" s="132" t="str">
        <f>IFERROR(VLOOKUP(Q3072,PROVEEDORES!$A$2:$B$100,2,0),"")</f>
        <v/>
      </c>
      <c r="U3072" s="127" t="str">
        <f>IFERROR(VLOOKUP(V3072,TRANSPORTE!$A$4:$B$99,2,0),"")</f>
        <v/>
      </c>
      <c r="Y3072" s="127" t="str">
        <f>IFERROR(VLOOKUP(V3072,TRANSPORTE!$A$4:$C$99,3,0),"")</f>
        <v/>
      </c>
      <c r="Z3072" s="127" t="str">
        <f>IFERROR(VLOOKUP(V3072,TRANSPORTE!$A$4:$D$99,4,0),"")</f>
        <v/>
      </c>
      <c r="AA3072" s="127" t="str">
        <f>IFERROR(VLOOKUP(V3072,TRANSPORTE!$A$4:$E$99,5,0),"")</f>
        <v/>
      </c>
      <c r="AB3072" s="127" t="str">
        <f t="shared" si="350"/>
        <v/>
      </c>
      <c r="AC3072" s="127" t="str">
        <f t="shared" si="349"/>
        <v/>
      </c>
      <c r="AE3072" s="132" t="str">
        <f t="shared" si="347"/>
        <v/>
      </c>
      <c r="AH3072" s="127" t="str">
        <f t="shared" si="353"/>
        <v/>
      </c>
    </row>
    <row r="3073" spans="2:34" x14ac:dyDescent="0.3">
      <c r="B3073" s="127" t="str">
        <f t="shared" si="351"/>
        <v/>
      </c>
      <c r="C3073" s="127" t="str">
        <f t="shared" si="352"/>
        <v/>
      </c>
      <c r="E3073" s="159"/>
      <c r="F3073" s="148" t="str">
        <f>IFERROR(VLOOKUP(CONCATENATE(G3073,E3073),LOTES!$A$6:$D$1002,4,0),"")</f>
        <v/>
      </c>
      <c r="H3073" s="136" t="str">
        <f>IFERROR(VLOOKUP(CONCATENATE(G3073,E3073),LOTES!$A$6:$F$1000,6,0),"")</f>
        <v/>
      </c>
      <c r="I3073" s="132" t="str">
        <f t="shared" si="348"/>
        <v/>
      </c>
      <c r="R3073" s="132" t="str">
        <f>IFERROR(VLOOKUP(Q3073,PROVEEDORES!$A$2:$B$100,2,0),"")</f>
        <v/>
      </c>
      <c r="U3073" s="127" t="str">
        <f>IFERROR(VLOOKUP(V3073,TRANSPORTE!$A$4:$B$99,2,0),"")</f>
        <v/>
      </c>
      <c r="Y3073" s="127" t="str">
        <f>IFERROR(VLOOKUP(V3073,TRANSPORTE!$A$4:$C$99,3,0),"")</f>
        <v/>
      </c>
      <c r="Z3073" s="127" t="str">
        <f>IFERROR(VLOOKUP(V3073,TRANSPORTE!$A$4:$D$99,4,0),"")</f>
        <v/>
      </c>
      <c r="AA3073" s="127" t="str">
        <f>IFERROR(VLOOKUP(V3073,TRANSPORTE!$A$4:$E$99,5,0),"")</f>
        <v/>
      </c>
      <c r="AB3073" s="127" t="str">
        <f t="shared" si="350"/>
        <v/>
      </c>
      <c r="AC3073" s="127" t="str">
        <f t="shared" si="349"/>
        <v/>
      </c>
      <c r="AE3073" s="132" t="str">
        <f t="shared" si="347"/>
        <v/>
      </c>
      <c r="AH3073" s="127" t="str">
        <f t="shared" si="353"/>
        <v/>
      </c>
    </row>
    <row r="3074" spans="2:34" x14ac:dyDescent="0.3">
      <c r="B3074" s="127" t="str">
        <f t="shared" si="351"/>
        <v/>
      </c>
      <c r="C3074" s="127" t="str">
        <f t="shared" si="352"/>
        <v/>
      </c>
      <c r="E3074" s="159"/>
      <c r="F3074" s="148" t="str">
        <f>IFERROR(VLOOKUP(CONCATENATE(G3074,E3074),LOTES!$A$6:$D$1002,4,0),"")</f>
        <v/>
      </c>
      <c r="H3074" s="136" t="str">
        <f>IFERROR(VLOOKUP(CONCATENATE(G3074,E3074),LOTES!$A$6:$F$1000,6,0),"")</f>
        <v/>
      </c>
      <c r="I3074" s="132" t="str">
        <f t="shared" si="348"/>
        <v/>
      </c>
      <c r="R3074" s="132" t="str">
        <f>IFERROR(VLOOKUP(Q3074,PROVEEDORES!$A$2:$B$100,2,0),"")</f>
        <v/>
      </c>
      <c r="U3074" s="127" t="str">
        <f>IFERROR(VLOOKUP(V3074,TRANSPORTE!$A$4:$B$99,2,0),"")</f>
        <v/>
      </c>
      <c r="Y3074" s="127" t="str">
        <f>IFERROR(VLOOKUP(V3074,TRANSPORTE!$A$4:$C$99,3,0),"")</f>
        <v/>
      </c>
      <c r="Z3074" s="127" t="str">
        <f>IFERROR(VLOOKUP(V3074,TRANSPORTE!$A$4:$D$99,4,0),"")</f>
        <v/>
      </c>
      <c r="AA3074" s="127" t="str">
        <f>IFERROR(VLOOKUP(V3074,TRANSPORTE!$A$4:$E$99,5,0),"")</f>
        <v/>
      </c>
      <c r="AB3074" s="127" t="str">
        <f t="shared" si="350"/>
        <v/>
      </c>
      <c r="AC3074" s="127" t="str">
        <f t="shared" si="349"/>
        <v/>
      </c>
      <c r="AE3074" s="132" t="str">
        <f t="shared" ref="AE3074:AE3137" si="354">IF(N3074&lt;&gt;"",IF(N3074=N3073,AE3073,AE3073+1),"")</f>
        <v/>
      </c>
      <c r="AH3074" s="127" t="str">
        <f t="shared" si="353"/>
        <v/>
      </c>
    </row>
    <row r="3075" spans="2:34" x14ac:dyDescent="0.3">
      <c r="B3075" s="127" t="str">
        <f t="shared" si="351"/>
        <v/>
      </c>
      <c r="C3075" s="127" t="str">
        <f t="shared" si="352"/>
        <v/>
      </c>
      <c r="E3075" s="159"/>
      <c r="F3075" s="148" t="str">
        <f>IFERROR(VLOOKUP(CONCATENATE(G3075,E3075),LOTES!$A$6:$D$1002,4,0),"")</f>
        <v/>
      </c>
      <c r="H3075" s="136" t="str">
        <f>IFERROR(VLOOKUP(CONCATENATE(G3075,E3075),LOTES!$A$6:$F$1000,6,0),"")</f>
        <v/>
      </c>
      <c r="I3075" s="132" t="str">
        <f t="shared" si="348"/>
        <v/>
      </c>
      <c r="R3075" s="132" t="str">
        <f>IFERROR(VLOOKUP(Q3075,PROVEEDORES!$A$2:$B$100,2,0),"")</f>
        <v/>
      </c>
      <c r="U3075" s="127" t="str">
        <f>IFERROR(VLOOKUP(V3075,TRANSPORTE!$A$4:$B$99,2,0),"")</f>
        <v/>
      </c>
      <c r="Y3075" s="127" t="str">
        <f>IFERROR(VLOOKUP(V3075,TRANSPORTE!$A$4:$C$99,3,0),"")</f>
        <v/>
      </c>
      <c r="Z3075" s="127" t="str">
        <f>IFERROR(VLOOKUP(V3075,TRANSPORTE!$A$4:$D$99,4,0),"")</f>
        <v/>
      </c>
      <c r="AA3075" s="127" t="str">
        <f>IFERROR(VLOOKUP(V3075,TRANSPORTE!$A$4:$E$99,5,0),"")</f>
        <v/>
      </c>
      <c r="AB3075" s="127" t="str">
        <f t="shared" si="350"/>
        <v/>
      </c>
      <c r="AC3075" s="127" t="str">
        <f t="shared" si="349"/>
        <v/>
      </c>
      <c r="AE3075" s="132" t="str">
        <f t="shared" si="354"/>
        <v/>
      </c>
      <c r="AH3075" s="127" t="str">
        <f t="shared" si="353"/>
        <v/>
      </c>
    </row>
    <row r="3076" spans="2:34" x14ac:dyDescent="0.3">
      <c r="B3076" s="127" t="str">
        <f t="shared" si="351"/>
        <v/>
      </c>
      <c r="C3076" s="127" t="str">
        <f t="shared" si="352"/>
        <v/>
      </c>
      <c r="E3076" s="159"/>
      <c r="F3076" s="148" t="str">
        <f>IFERROR(VLOOKUP(CONCATENATE(G3076,E3076),LOTES!$A$6:$D$1002,4,0),"")</f>
        <v/>
      </c>
      <c r="H3076" s="136" t="str">
        <f>IFERROR(VLOOKUP(CONCATENATE(G3076,E3076),LOTES!$A$6:$F$1000,6,0),"")</f>
        <v/>
      </c>
      <c r="I3076" s="132" t="str">
        <f t="shared" si="348"/>
        <v/>
      </c>
      <c r="R3076" s="132" t="str">
        <f>IFERROR(VLOOKUP(Q3076,PROVEEDORES!$A$2:$B$100,2,0),"")</f>
        <v/>
      </c>
      <c r="U3076" s="127" t="str">
        <f>IFERROR(VLOOKUP(V3076,TRANSPORTE!$A$4:$B$99,2,0),"")</f>
        <v/>
      </c>
      <c r="Y3076" s="127" t="str">
        <f>IFERROR(VLOOKUP(V3076,TRANSPORTE!$A$4:$C$99,3,0),"")</f>
        <v/>
      </c>
      <c r="Z3076" s="127" t="str">
        <f>IFERROR(VLOOKUP(V3076,TRANSPORTE!$A$4:$D$99,4,0),"")</f>
        <v/>
      </c>
      <c r="AA3076" s="127" t="str">
        <f>IFERROR(VLOOKUP(V3076,TRANSPORTE!$A$4:$E$99,5,0),"")</f>
        <v/>
      </c>
      <c r="AB3076" s="127" t="str">
        <f t="shared" si="350"/>
        <v/>
      </c>
      <c r="AC3076" s="127" t="str">
        <f t="shared" si="349"/>
        <v/>
      </c>
      <c r="AE3076" s="132" t="str">
        <f t="shared" si="354"/>
        <v/>
      </c>
      <c r="AH3076" s="127" t="str">
        <f t="shared" si="353"/>
        <v/>
      </c>
    </row>
    <row r="3077" spans="2:34" x14ac:dyDescent="0.3">
      <c r="B3077" s="127" t="str">
        <f t="shared" si="351"/>
        <v/>
      </c>
      <c r="C3077" s="127" t="str">
        <f t="shared" si="352"/>
        <v/>
      </c>
      <c r="E3077" s="159"/>
      <c r="F3077" s="148" t="str">
        <f>IFERROR(VLOOKUP(CONCATENATE(G3077,E3077),LOTES!$A$6:$D$1002,4,0),"")</f>
        <v/>
      </c>
      <c r="H3077" s="136" t="str">
        <f>IFERROR(VLOOKUP(CONCATENATE(G3077,E3077),LOTES!$A$6:$F$1000,6,0),"")</f>
        <v/>
      </c>
      <c r="I3077" s="132" t="str">
        <f t="shared" si="348"/>
        <v/>
      </c>
      <c r="R3077" s="132" t="str">
        <f>IFERROR(VLOOKUP(Q3077,PROVEEDORES!$A$2:$B$100,2,0),"")</f>
        <v/>
      </c>
      <c r="U3077" s="127" t="str">
        <f>IFERROR(VLOOKUP(V3077,TRANSPORTE!$A$4:$B$99,2,0),"")</f>
        <v/>
      </c>
      <c r="Y3077" s="127" t="str">
        <f>IFERROR(VLOOKUP(V3077,TRANSPORTE!$A$4:$C$99,3,0),"")</f>
        <v/>
      </c>
      <c r="Z3077" s="127" t="str">
        <f>IFERROR(VLOOKUP(V3077,TRANSPORTE!$A$4:$D$99,4,0),"")</f>
        <v/>
      </c>
      <c r="AA3077" s="127" t="str">
        <f>IFERROR(VLOOKUP(V3077,TRANSPORTE!$A$4:$E$99,5,0),"")</f>
        <v/>
      </c>
      <c r="AB3077" s="127" t="str">
        <f t="shared" si="350"/>
        <v/>
      </c>
      <c r="AC3077" s="127" t="str">
        <f t="shared" si="349"/>
        <v/>
      </c>
      <c r="AE3077" s="132" t="str">
        <f t="shared" si="354"/>
        <v/>
      </c>
      <c r="AH3077" s="127" t="str">
        <f t="shared" si="353"/>
        <v/>
      </c>
    </row>
    <row r="3078" spans="2:34" x14ac:dyDescent="0.3">
      <c r="B3078" s="127" t="str">
        <f t="shared" si="351"/>
        <v/>
      </c>
      <c r="C3078" s="127" t="str">
        <f t="shared" si="352"/>
        <v/>
      </c>
      <c r="E3078" s="159"/>
      <c r="F3078" s="148" t="str">
        <f>IFERROR(VLOOKUP(CONCATENATE(G3078,E3078),LOTES!$A$6:$D$1002,4,0),"")</f>
        <v/>
      </c>
      <c r="H3078" s="136" t="str">
        <f>IFERROR(VLOOKUP(CONCATENATE(G3078,E3078),LOTES!$A$6:$F$1000,6,0),"")</f>
        <v/>
      </c>
      <c r="I3078" s="132" t="str">
        <f t="shared" ref="I3078:I3141" si="355">IF(E3078&lt;&gt;"",IFERROR(IF(N3078&lt;&gt;N3077,1,IF(E3078=E3077,I3077,I3077+1)),""),"")</f>
        <v/>
      </c>
      <c r="R3078" s="132" t="str">
        <f>IFERROR(VLOOKUP(Q3078,PROVEEDORES!$A$2:$B$100,2,0),"")</f>
        <v/>
      </c>
      <c r="U3078" s="127" t="str">
        <f>IFERROR(VLOOKUP(V3078,TRANSPORTE!$A$4:$B$99,2,0),"")</f>
        <v/>
      </c>
      <c r="Y3078" s="127" t="str">
        <f>IFERROR(VLOOKUP(V3078,TRANSPORTE!$A$4:$C$99,3,0),"")</f>
        <v/>
      </c>
      <c r="Z3078" s="127" t="str">
        <f>IFERROR(VLOOKUP(V3078,TRANSPORTE!$A$4:$D$99,4,0),"")</f>
        <v/>
      </c>
      <c r="AA3078" s="127" t="str">
        <f>IFERROR(VLOOKUP(V3078,TRANSPORTE!$A$4:$E$99,5,0),"")</f>
        <v/>
      </c>
      <c r="AB3078" s="127" t="str">
        <f t="shared" si="350"/>
        <v/>
      </c>
      <c r="AC3078" s="127" t="str">
        <f t="shared" ref="AC3078:AC3141" si="356">IF(N3078&lt;&gt;"",1,"")</f>
        <v/>
      </c>
      <c r="AE3078" s="132" t="str">
        <f t="shared" si="354"/>
        <v/>
      </c>
      <c r="AH3078" s="127" t="str">
        <f t="shared" si="353"/>
        <v/>
      </c>
    </row>
    <row r="3079" spans="2:34" x14ac:dyDescent="0.3">
      <c r="B3079" s="127" t="str">
        <f t="shared" si="351"/>
        <v/>
      </c>
      <c r="C3079" s="127" t="str">
        <f t="shared" si="352"/>
        <v/>
      </c>
      <c r="E3079" s="159"/>
      <c r="F3079" s="148" t="str">
        <f>IFERROR(VLOOKUP(CONCATENATE(G3079,E3079),LOTES!$A$6:$D$1002,4,0),"")</f>
        <v/>
      </c>
      <c r="H3079" s="136" t="str">
        <f>IFERROR(VLOOKUP(CONCATENATE(G3079,E3079),LOTES!$A$6:$F$1000,6,0),"")</f>
        <v/>
      </c>
      <c r="I3079" s="132" t="str">
        <f t="shared" si="355"/>
        <v/>
      </c>
      <c r="R3079" s="132" t="str">
        <f>IFERROR(VLOOKUP(Q3079,PROVEEDORES!$A$2:$B$100,2,0),"")</f>
        <v/>
      </c>
      <c r="U3079" s="127" t="str">
        <f>IFERROR(VLOOKUP(V3079,TRANSPORTE!$A$4:$B$99,2,0),"")</f>
        <v/>
      </c>
      <c r="Y3079" s="127" t="str">
        <f>IFERROR(VLOOKUP(V3079,TRANSPORTE!$A$4:$C$99,3,0),"")</f>
        <v/>
      </c>
      <c r="Z3079" s="127" t="str">
        <f>IFERROR(VLOOKUP(V3079,TRANSPORTE!$A$4:$D$99,4,0),"")</f>
        <v/>
      </c>
      <c r="AA3079" s="127" t="str">
        <f>IFERROR(VLOOKUP(V3079,TRANSPORTE!$A$4:$E$99,5,0),"")</f>
        <v/>
      </c>
      <c r="AB3079" s="127" t="str">
        <f t="shared" si="350"/>
        <v/>
      </c>
      <c r="AC3079" s="127" t="str">
        <f t="shared" si="356"/>
        <v/>
      </c>
      <c r="AE3079" s="132" t="str">
        <f t="shared" si="354"/>
        <v/>
      </c>
      <c r="AH3079" s="127" t="str">
        <f t="shared" si="353"/>
        <v/>
      </c>
    </row>
    <row r="3080" spans="2:34" x14ac:dyDescent="0.3">
      <c r="B3080" s="127" t="str">
        <f t="shared" si="351"/>
        <v/>
      </c>
      <c r="C3080" s="127" t="str">
        <f t="shared" si="352"/>
        <v/>
      </c>
      <c r="E3080" s="159"/>
      <c r="F3080" s="148" t="str">
        <f>IFERROR(VLOOKUP(CONCATENATE(G3080,E3080),LOTES!$A$6:$D$1002,4,0),"")</f>
        <v/>
      </c>
      <c r="H3080" s="136" t="str">
        <f>IFERROR(VLOOKUP(CONCATENATE(G3080,E3080),LOTES!$A$6:$F$1000,6,0),"")</f>
        <v/>
      </c>
      <c r="I3080" s="132" t="str">
        <f t="shared" si="355"/>
        <v/>
      </c>
      <c r="R3080" s="132" t="str">
        <f>IFERROR(VLOOKUP(Q3080,PROVEEDORES!$A$2:$B$100,2,0),"")</f>
        <v/>
      </c>
      <c r="U3080" s="127" t="str">
        <f>IFERROR(VLOOKUP(V3080,TRANSPORTE!$A$4:$B$99,2,0),"")</f>
        <v/>
      </c>
      <c r="Y3080" s="127" t="str">
        <f>IFERROR(VLOOKUP(V3080,TRANSPORTE!$A$4:$C$99,3,0),"")</f>
        <v/>
      </c>
      <c r="Z3080" s="127" t="str">
        <f>IFERROR(VLOOKUP(V3080,TRANSPORTE!$A$4:$D$99,4,0),"")</f>
        <v/>
      </c>
      <c r="AA3080" s="127" t="str">
        <f>IFERROR(VLOOKUP(V3080,TRANSPORTE!$A$4:$E$99,5,0),"")</f>
        <v/>
      </c>
      <c r="AB3080" s="127" t="str">
        <f t="shared" si="350"/>
        <v/>
      </c>
      <c r="AC3080" s="127" t="str">
        <f t="shared" si="356"/>
        <v/>
      </c>
      <c r="AE3080" s="132" t="str">
        <f t="shared" si="354"/>
        <v/>
      </c>
      <c r="AH3080" s="127" t="str">
        <f t="shared" si="353"/>
        <v/>
      </c>
    </row>
    <row r="3081" spans="2:34" x14ac:dyDescent="0.3">
      <c r="B3081" s="127" t="str">
        <f t="shared" si="351"/>
        <v/>
      </c>
      <c r="C3081" s="127" t="str">
        <f t="shared" si="352"/>
        <v/>
      </c>
      <c r="E3081" s="159"/>
      <c r="F3081" s="148" t="str">
        <f>IFERROR(VLOOKUP(CONCATENATE(G3081,E3081),LOTES!$A$6:$D$1002,4,0),"")</f>
        <v/>
      </c>
      <c r="H3081" s="136" t="str">
        <f>IFERROR(VLOOKUP(CONCATENATE(G3081,E3081),LOTES!$A$6:$F$1000,6,0),"")</f>
        <v/>
      </c>
      <c r="I3081" s="132" t="str">
        <f t="shared" si="355"/>
        <v/>
      </c>
      <c r="R3081" s="132" t="str">
        <f>IFERROR(VLOOKUP(Q3081,PROVEEDORES!$A$2:$B$100,2,0),"")</f>
        <v/>
      </c>
      <c r="U3081" s="127" t="str">
        <f>IFERROR(VLOOKUP(V3081,TRANSPORTE!$A$4:$B$99,2,0),"")</f>
        <v/>
      </c>
      <c r="Y3081" s="127" t="str">
        <f>IFERROR(VLOOKUP(V3081,TRANSPORTE!$A$4:$C$99,3,0),"")</f>
        <v/>
      </c>
      <c r="Z3081" s="127" t="str">
        <f>IFERROR(VLOOKUP(V3081,TRANSPORTE!$A$4:$D$99,4,0),"")</f>
        <v/>
      </c>
      <c r="AA3081" s="127" t="str">
        <f>IFERROR(VLOOKUP(V3081,TRANSPORTE!$A$4:$E$99,5,0),"")</f>
        <v/>
      </c>
      <c r="AB3081" s="127" t="str">
        <f t="shared" si="350"/>
        <v/>
      </c>
      <c r="AC3081" s="127" t="str">
        <f t="shared" si="356"/>
        <v/>
      </c>
      <c r="AE3081" s="132" t="str">
        <f t="shared" si="354"/>
        <v/>
      </c>
      <c r="AH3081" s="127" t="str">
        <f t="shared" si="353"/>
        <v/>
      </c>
    </row>
    <row r="3082" spans="2:34" x14ac:dyDescent="0.3">
      <c r="B3082" s="127" t="str">
        <f t="shared" si="351"/>
        <v/>
      </c>
      <c r="C3082" s="127" t="str">
        <f t="shared" si="352"/>
        <v/>
      </c>
      <c r="E3082" s="159"/>
      <c r="F3082" s="148" t="str">
        <f>IFERROR(VLOOKUP(CONCATENATE(G3082,E3082),LOTES!$A$6:$D$1002,4,0),"")</f>
        <v/>
      </c>
      <c r="H3082" s="136" t="str">
        <f>IFERROR(VLOOKUP(CONCATENATE(G3082,E3082),LOTES!$A$6:$F$1000,6,0),"")</f>
        <v/>
      </c>
      <c r="I3082" s="132" t="str">
        <f t="shared" si="355"/>
        <v/>
      </c>
      <c r="R3082" s="132" t="str">
        <f>IFERROR(VLOOKUP(Q3082,PROVEEDORES!$A$2:$B$100,2,0),"")</f>
        <v/>
      </c>
      <c r="U3082" s="127" t="str">
        <f>IFERROR(VLOOKUP(V3082,TRANSPORTE!$A$4:$B$99,2,0),"")</f>
        <v/>
      </c>
      <c r="Y3082" s="127" t="str">
        <f>IFERROR(VLOOKUP(V3082,TRANSPORTE!$A$4:$C$99,3,0),"")</f>
        <v/>
      </c>
      <c r="Z3082" s="127" t="str">
        <f>IFERROR(VLOOKUP(V3082,TRANSPORTE!$A$4:$D$99,4,0),"")</f>
        <v/>
      </c>
      <c r="AA3082" s="127" t="str">
        <f>IFERROR(VLOOKUP(V3082,TRANSPORTE!$A$4:$E$99,5,0),"")</f>
        <v/>
      </c>
      <c r="AB3082" s="127" t="str">
        <f t="shared" si="350"/>
        <v/>
      </c>
      <c r="AC3082" s="127" t="str">
        <f t="shared" si="356"/>
        <v/>
      </c>
      <c r="AE3082" s="132" t="str">
        <f t="shared" si="354"/>
        <v/>
      </c>
      <c r="AH3082" s="127" t="str">
        <f t="shared" si="353"/>
        <v/>
      </c>
    </row>
    <row r="3083" spans="2:34" x14ac:dyDescent="0.3">
      <c r="B3083" s="127" t="str">
        <f t="shared" si="351"/>
        <v/>
      </c>
      <c r="C3083" s="127" t="str">
        <f t="shared" si="352"/>
        <v/>
      </c>
      <c r="E3083" s="159"/>
      <c r="F3083" s="148" t="str">
        <f>IFERROR(VLOOKUP(CONCATENATE(G3083,E3083),LOTES!$A$6:$D$1002,4,0),"")</f>
        <v/>
      </c>
      <c r="H3083" s="136" t="str">
        <f>IFERROR(VLOOKUP(CONCATENATE(G3083,E3083),LOTES!$A$6:$F$1000,6,0),"")</f>
        <v/>
      </c>
      <c r="I3083" s="132" t="str">
        <f t="shared" si="355"/>
        <v/>
      </c>
      <c r="R3083" s="132" t="str">
        <f>IFERROR(VLOOKUP(Q3083,PROVEEDORES!$A$2:$B$100,2,0),"")</f>
        <v/>
      </c>
      <c r="U3083" s="127" t="str">
        <f>IFERROR(VLOOKUP(V3083,TRANSPORTE!$A$4:$B$99,2,0),"")</f>
        <v/>
      </c>
      <c r="Y3083" s="127" t="str">
        <f>IFERROR(VLOOKUP(V3083,TRANSPORTE!$A$4:$C$99,3,0),"")</f>
        <v/>
      </c>
      <c r="Z3083" s="127" t="str">
        <f>IFERROR(VLOOKUP(V3083,TRANSPORTE!$A$4:$D$99,4,0),"")</f>
        <v/>
      </c>
      <c r="AA3083" s="127" t="str">
        <f>IFERROR(VLOOKUP(V3083,TRANSPORTE!$A$4:$E$99,5,0),"")</f>
        <v/>
      </c>
      <c r="AB3083" s="127" t="str">
        <f t="shared" ref="AB3083:AB3146" si="357">IF(N3083&lt;&gt;"",IF(A3083&lt;&gt;A3082,1,IF(N3083=N3082,AB3082,AB3082+1)),"")</f>
        <v/>
      </c>
      <c r="AC3083" s="127" t="str">
        <f t="shared" si="356"/>
        <v/>
      </c>
      <c r="AE3083" s="132" t="str">
        <f t="shared" si="354"/>
        <v/>
      </c>
      <c r="AH3083" s="127" t="str">
        <f t="shared" si="353"/>
        <v/>
      </c>
    </row>
    <row r="3084" spans="2:34" x14ac:dyDescent="0.3">
      <c r="B3084" s="127" t="str">
        <f t="shared" si="351"/>
        <v/>
      </c>
      <c r="C3084" s="127" t="str">
        <f t="shared" si="352"/>
        <v/>
      </c>
      <c r="E3084" s="159"/>
      <c r="F3084" s="148" t="str">
        <f>IFERROR(VLOOKUP(CONCATENATE(G3084,E3084),LOTES!$A$6:$D$1002,4,0),"")</f>
        <v/>
      </c>
      <c r="H3084" s="136" t="str">
        <f>IFERROR(VLOOKUP(CONCATENATE(G3084,E3084),LOTES!$A$6:$F$1000,6,0),"")</f>
        <v/>
      </c>
      <c r="I3084" s="132" t="str">
        <f t="shared" si="355"/>
        <v/>
      </c>
      <c r="R3084" s="132" t="str">
        <f>IFERROR(VLOOKUP(Q3084,PROVEEDORES!$A$2:$B$100,2,0),"")</f>
        <v/>
      </c>
      <c r="U3084" s="127" t="str">
        <f>IFERROR(VLOOKUP(V3084,TRANSPORTE!$A$4:$B$99,2,0),"")</f>
        <v/>
      </c>
      <c r="Y3084" s="127" t="str">
        <f>IFERROR(VLOOKUP(V3084,TRANSPORTE!$A$4:$C$99,3,0),"")</f>
        <v/>
      </c>
      <c r="Z3084" s="127" t="str">
        <f>IFERROR(VLOOKUP(V3084,TRANSPORTE!$A$4:$D$99,4,0),"")</f>
        <v/>
      </c>
      <c r="AA3084" s="127" t="str">
        <f>IFERROR(VLOOKUP(V3084,TRANSPORTE!$A$4:$E$99,5,0),"")</f>
        <v/>
      </c>
      <c r="AB3084" s="127" t="str">
        <f t="shared" si="357"/>
        <v/>
      </c>
      <c r="AC3084" s="127" t="str">
        <f t="shared" si="356"/>
        <v/>
      </c>
      <c r="AE3084" s="132" t="str">
        <f t="shared" si="354"/>
        <v/>
      </c>
      <c r="AH3084" s="127" t="str">
        <f t="shared" si="353"/>
        <v/>
      </c>
    </row>
    <row r="3085" spans="2:34" x14ac:dyDescent="0.3">
      <c r="B3085" s="127" t="str">
        <f t="shared" si="351"/>
        <v/>
      </c>
      <c r="C3085" s="127" t="str">
        <f t="shared" si="352"/>
        <v/>
      </c>
      <c r="E3085" s="159"/>
      <c r="F3085" s="148" t="str">
        <f>IFERROR(VLOOKUP(CONCATENATE(G3085,E3085),LOTES!$A$6:$D$1002,4,0),"")</f>
        <v/>
      </c>
      <c r="H3085" s="136" t="str">
        <f>IFERROR(VLOOKUP(CONCATENATE(G3085,E3085),LOTES!$A$6:$F$1000,6,0),"")</f>
        <v/>
      </c>
      <c r="I3085" s="132" t="str">
        <f t="shared" si="355"/>
        <v/>
      </c>
      <c r="R3085" s="132" t="str">
        <f>IFERROR(VLOOKUP(Q3085,PROVEEDORES!$A$2:$B$100,2,0),"")</f>
        <v/>
      </c>
      <c r="U3085" s="127" t="str">
        <f>IFERROR(VLOOKUP(V3085,TRANSPORTE!$A$4:$B$99,2,0),"")</f>
        <v/>
      </c>
      <c r="Y3085" s="127" t="str">
        <f>IFERROR(VLOOKUP(V3085,TRANSPORTE!$A$4:$C$99,3,0),"")</f>
        <v/>
      </c>
      <c r="Z3085" s="127" t="str">
        <f>IFERROR(VLOOKUP(V3085,TRANSPORTE!$A$4:$D$99,4,0),"")</f>
        <v/>
      </c>
      <c r="AA3085" s="127" t="str">
        <f>IFERROR(VLOOKUP(V3085,TRANSPORTE!$A$4:$E$99,5,0),"")</f>
        <v/>
      </c>
      <c r="AB3085" s="127" t="str">
        <f t="shared" si="357"/>
        <v/>
      </c>
      <c r="AC3085" s="127" t="str">
        <f t="shared" si="356"/>
        <v/>
      </c>
      <c r="AE3085" s="132" t="str">
        <f t="shared" si="354"/>
        <v/>
      </c>
      <c r="AH3085" s="127" t="str">
        <f t="shared" si="353"/>
        <v/>
      </c>
    </row>
    <row r="3086" spans="2:34" x14ac:dyDescent="0.3">
      <c r="B3086" s="127" t="str">
        <f t="shared" si="351"/>
        <v/>
      </c>
      <c r="C3086" s="127" t="str">
        <f t="shared" si="352"/>
        <v/>
      </c>
      <c r="E3086" s="159"/>
      <c r="F3086" s="148" t="str">
        <f>IFERROR(VLOOKUP(CONCATENATE(G3086,E3086),LOTES!$A$6:$D$1002,4,0),"")</f>
        <v/>
      </c>
      <c r="H3086" s="136" t="str">
        <f>IFERROR(VLOOKUP(CONCATENATE(G3086,E3086),LOTES!$A$6:$F$1000,6,0),"")</f>
        <v/>
      </c>
      <c r="I3086" s="132" t="str">
        <f t="shared" si="355"/>
        <v/>
      </c>
      <c r="R3086" s="132" t="str">
        <f>IFERROR(VLOOKUP(Q3086,PROVEEDORES!$A$2:$B$100,2,0),"")</f>
        <v/>
      </c>
      <c r="U3086" s="127" t="str">
        <f>IFERROR(VLOOKUP(V3086,TRANSPORTE!$A$4:$B$99,2,0),"")</f>
        <v/>
      </c>
      <c r="Y3086" s="127" t="str">
        <f>IFERROR(VLOOKUP(V3086,TRANSPORTE!$A$4:$C$99,3,0),"")</f>
        <v/>
      </c>
      <c r="Z3086" s="127" t="str">
        <f>IFERROR(VLOOKUP(V3086,TRANSPORTE!$A$4:$D$99,4,0),"")</f>
        <v/>
      </c>
      <c r="AA3086" s="127" t="str">
        <f>IFERROR(VLOOKUP(V3086,TRANSPORTE!$A$4:$E$99,5,0),"")</f>
        <v/>
      </c>
      <c r="AB3086" s="127" t="str">
        <f t="shared" si="357"/>
        <v/>
      </c>
      <c r="AC3086" s="127" t="str">
        <f t="shared" si="356"/>
        <v/>
      </c>
      <c r="AE3086" s="132" t="str">
        <f t="shared" si="354"/>
        <v/>
      </c>
      <c r="AH3086" s="127" t="str">
        <f t="shared" si="353"/>
        <v/>
      </c>
    </row>
    <row r="3087" spans="2:34" x14ac:dyDescent="0.3">
      <c r="B3087" s="127" t="str">
        <f t="shared" si="351"/>
        <v/>
      </c>
      <c r="C3087" s="127" t="str">
        <f t="shared" si="352"/>
        <v/>
      </c>
      <c r="E3087" s="159"/>
      <c r="F3087" s="148" t="str">
        <f>IFERROR(VLOOKUP(CONCATENATE(G3087,E3087),LOTES!$A$6:$D$1002,4,0),"")</f>
        <v/>
      </c>
      <c r="H3087" s="136" t="str">
        <f>IFERROR(VLOOKUP(CONCATENATE(G3087,E3087),LOTES!$A$6:$F$1000,6,0),"")</f>
        <v/>
      </c>
      <c r="I3087" s="132" t="str">
        <f t="shared" si="355"/>
        <v/>
      </c>
      <c r="R3087" s="132" t="str">
        <f>IFERROR(VLOOKUP(Q3087,PROVEEDORES!$A$2:$B$100,2,0),"")</f>
        <v/>
      </c>
      <c r="U3087" s="127" t="str">
        <f>IFERROR(VLOOKUP(V3087,TRANSPORTE!$A$4:$B$99,2,0),"")</f>
        <v/>
      </c>
      <c r="Y3087" s="127" t="str">
        <f>IFERROR(VLOOKUP(V3087,TRANSPORTE!$A$4:$C$99,3,0),"")</f>
        <v/>
      </c>
      <c r="Z3087" s="127" t="str">
        <f>IFERROR(VLOOKUP(V3087,TRANSPORTE!$A$4:$D$99,4,0),"")</f>
        <v/>
      </c>
      <c r="AA3087" s="127" t="str">
        <f>IFERROR(VLOOKUP(V3087,TRANSPORTE!$A$4:$E$99,5,0),"")</f>
        <v/>
      </c>
      <c r="AB3087" s="127" t="str">
        <f t="shared" si="357"/>
        <v/>
      </c>
      <c r="AC3087" s="127" t="str">
        <f t="shared" si="356"/>
        <v/>
      </c>
      <c r="AE3087" s="132" t="str">
        <f t="shared" si="354"/>
        <v/>
      </c>
      <c r="AH3087" s="127" t="str">
        <f t="shared" si="353"/>
        <v/>
      </c>
    </row>
    <row r="3088" spans="2:34" x14ac:dyDescent="0.3">
      <c r="B3088" s="127" t="str">
        <f t="shared" si="351"/>
        <v/>
      </c>
      <c r="C3088" s="127" t="str">
        <f t="shared" si="352"/>
        <v/>
      </c>
      <c r="E3088" s="159"/>
      <c r="F3088" s="148" t="str">
        <f>IFERROR(VLOOKUP(CONCATENATE(G3088,E3088),LOTES!$A$6:$D$1002,4,0),"")</f>
        <v/>
      </c>
      <c r="H3088" s="136" t="str">
        <f>IFERROR(VLOOKUP(CONCATENATE(G3088,E3088),LOTES!$A$6:$F$1000,6,0),"")</f>
        <v/>
      </c>
      <c r="I3088" s="132" t="str">
        <f t="shared" si="355"/>
        <v/>
      </c>
      <c r="R3088" s="132" t="str">
        <f>IFERROR(VLOOKUP(Q3088,PROVEEDORES!$A$2:$B$100,2,0),"")</f>
        <v/>
      </c>
      <c r="U3088" s="127" t="str">
        <f>IFERROR(VLOOKUP(V3088,TRANSPORTE!$A$4:$B$99,2,0),"")</f>
        <v/>
      </c>
      <c r="Y3088" s="127" t="str">
        <f>IFERROR(VLOOKUP(V3088,TRANSPORTE!$A$4:$C$99,3,0),"")</f>
        <v/>
      </c>
      <c r="Z3088" s="127" t="str">
        <f>IFERROR(VLOOKUP(V3088,TRANSPORTE!$A$4:$D$99,4,0),"")</f>
        <v/>
      </c>
      <c r="AA3088" s="127" t="str">
        <f>IFERROR(VLOOKUP(V3088,TRANSPORTE!$A$4:$E$99,5,0),"")</f>
        <v/>
      </c>
      <c r="AB3088" s="127" t="str">
        <f t="shared" si="357"/>
        <v/>
      </c>
      <c r="AC3088" s="127" t="str">
        <f t="shared" si="356"/>
        <v/>
      </c>
      <c r="AE3088" s="132" t="str">
        <f t="shared" si="354"/>
        <v/>
      </c>
      <c r="AH3088" s="127" t="str">
        <f t="shared" si="353"/>
        <v/>
      </c>
    </row>
    <row r="3089" spans="2:34" x14ac:dyDescent="0.3">
      <c r="B3089" s="127" t="str">
        <f t="shared" si="351"/>
        <v/>
      </c>
      <c r="C3089" s="127" t="str">
        <f t="shared" si="352"/>
        <v/>
      </c>
      <c r="E3089" s="159"/>
      <c r="F3089" s="148" t="str">
        <f>IFERROR(VLOOKUP(CONCATENATE(G3089,E3089),LOTES!$A$6:$D$1002,4,0),"")</f>
        <v/>
      </c>
      <c r="H3089" s="136" t="str">
        <f>IFERROR(VLOOKUP(CONCATENATE(G3089,E3089),LOTES!$A$6:$F$1000,6,0),"")</f>
        <v/>
      </c>
      <c r="I3089" s="132" t="str">
        <f t="shared" si="355"/>
        <v/>
      </c>
      <c r="R3089" s="132" t="str">
        <f>IFERROR(VLOOKUP(Q3089,PROVEEDORES!$A$2:$B$100,2,0),"")</f>
        <v/>
      </c>
      <c r="U3089" s="127" t="str">
        <f>IFERROR(VLOOKUP(V3089,TRANSPORTE!$A$4:$B$99,2,0),"")</f>
        <v/>
      </c>
      <c r="Y3089" s="127" t="str">
        <f>IFERROR(VLOOKUP(V3089,TRANSPORTE!$A$4:$C$99,3,0),"")</f>
        <v/>
      </c>
      <c r="Z3089" s="127" t="str">
        <f>IFERROR(VLOOKUP(V3089,TRANSPORTE!$A$4:$D$99,4,0),"")</f>
        <v/>
      </c>
      <c r="AA3089" s="127" t="str">
        <f>IFERROR(VLOOKUP(V3089,TRANSPORTE!$A$4:$E$99,5,0),"")</f>
        <v/>
      </c>
      <c r="AB3089" s="127" t="str">
        <f t="shared" si="357"/>
        <v/>
      </c>
      <c r="AC3089" s="127" t="str">
        <f t="shared" si="356"/>
        <v/>
      </c>
      <c r="AE3089" s="132" t="str">
        <f t="shared" si="354"/>
        <v/>
      </c>
      <c r="AH3089" s="127" t="str">
        <f t="shared" si="353"/>
        <v/>
      </c>
    </row>
    <row r="3090" spans="2:34" x14ac:dyDescent="0.3">
      <c r="B3090" s="127" t="str">
        <f t="shared" si="351"/>
        <v/>
      </c>
      <c r="C3090" s="127" t="str">
        <f t="shared" si="352"/>
        <v/>
      </c>
      <c r="E3090" s="159"/>
      <c r="F3090" s="148" t="str">
        <f>IFERROR(VLOOKUP(CONCATENATE(G3090,E3090),LOTES!$A$6:$D$1002,4,0),"")</f>
        <v/>
      </c>
      <c r="H3090" s="136" t="str">
        <f>IFERROR(VLOOKUP(CONCATENATE(G3090,E3090),LOTES!$A$6:$F$1000,6,0),"")</f>
        <v/>
      </c>
      <c r="I3090" s="132" t="str">
        <f t="shared" si="355"/>
        <v/>
      </c>
      <c r="R3090" s="132" t="str">
        <f>IFERROR(VLOOKUP(Q3090,PROVEEDORES!$A$2:$B$100,2,0),"")</f>
        <v/>
      </c>
      <c r="U3090" s="127" t="str">
        <f>IFERROR(VLOOKUP(V3090,TRANSPORTE!$A$4:$B$99,2,0),"")</f>
        <v/>
      </c>
      <c r="Y3090" s="127" t="str">
        <f>IFERROR(VLOOKUP(V3090,TRANSPORTE!$A$4:$C$99,3,0),"")</f>
        <v/>
      </c>
      <c r="Z3090" s="127" t="str">
        <f>IFERROR(VLOOKUP(V3090,TRANSPORTE!$A$4:$D$99,4,0),"")</f>
        <v/>
      </c>
      <c r="AA3090" s="127" t="str">
        <f>IFERROR(VLOOKUP(V3090,TRANSPORTE!$A$4:$E$99,5,0),"")</f>
        <v/>
      </c>
      <c r="AB3090" s="127" t="str">
        <f t="shared" si="357"/>
        <v/>
      </c>
      <c r="AC3090" s="127" t="str">
        <f t="shared" si="356"/>
        <v/>
      </c>
      <c r="AE3090" s="132" t="str">
        <f t="shared" si="354"/>
        <v/>
      </c>
      <c r="AH3090" s="127" t="str">
        <f t="shared" si="353"/>
        <v/>
      </c>
    </row>
    <row r="3091" spans="2:34" x14ac:dyDescent="0.3">
      <c r="B3091" s="127" t="str">
        <f t="shared" si="351"/>
        <v/>
      </c>
      <c r="C3091" s="127" t="str">
        <f t="shared" si="352"/>
        <v/>
      </c>
      <c r="E3091" s="159"/>
      <c r="F3091" s="148" t="str">
        <f>IFERROR(VLOOKUP(CONCATENATE(G3091,E3091),LOTES!$A$6:$D$1002,4,0),"")</f>
        <v/>
      </c>
      <c r="H3091" s="136" t="str">
        <f>IFERROR(VLOOKUP(CONCATENATE(G3091,E3091),LOTES!$A$6:$F$1000,6,0),"")</f>
        <v/>
      </c>
      <c r="I3091" s="132" t="str">
        <f t="shared" si="355"/>
        <v/>
      </c>
      <c r="R3091" s="132" t="str">
        <f>IFERROR(VLOOKUP(Q3091,PROVEEDORES!$A$2:$B$100,2,0),"")</f>
        <v/>
      </c>
      <c r="U3091" s="127" t="str">
        <f>IFERROR(VLOOKUP(V3091,TRANSPORTE!$A$4:$B$99,2,0),"")</f>
        <v/>
      </c>
      <c r="Y3091" s="127" t="str">
        <f>IFERROR(VLOOKUP(V3091,TRANSPORTE!$A$4:$C$99,3,0),"")</f>
        <v/>
      </c>
      <c r="Z3091" s="127" t="str">
        <f>IFERROR(VLOOKUP(V3091,TRANSPORTE!$A$4:$D$99,4,0),"")</f>
        <v/>
      </c>
      <c r="AA3091" s="127" t="str">
        <f>IFERROR(VLOOKUP(V3091,TRANSPORTE!$A$4:$E$99,5,0),"")</f>
        <v/>
      </c>
      <c r="AB3091" s="127" t="str">
        <f t="shared" si="357"/>
        <v/>
      </c>
      <c r="AC3091" s="127" t="str">
        <f t="shared" si="356"/>
        <v/>
      </c>
      <c r="AE3091" s="132" t="str">
        <f t="shared" si="354"/>
        <v/>
      </c>
      <c r="AH3091" s="127" t="str">
        <f t="shared" si="353"/>
        <v/>
      </c>
    </row>
    <row r="3092" spans="2:34" x14ac:dyDescent="0.3">
      <c r="B3092" s="127" t="str">
        <f t="shared" si="351"/>
        <v/>
      </c>
      <c r="C3092" s="127" t="str">
        <f t="shared" si="352"/>
        <v/>
      </c>
      <c r="E3092" s="159"/>
      <c r="F3092" s="148" t="str">
        <f>IFERROR(VLOOKUP(CONCATENATE(G3092,E3092),LOTES!$A$6:$D$1002,4,0),"")</f>
        <v/>
      </c>
      <c r="H3092" s="136" t="str">
        <f>IFERROR(VLOOKUP(CONCATENATE(G3092,E3092),LOTES!$A$6:$F$1000,6,0),"")</f>
        <v/>
      </c>
      <c r="I3092" s="132" t="str">
        <f t="shared" si="355"/>
        <v/>
      </c>
      <c r="R3092" s="132" t="str">
        <f>IFERROR(VLOOKUP(Q3092,PROVEEDORES!$A$2:$B$100,2,0),"")</f>
        <v/>
      </c>
      <c r="U3092" s="127" t="str">
        <f>IFERROR(VLOOKUP(V3092,TRANSPORTE!$A$4:$B$99,2,0),"")</f>
        <v/>
      </c>
      <c r="Y3092" s="127" t="str">
        <f>IFERROR(VLOOKUP(V3092,TRANSPORTE!$A$4:$C$99,3,0),"")</f>
        <v/>
      </c>
      <c r="Z3092" s="127" t="str">
        <f>IFERROR(VLOOKUP(V3092,TRANSPORTE!$A$4:$D$99,4,0),"")</f>
        <v/>
      </c>
      <c r="AA3092" s="127" t="str">
        <f>IFERROR(VLOOKUP(V3092,TRANSPORTE!$A$4:$E$99,5,0),"")</f>
        <v/>
      </c>
      <c r="AB3092" s="127" t="str">
        <f t="shared" si="357"/>
        <v/>
      </c>
      <c r="AC3092" s="127" t="str">
        <f t="shared" si="356"/>
        <v/>
      </c>
      <c r="AE3092" s="132" t="str">
        <f t="shared" si="354"/>
        <v/>
      </c>
      <c r="AH3092" s="127" t="str">
        <f t="shared" si="353"/>
        <v/>
      </c>
    </row>
    <row r="3093" spans="2:34" x14ac:dyDescent="0.3">
      <c r="B3093" s="127" t="str">
        <f t="shared" si="351"/>
        <v/>
      </c>
      <c r="C3093" s="127" t="str">
        <f t="shared" si="352"/>
        <v/>
      </c>
      <c r="E3093" s="159"/>
      <c r="F3093" s="148" t="str">
        <f>IFERROR(VLOOKUP(CONCATENATE(G3093,E3093),LOTES!$A$6:$D$1002,4,0),"")</f>
        <v/>
      </c>
      <c r="H3093" s="136" t="str">
        <f>IFERROR(VLOOKUP(CONCATENATE(G3093,E3093),LOTES!$A$6:$F$1000,6,0),"")</f>
        <v/>
      </c>
      <c r="I3093" s="132" t="str">
        <f t="shared" si="355"/>
        <v/>
      </c>
      <c r="R3093" s="132" t="str">
        <f>IFERROR(VLOOKUP(Q3093,PROVEEDORES!$A$2:$B$100,2,0),"")</f>
        <v/>
      </c>
      <c r="U3093" s="127" t="str">
        <f>IFERROR(VLOOKUP(V3093,TRANSPORTE!$A$4:$B$99,2,0),"")</f>
        <v/>
      </c>
      <c r="Y3093" s="127" t="str">
        <f>IFERROR(VLOOKUP(V3093,TRANSPORTE!$A$4:$C$99,3,0),"")</f>
        <v/>
      </c>
      <c r="Z3093" s="127" t="str">
        <f>IFERROR(VLOOKUP(V3093,TRANSPORTE!$A$4:$D$99,4,0),"")</f>
        <v/>
      </c>
      <c r="AA3093" s="127" t="str">
        <f>IFERROR(VLOOKUP(V3093,TRANSPORTE!$A$4:$E$99,5,0),"")</f>
        <v/>
      </c>
      <c r="AB3093" s="127" t="str">
        <f t="shared" si="357"/>
        <v/>
      </c>
      <c r="AC3093" s="127" t="str">
        <f t="shared" si="356"/>
        <v/>
      </c>
      <c r="AE3093" s="132" t="str">
        <f t="shared" si="354"/>
        <v/>
      </c>
      <c r="AH3093" s="127" t="str">
        <f t="shared" si="353"/>
        <v/>
      </c>
    </row>
    <row r="3094" spans="2:34" x14ac:dyDescent="0.3">
      <c r="B3094" s="127" t="str">
        <f t="shared" si="351"/>
        <v/>
      </c>
      <c r="C3094" s="127" t="str">
        <f t="shared" si="352"/>
        <v/>
      </c>
      <c r="E3094" s="159"/>
      <c r="F3094" s="148" t="str">
        <f>IFERROR(VLOOKUP(CONCATENATE(G3094,E3094),LOTES!$A$6:$D$1002,4,0),"")</f>
        <v/>
      </c>
      <c r="H3094" s="136" t="str">
        <f>IFERROR(VLOOKUP(CONCATENATE(G3094,E3094),LOTES!$A$6:$F$1000,6,0),"")</f>
        <v/>
      </c>
      <c r="I3094" s="132" t="str">
        <f t="shared" si="355"/>
        <v/>
      </c>
      <c r="R3094" s="132" t="str">
        <f>IFERROR(VLOOKUP(Q3094,PROVEEDORES!$A$2:$B$100,2,0),"")</f>
        <v/>
      </c>
      <c r="U3094" s="127" t="str">
        <f>IFERROR(VLOOKUP(V3094,TRANSPORTE!$A$4:$B$99,2,0),"")</f>
        <v/>
      </c>
      <c r="Y3094" s="127" t="str">
        <f>IFERROR(VLOOKUP(V3094,TRANSPORTE!$A$4:$C$99,3,0),"")</f>
        <v/>
      </c>
      <c r="Z3094" s="127" t="str">
        <f>IFERROR(VLOOKUP(V3094,TRANSPORTE!$A$4:$D$99,4,0),"")</f>
        <v/>
      </c>
      <c r="AA3094" s="127" t="str">
        <f>IFERROR(VLOOKUP(V3094,TRANSPORTE!$A$4:$E$99,5,0),"")</f>
        <v/>
      </c>
      <c r="AB3094" s="127" t="str">
        <f t="shared" si="357"/>
        <v/>
      </c>
      <c r="AC3094" s="127" t="str">
        <f t="shared" si="356"/>
        <v/>
      </c>
      <c r="AE3094" s="132" t="str">
        <f t="shared" si="354"/>
        <v/>
      </c>
      <c r="AH3094" s="127" t="str">
        <f t="shared" si="353"/>
        <v/>
      </c>
    </row>
    <row r="3095" spans="2:34" x14ac:dyDescent="0.3">
      <c r="B3095" s="127" t="str">
        <f t="shared" si="351"/>
        <v/>
      </c>
      <c r="C3095" s="127" t="str">
        <f t="shared" si="352"/>
        <v/>
      </c>
      <c r="E3095" s="159"/>
      <c r="F3095" s="148" t="str">
        <f>IFERROR(VLOOKUP(CONCATENATE(G3095,E3095),LOTES!$A$6:$D$1002,4,0),"")</f>
        <v/>
      </c>
      <c r="H3095" s="136" t="str">
        <f>IFERROR(VLOOKUP(CONCATENATE(G3095,E3095),LOTES!$A$6:$F$1000,6,0),"")</f>
        <v/>
      </c>
      <c r="I3095" s="132" t="str">
        <f t="shared" si="355"/>
        <v/>
      </c>
      <c r="R3095" s="132" t="str">
        <f>IFERROR(VLOOKUP(Q3095,PROVEEDORES!$A$2:$B$100,2,0),"")</f>
        <v/>
      </c>
      <c r="U3095" s="127" t="str">
        <f>IFERROR(VLOOKUP(V3095,TRANSPORTE!$A$4:$B$99,2,0),"")</f>
        <v/>
      </c>
      <c r="Y3095" s="127" t="str">
        <f>IFERROR(VLOOKUP(V3095,TRANSPORTE!$A$4:$C$99,3,0),"")</f>
        <v/>
      </c>
      <c r="Z3095" s="127" t="str">
        <f>IFERROR(VLOOKUP(V3095,TRANSPORTE!$A$4:$D$99,4,0),"")</f>
        <v/>
      </c>
      <c r="AA3095" s="127" t="str">
        <f>IFERROR(VLOOKUP(V3095,TRANSPORTE!$A$4:$E$99,5,0),"")</f>
        <v/>
      </c>
      <c r="AB3095" s="127" t="str">
        <f t="shared" si="357"/>
        <v/>
      </c>
      <c r="AC3095" s="127" t="str">
        <f t="shared" si="356"/>
        <v/>
      </c>
      <c r="AE3095" s="132" t="str">
        <f t="shared" si="354"/>
        <v/>
      </c>
      <c r="AH3095" s="127" t="str">
        <f t="shared" si="353"/>
        <v/>
      </c>
    </row>
    <row r="3096" spans="2:34" x14ac:dyDescent="0.3">
      <c r="B3096" s="127" t="str">
        <f t="shared" si="351"/>
        <v/>
      </c>
      <c r="C3096" s="127" t="str">
        <f t="shared" si="352"/>
        <v/>
      </c>
      <c r="E3096" s="159"/>
      <c r="F3096" s="148" t="str">
        <f>IFERROR(VLOOKUP(CONCATENATE(G3096,E3096),LOTES!$A$6:$D$1002,4,0),"")</f>
        <v/>
      </c>
      <c r="H3096" s="136" t="str">
        <f>IFERROR(VLOOKUP(CONCATENATE(G3096,E3096),LOTES!$A$6:$F$1000,6,0),"")</f>
        <v/>
      </c>
      <c r="I3096" s="132" t="str">
        <f t="shared" si="355"/>
        <v/>
      </c>
      <c r="R3096" s="132" t="str">
        <f>IFERROR(VLOOKUP(Q3096,PROVEEDORES!$A$2:$B$100,2,0),"")</f>
        <v/>
      </c>
      <c r="U3096" s="127" t="str">
        <f>IFERROR(VLOOKUP(V3096,TRANSPORTE!$A$4:$B$99,2,0),"")</f>
        <v/>
      </c>
      <c r="Y3096" s="127" t="str">
        <f>IFERROR(VLOOKUP(V3096,TRANSPORTE!$A$4:$C$99,3,0),"")</f>
        <v/>
      </c>
      <c r="Z3096" s="127" t="str">
        <f>IFERROR(VLOOKUP(V3096,TRANSPORTE!$A$4:$D$99,4,0),"")</f>
        <v/>
      </c>
      <c r="AA3096" s="127" t="str">
        <f>IFERROR(VLOOKUP(V3096,TRANSPORTE!$A$4:$E$99,5,0),"")</f>
        <v/>
      </c>
      <c r="AB3096" s="127" t="str">
        <f t="shared" si="357"/>
        <v/>
      </c>
      <c r="AC3096" s="127" t="str">
        <f t="shared" si="356"/>
        <v/>
      </c>
      <c r="AE3096" s="132" t="str">
        <f t="shared" si="354"/>
        <v/>
      </c>
      <c r="AH3096" s="127" t="str">
        <f t="shared" si="353"/>
        <v/>
      </c>
    </row>
    <row r="3097" spans="2:34" x14ac:dyDescent="0.3">
      <c r="B3097" s="127" t="str">
        <f t="shared" si="351"/>
        <v/>
      </c>
      <c r="C3097" s="127" t="str">
        <f t="shared" si="352"/>
        <v/>
      </c>
      <c r="E3097" s="159"/>
      <c r="F3097" s="148" t="str">
        <f>IFERROR(VLOOKUP(CONCATENATE(G3097,E3097),LOTES!$A$6:$D$1002,4,0),"")</f>
        <v/>
      </c>
      <c r="H3097" s="136" t="str">
        <f>IFERROR(VLOOKUP(CONCATENATE(G3097,E3097),LOTES!$A$6:$F$1000,6,0),"")</f>
        <v/>
      </c>
      <c r="I3097" s="132" t="str">
        <f t="shared" si="355"/>
        <v/>
      </c>
      <c r="R3097" s="132" t="str">
        <f>IFERROR(VLOOKUP(Q3097,PROVEEDORES!$A$2:$B$100,2,0),"")</f>
        <v/>
      </c>
      <c r="U3097" s="127" t="str">
        <f>IFERROR(VLOOKUP(V3097,TRANSPORTE!$A$4:$B$99,2,0),"")</f>
        <v/>
      </c>
      <c r="Y3097" s="127" t="str">
        <f>IFERROR(VLOOKUP(V3097,TRANSPORTE!$A$4:$C$99,3,0),"")</f>
        <v/>
      </c>
      <c r="Z3097" s="127" t="str">
        <f>IFERROR(VLOOKUP(V3097,TRANSPORTE!$A$4:$D$99,4,0),"")</f>
        <v/>
      </c>
      <c r="AA3097" s="127" t="str">
        <f>IFERROR(VLOOKUP(V3097,TRANSPORTE!$A$4:$E$99,5,0),"")</f>
        <v/>
      </c>
      <c r="AB3097" s="127" t="str">
        <f t="shared" si="357"/>
        <v/>
      </c>
      <c r="AC3097" s="127" t="str">
        <f t="shared" si="356"/>
        <v/>
      </c>
      <c r="AE3097" s="132" t="str">
        <f t="shared" si="354"/>
        <v/>
      </c>
      <c r="AH3097" s="127" t="str">
        <f t="shared" si="353"/>
        <v/>
      </c>
    </row>
    <row r="3098" spans="2:34" x14ac:dyDescent="0.3">
      <c r="B3098" s="127" t="str">
        <f t="shared" si="351"/>
        <v/>
      </c>
      <c r="C3098" s="127" t="str">
        <f t="shared" si="352"/>
        <v/>
      </c>
      <c r="E3098" s="159"/>
      <c r="F3098" s="148" t="str">
        <f>IFERROR(VLOOKUP(CONCATENATE(G3098,E3098),LOTES!$A$6:$D$1002,4,0),"")</f>
        <v/>
      </c>
      <c r="H3098" s="136" t="str">
        <f>IFERROR(VLOOKUP(CONCATENATE(G3098,E3098),LOTES!$A$6:$F$1000,6,0),"")</f>
        <v/>
      </c>
      <c r="I3098" s="132" t="str">
        <f t="shared" si="355"/>
        <v/>
      </c>
      <c r="R3098" s="132" t="str">
        <f>IFERROR(VLOOKUP(Q3098,PROVEEDORES!$A$2:$B$100,2,0),"")</f>
        <v/>
      </c>
      <c r="U3098" s="127" t="str">
        <f>IFERROR(VLOOKUP(V3098,TRANSPORTE!$A$4:$B$99,2,0),"")</f>
        <v/>
      </c>
      <c r="Y3098" s="127" t="str">
        <f>IFERROR(VLOOKUP(V3098,TRANSPORTE!$A$4:$C$99,3,0),"")</f>
        <v/>
      </c>
      <c r="Z3098" s="127" t="str">
        <f>IFERROR(VLOOKUP(V3098,TRANSPORTE!$A$4:$D$99,4,0),"")</f>
        <v/>
      </c>
      <c r="AA3098" s="127" t="str">
        <f>IFERROR(VLOOKUP(V3098,TRANSPORTE!$A$4:$E$99,5,0),"")</f>
        <v/>
      </c>
      <c r="AB3098" s="127" t="str">
        <f t="shared" si="357"/>
        <v/>
      </c>
      <c r="AC3098" s="127" t="str">
        <f t="shared" si="356"/>
        <v/>
      </c>
      <c r="AE3098" s="132" t="str">
        <f t="shared" si="354"/>
        <v/>
      </c>
      <c r="AH3098" s="127" t="str">
        <f t="shared" si="353"/>
        <v/>
      </c>
    </row>
    <row r="3099" spans="2:34" x14ac:dyDescent="0.3">
      <c r="B3099" s="127" t="str">
        <f t="shared" si="351"/>
        <v/>
      </c>
      <c r="C3099" s="127" t="str">
        <f t="shared" si="352"/>
        <v/>
      </c>
      <c r="E3099" s="159"/>
      <c r="F3099" s="148" t="str">
        <f>IFERROR(VLOOKUP(CONCATENATE(G3099,E3099),LOTES!$A$6:$D$1002,4,0),"")</f>
        <v/>
      </c>
      <c r="H3099" s="136" t="str">
        <f>IFERROR(VLOOKUP(CONCATENATE(G3099,E3099),LOTES!$A$6:$F$1000,6,0),"")</f>
        <v/>
      </c>
      <c r="I3099" s="132" t="str">
        <f t="shared" si="355"/>
        <v/>
      </c>
      <c r="R3099" s="132" t="str">
        <f>IFERROR(VLOOKUP(Q3099,PROVEEDORES!$A$2:$B$100,2,0),"")</f>
        <v/>
      </c>
      <c r="U3099" s="127" t="str">
        <f>IFERROR(VLOOKUP(V3099,TRANSPORTE!$A$4:$B$99,2,0),"")</f>
        <v/>
      </c>
      <c r="Y3099" s="127" t="str">
        <f>IFERROR(VLOOKUP(V3099,TRANSPORTE!$A$4:$C$99,3,0),"")</f>
        <v/>
      </c>
      <c r="Z3099" s="127" t="str">
        <f>IFERROR(VLOOKUP(V3099,TRANSPORTE!$A$4:$D$99,4,0),"")</f>
        <v/>
      </c>
      <c r="AA3099" s="127" t="str">
        <f>IFERROR(VLOOKUP(V3099,TRANSPORTE!$A$4:$E$99,5,0),"")</f>
        <v/>
      </c>
      <c r="AB3099" s="127" t="str">
        <f t="shared" si="357"/>
        <v/>
      </c>
      <c r="AC3099" s="127" t="str">
        <f t="shared" si="356"/>
        <v/>
      </c>
      <c r="AE3099" s="132" t="str">
        <f t="shared" si="354"/>
        <v/>
      </c>
      <c r="AH3099" s="127" t="str">
        <f t="shared" si="353"/>
        <v/>
      </c>
    </row>
    <row r="3100" spans="2:34" x14ac:dyDescent="0.3">
      <c r="B3100" s="127" t="str">
        <f t="shared" si="351"/>
        <v/>
      </c>
      <c r="C3100" s="127" t="str">
        <f t="shared" si="352"/>
        <v/>
      </c>
      <c r="E3100" s="159"/>
      <c r="F3100" s="148" t="str">
        <f>IFERROR(VLOOKUP(CONCATENATE(G3100,E3100),LOTES!$A$6:$D$1002,4,0),"")</f>
        <v/>
      </c>
      <c r="H3100" s="136" t="str">
        <f>IFERROR(VLOOKUP(CONCATENATE(G3100,E3100),LOTES!$A$6:$F$1000,6,0),"")</f>
        <v/>
      </c>
      <c r="I3100" s="132" t="str">
        <f t="shared" si="355"/>
        <v/>
      </c>
      <c r="R3100" s="132" t="str">
        <f>IFERROR(VLOOKUP(Q3100,PROVEEDORES!$A$2:$B$100,2,0),"")</f>
        <v/>
      </c>
      <c r="U3100" s="127" t="str">
        <f>IFERROR(VLOOKUP(V3100,TRANSPORTE!$A$4:$B$99,2,0),"")</f>
        <v/>
      </c>
      <c r="Y3100" s="127" t="str">
        <f>IFERROR(VLOOKUP(V3100,TRANSPORTE!$A$4:$C$99,3,0),"")</f>
        <v/>
      </c>
      <c r="Z3100" s="127" t="str">
        <f>IFERROR(VLOOKUP(V3100,TRANSPORTE!$A$4:$D$99,4,0),"")</f>
        <v/>
      </c>
      <c r="AA3100" s="127" t="str">
        <f>IFERROR(VLOOKUP(V3100,TRANSPORTE!$A$4:$E$99,5,0),"")</f>
        <v/>
      </c>
      <c r="AB3100" s="127" t="str">
        <f t="shared" si="357"/>
        <v/>
      </c>
      <c r="AC3100" s="127" t="str">
        <f t="shared" si="356"/>
        <v/>
      </c>
      <c r="AE3100" s="132" t="str">
        <f t="shared" si="354"/>
        <v/>
      </c>
      <c r="AH3100" s="127" t="str">
        <f t="shared" si="353"/>
        <v/>
      </c>
    </row>
    <row r="3101" spans="2:34" x14ac:dyDescent="0.3">
      <c r="B3101" s="127" t="str">
        <f t="shared" si="351"/>
        <v/>
      </c>
      <c r="C3101" s="127" t="str">
        <f t="shared" si="352"/>
        <v/>
      </c>
      <c r="E3101" s="159"/>
      <c r="F3101" s="148" t="str">
        <f>IFERROR(VLOOKUP(CONCATENATE(G3101,E3101),LOTES!$A$6:$D$1002,4,0),"")</f>
        <v/>
      </c>
      <c r="H3101" s="136" t="str">
        <f>IFERROR(VLOOKUP(CONCATENATE(G3101,E3101),LOTES!$A$6:$F$1000,6,0),"")</f>
        <v/>
      </c>
      <c r="I3101" s="132" t="str">
        <f t="shared" si="355"/>
        <v/>
      </c>
      <c r="R3101" s="132" t="str">
        <f>IFERROR(VLOOKUP(Q3101,PROVEEDORES!$A$2:$B$100,2,0),"")</f>
        <v/>
      </c>
      <c r="U3101" s="127" t="str">
        <f>IFERROR(VLOOKUP(V3101,TRANSPORTE!$A$4:$B$99,2,0),"")</f>
        <v/>
      </c>
      <c r="Y3101" s="127" t="str">
        <f>IFERROR(VLOOKUP(V3101,TRANSPORTE!$A$4:$C$99,3,0),"")</f>
        <v/>
      </c>
      <c r="Z3101" s="127" t="str">
        <f>IFERROR(VLOOKUP(V3101,TRANSPORTE!$A$4:$D$99,4,0),"")</f>
        <v/>
      </c>
      <c r="AA3101" s="127" t="str">
        <f>IFERROR(VLOOKUP(V3101,TRANSPORTE!$A$4:$E$99,5,0),"")</f>
        <v/>
      </c>
      <c r="AB3101" s="127" t="str">
        <f t="shared" si="357"/>
        <v/>
      </c>
      <c r="AC3101" s="127" t="str">
        <f t="shared" si="356"/>
        <v/>
      </c>
      <c r="AE3101" s="132" t="str">
        <f t="shared" si="354"/>
        <v/>
      </c>
      <c r="AH3101" s="127" t="str">
        <f t="shared" si="353"/>
        <v/>
      </c>
    </row>
    <row r="3102" spans="2:34" x14ac:dyDescent="0.3">
      <c r="B3102" s="127" t="str">
        <f t="shared" si="351"/>
        <v/>
      </c>
      <c r="C3102" s="127" t="str">
        <f t="shared" si="352"/>
        <v/>
      </c>
      <c r="E3102" s="159"/>
      <c r="F3102" s="148" t="str">
        <f>IFERROR(VLOOKUP(CONCATENATE(G3102,E3102),LOTES!$A$6:$D$1002,4,0),"")</f>
        <v/>
      </c>
      <c r="H3102" s="136" t="str">
        <f>IFERROR(VLOOKUP(CONCATENATE(G3102,E3102),LOTES!$A$6:$F$1000,6,0),"")</f>
        <v/>
      </c>
      <c r="I3102" s="132" t="str">
        <f t="shared" si="355"/>
        <v/>
      </c>
      <c r="R3102" s="132" t="str">
        <f>IFERROR(VLOOKUP(Q3102,PROVEEDORES!$A$2:$B$100,2,0),"")</f>
        <v/>
      </c>
      <c r="U3102" s="127" t="str">
        <f>IFERROR(VLOOKUP(V3102,TRANSPORTE!$A$4:$B$99,2,0),"")</f>
        <v/>
      </c>
      <c r="Y3102" s="127" t="str">
        <f>IFERROR(VLOOKUP(V3102,TRANSPORTE!$A$4:$C$99,3,0),"")</f>
        <v/>
      </c>
      <c r="Z3102" s="127" t="str">
        <f>IFERROR(VLOOKUP(V3102,TRANSPORTE!$A$4:$D$99,4,0),"")</f>
        <v/>
      </c>
      <c r="AA3102" s="127" t="str">
        <f>IFERROR(VLOOKUP(V3102,TRANSPORTE!$A$4:$E$99,5,0),"")</f>
        <v/>
      </c>
      <c r="AB3102" s="127" t="str">
        <f t="shared" si="357"/>
        <v/>
      </c>
      <c r="AC3102" s="127" t="str">
        <f t="shared" si="356"/>
        <v/>
      </c>
      <c r="AE3102" s="132" t="str">
        <f t="shared" si="354"/>
        <v/>
      </c>
      <c r="AH3102" s="127" t="str">
        <f t="shared" si="353"/>
        <v/>
      </c>
    </row>
    <row r="3103" spans="2:34" x14ac:dyDescent="0.3">
      <c r="B3103" s="127" t="str">
        <f t="shared" si="351"/>
        <v/>
      </c>
      <c r="C3103" s="127" t="str">
        <f t="shared" si="352"/>
        <v/>
      </c>
      <c r="E3103" s="159"/>
      <c r="F3103" s="148" t="str">
        <f>IFERROR(VLOOKUP(CONCATENATE(G3103,E3103),LOTES!$A$6:$D$1002,4,0),"")</f>
        <v/>
      </c>
      <c r="H3103" s="136" t="str">
        <f>IFERROR(VLOOKUP(CONCATENATE(G3103,E3103),LOTES!$A$6:$F$1000,6,0),"")</f>
        <v/>
      </c>
      <c r="I3103" s="132" t="str">
        <f t="shared" si="355"/>
        <v/>
      </c>
      <c r="R3103" s="132" t="str">
        <f>IFERROR(VLOOKUP(Q3103,PROVEEDORES!$A$2:$B$100,2,0),"")</f>
        <v/>
      </c>
      <c r="U3103" s="127" t="str">
        <f>IFERROR(VLOOKUP(V3103,TRANSPORTE!$A$4:$B$99,2,0),"")</f>
        <v/>
      </c>
      <c r="Y3103" s="127" t="str">
        <f>IFERROR(VLOOKUP(V3103,TRANSPORTE!$A$4:$C$99,3,0),"")</f>
        <v/>
      </c>
      <c r="Z3103" s="127" t="str">
        <f>IFERROR(VLOOKUP(V3103,TRANSPORTE!$A$4:$D$99,4,0),"")</f>
        <v/>
      </c>
      <c r="AA3103" s="127" t="str">
        <f>IFERROR(VLOOKUP(V3103,TRANSPORTE!$A$4:$E$99,5,0),"")</f>
        <v/>
      </c>
      <c r="AB3103" s="127" t="str">
        <f t="shared" si="357"/>
        <v/>
      </c>
      <c r="AC3103" s="127" t="str">
        <f t="shared" si="356"/>
        <v/>
      </c>
      <c r="AE3103" s="132" t="str">
        <f t="shared" si="354"/>
        <v/>
      </c>
      <c r="AH3103" s="127" t="str">
        <f t="shared" si="353"/>
        <v/>
      </c>
    </row>
    <row r="3104" spans="2:34" x14ac:dyDescent="0.3">
      <c r="B3104" s="127" t="str">
        <f t="shared" si="351"/>
        <v/>
      </c>
      <c r="C3104" s="127" t="str">
        <f t="shared" si="352"/>
        <v/>
      </c>
      <c r="E3104" s="159"/>
      <c r="F3104" s="148" t="str">
        <f>IFERROR(VLOOKUP(CONCATENATE(G3104,E3104),LOTES!$A$6:$D$1002,4,0),"")</f>
        <v/>
      </c>
      <c r="H3104" s="136" t="str">
        <f>IFERROR(VLOOKUP(CONCATENATE(G3104,E3104),LOTES!$A$6:$F$1000,6,0),"")</f>
        <v/>
      </c>
      <c r="I3104" s="132" t="str">
        <f t="shared" si="355"/>
        <v/>
      </c>
      <c r="R3104" s="132" t="str">
        <f>IFERROR(VLOOKUP(Q3104,PROVEEDORES!$A$2:$B$100,2,0),"")</f>
        <v/>
      </c>
      <c r="U3104" s="127" t="str">
        <f>IFERROR(VLOOKUP(V3104,TRANSPORTE!$A$4:$B$99,2,0),"")</f>
        <v/>
      </c>
      <c r="Y3104" s="127" t="str">
        <f>IFERROR(VLOOKUP(V3104,TRANSPORTE!$A$4:$C$99,3,0),"")</f>
        <v/>
      </c>
      <c r="Z3104" s="127" t="str">
        <f>IFERROR(VLOOKUP(V3104,TRANSPORTE!$A$4:$D$99,4,0),"")</f>
        <v/>
      </c>
      <c r="AA3104" s="127" t="str">
        <f>IFERROR(VLOOKUP(V3104,TRANSPORTE!$A$4:$E$99,5,0),"")</f>
        <v/>
      </c>
      <c r="AB3104" s="127" t="str">
        <f t="shared" si="357"/>
        <v/>
      </c>
      <c r="AC3104" s="127" t="str">
        <f t="shared" si="356"/>
        <v/>
      </c>
      <c r="AE3104" s="132" t="str">
        <f t="shared" si="354"/>
        <v/>
      </c>
      <c r="AH3104" s="127" t="str">
        <f t="shared" si="353"/>
        <v/>
      </c>
    </row>
    <row r="3105" spans="2:34" x14ac:dyDescent="0.3">
      <c r="B3105" s="127" t="str">
        <f t="shared" si="351"/>
        <v/>
      </c>
      <c r="C3105" s="127" t="str">
        <f t="shared" si="352"/>
        <v/>
      </c>
      <c r="E3105" s="159"/>
      <c r="F3105" s="148" t="str">
        <f>IFERROR(VLOOKUP(CONCATENATE(G3105,E3105),LOTES!$A$6:$D$1002,4,0),"")</f>
        <v/>
      </c>
      <c r="H3105" s="136" t="str">
        <f>IFERROR(VLOOKUP(CONCATENATE(G3105,E3105),LOTES!$A$6:$F$1000,6,0),"")</f>
        <v/>
      </c>
      <c r="I3105" s="132" t="str">
        <f t="shared" si="355"/>
        <v/>
      </c>
      <c r="R3105" s="132" t="str">
        <f>IFERROR(VLOOKUP(Q3105,PROVEEDORES!$A$2:$B$100,2,0),"")</f>
        <v/>
      </c>
      <c r="U3105" s="127" t="str">
        <f>IFERROR(VLOOKUP(V3105,TRANSPORTE!$A$4:$B$99,2,0),"")</f>
        <v/>
      </c>
      <c r="Y3105" s="127" t="str">
        <f>IFERROR(VLOOKUP(V3105,TRANSPORTE!$A$4:$C$99,3,0),"")</f>
        <v/>
      </c>
      <c r="Z3105" s="127" t="str">
        <f>IFERROR(VLOOKUP(V3105,TRANSPORTE!$A$4:$D$99,4,0),"")</f>
        <v/>
      </c>
      <c r="AA3105" s="127" t="str">
        <f>IFERROR(VLOOKUP(V3105,TRANSPORTE!$A$4:$E$99,5,0),"")</f>
        <v/>
      </c>
      <c r="AB3105" s="127" t="str">
        <f t="shared" si="357"/>
        <v/>
      </c>
      <c r="AC3105" s="127" t="str">
        <f t="shared" si="356"/>
        <v/>
      </c>
      <c r="AE3105" s="132" t="str">
        <f t="shared" si="354"/>
        <v/>
      </c>
      <c r="AH3105" s="127" t="str">
        <f t="shared" si="353"/>
        <v/>
      </c>
    </row>
    <row r="3106" spans="2:34" x14ac:dyDescent="0.3">
      <c r="B3106" s="127" t="str">
        <f t="shared" si="351"/>
        <v/>
      </c>
      <c r="C3106" s="127" t="str">
        <f t="shared" si="352"/>
        <v/>
      </c>
      <c r="E3106" s="159"/>
      <c r="F3106" s="148" t="str">
        <f>IFERROR(VLOOKUP(CONCATENATE(G3106,E3106),LOTES!$A$6:$D$1002,4,0),"")</f>
        <v/>
      </c>
      <c r="H3106" s="136" t="str">
        <f>IFERROR(VLOOKUP(CONCATENATE(G3106,E3106),LOTES!$A$6:$F$1000,6,0),"")</f>
        <v/>
      </c>
      <c r="I3106" s="132" t="str">
        <f t="shared" si="355"/>
        <v/>
      </c>
      <c r="R3106" s="132" t="str">
        <f>IFERROR(VLOOKUP(Q3106,PROVEEDORES!$A$2:$B$100,2,0),"")</f>
        <v/>
      </c>
      <c r="U3106" s="127" t="str">
        <f>IFERROR(VLOOKUP(V3106,TRANSPORTE!$A$4:$B$99,2,0),"")</f>
        <v/>
      </c>
      <c r="Y3106" s="127" t="str">
        <f>IFERROR(VLOOKUP(V3106,TRANSPORTE!$A$4:$C$99,3,0),"")</f>
        <v/>
      </c>
      <c r="Z3106" s="127" t="str">
        <f>IFERROR(VLOOKUP(V3106,TRANSPORTE!$A$4:$D$99,4,0),"")</f>
        <v/>
      </c>
      <c r="AA3106" s="127" t="str">
        <f>IFERROR(VLOOKUP(V3106,TRANSPORTE!$A$4:$E$99,5,0),"")</f>
        <v/>
      </c>
      <c r="AB3106" s="127" t="str">
        <f t="shared" si="357"/>
        <v/>
      </c>
      <c r="AC3106" s="127" t="str">
        <f t="shared" si="356"/>
        <v/>
      </c>
      <c r="AE3106" s="132" t="str">
        <f t="shared" si="354"/>
        <v/>
      </c>
      <c r="AH3106" s="127" t="str">
        <f t="shared" si="353"/>
        <v/>
      </c>
    </row>
    <row r="3107" spans="2:34" x14ac:dyDescent="0.3">
      <c r="B3107" s="127" t="str">
        <f t="shared" si="351"/>
        <v/>
      </c>
      <c r="C3107" s="127" t="str">
        <f t="shared" si="352"/>
        <v/>
      </c>
      <c r="E3107" s="159"/>
      <c r="F3107" s="148" t="str">
        <f>IFERROR(VLOOKUP(CONCATENATE(G3107,E3107),LOTES!$A$6:$D$1002,4,0),"")</f>
        <v/>
      </c>
      <c r="H3107" s="136" t="str">
        <f>IFERROR(VLOOKUP(CONCATENATE(G3107,E3107),LOTES!$A$6:$F$1000,6,0),"")</f>
        <v/>
      </c>
      <c r="I3107" s="132" t="str">
        <f t="shared" si="355"/>
        <v/>
      </c>
      <c r="R3107" s="132" t="str">
        <f>IFERROR(VLOOKUP(Q3107,PROVEEDORES!$A$2:$B$100,2,0),"")</f>
        <v/>
      </c>
      <c r="U3107" s="127" t="str">
        <f>IFERROR(VLOOKUP(V3107,TRANSPORTE!$A$4:$B$99,2,0),"")</f>
        <v/>
      </c>
      <c r="Y3107" s="127" t="str">
        <f>IFERROR(VLOOKUP(V3107,TRANSPORTE!$A$4:$C$99,3,0),"")</f>
        <v/>
      </c>
      <c r="Z3107" s="127" t="str">
        <f>IFERROR(VLOOKUP(V3107,TRANSPORTE!$A$4:$D$99,4,0),"")</f>
        <v/>
      </c>
      <c r="AA3107" s="127" t="str">
        <f>IFERROR(VLOOKUP(V3107,TRANSPORTE!$A$4:$E$99,5,0),"")</f>
        <v/>
      </c>
      <c r="AB3107" s="127" t="str">
        <f t="shared" si="357"/>
        <v/>
      </c>
      <c r="AC3107" s="127" t="str">
        <f t="shared" si="356"/>
        <v/>
      </c>
      <c r="AE3107" s="132" t="str">
        <f t="shared" si="354"/>
        <v/>
      </c>
      <c r="AH3107" s="127" t="str">
        <f t="shared" si="353"/>
        <v/>
      </c>
    </row>
    <row r="3108" spans="2:34" x14ac:dyDescent="0.3">
      <c r="B3108" s="127" t="str">
        <f t="shared" si="351"/>
        <v/>
      </c>
      <c r="C3108" s="127" t="str">
        <f t="shared" si="352"/>
        <v/>
      </c>
      <c r="E3108" s="159"/>
      <c r="F3108" s="148" t="str">
        <f>IFERROR(VLOOKUP(CONCATENATE(G3108,E3108),LOTES!$A$6:$D$1002,4,0),"")</f>
        <v/>
      </c>
      <c r="H3108" s="136" t="str">
        <f>IFERROR(VLOOKUP(CONCATENATE(G3108,E3108),LOTES!$A$6:$F$1000,6,0),"")</f>
        <v/>
      </c>
      <c r="I3108" s="132" t="str">
        <f t="shared" si="355"/>
        <v/>
      </c>
      <c r="R3108" s="132" t="str">
        <f>IFERROR(VLOOKUP(Q3108,PROVEEDORES!$A$2:$B$100,2,0),"")</f>
        <v/>
      </c>
      <c r="U3108" s="127" t="str">
        <f>IFERROR(VLOOKUP(V3108,TRANSPORTE!$A$4:$B$99,2,0),"")</f>
        <v/>
      </c>
      <c r="Y3108" s="127" t="str">
        <f>IFERROR(VLOOKUP(V3108,TRANSPORTE!$A$4:$C$99,3,0),"")</f>
        <v/>
      </c>
      <c r="Z3108" s="127" t="str">
        <f>IFERROR(VLOOKUP(V3108,TRANSPORTE!$A$4:$D$99,4,0),"")</f>
        <v/>
      </c>
      <c r="AA3108" s="127" t="str">
        <f>IFERROR(VLOOKUP(V3108,TRANSPORTE!$A$4:$E$99,5,0),"")</f>
        <v/>
      </c>
      <c r="AB3108" s="127" t="str">
        <f t="shared" si="357"/>
        <v/>
      </c>
      <c r="AC3108" s="127" t="str">
        <f t="shared" si="356"/>
        <v/>
      </c>
      <c r="AE3108" s="132" t="str">
        <f t="shared" si="354"/>
        <v/>
      </c>
      <c r="AH3108" s="127" t="str">
        <f t="shared" si="353"/>
        <v/>
      </c>
    </row>
    <row r="3109" spans="2:34" x14ac:dyDescent="0.3">
      <c r="B3109" s="127" t="str">
        <f t="shared" si="351"/>
        <v/>
      </c>
      <c r="C3109" s="127" t="str">
        <f t="shared" si="352"/>
        <v/>
      </c>
      <c r="E3109" s="159"/>
      <c r="F3109" s="148" t="str">
        <f>IFERROR(VLOOKUP(CONCATENATE(G3109,E3109),LOTES!$A$6:$D$1002,4,0),"")</f>
        <v/>
      </c>
      <c r="H3109" s="136" t="str">
        <f>IFERROR(VLOOKUP(CONCATENATE(G3109,E3109),LOTES!$A$6:$F$1000,6,0),"")</f>
        <v/>
      </c>
      <c r="I3109" s="132" t="str">
        <f t="shared" si="355"/>
        <v/>
      </c>
      <c r="R3109" s="132" t="str">
        <f>IFERROR(VLOOKUP(Q3109,PROVEEDORES!$A$2:$B$100,2,0),"")</f>
        <v/>
      </c>
      <c r="U3109" s="127" t="str">
        <f>IFERROR(VLOOKUP(V3109,TRANSPORTE!$A$4:$B$99,2,0),"")</f>
        <v/>
      </c>
      <c r="Y3109" s="127" t="str">
        <f>IFERROR(VLOOKUP(V3109,TRANSPORTE!$A$4:$C$99,3,0),"")</f>
        <v/>
      </c>
      <c r="Z3109" s="127" t="str">
        <f>IFERROR(VLOOKUP(V3109,TRANSPORTE!$A$4:$D$99,4,0),"")</f>
        <v/>
      </c>
      <c r="AA3109" s="127" t="str">
        <f>IFERROR(VLOOKUP(V3109,TRANSPORTE!$A$4:$E$99,5,0),"")</f>
        <v/>
      </c>
      <c r="AB3109" s="127" t="str">
        <f t="shared" si="357"/>
        <v/>
      </c>
      <c r="AC3109" s="127" t="str">
        <f t="shared" si="356"/>
        <v/>
      </c>
      <c r="AE3109" s="132" t="str">
        <f t="shared" si="354"/>
        <v/>
      </c>
      <c r="AH3109" s="127" t="str">
        <f t="shared" si="353"/>
        <v/>
      </c>
    </row>
    <row r="3110" spans="2:34" x14ac:dyDescent="0.3">
      <c r="B3110" s="127" t="str">
        <f t="shared" si="351"/>
        <v/>
      </c>
      <c r="C3110" s="127" t="str">
        <f t="shared" si="352"/>
        <v/>
      </c>
      <c r="E3110" s="159"/>
      <c r="F3110" s="148" t="str">
        <f>IFERROR(VLOOKUP(CONCATENATE(G3110,E3110),LOTES!$A$6:$D$1002,4,0),"")</f>
        <v/>
      </c>
      <c r="H3110" s="136" t="str">
        <f>IFERROR(VLOOKUP(CONCATENATE(G3110,E3110),LOTES!$A$6:$F$1000,6,0),"")</f>
        <v/>
      </c>
      <c r="I3110" s="132" t="str">
        <f t="shared" si="355"/>
        <v/>
      </c>
      <c r="R3110" s="132" t="str">
        <f>IFERROR(VLOOKUP(Q3110,PROVEEDORES!$A$2:$B$100,2,0),"")</f>
        <v/>
      </c>
      <c r="U3110" s="127" t="str">
        <f>IFERROR(VLOOKUP(V3110,TRANSPORTE!$A$4:$B$99,2,0),"")</f>
        <v/>
      </c>
      <c r="Y3110" s="127" t="str">
        <f>IFERROR(VLOOKUP(V3110,TRANSPORTE!$A$4:$C$99,3,0),"")</f>
        <v/>
      </c>
      <c r="Z3110" s="127" t="str">
        <f>IFERROR(VLOOKUP(V3110,TRANSPORTE!$A$4:$D$99,4,0),"")</f>
        <v/>
      </c>
      <c r="AA3110" s="127" t="str">
        <f>IFERROR(VLOOKUP(V3110,TRANSPORTE!$A$4:$E$99,5,0),"")</f>
        <v/>
      </c>
      <c r="AB3110" s="127" t="str">
        <f t="shared" si="357"/>
        <v/>
      </c>
      <c r="AC3110" s="127" t="str">
        <f t="shared" si="356"/>
        <v/>
      </c>
      <c r="AE3110" s="132" t="str">
        <f t="shared" si="354"/>
        <v/>
      </c>
      <c r="AH3110" s="127" t="str">
        <f t="shared" si="353"/>
        <v/>
      </c>
    </row>
    <row r="3111" spans="2:34" x14ac:dyDescent="0.3">
      <c r="B3111" s="127" t="str">
        <f t="shared" si="351"/>
        <v/>
      </c>
      <c r="C3111" s="127" t="str">
        <f t="shared" si="352"/>
        <v/>
      </c>
      <c r="E3111" s="159"/>
      <c r="F3111" s="148" t="str">
        <f>IFERROR(VLOOKUP(CONCATENATE(G3111,E3111),LOTES!$A$6:$D$1002,4,0),"")</f>
        <v/>
      </c>
      <c r="H3111" s="136" t="str">
        <f>IFERROR(VLOOKUP(CONCATENATE(G3111,E3111),LOTES!$A$6:$F$1000,6,0),"")</f>
        <v/>
      </c>
      <c r="I3111" s="132" t="str">
        <f t="shared" si="355"/>
        <v/>
      </c>
      <c r="R3111" s="132" t="str">
        <f>IFERROR(VLOOKUP(Q3111,PROVEEDORES!$A$2:$B$100,2,0),"")</f>
        <v/>
      </c>
      <c r="U3111" s="127" t="str">
        <f>IFERROR(VLOOKUP(V3111,TRANSPORTE!$A$4:$B$99,2,0),"")</f>
        <v/>
      </c>
      <c r="Y3111" s="127" t="str">
        <f>IFERROR(VLOOKUP(V3111,TRANSPORTE!$A$4:$C$99,3,0),"")</f>
        <v/>
      </c>
      <c r="Z3111" s="127" t="str">
        <f>IFERROR(VLOOKUP(V3111,TRANSPORTE!$A$4:$D$99,4,0),"")</f>
        <v/>
      </c>
      <c r="AA3111" s="127" t="str">
        <f>IFERROR(VLOOKUP(V3111,TRANSPORTE!$A$4:$E$99,5,0),"")</f>
        <v/>
      </c>
      <c r="AB3111" s="127" t="str">
        <f t="shared" si="357"/>
        <v/>
      </c>
      <c r="AC3111" s="127" t="str">
        <f t="shared" si="356"/>
        <v/>
      </c>
      <c r="AE3111" s="132" t="str">
        <f t="shared" si="354"/>
        <v/>
      </c>
      <c r="AH3111" s="127" t="str">
        <f t="shared" si="353"/>
        <v/>
      </c>
    </row>
    <row r="3112" spans="2:34" x14ac:dyDescent="0.3">
      <c r="B3112" s="127" t="str">
        <f t="shared" si="351"/>
        <v/>
      </c>
      <c r="C3112" s="127" t="str">
        <f t="shared" si="352"/>
        <v/>
      </c>
      <c r="E3112" s="159"/>
      <c r="F3112" s="148" t="str">
        <f>IFERROR(VLOOKUP(CONCATENATE(G3112,E3112),LOTES!$A$6:$D$1002,4,0),"")</f>
        <v/>
      </c>
      <c r="H3112" s="136" t="str">
        <f>IFERROR(VLOOKUP(CONCATENATE(G3112,E3112),LOTES!$A$6:$F$1000,6,0),"")</f>
        <v/>
      </c>
      <c r="I3112" s="132" t="str">
        <f t="shared" si="355"/>
        <v/>
      </c>
      <c r="R3112" s="132" t="str">
        <f>IFERROR(VLOOKUP(Q3112,PROVEEDORES!$A$2:$B$100,2,0),"")</f>
        <v/>
      </c>
      <c r="U3112" s="127" t="str">
        <f>IFERROR(VLOOKUP(V3112,TRANSPORTE!$A$4:$B$99,2,0),"")</f>
        <v/>
      </c>
      <c r="Y3112" s="127" t="str">
        <f>IFERROR(VLOOKUP(V3112,TRANSPORTE!$A$4:$C$99,3,0),"")</f>
        <v/>
      </c>
      <c r="Z3112" s="127" t="str">
        <f>IFERROR(VLOOKUP(V3112,TRANSPORTE!$A$4:$D$99,4,0),"")</f>
        <v/>
      </c>
      <c r="AA3112" s="127" t="str">
        <f>IFERROR(VLOOKUP(V3112,TRANSPORTE!$A$4:$E$99,5,0),"")</f>
        <v/>
      </c>
      <c r="AB3112" s="127" t="str">
        <f t="shared" si="357"/>
        <v/>
      </c>
      <c r="AC3112" s="127" t="str">
        <f t="shared" si="356"/>
        <v/>
      </c>
      <c r="AE3112" s="132" t="str">
        <f t="shared" si="354"/>
        <v/>
      </c>
      <c r="AH3112" s="127" t="str">
        <f t="shared" si="353"/>
        <v/>
      </c>
    </row>
    <row r="3113" spans="2:34" x14ac:dyDescent="0.3">
      <c r="B3113" s="127" t="str">
        <f t="shared" si="351"/>
        <v/>
      </c>
      <c r="C3113" s="127" t="str">
        <f t="shared" si="352"/>
        <v/>
      </c>
      <c r="E3113" s="159"/>
      <c r="F3113" s="148" t="str">
        <f>IFERROR(VLOOKUP(CONCATENATE(G3113,E3113),LOTES!$A$6:$D$1002,4,0),"")</f>
        <v/>
      </c>
      <c r="H3113" s="136" t="str">
        <f>IFERROR(VLOOKUP(CONCATENATE(G3113,E3113),LOTES!$A$6:$F$1000,6,0),"")</f>
        <v/>
      </c>
      <c r="I3113" s="132" t="str">
        <f t="shared" si="355"/>
        <v/>
      </c>
      <c r="R3113" s="132" t="str">
        <f>IFERROR(VLOOKUP(Q3113,PROVEEDORES!$A$2:$B$100,2,0),"")</f>
        <v/>
      </c>
      <c r="U3113" s="127" t="str">
        <f>IFERROR(VLOOKUP(V3113,TRANSPORTE!$A$4:$B$99,2,0),"")</f>
        <v/>
      </c>
      <c r="Y3113" s="127" t="str">
        <f>IFERROR(VLOOKUP(V3113,TRANSPORTE!$A$4:$C$99,3,0),"")</f>
        <v/>
      </c>
      <c r="Z3113" s="127" t="str">
        <f>IFERROR(VLOOKUP(V3113,TRANSPORTE!$A$4:$D$99,4,0),"")</f>
        <v/>
      </c>
      <c r="AA3113" s="127" t="str">
        <f>IFERROR(VLOOKUP(V3113,TRANSPORTE!$A$4:$E$99,5,0),"")</f>
        <v/>
      </c>
      <c r="AB3113" s="127" t="str">
        <f t="shared" si="357"/>
        <v/>
      </c>
      <c r="AC3113" s="127" t="str">
        <f t="shared" si="356"/>
        <v/>
      </c>
      <c r="AE3113" s="132" t="str">
        <f t="shared" si="354"/>
        <v/>
      </c>
      <c r="AH3113" s="127" t="str">
        <f t="shared" si="353"/>
        <v/>
      </c>
    </row>
    <row r="3114" spans="2:34" x14ac:dyDescent="0.3">
      <c r="B3114" s="127" t="str">
        <f t="shared" si="351"/>
        <v/>
      </c>
      <c r="C3114" s="127" t="str">
        <f t="shared" si="352"/>
        <v/>
      </c>
      <c r="E3114" s="159"/>
      <c r="F3114" s="148" t="str">
        <f>IFERROR(VLOOKUP(CONCATENATE(G3114,E3114),LOTES!$A$6:$D$1002,4,0),"")</f>
        <v/>
      </c>
      <c r="H3114" s="136" t="str">
        <f>IFERROR(VLOOKUP(CONCATENATE(G3114,E3114),LOTES!$A$6:$F$1000,6,0),"")</f>
        <v/>
      </c>
      <c r="I3114" s="132" t="str">
        <f t="shared" si="355"/>
        <v/>
      </c>
      <c r="R3114" s="132" t="str">
        <f>IFERROR(VLOOKUP(Q3114,PROVEEDORES!$A$2:$B$100,2,0),"")</f>
        <v/>
      </c>
      <c r="U3114" s="127" t="str">
        <f>IFERROR(VLOOKUP(V3114,TRANSPORTE!$A$4:$B$99,2,0),"")</f>
        <v/>
      </c>
      <c r="Y3114" s="127" t="str">
        <f>IFERROR(VLOOKUP(V3114,TRANSPORTE!$A$4:$C$99,3,0),"")</f>
        <v/>
      </c>
      <c r="Z3114" s="127" t="str">
        <f>IFERROR(VLOOKUP(V3114,TRANSPORTE!$A$4:$D$99,4,0),"")</f>
        <v/>
      </c>
      <c r="AA3114" s="127" t="str">
        <f>IFERROR(VLOOKUP(V3114,TRANSPORTE!$A$4:$E$99,5,0),"")</f>
        <v/>
      </c>
      <c r="AB3114" s="127" t="str">
        <f t="shared" si="357"/>
        <v/>
      </c>
      <c r="AC3114" s="127" t="str">
        <f t="shared" si="356"/>
        <v/>
      </c>
      <c r="AE3114" s="132" t="str">
        <f t="shared" si="354"/>
        <v/>
      </c>
      <c r="AH3114" s="127" t="str">
        <f t="shared" si="353"/>
        <v/>
      </c>
    </row>
    <row r="3115" spans="2:34" x14ac:dyDescent="0.3">
      <c r="B3115" s="127" t="str">
        <f t="shared" si="351"/>
        <v/>
      </c>
      <c r="C3115" s="127" t="str">
        <f t="shared" si="352"/>
        <v/>
      </c>
      <c r="E3115" s="159"/>
      <c r="F3115" s="148" t="str">
        <f>IFERROR(VLOOKUP(CONCATENATE(G3115,E3115),LOTES!$A$6:$D$1002,4,0),"")</f>
        <v/>
      </c>
      <c r="H3115" s="136" t="str">
        <f>IFERROR(VLOOKUP(CONCATENATE(G3115,E3115),LOTES!$A$6:$F$1000,6,0),"")</f>
        <v/>
      </c>
      <c r="I3115" s="132" t="str">
        <f t="shared" si="355"/>
        <v/>
      </c>
      <c r="R3115" s="132" t="str">
        <f>IFERROR(VLOOKUP(Q3115,PROVEEDORES!$A$2:$B$100,2,0),"")</f>
        <v/>
      </c>
      <c r="U3115" s="127" t="str">
        <f>IFERROR(VLOOKUP(V3115,TRANSPORTE!$A$4:$B$99,2,0),"")</f>
        <v/>
      </c>
      <c r="Y3115" s="127" t="str">
        <f>IFERROR(VLOOKUP(V3115,TRANSPORTE!$A$4:$C$99,3,0),"")</f>
        <v/>
      </c>
      <c r="Z3115" s="127" t="str">
        <f>IFERROR(VLOOKUP(V3115,TRANSPORTE!$A$4:$D$99,4,0),"")</f>
        <v/>
      </c>
      <c r="AA3115" s="127" t="str">
        <f>IFERROR(VLOOKUP(V3115,TRANSPORTE!$A$4:$E$99,5,0),"")</f>
        <v/>
      </c>
      <c r="AB3115" s="127" t="str">
        <f t="shared" si="357"/>
        <v/>
      </c>
      <c r="AC3115" s="127" t="str">
        <f t="shared" si="356"/>
        <v/>
      </c>
      <c r="AE3115" s="132" t="str">
        <f t="shared" si="354"/>
        <v/>
      </c>
      <c r="AH3115" s="127" t="str">
        <f t="shared" si="353"/>
        <v/>
      </c>
    </row>
    <row r="3116" spans="2:34" x14ac:dyDescent="0.3">
      <c r="B3116" s="127" t="str">
        <f t="shared" si="351"/>
        <v/>
      </c>
      <c r="C3116" s="127" t="str">
        <f t="shared" si="352"/>
        <v/>
      </c>
      <c r="E3116" s="159"/>
      <c r="F3116" s="148" t="str">
        <f>IFERROR(VLOOKUP(CONCATENATE(G3116,E3116),LOTES!$A$6:$D$1002,4,0),"")</f>
        <v/>
      </c>
      <c r="H3116" s="136" t="str">
        <f>IFERROR(VLOOKUP(CONCATENATE(G3116,E3116),LOTES!$A$6:$F$1000,6,0),"")</f>
        <v/>
      </c>
      <c r="I3116" s="132" t="str">
        <f t="shared" si="355"/>
        <v/>
      </c>
      <c r="R3116" s="132" t="str">
        <f>IFERROR(VLOOKUP(Q3116,PROVEEDORES!$A$2:$B$100,2,0),"")</f>
        <v/>
      </c>
      <c r="U3116" s="127" t="str">
        <f>IFERROR(VLOOKUP(V3116,TRANSPORTE!$A$4:$B$99,2,0),"")</f>
        <v/>
      </c>
      <c r="Y3116" s="127" t="str">
        <f>IFERROR(VLOOKUP(V3116,TRANSPORTE!$A$4:$C$99,3,0),"")</f>
        <v/>
      </c>
      <c r="Z3116" s="127" t="str">
        <f>IFERROR(VLOOKUP(V3116,TRANSPORTE!$A$4:$D$99,4,0),"")</f>
        <v/>
      </c>
      <c r="AA3116" s="127" t="str">
        <f>IFERROR(VLOOKUP(V3116,TRANSPORTE!$A$4:$E$99,5,0),"")</f>
        <v/>
      </c>
      <c r="AB3116" s="127" t="str">
        <f t="shared" si="357"/>
        <v/>
      </c>
      <c r="AC3116" s="127" t="str">
        <f t="shared" si="356"/>
        <v/>
      </c>
      <c r="AE3116" s="132" t="str">
        <f t="shared" si="354"/>
        <v/>
      </c>
      <c r="AH3116" s="127" t="str">
        <f t="shared" si="353"/>
        <v/>
      </c>
    </row>
    <row r="3117" spans="2:34" x14ac:dyDescent="0.3">
      <c r="B3117" s="127" t="str">
        <f t="shared" si="351"/>
        <v/>
      </c>
      <c r="C3117" s="127" t="str">
        <f t="shared" si="352"/>
        <v/>
      </c>
      <c r="E3117" s="159"/>
      <c r="F3117" s="148" t="str">
        <f>IFERROR(VLOOKUP(CONCATENATE(G3117,E3117),LOTES!$A$6:$D$1002,4,0),"")</f>
        <v/>
      </c>
      <c r="H3117" s="136" t="str">
        <f>IFERROR(VLOOKUP(CONCATENATE(G3117,E3117),LOTES!$A$6:$F$1000,6,0),"")</f>
        <v/>
      </c>
      <c r="I3117" s="132" t="str">
        <f t="shared" si="355"/>
        <v/>
      </c>
      <c r="R3117" s="132" t="str">
        <f>IFERROR(VLOOKUP(Q3117,PROVEEDORES!$A$2:$B$100,2,0),"")</f>
        <v/>
      </c>
      <c r="U3117" s="127" t="str">
        <f>IFERROR(VLOOKUP(V3117,TRANSPORTE!$A$4:$B$99,2,0),"")</f>
        <v/>
      </c>
      <c r="Y3117" s="127" t="str">
        <f>IFERROR(VLOOKUP(V3117,TRANSPORTE!$A$4:$C$99,3,0),"")</f>
        <v/>
      </c>
      <c r="Z3117" s="127" t="str">
        <f>IFERROR(VLOOKUP(V3117,TRANSPORTE!$A$4:$D$99,4,0),"")</f>
        <v/>
      </c>
      <c r="AA3117" s="127" t="str">
        <f>IFERROR(VLOOKUP(V3117,TRANSPORTE!$A$4:$E$99,5,0),"")</f>
        <v/>
      </c>
      <c r="AB3117" s="127" t="str">
        <f t="shared" si="357"/>
        <v/>
      </c>
      <c r="AC3117" s="127" t="str">
        <f t="shared" si="356"/>
        <v/>
      </c>
      <c r="AE3117" s="132" t="str">
        <f t="shared" si="354"/>
        <v/>
      </c>
      <c r="AH3117" s="127" t="str">
        <f t="shared" si="353"/>
        <v/>
      </c>
    </row>
    <row r="3118" spans="2:34" x14ac:dyDescent="0.3">
      <c r="B3118" s="127" t="str">
        <f t="shared" si="351"/>
        <v/>
      </c>
      <c r="C3118" s="127" t="str">
        <f t="shared" si="352"/>
        <v/>
      </c>
      <c r="E3118" s="159"/>
      <c r="F3118" s="148" t="str">
        <f>IFERROR(VLOOKUP(CONCATENATE(G3118,E3118),LOTES!$A$6:$D$1002,4,0),"")</f>
        <v/>
      </c>
      <c r="H3118" s="136" t="str">
        <f>IFERROR(VLOOKUP(CONCATENATE(G3118,E3118),LOTES!$A$6:$F$1000,6,0),"")</f>
        <v/>
      </c>
      <c r="I3118" s="132" t="str">
        <f t="shared" si="355"/>
        <v/>
      </c>
      <c r="R3118" s="132" t="str">
        <f>IFERROR(VLOOKUP(Q3118,PROVEEDORES!$A$2:$B$100,2,0),"")</f>
        <v/>
      </c>
      <c r="U3118" s="127" t="str">
        <f>IFERROR(VLOOKUP(V3118,TRANSPORTE!$A$4:$B$99,2,0),"")</f>
        <v/>
      </c>
      <c r="Y3118" s="127" t="str">
        <f>IFERROR(VLOOKUP(V3118,TRANSPORTE!$A$4:$C$99,3,0),"")</f>
        <v/>
      </c>
      <c r="Z3118" s="127" t="str">
        <f>IFERROR(VLOOKUP(V3118,TRANSPORTE!$A$4:$D$99,4,0),"")</f>
        <v/>
      </c>
      <c r="AA3118" s="127" t="str">
        <f>IFERROR(VLOOKUP(V3118,TRANSPORTE!$A$4:$E$99,5,0),"")</f>
        <v/>
      </c>
      <c r="AB3118" s="127" t="str">
        <f t="shared" si="357"/>
        <v/>
      </c>
      <c r="AC3118" s="127" t="str">
        <f t="shared" si="356"/>
        <v/>
      </c>
      <c r="AE3118" s="132" t="str">
        <f t="shared" si="354"/>
        <v/>
      </c>
      <c r="AH3118" s="127" t="str">
        <f t="shared" si="353"/>
        <v/>
      </c>
    </row>
    <row r="3119" spans="2:34" x14ac:dyDescent="0.3">
      <c r="B3119" s="127" t="str">
        <f t="shared" si="351"/>
        <v/>
      </c>
      <c r="C3119" s="127" t="str">
        <f t="shared" si="352"/>
        <v/>
      </c>
      <c r="E3119" s="159"/>
      <c r="F3119" s="148" t="str">
        <f>IFERROR(VLOOKUP(CONCATENATE(G3119,E3119),LOTES!$A$6:$D$1002,4,0),"")</f>
        <v/>
      </c>
      <c r="H3119" s="136" t="str">
        <f>IFERROR(VLOOKUP(CONCATENATE(G3119,E3119),LOTES!$A$6:$F$1000,6,0),"")</f>
        <v/>
      </c>
      <c r="I3119" s="132" t="str">
        <f t="shared" si="355"/>
        <v/>
      </c>
      <c r="R3119" s="132" t="str">
        <f>IFERROR(VLOOKUP(Q3119,PROVEEDORES!$A$2:$B$100,2,0),"")</f>
        <v/>
      </c>
      <c r="U3119" s="127" t="str">
        <f>IFERROR(VLOOKUP(V3119,TRANSPORTE!$A$4:$B$99,2,0),"")</f>
        <v/>
      </c>
      <c r="Y3119" s="127" t="str">
        <f>IFERROR(VLOOKUP(V3119,TRANSPORTE!$A$4:$C$99,3,0),"")</f>
        <v/>
      </c>
      <c r="Z3119" s="127" t="str">
        <f>IFERROR(VLOOKUP(V3119,TRANSPORTE!$A$4:$D$99,4,0),"")</f>
        <v/>
      </c>
      <c r="AA3119" s="127" t="str">
        <f>IFERROR(VLOOKUP(V3119,TRANSPORTE!$A$4:$E$99,5,0),"")</f>
        <v/>
      </c>
      <c r="AB3119" s="127" t="str">
        <f t="shared" si="357"/>
        <v/>
      </c>
      <c r="AC3119" s="127" t="str">
        <f t="shared" si="356"/>
        <v/>
      </c>
      <c r="AE3119" s="132" t="str">
        <f t="shared" si="354"/>
        <v/>
      </c>
      <c r="AH3119" s="127" t="str">
        <f t="shared" si="353"/>
        <v/>
      </c>
    </row>
    <row r="3120" spans="2:34" x14ac:dyDescent="0.3">
      <c r="B3120" s="127" t="str">
        <f t="shared" si="351"/>
        <v/>
      </c>
      <c r="C3120" s="127" t="str">
        <f t="shared" si="352"/>
        <v/>
      </c>
      <c r="E3120" s="159"/>
      <c r="F3120" s="148" t="str">
        <f>IFERROR(VLOOKUP(CONCATENATE(G3120,E3120),LOTES!$A$6:$D$1002,4,0),"")</f>
        <v/>
      </c>
      <c r="H3120" s="136" t="str">
        <f>IFERROR(VLOOKUP(CONCATENATE(G3120,E3120),LOTES!$A$6:$F$1000,6,0),"")</f>
        <v/>
      </c>
      <c r="I3120" s="132" t="str">
        <f t="shared" si="355"/>
        <v/>
      </c>
      <c r="R3120" s="132" t="str">
        <f>IFERROR(VLOOKUP(Q3120,PROVEEDORES!$A$2:$B$100,2,0),"")</f>
        <v/>
      </c>
      <c r="U3120" s="127" t="str">
        <f>IFERROR(VLOOKUP(V3120,TRANSPORTE!$A$4:$B$99,2,0),"")</f>
        <v/>
      </c>
      <c r="Y3120" s="127" t="str">
        <f>IFERROR(VLOOKUP(V3120,TRANSPORTE!$A$4:$C$99,3,0),"")</f>
        <v/>
      </c>
      <c r="Z3120" s="127" t="str">
        <f>IFERROR(VLOOKUP(V3120,TRANSPORTE!$A$4:$D$99,4,0),"")</f>
        <v/>
      </c>
      <c r="AA3120" s="127" t="str">
        <f>IFERROR(VLOOKUP(V3120,TRANSPORTE!$A$4:$E$99,5,0),"")</f>
        <v/>
      </c>
      <c r="AB3120" s="127" t="str">
        <f t="shared" si="357"/>
        <v/>
      </c>
      <c r="AC3120" s="127" t="str">
        <f t="shared" si="356"/>
        <v/>
      </c>
      <c r="AE3120" s="132" t="str">
        <f t="shared" si="354"/>
        <v/>
      </c>
      <c r="AH3120" s="127" t="str">
        <f t="shared" si="353"/>
        <v/>
      </c>
    </row>
    <row r="3121" spans="2:34" x14ac:dyDescent="0.3">
      <c r="B3121" s="127" t="str">
        <f t="shared" si="351"/>
        <v/>
      </c>
      <c r="C3121" s="127" t="str">
        <f t="shared" si="352"/>
        <v/>
      </c>
      <c r="E3121" s="159"/>
      <c r="F3121" s="148" t="str">
        <f>IFERROR(VLOOKUP(CONCATENATE(G3121,E3121),LOTES!$A$6:$D$1002,4,0),"")</f>
        <v/>
      </c>
      <c r="H3121" s="136" t="str">
        <f>IFERROR(VLOOKUP(CONCATENATE(G3121,E3121),LOTES!$A$6:$F$1000,6,0),"")</f>
        <v/>
      </c>
      <c r="I3121" s="132" t="str">
        <f t="shared" si="355"/>
        <v/>
      </c>
      <c r="R3121" s="132" t="str">
        <f>IFERROR(VLOOKUP(Q3121,PROVEEDORES!$A$2:$B$100,2,0),"")</f>
        <v/>
      </c>
      <c r="U3121" s="127" t="str">
        <f>IFERROR(VLOOKUP(V3121,TRANSPORTE!$A$4:$B$99,2,0),"")</f>
        <v/>
      </c>
      <c r="Y3121" s="127" t="str">
        <f>IFERROR(VLOOKUP(V3121,TRANSPORTE!$A$4:$C$99,3,0),"")</f>
        <v/>
      </c>
      <c r="Z3121" s="127" t="str">
        <f>IFERROR(VLOOKUP(V3121,TRANSPORTE!$A$4:$D$99,4,0),"")</f>
        <v/>
      </c>
      <c r="AA3121" s="127" t="str">
        <f>IFERROR(VLOOKUP(V3121,TRANSPORTE!$A$4:$E$99,5,0),"")</f>
        <v/>
      </c>
      <c r="AB3121" s="127" t="str">
        <f t="shared" si="357"/>
        <v/>
      </c>
      <c r="AC3121" s="127" t="str">
        <f t="shared" si="356"/>
        <v/>
      </c>
      <c r="AE3121" s="132" t="str">
        <f t="shared" si="354"/>
        <v/>
      </c>
      <c r="AH3121" s="127" t="str">
        <f t="shared" si="353"/>
        <v/>
      </c>
    </row>
    <row r="3122" spans="2:34" x14ac:dyDescent="0.3">
      <c r="B3122" s="127" t="str">
        <f t="shared" si="351"/>
        <v/>
      </c>
      <c r="C3122" s="127" t="str">
        <f t="shared" si="352"/>
        <v/>
      </c>
      <c r="E3122" s="159"/>
      <c r="F3122" s="148" t="str">
        <f>IFERROR(VLOOKUP(CONCATENATE(G3122,E3122),LOTES!$A$6:$D$1002,4,0),"")</f>
        <v/>
      </c>
      <c r="H3122" s="136" t="str">
        <f>IFERROR(VLOOKUP(CONCATENATE(G3122,E3122),LOTES!$A$6:$F$1000,6,0),"")</f>
        <v/>
      </c>
      <c r="I3122" s="132" t="str">
        <f t="shared" si="355"/>
        <v/>
      </c>
      <c r="R3122" s="132" t="str">
        <f>IFERROR(VLOOKUP(Q3122,PROVEEDORES!$A$2:$B$100,2,0),"")</f>
        <v/>
      </c>
      <c r="U3122" s="127" t="str">
        <f>IFERROR(VLOOKUP(V3122,TRANSPORTE!$A$4:$B$99,2,0),"")</f>
        <v/>
      </c>
      <c r="Y3122" s="127" t="str">
        <f>IFERROR(VLOOKUP(V3122,TRANSPORTE!$A$4:$C$99,3,0),"")</f>
        <v/>
      </c>
      <c r="Z3122" s="127" t="str">
        <f>IFERROR(VLOOKUP(V3122,TRANSPORTE!$A$4:$D$99,4,0),"")</f>
        <v/>
      </c>
      <c r="AA3122" s="127" t="str">
        <f>IFERROR(VLOOKUP(V3122,TRANSPORTE!$A$4:$E$99,5,0),"")</f>
        <v/>
      </c>
      <c r="AB3122" s="127" t="str">
        <f t="shared" si="357"/>
        <v/>
      </c>
      <c r="AC3122" s="127" t="str">
        <f t="shared" si="356"/>
        <v/>
      </c>
      <c r="AE3122" s="132" t="str">
        <f t="shared" si="354"/>
        <v/>
      </c>
      <c r="AH3122" s="127" t="str">
        <f t="shared" si="353"/>
        <v/>
      </c>
    </row>
    <row r="3123" spans="2:34" x14ac:dyDescent="0.3">
      <c r="B3123" s="127" t="str">
        <f t="shared" si="351"/>
        <v/>
      </c>
      <c r="C3123" s="127" t="str">
        <f t="shared" si="352"/>
        <v/>
      </c>
      <c r="E3123" s="159"/>
      <c r="F3123" s="148" t="str">
        <f>IFERROR(VLOOKUP(CONCATENATE(G3123,E3123),LOTES!$A$6:$D$1002,4,0),"")</f>
        <v/>
      </c>
      <c r="H3123" s="136" t="str">
        <f>IFERROR(VLOOKUP(CONCATENATE(G3123,E3123),LOTES!$A$6:$F$1000,6,0),"")</f>
        <v/>
      </c>
      <c r="I3123" s="132" t="str">
        <f t="shared" si="355"/>
        <v/>
      </c>
      <c r="R3123" s="132" t="str">
        <f>IFERROR(VLOOKUP(Q3123,PROVEEDORES!$A$2:$B$100,2,0),"")</f>
        <v/>
      </c>
      <c r="U3123" s="127" t="str">
        <f>IFERROR(VLOOKUP(V3123,TRANSPORTE!$A$4:$B$99,2,0),"")</f>
        <v/>
      </c>
      <c r="Y3123" s="127" t="str">
        <f>IFERROR(VLOOKUP(V3123,TRANSPORTE!$A$4:$C$99,3,0),"")</f>
        <v/>
      </c>
      <c r="Z3123" s="127" t="str">
        <f>IFERROR(VLOOKUP(V3123,TRANSPORTE!$A$4:$D$99,4,0),"")</f>
        <v/>
      </c>
      <c r="AA3123" s="127" t="str">
        <f>IFERROR(VLOOKUP(V3123,TRANSPORTE!$A$4:$E$99,5,0),"")</f>
        <v/>
      </c>
      <c r="AB3123" s="127" t="str">
        <f t="shared" si="357"/>
        <v/>
      </c>
      <c r="AC3123" s="127" t="str">
        <f t="shared" si="356"/>
        <v/>
      </c>
      <c r="AE3123" s="132" t="str">
        <f t="shared" si="354"/>
        <v/>
      </c>
      <c r="AH3123" s="127" t="str">
        <f t="shared" si="353"/>
        <v/>
      </c>
    </row>
    <row r="3124" spans="2:34" x14ac:dyDescent="0.3">
      <c r="B3124" s="127" t="str">
        <f t="shared" si="351"/>
        <v/>
      </c>
      <c r="C3124" s="127" t="str">
        <f t="shared" si="352"/>
        <v/>
      </c>
      <c r="E3124" s="159"/>
      <c r="F3124" s="148" t="str">
        <f>IFERROR(VLOOKUP(CONCATENATE(G3124,E3124),LOTES!$A$6:$D$1002,4,0),"")</f>
        <v/>
      </c>
      <c r="H3124" s="136" t="str">
        <f>IFERROR(VLOOKUP(CONCATENATE(G3124,E3124),LOTES!$A$6:$F$1000,6,0),"")</f>
        <v/>
      </c>
      <c r="I3124" s="132" t="str">
        <f t="shared" si="355"/>
        <v/>
      </c>
      <c r="R3124" s="132" t="str">
        <f>IFERROR(VLOOKUP(Q3124,PROVEEDORES!$A$2:$B$100,2,0),"")</f>
        <v/>
      </c>
      <c r="U3124" s="127" t="str">
        <f>IFERROR(VLOOKUP(V3124,TRANSPORTE!$A$4:$B$99,2,0),"")</f>
        <v/>
      </c>
      <c r="Y3124" s="127" t="str">
        <f>IFERROR(VLOOKUP(V3124,TRANSPORTE!$A$4:$C$99,3,0),"")</f>
        <v/>
      </c>
      <c r="Z3124" s="127" t="str">
        <f>IFERROR(VLOOKUP(V3124,TRANSPORTE!$A$4:$D$99,4,0),"")</f>
        <v/>
      </c>
      <c r="AA3124" s="127" t="str">
        <f>IFERROR(VLOOKUP(V3124,TRANSPORTE!$A$4:$E$99,5,0),"")</f>
        <v/>
      </c>
      <c r="AB3124" s="127" t="str">
        <f t="shared" si="357"/>
        <v/>
      </c>
      <c r="AC3124" s="127" t="str">
        <f t="shared" si="356"/>
        <v/>
      </c>
      <c r="AE3124" s="132" t="str">
        <f t="shared" si="354"/>
        <v/>
      </c>
      <c r="AH3124" s="127" t="str">
        <f t="shared" si="353"/>
        <v/>
      </c>
    </row>
    <row r="3125" spans="2:34" x14ac:dyDescent="0.3">
      <c r="B3125" s="127" t="str">
        <f t="shared" si="351"/>
        <v/>
      </c>
      <c r="C3125" s="127" t="str">
        <f t="shared" si="352"/>
        <v/>
      </c>
      <c r="E3125" s="159"/>
      <c r="F3125" s="148" t="str">
        <f>IFERROR(VLOOKUP(CONCATENATE(G3125,E3125),LOTES!$A$6:$D$1002,4,0),"")</f>
        <v/>
      </c>
      <c r="H3125" s="136" t="str">
        <f>IFERROR(VLOOKUP(CONCATENATE(G3125,E3125),LOTES!$A$6:$F$1000,6,0),"")</f>
        <v/>
      </c>
      <c r="I3125" s="132" t="str">
        <f t="shared" si="355"/>
        <v/>
      </c>
      <c r="R3125" s="132" t="str">
        <f>IFERROR(VLOOKUP(Q3125,PROVEEDORES!$A$2:$B$100,2,0),"")</f>
        <v/>
      </c>
      <c r="U3125" s="127" t="str">
        <f>IFERROR(VLOOKUP(V3125,TRANSPORTE!$A$4:$B$99,2,0),"")</f>
        <v/>
      </c>
      <c r="Y3125" s="127" t="str">
        <f>IFERROR(VLOOKUP(V3125,TRANSPORTE!$A$4:$C$99,3,0),"")</f>
        <v/>
      </c>
      <c r="Z3125" s="127" t="str">
        <f>IFERROR(VLOOKUP(V3125,TRANSPORTE!$A$4:$D$99,4,0),"")</f>
        <v/>
      </c>
      <c r="AA3125" s="127" t="str">
        <f>IFERROR(VLOOKUP(V3125,TRANSPORTE!$A$4:$E$99,5,0),"")</f>
        <v/>
      </c>
      <c r="AB3125" s="127" t="str">
        <f t="shared" si="357"/>
        <v/>
      </c>
      <c r="AC3125" s="127" t="str">
        <f t="shared" si="356"/>
        <v/>
      </c>
      <c r="AE3125" s="132" t="str">
        <f t="shared" si="354"/>
        <v/>
      </c>
      <c r="AH3125" s="127" t="str">
        <f t="shared" si="353"/>
        <v/>
      </c>
    </row>
    <row r="3126" spans="2:34" x14ac:dyDescent="0.3">
      <c r="B3126" s="127" t="str">
        <f t="shared" si="351"/>
        <v/>
      </c>
      <c r="C3126" s="127" t="str">
        <f t="shared" si="352"/>
        <v/>
      </c>
      <c r="E3126" s="159"/>
      <c r="F3126" s="148" t="str">
        <f>IFERROR(VLOOKUP(CONCATENATE(G3126,E3126),LOTES!$A$6:$D$1002,4,0),"")</f>
        <v/>
      </c>
      <c r="H3126" s="136" t="str">
        <f>IFERROR(VLOOKUP(CONCATENATE(G3126,E3126),LOTES!$A$6:$F$1000,6,0),"")</f>
        <v/>
      </c>
      <c r="I3126" s="132" t="str">
        <f t="shared" si="355"/>
        <v/>
      </c>
      <c r="R3126" s="132" t="str">
        <f>IFERROR(VLOOKUP(Q3126,PROVEEDORES!$A$2:$B$100,2,0),"")</f>
        <v/>
      </c>
      <c r="U3126" s="127" t="str">
        <f>IFERROR(VLOOKUP(V3126,TRANSPORTE!$A$4:$B$99,2,0),"")</f>
        <v/>
      </c>
      <c r="Y3126" s="127" t="str">
        <f>IFERROR(VLOOKUP(V3126,TRANSPORTE!$A$4:$C$99,3,0),"")</f>
        <v/>
      </c>
      <c r="Z3126" s="127" t="str">
        <f>IFERROR(VLOOKUP(V3126,TRANSPORTE!$A$4:$D$99,4,0),"")</f>
        <v/>
      </c>
      <c r="AA3126" s="127" t="str">
        <f>IFERROR(VLOOKUP(V3126,TRANSPORTE!$A$4:$E$99,5,0),"")</f>
        <v/>
      </c>
      <c r="AB3126" s="127" t="str">
        <f t="shared" si="357"/>
        <v/>
      </c>
      <c r="AC3126" s="127" t="str">
        <f t="shared" si="356"/>
        <v/>
      </c>
      <c r="AE3126" s="132" t="str">
        <f t="shared" si="354"/>
        <v/>
      </c>
      <c r="AH3126" s="127" t="str">
        <f t="shared" si="353"/>
        <v/>
      </c>
    </row>
    <row r="3127" spans="2:34" x14ac:dyDescent="0.3">
      <c r="B3127" s="127" t="str">
        <f t="shared" si="351"/>
        <v/>
      </c>
      <c r="C3127" s="127" t="str">
        <f t="shared" si="352"/>
        <v/>
      </c>
      <c r="E3127" s="159"/>
      <c r="F3127" s="148" t="str">
        <f>IFERROR(VLOOKUP(CONCATENATE(G3127,E3127),LOTES!$A$6:$D$1002,4,0),"")</f>
        <v/>
      </c>
      <c r="H3127" s="136" t="str">
        <f>IFERROR(VLOOKUP(CONCATENATE(G3127,E3127),LOTES!$A$6:$F$1000,6,0),"")</f>
        <v/>
      </c>
      <c r="I3127" s="132" t="str">
        <f t="shared" si="355"/>
        <v/>
      </c>
      <c r="R3127" s="132" t="str">
        <f>IFERROR(VLOOKUP(Q3127,PROVEEDORES!$A$2:$B$100,2,0),"")</f>
        <v/>
      </c>
      <c r="U3127" s="127" t="str">
        <f>IFERROR(VLOOKUP(V3127,TRANSPORTE!$A$4:$B$99,2,0),"")</f>
        <v/>
      </c>
      <c r="Y3127" s="127" t="str">
        <f>IFERROR(VLOOKUP(V3127,TRANSPORTE!$A$4:$C$99,3,0),"")</f>
        <v/>
      </c>
      <c r="Z3127" s="127" t="str">
        <f>IFERROR(VLOOKUP(V3127,TRANSPORTE!$A$4:$D$99,4,0),"")</f>
        <v/>
      </c>
      <c r="AA3127" s="127" t="str">
        <f>IFERROR(VLOOKUP(V3127,TRANSPORTE!$A$4:$E$99,5,0),"")</f>
        <v/>
      </c>
      <c r="AB3127" s="127" t="str">
        <f t="shared" si="357"/>
        <v/>
      </c>
      <c r="AC3127" s="127" t="str">
        <f t="shared" si="356"/>
        <v/>
      </c>
      <c r="AE3127" s="132" t="str">
        <f t="shared" si="354"/>
        <v/>
      </c>
      <c r="AH3127" s="127" t="str">
        <f t="shared" si="353"/>
        <v/>
      </c>
    </row>
    <row r="3128" spans="2:34" x14ac:dyDescent="0.3">
      <c r="B3128" s="127" t="str">
        <f t="shared" si="351"/>
        <v/>
      </c>
      <c r="C3128" s="127" t="str">
        <f t="shared" si="352"/>
        <v/>
      </c>
      <c r="E3128" s="159"/>
      <c r="F3128" s="148" t="str">
        <f>IFERROR(VLOOKUP(CONCATENATE(G3128,E3128),LOTES!$A$6:$D$1002,4,0),"")</f>
        <v/>
      </c>
      <c r="H3128" s="136" t="str">
        <f>IFERROR(VLOOKUP(CONCATENATE(G3128,E3128),LOTES!$A$6:$F$1000,6,0),"")</f>
        <v/>
      </c>
      <c r="I3128" s="132" t="str">
        <f t="shared" si="355"/>
        <v/>
      </c>
      <c r="R3128" s="132" t="str">
        <f>IFERROR(VLOOKUP(Q3128,PROVEEDORES!$A$2:$B$100,2,0),"")</f>
        <v/>
      </c>
      <c r="U3128" s="127" t="str">
        <f>IFERROR(VLOOKUP(V3128,TRANSPORTE!$A$4:$B$99,2,0),"")</f>
        <v/>
      </c>
      <c r="Y3128" s="127" t="str">
        <f>IFERROR(VLOOKUP(V3128,TRANSPORTE!$A$4:$C$99,3,0),"")</f>
        <v/>
      </c>
      <c r="Z3128" s="127" t="str">
        <f>IFERROR(VLOOKUP(V3128,TRANSPORTE!$A$4:$D$99,4,0),"")</f>
        <v/>
      </c>
      <c r="AA3128" s="127" t="str">
        <f>IFERROR(VLOOKUP(V3128,TRANSPORTE!$A$4:$E$99,5,0),"")</f>
        <v/>
      </c>
      <c r="AB3128" s="127" t="str">
        <f t="shared" si="357"/>
        <v/>
      </c>
      <c r="AC3128" s="127" t="str">
        <f t="shared" si="356"/>
        <v/>
      </c>
      <c r="AE3128" s="132" t="str">
        <f t="shared" si="354"/>
        <v/>
      </c>
      <c r="AH3128" s="127" t="str">
        <f t="shared" si="353"/>
        <v/>
      </c>
    </row>
    <row r="3129" spans="2:34" x14ac:dyDescent="0.3">
      <c r="B3129" s="127" t="str">
        <f t="shared" si="351"/>
        <v/>
      </c>
      <c r="C3129" s="127" t="str">
        <f t="shared" si="352"/>
        <v/>
      </c>
      <c r="E3129" s="159"/>
      <c r="F3129" s="148" t="str">
        <f>IFERROR(VLOOKUP(CONCATENATE(G3129,E3129),LOTES!$A$6:$D$1002,4,0),"")</f>
        <v/>
      </c>
      <c r="H3129" s="136" t="str">
        <f>IFERROR(VLOOKUP(CONCATENATE(G3129,E3129),LOTES!$A$6:$F$1000,6,0),"")</f>
        <v/>
      </c>
      <c r="I3129" s="132" t="str">
        <f t="shared" si="355"/>
        <v/>
      </c>
      <c r="R3129" s="132" t="str">
        <f>IFERROR(VLOOKUP(Q3129,PROVEEDORES!$A$2:$B$100,2,0),"")</f>
        <v/>
      </c>
      <c r="U3129" s="127" t="str">
        <f>IFERROR(VLOOKUP(V3129,TRANSPORTE!$A$4:$B$99,2,0),"")</f>
        <v/>
      </c>
      <c r="Y3129" s="127" t="str">
        <f>IFERROR(VLOOKUP(V3129,TRANSPORTE!$A$4:$C$99,3,0),"")</f>
        <v/>
      </c>
      <c r="Z3129" s="127" t="str">
        <f>IFERROR(VLOOKUP(V3129,TRANSPORTE!$A$4:$D$99,4,0),"")</f>
        <v/>
      </c>
      <c r="AA3129" s="127" t="str">
        <f>IFERROR(VLOOKUP(V3129,TRANSPORTE!$A$4:$E$99,5,0),"")</f>
        <v/>
      </c>
      <c r="AB3129" s="127" t="str">
        <f t="shared" si="357"/>
        <v/>
      </c>
      <c r="AC3129" s="127" t="str">
        <f t="shared" si="356"/>
        <v/>
      </c>
      <c r="AE3129" s="132" t="str">
        <f t="shared" si="354"/>
        <v/>
      </c>
      <c r="AH3129" s="127" t="str">
        <f t="shared" si="353"/>
        <v/>
      </c>
    </row>
    <row r="3130" spans="2:34" x14ac:dyDescent="0.3">
      <c r="B3130" s="127" t="str">
        <f t="shared" si="351"/>
        <v/>
      </c>
      <c r="C3130" s="127" t="str">
        <f t="shared" si="352"/>
        <v/>
      </c>
      <c r="E3130" s="159"/>
      <c r="F3130" s="148" t="str">
        <f>IFERROR(VLOOKUP(CONCATENATE(G3130,E3130),LOTES!$A$6:$D$1002,4,0),"")</f>
        <v/>
      </c>
      <c r="H3130" s="136" t="str">
        <f>IFERROR(VLOOKUP(CONCATENATE(G3130,E3130),LOTES!$A$6:$F$1000,6,0),"")</f>
        <v/>
      </c>
      <c r="I3130" s="132" t="str">
        <f t="shared" si="355"/>
        <v/>
      </c>
      <c r="R3130" s="132" t="str">
        <f>IFERROR(VLOOKUP(Q3130,PROVEEDORES!$A$2:$B$100,2,0),"")</f>
        <v/>
      </c>
      <c r="U3130" s="127" t="str">
        <f>IFERROR(VLOOKUP(V3130,TRANSPORTE!$A$4:$B$99,2,0),"")</f>
        <v/>
      </c>
      <c r="Y3130" s="127" t="str">
        <f>IFERROR(VLOOKUP(V3130,TRANSPORTE!$A$4:$C$99,3,0),"")</f>
        <v/>
      </c>
      <c r="Z3130" s="127" t="str">
        <f>IFERROR(VLOOKUP(V3130,TRANSPORTE!$A$4:$D$99,4,0),"")</f>
        <v/>
      </c>
      <c r="AA3130" s="127" t="str">
        <f>IFERROR(VLOOKUP(V3130,TRANSPORTE!$A$4:$E$99,5,0),"")</f>
        <v/>
      </c>
      <c r="AB3130" s="127" t="str">
        <f t="shared" si="357"/>
        <v/>
      </c>
      <c r="AC3130" s="127" t="str">
        <f t="shared" si="356"/>
        <v/>
      </c>
      <c r="AE3130" s="132" t="str">
        <f t="shared" si="354"/>
        <v/>
      </c>
      <c r="AH3130" s="127" t="str">
        <f t="shared" si="353"/>
        <v/>
      </c>
    </row>
    <row r="3131" spans="2:34" x14ac:dyDescent="0.3">
      <c r="B3131" s="127" t="str">
        <f t="shared" si="351"/>
        <v/>
      </c>
      <c r="C3131" s="127" t="str">
        <f t="shared" si="352"/>
        <v/>
      </c>
      <c r="E3131" s="159"/>
      <c r="F3131" s="148" t="str">
        <f>IFERROR(VLOOKUP(CONCATENATE(G3131,E3131),LOTES!$A$6:$D$1002,4,0),"")</f>
        <v/>
      </c>
      <c r="H3131" s="136" t="str">
        <f>IFERROR(VLOOKUP(CONCATENATE(G3131,E3131),LOTES!$A$6:$F$1000,6,0),"")</f>
        <v/>
      </c>
      <c r="I3131" s="132" t="str">
        <f t="shared" si="355"/>
        <v/>
      </c>
      <c r="R3131" s="132" t="str">
        <f>IFERROR(VLOOKUP(Q3131,PROVEEDORES!$A$2:$B$100,2,0),"")</f>
        <v/>
      </c>
      <c r="U3131" s="127" t="str">
        <f>IFERROR(VLOOKUP(V3131,TRANSPORTE!$A$4:$B$99,2,0),"")</f>
        <v/>
      </c>
      <c r="Y3131" s="127" t="str">
        <f>IFERROR(VLOOKUP(V3131,TRANSPORTE!$A$4:$C$99,3,0),"")</f>
        <v/>
      </c>
      <c r="Z3131" s="127" t="str">
        <f>IFERROR(VLOOKUP(V3131,TRANSPORTE!$A$4:$D$99,4,0),"")</f>
        <v/>
      </c>
      <c r="AA3131" s="127" t="str">
        <f>IFERROR(VLOOKUP(V3131,TRANSPORTE!$A$4:$E$99,5,0),"")</f>
        <v/>
      </c>
      <c r="AB3131" s="127" t="str">
        <f t="shared" si="357"/>
        <v/>
      </c>
      <c r="AC3131" s="127" t="str">
        <f t="shared" si="356"/>
        <v/>
      </c>
      <c r="AE3131" s="132" t="str">
        <f t="shared" si="354"/>
        <v/>
      </c>
      <c r="AH3131" s="127" t="str">
        <f t="shared" si="353"/>
        <v/>
      </c>
    </row>
    <row r="3132" spans="2:34" x14ac:dyDescent="0.3">
      <c r="B3132" s="127" t="str">
        <f t="shared" si="351"/>
        <v/>
      </c>
      <c r="C3132" s="127" t="str">
        <f t="shared" si="352"/>
        <v/>
      </c>
      <c r="E3132" s="159"/>
      <c r="F3132" s="148" t="str">
        <f>IFERROR(VLOOKUP(CONCATENATE(G3132,E3132),LOTES!$A$6:$D$1002,4,0),"")</f>
        <v/>
      </c>
      <c r="H3132" s="136" t="str">
        <f>IFERROR(VLOOKUP(CONCATENATE(G3132,E3132),LOTES!$A$6:$F$1000,6,0),"")</f>
        <v/>
      </c>
      <c r="I3132" s="132" t="str">
        <f t="shared" si="355"/>
        <v/>
      </c>
      <c r="R3132" s="132" t="str">
        <f>IFERROR(VLOOKUP(Q3132,PROVEEDORES!$A$2:$B$100,2,0),"")</f>
        <v/>
      </c>
      <c r="U3132" s="127" t="str">
        <f>IFERROR(VLOOKUP(V3132,TRANSPORTE!$A$4:$B$99,2,0),"")</f>
        <v/>
      </c>
      <c r="Y3132" s="127" t="str">
        <f>IFERROR(VLOOKUP(V3132,TRANSPORTE!$A$4:$C$99,3,0),"")</f>
        <v/>
      </c>
      <c r="Z3132" s="127" t="str">
        <f>IFERROR(VLOOKUP(V3132,TRANSPORTE!$A$4:$D$99,4,0),"")</f>
        <v/>
      </c>
      <c r="AA3132" s="127" t="str">
        <f>IFERROR(VLOOKUP(V3132,TRANSPORTE!$A$4:$E$99,5,0),"")</f>
        <v/>
      </c>
      <c r="AB3132" s="127" t="str">
        <f t="shared" si="357"/>
        <v/>
      </c>
      <c r="AC3132" s="127" t="str">
        <f t="shared" si="356"/>
        <v/>
      </c>
      <c r="AE3132" s="132" t="str">
        <f t="shared" si="354"/>
        <v/>
      </c>
      <c r="AH3132" s="127" t="str">
        <f t="shared" si="353"/>
        <v/>
      </c>
    </row>
    <row r="3133" spans="2:34" x14ac:dyDescent="0.3">
      <c r="B3133" s="127" t="str">
        <f t="shared" si="351"/>
        <v/>
      </c>
      <c r="C3133" s="127" t="str">
        <f t="shared" si="352"/>
        <v/>
      </c>
      <c r="E3133" s="159"/>
      <c r="F3133" s="148" t="str">
        <f>IFERROR(VLOOKUP(CONCATENATE(G3133,E3133),LOTES!$A$6:$D$1002,4,0),"")</f>
        <v/>
      </c>
      <c r="H3133" s="136" t="str">
        <f>IFERROR(VLOOKUP(CONCATENATE(G3133,E3133),LOTES!$A$6:$F$1000,6,0),"")</f>
        <v/>
      </c>
      <c r="I3133" s="132" t="str">
        <f t="shared" si="355"/>
        <v/>
      </c>
      <c r="R3133" s="132" t="str">
        <f>IFERROR(VLOOKUP(Q3133,PROVEEDORES!$A$2:$B$100,2,0),"")</f>
        <v/>
      </c>
      <c r="U3133" s="127" t="str">
        <f>IFERROR(VLOOKUP(V3133,TRANSPORTE!$A$4:$B$99,2,0),"")</f>
        <v/>
      </c>
      <c r="Y3133" s="127" t="str">
        <f>IFERROR(VLOOKUP(V3133,TRANSPORTE!$A$4:$C$99,3,0),"")</f>
        <v/>
      </c>
      <c r="Z3133" s="127" t="str">
        <f>IFERROR(VLOOKUP(V3133,TRANSPORTE!$A$4:$D$99,4,0),"")</f>
        <v/>
      </c>
      <c r="AA3133" s="127" t="str">
        <f>IFERROR(VLOOKUP(V3133,TRANSPORTE!$A$4:$E$99,5,0),"")</f>
        <v/>
      </c>
      <c r="AB3133" s="127" t="str">
        <f t="shared" si="357"/>
        <v/>
      </c>
      <c r="AC3133" s="127" t="str">
        <f t="shared" si="356"/>
        <v/>
      </c>
      <c r="AE3133" s="132" t="str">
        <f t="shared" si="354"/>
        <v/>
      </c>
      <c r="AH3133" s="127" t="str">
        <f t="shared" si="353"/>
        <v/>
      </c>
    </row>
    <row r="3134" spans="2:34" x14ac:dyDescent="0.3">
      <c r="B3134" s="127" t="str">
        <f t="shared" si="351"/>
        <v/>
      </c>
      <c r="C3134" s="127" t="str">
        <f t="shared" si="352"/>
        <v/>
      </c>
      <c r="E3134" s="159"/>
      <c r="F3134" s="148" t="str">
        <f>IFERROR(VLOOKUP(CONCATENATE(G3134,E3134),LOTES!$A$6:$D$1002,4,0),"")</f>
        <v/>
      </c>
      <c r="H3134" s="136" t="str">
        <f>IFERROR(VLOOKUP(CONCATENATE(G3134,E3134),LOTES!$A$6:$F$1000,6,0),"")</f>
        <v/>
      </c>
      <c r="I3134" s="132" t="str">
        <f t="shared" si="355"/>
        <v/>
      </c>
      <c r="R3134" s="132" t="str">
        <f>IFERROR(VLOOKUP(Q3134,PROVEEDORES!$A$2:$B$100,2,0),"")</f>
        <v/>
      </c>
      <c r="U3134" s="127" t="str">
        <f>IFERROR(VLOOKUP(V3134,TRANSPORTE!$A$4:$B$99,2,0),"")</f>
        <v/>
      </c>
      <c r="Y3134" s="127" t="str">
        <f>IFERROR(VLOOKUP(V3134,TRANSPORTE!$A$4:$C$99,3,0),"")</f>
        <v/>
      </c>
      <c r="Z3134" s="127" t="str">
        <f>IFERROR(VLOOKUP(V3134,TRANSPORTE!$A$4:$D$99,4,0),"")</f>
        <v/>
      </c>
      <c r="AA3134" s="127" t="str">
        <f>IFERROR(VLOOKUP(V3134,TRANSPORTE!$A$4:$E$99,5,0),"")</f>
        <v/>
      </c>
      <c r="AB3134" s="127" t="str">
        <f t="shared" si="357"/>
        <v/>
      </c>
      <c r="AC3134" s="127" t="str">
        <f t="shared" si="356"/>
        <v/>
      </c>
      <c r="AE3134" s="132" t="str">
        <f t="shared" si="354"/>
        <v/>
      </c>
      <c r="AH3134" s="127" t="str">
        <f t="shared" si="353"/>
        <v/>
      </c>
    </row>
    <row r="3135" spans="2:34" x14ac:dyDescent="0.3">
      <c r="B3135" s="127" t="str">
        <f t="shared" ref="B3135:B3198" si="358">CONCATENATE(A3135,AB3135)</f>
        <v/>
      </c>
      <c r="C3135" s="127" t="str">
        <f t="shared" ref="C3135:C3198" si="359">CONCATENATE(N3135,I3135)</f>
        <v/>
      </c>
      <c r="E3135" s="159"/>
      <c r="F3135" s="148" t="str">
        <f>IFERROR(VLOOKUP(CONCATENATE(G3135,E3135),LOTES!$A$6:$D$1002,4,0),"")</f>
        <v/>
      </c>
      <c r="H3135" s="136" t="str">
        <f>IFERROR(VLOOKUP(CONCATENATE(G3135,E3135),LOTES!$A$6:$F$1000,6,0),"")</f>
        <v/>
      </c>
      <c r="I3135" s="132" t="str">
        <f t="shared" si="355"/>
        <v/>
      </c>
      <c r="R3135" s="132" t="str">
        <f>IFERROR(VLOOKUP(Q3135,PROVEEDORES!$A$2:$B$100,2,0),"")</f>
        <v/>
      </c>
      <c r="U3135" s="127" t="str">
        <f>IFERROR(VLOOKUP(V3135,TRANSPORTE!$A$4:$B$99,2,0),"")</f>
        <v/>
      </c>
      <c r="Y3135" s="127" t="str">
        <f>IFERROR(VLOOKUP(V3135,TRANSPORTE!$A$4:$C$99,3,0),"")</f>
        <v/>
      </c>
      <c r="Z3135" s="127" t="str">
        <f>IFERROR(VLOOKUP(V3135,TRANSPORTE!$A$4:$D$99,4,0),"")</f>
        <v/>
      </c>
      <c r="AA3135" s="127" t="str">
        <f>IFERROR(VLOOKUP(V3135,TRANSPORTE!$A$4:$E$99,5,0),"")</f>
        <v/>
      </c>
      <c r="AB3135" s="127" t="str">
        <f t="shared" si="357"/>
        <v/>
      </c>
      <c r="AC3135" s="127" t="str">
        <f t="shared" si="356"/>
        <v/>
      </c>
      <c r="AE3135" s="132" t="str">
        <f t="shared" si="354"/>
        <v/>
      </c>
      <c r="AH3135" s="127" t="str">
        <f t="shared" ref="AH3135:AH3198" si="360">CONCATENATE(N3135,F3135)</f>
        <v/>
      </c>
    </row>
    <row r="3136" spans="2:34" x14ac:dyDescent="0.3">
      <c r="B3136" s="127" t="str">
        <f t="shared" si="358"/>
        <v/>
      </c>
      <c r="C3136" s="127" t="str">
        <f t="shared" si="359"/>
        <v/>
      </c>
      <c r="E3136" s="159"/>
      <c r="F3136" s="148" t="str">
        <f>IFERROR(VLOOKUP(CONCATENATE(G3136,E3136),LOTES!$A$6:$D$1002,4,0),"")</f>
        <v/>
      </c>
      <c r="H3136" s="136" t="str">
        <f>IFERROR(VLOOKUP(CONCATENATE(G3136,E3136),LOTES!$A$6:$F$1000,6,0),"")</f>
        <v/>
      </c>
      <c r="I3136" s="132" t="str">
        <f t="shared" si="355"/>
        <v/>
      </c>
      <c r="R3136" s="132" t="str">
        <f>IFERROR(VLOOKUP(Q3136,PROVEEDORES!$A$2:$B$100,2,0),"")</f>
        <v/>
      </c>
      <c r="U3136" s="127" t="str">
        <f>IFERROR(VLOOKUP(V3136,TRANSPORTE!$A$4:$B$99,2,0),"")</f>
        <v/>
      </c>
      <c r="Y3136" s="127" t="str">
        <f>IFERROR(VLOOKUP(V3136,TRANSPORTE!$A$4:$C$99,3,0),"")</f>
        <v/>
      </c>
      <c r="Z3136" s="127" t="str">
        <f>IFERROR(VLOOKUP(V3136,TRANSPORTE!$A$4:$D$99,4,0),"")</f>
        <v/>
      </c>
      <c r="AA3136" s="127" t="str">
        <f>IFERROR(VLOOKUP(V3136,TRANSPORTE!$A$4:$E$99,5,0),"")</f>
        <v/>
      </c>
      <c r="AB3136" s="127" t="str">
        <f t="shared" si="357"/>
        <v/>
      </c>
      <c r="AC3136" s="127" t="str">
        <f t="shared" si="356"/>
        <v/>
      </c>
      <c r="AE3136" s="132" t="str">
        <f t="shared" si="354"/>
        <v/>
      </c>
      <c r="AH3136" s="127" t="str">
        <f t="shared" si="360"/>
        <v/>
      </c>
    </row>
    <row r="3137" spans="2:34" x14ac:dyDescent="0.3">
      <c r="B3137" s="127" t="str">
        <f t="shared" si="358"/>
        <v/>
      </c>
      <c r="C3137" s="127" t="str">
        <f t="shared" si="359"/>
        <v/>
      </c>
      <c r="E3137" s="159"/>
      <c r="F3137" s="148" t="str">
        <f>IFERROR(VLOOKUP(CONCATENATE(G3137,E3137),LOTES!$A$6:$D$1002,4,0),"")</f>
        <v/>
      </c>
      <c r="H3137" s="136" t="str">
        <f>IFERROR(VLOOKUP(CONCATENATE(G3137,E3137),LOTES!$A$6:$F$1000,6,0),"")</f>
        <v/>
      </c>
      <c r="I3137" s="132" t="str">
        <f t="shared" si="355"/>
        <v/>
      </c>
      <c r="R3137" s="132" t="str">
        <f>IFERROR(VLOOKUP(Q3137,PROVEEDORES!$A$2:$B$100,2,0),"")</f>
        <v/>
      </c>
      <c r="U3137" s="127" t="str">
        <f>IFERROR(VLOOKUP(V3137,TRANSPORTE!$A$4:$B$99,2,0),"")</f>
        <v/>
      </c>
      <c r="Y3137" s="127" t="str">
        <f>IFERROR(VLOOKUP(V3137,TRANSPORTE!$A$4:$C$99,3,0),"")</f>
        <v/>
      </c>
      <c r="Z3137" s="127" t="str">
        <f>IFERROR(VLOOKUP(V3137,TRANSPORTE!$A$4:$D$99,4,0),"")</f>
        <v/>
      </c>
      <c r="AA3137" s="127" t="str">
        <f>IFERROR(VLOOKUP(V3137,TRANSPORTE!$A$4:$E$99,5,0),"")</f>
        <v/>
      </c>
      <c r="AB3137" s="127" t="str">
        <f t="shared" si="357"/>
        <v/>
      </c>
      <c r="AC3137" s="127" t="str">
        <f t="shared" si="356"/>
        <v/>
      </c>
      <c r="AE3137" s="132" t="str">
        <f t="shared" si="354"/>
        <v/>
      </c>
      <c r="AH3137" s="127" t="str">
        <f t="shared" si="360"/>
        <v/>
      </c>
    </row>
    <row r="3138" spans="2:34" x14ac:dyDescent="0.3">
      <c r="B3138" s="127" t="str">
        <f t="shared" si="358"/>
        <v/>
      </c>
      <c r="C3138" s="127" t="str">
        <f t="shared" si="359"/>
        <v/>
      </c>
      <c r="E3138" s="159"/>
      <c r="F3138" s="148" t="str">
        <f>IFERROR(VLOOKUP(CONCATENATE(G3138,E3138),LOTES!$A$6:$D$1002,4,0),"")</f>
        <v/>
      </c>
      <c r="H3138" s="136" t="str">
        <f>IFERROR(VLOOKUP(CONCATENATE(G3138,E3138),LOTES!$A$6:$F$1000,6,0),"")</f>
        <v/>
      </c>
      <c r="I3138" s="132" t="str">
        <f t="shared" si="355"/>
        <v/>
      </c>
      <c r="R3138" s="132" t="str">
        <f>IFERROR(VLOOKUP(Q3138,PROVEEDORES!$A$2:$B$100,2,0),"")</f>
        <v/>
      </c>
      <c r="U3138" s="127" t="str">
        <f>IFERROR(VLOOKUP(V3138,TRANSPORTE!$A$4:$B$99,2,0),"")</f>
        <v/>
      </c>
      <c r="Y3138" s="127" t="str">
        <f>IFERROR(VLOOKUP(V3138,TRANSPORTE!$A$4:$C$99,3,0),"")</f>
        <v/>
      </c>
      <c r="Z3138" s="127" t="str">
        <f>IFERROR(VLOOKUP(V3138,TRANSPORTE!$A$4:$D$99,4,0),"")</f>
        <v/>
      </c>
      <c r="AA3138" s="127" t="str">
        <f>IFERROR(VLOOKUP(V3138,TRANSPORTE!$A$4:$E$99,5,0),"")</f>
        <v/>
      </c>
      <c r="AB3138" s="127" t="str">
        <f t="shared" si="357"/>
        <v/>
      </c>
      <c r="AC3138" s="127" t="str">
        <f t="shared" si="356"/>
        <v/>
      </c>
      <c r="AE3138" s="132" t="str">
        <f t="shared" ref="AE3138:AE3201" si="361">IF(N3138&lt;&gt;"",IF(N3138=N3137,AE3137,AE3137+1),"")</f>
        <v/>
      </c>
      <c r="AH3138" s="127" t="str">
        <f t="shared" si="360"/>
        <v/>
      </c>
    </row>
    <row r="3139" spans="2:34" x14ac:dyDescent="0.3">
      <c r="B3139" s="127" t="str">
        <f t="shared" si="358"/>
        <v/>
      </c>
      <c r="C3139" s="127" t="str">
        <f t="shared" si="359"/>
        <v/>
      </c>
      <c r="E3139" s="159"/>
      <c r="F3139" s="148" t="str">
        <f>IFERROR(VLOOKUP(CONCATENATE(G3139,E3139),LOTES!$A$6:$D$1002,4,0),"")</f>
        <v/>
      </c>
      <c r="H3139" s="136" t="str">
        <f>IFERROR(VLOOKUP(CONCATENATE(G3139,E3139),LOTES!$A$6:$F$1000,6,0),"")</f>
        <v/>
      </c>
      <c r="I3139" s="132" t="str">
        <f t="shared" si="355"/>
        <v/>
      </c>
      <c r="R3139" s="132" t="str">
        <f>IFERROR(VLOOKUP(Q3139,PROVEEDORES!$A$2:$B$100,2,0),"")</f>
        <v/>
      </c>
      <c r="U3139" s="127" t="str">
        <f>IFERROR(VLOOKUP(V3139,TRANSPORTE!$A$4:$B$99,2,0),"")</f>
        <v/>
      </c>
      <c r="Y3139" s="127" t="str">
        <f>IFERROR(VLOOKUP(V3139,TRANSPORTE!$A$4:$C$99,3,0),"")</f>
        <v/>
      </c>
      <c r="Z3139" s="127" t="str">
        <f>IFERROR(VLOOKUP(V3139,TRANSPORTE!$A$4:$D$99,4,0),"")</f>
        <v/>
      </c>
      <c r="AA3139" s="127" t="str">
        <f>IFERROR(VLOOKUP(V3139,TRANSPORTE!$A$4:$E$99,5,0),"")</f>
        <v/>
      </c>
      <c r="AB3139" s="127" t="str">
        <f t="shared" si="357"/>
        <v/>
      </c>
      <c r="AC3139" s="127" t="str">
        <f t="shared" si="356"/>
        <v/>
      </c>
      <c r="AE3139" s="132" t="str">
        <f t="shared" si="361"/>
        <v/>
      </c>
      <c r="AH3139" s="127" t="str">
        <f t="shared" si="360"/>
        <v/>
      </c>
    </row>
    <row r="3140" spans="2:34" x14ac:dyDescent="0.3">
      <c r="B3140" s="127" t="str">
        <f t="shared" si="358"/>
        <v/>
      </c>
      <c r="C3140" s="127" t="str">
        <f t="shared" si="359"/>
        <v/>
      </c>
      <c r="E3140" s="159"/>
      <c r="F3140" s="148" t="str">
        <f>IFERROR(VLOOKUP(CONCATENATE(G3140,E3140),LOTES!$A$6:$D$1002,4,0),"")</f>
        <v/>
      </c>
      <c r="H3140" s="136" t="str">
        <f>IFERROR(VLOOKUP(CONCATENATE(G3140,E3140),LOTES!$A$6:$F$1000,6,0),"")</f>
        <v/>
      </c>
      <c r="I3140" s="132" t="str">
        <f t="shared" si="355"/>
        <v/>
      </c>
      <c r="R3140" s="132" t="str">
        <f>IFERROR(VLOOKUP(Q3140,PROVEEDORES!$A$2:$B$100,2,0),"")</f>
        <v/>
      </c>
      <c r="U3140" s="127" t="str">
        <f>IFERROR(VLOOKUP(V3140,TRANSPORTE!$A$4:$B$99,2,0),"")</f>
        <v/>
      </c>
      <c r="Y3140" s="127" t="str">
        <f>IFERROR(VLOOKUP(V3140,TRANSPORTE!$A$4:$C$99,3,0),"")</f>
        <v/>
      </c>
      <c r="Z3140" s="127" t="str">
        <f>IFERROR(VLOOKUP(V3140,TRANSPORTE!$A$4:$D$99,4,0),"")</f>
        <v/>
      </c>
      <c r="AA3140" s="127" t="str">
        <f>IFERROR(VLOOKUP(V3140,TRANSPORTE!$A$4:$E$99,5,0),"")</f>
        <v/>
      </c>
      <c r="AB3140" s="127" t="str">
        <f t="shared" si="357"/>
        <v/>
      </c>
      <c r="AC3140" s="127" t="str">
        <f t="shared" si="356"/>
        <v/>
      </c>
      <c r="AE3140" s="132" t="str">
        <f t="shared" si="361"/>
        <v/>
      </c>
      <c r="AH3140" s="127" t="str">
        <f t="shared" si="360"/>
        <v/>
      </c>
    </row>
    <row r="3141" spans="2:34" x14ac:dyDescent="0.3">
      <c r="B3141" s="127" t="str">
        <f t="shared" si="358"/>
        <v/>
      </c>
      <c r="C3141" s="127" t="str">
        <f t="shared" si="359"/>
        <v/>
      </c>
      <c r="E3141" s="159"/>
      <c r="F3141" s="148" t="str">
        <f>IFERROR(VLOOKUP(CONCATENATE(G3141,E3141),LOTES!$A$6:$D$1002,4,0),"")</f>
        <v/>
      </c>
      <c r="H3141" s="136" t="str">
        <f>IFERROR(VLOOKUP(CONCATENATE(G3141,E3141),LOTES!$A$6:$F$1000,6,0),"")</f>
        <v/>
      </c>
      <c r="I3141" s="132" t="str">
        <f t="shared" si="355"/>
        <v/>
      </c>
      <c r="R3141" s="132" t="str">
        <f>IFERROR(VLOOKUP(Q3141,PROVEEDORES!$A$2:$B$100,2,0),"")</f>
        <v/>
      </c>
      <c r="U3141" s="127" t="str">
        <f>IFERROR(VLOOKUP(V3141,TRANSPORTE!$A$4:$B$99,2,0),"")</f>
        <v/>
      </c>
      <c r="Y3141" s="127" t="str">
        <f>IFERROR(VLOOKUP(V3141,TRANSPORTE!$A$4:$C$99,3,0),"")</f>
        <v/>
      </c>
      <c r="Z3141" s="127" t="str">
        <f>IFERROR(VLOOKUP(V3141,TRANSPORTE!$A$4:$D$99,4,0),"")</f>
        <v/>
      </c>
      <c r="AA3141" s="127" t="str">
        <f>IFERROR(VLOOKUP(V3141,TRANSPORTE!$A$4:$E$99,5,0),"")</f>
        <v/>
      </c>
      <c r="AB3141" s="127" t="str">
        <f t="shared" si="357"/>
        <v/>
      </c>
      <c r="AC3141" s="127" t="str">
        <f t="shared" si="356"/>
        <v/>
      </c>
      <c r="AE3141" s="132" t="str">
        <f t="shared" si="361"/>
        <v/>
      </c>
      <c r="AH3141" s="127" t="str">
        <f t="shared" si="360"/>
        <v/>
      </c>
    </row>
    <row r="3142" spans="2:34" x14ac:dyDescent="0.3">
      <c r="B3142" s="127" t="str">
        <f t="shared" si="358"/>
        <v/>
      </c>
      <c r="C3142" s="127" t="str">
        <f t="shared" si="359"/>
        <v/>
      </c>
      <c r="E3142" s="159"/>
      <c r="F3142" s="148" t="str">
        <f>IFERROR(VLOOKUP(CONCATENATE(G3142,E3142),LOTES!$A$6:$D$1002,4,0),"")</f>
        <v/>
      </c>
      <c r="H3142" s="136" t="str">
        <f>IFERROR(VLOOKUP(CONCATENATE(G3142,E3142),LOTES!$A$6:$F$1000,6,0),"")</f>
        <v/>
      </c>
      <c r="I3142" s="132" t="str">
        <f t="shared" ref="I3142:I3205" si="362">IF(E3142&lt;&gt;"",IFERROR(IF(N3142&lt;&gt;N3141,1,IF(E3142=E3141,I3141,I3141+1)),""),"")</f>
        <v/>
      </c>
      <c r="R3142" s="132" t="str">
        <f>IFERROR(VLOOKUP(Q3142,PROVEEDORES!$A$2:$B$100,2,0),"")</f>
        <v/>
      </c>
      <c r="U3142" s="127" t="str">
        <f>IFERROR(VLOOKUP(V3142,TRANSPORTE!$A$4:$B$99,2,0),"")</f>
        <v/>
      </c>
      <c r="Y3142" s="127" t="str">
        <f>IFERROR(VLOOKUP(V3142,TRANSPORTE!$A$4:$C$99,3,0),"")</f>
        <v/>
      </c>
      <c r="Z3142" s="127" t="str">
        <f>IFERROR(VLOOKUP(V3142,TRANSPORTE!$A$4:$D$99,4,0),"")</f>
        <v/>
      </c>
      <c r="AA3142" s="127" t="str">
        <f>IFERROR(VLOOKUP(V3142,TRANSPORTE!$A$4:$E$99,5,0),"")</f>
        <v/>
      </c>
      <c r="AB3142" s="127" t="str">
        <f t="shared" si="357"/>
        <v/>
      </c>
      <c r="AC3142" s="127" t="str">
        <f t="shared" ref="AC3142:AC3205" si="363">IF(N3142&lt;&gt;"",1,"")</f>
        <v/>
      </c>
      <c r="AE3142" s="132" t="str">
        <f t="shared" si="361"/>
        <v/>
      </c>
      <c r="AH3142" s="127" t="str">
        <f t="shared" si="360"/>
        <v/>
      </c>
    </row>
    <row r="3143" spans="2:34" x14ac:dyDescent="0.3">
      <c r="B3143" s="127" t="str">
        <f t="shared" si="358"/>
        <v/>
      </c>
      <c r="C3143" s="127" t="str">
        <f t="shared" si="359"/>
        <v/>
      </c>
      <c r="E3143" s="159"/>
      <c r="F3143" s="148" t="str">
        <f>IFERROR(VLOOKUP(CONCATENATE(G3143,E3143),LOTES!$A$6:$D$1002,4,0),"")</f>
        <v/>
      </c>
      <c r="H3143" s="136" t="str">
        <f>IFERROR(VLOOKUP(CONCATENATE(G3143,E3143),LOTES!$A$6:$F$1000,6,0),"")</f>
        <v/>
      </c>
      <c r="I3143" s="132" t="str">
        <f t="shared" si="362"/>
        <v/>
      </c>
      <c r="R3143" s="132" t="str">
        <f>IFERROR(VLOOKUP(Q3143,PROVEEDORES!$A$2:$B$100,2,0),"")</f>
        <v/>
      </c>
      <c r="U3143" s="127" t="str">
        <f>IFERROR(VLOOKUP(V3143,TRANSPORTE!$A$4:$B$99,2,0),"")</f>
        <v/>
      </c>
      <c r="Y3143" s="127" t="str">
        <f>IFERROR(VLOOKUP(V3143,TRANSPORTE!$A$4:$C$99,3,0),"")</f>
        <v/>
      </c>
      <c r="Z3143" s="127" t="str">
        <f>IFERROR(VLOOKUP(V3143,TRANSPORTE!$A$4:$D$99,4,0),"")</f>
        <v/>
      </c>
      <c r="AA3143" s="127" t="str">
        <f>IFERROR(VLOOKUP(V3143,TRANSPORTE!$A$4:$E$99,5,0),"")</f>
        <v/>
      </c>
      <c r="AB3143" s="127" t="str">
        <f t="shared" si="357"/>
        <v/>
      </c>
      <c r="AC3143" s="127" t="str">
        <f t="shared" si="363"/>
        <v/>
      </c>
      <c r="AE3143" s="132" t="str">
        <f t="shared" si="361"/>
        <v/>
      </c>
      <c r="AH3143" s="127" t="str">
        <f t="shared" si="360"/>
        <v/>
      </c>
    </row>
    <row r="3144" spans="2:34" x14ac:dyDescent="0.3">
      <c r="B3144" s="127" t="str">
        <f t="shared" si="358"/>
        <v/>
      </c>
      <c r="C3144" s="127" t="str">
        <f t="shared" si="359"/>
        <v/>
      </c>
      <c r="E3144" s="159"/>
      <c r="F3144" s="148" t="str">
        <f>IFERROR(VLOOKUP(CONCATENATE(G3144,E3144),LOTES!$A$6:$D$1002,4,0),"")</f>
        <v/>
      </c>
      <c r="H3144" s="136" t="str">
        <f>IFERROR(VLOOKUP(CONCATENATE(G3144,E3144),LOTES!$A$6:$F$1000,6,0),"")</f>
        <v/>
      </c>
      <c r="I3144" s="132" t="str">
        <f t="shared" si="362"/>
        <v/>
      </c>
      <c r="R3144" s="132" t="str">
        <f>IFERROR(VLOOKUP(Q3144,PROVEEDORES!$A$2:$B$100,2,0),"")</f>
        <v/>
      </c>
      <c r="U3144" s="127" t="str">
        <f>IFERROR(VLOOKUP(V3144,TRANSPORTE!$A$4:$B$99,2,0),"")</f>
        <v/>
      </c>
      <c r="Y3144" s="127" t="str">
        <f>IFERROR(VLOOKUP(V3144,TRANSPORTE!$A$4:$C$99,3,0),"")</f>
        <v/>
      </c>
      <c r="Z3144" s="127" t="str">
        <f>IFERROR(VLOOKUP(V3144,TRANSPORTE!$A$4:$D$99,4,0),"")</f>
        <v/>
      </c>
      <c r="AA3144" s="127" t="str">
        <f>IFERROR(VLOOKUP(V3144,TRANSPORTE!$A$4:$E$99,5,0),"")</f>
        <v/>
      </c>
      <c r="AB3144" s="127" t="str">
        <f t="shared" si="357"/>
        <v/>
      </c>
      <c r="AC3144" s="127" t="str">
        <f t="shared" si="363"/>
        <v/>
      </c>
      <c r="AE3144" s="132" t="str">
        <f t="shared" si="361"/>
        <v/>
      </c>
      <c r="AH3144" s="127" t="str">
        <f t="shared" si="360"/>
        <v/>
      </c>
    </row>
    <row r="3145" spans="2:34" x14ac:dyDescent="0.3">
      <c r="B3145" s="127" t="str">
        <f t="shared" si="358"/>
        <v/>
      </c>
      <c r="C3145" s="127" t="str">
        <f t="shared" si="359"/>
        <v/>
      </c>
      <c r="E3145" s="159"/>
      <c r="F3145" s="148" t="str">
        <f>IFERROR(VLOOKUP(CONCATENATE(G3145,E3145),LOTES!$A$6:$D$1002,4,0),"")</f>
        <v/>
      </c>
      <c r="H3145" s="136" t="str">
        <f>IFERROR(VLOOKUP(CONCATENATE(G3145,E3145),LOTES!$A$6:$F$1000,6,0),"")</f>
        <v/>
      </c>
      <c r="I3145" s="132" t="str">
        <f t="shared" si="362"/>
        <v/>
      </c>
      <c r="R3145" s="132" t="str">
        <f>IFERROR(VLOOKUP(Q3145,PROVEEDORES!$A$2:$B$100,2,0),"")</f>
        <v/>
      </c>
      <c r="U3145" s="127" t="str">
        <f>IFERROR(VLOOKUP(V3145,TRANSPORTE!$A$4:$B$99,2,0),"")</f>
        <v/>
      </c>
      <c r="Y3145" s="127" t="str">
        <f>IFERROR(VLOOKUP(V3145,TRANSPORTE!$A$4:$C$99,3,0),"")</f>
        <v/>
      </c>
      <c r="Z3145" s="127" t="str">
        <f>IFERROR(VLOOKUP(V3145,TRANSPORTE!$A$4:$D$99,4,0),"")</f>
        <v/>
      </c>
      <c r="AA3145" s="127" t="str">
        <f>IFERROR(VLOOKUP(V3145,TRANSPORTE!$A$4:$E$99,5,0),"")</f>
        <v/>
      </c>
      <c r="AB3145" s="127" t="str">
        <f t="shared" si="357"/>
        <v/>
      </c>
      <c r="AC3145" s="127" t="str">
        <f t="shared" si="363"/>
        <v/>
      </c>
      <c r="AE3145" s="132" t="str">
        <f t="shared" si="361"/>
        <v/>
      </c>
      <c r="AH3145" s="127" t="str">
        <f t="shared" si="360"/>
        <v/>
      </c>
    </row>
    <row r="3146" spans="2:34" x14ac:dyDescent="0.3">
      <c r="B3146" s="127" t="str">
        <f t="shared" si="358"/>
        <v/>
      </c>
      <c r="C3146" s="127" t="str">
        <f t="shared" si="359"/>
        <v/>
      </c>
      <c r="E3146" s="159"/>
      <c r="F3146" s="148" t="str">
        <f>IFERROR(VLOOKUP(CONCATENATE(G3146,E3146),LOTES!$A$6:$D$1002,4,0),"")</f>
        <v/>
      </c>
      <c r="H3146" s="136" t="str">
        <f>IFERROR(VLOOKUP(CONCATENATE(G3146,E3146),LOTES!$A$6:$F$1000,6,0),"")</f>
        <v/>
      </c>
      <c r="I3146" s="132" t="str">
        <f t="shared" si="362"/>
        <v/>
      </c>
      <c r="R3146" s="132" t="str">
        <f>IFERROR(VLOOKUP(Q3146,PROVEEDORES!$A$2:$B$100,2,0),"")</f>
        <v/>
      </c>
      <c r="U3146" s="127" t="str">
        <f>IFERROR(VLOOKUP(V3146,TRANSPORTE!$A$4:$B$99,2,0),"")</f>
        <v/>
      </c>
      <c r="Y3146" s="127" t="str">
        <f>IFERROR(VLOOKUP(V3146,TRANSPORTE!$A$4:$C$99,3,0),"")</f>
        <v/>
      </c>
      <c r="Z3146" s="127" t="str">
        <f>IFERROR(VLOOKUP(V3146,TRANSPORTE!$A$4:$D$99,4,0),"")</f>
        <v/>
      </c>
      <c r="AA3146" s="127" t="str">
        <f>IFERROR(VLOOKUP(V3146,TRANSPORTE!$A$4:$E$99,5,0),"")</f>
        <v/>
      </c>
      <c r="AB3146" s="127" t="str">
        <f t="shared" si="357"/>
        <v/>
      </c>
      <c r="AC3146" s="127" t="str">
        <f t="shared" si="363"/>
        <v/>
      </c>
      <c r="AE3146" s="132" t="str">
        <f t="shared" si="361"/>
        <v/>
      </c>
      <c r="AH3146" s="127" t="str">
        <f t="shared" si="360"/>
        <v/>
      </c>
    </row>
    <row r="3147" spans="2:34" x14ac:dyDescent="0.3">
      <c r="B3147" s="127" t="str">
        <f t="shared" si="358"/>
        <v/>
      </c>
      <c r="C3147" s="127" t="str">
        <f t="shared" si="359"/>
        <v/>
      </c>
      <c r="E3147" s="159"/>
      <c r="F3147" s="148" t="str">
        <f>IFERROR(VLOOKUP(CONCATENATE(G3147,E3147),LOTES!$A$6:$D$1002,4,0),"")</f>
        <v/>
      </c>
      <c r="H3147" s="136" t="str">
        <f>IFERROR(VLOOKUP(CONCATENATE(G3147,E3147),LOTES!$A$6:$F$1000,6,0),"")</f>
        <v/>
      </c>
      <c r="I3147" s="132" t="str">
        <f t="shared" si="362"/>
        <v/>
      </c>
      <c r="R3147" s="132" t="str">
        <f>IFERROR(VLOOKUP(Q3147,PROVEEDORES!$A$2:$B$100,2,0),"")</f>
        <v/>
      </c>
      <c r="U3147" s="127" t="str">
        <f>IFERROR(VLOOKUP(V3147,TRANSPORTE!$A$4:$B$99,2,0),"")</f>
        <v/>
      </c>
      <c r="Y3147" s="127" t="str">
        <f>IFERROR(VLOOKUP(V3147,TRANSPORTE!$A$4:$C$99,3,0),"")</f>
        <v/>
      </c>
      <c r="Z3147" s="127" t="str">
        <f>IFERROR(VLOOKUP(V3147,TRANSPORTE!$A$4:$D$99,4,0),"")</f>
        <v/>
      </c>
      <c r="AA3147" s="127" t="str">
        <f>IFERROR(VLOOKUP(V3147,TRANSPORTE!$A$4:$E$99,5,0),"")</f>
        <v/>
      </c>
      <c r="AB3147" s="127" t="str">
        <f t="shared" ref="AB3147:AB3210" si="364">IF(N3147&lt;&gt;"",IF(A3147&lt;&gt;A3146,1,IF(N3147=N3146,AB3146,AB3146+1)),"")</f>
        <v/>
      </c>
      <c r="AC3147" s="127" t="str">
        <f t="shared" si="363"/>
        <v/>
      </c>
      <c r="AE3147" s="132" t="str">
        <f t="shared" si="361"/>
        <v/>
      </c>
      <c r="AH3147" s="127" t="str">
        <f t="shared" si="360"/>
        <v/>
      </c>
    </row>
    <row r="3148" spans="2:34" x14ac:dyDescent="0.3">
      <c r="B3148" s="127" t="str">
        <f t="shared" si="358"/>
        <v/>
      </c>
      <c r="C3148" s="127" t="str">
        <f t="shared" si="359"/>
        <v/>
      </c>
      <c r="E3148" s="159"/>
      <c r="F3148" s="148" t="str">
        <f>IFERROR(VLOOKUP(CONCATENATE(G3148,E3148),LOTES!$A$6:$D$1002,4,0),"")</f>
        <v/>
      </c>
      <c r="H3148" s="136" t="str">
        <f>IFERROR(VLOOKUP(CONCATENATE(G3148,E3148),LOTES!$A$6:$F$1000,6,0),"")</f>
        <v/>
      </c>
      <c r="I3148" s="132" t="str">
        <f t="shared" si="362"/>
        <v/>
      </c>
      <c r="R3148" s="132" t="str">
        <f>IFERROR(VLOOKUP(Q3148,PROVEEDORES!$A$2:$B$100,2,0),"")</f>
        <v/>
      </c>
      <c r="U3148" s="127" t="str">
        <f>IFERROR(VLOOKUP(V3148,TRANSPORTE!$A$4:$B$99,2,0),"")</f>
        <v/>
      </c>
      <c r="Y3148" s="127" t="str">
        <f>IFERROR(VLOOKUP(V3148,TRANSPORTE!$A$4:$C$99,3,0),"")</f>
        <v/>
      </c>
      <c r="Z3148" s="127" t="str">
        <f>IFERROR(VLOOKUP(V3148,TRANSPORTE!$A$4:$D$99,4,0),"")</f>
        <v/>
      </c>
      <c r="AA3148" s="127" t="str">
        <f>IFERROR(VLOOKUP(V3148,TRANSPORTE!$A$4:$E$99,5,0),"")</f>
        <v/>
      </c>
      <c r="AB3148" s="127" t="str">
        <f t="shared" si="364"/>
        <v/>
      </c>
      <c r="AC3148" s="127" t="str">
        <f t="shared" si="363"/>
        <v/>
      </c>
      <c r="AE3148" s="132" t="str">
        <f t="shared" si="361"/>
        <v/>
      </c>
      <c r="AH3148" s="127" t="str">
        <f t="shared" si="360"/>
        <v/>
      </c>
    </row>
    <row r="3149" spans="2:34" x14ac:dyDescent="0.3">
      <c r="B3149" s="127" t="str">
        <f t="shared" si="358"/>
        <v/>
      </c>
      <c r="C3149" s="127" t="str">
        <f t="shared" si="359"/>
        <v/>
      </c>
      <c r="E3149" s="159"/>
      <c r="F3149" s="148" t="str">
        <f>IFERROR(VLOOKUP(CONCATENATE(G3149,E3149),LOTES!$A$6:$D$1002,4,0),"")</f>
        <v/>
      </c>
      <c r="H3149" s="136" t="str">
        <f>IFERROR(VLOOKUP(CONCATENATE(G3149,E3149),LOTES!$A$6:$F$1000,6,0),"")</f>
        <v/>
      </c>
      <c r="I3149" s="132" t="str">
        <f t="shared" si="362"/>
        <v/>
      </c>
      <c r="R3149" s="132" t="str">
        <f>IFERROR(VLOOKUP(Q3149,PROVEEDORES!$A$2:$B$100,2,0),"")</f>
        <v/>
      </c>
      <c r="U3149" s="127" t="str">
        <f>IFERROR(VLOOKUP(V3149,TRANSPORTE!$A$4:$B$99,2,0),"")</f>
        <v/>
      </c>
      <c r="Y3149" s="127" t="str">
        <f>IFERROR(VLOOKUP(V3149,TRANSPORTE!$A$4:$C$99,3,0),"")</f>
        <v/>
      </c>
      <c r="Z3149" s="127" t="str">
        <f>IFERROR(VLOOKUP(V3149,TRANSPORTE!$A$4:$D$99,4,0),"")</f>
        <v/>
      </c>
      <c r="AA3149" s="127" t="str">
        <f>IFERROR(VLOOKUP(V3149,TRANSPORTE!$A$4:$E$99,5,0),"")</f>
        <v/>
      </c>
      <c r="AB3149" s="127" t="str">
        <f t="shared" si="364"/>
        <v/>
      </c>
      <c r="AC3149" s="127" t="str">
        <f t="shared" si="363"/>
        <v/>
      </c>
      <c r="AE3149" s="132" t="str">
        <f t="shared" si="361"/>
        <v/>
      </c>
      <c r="AH3149" s="127" t="str">
        <f t="shared" si="360"/>
        <v/>
      </c>
    </row>
    <row r="3150" spans="2:34" x14ac:dyDescent="0.3">
      <c r="B3150" s="127" t="str">
        <f t="shared" si="358"/>
        <v/>
      </c>
      <c r="C3150" s="127" t="str">
        <f t="shared" si="359"/>
        <v/>
      </c>
      <c r="E3150" s="159"/>
      <c r="F3150" s="148" t="str">
        <f>IFERROR(VLOOKUP(CONCATENATE(G3150,E3150),LOTES!$A$6:$D$1002,4,0),"")</f>
        <v/>
      </c>
      <c r="H3150" s="136" t="str">
        <f>IFERROR(VLOOKUP(CONCATENATE(G3150,E3150),LOTES!$A$6:$F$1000,6,0),"")</f>
        <v/>
      </c>
      <c r="I3150" s="132" t="str">
        <f t="shared" si="362"/>
        <v/>
      </c>
      <c r="R3150" s="132" t="str">
        <f>IFERROR(VLOOKUP(Q3150,PROVEEDORES!$A$2:$B$100,2,0),"")</f>
        <v/>
      </c>
      <c r="U3150" s="127" t="str">
        <f>IFERROR(VLOOKUP(V3150,TRANSPORTE!$A$4:$B$99,2,0),"")</f>
        <v/>
      </c>
      <c r="Y3150" s="127" t="str">
        <f>IFERROR(VLOOKUP(V3150,TRANSPORTE!$A$4:$C$99,3,0),"")</f>
        <v/>
      </c>
      <c r="Z3150" s="127" t="str">
        <f>IFERROR(VLOOKUP(V3150,TRANSPORTE!$A$4:$D$99,4,0),"")</f>
        <v/>
      </c>
      <c r="AA3150" s="127" t="str">
        <f>IFERROR(VLOOKUP(V3150,TRANSPORTE!$A$4:$E$99,5,0),"")</f>
        <v/>
      </c>
      <c r="AB3150" s="127" t="str">
        <f t="shared" si="364"/>
        <v/>
      </c>
      <c r="AC3150" s="127" t="str">
        <f t="shared" si="363"/>
        <v/>
      </c>
      <c r="AE3150" s="132" t="str">
        <f t="shared" si="361"/>
        <v/>
      </c>
      <c r="AH3150" s="127" t="str">
        <f t="shared" si="360"/>
        <v/>
      </c>
    </row>
    <row r="3151" spans="2:34" x14ac:dyDescent="0.3">
      <c r="B3151" s="127" t="str">
        <f t="shared" si="358"/>
        <v/>
      </c>
      <c r="C3151" s="127" t="str">
        <f t="shared" si="359"/>
        <v/>
      </c>
      <c r="E3151" s="159"/>
      <c r="F3151" s="148" t="str">
        <f>IFERROR(VLOOKUP(CONCATENATE(G3151,E3151),LOTES!$A$6:$D$1002,4,0),"")</f>
        <v/>
      </c>
      <c r="H3151" s="136" t="str">
        <f>IFERROR(VLOOKUP(CONCATENATE(G3151,E3151),LOTES!$A$6:$F$1000,6,0),"")</f>
        <v/>
      </c>
      <c r="I3151" s="132" t="str">
        <f t="shared" si="362"/>
        <v/>
      </c>
      <c r="R3151" s="132" t="str">
        <f>IFERROR(VLOOKUP(Q3151,PROVEEDORES!$A$2:$B$100,2,0),"")</f>
        <v/>
      </c>
      <c r="U3151" s="127" t="str">
        <f>IFERROR(VLOOKUP(V3151,TRANSPORTE!$A$4:$B$99,2,0),"")</f>
        <v/>
      </c>
      <c r="Y3151" s="127" t="str">
        <f>IFERROR(VLOOKUP(V3151,TRANSPORTE!$A$4:$C$99,3,0),"")</f>
        <v/>
      </c>
      <c r="Z3151" s="127" t="str">
        <f>IFERROR(VLOOKUP(V3151,TRANSPORTE!$A$4:$D$99,4,0),"")</f>
        <v/>
      </c>
      <c r="AA3151" s="127" t="str">
        <f>IFERROR(VLOOKUP(V3151,TRANSPORTE!$A$4:$E$99,5,0),"")</f>
        <v/>
      </c>
      <c r="AB3151" s="127" t="str">
        <f t="shared" si="364"/>
        <v/>
      </c>
      <c r="AC3151" s="127" t="str">
        <f t="shared" si="363"/>
        <v/>
      </c>
      <c r="AE3151" s="132" t="str">
        <f t="shared" si="361"/>
        <v/>
      </c>
      <c r="AH3151" s="127" t="str">
        <f t="shared" si="360"/>
        <v/>
      </c>
    </row>
    <row r="3152" spans="2:34" x14ac:dyDescent="0.3">
      <c r="B3152" s="127" t="str">
        <f t="shared" si="358"/>
        <v/>
      </c>
      <c r="C3152" s="127" t="str">
        <f t="shared" si="359"/>
        <v/>
      </c>
      <c r="E3152" s="159"/>
      <c r="F3152" s="148" t="str">
        <f>IFERROR(VLOOKUP(CONCATENATE(G3152,E3152),LOTES!$A$6:$D$1002,4,0),"")</f>
        <v/>
      </c>
      <c r="H3152" s="136" t="str">
        <f>IFERROR(VLOOKUP(CONCATENATE(G3152,E3152),LOTES!$A$6:$F$1000,6,0),"")</f>
        <v/>
      </c>
      <c r="I3152" s="132" t="str">
        <f t="shared" si="362"/>
        <v/>
      </c>
      <c r="R3152" s="132" t="str">
        <f>IFERROR(VLOOKUP(Q3152,PROVEEDORES!$A$2:$B$100,2,0),"")</f>
        <v/>
      </c>
      <c r="U3152" s="127" t="str">
        <f>IFERROR(VLOOKUP(V3152,TRANSPORTE!$A$4:$B$99,2,0),"")</f>
        <v/>
      </c>
      <c r="Y3152" s="127" t="str">
        <f>IFERROR(VLOOKUP(V3152,TRANSPORTE!$A$4:$C$99,3,0),"")</f>
        <v/>
      </c>
      <c r="Z3152" s="127" t="str">
        <f>IFERROR(VLOOKUP(V3152,TRANSPORTE!$A$4:$D$99,4,0),"")</f>
        <v/>
      </c>
      <c r="AA3152" s="127" t="str">
        <f>IFERROR(VLOOKUP(V3152,TRANSPORTE!$A$4:$E$99,5,0),"")</f>
        <v/>
      </c>
      <c r="AB3152" s="127" t="str">
        <f t="shared" si="364"/>
        <v/>
      </c>
      <c r="AC3152" s="127" t="str">
        <f t="shared" si="363"/>
        <v/>
      </c>
      <c r="AE3152" s="132" t="str">
        <f t="shared" si="361"/>
        <v/>
      </c>
      <c r="AH3152" s="127" t="str">
        <f t="shared" si="360"/>
        <v/>
      </c>
    </row>
    <row r="3153" spans="2:34" x14ac:dyDescent="0.3">
      <c r="B3153" s="127" t="str">
        <f t="shared" si="358"/>
        <v/>
      </c>
      <c r="C3153" s="127" t="str">
        <f t="shared" si="359"/>
        <v/>
      </c>
      <c r="E3153" s="159"/>
      <c r="F3153" s="148" t="str">
        <f>IFERROR(VLOOKUP(CONCATENATE(G3153,E3153),LOTES!$A$6:$D$1002,4,0),"")</f>
        <v/>
      </c>
      <c r="H3153" s="136" t="str">
        <f>IFERROR(VLOOKUP(CONCATENATE(G3153,E3153),LOTES!$A$6:$F$1000,6,0),"")</f>
        <v/>
      </c>
      <c r="I3153" s="132" t="str">
        <f t="shared" si="362"/>
        <v/>
      </c>
      <c r="R3153" s="132" t="str">
        <f>IFERROR(VLOOKUP(Q3153,PROVEEDORES!$A$2:$B$100,2,0),"")</f>
        <v/>
      </c>
      <c r="U3153" s="127" t="str">
        <f>IFERROR(VLOOKUP(V3153,TRANSPORTE!$A$4:$B$99,2,0),"")</f>
        <v/>
      </c>
      <c r="Y3153" s="127" t="str">
        <f>IFERROR(VLOOKUP(V3153,TRANSPORTE!$A$4:$C$99,3,0),"")</f>
        <v/>
      </c>
      <c r="Z3153" s="127" t="str">
        <f>IFERROR(VLOOKUP(V3153,TRANSPORTE!$A$4:$D$99,4,0),"")</f>
        <v/>
      </c>
      <c r="AA3153" s="127" t="str">
        <f>IFERROR(VLOOKUP(V3153,TRANSPORTE!$A$4:$E$99,5,0),"")</f>
        <v/>
      </c>
      <c r="AB3153" s="127" t="str">
        <f t="shared" si="364"/>
        <v/>
      </c>
      <c r="AC3153" s="127" t="str">
        <f t="shared" si="363"/>
        <v/>
      </c>
      <c r="AE3153" s="132" t="str">
        <f t="shared" si="361"/>
        <v/>
      </c>
      <c r="AH3153" s="127" t="str">
        <f t="shared" si="360"/>
        <v/>
      </c>
    </row>
    <row r="3154" spans="2:34" x14ac:dyDescent="0.3">
      <c r="B3154" s="127" t="str">
        <f t="shared" si="358"/>
        <v/>
      </c>
      <c r="C3154" s="127" t="str">
        <f t="shared" si="359"/>
        <v/>
      </c>
      <c r="E3154" s="159"/>
      <c r="F3154" s="148" t="str">
        <f>IFERROR(VLOOKUP(CONCATENATE(G3154,E3154),LOTES!$A$6:$D$1002,4,0),"")</f>
        <v/>
      </c>
      <c r="H3154" s="136" t="str">
        <f>IFERROR(VLOOKUP(CONCATENATE(G3154,E3154),LOTES!$A$6:$F$1000,6,0),"")</f>
        <v/>
      </c>
      <c r="I3154" s="132" t="str">
        <f t="shared" si="362"/>
        <v/>
      </c>
      <c r="R3154" s="132" t="str">
        <f>IFERROR(VLOOKUP(Q3154,PROVEEDORES!$A$2:$B$100,2,0),"")</f>
        <v/>
      </c>
      <c r="U3154" s="127" t="str">
        <f>IFERROR(VLOOKUP(V3154,TRANSPORTE!$A$4:$B$99,2,0),"")</f>
        <v/>
      </c>
      <c r="Y3154" s="127" t="str">
        <f>IFERROR(VLOOKUP(V3154,TRANSPORTE!$A$4:$C$99,3,0),"")</f>
        <v/>
      </c>
      <c r="Z3154" s="127" t="str">
        <f>IFERROR(VLOOKUP(V3154,TRANSPORTE!$A$4:$D$99,4,0),"")</f>
        <v/>
      </c>
      <c r="AA3154" s="127" t="str">
        <f>IFERROR(VLOOKUP(V3154,TRANSPORTE!$A$4:$E$99,5,0),"")</f>
        <v/>
      </c>
      <c r="AB3154" s="127" t="str">
        <f t="shared" si="364"/>
        <v/>
      </c>
      <c r="AC3154" s="127" t="str">
        <f t="shared" si="363"/>
        <v/>
      </c>
      <c r="AE3154" s="132" t="str">
        <f t="shared" si="361"/>
        <v/>
      </c>
      <c r="AH3154" s="127" t="str">
        <f t="shared" si="360"/>
        <v/>
      </c>
    </row>
    <row r="3155" spans="2:34" x14ac:dyDescent="0.3">
      <c r="B3155" s="127" t="str">
        <f t="shared" si="358"/>
        <v/>
      </c>
      <c r="C3155" s="127" t="str">
        <f t="shared" si="359"/>
        <v/>
      </c>
      <c r="E3155" s="159"/>
      <c r="F3155" s="148" t="str">
        <f>IFERROR(VLOOKUP(CONCATENATE(G3155,E3155),LOTES!$A$6:$D$1002,4,0),"")</f>
        <v/>
      </c>
      <c r="H3155" s="136" t="str">
        <f>IFERROR(VLOOKUP(CONCATENATE(G3155,E3155),LOTES!$A$6:$F$1000,6,0),"")</f>
        <v/>
      </c>
      <c r="I3155" s="132" t="str">
        <f t="shared" si="362"/>
        <v/>
      </c>
      <c r="R3155" s="132" t="str">
        <f>IFERROR(VLOOKUP(Q3155,PROVEEDORES!$A$2:$B$100,2,0),"")</f>
        <v/>
      </c>
      <c r="U3155" s="127" t="str">
        <f>IFERROR(VLOOKUP(V3155,TRANSPORTE!$A$4:$B$99,2,0),"")</f>
        <v/>
      </c>
      <c r="Y3155" s="127" t="str">
        <f>IFERROR(VLOOKUP(V3155,TRANSPORTE!$A$4:$C$99,3,0),"")</f>
        <v/>
      </c>
      <c r="Z3155" s="127" t="str">
        <f>IFERROR(VLOOKUP(V3155,TRANSPORTE!$A$4:$D$99,4,0),"")</f>
        <v/>
      </c>
      <c r="AA3155" s="127" t="str">
        <f>IFERROR(VLOOKUP(V3155,TRANSPORTE!$A$4:$E$99,5,0),"")</f>
        <v/>
      </c>
      <c r="AB3155" s="127" t="str">
        <f t="shared" si="364"/>
        <v/>
      </c>
      <c r="AC3155" s="127" t="str">
        <f t="shared" si="363"/>
        <v/>
      </c>
      <c r="AE3155" s="132" t="str">
        <f t="shared" si="361"/>
        <v/>
      </c>
      <c r="AH3155" s="127" t="str">
        <f t="shared" si="360"/>
        <v/>
      </c>
    </row>
    <row r="3156" spans="2:34" x14ac:dyDescent="0.3">
      <c r="B3156" s="127" t="str">
        <f t="shared" si="358"/>
        <v/>
      </c>
      <c r="C3156" s="127" t="str">
        <f t="shared" si="359"/>
        <v/>
      </c>
      <c r="E3156" s="159"/>
      <c r="F3156" s="148" t="str">
        <f>IFERROR(VLOOKUP(CONCATENATE(G3156,E3156),LOTES!$A$6:$D$1002,4,0),"")</f>
        <v/>
      </c>
      <c r="H3156" s="136" t="str">
        <f>IFERROR(VLOOKUP(CONCATENATE(G3156,E3156),LOTES!$A$6:$F$1000,6,0),"")</f>
        <v/>
      </c>
      <c r="I3156" s="132" t="str">
        <f t="shared" si="362"/>
        <v/>
      </c>
      <c r="R3156" s="132" t="str">
        <f>IFERROR(VLOOKUP(Q3156,PROVEEDORES!$A$2:$B$100,2,0),"")</f>
        <v/>
      </c>
      <c r="U3156" s="127" t="str">
        <f>IFERROR(VLOOKUP(V3156,TRANSPORTE!$A$4:$B$99,2,0),"")</f>
        <v/>
      </c>
      <c r="Y3156" s="127" t="str">
        <f>IFERROR(VLOOKUP(V3156,TRANSPORTE!$A$4:$C$99,3,0),"")</f>
        <v/>
      </c>
      <c r="Z3156" s="127" t="str">
        <f>IFERROR(VLOOKUP(V3156,TRANSPORTE!$A$4:$D$99,4,0),"")</f>
        <v/>
      </c>
      <c r="AA3156" s="127" t="str">
        <f>IFERROR(VLOOKUP(V3156,TRANSPORTE!$A$4:$E$99,5,0),"")</f>
        <v/>
      </c>
      <c r="AB3156" s="127" t="str">
        <f t="shared" si="364"/>
        <v/>
      </c>
      <c r="AC3156" s="127" t="str">
        <f t="shared" si="363"/>
        <v/>
      </c>
      <c r="AE3156" s="132" t="str">
        <f t="shared" si="361"/>
        <v/>
      </c>
      <c r="AH3156" s="127" t="str">
        <f t="shared" si="360"/>
        <v/>
      </c>
    </row>
    <row r="3157" spans="2:34" x14ac:dyDescent="0.3">
      <c r="B3157" s="127" t="str">
        <f t="shared" si="358"/>
        <v/>
      </c>
      <c r="C3157" s="127" t="str">
        <f t="shared" si="359"/>
        <v/>
      </c>
      <c r="E3157" s="159"/>
      <c r="F3157" s="148" t="str">
        <f>IFERROR(VLOOKUP(CONCATENATE(G3157,E3157),LOTES!$A$6:$D$1002,4,0),"")</f>
        <v/>
      </c>
      <c r="H3157" s="136" t="str">
        <f>IFERROR(VLOOKUP(CONCATENATE(G3157,E3157),LOTES!$A$6:$F$1000,6,0),"")</f>
        <v/>
      </c>
      <c r="I3157" s="132" t="str">
        <f t="shared" si="362"/>
        <v/>
      </c>
      <c r="R3157" s="132" t="str">
        <f>IFERROR(VLOOKUP(Q3157,PROVEEDORES!$A$2:$B$100,2,0),"")</f>
        <v/>
      </c>
      <c r="U3157" s="127" t="str">
        <f>IFERROR(VLOOKUP(V3157,TRANSPORTE!$A$4:$B$99,2,0),"")</f>
        <v/>
      </c>
      <c r="Y3157" s="127" t="str">
        <f>IFERROR(VLOOKUP(V3157,TRANSPORTE!$A$4:$C$99,3,0),"")</f>
        <v/>
      </c>
      <c r="Z3157" s="127" t="str">
        <f>IFERROR(VLOOKUP(V3157,TRANSPORTE!$A$4:$D$99,4,0),"")</f>
        <v/>
      </c>
      <c r="AA3157" s="127" t="str">
        <f>IFERROR(VLOOKUP(V3157,TRANSPORTE!$A$4:$E$99,5,0),"")</f>
        <v/>
      </c>
      <c r="AB3157" s="127" t="str">
        <f t="shared" si="364"/>
        <v/>
      </c>
      <c r="AC3157" s="127" t="str">
        <f t="shared" si="363"/>
        <v/>
      </c>
      <c r="AE3157" s="132" t="str">
        <f t="shared" si="361"/>
        <v/>
      </c>
      <c r="AH3157" s="127" t="str">
        <f t="shared" si="360"/>
        <v/>
      </c>
    </row>
    <row r="3158" spans="2:34" x14ac:dyDescent="0.3">
      <c r="B3158" s="127" t="str">
        <f t="shared" si="358"/>
        <v/>
      </c>
      <c r="C3158" s="127" t="str">
        <f t="shared" si="359"/>
        <v/>
      </c>
      <c r="E3158" s="159"/>
      <c r="F3158" s="148" t="str">
        <f>IFERROR(VLOOKUP(CONCATENATE(G3158,E3158),LOTES!$A$6:$D$1002,4,0),"")</f>
        <v/>
      </c>
      <c r="H3158" s="136" t="str">
        <f>IFERROR(VLOOKUP(CONCATENATE(G3158,E3158),LOTES!$A$6:$F$1000,6,0),"")</f>
        <v/>
      </c>
      <c r="I3158" s="132" t="str">
        <f t="shared" si="362"/>
        <v/>
      </c>
      <c r="R3158" s="132" t="str">
        <f>IFERROR(VLOOKUP(Q3158,PROVEEDORES!$A$2:$B$100,2,0),"")</f>
        <v/>
      </c>
      <c r="U3158" s="127" t="str">
        <f>IFERROR(VLOOKUP(V3158,TRANSPORTE!$A$4:$B$99,2,0),"")</f>
        <v/>
      </c>
      <c r="Y3158" s="127" t="str">
        <f>IFERROR(VLOOKUP(V3158,TRANSPORTE!$A$4:$C$99,3,0),"")</f>
        <v/>
      </c>
      <c r="Z3158" s="127" t="str">
        <f>IFERROR(VLOOKUP(V3158,TRANSPORTE!$A$4:$D$99,4,0),"")</f>
        <v/>
      </c>
      <c r="AA3158" s="127" t="str">
        <f>IFERROR(VLOOKUP(V3158,TRANSPORTE!$A$4:$E$99,5,0),"")</f>
        <v/>
      </c>
      <c r="AB3158" s="127" t="str">
        <f t="shared" si="364"/>
        <v/>
      </c>
      <c r="AC3158" s="127" t="str">
        <f t="shared" si="363"/>
        <v/>
      </c>
      <c r="AE3158" s="132" t="str">
        <f t="shared" si="361"/>
        <v/>
      </c>
      <c r="AH3158" s="127" t="str">
        <f t="shared" si="360"/>
        <v/>
      </c>
    </row>
    <row r="3159" spans="2:34" x14ac:dyDescent="0.3">
      <c r="B3159" s="127" t="str">
        <f t="shared" si="358"/>
        <v/>
      </c>
      <c r="C3159" s="127" t="str">
        <f t="shared" si="359"/>
        <v/>
      </c>
      <c r="E3159" s="159"/>
      <c r="F3159" s="148" t="str">
        <f>IFERROR(VLOOKUP(CONCATENATE(G3159,E3159),LOTES!$A$6:$D$1002,4,0),"")</f>
        <v/>
      </c>
      <c r="H3159" s="136" t="str">
        <f>IFERROR(VLOOKUP(CONCATENATE(G3159,E3159),LOTES!$A$6:$F$1000,6,0),"")</f>
        <v/>
      </c>
      <c r="I3159" s="132" t="str">
        <f t="shared" si="362"/>
        <v/>
      </c>
      <c r="R3159" s="132" t="str">
        <f>IFERROR(VLOOKUP(Q3159,PROVEEDORES!$A$2:$B$100,2,0),"")</f>
        <v/>
      </c>
      <c r="U3159" s="127" t="str">
        <f>IFERROR(VLOOKUP(V3159,TRANSPORTE!$A$4:$B$99,2,0),"")</f>
        <v/>
      </c>
      <c r="Y3159" s="127" t="str">
        <f>IFERROR(VLOOKUP(V3159,TRANSPORTE!$A$4:$C$99,3,0),"")</f>
        <v/>
      </c>
      <c r="Z3159" s="127" t="str">
        <f>IFERROR(VLOOKUP(V3159,TRANSPORTE!$A$4:$D$99,4,0),"")</f>
        <v/>
      </c>
      <c r="AA3159" s="127" t="str">
        <f>IFERROR(VLOOKUP(V3159,TRANSPORTE!$A$4:$E$99,5,0),"")</f>
        <v/>
      </c>
      <c r="AB3159" s="127" t="str">
        <f t="shared" si="364"/>
        <v/>
      </c>
      <c r="AC3159" s="127" t="str">
        <f t="shared" si="363"/>
        <v/>
      </c>
      <c r="AE3159" s="132" t="str">
        <f t="shared" si="361"/>
        <v/>
      </c>
      <c r="AH3159" s="127" t="str">
        <f t="shared" si="360"/>
        <v/>
      </c>
    </row>
    <row r="3160" spans="2:34" x14ac:dyDescent="0.3">
      <c r="B3160" s="127" t="str">
        <f t="shared" si="358"/>
        <v/>
      </c>
      <c r="C3160" s="127" t="str">
        <f t="shared" si="359"/>
        <v/>
      </c>
      <c r="E3160" s="159"/>
      <c r="F3160" s="148" t="str">
        <f>IFERROR(VLOOKUP(CONCATENATE(G3160,E3160),LOTES!$A$6:$D$1002,4,0),"")</f>
        <v/>
      </c>
      <c r="H3160" s="136" t="str">
        <f>IFERROR(VLOOKUP(CONCATENATE(G3160,E3160),LOTES!$A$6:$F$1000,6,0),"")</f>
        <v/>
      </c>
      <c r="I3160" s="132" t="str">
        <f t="shared" si="362"/>
        <v/>
      </c>
      <c r="R3160" s="132" t="str">
        <f>IFERROR(VLOOKUP(Q3160,PROVEEDORES!$A$2:$B$100,2,0),"")</f>
        <v/>
      </c>
      <c r="U3160" s="127" t="str">
        <f>IFERROR(VLOOKUP(V3160,TRANSPORTE!$A$4:$B$99,2,0),"")</f>
        <v/>
      </c>
      <c r="Y3160" s="127" t="str">
        <f>IFERROR(VLOOKUP(V3160,TRANSPORTE!$A$4:$C$99,3,0),"")</f>
        <v/>
      </c>
      <c r="Z3160" s="127" t="str">
        <f>IFERROR(VLOOKUP(V3160,TRANSPORTE!$A$4:$D$99,4,0),"")</f>
        <v/>
      </c>
      <c r="AA3160" s="127" t="str">
        <f>IFERROR(VLOOKUP(V3160,TRANSPORTE!$A$4:$E$99,5,0),"")</f>
        <v/>
      </c>
      <c r="AB3160" s="127" t="str">
        <f t="shared" si="364"/>
        <v/>
      </c>
      <c r="AC3160" s="127" t="str">
        <f t="shared" si="363"/>
        <v/>
      </c>
      <c r="AE3160" s="132" t="str">
        <f t="shared" si="361"/>
        <v/>
      </c>
      <c r="AH3160" s="127" t="str">
        <f t="shared" si="360"/>
        <v/>
      </c>
    </row>
    <row r="3161" spans="2:34" x14ac:dyDescent="0.3">
      <c r="B3161" s="127" t="str">
        <f t="shared" si="358"/>
        <v/>
      </c>
      <c r="C3161" s="127" t="str">
        <f t="shared" si="359"/>
        <v/>
      </c>
      <c r="E3161" s="159"/>
      <c r="F3161" s="148" t="str">
        <f>IFERROR(VLOOKUP(CONCATENATE(G3161,E3161),LOTES!$A$6:$D$1002,4,0),"")</f>
        <v/>
      </c>
      <c r="H3161" s="136" t="str">
        <f>IFERROR(VLOOKUP(CONCATENATE(G3161,E3161),LOTES!$A$6:$F$1000,6,0),"")</f>
        <v/>
      </c>
      <c r="I3161" s="132" t="str">
        <f t="shared" si="362"/>
        <v/>
      </c>
      <c r="R3161" s="132" t="str">
        <f>IFERROR(VLOOKUP(Q3161,PROVEEDORES!$A$2:$B$100,2,0),"")</f>
        <v/>
      </c>
      <c r="U3161" s="127" t="str">
        <f>IFERROR(VLOOKUP(V3161,TRANSPORTE!$A$4:$B$99,2,0),"")</f>
        <v/>
      </c>
      <c r="Y3161" s="127" t="str">
        <f>IFERROR(VLOOKUP(V3161,TRANSPORTE!$A$4:$C$99,3,0),"")</f>
        <v/>
      </c>
      <c r="Z3161" s="127" t="str">
        <f>IFERROR(VLOOKUP(V3161,TRANSPORTE!$A$4:$D$99,4,0),"")</f>
        <v/>
      </c>
      <c r="AA3161" s="127" t="str">
        <f>IFERROR(VLOOKUP(V3161,TRANSPORTE!$A$4:$E$99,5,0),"")</f>
        <v/>
      </c>
      <c r="AB3161" s="127" t="str">
        <f t="shared" si="364"/>
        <v/>
      </c>
      <c r="AC3161" s="127" t="str">
        <f t="shared" si="363"/>
        <v/>
      </c>
      <c r="AE3161" s="132" t="str">
        <f t="shared" si="361"/>
        <v/>
      </c>
      <c r="AH3161" s="127" t="str">
        <f t="shared" si="360"/>
        <v/>
      </c>
    </row>
    <row r="3162" spans="2:34" x14ac:dyDescent="0.3">
      <c r="B3162" s="127" t="str">
        <f t="shared" si="358"/>
        <v/>
      </c>
      <c r="C3162" s="127" t="str">
        <f t="shared" si="359"/>
        <v/>
      </c>
      <c r="E3162" s="159"/>
      <c r="F3162" s="148" t="str">
        <f>IFERROR(VLOOKUP(CONCATENATE(G3162,E3162),LOTES!$A$6:$D$1002,4,0),"")</f>
        <v/>
      </c>
      <c r="H3162" s="136" t="str">
        <f>IFERROR(VLOOKUP(CONCATENATE(G3162,E3162),LOTES!$A$6:$F$1000,6,0),"")</f>
        <v/>
      </c>
      <c r="I3162" s="132" t="str">
        <f t="shared" si="362"/>
        <v/>
      </c>
      <c r="R3162" s="132" t="str">
        <f>IFERROR(VLOOKUP(Q3162,PROVEEDORES!$A$2:$B$100,2,0),"")</f>
        <v/>
      </c>
      <c r="U3162" s="127" t="str">
        <f>IFERROR(VLOOKUP(V3162,TRANSPORTE!$A$4:$B$99,2,0),"")</f>
        <v/>
      </c>
      <c r="Y3162" s="127" t="str">
        <f>IFERROR(VLOOKUP(V3162,TRANSPORTE!$A$4:$C$99,3,0),"")</f>
        <v/>
      </c>
      <c r="Z3162" s="127" t="str">
        <f>IFERROR(VLOOKUP(V3162,TRANSPORTE!$A$4:$D$99,4,0),"")</f>
        <v/>
      </c>
      <c r="AA3162" s="127" t="str">
        <f>IFERROR(VLOOKUP(V3162,TRANSPORTE!$A$4:$E$99,5,0),"")</f>
        <v/>
      </c>
      <c r="AB3162" s="127" t="str">
        <f t="shared" si="364"/>
        <v/>
      </c>
      <c r="AC3162" s="127" t="str">
        <f t="shared" si="363"/>
        <v/>
      </c>
      <c r="AE3162" s="132" t="str">
        <f t="shared" si="361"/>
        <v/>
      </c>
      <c r="AH3162" s="127" t="str">
        <f t="shared" si="360"/>
        <v/>
      </c>
    </row>
    <row r="3163" spans="2:34" x14ac:dyDescent="0.3">
      <c r="B3163" s="127" t="str">
        <f t="shared" si="358"/>
        <v/>
      </c>
      <c r="C3163" s="127" t="str">
        <f t="shared" si="359"/>
        <v/>
      </c>
      <c r="E3163" s="159"/>
      <c r="F3163" s="148" t="str">
        <f>IFERROR(VLOOKUP(CONCATENATE(G3163,E3163),LOTES!$A$6:$D$1002,4,0),"")</f>
        <v/>
      </c>
      <c r="H3163" s="136" t="str">
        <f>IFERROR(VLOOKUP(CONCATENATE(G3163,E3163),LOTES!$A$6:$F$1000,6,0),"")</f>
        <v/>
      </c>
      <c r="I3163" s="132" t="str">
        <f t="shared" si="362"/>
        <v/>
      </c>
      <c r="R3163" s="132" t="str">
        <f>IFERROR(VLOOKUP(Q3163,PROVEEDORES!$A$2:$B$100,2,0),"")</f>
        <v/>
      </c>
      <c r="U3163" s="127" t="str">
        <f>IFERROR(VLOOKUP(V3163,TRANSPORTE!$A$4:$B$99,2,0),"")</f>
        <v/>
      </c>
      <c r="Y3163" s="127" t="str">
        <f>IFERROR(VLOOKUP(V3163,TRANSPORTE!$A$4:$C$99,3,0),"")</f>
        <v/>
      </c>
      <c r="Z3163" s="127" t="str">
        <f>IFERROR(VLOOKUP(V3163,TRANSPORTE!$A$4:$D$99,4,0),"")</f>
        <v/>
      </c>
      <c r="AA3163" s="127" t="str">
        <f>IFERROR(VLOOKUP(V3163,TRANSPORTE!$A$4:$E$99,5,0),"")</f>
        <v/>
      </c>
      <c r="AB3163" s="127" t="str">
        <f t="shared" si="364"/>
        <v/>
      </c>
      <c r="AC3163" s="127" t="str">
        <f t="shared" si="363"/>
        <v/>
      </c>
      <c r="AE3163" s="132" t="str">
        <f t="shared" si="361"/>
        <v/>
      </c>
      <c r="AH3163" s="127" t="str">
        <f t="shared" si="360"/>
        <v/>
      </c>
    </row>
    <row r="3164" spans="2:34" x14ac:dyDescent="0.3">
      <c r="B3164" s="127" t="str">
        <f t="shared" si="358"/>
        <v/>
      </c>
      <c r="C3164" s="127" t="str">
        <f t="shared" si="359"/>
        <v/>
      </c>
      <c r="E3164" s="159"/>
      <c r="F3164" s="148" t="str">
        <f>IFERROR(VLOOKUP(CONCATENATE(G3164,E3164),LOTES!$A$6:$D$1002,4,0),"")</f>
        <v/>
      </c>
      <c r="H3164" s="136" t="str">
        <f>IFERROR(VLOOKUP(CONCATENATE(G3164,E3164),LOTES!$A$6:$F$1000,6,0),"")</f>
        <v/>
      </c>
      <c r="I3164" s="132" t="str">
        <f t="shared" si="362"/>
        <v/>
      </c>
      <c r="R3164" s="132" t="str">
        <f>IFERROR(VLOOKUP(Q3164,PROVEEDORES!$A$2:$B$100,2,0),"")</f>
        <v/>
      </c>
      <c r="U3164" s="127" t="str">
        <f>IFERROR(VLOOKUP(V3164,TRANSPORTE!$A$4:$B$99,2,0),"")</f>
        <v/>
      </c>
      <c r="Y3164" s="127" t="str">
        <f>IFERROR(VLOOKUP(V3164,TRANSPORTE!$A$4:$C$99,3,0),"")</f>
        <v/>
      </c>
      <c r="Z3164" s="127" t="str">
        <f>IFERROR(VLOOKUP(V3164,TRANSPORTE!$A$4:$D$99,4,0),"")</f>
        <v/>
      </c>
      <c r="AA3164" s="127" t="str">
        <f>IFERROR(VLOOKUP(V3164,TRANSPORTE!$A$4:$E$99,5,0),"")</f>
        <v/>
      </c>
      <c r="AB3164" s="127" t="str">
        <f t="shared" si="364"/>
        <v/>
      </c>
      <c r="AC3164" s="127" t="str">
        <f t="shared" si="363"/>
        <v/>
      </c>
      <c r="AE3164" s="132" t="str">
        <f t="shared" si="361"/>
        <v/>
      </c>
      <c r="AH3164" s="127" t="str">
        <f t="shared" si="360"/>
        <v/>
      </c>
    </row>
    <row r="3165" spans="2:34" x14ac:dyDescent="0.3">
      <c r="B3165" s="127" t="str">
        <f t="shared" si="358"/>
        <v/>
      </c>
      <c r="C3165" s="127" t="str">
        <f t="shared" si="359"/>
        <v/>
      </c>
      <c r="E3165" s="159"/>
      <c r="F3165" s="148" t="str">
        <f>IFERROR(VLOOKUP(CONCATENATE(G3165,E3165),LOTES!$A$6:$D$1002,4,0),"")</f>
        <v/>
      </c>
      <c r="H3165" s="136" t="str">
        <f>IFERROR(VLOOKUP(CONCATENATE(G3165,E3165),LOTES!$A$6:$F$1000,6,0),"")</f>
        <v/>
      </c>
      <c r="I3165" s="132" t="str">
        <f t="shared" si="362"/>
        <v/>
      </c>
      <c r="R3165" s="132" t="str">
        <f>IFERROR(VLOOKUP(Q3165,PROVEEDORES!$A$2:$B$100,2,0),"")</f>
        <v/>
      </c>
      <c r="U3165" s="127" t="str">
        <f>IFERROR(VLOOKUP(V3165,TRANSPORTE!$A$4:$B$99,2,0),"")</f>
        <v/>
      </c>
      <c r="Y3165" s="127" t="str">
        <f>IFERROR(VLOOKUP(V3165,TRANSPORTE!$A$4:$C$99,3,0),"")</f>
        <v/>
      </c>
      <c r="Z3165" s="127" t="str">
        <f>IFERROR(VLOOKUP(V3165,TRANSPORTE!$A$4:$D$99,4,0),"")</f>
        <v/>
      </c>
      <c r="AA3165" s="127" t="str">
        <f>IFERROR(VLOOKUP(V3165,TRANSPORTE!$A$4:$E$99,5,0),"")</f>
        <v/>
      </c>
      <c r="AB3165" s="127" t="str">
        <f t="shared" si="364"/>
        <v/>
      </c>
      <c r="AC3165" s="127" t="str">
        <f t="shared" si="363"/>
        <v/>
      </c>
      <c r="AE3165" s="132" t="str">
        <f t="shared" si="361"/>
        <v/>
      </c>
      <c r="AH3165" s="127" t="str">
        <f t="shared" si="360"/>
        <v/>
      </c>
    </row>
    <row r="3166" spans="2:34" x14ac:dyDescent="0.3">
      <c r="B3166" s="127" t="str">
        <f t="shared" si="358"/>
        <v/>
      </c>
      <c r="C3166" s="127" t="str">
        <f t="shared" si="359"/>
        <v/>
      </c>
      <c r="E3166" s="159"/>
      <c r="F3166" s="148" t="str">
        <f>IFERROR(VLOOKUP(CONCATENATE(G3166,E3166),LOTES!$A$6:$D$1002,4,0),"")</f>
        <v/>
      </c>
      <c r="H3166" s="136" t="str">
        <f>IFERROR(VLOOKUP(CONCATENATE(G3166,E3166),LOTES!$A$6:$F$1000,6,0),"")</f>
        <v/>
      </c>
      <c r="I3166" s="132" t="str">
        <f t="shared" si="362"/>
        <v/>
      </c>
      <c r="R3166" s="132" t="str">
        <f>IFERROR(VLOOKUP(Q3166,PROVEEDORES!$A$2:$B$100,2,0),"")</f>
        <v/>
      </c>
      <c r="U3166" s="127" t="str">
        <f>IFERROR(VLOOKUP(V3166,TRANSPORTE!$A$4:$B$99,2,0),"")</f>
        <v/>
      </c>
      <c r="Y3166" s="127" t="str">
        <f>IFERROR(VLOOKUP(V3166,TRANSPORTE!$A$4:$C$99,3,0),"")</f>
        <v/>
      </c>
      <c r="Z3166" s="127" t="str">
        <f>IFERROR(VLOOKUP(V3166,TRANSPORTE!$A$4:$D$99,4,0),"")</f>
        <v/>
      </c>
      <c r="AA3166" s="127" t="str">
        <f>IFERROR(VLOOKUP(V3166,TRANSPORTE!$A$4:$E$99,5,0),"")</f>
        <v/>
      </c>
      <c r="AB3166" s="127" t="str">
        <f t="shared" si="364"/>
        <v/>
      </c>
      <c r="AC3166" s="127" t="str">
        <f t="shared" si="363"/>
        <v/>
      </c>
      <c r="AE3166" s="132" t="str">
        <f t="shared" si="361"/>
        <v/>
      </c>
      <c r="AH3166" s="127" t="str">
        <f t="shared" si="360"/>
        <v/>
      </c>
    </row>
    <row r="3167" spans="2:34" x14ac:dyDescent="0.3">
      <c r="B3167" s="127" t="str">
        <f t="shared" si="358"/>
        <v/>
      </c>
      <c r="C3167" s="127" t="str">
        <f t="shared" si="359"/>
        <v/>
      </c>
      <c r="E3167" s="159"/>
      <c r="F3167" s="148" t="str">
        <f>IFERROR(VLOOKUP(CONCATENATE(G3167,E3167),LOTES!$A$6:$D$1002,4,0),"")</f>
        <v/>
      </c>
      <c r="H3167" s="136" t="str">
        <f>IFERROR(VLOOKUP(CONCATENATE(G3167,E3167),LOTES!$A$6:$F$1000,6,0),"")</f>
        <v/>
      </c>
      <c r="I3167" s="132" t="str">
        <f t="shared" si="362"/>
        <v/>
      </c>
      <c r="R3167" s="132" t="str">
        <f>IFERROR(VLOOKUP(Q3167,PROVEEDORES!$A$2:$B$100,2,0),"")</f>
        <v/>
      </c>
      <c r="U3167" s="127" t="str">
        <f>IFERROR(VLOOKUP(V3167,TRANSPORTE!$A$4:$B$99,2,0),"")</f>
        <v/>
      </c>
      <c r="Y3167" s="127" t="str">
        <f>IFERROR(VLOOKUP(V3167,TRANSPORTE!$A$4:$C$99,3,0),"")</f>
        <v/>
      </c>
      <c r="Z3167" s="127" t="str">
        <f>IFERROR(VLOOKUP(V3167,TRANSPORTE!$A$4:$D$99,4,0),"")</f>
        <v/>
      </c>
      <c r="AA3167" s="127" t="str">
        <f>IFERROR(VLOOKUP(V3167,TRANSPORTE!$A$4:$E$99,5,0),"")</f>
        <v/>
      </c>
      <c r="AB3167" s="127" t="str">
        <f t="shared" si="364"/>
        <v/>
      </c>
      <c r="AC3167" s="127" t="str">
        <f t="shared" si="363"/>
        <v/>
      </c>
      <c r="AE3167" s="132" t="str">
        <f t="shared" si="361"/>
        <v/>
      </c>
      <c r="AH3167" s="127" t="str">
        <f t="shared" si="360"/>
        <v/>
      </c>
    </row>
    <row r="3168" spans="2:34" x14ac:dyDescent="0.3">
      <c r="B3168" s="127" t="str">
        <f t="shared" si="358"/>
        <v/>
      </c>
      <c r="C3168" s="127" t="str">
        <f t="shared" si="359"/>
        <v/>
      </c>
      <c r="E3168" s="159"/>
      <c r="F3168" s="148" t="str">
        <f>IFERROR(VLOOKUP(CONCATENATE(G3168,E3168),LOTES!$A$6:$D$1002,4,0),"")</f>
        <v/>
      </c>
      <c r="H3168" s="136" t="str">
        <f>IFERROR(VLOOKUP(CONCATENATE(G3168,E3168),LOTES!$A$6:$F$1000,6,0),"")</f>
        <v/>
      </c>
      <c r="I3168" s="132" t="str">
        <f t="shared" si="362"/>
        <v/>
      </c>
      <c r="R3168" s="132" t="str">
        <f>IFERROR(VLOOKUP(Q3168,PROVEEDORES!$A$2:$B$100,2,0),"")</f>
        <v/>
      </c>
      <c r="U3168" s="127" t="str">
        <f>IFERROR(VLOOKUP(V3168,TRANSPORTE!$A$4:$B$99,2,0),"")</f>
        <v/>
      </c>
      <c r="Y3168" s="127" t="str">
        <f>IFERROR(VLOOKUP(V3168,TRANSPORTE!$A$4:$C$99,3,0),"")</f>
        <v/>
      </c>
      <c r="Z3168" s="127" t="str">
        <f>IFERROR(VLOOKUP(V3168,TRANSPORTE!$A$4:$D$99,4,0),"")</f>
        <v/>
      </c>
      <c r="AA3168" s="127" t="str">
        <f>IFERROR(VLOOKUP(V3168,TRANSPORTE!$A$4:$E$99,5,0),"")</f>
        <v/>
      </c>
      <c r="AB3168" s="127" t="str">
        <f t="shared" si="364"/>
        <v/>
      </c>
      <c r="AC3168" s="127" t="str">
        <f t="shared" si="363"/>
        <v/>
      </c>
      <c r="AE3168" s="132" t="str">
        <f t="shared" si="361"/>
        <v/>
      </c>
      <c r="AH3168" s="127" t="str">
        <f t="shared" si="360"/>
        <v/>
      </c>
    </row>
    <row r="3169" spans="2:34" x14ac:dyDescent="0.3">
      <c r="B3169" s="127" t="str">
        <f t="shared" si="358"/>
        <v/>
      </c>
      <c r="C3169" s="127" t="str">
        <f t="shared" si="359"/>
        <v/>
      </c>
      <c r="E3169" s="159"/>
      <c r="F3169" s="148" t="str">
        <f>IFERROR(VLOOKUP(CONCATENATE(G3169,E3169),LOTES!$A$6:$D$1002,4,0),"")</f>
        <v/>
      </c>
      <c r="H3169" s="136" t="str">
        <f>IFERROR(VLOOKUP(CONCATENATE(G3169,E3169),LOTES!$A$6:$F$1000,6,0),"")</f>
        <v/>
      </c>
      <c r="I3169" s="132" t="str">
        <f t="shared" si="362"/>
        <v/>
      </c>
      <c r="R3169" s="132" t="str">
        <f>IFERROR(VLOOKUP(Q3169,PROVEEDORES!$A$2:$B$100,2,0),"")</f>
        <v/>
      </c>
      <c r="U3169" s="127" t="str">
        <f>IFERROR(VLOOKUP(V3169,TRANSPORTE!$A$4:$B$99,2,0),"")</f>
        <v/>
      </c>
      <c r="Y3169" s="127" t="str">
        <f>IFERROR(VLOOKUP(V3169,TRANSPORTE!$A$4:$C$99,3,0),"")</f>
        <v/>
      </c>
      <c r="Z3169" s="127" t="str">
        <f>IFERROR(VLOOKUP(V3169,TRANSPORTE!$A$4:$D$99,4,0),"")</f>
        <v/>
      </c>
      <c r="AA3169" s="127" t="str">
        <f>IFERROR(VLOOKUP(V3169,TRANSPORTE!$A$4:$E$99,5,0),"")</f>
        <v/>
      </c>
      <c r="AB3169" s="127" t="str">
        <f t="shared" si="364"/>
        <v/>
      </c>
      <c r="AC3169" s="127" t="str">
        <f t="shared" si="363"/>
        <v/>
      </c>
      <c r="AE3169" s="132" t="str">
        <f t="shared" si="361"/>
        <v/>
      </c>
      <c r="AH3169" s="127" t="str">
        <f t="shared" si="360"/>
        <v/>
      </c>
    </row>
    <row r="3170" spans="2:34" x14ac:dyDescent="0.3">
      <c r="B3170" s="127" t="str">
        <f t="shared" si="358"/>
        <v/>
      </c>
      <c r="C3170" s="127" t="str">
        <f t="shared" si="359"/>
        <v/>
      </c>
      <c r="E3170" s="159"/>
      <c r="F3170" s="148" t="str">
        <f>IFERROR(VLOOKUP(CONCATENATE(G3170,E3170),LOTES!$A$6:$D$1002,4,0),"")</f>
        <v/>
      </c>
      <c r="H3170" s="136" t="str">
        <f>IFERROR(VLOOKUP(CONCATENATE(G3170,E3170),LOTES!$A$6:$F$1000,6,0),"")</f>
        <v/>
      </c>
      <c r="I3170" s="132" t="str">
        <f t="shared" si="362"/>
        <v/>
      </c>
      <c r="R3170" s="132" t="str">
        <f>IFERROR(VLOOKUP(Q3170,PROVEEDORES!$A$2:$B$100,2,0),"")</f>
        <v/>
      </c>
      <c r="U3170" s="127" t="str">
        <f>IFERROR(VLOOKUP(V3170,TRANSPORTE!$A$4:$B$99,2,0),"")</f>
        <v/>
      </c>
      <c r="Y3170" s="127" t="str">
        <f>IFERROR(VLOOKUP(V3170,TRANSPORTE!$A$4:$C$99,3,0),"")</f>
        <v/>
      </c>
      <c r="Z3170" s="127" t="str">
        <f>IFERROR(VLOOKUP(V3170,TRANSPORTE!$A$4:$D$99,4,0),"")</f>
        <v/>
      </c>
      <c r="AA3170" s="127" t="str">
        <f>IFERROR(VLOOKUP(V3170,TRANSPORTE!$A$4:$E$99,5,0),"")</f>
        <v/>
      </c>
      <c r="AB3170" s="127" t="str">
        <f t="shared" si="364"/>
        <v/>
      </c>
      <c r="AC3170" s="127" t="str">
        <f t="shared" si="363"/>
        <v/>
      </c>
      <c r="AE3170" s="132" t="str">
        <f t="shared" si="361"/>
        <v/>
      </c>
      <c r="AH3170" s="127" t="str">
        <f t="shared" si="360"/>
        <v/>
      </c>
    </row>
    <row r="3171" spans="2:34" x14ac:dyDescent="0.3">
      <c r="B3171" s="127" t="str">
        <f t="shared" si="358"/>
        <v/>
      </c>
      <c r="C3171" s="127" t="str">
        <f t="shared" si="359"/>
        <v/>
      </c>
      <c r="E3171" s="159"/>
      <c r="F3171" s="148" t="str">
        <f>IFERROR(VLOOKUP(CONCATENATE(G3171,E3171),LOTES!$A$6:$D$1002,4,0),"")</f>
        <v/>
      </c>
      <c r="H3171" s="136" t="str">
        <f>IFERROR(VLOOKUP(CONCATENATE(G3171,E3171),LOTES!$A$6:$F$1000,6,0),"")</f>
        <v/>
      </c>
      <c r="I3171" s="132" t="str">
        <f t="shared" si="362"/>
        <v/>
      </c>
      <c r="R3171" s="132" t="str">
        <f>IFERROR(VLOOKUP(Q3171,PROVEEDORES!$A$2:$B$100,2,0),"")</f>
        <v/>
      </c>
      <c r="U3171" s="127" t="str">
        <f>IFERROR(VLOOKUP(V3171,TRANSPORTE!$A$4:$B$99,2,0),"")</f>
        <v/>
      </c>
      <c r="Y3171" s="127" t="str">
        <f>IFERROR(VLOOKUP(V3171,TRANSPORTE!$A$4:$C$99,3,0),"")</f>
        <v/>
      </c>
      <c r="Z3171" s="127" t="str">
        <f>IFERROR(VLOOKUP(V3171,TRANSPORTE!$A$4:$D$99,4,0),"")</f>
        <v/>
      </c>
      <c r="AA3171" s="127" t="str">
        <f>IFERROR(VLOOKUP(V3171,TRANSPORTE!$A$4:$E$99,5,0),"")</f>
        <v/>
      </c>
      <c r="AB3171" s="127" t="str">
        <f t="shared" si="364"/>
        <v/>
      </c>
      <c r="AC3171" s="127" t="str">
        <f t="shared" si="363"/>
        <v/>
      </c>
      <c r="AE3171" s="132" t="str">
        <f t="shared" si="361"/>
        <v/>
      </c>
      <c r="AH3171" s="127" t="str">
        <f t="shared" si="360"/>
        <v/>
      </c>
    </row>
    <row r="3172" spans="2:34" x14ac:dyDescent="0.3">
      <c r="B3172" s="127" t="str">
        <f t="shared" si="358"/>
        <v/>
      </c>
      <c r="C3172" s="127" t="str">
        <f t="shared" si="359"/>
        <v/>
      </c>
      <c r="E3172" s="159"/>
      <c r="F3172" s="148" t="str">
        <f>IFERROR(VLOOKUP(CONCATENATE(G3172,E3172),LOTES!$A$6:$D$1002,4,0),"")</f>
        <v/>
      </c>
      <c r="H3172" s="136" t="str">
        <f>IFERROR(VLOOKUP(CONCATENATE(G3172,E3172),LOTES!$A$6:$F$1000,6,0),"")</f>
        <v/>
      </c>
      <c r="I3172" s="132" t="str">
        <f t="shared" si="362"/>
        <v/>
      </c>
      <c r="R3172" s="132" t="str">
        <f>IFERROR(VLOOKUP(Q3172,PROVEEDORES!$A$2:$B$100,2,0),"")</f>
        <v/>
      </c>
      <c r="U3172" s="127" t="str">
        <f>IFERROR(VLOOKUP(V3172,TRANSPORTE!$A$4:$B$99,2,0),"")</f>
        <v/>
      </c>
      <c r="Y3172" s="127" t="str">
        <f>IFERROR(VLOOKUP(V3172,TRANSPORTE!$A$4:$C$99,3,0),"")</f>
        <v/>
      </c>
      <c r="Z3172" s="127" t="str">
        <f>IFERROR(VLOOKUP(V3172,TRANSPORTE!$A$4:$D$99,4,0),"")</f>
        <v/>
      </c>
      <c r="AA3172" s="127" t="str">
        <f>IFERROR(VLOOKUP(V3172,TRANSPORTE!$A$4:$E$99,5,0),"")</f>
        <v/>
      </c>
      <c r="AB3172" s="127" t="str">
        <f t="shared" si="364"/>
        <v/>
      </c>
      <c r="AC3172" s="127" t="str">
        <f t="shared" si="363"/>
        <v/>
      </c>
      <c r="AE3172" s="132" t="str">
        <f t="shared" si="361"/>
        <v/>
      </c>
      <c r="AH3172" s="127" t="str">
        <f t="shared" si="360"/>
        <v/>
      </c>
    </row>
    <row r="3173" spans="2:34" x14ac:dyDescent="0.3">
      <c r="B3173" s="127" t="str">
        <f t="shared" si="358"/>
        <v/>
      </c>
      <c r="C3173" s="127" t="str">
        <f t="shared" si="359"/>
        <v/>
      </c>
      <c r="E3173" s="159"/>
      <c r="F3173" s="148" t="str">
        <f>IFERROR(VLOOKUP(CONCATENATE(G3173,E3173),LOTES!$A$6:$D$1002,4,0),"")</f>
        <v/>
      </c>
      <c r="H3173" s="136" t="str">
        <f>IFERROR(VLOOKUP(CONCATENATE(G3173,E3173),LOTES!$A$6:$F$1000,6,0),"")</f>
        <v/>
      </c>
      <c r="I3173" s="132" t="str">
        <f t="shared" si="362"/>
        <v/>
      </c>
      <c r="R3173" s="132" t="str">
        <f>IFERROR(VLOOKUP(Q3173,PROVEEDORES!$A$2:$B$100,2,0),"")</f>
        <v/>
      </c>
      <c r="U3173" s="127" t="str">
        <f>IFERROR(VLOOKUP(V3173,TRANSPORTE!$A$4:$B$99,2,0),"")</f>
        <v/>
      </c>
      <c r="Y3173" s="127" t="str">
        <f>IFERROR(VLOOKUP(V3173,TRANSPORTE!$A$4:$C$99,3,0),"")</f>
        <v/>
      </c>
      <c r="Z3173" s="127" t="str">
        <f>IFERROR(VLOOKUP(V3173,TRANSPORTE!$A$4:$D$99,4,0),"")</f>
        <v/>
      </c>
      <c r="AA3173" s="127" t="str">
        <f>IFERROR(VLOOKUP(V3173,TRANSPORTE!$A$4:$E$99,5,0),"")</f>
        <v/>
      </c>
      <c r="AB3173" s="127" t="str">
        <f t="shared" si="364"/>
        <v/>
      </c>
      <c r="AC3173" s="127" t="str">
        <f t="shared" si="363"/>
        <v/>
      </c>
      <c r="AE3173" s="132" t="str">
        <f t="shared" si="361"/>
        <v/>
      </c>
      <c r="AH3173" s="127" t="str">
        <f t="shared" si="360"/>
        <v/>
      </c>
    </row>
    <row r="3174" spans="2:34" x14ac:dyDescent="0.3">
      <c r="B3174" s="127" t="str">
        <f t="shared" si="358"/>
        <v/>
      </c>
      <c r="C3174" s="127" t="str">
        <f t="shared" si="359"/>
        <v/>
      </c>
      <c r="E3174" s="159"/>
      <c r="F3174" s="148" t="str">
        <f>IFERROR(VLOOKUP(CONCATENATE(G3174,E3174),LOTES!$A$6:$D$1002,4,0),"")</f>
        <v/>
      </c>
      <c r="H3174" s="136" t="str">
        <f>IFERROR(VLOOKUP(CONCATENATE(G3174,E3174),LOTES!$A$6:$F$1000,6,0),"")</f>
        <v/>
      </c>
      <c r="I3174" s="132" t="str">
        <f t="shared" si="362"/>
        <v/>
      </c>
      <c r="R3174" s="132" t="str">
        <f>IFERROR(VLOOKUP(Q3174,PROVEEDORES!$A$2:$B$100,2,0),"")</f>
        <v/>
      </c>
      <c r="U3174" s="127" t="str">
        <f>IFERROR(VLOOKUP(V3174,TRANSPORTE!$A$4:$B$99,2,0),"")</f>
        <v/>
      </c>
      <c r="Y3174" s="127" t="str">
        <f>IFERROR(VLOOKUP(V3174,TRANSPORTE!$A$4:$C$99,3,0),"")</f>
        <v/>
      </c>
      <c r="Z3174" s="127" t="str">
        <f>IFERROR(VLOOKUP(V3174,TRANSPORTE!$A$4:$D$99,4,0),"")</f>
        <v/>
      </c>
      <c r="AA3174" s="127" t="str">
        <f>IFERROR(VLOOKUP(V3174,TRANSPORTE!$A$4:$E$99,5,0),"")</f>
        <v/>
      </c>
      <c r="AB3174" s="127" t="str">
        <f t="shared" si="364"/>
        <v/>
      </c>
      <c r="AC3174" s="127" t="str">
        <f t="shared" si="363"/>
        <v/>
      </c>
      <c r="AE3174" s="132" t="str">
        <f t="shared" si="361"/>
        <v/>
      </c>
      <c r="AH3174" s="127" t="str">
        <f t="shared" si="360"/>
        <v/>
      </c>
    </row>
    <row r="3175" spans="2:34" x14ac:dyDescent="0.3">
      <c r="B3175" s="127" t="str">
        <f t="shared" si="358"/>
        <v/>
      </c>
      <c r="C3175" s="127" t="str">
        <f t="shared" si="359"/>
        <v/>
      </c>
      <c r="E3175" s="159"/>
      <c r="F3175" s="148" t="str">
        <f>IFERROR(VLOOKUP(CONCATENATE(G3175,E3175),LOTES!$A$6:$D$1002,4,0),"")</f>
        <v/>
      </c>
      <c r="H3175" s="136" t="str">
        <f>IFERROR(VLOOKUP(CONCATENATE(G3175,E3175),LOTES!$A$6:$F$1000,6,0),"")</f>
        <v/>
      </c>
      <c r="I3175" s="132" t="str">
        <f t="shared" si="362"/>
        <v/>
      </c>
      <c r="R3175" s="132" t="str">
        <f>IFERROR(VLOOKUP(Q3175,PROVEEDORES!$A$2:$B$100,2,0),"")</f>
        <v/>
      </c>
      <c r="U3175" s="127" t="str">
        <f>IFERROR(VLOOKUP(V3175,TRANSPORTE!$A$4:$B$99,2,0),"")</f>
        <v/>
      </c>
      <c r="Y3175" s="127" t="str">
        <f>IFERROR(VLOOKUP(V3175,TRANSPORTE!$A$4:$C$99,3,0),"")</f>
        <v/>
      </c>
      <c r="Z3175" s="127" t="str">
        <f>IFERROR(VLOOKUP(V3175,TRANSPORTE!$A$4:$D$99,4,0),"")</f>
        <v/>
      </c>
      <c r="AA3175" s="127" t="str">
        <f>IFERROR(VLOOKUP(V3175,TRANSPORTE!$A$4:$E$99,5,0),"")</f>
        <v/>
      </c>
      <c r="AB3175" s="127" t="str">
        <f t="shared" si="364"/>
        <v/>
      </c>
      <c r="AC3175" s="127" t="str">
        <f t="shared" si="363"/>
        <v/>
      </c>
      <c r="AE3175" s="132" t="str">
        <f t="shared" si="361"/>
        <v/>
      </c>
      <c r="AH3175" s="127" t="str">
        <f t="shared" si="360"/>
        <v/>
      </c>
    </row>
    <row r="3176" spans="2:34" x14ac:dyDescent="0.3">
      <c r="B3176" s="127" t="str">
        <f t="shared" si="358"/>
        <v/>
      </c>
      <c r="C3176" s="127" t="str">
        <f t="shared" si="359"/>
        <v/>
      </c>
      <c r="E3176" s="159"/>
      <c r="F3176" s="148" t="str">
        <f>IFERROR(VLOOKUP(CONCATENATE(G3176,E3176),LOTES!$A$6:$D$1002,4,0),"")</f>
        <v/>
      </c>
      <c r="H3176" s="136" t="str">
        <f>IFERROR(VLOOKUP(CONCATENATE(G3176,E3176),LOTES!$A$6:$F$1000,6,0),"")</f>
        <v/>
      </c>
      <c r="I3176" s="132" t="str">
        <f t="shared" si="362"/>
        <v/>
      </c>
      <c r="R3176" s="132" t="str">
        <f>IFERROR(VLOOKUP(Q3176,PROVEEDORES!$A$2:$B$100,2,0),"")</f>
        <v/>
      </c>
      <c r="U3176" s="127" t="str">
        <f>IFERROR(VLOOKUP(V3176,TRANSPORTE!$A$4:$B$99,2,0),"")</f>
        <v/>
      </c>
      <c r="Y3176" s="127" t="str">
        <f>IFERROR(VLOOKUP(V3176,TRANSPORTE!$A$4:$C$99,3,0),"")</f>
        <v/>
      </c>
      <c r="Z3176" s="127" t="str">
        <f>IFERROR(VLOOKUP(V3176,TRANSPORTE!$A$4:$D$99,4,0),"")</f>
        <v/>
      </c>
      <c r="AA3176" s="127" t="str">
        <f>IFERROR(VLOOKUP(V3176,TRANSPORTE!$A$4:$E$99,5,0),"")</f>
        <v/>
      </c>
      <c r="AB3176" s="127" t="str">
        <f t="shared" si="364"/>
        <v/>
      </c>
      <c r="AC3176" s="127" t="str">
        <f t="shared" si="363"/>
        <v/>
      </c>
      <c r="AE3176" s="132" t="str">
        <f t="shared" si="361"/>
        <v/>
      </c>
      <c r="AH3176" s="127" t="str">
        <f t="shared" si="360"/>
        <v/>
      </c>
    </row>
    <row r="3177" spans="2:34" x14ac:dyDescent="0.3">
      <c r="B3177" s="127" t="str">
        <f t="shared" si="358"/>
        <v/>
      </c>
      <c r="C3177" s="127" t="str">
        <f t="shared" si="359"/>
        <v/>
      </c>
      <c r="E3177" s="159"/>
      <c r="F3177" s="148" t="str">
        <f>IFERROR(VLOOKUP(CONCATENATE(G3177,E3177),LOTES!$A$6:$D$1002,4,0),"")</f>
        <v/>
      </c>
      <c r="H3177" s="136" t="str">
        <f>IFERROR(VLOOKUP(CONCATENATE(G3177,E3177),LOTES!$A$6:$F$1000,6,0),"")</f>
        <v/>
      </c>
      <c r="I3177" s="132" t="str">
        <f t="shared" si="362"/>
        <v/>
      </c>
      <c r="R3177" s="132" t="str">
        <f>IFERROR(VLOOKUP(Q3177,PROVEEDORES!$A$2:$B$100,2,0),"")</f>
        <v/>
      </c>
      <c r="U3177" s="127" t="str">
        <f>IFERROR(VLOOKUP(V3177,TRANSPORTE!$A$4:$B$99,2,0),"")</f>
        <v/>
      </c>
      <c r="Y3177" s="127" t="str">
        <f>IFERROR(VLOOKUP(V3177,TRANSPORTE!$A$4:$C$99,3,0),"")</f>
        <v/>
      </c>
      <c r="Z3177" s="127" t="str">
        <f>IFERROR(VLOOKUP(V3177,TRANSPORTE!$A$4:$D$99,4,0),"")</f>
        <v/>
      </c>
      <c r="AA3177" s="127" t="str">
        <f>IFERROR(VLOOKUP(V3177,TRANSPORTE!$A$4:$E$99,5,0),"")</f>
        <v/>
      </c>
      <c r="AB3177" s="127" t="str">
        <f t="shared" si="364"/>
        <v/>
      </c>
      <c r="AC3177" s="127" t="str">
        <f t="shared" si="363"/>
        <v/>
      </c>
      <c r="AE3177" s="132" t="str">
        <f t="shared" si="361"/>
        <v/>
      </c>
      <c r="AH3177" s="127" t="str">
        <f t="shared" si="360"/>
        <v/>
      </c>
    </row>
    <row r="3178" spans="2:34" x14ac:dyDescent="0.3">
      <c r="B3178" s="127" t="str">
        <f t="shared" si="358"/>
        <v/>
      </c>
      <c r="C3178" s="127" t="str">
        <f t="shared" si="359"/>
        <v/>
      </c>
      <c r="E3178" s="159"/>
      <c r="F3178" s="148" t="str">
        <f>IFERROR(VLOOKUP(CONCATENATE(G3178,E3178),LOTES!$A$6:$D$1002,4,0),"")</f>
        <v/>
      </c>
      <c r="H3178" s="136" t="str">
        <f>IFERROR(VLOOKUP(CONCATENATE(G3178,E3178),LOTES!$A$6:$F$1000,6,0),"")</f>
        <v/>
      </c>
      <c r="I3178" s="132" t="str">
        <f t="shared" si="362"/>
        <v/>
      </c>
      <c r="R3178" s="132" t="str">
        <f>IFERROR(VLOOKUP(Q3178,PROVEEDORES!$A$2:$B$100,2,0),"")</f>
        <v/>
      </c>
      <c r="U3178" s="127" t="str">
        <f>IFERROR(VLOOKUP(V3178,TRANSPORTE!$A$4:$B$99,2,0),"")</f>
        <v/>
      </c>
      <c r="Y3178" s="127" t="str">
        <f>IFERROR(VLOOKUP(V3178,TRANSPORTE!$A$4:$C$99,3,0),"")</f>
        <v/>
      </c>
      <c r="Z3178" s="127" t="str">
        <f>IFERROR(VLOOKUP(V3178,TRANSPORTE!$A$4:$D$99,4,0),"")</f>
        <v/>
      </c>
      <c r="AA3178" s="127" t="str">
        <f>IFERROR(VLOOKUP(V3178,TRANSPORTE!$A$4:$E$99,5,0),"")</f>
        <v/>
      </c>
      <c r="AB3178" s="127" t="str">
        <f t="shared" si="364"/>
        <v/>
      </c>
      <c r="AC3178" s="127" t="str">
        <f t="shared" si="363"/>
        <v/>
      </c>
      <c r="AE3178" s="132" t="str">
        <f t="shared" si="361"/>
        <v/>
      </c>
      <c r="AH3178" s="127" t="str">
        <f t="shared" si="360"/>
        <v/>
      </c>
    </row>
    <row r="3179" spans="2:34" x14ac:dyDescent="0.3">
      <c r="B3179" s="127" t="str">
        <f t="shared" si="358"/>
        <v/>
      </c>
      <c r="C3179" s="127" t="str">
        <f t="shared" si="359"/>
        <v/>
      </c>
      <c r="E3179" s="159"/>
      <c r="F3179" s="148" t="str">
        <f>IFERROR(VLOOKUP(CONCATENATE(G3179,E3179),LOTES!$A$6:$D$1002,4,0),"")</f>
        <v/>
      </c>
      <c r="H3179" s="136" t="str">
        <f>IFERROR(VLOOKUP(CONCATENATE(G3179,E3179),LOTES!$A$6:$F$1000,6,0),"")</f>
        <v/>
      </c>
      <c r="I3179" s="132" t="str">
        <f t="shared" si="362"/>
        <v/>
      </c>
      <c r="R3179" s="132" t="str">
        <f>IFERROR(VLOOKUP(Q3179,PROVEEDORES!$A$2:$B$100,2,0),"")</f>
        <v/>
      </c>
      <c r="U3179" s="127" t="str">
        <f>IFERROR(VLOOKUP(V3179,TRANSPORTE!$A$4:$B$99,2,0),"")</f>
        <v/>
      </c>
      <c r="Y3179" s="127" t="str">
        <f>IFERROR(VLOOKUP(V3179,TRANSPORTE!$A$4:$C$99,3,0),"")</f>
        <v/>
      </c>
      <c r="Z3179" s="127" t="str">
        <f>IFERROR(VLOOKUP(V3179,TRANSPORTE!$A$4:$D$99,4,0),"")</f>
        <v/>
      </c>
      <c r="AA3179" s="127" t="str">
        <f>IFERROR(VLOOKUP(V3179,TRANSPORTE!$A$4:$E$99,5,0),"")</f>
        <v/>
      </c>
      <c r="AB3179" s="127" t="str">
        <f t="shared" si="364"/>
        <v/>
      </c>
      <c r="AC3179" s="127" t="str">
        <f t="shared" si="363"/>
        <v/>
      </c>
      <c r="AE3179" s="132" t="str">
        <f t="shared" si="361"/>
        <v/>
      </c>
      <c r="AH3179" s="127" t="str">
        <f t="shared" si="360"/>
        <v/>
      </c>
    </row>
    <row r="3180" spans="2:34" x14ac:dyDescent="0.3">
      <c r="B3180" s="127" t="str">
        <f t="shared" si="358"/>
        <v/>
      </c>
      <c r="C3180" s="127" t="str">
        <f t="shared" si="359"/>
        <v/>
      </c>
      <c r="E3180" s="159"/>
      <c r="F3180" s="148" t="str">
        <f>IFERROR(VLOOKUP(CONCATENATE(G3180,E3180),LOTES!$A$6:$D$1002,4,0),"")</f>
        <v/>
      </c>
      <c r="H3180" s="136" t="str">
        <f>IFERROR(VLOOKUP(CONCATENATE(G3180,E3180),LOTES!$A$6:$F$1000,6,0),"")</f>
        <v/>
      </c>
      <c r="I3180" s="132" t="str">
        <f t="shared" si="362"/>
        <v/>
      </c>
      <c r="R3180" s="132" t="str">
        <f>IFERROR(VLOOKUP(Q3180,PROVEEDORES!$A$2:$B$100,2,0),"")</f>
        <v/>
      </c>
      <c r="U3180" s="127" t="str">
        <f>IFERROR(VLOOKUP(V3180,TRANSPORTE!$A$4:$B$99,2,0),"")</f>
        <v/>
      </c>
      <c r="Y3180" s="127" t="str">
        <f>IFERROR(VLOOKUP(V3180,TRANSPORTE!$A$4:$C$99,3,0),"")</f>
        <v/>
      </c>
      <c r="Z3180" s="127" t="str">
        <f>IFERROR(VLOOKUP(V3180,TRANSPORTE!$A$4:$D$99,4,0),"")</f>
        <v/>
      </c>
      <c r="AA3180" s="127" t="str">
        <f>IFERROR(VLOOKUP(V3180,TRANSPORTE!$A$4:$E$99,5,0),"")</f>
        <v/>
      </c>
      <c r="AB3180" s="127" t="str">
        <f t="shared" si="364"/>
        <v/>
      </c>
      <c r="AC3180" s="127" t="str">
        <f t="shared" si="363"/>
        <v/>
      </c>
      <c r="AE3180" s="132" t="str">
        <f t="shared" si="361"/>
        <v/>
      </c>
      <c r="AH3180" s="127" t="str">
        <f t="shared" si="360"/>
        <v/>
      </c>
    </row>
    <row r="3181" spans="2:34" x14ac:dyDescent="0.3">
      <c r="B3181" s="127" t="str">
        <f t="shared" si="358"/>
        <v/>
      </c>
      <c r="C3181" s="127" t="str">
        <f t="shared" si="359"/>
        <v/>
      </c>
      <c r="E3181" s="159"/>
      <c r="F3181" s="148" t="str">
        <f>IFERROR(VLOOKUP(CONCATENATE(G3181,E3181),LOTES!$A$6:$D$1002,4,0),"")</f>
        <v/>
      </c>
      <c r="H3181" s="136" t="str">
        <f>IFERROR(VLOOKUP(CONCATENATE(G3181,E3181),LOTES!$A$6:$F$1000,6,0),"")</f>
        <v/>
      </c>
      <c r="I3181" s="132" t="str">
        <f t="shared" si="362"/>
        <v/>
      </c>
      <c r="R3181" s="132" t="str">
        <f>IFERROR(VLOOKUP(Q3181,PROVEEDORES!$A$2:$B$100,2,0),"")</f>
        <v/>
      </c>
      <c r="U3181" s="127" t="str">
        <f>IFERROR(VLOOKUP(V3181,TRANSPORTE!$A$4:$B$99,2,0),"")</f>
        <v/>
      </c>
      <c r="Y3181" s="127" t="str">
        <f>IFERROR(VLOOKUP(V3181,TRANSPORTE!$A$4:$C$99,3,0),"")</f>
        <v/>
      </c>
      <c r="Z3181" s="127" t="str">
        <f>IFERROR(VLOOKUP(V3181,TRANSPORTE!$A$4:$D$99,4,0),"")</f>
        <v/>
      </c>
      <c r="AA3181" s="127" t="str">
        <f>IFERROR(VLOOKUP(V3181,TRANSPORTE!$A$4:$E$99,5,0),"")</f>
        <v/>
      </c>
      <c r="AB3181" s="127" t="str">
        <f t="shared" si="364"/>
        <v/>
      </c>
      <c r="AC3181" s="127" t="str">
        <f t="shared" si="363"/>
        <v/>
      </c>
      <c r="AE3181" s="132" t="str">
        <f t="shared" si="361"/>
        <v/>
      </c>
      <c r="AH3181" s="127" t="str">
        <f t="shared" si="360"/>
        <v/>
      </c>
    </row>
    <row r="3182" spans="2:34" x14ac:dyDescent="0.3">
      <c r="B3182" s="127" t="str">
        <f t="shared" si="358"/>
        <v/>
      </c>
      <c r="C3182" s="127" t="str">
        <f t="shared" si="359"/>
        <v/>
      </c>
      <c r="E3182" s="159"/>
      <c r="F3182" s="148" t="str">
        <f>IFERROR(VLOOKUP(CONCATENATE(G3182,E3182),LOTES!$A$6:$D$1002,4,0),"")</f>
        <v/>
      </c>
      <c r="H3182" s="136" t="str">
        <f>IFERROR(VLOOKUP(CONCATENATE(G3182,E3182),LOTES!$A$6:$F$1000,6,0),"")</f>
        <v/>
      </c>
      <c r="I3182" s="132" t="str">
        <f t="shared" si="362"/>
        <v/>
      </c>
      <c r="R3182" s="132" t="str">
        <f>IFERROR(VLOOKUP(Q3182,PROVEEDORES!$A$2:$B$100,2,0),"")</f>
        <v/>
      </c>
      <c r="U3182" s="127" t="str">
        <f>IFERROR(VLOOKUP(V3182,TRANSPORTE!$A$4:$B$99,2,0),"")</f>
        <v/>
      </c>
      <c r="Y3182" s="127" t="str">
        <f>IFERROR(VLOOKUP(V3182,TRANSPORTE!$A$4:$C$99,3,0),"")</f>
        <v/>
      </c>
      <c r="Z3182" s="127" t="str">
        <f>IFERROR(VLOOKUP(V3182,TRANSPORTE!$A$4:$D$99,4,0),"")</f>
        <v/>
      </c>
      <c r="AA3182" s="127" t="str">
        <f>IFERROR(VLOOKUP(V3182,TRANSPORTE!$A$4:$E$99,5,0),"")</f>
        <v/>
      </c>
      <c r="AB3182" s="127" t="str">
        <f t="shared" si="364"/>
        <v/>
      </c>
      <c r="AC3182" s="127" t="str">
        <f t="shared" si="363"/>
        <v/>
      </c>
      <c r="AE3182" s="132" t="str">
        <f t="shared" si="361"/>
        <v/>
      </c>
      <c r="AH3182" s="127" t="str">
        <f t="shared" si="360"/>
        <v/>
      </c>
    </row>
    <row r="3183" spans="2:34" x14ac:dyDescent="0.3">
      <c r="B3183" s="127" t="str">
        <f t="shared" si="358"/>
        <v/>
      </c>
      <c r="C3183" s="127" t="str">
        <f t="shared" si="359"/>
        <v/>
      </c>
      <c r="E3183" s="159"/>
      <c r="F3183" s="148" t="str">
        <f>IFERROR(VLOOKUP(CONCATENATE(G3183,E3183),LOTES!$A$6:$D$1002,4,0),"")</f>
        <v/>
      </c>
      <c r="H3183" s="136" t="str">
        <f>IFERROR(VLOOKUP(CONCATENATE(G3183,E3183),LOTES!$A$6:$F$1000,6,0),"")</f>
        <v/>
      </c>
      <c r="I3183" s="132" t="str">
        <f t="shared" si="362"/>
        <v/>
      </c>
      <c r="R3183" s="132" t="str">
        <f>IFERROR(VLOOKUP(Q3183,PROVEEDORES!$A$2:$B$100,2,0),"")</f>
        <v/>
      </c>
      <c r="U3183" s="127" t="str">
        <f>IFERROR(VLOOKUP(V3183,TRANSPORTE!$A$4:$B$99,2,0),"")</f>
        <v/>
      </c>
      <c r="Y3183" s="127" t="str">
        <f>IFERROR(VLOOKUP(V3183,TRANSPORTE!$A$4:$C$99,3,0),"")</f>
        <v/>
      </c>
      <c r="Z3183" s="127" t="str">
        <f>IFERROR(VLOOKUP(V3183,TRANSPORTE!$A$4:$D$99,4,0),"")</f>
        <v/>
      </c>
      <c r="AA3183" s="127" t="str">
        <f>IFERROR(VLOOKUP(V3183,TRANSPORTE!$A$4:$E$99,5,0),"")</f>
        <v/>
      </c>
      <c r="AB3183" s="127" t="str">
        <f t="shared" si="364"/>
        <v/>
      </c>
      <c r="AC3183" s="127" t="str">
        <f t="shared" si="363"/>
        <v/>
      </c>
      <c r="AE3183" s="132" t="str">
        <f t="shared" si="361"/>
        <v/>
      </c>
      <c r="AH3183" s="127" t="str">
        <f t="shared" si="360"/>
        <v/>
      </c>
    </row>
    <row r="3184" spans="2:34" x14ac:dyDescent="0.3">
      <c r="B3184" s="127" t="str">
        <f t="shared" si="358"/>
        <v/>
      </c>
      <c r="C3184" s="127" t="str">
        <f t="shared" si="359"/>
        <v/>
      </c>
      <c r="E3184" s="159"/>
      <c r="F3184" s="148" t="str">
        <f>IFERROR(VLOOKUP(CONCATENATE(G3184,E3184),LOTES!$A$6:$D$1002,4,0),"")</f>
        <v/>
      </c>
      <c r="H3184" s="136" t="str">
        <f>IFERROR(VLOOKUP(CONCATENATE(G3184,E3184),LOTES!$A$6:$F$1000,6,0),"")</f>
        <v/>
      </c>
      <c r="I3184" s="132" t="str">
        <f t="shared" si="362"/>
        <v/>
      </c>
      <c r="R3184" s="132" t="str">
        <f>IFERROR(VLOOKUP(Q3184,PROVEEDORES!$A$2:$B$100,2,0),"")</f>
        <v/>
      </c>
      <c r="U3184" s="127" t="str">
        <f>IFERROR(VLOOKUP(V3184,TRANSPORTE!$A$4:$B$99,2,0),"")</f>
        <v/>
      </c>
      <c r="Y3184" s="127" t="str">
        <f>IFERROR(VLOOKUP(V3184,TRANSPORTE!$A$4:$C$99,3,0),"")</f>
        <v/>
      </c>
      <c r="Z3184" s="127" t="str">
        <f>IFERROR(VLOOKUP(V3184,TRANSPORTE!$A$4:$D$99,4,0),"")</f>
        <v/>
      </c>
      <c r="AA3184" s="127" t="str">
        <f>IFERROR(VLOOKUP(V3184,TRANSPORTE!$A$4:$E$99,5,0),"")</f>
        <v/>
      </c>
      <c r="AB3184" s="127" t="str">
        <f t="shared" si="364"/>
        <v/>
      </c>
      <c r="AC3184" s="127" t="str">
        <f t="shared" si="363"/>
        <v/>
      </c>
      <c r="AE3184" s="132" t="str">
        <f t="shared" si="361"/>
        <v/>
      </c>
      <c r="AH3184" s="127" t="str">
        <f t="shared" si="360"/>
        <v/>
      </c>
    </row>
    <row r="3185" spans="2:34" x14ac:dyDescent="0.3">
      <c r="B3185" s="127" t="str">
        <f t="shared" si="358"/>
        <v/>
      </c>
      <c r="C3185" s="127" t="str">
        <f t="shared" si="359"/>
        <v/>
      </c>
      <c r="E3185" s="159"/>
      <c r="F3185" s="148" t="str">
        <f>IFERROR(VLOOKUP(CONCATENATE(G3185,E3185),LOTES!$A$6:$D$1002,4,0),"")</f>
        <v/>
      </c>
      <c r="H3185" s="136" t="str">
        <f>IFERROR(VLOOKUP(CONCATENATE(G3185,E3185),LOTES!$A$6:$F$1000,6,0),"")</f>
        <v/>
      </c>
      <c r="I3185" s="132" t="str">
        <f t="shared" si="362"/>
        <v/>
      </c>
      <c r="R3185" s="132" t="str">
        <f>IFERROR(VLOOKUP(Q3185,PROVEEDORES!$A$2:$B$100,2,0),"")</f>
        <v/>
      </c>
      <c r="U3185" s="127" t="str">
        <f>IFERROR(VLOOKUP(V3185,TRANSPORTE!$A$4:$B$99,2,0),"")</f>
        <v/>
      </c>
      <c r="Y3185" s="127" t="str">
        <f>IFERROR(VLOOKUP(V3185,TRANSPORTE!$A$4:$C$99,3,0),"")</f>
        <v/>
      </c>
      <c r="Z3185" s="127" t="str">
        <f>IFERROR(VLOOKUP(V3185,TRANSPORTE!$A$4:$D$99,4,0),"")</f>
        <v/>
      </c>
      <c r="AA3185" s="127" t="str">
        <f>IFERROR(VLOOKUP(V3185,TRANSPORTE!$A$4:$E$99,5,0),"")</f>
        <v/>
      </c>
      <c r="AB3185" s="127" t="str">
        <f t="shared" si="364"/>
        <v/>
      </c>
      <c r="AC3185" s="127" t="str">
        <f t="shared" si="363"/>
        <v/>
      </c>
      <c r="AE3185" s="132" t="str">
        <f t="shared" si="361"/>
        <v/>
      </c>
      <c r="AH3185" s="127" t="str">
        <f t="shared" si="360"/>
        <v/>
      </c>
    </row>
    <row r="3186" spans="2:34" x14ac:dyDescent="0.3">
      <c r="B3186" s="127" t="str">
        <f t="shared" si="358"/>
        <v/>
      </c>
      <c r="C3186" s="127" t="str">
        <f t="shared" si="359"/>
        <v/>
      </c>
      <c r="E3186" s="159"/>
      <c r="F3186" s="148" t="str">
        <f>IFERROR(VLOOKUP(CONCATENATE(G3186,E3186),LOTES!$A$6:$D$1002,4,0),"")</f>
        <v/>
      </c>
      <c r="H3186" s="136" t="str">
        <f>IFERROR(VLOOKUP(CONCATENATE(G3186,E3186),LOTES!$A$6:$F$1000,6,0),"")</f>
        <v/>
      </c>
      <c r="I3186" s="132" t="str">
        <f t="shared" si="362"/>
        <v/>
      </c>
      <c r="R3186" s="132" t="str">
        <f>IFERROR(VLOOKUP(Q3186,PROVEEDORES!$A$2:$B$100,2,0),"")</f>
        <v/>
      </c>
      <c r="U3186" s="127" t="str">
        <f>IFERROR(VLOOKUP(V3186,TRANSPORTE!$A$4:$B$99,2,0),"")</f>
        <v/>
      </c>
      <c r="Y3186" s="127" t="str">
        <f>IFERROR(VLOOKUP(V3186,TRANSPORTE!$A$4:$C$99,3,0),"")</f>
        <v/>
      </c>
      <c r="Z3186" s="127" t="str">
        <f>IFERROR(VLOOKUP(V3186,TRANSPORTE!$A$4:$D$99,4,0),"")</f>
        <v/>
      </c>
      <c r="AA3186" s="127" t="str">
        <f>IFERROR(VLOOKUP(V3186,TRANSPORTE!$A$4:$E$99,5,0),"")</f>
        <v/>
      </c>
      <c r="AB3186" s="127" t="str">
        <f t="shared" si="364"/>
        <v/>
      </c>
      <c r="AC3186" s="127" t="str">
        <f t="shared" si="363"/>
        <v/>
      </c>
      <c r="AE3186" s="132" t="str">
        <f t="shared" si="361"/>
        <v/>
      </c>
      <c r="AH3186" s="127" t="str">
        <f t="shared" si="360"/>
        <v/>
      </c>
    </row>
    <row r="3187" spans="2:34" x14ac:dyDescent="0.3">
      <c r="B3187" s="127" t="str">
        <f t="shared" si="358"/>
        <v/>
      </c>
      <c r="C3187" s="127" t="str">
        <f t="shared" si="359"/>
        <v/>
      </c>
      <c r="E3187" s="159"/>
      <c r="F3187" s="148" t="str">
        <f>IFERROR(VLOOKUP(CONCATENATE(G3187,E3187),LOTES!$A$6:$D$1002,4,0),"")</f>
        <v/>
      </c>
      <c r="H3187" s="136" t="str">
        <f>IFERROR(VLOOKUP(CONCATENATE(G3187,E3187),LOTES!$A$6:$F$1000,6,0),"")</f>
        <v/>
      </c>
      <c r="I3187" s="132" t="str">
        <f t="shared" si="362"/>
        <v/>
      </c>
      <c r="R3187" s="132" t="str">
        <f>IFERROR(VLOOKUP(Q3187,PROVEEDORES!$A$2:$B$100,2,0),"")</f>
        <v/>
      </c>
      <c r="U3187" s="127" t="str">
        <f>IFERROR(VLOOKUP(V3187,TRANSPORTE!$A$4:$B$99,2,0),"")</f>
        <v/>
      </c>
      <c r="Y3187" s="127" t="str">
        <f>IFERROR(VLOOKUP(V3187,TRANSPORTE!$A$4:$C$99,3,0),"")</f>
        <v/>
      </c>
      <c r="Z3187" s="127" t="str">
        <f>IFERROR(VLOOKUP(V3187,TRANSPORTE!$A$4:$D$99,4,0),"")</f>
        <v/>
      </c>
      <c r="AA3187" s="127" t="str">
        <f>IFERROR(VLOOKUP(V3187,TRANSPORTE!$A$4:$E$99,5,0),"")</f>
        <v/>
      </c>
      <c r="AB3187" s="127" t="str">
        <f t="shared" si="364"/>
        <v/>
      </c>
      <c r="AC3187" s="127" t="str">
        <f t="shared" si="363"/>
        <v/>
      </c>
      <c r="AE3187" s="132" t="str">
        <f t="shared" si="361"/>
        <v/>
      </c>
      <c r="AH3187" s="127" t="str">
        <f t="shared" si="360"/>
        <v/>
      </c>
    </row>
    <row r="3188" spans="2:34" x14ac:dyDescent="0.3">
      <c r="B3188" s="127" t="str">
        <f t="shared" si="358"/>
        <v/>
      </c>
      <c r="C3188" s="127" t="str">
        <f t="shared" si="359"/>
        <v/>
      </c>
      <c r="E3188" s="159"/>
      <c r="F3188" s="148" t="str">
        <f>IFERROR(VLOOKUP(CONCATENATE(G3188,E3188),LOTES!$A$6:$D$1002,4,0),"")</f>
        <v/>
      </c>
      <c r="H3188" s="136" t="str">
        <f>IFERROR(VLOOKUP(CONCATENATE(G3188,E3188),LOTES!$A$6:$F$1000,6,0),"")</f>
        <v/>
      </c>
      <c r="I3188" s="132" t="str">
        <f t="shared" si="362"/>
        <v/>
      </c>
      <c r="R3188" s="132" t="str">
        <f>IFERROR(VLOOKUP(Q3188,PROVEEDORES!$A$2:$B$100,2,0),"")</f>
        <v/>
      </c>
      <c r="U3188" s="127" t="str">
        <f>IFERROR(VLOOKUP(V3188,TRANSPORTE!$A$4:$B$99,2,0),"")</f>
        <v/>
      </c>
      <c r="Y3188" s="127" t="str">
        <f>IFERROR(VLOOKUP(V3188,TRANSPORTE!$A$4:$C$99,3,0),"")</f>
        <v/>
      </c>
      <c r="Z3188" s="127" t="str">
        <f>IFERROR(VLOOKUP(V3188,TRANSPORTE!$A$4:$D$99,4,0),"")</f>
        <v/>
      </c>
      <c r="AA3188" s="127" t="str">
        <f>IFERROR(VLOOKUP(V3188,TRANSPORTE!$A$4:$E$99,5,0),"")</f>
        <v/>
      </c>
      <c r="AB3188" s="127" t="str">
        <f t="shared" si="364"/>
        <v/>
      </c>
      <c r="AC3188" s="127" t="str">
        <f t="shared" si="363"/>
        <v/>
      </c>
      <c r="AE3188" s="132" t="str">
        <f t="shared" si="361"/>
        <v/>
      </c>
      <c r="AH3188" s="127" t="str">
        <f t="shared" si="360"/>
        <v/>
      </c>
    </row>
    <row r="3189" spans="2:34" x14ac:dyDescent="0.3">
      <c r="B3189" s="127" t="str">
        <f t="shared" si="358"/>
        <v/>
      </c>
      <c r="C3189" s="127" t="str">
        <f t="shared" si="359"/>
        <v/>
      </c>
      <c r="E3189" s="159"/>
      <c r="F3189" s="148" t="str">
        <f>IFERROR(VLOOKUP(CONCATENATE(G3189,E3189),LOTES!$A$6:$D$1002,4,0),"")</f>
        <v/>
      </c>
      <c r="H3189" s="136" t="str">
        <f>IFERROR(VLOOKUP(CONCATENATE(G3189,E3189),LOTES!$A$6:$F$1000,6,0),"")</f>
        <v/>
      </c>
      <c r="I3189" s="132" t="str">
        <f t="shared" si="362"/>
        <v/>
      </c>
      <c r="R3189" s="132" t="str">
        <f>IFERROR(VLOOKUP(Q3189,PROVEEDORES!$A$2:$B$100,2,0),"")</f>
        <v/>
      </c>
      <c r="U3189" s="127" t="str">
        <f>IFERROR(VLOOKUP(V3189,TRANSPORTE!$A$4:$B$99,2,0),"")</f>
        <v/>
      </c>
      <c r="Y3189" s="127" t="str">
        <f>IFERROR(VLOOKUP(V3189,TRANSPORTE!$A$4:$C$99,3,0),"")</f>
        <v/>
      </c>
      <c r="Z3189" s="127" t="str">
        <f>IFERROR(VLOOKUP(V3189,TRANSPORTE!$A$4:$D$99,4,0),"")</f>
        <v/>
      </c>
      <c r="AA3189" s="127" t="str">
        <f>IFERROR(VLOOKUP(V3189,TRANSPORTE!$A$4:$E$99,5,0),"")</f>
        <v/>
      </c>
      <c r="AB3189" s="127" t="str">
        <f t="shared" si="364"/>
        <v/>
      </c>
      <c r="AC3189" s="127" t="str">
        <f t="shared" si="363"/>
        <v/>
      </c>
      <c r="AE3189" s="132" t="str">
        <f t="shared" si="361"/>
        <v/>
      </c>
      <c r="AH3189" s="127" t="str">
        <f t="shared" si="360"/>
        <v/>
      </c>
    </row>
    <row r="3190" spans="2:34" x14ac:dyDescent="0.3">
      <c r="B3190" s="127" t="str">
        <f t="shared" si="358"/>
        <v/>
      </c>
      <c r="C3190" s="127" t="str">
        <f t="shared" si="359"/>
        <v/>
      </c>
      <c r="E3190" s="159"/>
      <c r="F3190" s="148" t="str">
        <f>IFERROR(VLOOKUP(CONCATENATE(G3190,E3190),LOTES!$A$6:$D$1002,4,0),"")</f>
        <v/>
      </c>
      <c r="H3190" s="136" t="str">
        <f>IFERROR(VLOOKUP(CONCATENATE(G3190,E3190),LOTES!$A$6:$F$1000,6,0),"")</f>
        <v/>
      </c>
      <c r="I3190" s="132" t="str">
        <f t="shared" si="362"/>
        <v/>
      </c>
      <c r="R3190" s="132" t="str">
        <f>IFERROR(VLOOKUP(Q3190,PROVEEDORES!$A$2:$B$100,2,0),"")</f>
        <v/>
      </c>
      <c r="U3190" s="127" t="str">
        <f>IFERROR(VLOOKUP(V3190,TRANSPORTE!$A$4:$B$99,2,0),"")</f>
        <v/>
      </c>
      <c r="Y3190" s="127" t="str">
        <f>IFERROR(VLOOKUP(V3190,TRANSPORTE!$A$4:$C$99,3,0),"")</f>
        <v/>
      </c>
      <c r="Z3190" s="127" t="str">
        <f>IFERROR(VLOOKUP(V3190,TRANSPORTE!$A$4:$D$99,4,0),"")</f>
        <v/>
      </c>
      <c r="AA3190" s="127" t="str">
        <f>IFERROR(VLOOKUP(V3190,TRANSPORTE!$A$4:$E$99,5,0),"")</f>
        <v/>
      </c>
      <c r="AB3190" s="127" t="str">
        <f t="shared" si="364"/>
        <v/>
      </c>
      <c r="AC3190" s="127" t="str">
        <f t="shared" si="363"/>
        <v/>
      </c>
      <c r="AE3190" s="132" t="str">
        <f t="shared" si="361"/>
        <v/>
      </c>
      <c r="AH3190" s="127" t="str">
        <f t="shared" si="360"/>
        <v/>
      </c>
    </row>
    <row r="3191" spans="2:34" x14ac:dyDescent="0.3">
      <c r="B3191" s="127" t="str">
        <f t="shared" si="358"/>
        <v/>
      </c>
      <c r="C3191" s="127" t="str">
        <f t="shared" si="359"/>
        <v/>
      </c>
      <c r="E3191" s="159"/>
      <c r="F3191" s="148" t="str">
        <f>IFERROR(VLOOKUP(CONCATENATE(G3191,E3191),LOTES!$A$6:$D$1002,4,0),"")</f>
        <v/>
      </c>
      <c r="H3191" s="136" t="str">
        <f>IFERROR(VLOOKUP(CONCATENATE(G3191,E3191),LOTES!$A$6:$F$1000,6,0),"")</f>
        <v/>
      </c>
      <c r="I3191" s="132" t="str">
        <f t="shared" si="362"/>
        <v/>
      </c>
      <c r="R3191" s="132" t="str">
        <f>IFERROR(VLOOKUP(Q3191,PROVEEDORES!$A$2:$B$100,2,0),"")</f>
        <v/>
      </c>
      <c r="U3191" s="127" t="str">
        <f>IFERROR(VLOOKUP(V3191,TRANSPORTE!$A$4:$B$99,2,0),"")</f>
        <v/>
      </c>
      <c r="Y3191" s="127" t="str">
        <f>IFERROR(VLOOKUP(V3191,TRANSPORTE!$A$4:$C$99,3,0),"")</f>
        <v/>
      </c>
      <c r="Z3191" s="127" t="str">
        <f>IFERROR(VLOOKUP(V3191,TRANSPORTE!$A$4:$D$99,4,0),"")</f>
        <v/>
      </c>
      <c r="AA3191" s="127" t="str">
        <f>IFERROR(VLOOKUP(V3191,TRANSPORTE!$A$4:$E$99,5,0),"")</f>
        <v/>
      </c>
      <c r="AB3191" s="127" t="str">
        <f t="shared" si="364"/>
        <v/>
      </c>
      <c r="AC3191" s="127" t="str">
        <f t="shared" si="363"/>
        <v/>
      </c>
      <c r="AE3191" s="132" t="str">
        <f t="shared" si="361"/>
        <v/>
      </c>
      <c r="AH3191" s="127" t="str">
        <f t="shared" si="360"/>
        <v/>
      </c>
    </row>
    <row r="3192" spans="2:34" x14ac:dyDescent="0.3">
      <c r="B3192" s="127" t="str">
        <f t="shared" si="358"/>
        <v/>
      </c>
      <c r="C3192" s="127" t="str">
        <f t="shared" si="359"/>
        <v/>
      </c>
      <c r="E3192" s="159"/>
      <c r="F3192" s="148" t="str">
        <f>IFERROR(VLOOKUP(CONCATENATE(G3192,E3192),LOTES!$A$6:$D$1002,4,0),"")</f>
        <v/>
      </c>
      <c r="H3192" s="136" t="str">
        <f>IFERROR(VLOOKUP(CONCATENATE(G3192,E3192),LOTES!$A$6:$F$1000,6,0),"")</f>
        <v/>
      </c>
      <c r="I3192" s="132" t="str">
        <f t="shared" si="362"/>
        <v/>
      </c>
      <c r="R3192" s="132" t="str">
        <f>IFERROR(VLOOKUP(Q3192,PROVEEDORES!$A$2:$B$100,2,0),"")</f>
        <v/>
      </c>
      <c r="U3192" s="127" t="str">
        <f>IFERROR(VLOOKUP(V3192,TRANSPORTE!$A$4:$B$99,2,0),"")</f>
        <v/>
      </c>
      <c r="Y3192" s="127" t="str">
        <f>IFERROR(VLOOKUP(V3192,TRANSPORTE!$A$4:$C$99,3,0),"")</f>
        <v/>
      </c>
      <c r="Z3192" s="127" t="str">
        <f>IFERROR(VLOOKUP(V3192,TRANSPORTE!$A$4:$D$99,4,0),"")</f>
        <v/>
      </c>
      <c r="AA3192" s="127" t="str">
        <f>IFERROR(VLOOKUP(V3192,TRANSPORTE!$A$4:$E$99,5,0),"")</f>
        <v/>
      </c>
      <c r="AB3192" s="127" t="str">
        <f t="shared" si="364"/>
        <v/>
      </c>
      <c r="AC3192" s="127" t="str">
        <f t="shared" si="363"/>
        <v/>
      </c>
      <c r="AE3192" s="132" t="str">
        <f t="shared" si="361"/>
        <v/>
      </c>
      <c r="AH3192" s="127" t="str">
        <f t="shared" si="360"/>
        <v/>
      </c>
    </row>
    <row r="3193" spans="2:34" x14ac:dyDescent="0.3">
      <c r="B3193" s="127" t="str">
        <f t="shared" si="358"/>
        <v/>
      </c>
      <c r="C3193" s="127" t="str">
        <f t="shared" si="359"/>
        <v/>
      </c>
      <c r="E3193" s="159"/>
      <c r="F3193" s="148" t="str">
        <f>IFERROR(VLOOKUP(CONCATENATE(G3193,E3193),LOTES!$A$6:$D$1002,4,0),"")</f>
        <v/>
      </c>
      <c r="H3193" s="136" t="str">
        <f>IFERROR(VLOOKUP(CONCATENATE(G3193,E3193),LOTES!$A$6:$F$1000,6,0),"")</f>
        <v/>
      </c>
      <c r="I3193" s="132" t="str">
        <f t="shared" si="362"/>
        <v/>
      </c>
      <c r="R3193" s="132" t="str">
        <f>IFERROR(VLOOKUP(Q3193,PROVEEDORES!$A$2:$B$100,2,0),"")</f>
        <v/>
      </c>
      <c r="U3193" s="127" t="str">
        <f>IFERROR(VLOOKUP(V3193,TRANSPORTE!$A$4:$B$99,2,0),"")</f>
        <v/>
      </c>
      <c r="Y3193" s="127" t="str">
        <f>IFERROR(VLOOKUP(V3193,TRANSPORTE!$A$4:$C$99,3,0),"")</f>
        <v/>
      </c>
      <c r="Z3193" s="127" t="str">
        <f>IFERROR(VLOOKUP(V3193,TRANSPORTE!$A$4:$D$99,4,0),"")</f>
        <v/>
      </c>
      <c r="AA3193" s="127" t="str">
        <f>IFERROR(VLOOKUP(V3193,TRANSPORTE!$A$4:$E$99,5,0),"")</f>
        <v/>
      </c>
      <c r="AB3193" s="127" t="str">
        <f t="shared" si="364"/>
        <v/>
      </c>
      <c r="AC3193" s="127" t="str">
        <f t="shared" si="363"/>
        <v/>
      </c>
      <c r="AE3193" s="132" t="str">
        <f t="shared" si="361"/>
        <v/>
      </c>
      <c r="AH3193" s="127" t="str">
        <f t="shared" si="360"/>
        <v/>
      </c>
    </row>
    <row r="3194" spans="2:34" x14ac:dyDescent="0.3">
      <c r="B3194" s="127" t="str">
        <f t="shared" si="358"/>
        <v/>
      </c>
      <c r="C3194" s="127" t="str">
        <f t="shared" si="359"/>
        <v/>
      </c>
      <c r="E3194" s="159"/>
      <c r="F3194" s="148" t="str">
        <f>IFERROR(VLOOKUP(CONCATENATE(G3194,E3194),LOTES!$A$6:$D$1002,4,0),"")</f>
        <v/>
      </c>
      <c r="H3194" s="136" t="str">
        <f>IFERROR(VLOOKUP(CONCATENATE(G3194,E3194),LOTES!$A$6:$F$1000,6,0),"")</f>
        <v/>
      </c>
      <c r="I3194" s="132" t="str">
        <f t="shared" si="362"/>
        <v/>
      </c>
      <c r="R3194" s="132" t="str">
        <f>IFERROR(VLOOKUP(Q3194,PROVEEDORES!$A$2:$B$100,2,0),"")</f>
        <v/>
      </c>
      <c r="U3194" s="127" t="str">
        <f>IFERROR(VLOOKUP(V3194,TRANSPORTE!$A$4:$B$99,2,0),"")</f>
        <v/>
      </c>
      <c r="Y3194" s="127" t="str">
        <f>IFERROR(VLOOKUP(V3194,TRANSPORTE!$A$4:$C$99,3,0),"")</f>
        <v/>
      </c>
      <c r="Z3194" s="127" t="str">
        <f>IFERROR(VLOOKUP(V3194,TRANSPORTE!$A$4:$D$99,4,0),"")</f>
        <v/>
      </c>
      <c r="AA3194" s="127" t="str">
        <f>IFERROR(VLOOKUP(V3194,TRANSPORTE!$A$4:$E$99,5,0),"")</f>
        <v/>
      </c>
      <c r="AB3194" s="127" t="str">
        <f t="shared" si="364"/>
        <v/>
      </c>
      <c r="AC3194" s="127" t="str">
        <f t="shared" si="363"/>
        <v/>
      </c>
      <c r="AE3194" s="132" t="str">
        <f t="shared" si="361"/>
        <v/>
      </c>
      <c r="AH3194" s="127" t="str">
        <f t="shared" si="360"/>
        <v/>
      </c>
    </row>
    <row r="3195" spans="2:34" x14ac:dyDescent="0.3">
      <c r="B3195" s="127" t="str">
        <f t="shared" si="358"/>
        <v/>
      </c>
      <c r="C3195" s="127" t="str">
        <f t="shared" si="359"/>
        <v/>
      </c>
      <c r="E3195" s="159"/>
      <c r="F3195" s="148" t="str">
        <f>IFERROR(VLOOKUP(CONCATENATE(G3195,E3195),LOTES!$A$6:$D$1002,4,0),"")</f>
        <v/>
      </c>
      <c r="H3195" s="136" t="str">
        <f>IFERROR(VLOOKUP(CONCATENATE(G3195,E3195),LOTES!$A$6:$F$1000,6,0),"")</f>
        <v/>
      </c>
      <c r="I3195" s="132" t="str">
        <f t="shared" si="362"/>
        <v/>
      </c>
      <c r="R3195" s="132" t="str">
        <f>IFERROR(VLOOKUP(Q3195,PROVEEDORES!$A$2:$B$100,2,0),"")</f>
        <v/>
      </c>
      <c r="U3195" s="127" t="str">
        <f>IFERROR(VLOOKUP(V3195,TRANSPORTE!$A$4:$B$99,2,0),"")</f>
        <v/>
      </c>
      <c r="Y3195" s="127" t="str">
        <f>IFERROR(VLOOKUP(V3195,TRANSPORTE!$A$4:$C$99,3,0),"")</f>
        <v/>
      </c>
      <c r="Z3195" s="127" t="str">
        <f>IFERROR(VLOOKUP(V3195,TRANSPORTE!$A$4:$D$99,4,0),"")</f>
        <v/>
      </c>
      <c r="AA3195" s="127" t="str">
        <f>IFERROR(VLOOKUP(V3195,TRANSPORTE!$A$4:$E$99,5,0),"")</f>
        <v/>
      </c>
      <c r="AB3195" s="127" t="str">
        <f t="shared" si="364"/>
        <v/>
      </c>
      <c r="AC3195" s="127" t="str">
        <f t="shared" si="363"/>
        <v/>
      </c>
      <c r="AE3195" s="132" t="str">
        <f t="shared" si="361"/>
        <v/>
      </c>
      <c r="AH3195" s="127" t="str">
        <f t="shared" si="360"/>
        <v/>
      </c>
    </row>
    <row r="3196" spans="2:34" x14ac:dyDescent="0.3">
      <c r="B3196" s="127" t="str">
        <f t="shared" si="358"/>
        <v/>
      </c>
      <c r="C3196" s="127" t="str">
        <f t="shared" si="359"/>
        <v/>
      </c>
      <c r="E3196" s="159"/>
      <c r="F3196" s="148" t="str">
        <f>IFERROR(VLOOKUP(CONCATENATE(G3196,E3196),LOTES!$A$6:$D$1002,4,0),"")</f>
        <v/>
      </c>
      <c r="H3196" s="136" t="str">
        <f>IFERROR(VLOOKUP(CONCATENATE(G3196,E3196),LOTES!$A$6:$F$1000,6,0),"")</f>
        <v/>
      </c>
      <c r="I3196" s="132" t="str">
        <f t="shared" si="362"/>
        <v/>
      </c>
      <c r="R3196" s="132" t="str">
        <f>IFERROR(VLOOKUP(Q3196,PROVEEDORES!$A$2:$B$100,2,0),"")</f>
        <v/>
      </c>
      <c r="U3196" s="127" t="str">
        <f>IFERROR(VLOOKUP(V3196,TRANSPORTE!$A$4:$B$99,2,0),"")</f>
        <v/>
      </c>
      <c r="Y3196" s="127" t="str">
        <f>IFERROR(VLOOKUP(V3196,TRANSPORTE!$A$4:$C$99,3,0),"")</f>
        <v/>
      </c>
      <c r="Z3196" s="127" t="str">
        <f>IFERROR(VLOOKUP(V3196,TRANSPORTE!$A$4:$D$99,4,0),"")</f>
        <v/>
      </c>
      <c r="AA3196" s="127" t="str">
        <f>IFERROR(VLOOKUP(V3196,TRANSPORTE!$A$4:$E$99,5,0),"")</f>
        <v/>
      </c>
      <c r="AB3196" s="127" t="str">
        <f t="shared" si="364"/>
        <v/>
      </c>
      <c r="AC3196" s="127" t="str">
        <f t="shared" si="363"/>
        <v/>
      </c>
      <c r="AE3196" s="132" t="str">
        <f t="shared" si="361"/>
        <v/>
      </c>
      <c r="AH3196" s="127" t="str">
        <f t="shared" si="360"/>
        <v/>
      </c>
    </row>
    <row r="3197" spans="2:34" x14ac:dyDescent="0.3">
      <c r="B3197" s="127" t="str">
        <f t="shared" si="358"/>
        <v/>
      </c>
      <c r="C3197" s="127" t="str">
        <f t="shared" si="359"/>
        <v/>
      </c>
      <c r="E3197" s="159"/>
      <c r="F3197" s="148" t="str">
        <f>IFERROR(VLOOKUP(CONCATENATE(G3197,E3197),LOTES!$A$6:$D$1002,4,0),"")</f>
        <v/>
      </c>
      <c r="H3197" s="136" t="str">
        <f>IFERROR(VLOOKUP(CONCATENATE(G3197,E3197),LOTES!$A$6:$F$1000,6,0),"")</f>
        <v/>
      </c>
      <c r="I3197" s="132" t="str">
        <f t="shared" si="362"/>
        <v/>
      </c>
      <c r="R3197" s="132" t="str">
        <f>IFERROR(VLOOKUP(Q3197,PROVEEDORES!$A$2:$B$100,2,0),"")</f>
        <v/>
      </c>
      <c r="U3197" s="127" t="str">
        <f>IFERROR(VLOOKUP(V3197,TRANSPORTE!$A$4:$B$99,2,0),"")</f>
        <v/>
      </c>
      <c r="Y3197" s="127" t="str">
        <f>IFERROR(VLOOKUP(V3197,TRANSPORTE!$A$4:$C$99,3,0),"")</f>
        <v/>
      </c>
      <c r="Z3197" s="127" t="str">
        <f>IFERROR(VLOOKUP(V3197,TRANSPORTE!$A$4:$D$99,4,0),"")</f>
        <v/>
      </c>
      <c r="AA3197" s="127" t="str">
        <f>IFERROR(VLOOKUP(V3197,TRANSPORTE!$A$4:$E$99,5,0),"")</f>
        <v/>
      </c>
      <c r="AB3197" s="127" t="str">
        <f t="shared" si="364"/>
        <v/>
      </c>
      <c r="AC3197" s="127" t="str">
        <f t="shared" si="363"/>
        <v/>
      </c>
      <c r="AE3197" s="132" t="str">
        <f t="shared" si="361"/>
        <v/>
      </c>
      <c r="AH3197" s="127" t="str">
        <f t="shared" si="360"/>
        <v/>
      </c>
    </row>
    <row r="3198" spans="2:34" x14ac:dyDescent="0.3">
      <c r="B3198" s="127" t="str">
        <f t="shared" si="358"/>
        <v/>
      </c>
      <c r="C3198" s="127" t="str">
        <f t="shared" si="359"/>
        <v/>
      </c>
      <c r="E3198" s="159"/>
      <c r="F3198" s="148" t="str">
        <f>IFERROR(VLOOKUP(CONCATENATE(G3198,E3198),LOTES!$A$6:$D$1002,4,0),"")</f>
        <v/>
      </c>
      <c r="H3198" s="136" t="str">
        <f>IFERROR(VLOOKUP(CONCATENATE(G3198,E3198),LOTES!$A$6:$F$1000,6,0),"")</f>
        <v/>
      </c>
      <c r="I3198" s="132" t="str">
        <f t="shared" si="362"/>
        <v/>
      </c>
      <c r="R3198" s="132" t="str">
        <f>IFERROR(VLOOKUP(Q3198,PROVEEDORES!$A$2:$B$100,2,0),"")</f>
        <v/>
      </c>
      <c r="U3198" s="127" t="str">
        <f>IFERROR(VLOOKUP(V3198,TRANSPORTE!$A$4:$B$99,2,0),"")</f>
        <v/>
      </c>
      <c r="Y3198" s="127" t="str">
        <f>IFERROR(VLOOKUP(V3198,TRANSPORTE!$A$4:$C$99,3,0),"")</f>
        <v/>
      </c>
      <c r="Z3198" s="127" t="str">
        <f>IFERROR(VLOOKUP(V3198,TRANSPORTE!$A$4:$D$99,4,0),"")</f>
        <v/>
      </c>
      <c r="AA3198" s="127" t="str">
        <f>IFERROR(VLOOKUP(V3198,TRANSPORTE!$A$4:$E$99,5,0),"")</f>
        <v/>
      </c>
      <c r="AB3198" s="127" t="str">
        <f t="shared" si="364"/>
        <v/>
      </c>
      <c r="AC3198" s="127" t="str">
        <f t="shared" si="363"/>
        <v/>
      </c>
      <c r="AE3198" s="132" t="str">
        <f t="shared" si="361"/>
        <v/>
      </c>
      <c r="AH3198" s="127" t="str">
        <f t="shared" si="360"/>
        <v/>
      </c>
    </row>
    <row r="3199" spans="2:34" x14ac:dyDescent="0.3">
      <c r="B3199" s="127" t="str">
        <f t="shared" ref="B3199:B3262" si="365">CONCATENATE(A3199,AB3199)</f>
        <v/>
      </c>
      <c r="C3199" s="127" t="str">
        <f t="shared" ref="C3199:C3262" si="366">CONCATENATE(N3199,I3199)</f>
        <v/>
      </c>
      <c r="E3199" s="159"/>
      <c r="F3199" s="148" t="str">
        <f>IFERROR(VLOOKUP(CONCATENATE(G3199,E3199),LOTES!$A$6:$D$1002,4,0),"")</f>
        <v/>
      </c>
      <c r="H3199" s="136" t="str">
        <f>IFERROR(VLOOKUP(CONCATENATE(G3199,E3199),LOTES!$A$6:$F$1000,6,0),"")</f>
        <v/>
      </c>
      <c r="I3199" s="132" t="str">
        <f t="shared" si="362"/>
        <v/>
      </c>
      <c r="R3199" s="132" t="str">
        <f>IFERROR(VLOOKUP(Q3199,PROVEEDORES!$A$2:$B$100,2,0),"")</f>
        <v/>
      </c>
      <c r="U3199" s="127" t="str">
        <f>IFERROR(VLOOKUP(V3199,TRANSPORTE!$A$4:$B$99,2,0),"")</f>
        <v/>
      </c>
      <c r="Y3199" s="127" t="str">
        <f>IFERROR(VLOOKUP(V3199,TRANSPORTE!$A$4:$C$99,3,0),"")</f>
        <v/>
      </c>
      <c r="Z3199" s="127" t="str">
        <f>IFERROR(VLOOKUP(V3199,TRANSPORTE!$A$4:$D$99,4,0),"")</f>
        <v/>
      </c>
      <c r="AA3199" s="127" t="str">
        <f>IFERROR(VLOOKUP(V3199,TRANSPORTE!$A$4:$E$99,5,0),"")</f>
        <v/>
      </c>
      <c r="AB3199" s="127" t="str">
        <f t="shared" si="364"/>
        <v/>
      </c>
      <c r="AC3199" s="127" t="str">
        <f t="shared" si="363"/>
        <v/>
      </c>
      <c r="AE3199" s="132" t="str">
        <f t="shared" si="361"/>
        <v/>
      </c>
      <c r="AH3199" s="127" t="str">
        <f t="shared" ref="AH3199:AH3262" si="367">CONCATENATE(N3199,F3199)</f>
        <v/>
      </c>
    </row>
    <row r="3200" spans="2:34" x14ac:dyDescent="0.3">
      <c r="B3200" s="127" t="str">
        <f t="shared" si="365"/>
        <v/>
      </c>
      <c r="C3200" s="127" t="str">
        <f t="shared" si="366"/>
        <v/>
      </c>
      <c r="E3200" s="159"/>
      <c r="F3200" s="148" t="str">
        <f>IFERROR(VLOOKUP(CONCATENATE(G3200,E3200),LOTES!$A$6:$D$1002,4,0),"")</f>
        <v/>
      </c>
      <c r="H3200" s="136" t="str">
        <f>IFERROR(VLOOKUP(CONCATENATE(G3200,E3200),LOTES!$A$6:$F$1000,6,0),"")</f>
        <v/>
      </c>
      <c r="I3200" s="132" t="str">
        <f t="shared" si="362"/>
        <v/>
      </c>
      <c r="R3200" s="132" t="str">
        <f>IFERROR(VLOOKUP(Q3200,PROVEEDORES!$A$2:$B$100,2,0),"")</f>
        <v/>
      </c>
      <c r="U3200" s="127" t="str">
        <f>IFERROR(VLOOKUP(V3200,TRANSPORTE!$A$4:$B$99,2,0),"")</f>
        <v/>
      </c>
      <c r="Y3200" s="127" t="str">
        <f>IFERROR(VLOOKUP(V3200,TRANSPORTE!$A$4:$C$99,3,0),"")</f>
        <v/>
      </c>
      <c r="Z3200" s="127" t="str">
        <f>IFERROR(VLOOKUP(V3200,TRANSPORTE!$A$4:$D$99,4,0),"")</f>
        <v/>
      </c>
      <c r="AA3200" s="127" t="str">
        <f>IFERROR(VLOOKUP(V3200,TRANSPORTE!$A$4:$E$99,5,0),"")</f>
        <v/>
      </c>
      <c r="AB3200" s="127" t="str">
        <f t="shared" si="364"/>
        <v/>
      </c>
      <c r="AC3200" s="127" t="str">
        <f t="shared" si="363"/>
        <v/>
      </c>
      <c r="AE3200" s="132" t="str">
        <f t="shared" si="361"/>
        <v/>
      </c>
      <c r="AH3200" s="127" t="str">
        <f t="shared" si="367"/>
        <v/>
      </c>
    </row>
    <row r="3201" spans="2:34" x14ac:dyDescent="0.3">
      <c r="B3201" s="127" t="str">
        <f t="shared" si="365"/>
        <v/>
      </c>
      <c r="C3201" s="127" t="str">
        <f t="shared" si="366"/>
        <v/>
      </c>
      <c r="E3201" s="159"/>
      <c r="F3201" s="148" t="str">
        <f>IFERROR(VLOOKUP(CONCATENATE(G3201,E3201),LOTES!$A$6:$D$1002,4,0),"")</f>
        <v/>
      </c>
      <c r="H3201" s="136" t="str">
        <f>IFERROR(VLOOKUP(CONCATENATE(G3201,E3201),LOTES!$A$6:$F$1000,6,0),"")</f>
        <v/>
      </c>
      <c r="I3201" s="132" t="str">
        <f t="shared" si="362"/>
        <v/>
      </c>
      <c r="R3201" s="132" t="str">
        <f>IFERROR(VLOOKUP(Q3201,PROVEEDORES!$A$2:$B$100,2,0),"")</f>
        <v/>
      </c>
      <c r="U3201" s="127" t="str">
        <f>IFERROR(VLOOKUP(V3201,TRANSPORTE!$A$4:$B$99,2,0),"")</f>
        <v/>
      </c>
      <c r="Y3201" s="127" t="str">
        <f>IFERROR(VLOOKUP(V3201,TRANSPORTE!$A$4:$C$99,3,0),"")</f>
        <v/>
      </c>
      <c r="Z3201" s="127" t="str">
        <f>IFERROR(VLOOKUP(V3201,TRANSPORTE!$A$4:$D$99,4,0),"")</f>
        <v/>
      </c>
      <c r="AA3201" s="127" t="str">
        <f>IFERROR(VLOOKUP(V3201,TRANSPORTE!$A$4:$E$99,5,0),"")</f>
        <v/>
      </c>
      <c r="AB3201" s="127" t="str">
        <f t="shared" si="364"/>
        <v/>
      </c>
      <c r="AC3201" s="127" t="str">
        <f t="shared" si="363"/>
        <v/>
      </c>
      <c r="AE3201" s="132" t="str">
        <f t="shared" si="361"/>
        <v/>
      </c>
      <c r="AH3201" s="127" t="str">
        <f t="shared" si="367"/>
        <v/>
      </c>
    </row>
    <row r="3202" spans="2:34" x14ac:dyDescent="0.3">
      <c r="B3202" s="127" t="str">
        <f t="shared" si="365"/>
        <v/>
      </c>
      <c r="C3202" s="127" t="str">
        <f t="shared" si="366"/>
        <v/>
      </c>
      <c r="E3202" s="159"/>
      <c r="F3202" s="148" t="str">
        <f>IFERROR(VLOOKUP(CONCATENATE(G3202,E3202),LOTES!$A$6:$D$1002,4,0),"")</f>
        <v/>
      </c>
      <c r="H3202" s="136" t="str">
        <f>IFERROR(VLOOKUP(CONCATENATE(G3202,E3202),LOTES!$A$6:$F$1000,6,0),"")</f>
        <v/>
      </c>
      <c r="I3202" s="132" t="str">
        <f t="shared" si="362"/>
        <v/>
      </c>
      <c r="R3202" s="132" t="str">
        <f>IFERROR(VLOOKUP(Q3202,PROVEEDORES!$A$2:$B$100,2,0),"")</f>
        <v/>
      </c>
      <c r="U3202" s="127" t="str">
        <f>IFERROR(VLOOKUP(V3202,TRANSPORTE!$A$4:$B$99,2,0),"")</f>
        <v/>
      </c>
      <c r="Y3202" s="127" t="str">
        <f>IFERROR(VLOOKUP(V3202,TRANSPORTE!$A$4:$C$99,3,0),"")</f>
        <v/>
      </c>
      <c r="Z3202" s="127" t="str">
        <f>IFERROR(VLOOKUP(V3202,TRANSPORTE!$A$4:$D$99,4,0),"")</f>
        <v/>
      </c>
      <c r="AA3202" s="127" t="str">
        <f>IFERROR(VLOOKUP(V3202,TRANSPORTE!$A$4:$E$99,5,0),"")</f>
        <v/>
      </c>
      <c r="AB3202" s="127" t="str">
        <f t="shared" si="364"/>
        <v/>
      </c>
      <c r="AC3202" s="127" t="str">
        <f t="shared" si="363"/>
        <v/>
      </c>
      <c r="AE3202" s="132" t="str">
        <f t="shared" ref="AE3202:AE3265" si="368">IF(N3202&lt;&gt;"",IF(N3202=N3201,AE3201,AE3201+1),"")</f>
        <v/>
      </c>
      <c r="AH3202" s="127" t="str">
        <f t="shared" si="367"/>
        <v/>
      </c>
    </row>
    <row r="3203" spans="2:34" x14ac:dyDescent="0.3">
      <c r="B3203" s="127" t="str">
        <f t="shared" si="365"/>
        <v/>
      </c>
      <c r="C3203" s="127" t="str">
        <f t="shared" si="366"/>
        <v/>
      </c>
      <c r="E3203" s="159"/>
      <c r="F3203" s="148" t="str">
        <f>IFERROR(VLOOKUP(CONCATENATE(G3203,E3203),LOTES!$A$6:$D$1002,4,0),"")</f>
        <v/>
      </c>
      <c r="H3203" s="136" t="str">
        <f>IFERROR(VLOOKUP(CONCATENATE(G3203,E3203),LOTES!$A$6:$F$1000,6,0),"")</f>
        <v/>
      </c>
      <c r="I3203" s="132" t="str">
        <f t="shared" si="362"/>
        <v/>
      </c>
      <c r="R3203" s="132" t="str">
        <f>IFERROR(VLOOKUP(Q3203,PROVEEDORES!$A$2:$B$100,2,0),"")</f>
        <v/>
      </c>
      <c r="U3203" s="127" t="str">
        <f>IFERROR(VLOOKUP(V3203,TRANSPORTE!$A$4:$B$99,2,0),"")</f>
        <v/>
      </c>
      <c r="Y3203" s="127" t="str">
        <f>IFERROR(VLOOKUP(V3203,TRANSPORTE!$A$4:$C$99,3,0),"")</f>
        <v/>
      </c>
      <c r="Z3203" s="127" t="str">
        <f>IFERROR(VLOOKUP(V3203,TRANSPORTE!$A$4:$D$99,4,0),"")</f>
        <v/>
      </c>
      <c r="AA3203" s="127" t="str">
        <f>IFERROR(VLOOKUP(V3203,TRANSPORTE!$A$4:$E$99,5,0),"")</f>
        <v/>
      </c>
      <c r="AB3203" s="127" t="str">
        <f t="shared" si="364"/>
        <v/>
      </c>
      <c r="AC3203" s="127" t="str">
        <f t="shared" si="363"/>
        <v/>
      </c>
      <c r="AE3203" s="132" t="str">
        <f t="shared" si="368"/>
        <v/>
      </c>
      <c r="AH3203" s="127" t="str">
        <f t="shared" si="367"/>
        <v/>
      </c>
    </row>
    <row r="3204" spans="2:34" x14ac:dyDescent="0.3">
      <c r="B3204" s="127" t="str">
        <f t="shared" si="365"/>
        <v/>
      </c>
      <c r="C3204" s="127" t="str">
        <f t="shared" si="366"/>
        <v/>
      </c>
      <c r="E3204" s="159"/>
      <c r="F3204" s="148" t="str">
        <f>IFERROR(VLOOKUP(CONCATENATE(G3204,E3204),LOTES!$A$6:$D$1002,4,0),"")</f>
        <v/>
      </c>
      <c r="H3204" s="136" t="str">
        <f>IFERROR(VLOOKUP(CONCATENATE(G3204,E3204),LOTES!$A$6:$F$1000,6,0),"")</f>
        <v/>
      </c>
      <c r="I3204" s="132" t="str">
        <f t="shared" si="362"/>
        <v/>
      </c>
      <c r="R3204" s="132" t="str">
        <f>IFERROR(VLOOKUP(Q3204,PROVEEDORES!$A$2:$B$100,2,0),"")</f>
        <v/>
      </c>
      <c r="U3204" s="127" t="str">
        <f>IFERROR(VLOOKUP(V3204,TRANSPORTE!$A$4:$B$99,2,0),"")</f>
        <v/>
      </c>
      <c r="Y3204" s="127" t="str">
        <f>IFERROR(VLOOKUP(V3204,TRANSPORTE!$A$4:$C$99,3,0),"")</f>
        <v/>
      </c>
      <c r="Z3204" s="127" t="str">
        <f>IFERROR(VLOOKUP(V3204,TRANSPORTE!$A$4:$D$99,4,0),"")</f>
        <v/>
      </c>
      <c r="AA3204" s="127" t="str">
        <f>IFERROR(VLOOKUP(V3204,TRANSPORTE!$A$4:$E$99,5,0),"")</f>
        <v/>
      </c>
      <c r="AB3204" s="127" t="str">
        <f t="shared" si="364"/>
        <v/>
      </c>
      <c r="AC3204" s="127" t="str">
        <f t="shared" si="363"/>
        <v/>
      </c>
      <c r="AE3204" s="132" t="str">
        <f t="shared" si="368"/>
        <v/>
      </c>
      <c r="AH3204" s="127" t="str">
        <f t="shared" si="367"/>
        <v/>
      </c>
    </row>
    <row r="3205" spans="2:34" x14ac:dyDescent="0.3">
      <c r="B3205" s="127" t="str">
        <f t="shared" si="365"/>
        <v/>
      </c>
      <c r="C3205" s="127" t="str">
        <f t="shared" si="366"/>
        <v/>
      </c>
      <c r="E3205" s="159"/>
      <c r="F3205" s="148" t="str">
        <f>IFERROR(VLOOKUP(CONCATENATE(G3205,E3205),LOTES!$A$6:$D$1002,4,0),"")</f>
        <v/>
      </c>
      <c r="H3205" s="136" t="str">
        <f>IFERROR(VLOOKUP(CONCATENATE(G3205,E3205),LOTES!$A$6:$F$1000,6,0),"")</f>
        <v/>
      </c>
      <c r="I3205" s="132" t="str">
        <f t="shared" si="362"/>
        <v/>
      </c>
      <c r="R3205" s="132" t="str">
        <f>IFERROR(VLOOKUP(Q3205,PROVEEDORES!$A$2:$B$100,2,0),"")</f>
        <v/>
      </c>
      <c r="U3205" s="127" t="str">
        <f>IFERROR(VLOOKUP(V3205,TRANSPORTE!$A$4:$B$99,2,0),"")</f>
        <v/>
      </c>
      <c r="Y3205" s="127" t="str">
        <f>IFERROR(VLOOKUP(V3205,TRANSPORTE!$A$4:$C$99,3,0),"")</f>
        <v/>
      </c>
      <c r="Z3205" s="127" t="str">
        <f>IFERROR(VLOOKUP(V3205,TRANSPORTE!$A$4:$D$99,4,0),"")</f>
        <v/>
      </c>
      <c r="AA3205" s="127" t="str">
        <f>IFERROR(VLOOKUP(V3205,TRANSPORTE!$A$4:$E$99,5,0),"")</f>
        <v/>
      </c>
      <c r="AB3205" s="127" t="str">
        <f t="shared" si="364"/>
        <v/>
      </c>
      <c r="AC3205" s="127" t="str">
        <f t="shared" si="363"/>
        <v/>
      </c>
      <c r="AE3205" s="132" t="str">
        <f t="shared" si="368"/>
        <v/>
      </c>
      <c r="AH3205" s="127" t="str">
        <f t="shared" si="367"/>
        <v/>
      </c>
    </row>
    <row r="3206" spans="2:34" x14ac:dyDescent="0.3">
      <c r="B3206" s="127" t="str">
        <f t="shared" si="365"/>
        <v/>
      </c>
      <c r="C3206" s="127" t="str">
        <f t="shared" si="366"/>
        <v/>
      </c>
      <c r="E3206" s="159"/>
      <c r="F3206" s="148" t="str">
        <f>IFERROR(VLOOKUP(CONCATENATE(G3206,E3206),LOTES!$A$6:$D$1002,4,0),"")</f>
        <v/>
      </c>
      <c r="H3206" s="136" t="str">
        <f>IFERROR(VLOOKUP(CONCATENATE(G3206,E3206),LOTES!$A$6:$F$1000,6,0),"")</f>
        <v/>
      </c>
      <c r="I3206" s="132" t="str">
        <f t="shared" ref="I3206:I3269" si="369">IF(E3206&lt;&gt;"",IFERROR(IF(N3206&lt;&gt;N3205,1,IF(E3206=E3205,I3205,I3205+1)),""),"")</f>
        <v/>
      </c>
      <c r="R3206" s="132" t="str">
        <f>IFERROR(VLOOKUP(Q3206,PROVEEDORES!$A$2:$B$100,2,0),"")</f>
        <v/>
      </c>
      <c r="U3206" s="127" t="str">
        <f>IFERROR(VLOOKUP(V3206,TRANSPORTE!$A$4:$B$99,2,0),"")</f>
        <v/>
      </c>
      <c r="Y3206" s="127" t="str">
        <f>IFERROR(VLOOKUP(V3206,TRANSPORTE!$A$4:$C$99,3,0),"")</f>
        <v/>
      </c>
      <c r="Z3206" s="127" t="str">
        <f>IFERROR(VLOOKUP(V3206,TRANSPORTE!$A$4:$D$99,4,0),"")</f>
        <v/>
      </c>
      <c r="AA3206" s="127" t="str">
        <f>IFERROR(VLOOKUP(V3206,TRANSPORTE!$A$4:$E$99,5,0),"")</f>
        <v/>
      </c>
      <c r="AB3206" s="127" t="str">
        <f t="shared" si="364"/>
        <v/>
      </c>
      <c r="AC3206" s="127" t="str">
        <f t="shared" ref="AC3206:AC3269" si="370">IF(N3206&lt;&gt;"",1,"")</f>
        <v/>
      </c>
      <c r="AE3206" s="132" t="str">
        <f t="shared" si="368"/>
        <v/>
      </c>
      <c r="AH3206" s="127" t="str">
        <f t="shared" si="367"/>
        <v/>
      </c>
    </row>
    <row r="3207" spans="2:34" x14ac:dyDescent="0.3">
      <c r="B3207" s="127" t="str">
        <f t="shared" si="365"/>
        <v/>
      </c>
      <c r="C3207" s="127" t="str">
        <f t="shared" si="366"/>
        <v/>
      </c>
      <c r="E3207" s="159"/>
      <c r="F3207" s="148" t="str">
        <f>IFERROR(VLOOKUP(CONCATENATE(G3207,E3207),LOTES!$A$6:$D$1002,4,0),"")</f>
        <v/>
      </c>
      <c r="H3207" s="136" t="str">
        <f>IFERROR(VLOOKUP(CONCATENATE(G3207,E3207),LOTES!$A$6:$F$1000,6,0),"")</f>
        <v/>
      </c>
      <c r="I3207" s="132" t="str">
        <f t="shared" si="369"/>
        <v/>
      </c>
      <c r="R3207" s="132" t="str">
        <f>IFERROR(VLOOKUP(Q3207,PROVEEDORES!$A$2:$B$100,2,0),"")</f>
        <v/>
      </c>
      <c r="U3207" s="127" t="str">
        <f>IFERROR(VLOOKUP(V3207,TRANSPORTE!$A$4:$B$99,2,0),"")</f>
        <v/>
      </c>
      <c r="Y3207" s="127" t="str">
        <f>IFERROR(VLOOKUP(V3207,TRANSPORTE!$A$4:$C$99,3,0),"")</f>
        <v/>
      </c>
      <c r="Z3207" s="127" t="str">
        <f>IFERROR(VLOOKUP(V3207,TRANSPORTE!$A$4:$D$99,4,0),"")</f>
        <v/>
      </c>
      <c r="AA3207" s="127" t="str">
        <f>IFERROR(VLOOKUP(V3207,TRANSPORTE!$A$4:$E$99,5,0),"")</f>
        <v/>
      </c>
      <c r="AB3207" s="127" t="str">
        <f t="shared" si="364"/>
        <v/>
      </c>
      <c r="AC3207" s="127" t="str">
        <f t="shared" si="370"/>
        <v/>
      </c>
      <c r="AE3207" s="132" t="str">
        <f t="shared" si="368"/>
        <v/>
      </c>
      <c r="AH3207" s="127" t="str">
        <f t="shared" si="367"/>
        <v/>
      </c>
    </row>
    <row r="3208" spans="2:34" x14ac:dyDescent="0.3">
      <c r="B3208" s="127" t="str">
        <f t="shared" si="365"/>
        <v/>
      </c>
      <c r="C3208" s="127" t="str">
        <f t="shared" si="366"/>
        <v/>
      </c>
      <c r="E3208" s="159"/>
      <c r="F3208" s="148" t="str">
        <f>IFERROR(VLOOKUP(CONCATENATE(G3208,E3208),LOTES!$A$6:$D$1002,4,0),"")</f>
        <v/>
      </c>
      <c r="H3208" s="136" t="str">
        <f>IFERROR(VLOOKUP(CONCATENATE(G3208,E3208),LOTES!$A$6:$F$1000,6,0),"")</f>
        <v/>
      </c>
      <c r="I3208" s="132" t="str">
        <f t="shared" si="369"/>
        <v/>
      </c>
      <c r="R3208" s="132" t="str">
        <f>IFERROR(VLOOKUP(Q3208,PROVEEDORES!$A$2:$B$100,2,0),"")</f>
        <v/>
      </c>
      <c r="U3208" s="127" t="str">
        <f>IFERROR(VLOOKUP(V3208,TRANSPORTE!$A$4:$B$99,2,0),"")</f>
        <v/>
      </c>
      <c r="Y3208" s="127" t="str">
        <f>IFERROR(VLOOKUP(V3208,TRANSPORTE!$A$4:$C$99,3,0),"")</f>
        <v/>
      </c>
      <c r="Z3208" s="127" t="str">
        <f>IFERROR(VLOOKUP(V3208,TRANSPORTE!$A$4:$D$99,4,0),"")</f>
        <v/>
      </c>
      <c r="AA3208" s="127" t="str">
        <f>IFERROR(VLOOKUP(V3208,TRANSPORTE!$A$4:$E$99,5,0),"")</f>
        <v/>
      </c>
      <c r="AB3208" s="127" t="str">
        <f t="shared" si="364"/>
        <v/>
      </c>
      <c r="AC3208" s="127" t="str">
        <f t="shared" si="370"/>
        <v/>
      </c>
      <c r="AE3208" s="132" t="str">
        <f t="shared" si="368"/>
        <v/>
      </c>
      <c r="AH3208" s="127" t="str">
        <f t="shared" si="367"/>
        <v/>
      </c>
    </row>
    <row r="3209" spans="2:34" x14ac:dyDescent="0.3">
      <c r="B3209" s="127" t="str">
        <f t="shared" si="365"/>
        <v/>
      </c>
      <c r="C3209" s="127" t="str">
        <f t="shared" si="366"/>
        <v/>
      </c>
      <c r="E3209" s="159"/>
      <c r="F3209" s="148" t="str">
        <f>IFERROR(VLOOKUP(CONCATENATE(G3209,E3209),LOTES!$A$6:$D$1002,4,0),"")</f>
        <v/>
      </c>
      <c r="H3209" s="136" t="str">
        <f>IFERROR(VLOOKUP(CONCATENATE(G3209,E3209),LOTES!$A$6:$F$1000,6,0),"")</f>
        <v/>
      </c>
      <c r="I3209" s="132" t="str">
        <f t="shared" si="369"/>
        <v/>
      </c>
      <c r="R3209" s="132" t="str">
        <f>IFERROR(VLOOKUP(Q3209,PROVEEDORES!$A$2:$B$100,2,0),"")</f>
        <v/>
      </c>
      <c r="U3209" s="127" t="str">
        <f>IFERROR(VLOOKUP(V3209,TRANSPORTE!$A$4:$B$99,2,0),"")</f>
        <v/>
      </c>
      <c r="Y3209" s="127" t="str">
        <f>IFERROR(VLOOKUP(V3209,TRANSPORTE!$A$4:$C$99,3,0),"")</f>
        <v/>
      </c>
      <c r="Z3209" s="127" t="str">
        <f>IFERROR(VLOOKUP(V3209,TRANSPORTE!$A$4:$D$99,4,0),"")</f>
        <v/>
      </c>
      <c r="AA3209" s="127" t="str">
        <f>IFERROR(VLOOKUP(V3209,TRANSPORTE!$A$4:$E$99,5,0),"")</f>
        <v/>
      </c>
      <c r="AB3209" s="127" t="str">
        <f t="shared" si="364"/>
        <v/>
      </c>
      <c r="AC3209" s="127" t="str">
        <f t="shared" si="370"/>
        <v/>
      </c>
      <c r="AE3209" s="132" t="str">
        <f t="shared" si="368"/>
        <v/>
      </c>
      <c r="AH3209" s="127" t="str">
        <f t="shared" si="367"/>
        <v/>
      </c>
    </row>
    <row r="3210" spans="2:34" x14ac:dyDescent="0.3">
      <c r="B3210" s="127" t="str">
        <f t="shared" si="365"/>
        <v/>
      </c>
      <c r="C3210" s="127" t="str">
        <f t="shared" si="366"/>
        <v/>
      </c>
      <c r="E3210" s="159"/>
      <c r="F3210" s="148" t="str">
        <f>IFERROR(VLOOKUP(CONCATENATE(G3210,E3210),LOTES!$A$6:$D$1002,4,0),"")</f>
        <v/>
      </c>
      <c r="H3210" s="136" t="str">
        <f>IFERROR(VLOOKUP(CONCATENATE(G3210,E3210),LOTES!$A$6:$F$1000,6,0),"")</f>
        <v/>
      </c>
      <c r="I3210" s="132" t="str">
        <f t="shared" si="369"/>
        <v/>
      </c>
      <c r="R3210" s="132" t="str">
        <f>IFERROR(VLOOKUP(Q3210,PROVEEDORES!$A$2:$B$100,2,0),"")</f>
        <v/>
      </c>
      <c r="U3210" s="127" t="str">
        <f>IFERROR(VLOOKUP(V3210,TRANSPORTE!$A$4:$B$99,2,0),"")</f>
        <v/>
      </c>
      <c r="Y3210" s="127" t="str">
        <f>IFERROR(VLOOKUP(V3210,TRANSPORTE!$A$4:$C$99,3,0),"")</f>
        <v/>
      </c>
      <c r="Z3210" s="127" t="str">
        <f>IFERROR(VLOOKUP(V3210,TRANSPORTE!$A$4:$D$99,4,0),"")</f>
        <v/>
      </c>
      <c r="AA3210" s="127" t="str">
        <f>IFERROR(VLOOKUP(V3210,TRANSPORTE!$A$4:$E$99,5,0),"")</f>
        <v/>
      </c>
      <c r="AB3210" s="127" t="str">
        <f t="shared" si="364"/>
        <v/>
      </c>
      <c r="AC3210" s="127" t="str">
        <f t="shared" si="370"/>
        <v/>
      </c>
      <c r="AE3210" s="132" t="str">
        <f t="shared" si="368"/>
        <v/>
      </c>
      <c r="AH3210" s="127" t="str">
        <f t="shared" si="367"/>
        <v/>
      </c>
    </row>
    <row r="3211" spans="2:34" x14ac:dyDescent="0.3">
      <c r="B3211" s="127" t="str">
        <f t="shared" si="365"/>
        <v/>
      </c>
      <c r="C3211" s="127" t="str">
        <f t="shared" si="366"/>
        <v/>
      </c>
      <c r="E3211" s="159"/>
      <c r="F3211" s="148" t="str">
        <f>IFERROR(VLOOKUP(CONCATENATE(G3211,E3211),LOTES!$A$6:$D$1002,4,0),"")</f>
        <v/>
      </c>
      <c r="H3211" s="136" t="str">
        <f>IFERROR(VLOOKUP(CONCATENATE(G3211,E3211),LOTES!$A$6:$F$1000,6,0),"")</f>
        <v/>
      </c>
      <c r="I3211" s="132" t="str">
        <f t="shared" si="369"/>
        <v/>
      </c>
      <c r="R3211" s="132" t="str">
        <f>IFERROR(VLOOKUP(Q3211,PROVEEDORES!$A$2:$B$100,2,0),"")</f>
        <v/>
      </c>
      <c r="U3211" s="127" t="str">
        <f>IFERROR(VLOOKUP(V3211,TRANSPORTE!$A$4:$B$99,2,0),"")</f>
        <v/>
      </c>
      <c r="Y3211" s="127" t="str">
        <f>IFERROR(VLOOKUP(V3211,TRANSPORTE!$A$4:$C$99,3,0),"")</f>
        <v/>
      </c>
      <c r="Z3211" s="127" t="str">
        <f>IFERROR(VLOOKUP(V3211,TRANSPORTE!$A$4:$D$99,4,0),"")</f>
        <v/>
      </c>
      <c r="AA3211" s="127" t="str">
        <f>IFERROR(VLOOKUP(V3211,TRANSPORTE!$A$4:$E$99,5,0),"")</f>
        <v/>
      </c>
      <c r="AB3211" s="127" t="str">
        <f t="shared" ref="AB3211:AB3274" si="371">IF(N3211&lt;&gt;"",IF(A3211&lt;&gt;A3210,1,IF(N3211=N3210,AB3210,AB3210+1)),"")</f>
        <v/>
      </c>
      <c r="AC3211" s="127" t="str">
        <f t="shared" si="370"/>
        <v/>
      </c>
      <c r="AE3211" s="132" t="str">
        <f t="shared" si="368"/>
        <v/>
      </c>
      <c r="AH3211" s="127" t="str">
        <f t="shared" si="367"/>
        <v/>
      </c>
    </row>
    <row r="3212" spans="2:34" x14ac:dyDescent="0.3">
      <c r="B3212" s="127" t="str">
        <f t="shared" si="365"/>
        <v/>
      </c>
      <c r="C3212" s="127" t="str">
        <f t="shared" si="366"/>
        <v/>
      </c>
      <c r="E3212" s="159"/>
      <c r="F3212" s="148" t="str">
        <f>IFERROR(VLOOKUP(CONCATENATE(G3212,E3212),LOTES!$A$6:$D$1002,4,0),"")</f>
        <v/>
      </c>
      <c r="H3212" s="136" t="str">
        <f>IFERROR(VLOOKUP(CONCATENATE(G3212,E3212),LOTES!$A$6:$F$1000,6,0),"")</f>
        <v/>
      </c>
      <c r="I3212" s="132" t="str">
        <f t="shared" si="369"/>
        <v/>
      </c>
      <c r="R3212" s="132" t="str">
        <f>IFERROR(VLOOKUP(Q3212,PROVEEDORES!$A$2:$B$100,2,0),"")</f>
        <v/>
      </c>
      <c r="U3212" s="127" t="str">
        <f>IFERROR(VLOOKUP(V3212,TRANSPORTE!$A$4:$B$99,2,0),"")</f>
        <v/>
      </c>
      <c r="Y3212" s="127" t="str">
        <f>IFERROR(VLOOKUP(V3212,TRANSPORTE!$A$4:$C$99,3,0),"")</f>
        <v/>
      </c>
      <c r="Z3212" s="127" t="str">
        <f>IFERROR(VLOOKUP(V3212,TRANSPORTE!$A$4:$D$99,4,0),"")</f>
        <v/>
      </c>
      <c r="AA3212" s="127" t="str">
        <f>IFERROR(VLOOKUP(V3212,TRANSPORTE!$A$4:$E$99,5,0),"")</f>
        <v/>
      </c>
      <c r="AB3212" s="127" t="str">
        <f t="shared" si="371"/>
        <v/>
      </c>
      <c r="AC3212" s="127" t="str">
        <f t="shared" si="370"/>
        <v/>
      </c>
      <c r="AE3212" s="132" t="str">
        <f t="shared" si="368"/>
        <v/>
      </c>
      <c r="AH3212" s="127" t="str">
        <f t="shared" si="367"/>
        <v/>
      </c>
    </row>
    <row r="3213" spans="2:34" x14ac:dyDescent="0.3">
      <c r="B3213" s="127" t="str">
        <f t="shared" si="365"/>
        <v/>
      </c>
      <c r="C3213" s="127" t="str">
        <f t="shared" si="366"/>
        <v/>
      </c>
      <c r="E3213" s="159"/>
      <c r="F3213" s="148" t="str">
        <f>IFERROR(VLOOKUP(CONCATENATE(G3213,E3213),LOTES!$A$6:$D$1002,4,0),"")</f>
        <v/>
      </c>
      <c r="H3213" s="136" t="str">
        <f>IFERROR(VLOOKUP(CONCATENATE(G3213,E3213),LOTES!$A$6:$F$1000,6,0),"")</f>
        <v/>
      </c>
      <c r="I3213" s="132" t="str">
        <f t="shared" si="369"/>
        <v/>
      </c>
      <c r="R3213" s="132" t="str">
        <f>IFERROR(VLOOKUP(Q3213,PROVEEDORES!$A$2:$B$100,2,0),"")</f>
        <v/>
      </c>
      <c r="U3213" s="127" t="str">
        <f>IFERROR(VLOOKUP(V3213,TRANSPORTE!$A$4:$B$99,2,0),"")</f>
        <v/>
      </c>
      <c r="Y3213" s="127" t="str">
        <f>IFERROR(VLOOKUP(V3213,TRANSPORTE!$A$4:$C$99,3,0),"")</f>
        <v/>
      </c>
      <c r="Z3213" s="127" t="str">
        <f>IFERROR(VLOOKUP(V3213,TRANSPORTE!$A$4:$D$99,4,0),"")</f>
        <v/>
      </c>
      <c r="AA3213" s="127" t="str">
        <f>IFERROR(VLOOKUP(V3213,TRANSPORTE!$A$4:$E$99,5,0),"")</f>
        <v/>
      </c>
      <c r="AB3213" s="127" t="str">
        <f t="shared" si="371"/>
        <v/>
      </c>
      <c r="AC3213" s="127" t="str">
        <f t="shared" si="370"/>
        <v/>
      </c>
      <c r="AE3213" s="132" t="str">
        <f t="shared" si="368"/>
        <v/>
      </c>
      <c r="AH3213" s="127" t="str">
        <f t="shared" si="367"/>
        <v/>
      </c>
    </row>
    <row r="3214" spans="2:34" x14ac:dyDescent="0.3">
      <c r="B3214" s="127" t="str">
        <f t="shared" si="365"/>
        <v/>
      </c>
      <c r="C3214" s="127" t="str">
        <f t="shared" si="366"/>
        <v/>
      </c>
      <c r="E3214" s="159"/>
      <c r="F3214" s="148" t="str">
        <f>IFERROR(VLOOKUP(CONCATENATE(G3214,E3214),LOTES!$A$6:$D$1002,4,0),"")</f>
        <v/>
      </c>
      <c r="H3214" s="136" t="str">
        <f>IFERROR(VLOOKUP(CONCATENATE(G3214,E3214),LOTES!$A$6:$F$1000,6,0),"")</f>
        <v/>
      </c>
      <c r="I3214" s="132" t="str">
        <f t="shared" si="369"/>
        <v/>
      </c>
      <c r="R3214" s="132" t="str">
        <f>IFERROR(VLOOKUP(Q3214,PROVEEDORES!$A$2:$B$100,2,0),"")</f>
        <v/>
      </c>
      <c r="U3214" s="127" t="str">
        <f>IFERROR(VLOOKUP(V3214,TRANSPORTE!$A$4:$B$99,2,0),"")</f>
        <v/>
      </c>
      <c r="Y3214" s="127" t="str">
        <f>IFERROR(VLOOKUP(V3214,TRANSPORTE!$A$4:$C$99,3,0),"")</f>
        <v/>
      </c>
      <c r="Z3214" s="127" t="str">
        <f>IFERROR(VLOOKUP(V3214,TRANSPORTE!$A$4:$D$99,4,0),"")</f>
        <v/>
      </c>
      <c r="AA3214" s="127" t="str">
        <f>IFERROR(VLOOKUP(V3214,TRANSPORTE!$A$4:$E$99,5,0),"")</f>
        <v/>
      </c>
      <c r="AB3214" s="127" t="str">
        <f t="shared" si="371"/>
        <v/>
      </c>
      <c r="AC3214" s="127" t="str">
        <f t="shared" si="370"/>
        <v/>
      </c>
      <c r="AE3214" s="132" t="str">
        <f t="shared" si="368"/>
        <v/>
      </c>
      <c r="AH3214" s="127" t="str">
        <f t="shared" si="367"/>
        <v/>
      </c>
    </row>
    <row r="3215" spans="2:34" x14ac:dyDescent="0.3">
      <c r="B3215" s="127" t="str">
        <f t="shared" si="365"/>
        <v/>
      </c>
      <c r="C3215" s="127" t="str">
        <f t="shared" si="366"/>
        <v/>
      </c>
      <c r="E3215" s="159"/>
      <c r="F3215" s="148" t="str">
        <f>IFERROR(VLOOKUP(CONCATENATE(G3215,E3215),LOTES!$A$6:$D$1002,4,0),"")</f>
        <v/>
      </c>
      <c r="H3215" s="136" t="str">
        <f>IFERROR(VLOOKUP(CONCATENATE(G3215,E3215),LOTES!$A$6:$F$1000,6,0),"")</f>
        <v/>
      </c>
      <c r="I3215" s="132" t="str">
        <f t="shared" si="369"/>
        <v/>
      </c>
      <c r="R3215" s="132" t="str">
        <f>IFERROR(VLOOKUP(Q3215,PROVEEDORES!$A$2:$B$100,2,0),"")</f>
        <v/>
      </c>
      <c r="U3215" s="127" t="str">
        <f>IFERROR(VLOOKUP(V3215,TRANSPORTE!$A$4:$B$99,2,0),"")</f>
        <v/>
      </c>
      <c r="Y3215" s="127" t="str">
        <f>IFERROR(VLOOKUP(V3215,TRANSPORTE!$A$4:$C$99,3,0),"")</f>
        <v/>
      </c>
      <c r="Z3215" s="127" t="str">
        <f>IFERROR(VLOOKUP(V3215,TRANSPORTE!$A$4:$D$99,4,0),"")</f>
        <v/>
      </c>
      <c r="AA3215" s="127" t="str">
        <f>IFERROR(VLOOKUP(V3215,TRANSPORTE!$A$4:$E$99,5,0),"")</f>
        <v/>
      </c>
      <c r="AB3215" s="127" t="str">
        <f t="shared" si="371"/>
        <v/>
      </c>
      <c r="AC3215" s="127" t="str">
        <f t="shared" si="370"/>
        <v/>
      </c>
      <c r="AE3215" s="132" t="str">
        <f t="shared" si="368"/>
        <v/>
      </c>
      <c r="AH3215" s="127" t="str">
        <f t="shared" si="367"/>
        <v/>
      </c>
    </row>
    <row r="3216" spans="2:34" x14ac:dyDescent="0.3">
      <c r="B3216" s="127" t="str">
        <f t="shared" si="365"/>
        <v/>
      </c>
      <c r="C3216" s="127" t="str">
        <f t="shared" si="366"/>
        <v/>
      </c>
      <c r="E3216" s="159"/>
      <c r="F3216" s="148" t="str">
        <f>IFERROR(VLOOKUP(CONCATENATE(G3216,E3216),LOTES!$A$6:$D$1002,4,0),"")</f>
        <v/>
      </c>
      <c r="H3216" s="136" t="str">
        <f>IFERROR(VLOOKUP(CONCATENATE(G3216,E3216),LOTES!$A$6:$F$1000,6,0),"")</f>
        <v/>
      </c>
      <c r="I3216" s="132" t="str">
        <f t="shared" si="369"/>
        <v/>
      </c>
      <c r="R3216" s="132" t="str">
        <f>IFERROR(VLOOKUP(Q3216,PROVEEDORES!$A$2:$B$100,2,0),"")</f>
        <v/>
      </c>
      <c r="U3216" s="127" t="str">
        <f>IFERROR(VLOOKUP(V3216,TRANSPORTE!$A$4:$B$99,2,0),"")</f>
        <v/>
      </c>
      <c r="Y3216" s="127" t="str">
        <f>IFERROR(VLOOKUP(V3216,TRANSPORTE!$A$4:$C$99,3,0),"")</f>
        <v/>
      </c>
      <c r="Z3216" s="127" t="str">
        <f>IFERROR(VLOOKUP(V3216,TRANSPORTE!$A$4:$D$99,4,0),"")</f>
        <v/>
      </c>
      <c r="AA3216" s="127" t="str">
        <f>IFERROR(VLOOKUP(V3216,TRANSPORTE!$A$4:$E$99,5,0),"")</f>
        <v/>
      </c>
      <c r="AB3216" s="127" t="str">
        <f t="shared" si="371"/>
        <v/>
      </c>
      <c r="AC3216" s="127" t="str">
        <f t="shared" si="370"/>
        <v/>
      </c>
      <c r="AE3216" s="132" t="str">
        <f t="shared" si="368"/>
        <v/>
      </c>
      <c r="AH3216" s="127" t="str">
        <f t="shared" si="367"/>
        <v/>
      </c>
    </row>
    <row r="3217" spans="2:34" x14ac:dyDescent="0.3">
      <c r="B3217" s="127" t="str">
        <f t="shared" si="365"/>
        <v/>
      </c>
      <c r="C3217" s="127" t="str">
        <f t="shared" si="366"/>
        <v/>
      </c>
      <c r="E3217" s="159"/>
      <c r="F3217" s="148" t="str">
        <f>IFERROR(VLOOKUP(CONCATENATE(G3217,E3217),LOTES!$A$6:$D$1002,4,0),"")</f>
        <v/>
      </c>
      <c r="H3217" s="136" t="str">
        <f>IFERROR(VLOOKUP(CONCATENATE(G3217,E3217),LOTES!$A$6:$F$1000,6,0),"")</f>
        <v/>
      </c>
      <c r="I3217" s="132" t="str">
        <f t="shared" si="369"/>
        <v/>
      </c>
      <c r="R3217" s="132" t="str">
        <f>IFERROR(VLOOKUP(Q3217,PROVEEDORES!$A$2:$B$100,2,0),"")</f>
        <v/>
      </c>
      <c r="U3217" s="127" t="str">
        <f>IFERROR(VLOOKUP(V3217,TRANSPORTE!$A$4:$B$99,2,0),"")</f>
        <v/>
      </c>
      <c r="Y3217" s="127" t="str">
        <f>IFERROR(VLOOKUP(V3217,TRANSPORTE!$A$4:$C$99,3,0),"")</f>
        <v/>
      </c>
      <c r="Z3217" s="127" t="str">
        <f>IFERROR(VLOOKUP(V3217,TRANSPORTE!$A$4:$D$99,4,0),"")</f>
        <v/>
      </c>
      <c r="AA3217" s="127" t="str">
        <f>IFERROR(VLOOKUP(V3217,TRANSPORTE!$A$4:$E$99,5,0),"")</f>
        <v/>
      </c>
      <c r="AB3217" s="127" t="str">
        <f t="shared" si="371"/>
        <v/>
      </c>
      <c r="AC3217" s="127" t="str">
        <f t="shared" si="370"/>
        <v/>
      </c>
      <c r="AE3217" s="132" t="str">
        <f t="shared" si="368"/>
        <v/>
      </c>
      <c r="AH3217" s="127" t="str">
        <f t="shared" si="367"/>
        <v/>
      </c>
    </row>
    <row r="3218" spans="2:34" x14ac:dyDescent="0.3">
      <c r="B3218" s="127" t="str">
        <f t="shared" si="365"/>
        <v/>
      </c>
      <c r="C3218" s="127" t="str">
        <f t="shared" si="366"/>
        <v/>
      </c>
      <c r="E3218" s="159"/>
      <c r="F3218" s="148" t="str">
        <f>IFERROR(VLOOKUP(CONCATENATE(G3218,E3218),LOTES!$A$6:$D$1002,4,0),"")</f>
        <v/>
      </c>
      <c r="H3218" s="136" t="str">
        <f>IFERROR(VLOOKUP(CONCATENATE(G3218,E3218),LOTES!$A$6:$F$1000,6,0),"")</f>
        <v/>
      </c>
      <c r="I3218" s="132" t="str">
        <f t="shared" si="369"/>
        <v/>
      </c>
      <c r="R3218" s="132" t="str">
        <f>IFERROR(VLOOKUP(Q3218,PROVEEDORES!$A$2:$B$100,2,0),"")</f>
        <v/>
      </c>
      <c r="U3218" s="127" t="str">
        <f>IFERROR(VLOOKUP(V3218,TRANSPORTE!$A$4:$B$99,2,0),"")</f>
        <v/>
      </c>
      <c r="Y3218" s="127" t="str">
        <f>IFERROR(VLOOKUP(V3218,TRANSPORTE!$A$4:$C$99,3,0),"")</f>
        <v/>
      </c>
      <c r="Z3218" s="127" t="str">
        <f>IFERROR(VLOOKUP(V3218,TRANSPORTE!$A$4:$D$99,4,0),"")</f>
        <v/>
      </c>
      <c r="AA3218" s="127" t="str">
        <f>IFERROR(VLOOKUP(V3218,TRANSPORTE!$A$4:$E$99,5,0),"")</f>
        <v/>
      </c>
      <c r="AB3218" s="127" t="str">
        <f t="shared" si="371"/>
        <v/>
      </c>
      <c r="AC3218" s="127" t="str">
        <f t="shared" si="370"/>
        <v/>
      </c>
      <c r="AE3218" s="132" t="str">
        <f t="shared" si="368"/>
        <v/>
      </c>
      <c r="AH3218" s="127" t="str">
        <f t="shared" si="367"/>
        <v/>
      </c>
    </row>
    <row r="3219" spans="2:34" x14ac:dyDescent="0.3">
      <c r="B3219" s="127" t="str">
        <f t="shared" si="365"/>
        <v/>
      </c>
      <c r="C3219" s="127" t="str">
        <f t="shared" si="366"/>
        <v/>
      </c>
      <c r="E3219" s="159"/>
      <c r="F3219" s="148" t="str">
        <f>IFERROR(VLOOKUP(CONCATENATE(G3219,E3219),LOTES!$A$6:$D$1002,4,0),"")</f>
        <v/>
      </c>
      <c r="H3219" s="136" t="str">
        <f>IFERROR(VLOOKUP(CONCATENATE(G3219,E3219),LOTES!$A$6:$F$1000,6,0),"")</f>
        <v/>
      </c>
      <c r="I3219" s="132" t="str">
        <f t="shared" si="369"/>
        <v/>
      </c>
      <c r="R3219" s="132" t="str">
        <f>IFERROR(VLOOKUP(Q3219,PROVEEDORES!$A$2:$B$100,2,0),"")</f>
        <v/>
      </c>
      <c r="U3219" s="127" t="str">
        <f>IFERROR(VLOOKUP(V3219,TRANSPORTE!$A$4:$B$99,2,0),"")</f>
        <v/>
      </c>
      <c r="Y3219" s="127" t="str">
        <f>IFERROR(VLOOKUP(V3219,TRANSPORTE!$A$4:$C$99,3,0),"")</f>
        <v/>
      </c>
      <c r="Z3219" s="127" t="str">
        <f>IFERROR(VLOOKUP(V3219,TRANSPORTE!$A$4:$D$99,4,0),"")</f>
        <v/>
      </c>
      <c r="AA3219" s="127" t="str">
        <f>IFERROR(VLOOKUP(V3219,TRANSPORTE!$A$4:$E$99,5,0),"")</f>
        <v/>
      </c>
      <c r="AB3219" s="127" t="str">
        <f t="shared" si="371"/>
        <v/>
      </c>
      <c r="AC3219" s="127" t="str">
        <f t="shared" si="370"/>
        <v/>
      </c>
      <c r="AE3219" s="132" t="str">
        <f t="shared" si="368"/>
        <v/>
      </c>
      <c r="AH3219" s="127" t="str">
        <f t="shared" si="367"/>
        <v/>
      </c>
    </row>
    <row r="3220" spans="2:34" x14ac:dyDescent="0.3">
      <c r="B3220" s="127" t="str">
        <f t="shared" si="365"/>
        <v/>
      </c>
      <c r="C3220" s="127" t="str">
        <f t="shared" si="366"/>
        <v/>
      </c>
      <c r="E3220" s="159"/>
      <c r="F3220" s="148" t="str">
        <f>IFERROR(VLOOKUP(CONCATENATE(G3220,E3220),LOTES!$A$6:$D$1002,4,0),"")</f>
        <v/>
      </c>
      <c r="H3220" s="136" t="str">
        <f>IFERROR(VLOOKUP(CONCATENATE(G3220,E3220),LOTES!$A$6:$F$1000,6,0),"")</f>
        <v/>
      </c>
      <c r="I3220" s="132" t="str">
        <f t="shared" si="369"/>
        <v/>
      </c>
      <c r="R3220" s="132" t="str">
        <f>IFERROR(VLOOKUP(Q3220,PROVEEDORES!$A$2:$B$100,2,0),"")</f>
        <v/>
      </c>
      <c r="U3220" s="127" t="str">
        <f>IFERROR(VLOOKUP(V3220,TRANSPORTE!$A$4:$B$99,2,0),"")</f>
        <v/>
      </c>
      <c r="Y3220" s="127" t="str">
        <f>IFERROR(VLOOKUP(V3220,TRANSPORTE!$A$4:$C$99,3,0),"")</f>
        <v/>
      </c>
      <c r="Z3220" s="127" t="str">
        <f>IFERROR(VLOOKUP(V3220,TRANSPORTE!$A$4:$D$99,4,0),"")</f>
        <v/>
      </c>
      <c r="AA3220" s="127" t="str">
        <f>IFERROR(VLOOKUP(V3220,TRANSPORTE!$A$4:$E$99,5,0),"")</f>
        <v/>
      </c>
      <c r="AB3220" s="127" t="str">
        <f t="shared" si="371"/>
        <v/>
      </c>
      <c r="AC3220" s="127" t="str">
        <f t="shared" si="370"/>
        <v/>
      </c>
      <c r="AE3220" s="132" t="str">
        <f t="shared" si="368"/>
        <v/>
      </c>
      <c r="AH3220" s="127" t="str">
        <f t="shared" si="367"/>
        <v/>
      </c>
    </row>
    <row r="3221" spans="2:34" x14ac:dyDescent="0.3">
      <c r="B3221" s="127" t="str">
        <f t="shared" si="365"/>
        <v/>
      </c>
      <c r="C3221" s="127" t="str">
        <f t="shared" si="366"/>
        <v/>
      </c>
      <c r="E3221" s="159"/>
      <c r="F3221" s="148" t="str">
        <f>IFERROR(VLOOKUP(CONCATENATE(G3221,E3221),LOTES!$A$6:$D$1002,4,0),"")</f>
        <v/>
      </c>
      <c r="H3221" s="136" t="str">
        <f>IFERROR(VLOOKUP(CONCATENATE(G3221,E3221),LOTES!$A$6:$F$1000,6,0),"")</f>
        <v/>
      </c>
      <c r="I3221" s="132" t="str">
        <f t="shared" si="369"/>
        <v/>
      </c>
      <c r="R3221" s="132" t="str">
        <f>IFERROR(VLOOKUP(Q3221,PROVEEDORES!$A$2:$B$100,2,0),"")</f>
        <v/>
      </c>
      <c r="U3221" s="127" t="str">
        <f>IFERROR(VLOOKUP(V3221,TRANSPORTE!$A$4:$B$99,2,0),"")</f>
        <v/>
      </c>
      <c r="Y3221" s="127" t="str">
        <f>IFERROR(VLOOKUP(V3221,TRANSPORTE!$A$4:$C$99,3,0),"")</f>
        <v/>
      </c>
      <c r="Z3221" s="127" t="str">
        <f>IFERROR(VLOOKUP(V3221,TRANSPORTE!$A$4:$D$99,4,0),"")</f>
        <v/>
      </c>
      <c r="AA3221" s="127" t="str">
        <f>IFERROR(VLOOKUP(V3221,TRANSPORTE!$A$4:$E$99,5,0),"")</f>
        <v/>
      </c>
      <c r="AB3221" s="127" t="str">
        <f t="shared" si="371"/>
        <v/>
      </c>
      <c r="AC3221" s="127" t="str">
        <f t="shared" si="370"/>
        <v/>
      </c>
      <c r="AE3221" s="132" t="str">
        <f t="shared" si="368"/>
        <v/>
      </c>
      <c r="AH3221" s="127" t="str">
        <f t="shared" si="367"/>
        <v/>
      </c>
    </row>
    <row r="3222" spans="2:34" x14ac:dyDescent="0.3">
      <c r="B3222" s="127" t="str">
        <f t="shared" si="365"/>
        <v/>
      </c>
      <c r="C3222" s="127" t="str">
        <f t="shared" si="366"/>
        <v/>
      </c>
      <c r="E3222" s="159"/>
      <c r="F3222" s="148" t="str">
        <f>IFERROR(VLOOKUP(CONCATENATE(G3222,E3222),LOTES!$A$6:$D$1002,4,0),"")</f>
        <v/>
      </c>
      <c r="H3222" s="136" t="str">
        <f>IFERROR(VLOOKUP(CONCATENATE(G3222,E3222),LOTES!$A$6:$F$1000,6,0),"")</f>
        <v/>
      </c>
      <c r="I3222" s="132" t="str">
        <f t="shared" si="369"/>
        <v/>
      </c>
      <c r="R3222" s="132" t="str">
        <f>IFERROR(VLOOKUP(Q3222,PROVEEDORES!$A$2:$B$100,2,0),"")</f>
        <v/>
      </c>
      <c r="U3222" s="127" t="str">
        <f>IFERROR(VLOOKUP(V3222,TRANSPORTE!$A$4:$B$99,2,0),"")</f>
        <v/>
      </c>
      <c r="Y3222" s="127" t="str">
        <f>IFERROR(VLOOKUP(V3222,TRANSPORTE!$A$4:$C$99,3,0),"")</f>
        <v/>
      </c>
      <c r="Z3222" s="127" t="str">
        <f>IFERROR(VLOOKUP(V3222,TRANSPORTE!$A$4:$D$99,4,0),"")</f>
        <v/>
      </c>
      <c r="AA3222" s="127" t="str">
        <f>IFERROR(VLOOKUP(V3222,TRANSPORTE!$A$4:$E$99,5,0),"")</f>
        <v/>
      </c>
      <c r="AB3222" s="127" t="str">
        <f t="shared" si="371"/>
        <v/>
      </c>
      <c r="AC3222" s="127" t="str">
        <f t="shared" si="370"/>
        <v/>
      </c>
      <c r="AE3222" s="132" t="str">
        <f t="shared" si="368"/>
        <v/>
      </c>
      <c r="AH3222" s="127" t="str">
        <f t="shared" si="367"/>
        <v/>
      </c>
    </row>
    <row r="3223" spans="2:34" x14ac:dyDescent="0.3">
      <c r="B3223" s="127" t="str">
        <f t="shared" si="365"/>
        <v/>
      </c>
      <c r="C3223" s="127" t="str">
        <f t="shared" si="366"/>
        <v/>
      </c>
      <c r="E3223" s="159"/>
      <c r="F3223" s="148" t="str">
        <f>IFERROR(VLOOKUP(CONCATENATE(G3223,E3223),LOTES!$A$6:$D$1002,4,0),"")</f>
        <v/>
      </c>
      <c r="H3223" s="136" t="str">
        <f>IFERROR(VLOOKUP(CONCATENATE(G3223,E3223),LOTES!$A$6:$F$1000,6,0),"")</f>
        <v/>
      </c>
      <c r="I3223" s="132" t="str">
        <f t="shared" si="369"/>
        <v/>
      </c>
      <c r="R3223" s="132" t="str">
        <f>IFERROR(VLOOKUP(Q3223,PROVEEDORES!$A$2:$B$100,2,0),"")</f>
        <v/>
      </c>
      <c r="U3223" s="127" t="str">
        <f>IFERROR(VLOOKUP(V3223,TRANSPORTE!$A$4:$B$99,2,0),"")</f>
        <v/>
      </c>
      <c r="Y3223" s="127" t="str">
        <f>IFERROR(VLOOKUP(V3223,TRANSPORTE!$A$4:$C$99,3,0),"")</f>
        <v/>
      </c>
      <c r="Z3223" s="127" t="str">
        <f>IFERROR(VLOOKUP(V3223,TRANSPORTE!$A$4:$D$99,4,0),"")</f>
        <v/>
      </c>
      <c r="AA3223" s="127" t="str">
        <f>IFERROR(VLOOKUP(V3223,TRANSPORTE!$A$4:$E$99,5,0),"")</f>
        <v/>
      </c>
      <c r="AB3223" s="127" t="str">
        <f t="shared" si="371"/>
        <v/>
      </c>
      <c r="AC3223" s="127" t="str">
        <f t="shared" si="370"/>
        <v/>
      </c>
      <c r="AE3223" s="132" t="str">
        <f t="shared" si="368"/>
        <v/>
      </c>
      <c r="AH3223" s="127" t="str">
        <f t="shared" si="367"/>
        <v/>
      </c>
    </row>
    <row r="3224" spans="2:34" x14ac:dyDescent="0.3">
      <c r="B3224" s="127" t="str">
        <f t="shared" si="365"/>
        <v/>
      </c>
      <c r="C3224" s="127" t="str">
        <f t="shared" si="366"/>
        <v/>
      </c>
      <c r="E3224" s="159"/>
      <c r="F3224" s="148" t="str">
        <f>IFERROR(VLOOKUP(CONCATENATE(G3224,E3224),LOTES!$A$6:$D$1002,4,0),"")</f>
        <v/>
      </c>
      <c r="H3224" s="136" t="str">
        <f>IFERROR(VLOOKUP(CONCATENATE(G3224,E3224),LOTES!$A$6:$F$1000,6,0),"")</f>
        <v/>
      </c>
      <c r="I3224" s="132" t="str">
        <f t="shared" si="369"/>
        <v/>
      </c>
      <c r="R3224" s="132" t="str">
        <f>IFERROR(VLOOKUP(Q3224,PROVEEDORES!$A$2:$B$100,2,0),"")</f>
        <v/>
      </c>
      <c r="U3224" s="127" t="str">
        <f>IFERROR(VLOOKUP(V3224,TRANSPORTE!$A$4:$B$99,2,0),"")</f>
        <v/>
      </c>
      <c r="Y3224" s="127" t="str">
        <f>IFERROR(VLOOKUP(V3224,TRANSPORTE!$A$4:$C$99,3,0),"")</f>
        <v/>
      </c>
      <c r="Z3224" s="127" t="str">
        <f>IFERROR(VLOOKUP(V3224,TRANSPORTE!$A$4:$D$99,4,0),"")</f>
        <v/>
      </c>
      <c r="AA3224" s="127" t="str">
        <f>IFERROR(VLOOKUP(V3224,TRANSPORTE!$A$4:$E$99,5,0),"")</f>
        <v/>
      </c>
      <c r="AB3224" s="127" t="str">
        <f t="shared" si="371"/>
        <v/>
      </c>
      <c r="AC3224" s="127" t="str">
        <f t="shared" si="370"/>
        <v/>
      </c>
      <c r="AE3224" s="132" t="str">
        <f t="shared" si="368"/>
        <v/>
      </c>
      <c r="AH3224" s="127" t="str">
        <f t="shared" si="367"/>
        <v/>
      </c>
    </row>
    <row r="3225" spans="2:34" x14ac:dyDescent="0.3">
      <c r="B3225" s="127" t="str">
        <f t="shared" si="365"/>
        <v/>
      </c>
      <c r="C3225" s="127" t="str">
        <f t="shared" si="366"/>
        <v/>
      </c>
      <c r="E3225" s="159"/>
      <c r="F3225" s="148" t="str">
        <f>IFERROR(VLOOKUP(CONCATENATE(G3225,E3225),LOTES!$A$6:$D$1002,4,0),"")</f>
        <v/>
      </c>
      <c r="H3225" s="136" t="str">
        <f>IFERROR(VLOOKUP(CONCATENATE(G3225,E3225),LOTES!$A$6:$F$1000,6,0),"")</f>
        <v/>
      </c>
      <c r="I3225" s="132" t="str">
        <f t="shared" si="369"/>
        <v/>
      </c>
      <c r="R3225" s="132" t="str">
        <f>IFERROR(VLOOKUP(Q3225,PROVEEDORES!$A$2:$B$100,2,0),"")</f>
        <v/>
      </c>
      <c r="U3225" s="127" t="str">
        <f>IFERROR(VLOOKUP(V3225,TRANSPORTE!$A$4:$B$99,2,0),"")</f>
        <v/>
      </c>
      <c r="Y3225" s="127" t="str">
        <f>IFERROR(VLOOKUP(V3225,TRANSPORTE!$A$4:$C$99,3,0),"")</f>
        <v/>
      </c>
      <c r="Z3225" s="127" t="str">
        <f>IFERROR(VLOOKUP(V3225,TRANSPORTE!$A$4:$D$99,4,0),"")</f>
        <v/>
      </c>
      <c r="AA3225" s="127" t="str">
        <f>IFERROR(VLOOKUP(V3225,TRANSPORTE!$A$4:$E$99,5,0),"")</f>
        <v/>
      </c>
      <c r="AB3225" s="127" t="str">
        <f t="shared" si="371"/>
        <v/>
      </c>
      <c r="AC3225" s="127" t="str">
        <f t="shared" si="370"/>
        <v/>
      </c>
      <c r="AE3225" s="132" t="str">
        <f t="shared" si="368"/>
        <v/>
      </c>
      <c r="AH3225" s="127" t="str">
        <f t="shared" si="367"/>
        <v/>
      </c>
    </row>
    <row r="3226" spans="2:34" x14ac:dyDescent="0.3">
      <c r="B3226" s="127" t="str">
        <f t="shared" si="365"/>
        <v/>
      </c>
      <c r="C3226" s="127" t="str">
        <f t="shared" si="366"/>
        <v/>
      </c>
      <c r="E3226" s="159"/>
      <c r="F3226" s="148" t="str">
        <f>IFERROR(VLOOKUP(CONCATENATE(G3226,E3226),LOTES!$A$6:$D$1002,4,0),"")</f>
        <v/>
      </c>
      <c r="H3226" s="136" t="str">
        <f>IFERROR(VLOOKUP(CONCATENATE(G3226,E3226),LOTES!$A$6:$F$1000,6,0),"")</f>
        <v/>
      </c>
      <c r="I3226" s="132" t="str">
        <f t="shared" si="369"/>
        <v/>
      </c>
      <c r="R3226" s="132" t="str">
        <f>IFERROR(VLOOKUP(Q3226,PROVEEDORES!$A$2:$B$100,2,0),"")</f>
        <v/>
      </c>
      <c r="U3226" s="127" t="str">
        <f>IFERROR(VLOOKUP(V3226,TRANSPORTE!$A$4:$B$99,2,0),"")</f>
        <v/>
      </c>
      <c r="Y3226" s="127" t="str">
        <f>IFERROR(VLOOKUP(V3226,TRANSPORTE!$A$4:$C$99,3,0),"")</f>
        <v/>
      </c>
      <c r="Z3226" s="127" t="str">
        <f>IFERROR(VLOOKUP(V3226,TRANSPORTE!$A$4:$D$99,4,0),"")</f>
        <v/>
      </c>
      <c r="AA3226" s="127" t="str">
        <f>IFERROR(VLOOKUP(V3226,TRANSPORTE!$A$4:$E$99,5,0),"")</f>
        <v/>
      </c>
      <c r="AB3226" s="127" t="str">
        <f t="shared" si="371"/>
        <v/>
      </c>
      <c r="AC3226" s="127" t="str">
        <f t="shared" si="370"/>
        <v/>
      </c>
      <c r="AE3226" s="132" t="str">
        <f t="shared" si="368"/>
        <v/>
      </c>
      <c r="AH3226" s="127" t="str">
        <f t="shared" si="367"/>
        <v/>
      </c>
    </row>
    <row r="3227" spans="2:34" x14ac:dyDescent="0.3">
      <c r="B3227" s="127" t="str">
        <f t="shared" si="365"/>
        <v/>
      </c>
      <c r="C3227" s="127" t="str">
        <f t="shared" si="366"/>
        <v/>
      </c>
      <c r="E3227" s="159"/>
      <c r="F3227" s="148" t="str">
        <f>IFERROR(VLOOKUP(CONCATENATE(G3227,E3227),LOTES!$A$6:$D$1002,4,0),"")</f>
        <v/>
      </c>
      <c r="H3227" s="136" t="str">
        <f>IFERROR(VLOOKUP(CONCATENATE(G3227,E3227),LOTES!$A$6:$F$1000,6,0),"")</f>
        <v/>
      </c>
      <c r="I3227" s="132" t="str">
        <f t="shared" si="369"/>
        <v/>
      </c>
      <c r="R3227" s="132" t="str">
        <f>IFERROR(VLOOKUP(Q3227,PROVEEDORES!$A$2:$B$100,2,0),"")</f>
        <v/>
      </c>
      <c r="U3227" s="127" t="str">
        <f>IFERROR(VLOOKUP(V3227,TRANSPORTE!$A$4:$B$99,2,0),"")</f>
        <v/>
      </c>
      <c r="Y3227" s="127" t="str">
        <f>IFERROR(VLOOKUP(V3227,TRANSPORTE!$A$4:$C$99,3,0),"")</f>
        <v/>
      </c>
      <c r="Z3227" s="127" t="str">
        <f>IFERROR(VLOOKUP(V3227,TRANSPORTE!$A$4:$D$99,4,0),"")</f>
        <v/>
      </c>
      <c r="AA3227" s="127" t="str">
        <f>IFERROR(VLOOKUP(V3227,TRANSPORTE!$A$4:$E$99,5,0),"")</f>
        <v/>
      </c>
      <c r="AB3227" s="127" t="str">
        <f t="shared" si="371"/>
        <v/>
      </c>
      <c r="AC3227" s="127" t="str">
        <f t="shared" si="370"/>
        <v/>
      </c>
      <c r="AE3227" s="132" t="str">
        <f t="shared" si="368"/>
        <v/>
      </c>
      <c r="AH3227" s="127" t="str">
        <f t="shared" si="367"/>
        <v/>
      </c>
    </row>
    <row r="3228" spans="2:34" x14ac:dyDescent="0.3">
      <c r="B3228" s="127" t="str">
        <f t="shared" si="365"/>
        <v/>
      </c>
      <c r="C3228" s="127" t="str">
        <f t="shared" si="366"/>
        <v/>
      </c>
      <c r="E3228" s="159"/>
      <c r="F3228" s="148" t="str">
        <f>IFERROR(VLOOKUP(CONCATENATE(G3228,E3228),LOTES!$A$6:$D$1002,4,0),"")</f>
        <v/>
      </c>
      <c r="H3228" s="136" t="str">
        <f>IFERROR(VLOOKUP(CONCATENATE(G3228,E3228),LOTES!$A$6:$F$1000,6,0),"")</f>
        <v/>
      </c>
      <c r="I3228" s="132" t="str">
        <f t="shared" si="369"/>
        <v/>
      </c>
      <c r="R3228" s="132" t="str">
        <f>IFERROR(VLOOKUP(Q3228,PROVEEDORES!$A$2:$B$100,2,0),"")</f>
        <v/>
      </c>
      <c r="U3228" s="127" t="str">
        <f>IFERROR(VLOOKUP(V3228,TRANSPORTE!$A$4:$B$99,2,0),"")</f>
        <v/>
      </c>
      <c r="Y3228" s="127" t="str">
        <f>IFERROR(VLOOKUP(V3228,TRANSPORTE!$A$4:$C$99,3,0),"")</f>
        <v/>
      </c>
      <c r="Z3228" s="127" t="str">
        <f>IFERROR(VLOOKUP(V3228,TRANSPORTE!$A$4:$D$99,4,0),"")</f>
        <v/>
      </c>
      <c r="AA3228" s="127" t="str">
        <f>IFERROR(VLOOKUP(V3228,TRANSPORTE!$A$4:$E$99,5,0),"")</f>
        <v/>
      </c>
      <c r="AB3228" s="127" t="str">
        <f t="shared" si="371"/>
        <v/>
      </c>
      <c r="AC3228" s="127" t="str">
        <f t="shared" si="370"/>
        <v/>
      </c>
      <c r="AE3228" s="132" t="str">
        <f t="shared" si="368"/>
        <v/>
      </c>
      <c r="AH3228" s="127" t="str">
        <f t="shared" si="367"/>
        <v/>
      </c>
    </row>
    <row r="3229" spans="2:34" x14ac:dyDescent="0.3">
      <c r="B3229" s="127" t="str">
        <f t="shared" si="365"/>
        <v/>
      </c>
      <c r="C3229" s="127" t="str">
        <f t="shared" si="366"/>
        <v/>
      </c>
      <c r="E3229" s="159"/>
      <c r="F3229" s="148" t="str">
        <f>IFERROR(VLOOKUP(CONCATENATE(G3229,E3229),LOTES!$A$6:$D$1002,4,0),"")</f>
        <v/>
      </c>
      <c r="H3229" s="136" t="str">
        <f>IFERROR(VLOOKUP(CONCATENATE(G3229,E3229),LOTES!$A$6:$F$1000,6,0),"")</f>
        <v/>
      </c>
      <c r="I3229" s="132" t="str">
        <f t="shared" si="369"/>
        <v/>
      </c>
      <c r="R3229" s="132" t="str">
        <f>IFERROR(VLOOKUP(Q3229,PROVEEDORES!$A$2:$B$100,2,0),"")</f>
        <v/>
      </c>
      <c r="U3229" s="127" t="str">
        <f>IFERROR(VLOOKUP(V3229,TRANSPORTE!$A$4:$B$99,2,0),"")</f>
        <v/>
      </c>
      <c r="Y3229" s="127" t="str">
        <f>IFERROR(VLOOKUP(V3229,TRANSPORTE!$A$4:$C$99,3,0),"")</f>
        <v/>
      </c>
      <c r="Z3229" s="127" t="str">
        <f>IFERROR(VLOOKUP(V3229,TRANSPORTE!$A$4:$D$99,4,0),"")</f>
        <v/>
      </c>
      <c r="AA3229" s="127" t="str">
        <f>IFERROR(VLOOKUP(V3229,TRANSPORTE!$A$4:$E$99,5,0),"")</f>
        <v/>
      </c>
      <c r="AB3229" s="127" t="str">
        <f t="shared" si="371"/>
        <v/>
      </c>
      <c r="AC3229" s="127" t="str">
        <f t="shared" si="370"/>
        <v/>
      </c>
      <c r="AE3229" s="132" t="str">
        <f t="shared" si="368"/>
        <v/>
      </c>
      <c r="AH3229" s="127" t="str">
        <f t="shared" si="367"/>
        <v/>
      </c>
    </row>
    <row r="3230" spans="2:34" x14ac:dyDescent="0.3">
      <c r="B3230" s="127" t="str">
        <f t="shared" si="365"/>
        <v/>
      </c>
      <c r="C3230" s="127" t="str">
        <f t="shared" si="366"/>
        <v/>
      </c>
      <c r="E3230" s="159"/>
      <c r="F3230" s="148" t="str">
        <f>IFERROR(VLOOKUP(CONCATENATE(G3230,E3230),LOTES!$A$6:$D$1002,4,0),"")</f>
        <v/>
      </c>
      <c r="H3230" s="136" t="str">
        <f>IFERROR(VLOOKUP(CONCATENATE(G3230,E3230),LOTES!$A$6:$F$1000,6,0),"")</f>
        <v/>
      </c>
      <c r="I3230" s="132" t="str">
        <f t="shared" si="369"/>
        <v/>
      </c>
      <c r="R3230" s="132" t="str">
        <f>IFERROR(VLOOKUP(Q3230,PROVEEDORES!$A$2:$B$100,2,0),"")</f>
        <v/>
      </c>
      <c r="U3230" s="127" t="str">
        <f>IFERROR(VLOOKUP(V3230,TRANSPORTE!$A$4:$B$99,2,0),"")</f>
        <v/>
      </c>
      <c r="Y3230" s="127" t="str">
        <f>IFERROR(VLOOKUP(V3230,TRANSPORTE!$A$4:$C$99,3,0),"")</f>
        <v/>
      </c>
      <c r="Z3230" s="127" t="str">
        <f>IFERROR(VLOOKUP(V3230,TRANSPORTE!$A$4:$D$99,4,0),"")</f>
        <v/>
      </c>
      <c r="AA3230" s="127" t="str">
        <f>IFERROR(VLOOKUP(V3230,TRANSPORTE!$A$4:$E$99,5,0),"")</f>
        <v/>
      </c>
      <c r="AB3230" s="127" t="str">
        <f t="shared" si="371"/>
        <v/>
      </c>
      <c r="AC3230" s="127" t="str">
        <f t="shared" si="370"/>
        <v/>
      </c>
      <c r="AE3230" s="132" t="str">
        <f t="shared" si="368"/>
        <v/>
      </c>
      <c r="AH3230" s="127" t="str">
        <f t="shared" si="367"/>
        <v/>
      </c>
    </row>
    <row r="3231" spans="2:34" x14ac:dyDescent="0.3">
      <c r="B3231" s="127" t="str">
        <f t="shared" si="365"/>
        <v/>
      </c>
      <c r="C3231" s="127" t="str">
        <f t="shared" si="366"/>
        <v/>
      </c>
      <c r="E3231" s="159"/>
      <c r="F3231" s="148" t="str">
        <f>IFERROR(VLOOKUP(CONCATENATE(G3231,E3231),LOTES!$A$6:$D$1002,4,0),"")</f>
        <v/>
      </c>
      <c r="H3231" s="136" t="str">
        <f>IFERROR(VLOOKUP(CONCATENATE(G3231,E3231),LOTES!$A$6:$F$1000,6,0),"")</f>
        <v/>
      </c>
      <c r="I3231" s="132" t="str">
        <f t="shared" si="369"/>
        <v/>
      </c>
      <c r="R3231" s="132" t="str">
        <f>IFERROR(VLOOKUP(Q3231,PROVEEDORES!$A$2:$B$100,2,0),"")</f>
        <v/>
      </c>
      <c r="U3231" s="127" t="str">
        <f>IFERROR(VLOOKUP(V3231,TRANSPORTE!$A$4:$B$99,2,0),"")</f>
        <v/>
      </c>
      <c r="Y3231" s="127" t="str">
        <f>IFERROR(VLOOKUP(V3231,TRANSPORTE!$A$4:$C$99,3,0),"")</f>
        <v/>
      </c>
      <c r="Z3231" s="127" t="str">
        <f>IFERROR(VLOOKUP(V3231,TRANSPORTE!$A$4:$D$99,4,0),"")</f>
        <v/>
      </c>
      <c r="AA3231" s="127" t="str">
        <f>IFERROR(VLOOKUP(V3231,TRANSPORTE!$A$4:$E$99,5,0),"")</f>
        <v/>
      </c>
      <c r="AB3231" s="127" t="str">
        <f t="shared" si="371"/>
        <v/>
      </c>
      <c r="AC3231" s="127" t="str">
        <f t="shared" si="370"/>
        <v/>
      </c>
      <c r="AE3231" s="132" t="str">
        <f t="shared" si="368"/>
        <v/>
      </c>
      <c r="AH3231" s="127" t="str">
        <f t="shared" si="367"/>
        <v/>
      </c>
    </row>
    <row r="3232" spans="2:34" x14ac:dyDescent="0.3">
      <c r="B3232" s="127" t="str">
        <f t="shared" si="365"/>
        <v/>
      </c>
      <c r="C3232" s="127" t="str">
        <f t="shared" si="366"/>
        <v/>
      </c>
      <c r="E3232" s="159"/>
      <c r="F3232" s="148" t="str">
        <f>IFERROR(VLOOKUP(CONCATENATE(G3232,E3232),LOTES!$A$6:$D$1002,4,0),"")</f>
        <v/>
      </c>
      <c r="H3232" s="136" t="str">
        <f>IFERROR(VLOOKUP(CONCATENATE(G3232,E3232),LOTES!$A$6:$F$1000,6,0),"")</f>
        <v/>
      </c>
      <c r="I3232" s="132" t="str">
        <f t="shared" si="369"/>
        <v/>
      </c>
      <c r="R3232" s="132" t="str">
        <f>IFERROR(VLOOKUP(Q3232,PROVEEDORES!$A$2:$B$100,2,0),"")</f>
        <v/>
      </c>
      <c r="U3232" s="127" t="str">
        <f>IFERROR(VLOOKUP(V3232,TRANSPORTE!$A$4:$B$99,2,0),"")</f>
        <v/>
      </c>
      <c r="Y3232" s="127" t="str">
        <f>IFERROR(VLOOKUP(V3232,TRANSPORTE!$A$4:$C$99,3,0),"")</f>
        <v/>
      </c>
      <c r="Z3232" s="127" t="str">
        <f>IFERROR(VLOOKUP(V3232,TRANSPORTE!$A$4:$D$99,4,0),"")</f>
        <v/>
      </c>
      <c r="AA3232" s="127" t="str">
        <f>IFERROR(VLOOKUP(V3232,TRANSPORTE!$A$4:$E$99,5,0),"")</f>
        <v/>
      </c>
      <c r="AB3232" s="127" t="str">
        <f t="shared" si="371"/>
        <v/>
      </c>
      <c r="AC3232" s="127" t="str">
        <f t="shared" si="370"/>
        <v/>
      </c>
      <c r="AE3232" s="132" t="str">
        <f t="shared" si="368"/>
        <v/>
      </c>
      <c r="AH3232" s="127" t="str">
        <f t="shared" si="367"/>
        <v/>
      </c>
    </row>
    <row r="3233" spans="2:34" x14ac:dyDescent="0.3">
      <c r="B3233" s="127" t="str">
        <f t="shared" si="365"/>
        <v/>
      </c>
      <c r="C3233" s="127" t="str">
        <f t="shared" si="366"/>
        <v/>
      </c>
      <c r="E3233" s="159"/>
      <c r="F3233" s="148" t="str">
        <f>IFERROR(VLOOKUP(CONCATENATE(G3233,E3233),LOTES!$A$6:$D$1002,4,0),"")</f>
        <v/>
      </c>
      <c r="H3233" s="136" t="str">
        <f>IFERROR(VLOOKUP(CONCATENATE(G3233,E3233),LOTES!$A$6:$F$1000,6,0),"")</f>
        <v/>
      </c>
      <c r="I3233" s="132" t="str">
        <f t="shared" si="369"/>
        <v/>
      </c>
      <c r="R3233" s="132" t="str">
        <f>IFERROR(VLOOKUP(Q3233,PROVEEDORES!$A$2:$B$100,2,0),"")</f>
        <v/>
      </c>
      <c r="U3233" s="127" t="str">
        <f>IFERROR(VLOOKUP(V3233,TRANSPORTE!$A$4:$B$99,2,0),"")</f>
        <v/>
      </c>
      <c r="Y3233" s="127" t="str">
        <f>IFERROR(VLOOKUP(V3233,TRANSPORTE!$A$4:$C$99,3,0),"")</f>
        <v/>
      </c>
      <c r="Z3233" s="127" t="str">
        <f>IFERROR(VLOOKUP(V3233,TRANSPORTE!$A$4:$D$99,4,0),"")</f>
        <v/>
      </c>
      <c r="AA3233" s="127" t="str">
        <f>IFERROR(VLOOKUP(V3233,TRANSPORTE!$A$4:$E$99,5,0),"")</f>
        <v/>
      </c>
      <c r="AB3233" s="127" t="str">
        <f t="shared" si="371"/>
        <v/>
      </c>
      <c r="AC3233" s="127" t="str">
        <f t="shared" si="370"/>
        <v/>
      </c>
      <c r="AE3233" s="132" t="str">
        <f t="shared" si="368"/>
        <v/>
      </c>
      <c r="AH3233" s="127" t="str">
        <f t="shared" si="367"/>
        <v/>
      </c>
    </row>
    <row r="3234" spans="2:34" x14ac:dyDescent="0.3">
      <c r="B3234" s="127" t="str">
        <f t="shared" si="365"/>
        <v/>
      </c>
      <c r="C3234" s="127" t="str">
        <f t="shared" si="366"/>
        <v/>
      </c>
      <c r="E3234" s="159"/>
      <c r="F3234" s="148" t="str">
        <f>IFERROR(VLOOKUP(CONCATENATE(G3234,E3234),LOTES!$A$6:$D$1002,4,0),"")</f>
        <v/>
      </c>
      <c r="H3234" s="136" t="str">
        <f>IFERROR(VLOOKUP(CONCATENATE(G3234,E3234),LOTES!$A$6:$F$1000,6,0),"")</f>
        <v/>
      </c>
      <c r="I3234" s="132" t="str">
        <f t="shared" si="369"/>
        <v/>
      </c>
      <c r="R3234" s="132" t="str">
        <f>IFERROR(VLOOKUP(Q3234,PROVEEDORES!$A$2:$B$100,2,0),"")</f>
        <v/>
      </c>
      <c r="U3234" s="127" t="str">
        <f>IFERROR(VLOOKUP(V3234,TRANSPORTE!$A$4:$B$99,2,0),"")</f>
        <v/>
      </c>
      <c r="Y3234" s="127" t="str">
        <f>IFERROR(VLOOKUP(V3234,TRANSPORTE!$A$4:$C$99,3,0),"")</f>
        <v/>
      </c>
      <c r="Z3234" s="127" t="str">
        <f>IFERROR(VLOOKUP(V3234,TRANSPORTE!$A$4:$D$99,4,0),"")</f>
        <v/>
      </c>
      <c r="AA3234" s="127" t="str">
        <f>IFERROR(VLOOKUP(V3234,TRANSPORTE!$A$4:$E$99,5,0),"")</f>
        <v/>
      </c>
      <c r="AB3234" s="127" t="str">
        <f t="shared" si="371"/>
        <v/>
      </c>
      <c r="AC3234" s="127" t="str">
        <f t="shared" si="370"/>
        <v/>
      </c>
      <c r="AE3234" s="132" t="str">
        <f t="shared" si="368"/>
        <v/>
      </c>
      <c r="AH3234" s="127" t="str">
        <f t="shared" si="367"/>
        <v/>
      </c>
    </row>
    <row r="3235" spans="2:34" x14ac:dyDescent="0.3">
      <c r="B3235" s="127" t="str">
        <f t="shared" si="365"/>
        <v/>
      </c>
      <c r="C3235" s="127" t="str">
        <f t="shared" si="366"/>
        <v/>
      </c>
      <c r="E3235" s="159"/>
      <c r="F3235" s="148" t="str">
        <f>IFERROR(VLOOKUP(CONCATENATE(G3235,E3235),LOTES!$A$6:$D$1002,4,0),"")</f>
        <v/>
      </c>
      <c r="H3235" s="136" t="str">
        <f>IFERROR(VLOOKUP(CONCATENATE(G3235,E3235),LOTES!$A$6:$F$1000,6,0),"")</f>
        <v/>
      </c>
      <c r="I3235" s="132" t="str">
        <f t="shared" si="369"/>
        <v/>
      </c>
      <c r="R3235" s="132" t="str">
        <f>IFERROR(VLOOKUP(Q3235,PROVEEDORES!$A$2:$B$100,2,0),"")</f>
        <v/>
      </c>
      <c r="U3235" s="127" t="str">
        <f>IFERROR(VLOOKUP(V3235,TRANSPORTE!$A$4:$B$99,2,0),"")</f>
        <v/>
      </c>
      <c r="Y3235" s="127" t="str">
        <f>IFERROR(VLOOKUP(V3235,TRANSPORTE!$A$4:$C$99,3,0),"")</f>
        <v/>
      </c>
      <c r="Z3235" s="127" t="str">
        <f>IFERROR(VLOOKUP(V3235,TRANSPORTE!$A$4:$D$99,4,0),"")</f>
        <v/>
      </c>
      <c r="AA3235" s="127" t="str">
        <f>IFERROR(VLOOKUP(V3235,TRANSPORTE!$A$4:$E$99,5,0),"")</f>
        <v/>
      </c>
      <c r="AB3235" s="127" t="str">
        <f t="shared" si="371"/>
        <v/>
      </c>
      <c r="AC3235" s="127" t="str">
        <f t="shared" si="370"/>
        <v/>
      </c>
      <c r="AE3235" s="132" t="str">
        <f t="shared" si="368"/>
        <v/>
      </c>
      <c r="AH3235" s="127" t="str">
        <f t="shared" si="367"/>
        <v/>
      </c>
    </row>
    <row r="3236" spans="2:34" x14ac:dyDescent="0.3">
      <c r="B3236" s="127" t="str">
        <f t="shared" si="365"/>
        <v/>
      </c>
      <c r="C3236" s="127" t="str">
        <f t="shared" si="366"/>
        <v/>
      </c>
      <c r="E3236" s="159"/>
      <c r="F3236" s="148" t="str">
        <f>IFERROR(VLOOKUP(CONCATENATE(G3236,E3236),LOTES!$A$6:$D$1002,4,0),"")</f>
        <v/>
      </c>
      <c r="H3236" s="136" t="str">
        <f>IFERROR(VLOOKUP(CONCATENATE(G3236,E3236),LOTES!$A$6:$F$1000,6,0),"")</f>
        <v/>
      </c>
      <c r="I3236" s="132" t="str">
        <f t="shared" si="369"/>
        <v/>
      </c>
      <c r="R3236" s="132" t="str">
        <f>IFERROR(VLOOKUP(Q3236,PROVEEDORES!$A$2:$B$100,2,0),"")</f>
        <v/>
      </c>
      <c r="U3236" s="127" t="str">
        <f>IFERROR(VLOOKUP(V3236,TRANSPORTE!$A$4:$B$99,2,0),"")</f>
        <v/>
      </c>
      <c r="Y3236" s="127" t="str">
        <f>IFERROR(VLOOKUP(V3236,TRANSPORTE!$A$4:$C$99,3,0),"")</f>
        <v/>
      </c>
      <c r="Z3236" s="127" t="str">
        <f>IFERROR(VLOOKUP(V3236,TRANSPORTE!$A$4:$D$99,4,0),"")</f>
        <v/>
      </c>
      <c r="AA3236" s="127" t="str">
        <f>IFERROR(VLOOKUP(V3236,TRANSPORTE!$A$4:$E$99,5,0),"")</f>
        <v/>
      </c>
      <c r="AB3236" s="127" t="str">
        <f t="shared" si="371"/>
        <v/>
      </c>
      <c r="AC3236" s="127" t="str">
        <f t="shared" si="370"/>
        <v/>
      </c>
      <c r="AE3236" s="132" t="str">
        <f t="shared" si="368"/>
        <v/>
      </c>
      <c r="AH3236" s="127" t="str">
        <f t="shared" si="367"/>
        <v/>
      </c>
    </row>
    <row r="3237" spans="2:34" x14ac:dyDescent="0.3">
      <c r="B3237" s="127" t="str">
        <f t="shared" si="365"/>
        <v/>
      </c>
      <c r="C3237" s="127" t="str">
        <f t="shared" si="366"/>
        <v/>
      </c>
      <c r="E3237" s="159"/>
      <c r="F3237" s="148" t="str">
        <f>IFERROR(VLOOKUP(CONCATENATE(G3237,E3237),LOTES!$A$6:$D$1002,4,0),"")</f>
        <v/>
      </c>
      <c r="H3237" s="136" t="str">
        <f>IFERROR(VLOOKUP(CONCATENATE(G3237,E3237),LOTES!$A$6:$F$1000,6,0),"")</f>
        <v/>
      </c>
      <c r="I3237" s="132" t="str">
        <f t="shared" si="369"/>
        <v/>
      </c>
      <c r="R3237" s="132" t="str">
        <f>IFERROR(VLOOKUP(Q3237,PROVEEDORES!$A$2:$B$100,2,0),"")</f>
        <v/>
      </c>
      <c r="U3237" s="127" t="str">
        <f>IFERROR(VLOOKUP(V3237,TRANSPORTE!$A$4:$B$99,2,0),"")</f>
        <v/>
      </c>
      <c r="Y3237" s="127" t="str">
        <f>IFERROR(VLOOKUP(V3237,TRANSPORTE!$A$4:$C$99,3,0),"")</f>
        <v/>
      </c>
      <c r="Z3237" s="127" t="str">
        <f>IFERROR(VLOOKUP(V3237,TRANSPORTE!$A$4:$D$99,4,0),"")</f>
        <v/>
      </c>
      <c r="AA3237" s="127" t="str">
        <f>IFERROR(VLOOKUP(V3237,TRANSPORTE!$A$4:$E$99,5,0),"")</f>
        <v/>
      </c>
      <c r="AB3237" s="127" t="str">
        <f t="shared" si="371"/>
        <v/>
      </c>
      <c r="AC3237" s="127" t="str">
        <f t="shared" si="370"/>
        <v/>
      </c>
      <c r="AE3237" s="132" t="str">
        <f t="shared" si="368"/>
        <v/>
      </c>
      <c r="AH3237" s="127" t="str">
        <f t="shared" si="367"/>
        <v/>
      </c>
    </row>
    <row r="3238" spans="2:34" x14ac:dyDescent="0.3">
      <c r="B3238" s="127" t="str">
        <f t="shared" si="365"/>
        <v/>
      </c>
      <c r="C3238" s="127" t="str">
        <f t="shared" si="366"/>
        <v/>
      </c>
      <c r="E3238" s="159"/>
      <c r="F3238" s="148" t="str">
        <f>IFERROR(VLOOKUP(CONCATENATE(G3238,E3238),LOTES!$A$6:$D$1002,4,0),"")</f>
        <v/>
      </c>
      <c r="H3238" s="136" t="str">
        <f>IFERROR(VLOOKUP(CONCATENATE(G3238,E3238),LOTES!$A$6:$F$1000,6,0),"")</f>
        <v/>
      </c>
      <c r="I3238" s="132" t="str">
        <f t="shared" si="369"/>
        <v/>
      </c>
      <c r="R3238" s="132" t="str">
        <f>IFERROR(VLOOKUP(Q3238,PROVEEDORES!$A$2:$B$100,2,0),"")</f>
        <v/>
      </c>
      <c r="U3238" s="127" t="str">
        <f>IFERROR(VLOOKUP(V3238,TRANSPORTE!$A$4:$B$99,2,0),"")</f>
        <v/>
      </c>
      <c r="Y3238" s="127" t="str">
        <f>IFERROR(VLOOKUP(V3238,TRANSPORTE!$A$4:$C$99,3,0),"")</f>
        <v/>
      </c>
      <c r="Z3238" s="127" t="str">
        <f>IFERROR(VLOOKUP(V3238,TRANSPORTE!$A$4:$D$99,4,0),"")</f>
        <v/>
      </c>
      <c r="AA3238" s="127" t="str">
        <f>IFERROR(VLOOKUP(V3238,TRANSPORTE!$A$4:$E$99,5,0),"")</f>
        <v/>
      </c>
      <c r="AB3238" s="127" t="str">
        <f t="shared" si="371"/>
        <v/>
      </c>
      <c r="AC3238" s="127" t="str">
        <f t="shared" si="370"/>
        <v/>
      </c>
      <c r="AE3238" s="132" t="str">
        <f t="shared" si="368"/>
        <v/>
      </c>
      <c r="AH3238" s="127" t="str">
        <f t="shared" si="367"/>
        <v/>
      </c>
    </row>
    <row r="3239" spans="2:34" x14ac:dyDescent="0.3">
      <c r="B3239" s="127" t="str">
        <f t="shared" si="365"/>
        <v/>
      </c>
      <c r="C3239" s="127" t="str">
        <f t="shared" si="366"/>
        <v/>
      </c>
      <c r="E3239" s="159"/>
      <c r="F3239" s="148" t="str">
        <f>IFERROR(VLOOKUP(CONCATENATE(G3239,E3239),LOTES!$A$6:$D$1002,4,0),"")</f>
        <v/>
      </c>
      <c r="H3239" s="136" t="str">
        <f>IFERROR(VLOOKUP(CONCATENATE(G3239,E3239),LOTES!$A$6:$F$1000,6,0),"")</f>
        <v/>
      </c>
      <c r="I3239" s="132" t="str">
        <f t="shared" si="369"/>
        <v/>
      </c>
      <c r="R3239" s="132" t="str">
        <f>IFERROR(VLOOKUP(Q3239,PROVEEDORES!$A$2:$B$100,2,0),"")</f>
        <v/>
      </c>
      <c r="U3239" s="127" t="str">
        <f>IFERROR(VLOOKUP(V3239,TRANSPORTE!$A$4:$B$99,2,0),"")</f>
        <v/>
      </c>
      <c r="Y3239" s="127" t="str">
        <f>IFERROR(VLOOKUP(V3239,TRANSPORTE!$A$4:$C$99,3,0),"")</f>
        <v/>
      </c>
      <c r="Z3239" s="127" t="str">
        <f>IFERROR(VLOOKUP(V3239,TRANSPORTE!$A$4:$D$99,4,0),"")</f>
        <v/>
      </c>
      <c r="AA3239" s="127" t="str">
        <f>IFERROR(VLOOKUP(V3239,TRANSPORTE!$A$4:$E$99,5,0),"")</f>
        <v/>
      </c>
      <c r="AB3239" s="127" t="str">
        <f t="shared" si="371"/>
        <v/>
      </c>
      <c r="AC3239" s="127" t="str">
        <f t="shared" si="370"/>
        <v/>
      </c>
      <c r="AE3239" s="132" t="str">
        <f t="shared" si="368"/>
        <v/>
      </c>
      <c r="AH3239" s="127" t="str">
        <f t="shared" si="367"/>
        <v/>
      </c>
    </row>
    <row r="3240" spans="2:34" x14ac:dyDescent="0.3">
      <c r="B3240" s="127" t="str">
        <f t="shared" si="365"/>
        <v/>
      </c>
      <c r="C3240" s="127" t="str">
        <f t="shared" si="366"/>
        <v/>
      </c>
      <c r="E3240" s="159"/>
      <c r="F3240" s="148" t="str">
        <f>IFERROR(VLOOKUP(CONCATENATE(G3240,E3240),LOTES!$A$6:$D$1002,4,0),"")</f>
        <v/>
      </c>
      <c r="H3240" s="136" t="str">
        <f>IFERROR(VLOOKUP(CONCATENATE(G3240,E3240),LOTES!$A$6:$F$1000,6,0),"")</f>
        <v/>
      </c>
      <c r="I3240" s="132" t="str">
        <f t="shared" si="369"/>
        <v/>
      </c>
      <c r="R3240" s="132" t="str">
        <f>IFERROR(VLOOKUP(Q3240,PROVEEDORES!$A$2:$B$100,2,0),"")</f>
        <v/>
      </c>
      <c r="U3240" s="127" t="str">
        <f>IFERROR(VLOOKUP(V3240,TRANSPORTE!$A$4:$B$99,2,0),"")</f>
        <v/>
      </c>
      <c r="Y3240" s="127" t="str">
        <f>IFERROR(VLOOKUP(V3240,TRANSPORTE!$A$4:$C$99,3,0),"")</f>
        <v/>
      </c>
      <c r="Z3240" s="127" t="str">
        <f>IFERROR(VLOOKUP(V3240,TRANSPORTE!$A$4:$D$99,4,0),"")</f>
        <v/>
      </c>
      <c r="AA3240" s="127" t="str">
        <f>IFERROR(VLOOKUP(V3240,TRANSPORTE!$A$4:$E$99,5,0),"")</f>
        <v/>
      </c>
      <c r="AB3240" s="127" t="str">
        <f t="shared" si="371"/>
        <v/>
      </c>
      <c r="AC3240" s="127" t="str">
        <f t="shared" si="370"/>
        <v/>
      </c>
      <c r="AE3240" s="132" t="str">
        <f t="shared" si="368"/>
        <v/>
      </c>
      <c r="AH3240" s="127" t="str">
        <f t="shared" si="367"/>
        <v/>
      </c>
    </row>
    <row r="3241" spans="2:34" x14ac:dyDescent="0.3">
      <c r="B3241" s="127" t="str">
        <f t="shared" si="365"/>
        <v/>
      </c>
      <c r="C3241" s="127" t="str">
        <f t="shared" si="366"/>
        <v/>
      </c>
      <c r="E3241" s="159"/>
      <c r="F3241" s="148" t="str">
        <f>IFERROR(VLOOKUP(CONCATENATE(G3241,E3241),LOTES!$A$6:$D$1002,4,0),"")</f>
        <v/>
      </c>
      <c r="H3241" s="136" t="str">
        <f>IFERROR(VLOOKUP(CONCATENATE(G3241,E3241),LOTES!$A$6:$F$1000,6,0),"")</f>
        <v/>
      </c>
      <c r="I3241" s="132" t="str">
        <f t="shared" si="369"/>
        <v/>
      </c>
      <c r="R3241" s="132" t="str">
        <f>IFERROR(VLOOKUP(Q3241,PROVEEDORES!$A$2:$B$100,2,0),"")</f>
        <v/>
      </c>
      <c r="U3241" s="127" t="str">
        <f>IFERROR(VLOOKUP(V3241,TRANSPORTE!$A$4:$B$99,2,0),"")</f>
        <v/>
      </c>
      <c r="Y3241" s="127" t="str">
        <f>IFERROR(VLOOKUP(V3241,TRANSPORTE!$A$4:$C$99,3,0),"")</f>
        <v/>
      </c>
      <c r="Z3241" s="127" t="str">
        <f>IFERROR(VLOOKUP(V3241,TRANSPORTE!$A$4:$D$99,4,0),"")</f>
        <v/>
      </c>
      <c r="AA3241" s="127" t="str">
        <f>IFERROR(VLOOKUP(V3241,TRANSPORTE!$A$4:$E$99,5,0),"")</f>
        <v/>
      </c>
      <c r="AB3241" s="127" t="str">
        <f t="shared" si="371"/>
        <v/>
      </c>
      <c r="AC3241" s="127" t="str">
        <f t="shared" si="370"/>
        <v/>
      </c>
      <c r="AE3241" s="132" t="str">
        <f t="shared" si="368"/>
        <v/>
      </c>
      <c r="AH3241" s="127" t="str">
        <f t="shared" si="367"/>
        <v/>
      </c>
    </row>
    <row r="3242" spans="2:34" x14ac:dyDescent="0.3">
      <c r="B3242" s="127" t="str">
        <f t="shared" si="365"/>
        <v/>
      </c>
      <c r="C3242" s="127" t="str">
        <f t="shared" si="366"/>
        <v/>
      </c>
      <c r="E3242" s="159"/>
      <c r="F3242" s="148" t="str">
        <f>IFERROR(VLOOKUP(CONCATENATE(G3242,E3242),LOTES!$A$6:$D$1002,4,0),"")</f>
        <v/>
      </c>
      <c r="H3242" s="136" t="str">
        <f>IFERROR(VLOOKUP(CONCATENATE(G3242,E3242),LOTES!$A$6:$F$1000,6,0),"")</f>
        <v/>
      </c>
      <c r="I3242" s="132" t="str">
        <f t="shared" si="369"/>
        <v/>
      </c>
      <c r="R3242" s="132" t="str">
        <f>IFERROR(VLOOKUP(Q3242,PROVEEDORES!$A$2:$B$100,2,0),"")</f>
        <v/>
      </c>
      <c r="U3242" s="127" t="str">
        <f>IFERROR(VLOOKUP(V3242,TRANSPORTE!$A$4:$B$99,2,0),"")</f>
        <v/>
      </c>
      <c r="Y3242" s="127" t="str">
        <f>IFERROR(VLOOKUP(V3242,TRANSPORTE!$A$4:$C$99,3,0),"")</f>
        <v/>
      </c>
      <c r="Z3242" s="127" t="str">
        <f>IFERROR(VLOOKUP(V3242,TRANSPORTE!$A$4:$D$99,4,0),"")</f>
        <v/>
      </c>
      <c r="AA3242" s="127" t="str">
        <f>IFERROR(VLOOKUP(V3242,TRANSPORTE!$A$4:$E$99,5,0),"")</f>
        <v/>
      </c>
      <c r="AB3242" s="127" t="str">
        <f t="shared" si="371"/>
        <v/>
      </c>
      <c r="AC3242" s="127" t="str">
        <f t="shared" si="370"/>
        <v/>
      </c>
      <c r="AE3242" s="132" t="str">
        <f t="shared" si="368"/>
        <v/>
      </c>
      <c r="AH3242" s="127" t="str">
        <f t="shared" si="367"/>
        <v/>
      </c>
    </row>
    <row r="3243" spans="2:34" x14ac:dyDescent="0.3">
      <c r="B3243" s="127" t="str">
        <f t="shared" si="365"/>
        <v/>
      </c>
      <c r="C3243" s="127" t="str">
        <f t="shared" si="366"/>
        <v/>
      </c>
      <c r="E3243" s="159"/>
      <c r="F3243" s="148" t="str">
        <f>IFERROR(VLOOKUP(CONCATENATE(G3243,E3243),LOTES!$A$6:$D$1002,4,0),"")</f>
        <v/>
      </c>
      <c r="H3243" s="136" t="str">
        <f>IFERROR(VLOOKUP(CONCATENATE(G3243,E3243),LOTES!$A$6:$F$1000,6,0),"")</f>
        <v/>
      </c>
      <c r="I3243" s="132" t="str">
        <f t="shared" si="369"/>
        <v/>
      </c>
      <c r="R3243" s="132" t="str">
        <f>IFERROR(VLOOKUP(Q3243,PROVEEDORES!$A$2:$B$100,2,0),"")</f>
        <v/>
      </c>
      <c r="U3243" s="127" t="str">
        <f>IFERROR(VLOOKUP(V3243,TRANSPORTE!$A$4:$B$99,2,0),"")</f>
        <v/>
      </c>
      <c r="Y3243" s="127" t="str">
        <f>IFERROR(VLOOKUP(V3243,TRANSPORTE!$A$4:$C$99,3,0),"")</f>
        <v/>
      </c>
      <c r="Z3243" s="127" t="str">
        <f>IFERROR(VLOOKUP(V3243,TRANSPORTE!$A$4:$D$99,4,0),"")</f>
        <v/>
      </c>
      <c r="AA3243" s="127" t="str">
        <f>IFERROR(VLOOKUP(V3243,TRANSPORTE!$A$4:$E$99,5,0),"")</f>
        <v/>
      </c>
      <c r="AB3243" s="127" t="str">
        <f t="shared" si="371"/>
        <v/>
      </c>
      <c r="AC3243" s="127" t="str">
        <f t="shared" si="370"/>
        <v/>
      </c>
      <c r="AE3243" s="132" t="str">
        <f t="shared" si="368"/>
        <v/>
      </c>
      <c r="AH3243" s="127" t="str">
        <f t="shared" si="367"/>
        <v/>
      </c>
    </row>
    <row r="3244" spans="2:34" x14ac:dyDescent="0.3">
      <c r="B3244" s="127" t="str">
        <f t="shared" si="365"/>
        <v/>
      </c>
      <c r="C3244" s="127" t="str">
        <f t="shared" si="366"/>
        <v/>
      </c>
      <c r="E3244" s="159"/>
      <c r="F3244" s="148" t="str">
        <f>IFERROR(VLOOKUP(CONCATENATE(G3244,E3244),LOTES!$A$6:$D$1002,4,0),"")</f>
        <v/>
      </c>
      <c r="H3244" s="136" t="str">
        <f>IFERROR(VLOOKUP(CONCATENATE(G3244,E3244),LOTES!$A$6:$F$1000,6,0),"")</f>
        <v/>
      </c>
      <c r="I3244" s="132" t="str">
        <f t="shared" si="369"/>
        <v/>
      </c>
      <c r="R3244" s="132" t="str">
        <f>IFERROR(VLOOKUP(Q3244,PROVEEDORES!$A$2:$B$100,2,0),"")</f>
        <v/>
      </c>
      <c r="U3244" s="127" t="str">
        <f>IFERROR(VLOOKUP(V3244,TRANSPORTE!$A$4:$B$99,2,0),"")</f>
        <v/>
      </c>
      <c r="Y3244" s="127" t="str">
        <f>IFERROR(VLOOKUP(V3244,TRANSPORTE!$A$4:$C$99,3,0),"")</f>
        <v/>
      </c>
      <c r="Z3244" s="127" t="str">
        <f>IFERROR(VLOOKUP(V3244,TRANSPORTE!$A$4:$D$99,4,0),"")</f>
        <v/>
      </c>
      <c r="AA3244" s="127" t="str">
        <f>IFERROR(VLOOKUP(V3244,TRANSPORTE!$A$4:$E$99,5,0),"")</f>
        <v/>
      </c>
      <c r="AB3244" s="127" t="str">
        <f t="shared" si="371"/>
        <v/>
      </c>
      <c r="AC3244" s="127" t="str">
        <f t="shared" si="370"/>
        <v/>
      </c>
      <c r="AE3244" s="132" t="str">
        <f t="shared" si="368"/>
        <v/>
      </c>
      <c r="AH3244" s="127" t="str">
        <f t="shared" si="367"/>
        <v/>
      </c>
    </row>
    <row r="3245" spans="2:34" x14ac:dyDescent="0.3">
      <c r="B3245" s="127" t="str">
        <f t="shared" si="365"/>
        <v/>
      </c>
      <c r="C3245" s="127" t="str">
        <f t="shared" si="366"/>
        <v/>
      </c>
      <c r="E3245" s="159"/>
      <c r="F3245" s="148" t="str">
        <f>IFERROR(VLOOKUP(CONCATENATE(G3245,E3245),LOTES!$A$6:$D$1002,4,0),"")</f>
        <v/>
      </c>
      <c r="H3245" s="136" t="str">
        <f>IFERROR(VLOOKUP(CONCATENATE(G3245,E3245),LOTES!$A$6:$F$1000,6,0),"")</f>
        <v/>
      </c>
      <c r="I3245" s="132" t="str">
        <f t="shared" si="369"/>
        <v/>
      </c>
      <c r="R3245" s="132" t="str">
        <f>IFERROR(VLOOKUP(Q3245,PROVEEDORES!$A$2:$B$100,2,0),"")</f>
        <v/>
      </c>
      <c r="U3245" s="127" t="str">
        <f>IFERROR(VLOOKUP(V3245,TRANSPORTE!$A$4:$B$99,2,0),"")</f>
        <v/>
      </c>
      <c r="Y3245" s="127" t="str">
        <f>IFERROR(VLOOKUP(V3245,TRANSPORTE!$A$4:$C$99,3,0),"")</f>
        <v/>
      </c>
      <c r="Z3245" s="127" t="str">
        <f>IFERROR(VLOOKUP(V3245,TRANSPORTE!$A$4:$D$99,4,0),"")</f>
        <v/>
      </c>
      <c r="AA3245" s="127" t="str">
        <f>IFERROR(VLOOKUP(V3245,TRANSPORTE!$A$4:$E$99,5,0),"")</f>
        <v/>
      </c>
      <c r="AB3245" s="127" t="str">
        <f t="shared" si="371"/>
        <v/>
      </c>
      <c r="AC3245" s="127" t="str">
        <f t="shared" si="370"/>
        <v/>
      </c>
      <c r="AE3245" s="132" t="str">
        <f t="shared" si="368"/>
        <v/>
      </c>
      <c r="AH3245" s="127" t="str">
        <f t="shared" si="367"/>
        <v/>
      </c>
    </row>
    <row r="3246" spans="2:34" x14ac:dyDescent="0.3">
      <c r="B3246" s="127" t="str">
        <f t="shared" si="365"/>
        <v/>
      </c>
      <c r="C3246" s="127" t="str">
        <f t="shared" si="366"/>
        <v/>
      </c>
      <c r="E3246" s="159"/>
      <c r="F3246" s="148" t="str">
        <f>IFERROR(VLOOKUP(CONCATENATE(G3246,E3246),LOTES!$A$6:$D$1002,4,0),"")</f>
        <v/>
      </c>
      <c r="H3246" s="136" t="str">
        <f>IFERROR(VLOOKUP(CONCATENATE(G3246,E3246),LOTES!$A$6:$F$1000,6,0),"")</f>
        <v/>
      </c>
      <c r="I3246" s="132" t="str">
        <f t="shared" si="369"/>
        <v/>
      </c>
      <c r="R3246" s="132" t="str">
        <f>IFERROR(VLOOKUP(Q3246,PROVEEDORES!$A$2:$B$100,2,0),"")</f>
        <v/>
      </c>
      <c r="U3246" s="127" t="str">
        <f>IFERROR(VLOOKUP(V3246,TRANSPORTE!$A$4:$B$99,2,0),"")</f>
        <v/>
      </c>
      <c r="Y3246" s="127" t="str">
        <f>IFERROR(VLOOKUP(V3246,TRANSPORTE!$A$4:$C$99,3,0),"")</f>
        <v/>
      </c>
      <c r="Z3246" s="127" t="str">
        <f>IFERROR(VLOOKUP(V3246,TRANSPORTE!$A$4:$D$99,4,0),"")</f>
        <v/>
      </c>
      <c r="AA3246" s="127" t="str">
        <f>IFERROR(VLOOKUP(V3246,TRANSPORTE!$A$4:$E$99,5,0),"")</f>
        <v/>
      </c>
      <c r="AB3246" s="127" t="str">
        <f t="shared" si="371"/>
        <v/>
      </c>
      <c r="AC3246" s="127" t="str">
        <f t="shared" si="370"/>
        <v/>
      </c>
      <c r="AE3246" s="132" t="str">
        <f t="shared" si="368"/>
        <v/>
      </c>
      <c r="AH3246" s="127" t="str">
        <f t="shared" si="367"/>
        <v/>
      </c>
    </row>
    <row r="3247" spans="2:34" x14ac:dyDescent="0.3">
      <c r="B3247" s="127" t="str">
        <f t="shared" si="365"/>
        <v/>
      </c>
      <c r="C3247" s="127" t="str">
        <f t="shared" si="366"/>
        <v/>
      </c>
      <c r="E3247" s="159"/>
      <c r="F3247" s="148" t="str">
        <f>IFERROR(VLOOKUP(CONCATENATE(G3247,E3247),LOTES!$A$6:$D$1002,4,0),"")</f>
        <v/>
      </c>
      <c r="H3247" s="136" t="str">
        <f>IFERROR(VLOOKUP(CONCATENATE(G3247,E3247),LOTES!$A$6:$F$1000,6,0),"")</f>
        <v/>
      </c>
      <c r="I3247" s="132" t="str">
        <f t="shared" si="369"/>
        <v/>
      </c>
      <c r="R3247" s="132" t="str">
        <f>IFERROR(VLOOKUP(Q3247,PROVEEDORES!$A$2:$B$100,2,0),"")</f>
        <v/>
      </c>
      <c r="U3247" s="127" t="str">
        <f>IFERROR(VLOOKUP(V3247,TRANSPORTE!$A$4:$B$99,2,0),"")</f>
        <v/>
      </c>
      <c r="Y3247" s="127" t="str">
        <f>IFERROR(VLOOKUP(V3247,TRANSPORTE!$A$4:$C$99,3,0),"")</f>
        <v/>
      </c>
      <c r="Z3247" s="127" t="str">
        <f>IFERROR(VLOOKUP(V3247,TRANSPORTE!$A$4:$D$99,4,0),"")</f>
        <v/>
      </c>
      <c r="AA3247" s="127" t="str">
        <f>IFERROR(VLOOKUP(V3247,TRANSPORTE!$A$4:$E$99,5,0),"")</f>
        <v/>
      </c>
      <c r="AB3247" s="127" t="str">
        <f t="shared" si="371"/>
        <v/>
      </c>
      <c r="AC3247" s="127" t="str">
        <f t="shared" si="370"/>
        <v/>
      </c>
      <c r="AE3247" s="132" t="str">
        <f t="shared" si="368"/>
        <v/>
      </c>
      <c r="AH3247" s="127" t="str">
        <f t="shared" si="367"/>
        <v/>
      </c>
    </row>
    <row r="3248" spans="2:34" x14ac:dyDescent="0.3">
      <c r="B3248" s="127" t="str">
        <f t="shared" si="365"/>
        <v/>
      </c>
      <c r="C3248" s="127" t="str">
        <f t="shared" si="366"/>
        <v/>
      </c>
      <c r="E3248" s="159"/>
      <c r="F3248" s="148" t="str">
        <f>IFERROR(VLOOKUP(CONCATENATE(G3248,E3248),LOTES!$A$6:$D$1002,4,0),"")</f>
        <v/>
      </c>
      <c r="H3248" s="136" t="str">
        <f>IFERROR(VLOOKUP(CONCATENATE(G3248,E3248),LOTES!$A$6:$F$1000,6,0),"")</f>
        <v/>
      </c>
      <c r="I3248" s="132" t="str">
        <f t="shared" si="369"/>
        <v/>
      </c>
      <c r="R3248" s="132" t="str">
        <f>IFERROR(VLOOKUP(Q3248,PROVEEDORES!$A$2:$B$100,2,0),"")</f>
        <v/>
      </c>
      <c r="U3248" s="127" t="str">
        <f>IFERROR(VLOOKUP(V3248,TRANSPORTE!$A$4:$B$99,2,0),"")</f>
        <v/>
      </c>
      <c r="Y3248" s="127" t="str">
        <f>IFERROR(VLOOKUP(V3248,TRANSPORTE!$A$4:$C$99,3,0),"")</f>
        <v/>
      </c>
      <c r="Z3248" s="127" t="str">
        <f>IFERROR(VLOOKUP(V3248,TRANSPORTE!$A$4:$D$99,4,0),"")</f>
        <v/>
      </c>
      <c r="AA3248" s="127" t="str">
        <f>IFERROR(VLOOKUP(V3248,TRANSPORTE!$A$4:$E$99,5,0),"")</f>
        <v/>
      </c>
      <c r="AB3248" s="127" t="str">
        <f t="shared" si="371"/>
        <v/>
      </c>
      <c r="AC3248" s="127" t="str">
        <f t="shared" si="370"/>
        <v/>
      </c>
      <c r="AE3248" s="132" t="str">
        <f t="shared" si="368"/>
        <v/>
      </c>
      <c r="AH3248" s="127" t="str">
        <f t="shared" si="367"/>
        <v/>
      </c>
    </row>
    <row r="3249" spans="2:34" x14ac:dyDescent="0.3">
      <c r="B3249" s="127" t="str">
        <f t="shared" si="365"/>
        <v/>
      </c>
      <c r="C3249" s="127" t="str">
        <f t="shared" si="366"/>
        <v/>
      </c>
      <c r="E3249" s="159"/>
      <c r="F3249" s="148" t="str">
        <f>IFERROR(VLOOKUP(CONCATENATE(G3249,E3249),LOTES!$A$6:$D$1002,4,0),"")</f>
        <v/>
      </c>
      <c r="H3249" s="136" t="str">
        <f>IFERROR(VLOOKUP(CONCATENATE(G3249,E3249),LOTES!$A$6:$F$1000,6,0),"")</f>
        <v/>
      </c>
      <c r="I3249" s="132" t="str">
        <f t="shared" si="369"/>
        <v/>
      </c>
      <c r="R3249" s="132" t="str">
        <f>IFERROR(VLOOKUP(Q3249,PROVEEDORES!$A$2:$B$100,2,0),"")</f>
        <v/>
      </c>
      <c r="U3249" s="127" t="str">
        <f>IFERROR(VLOOKUP(V3249,TRANSPORTE!$A$4:$B$99,2,0),"")</f>
        <v/>
      </c>
      <c r="Y3249" s="127" t="str">
        <f>IFERROR(VLOOKUP(V3249,TRANSPORTE!$A$4:$C$99,3,0),"")</f>
        <v/>
      </c>
      <c r="Z3249" s="127" t="str">
        <f>IFERROR(VLOOKUP(V3249,TRANSPORTE!$A$4:$D$99,4,0),"")</f>
        <v/>
      </c>
      <c r="AA3249" s="127" t="str">
        <f>IFERROR(VLOOKUP(V3249,TRANSPORTE!$A$4:$E$99,5,0),"")</f>
        <v/>
      </c>
      <c r="AB3249" s="127" t="str">
        <f t="shared" si="371"/>
        <v/>
      </c>
      <c r="AC3249" s="127" t="str">
        <f t="shared" si="370"/>
        <v/>
      </c>
      <c r="AE3249" s="132" t="str">
        <f t="shared" si="368"/>
        <v/>
      </c>
      <c r="AH3249" s="127" t="str">
        <f t="shared" si="367"/>
        <v/>
      </c>
    </row>
    <row r="3250" spans="2:34" x14ac:dyDescent="0.3">
      <c r="B3250" s="127" t="str">
        <f t="shared" si="365"/>
        <v/>
      </c>
      <c r="C3250" s="127" t="str">
        <f t="shared" si="366"/>
        <v/>
      </c>
      <c r="E3250" s="159"/>
      <c r="F3250" s="148" t="str">
        <f>IFERROR(VLOOKUP(CONCATENATE(G3250,E3250),LOTES!$A$6:$D$1002,4,0),"")</f>
        <v/>
      </c>
      <c r="H3250" s="136" t="str">
        <f>IFERROR(VLOOKUP(CONCATENATE(G3250,E3250),LOTES!$A$6:$F$1000,6,0),"")</f>
        <v/>
      </c>
      <c r="I3250" s="132" t="str">
        <f t="shared" si="369"/>
        <v/>
      </c>
      <c r="R3250" s="132" t="str">
        <f>IFERROR(VLOOKUP(Q3250,PROVEEDORES!$A$2:$B$100,2,0),"")</f>
        <v/>
      </c>
      <c r="U3250" s="127" t="str">
        <f>IFERROR(VLOOKUP(V3250,TRANSPORTE!$A$4:$B$99,2,0),"")</f>
        <v/>
      </c>
      <c r="Y3250" s="127" t="str">
        <f>IFERROR(VLOOKUP(V3250,TRANSPORTE!$A$4:$C$99,3,0),"")</f>
        <v/>
      </c>
      <c r="Z3250" s="127" t="str">
        <f>IFERROR(VLOOKUP(V3250,TRANSPORTE!$A$4:$D$99,4,0),"")</f>
        <v/>
      </c>
      <c r="AA3250" s="127" t="str">
        <f>IFERROR(VLOOKUP(V3250,TRANSPORTE!$A$4:$E$99,5,0),"")</f>
        <v/>
      </c>
      <c r="AB3250" s="127" t="str">
        <f t="shared" si="371"/>
        <v/>
      </c>
      <c r="AC3250" s="127" t="str">
        <f t="shared" si="370"/>
        <v/>
      </c>
      <c r="AE3250" s="132" t="str">
        <f t="shared" si="368"/>
        <v/>
      </c>
      <c r="AH3250" s="127" t="str">
        <f t="shared" si="367"/>
        <v/>
      </c>
    </row>
    <row r="3251" spans="2:34" x14ac:dyDescent="0.3">
      <c r="B3251" s="127" t="str">
        <f t="shared" si="365"/>
        <v/>
      </c>
      <c r="C3251" s="127" t="str">
        <f t="shared" si="366"/>
        <v/>
      </c>
      <c r="E3251" s="159"/>
      <c r="F3251" s="148" t="str">
        <f>IFERROR(VLOOKUP(CONCATENATE(G3251,E3251),LOTES!$A$6:$D$1002,4,0),"")</f>
        <v/>
      </c>
      <c r="H3251" s="136" t="str">
        <f>IFERROR(VLOOKUP(CONCATENATE(G3251,E3251),LOTES!$A$6:$F$1000,6,0),"")</f>
        <v/>
      </c>
      <c r="I3251" s="132" t="str">
        <f t="shared" si="369"/>
        <v/>
      </c>
      <c r="R3251" s="132" t="str">
        <f>IFERROR(VLOOKUP(Q3251,PROVEEDORES!$A$2:$B$100,2,0),"")</f>
        <v/>
      </c>
      <c r="U3251" s="127" t="str">
        <f>IFERROR(VLOOKUP(V3251,TRANSPORTE!$A$4:$B$99,2,0),"")</f>
        <v/>
      </c>
      <c r="Y3251" s="127" t="str">
        <f>IFERROR(VLOOKUP(V3251,TRANSPORTE!$A$4:$C$99,3,0),"")</f>
        <v/>
      </c>
      <c r="Z3251" s="127" t="str">
        <f>IFERROR(VLOOKUP(V3251,TRANSPORTE!$A$4:$D$99,4,0),"")</f>
        <v/>
      </c>
      <c r="AA3251" s="127" t="str">
        <f>IFERROR(VLOOKUP(V3251,TRANSPORTE!$A$4:$E$99,5,0),"")</f>
        <v/>
      </c>
      <c r="AB3251" s="127" t="str">
        <f t="shared" si="371"/>
        <v/>
      </c>
      <c r="AC3251" s="127" t="str">
        <f t="shared" si="370"/>
        <v/>
      </c>
      <c r="AE3251" s="132" t="str">
        <f t="shared" si="368"/>
        <v/>
      </c>
      <c r="AH3251" s="127" t="str">
        <f t="shared" si="367"/>
        <v/>
      </c>
    </row>
    <row r="3252" spans="2:34" x14ac:dyDescent="0.3">
      <c r="B3252" s="127" t="str">
        <f t="shared" si="365"/>
        <v/>
      </c>
      <c r="C3252" s="127" t="str">
        <f t="shared" si="366"/>
        <v/>
      </c>
      <c r="E3252" s="159"/>
      <c r="F3252" s="148" t="str">
        <f>IFERROR(VLOOKUP(CONCATENATE(G3252,E3252),LOTES!$A$6:$D$1002,4,0),"")</f>
        <v/>
      </c>
      <c r="H3252" s="136" t="str">
        <f>IFERROR(VLOOKUP(CONCATENATE(G3252,E3252),LOTES!$A$6:$F$1000,6,0),"")</f>
        <v/>
      </c>
      <c r="I3252" s="132" t="str">
        <f t="shared" si="369"/>
        <v/>
      </c>
      <c r="R3252" s="132" t="str">
        <f>IFERROR(VLOOKUP(Q3252,PROVEEDORES!$A$2:$B$100,2,0),"")</f>
        <v/>
      </c>
      <c r="U3252" s="127" t="str">
        <f>IFERROR(VLOOKUP(V3252,TRANSPORTE!$A$4:$B$99,2,0),"")</f>
        <v/>
      </c>
      <c r="Y3252" s="127" t="str">
        <f>IFERROR(VLOOKUP(V3252,TRANSPORTE!$A$4:$C$99,3,0),"")</f>
        <v/>
      </c>
      <c r="Z3252" s="127" t="str">
        <f>IFERROR(VLOOKUP(V3252,TRANSPORTE!$A$4:$D$99,4,0),"")</f>
        <v/>
      </c>
      <c r="AA3252" s="127" t="str">
        <f>IFERROR(VLOOKUP(V3252,TRANSPORTE!$A$4:$E$99,5,0),"")</f>
        <v/>
      </c>
      <c r="AB3252" s="127" t="str">
        <f t="shared" si="371"/>
        <v/>
      </c>
      <c r="AC3252" s="127" t="str">
        <f t="shared" si="370"/>
        <v/>
      </c>
      <c r="AE3252" s="132" t="str">
        <f t="shared" si="368"/>
        <v/>
      </c>
      <c r="AH3252" s="127" t="str">
        <f t="shared" si="367"/>
        <v/>
      </c>
    </row>
    <row r="3253" spans="2:34" x14ac:dyDescent="0.3">
      <c r="B3253" s="127" t="str">
        <f t="shared" si="365"/>
        <v/>
      </c>
      <c r="C3253" s="127" t="str">
        <f t="shared" si="366"/>
        <v/>
      </c>
      <c r="E3253" s="159"/>
      <c r="F3253" s="148" t="str">
        <f>IFERROR(VLOOKUP(CONCATENATE(G3253,E3253),LOTES!$A$6:$D$1002,4,0),"")</f>
        <v/>
      </c>
      <c r="H3253" s="136" t="str">
        <f>IFERROR(VLOOKUP(CONCATENATE(G3253,E3253),LOTES!$A$6:$F$1000,6,0),"")</f>
        <v/>
      </c>
      <c r="I3253" s="132" t="str">
        <f t="shared" si="369"/>
        <v/>
      </c>
      <c r="R3253" s="132" t="str">
        <f>IFERROR(VLOOKUP(Q3253,PROVEEDORES!$A$2:$B$100,2,0),"")</f>
        <v/>
      </c>
      <c r="U3253" s="127" t="str">
        <f>IFERROR(VLOOKUP(V3253,TRANSPORTE!$A$4:$B$99,2,0),"")</f>
        <v/>
      </c>
      <c r="Y3253" s="127" t="str">
        <f>IFERROR(VLOOKUP(V3253,TRANSPORTE!$A$4:$C$99,3,0),"")</f>
        <v/>
      </c>
      <c r="Z3253" s="127" t="str">
        <f>IFERROR(VLOOKUP(V3253,TRANSPORTE!$A$4:$D$99,4,0),"")</f>
        <v/>
      </c>
      <c r="AA3253" s="127" t="str">
        <f>IFERROR(VLOOKUP(V3253,TRANSPORTE!$A$4:$E$99,5,0),"")</f>
        <v/>
      </c>
      <c r="AB3253" s="127" t="str">
        <f t="shared" si="371"/>
        <v/>
      </c>
      <c r="AC3253" s="127" t="str">
        <f t="shared" si="370"/>
        <v/>
      </c>
      <c r="AE3253" s="132" t="str">
        <f t="shared" si="368"/>
        <v/>
      </c>
      <c r="AH3253" s="127" t="str">
        <f t="shared" si="367"/>
        <v/>
      </c>
    </row>
    <row r="3254" spans="2:34" x14ac:dyDescent="0.3">
      <c r="B3254" s="127" t="str">
        <f t="shared" si="365"/>
        <v/>
      </c>
      <c r="C3254" s="127" t="str">
        <f t="shared" si="366"/>
        <v/>
      </c>
      <c r="E3254" s="159"/>
      <c r="F3254" s="148" t="str">
        <f>IFERROR(VLOOKUP(CONCATENATE(G3254,E3254),LOTES!$A$6:$D$1002,4,0),"")</f>
        <v/>
      </c>
      <c r="H3254" s="136" t="str">
        <f>IFERROR(VLOOKUP(CONCATENATE(G3254,E3254),LOTES!$A$6:$F$1000,6,0),"")</f>
        <v/>
      </c>
      <c r="I3254" s="132" t="str">
        <f t="shared" si="369"/>
        <v/>
      </c>
      <c r="R3254" s="132" t="str">
        <f>IFERROR(VLOOKUP(Q3254,PROVEEDORES!$A$2:$B$100,2,0),"")</f>
        <v/>
      </c>
      <c r="U3254" s="127" t="str">
        <f>IFERROR(VLOOKUP(V3254,TRANSPORTE!$A$4:$B$99,2,0),"")</f>
        <v/>
      </c>
      <c r="Y3254" s="127" t="str">
        <f>IFERROR(VLOOKUP(V3254,TRANSPORTE!$A$4:$C$99,3,0),"")</f>
        <v/>
      </c>
      <c r="Z3254" s="127" t="str">
        <f>IFERROR(VLOOKUP(V3254,TRANSPORTE!$A$4:$D$99,4,0),"")</f>
        <v/>
      </c>
      <c r="AA3254" s="127" t="str">
        <f>IFERROR(VLOOKUP(V3254,TRANSPORTE!$A$4:$E$99,5,0),"")</f>
        <v/>
      </c>
      <c r="AB3254" s="127" t="str">
        <f t="shared" si="371"/>
        <v/>
      </c>
      <c r="AC3254" s="127" t="str">
        <f t="shared" si="370"/>
        <v/>
      </c>
      <c r="AE3254" s="132" t="str">
        <f t="shared" si="368"/>
        <v/>
      </c>
      <c r="AH3254" s="127" t="str">
        <f t="shared" si="367"/>
        <v/>
      </c>
    </row>
    <row r="3255" spans="2:34" x14ac:dyDescent="0.3">
      <c r="B3255" s="127" t="str">
        <f t="shared" si="365"/>
        <v/>
      </c>
      <c r="C3255" s="127" t="str">
        <f t="shared" si="366"/>
        <v/>
      </c>
      <c r="E3255" s="159"/>
      <c r="F3255" s="148" t="str">
        <f>IFERROR(VLOOKUP(CONCATENATE(G3255,E3255),LOTES!$A$6:$D$1002,4,0),"")</f>
        <v/>
      </c>
      <c r="H3255" s="136" t="str">
        <f>IFERROR(VLOOKUP(CONCATENATE(G3255,E3255),LOTES!$A$6:$F$1000,6,0),"")</f>
        <v/>
      </c>
      <c r="I3255" s="132" t="str">
        <f t="shared" si="369"/>
        <v/>
      </c>
      <c r="R3255" s="132" t="str">
        <f>IFERROR(VLOOKUP(Q3255,PROVEEDORES!$A$2:$B$100,2,0),"")</f>
        <v/>
      </c>
      <c r="U3255" s="127" t="str">
        <f>IFERROR(VLOOKUP(V3255,TRANSPORTE!$A$4:$B$99,2,0),"")</f>
        <v/>
      </c>
      <c r="Y3255" s="127" t="str">
        <f>IFERROR(VLOOKUP(V3255,TRANSPORTE!$A$4:$C$99,3,0),"")</f>
        <v/>
      </c>
      <c r="Z3255" s="127" t="str">
        <f>IFERROR(VLOOKUP(V3255,TRANSPORTE!$A$4:$D$99,4,0),"")</f>
        <v/>
      </c>
      <c r="AA3255" s="127" t="str">
        <f>IFERROR(VLOOKUP(V3255,TRANSPORTE!$A$4:$E$99,5,0),"")</f>
        <v/>
      </c>
      <c r="AB3255" s="127" t="str">
        <f t="shared" si="371"/>
        <v/>
      </c>
      <c r="AC3255" s="127" t="str">
        <f t="shared" si="370"/>
        <v/>
      </c>
      <c r="AE3255" s="132" t="str">
        <f t="shared" si="368"/>
        <v/>
      </c>
      <c r="AH3255" s="127" t="str">
        <f t="shared" si="367"/>
        <v/>
      </c>
    </row>
    <row r="3256" spans="2:34" x14ac:dyDescent="0.3">
      <c r="B3256" s="127" t="str">
        <f t="shared" si="365"/>
        <v/>
      </c>
      <c r="C3256" s="127" t="str">
        <f t="shared" si="366"/>
        <v/>
      </c>
      <c r="E3256" s="159"/>
      <c r="F3256" s="148" t="str">
        <f>IFERROR(VLOOKUP(CONCATENATE(G3256,E3256),LOTES!$A$6:$D$1002,4,0),"")</f>
        <v/>
      </c>
      <c r="H3256" s="136" t="str">
        <f>IFERROR(VLOOKUP(CONCATENATE(G3256,E3256),LOTES!$A$6:$F$1000,6,0),"")</f>
        <v/>
      </c>
      <c r="I3256" s="132" t="str">
        <f t="shared" si="369"/>
        <v/>
      </c>
      <c r="R3256" s="132" t="str">
        <f>IFERROR(VLOOKUP(Q3256,PROVEEDORES!$A$2:$B$100,2,0),"")</f>
        <v/>
      </c>
      <c r="U3256" s="127" t="str">
        <f>IFERROR(VLOOKUP(V3256,TRANSPORTE!$A$4:$B$99,2,0),"")</f>
        <v/>
      </c>
      <c r="Y3256" s="127" t="str">
        <f>IFERROR(VLOOKUP(V3256,TRANSPORTE!$A$4:$C$99,3,0),"")</f>
        <v/>
      </c>
      <c r="Z3256" s="127" t="str">
        <f>IFERROR(VLOOKUP(V3256,TRANSPORTE!$A$4:$D$99,4,0),"")</f>
        <v/>
      </c>
      <c r="AA3256" s="127" t="str">
        <f>IFERROR(VLOOKUP(V3256,TRANSPORTE!$A$4:$E$99,5,0),"")</f>
        <v/>
      </c>
      <c r="AB3256" s="127" t="str">
        <f t="shared" si="371"/>
        <v/>
      </c>
      <c r="AC3256" s="127" t="str">
        <f t="shared" si="370"/>
        <v/>
      </c>
      <c r="AE3256" s="132" t="str">
        <f t="shared" si="368"/>
        <v/>
      </c>
      <c r="AH3256" s="127" t="str">
        <f t="shared" si="367"/>
        <v/>
      </c>
    </row>
    <row r="3257" spans="2:34" x14ac:dyDescent="0.3">
      <c r="B3257" s="127" t="str">
        <f t="shared" si="365"/>
        <v/>
      </c>
      <c r="C3257" s="127" t="str">
        <f t="shared" si="366"/>
        <v/>
      </c>
      <c r="E3257" s="159"/>
      <c r="F3257" s="148" t="str">
        <f>IFERROR(VLOOKUP(CONCATENATE(G3257,E3257),LOTES!$A$6:$D$1002,4,0),"")</f>
        <v/>
      </c>
      <c r="H3257" s="136" t="str">
        <f>IFERROR(VLOOKUP(CONCATENATE(G3257,E3257),LOTES!$A$6:$F$1000,6,0),"")</f>
        <v/>
      </c>
      <c r="I3257" s="132" t="str">
        <f t="shared" si="369"/>
        <v/>
      </c>
      <c r="R3257" s="132" t="str">
        <f>IFERROR(VLOOKUP(Q3257,PROVEEDORES!$A$2:$B$100,2,0),"")</f>
        <v/>
      </c>
      <c r="U3257" s="127" t="str">
        <f>IFERROR(VLOOKUP(V3257,TRANSPORTE!$A$4:$B$99,2,0),"")</f>
        <v/>
      </c>
      <c r="Y3257" s="127" t="str">
        <f>IFERROR(VLOOKUP(V3257,TRANSPORTE!$A$4:$C$99,3,0),"")</f>
        <v/>
      </c>
      <c r="Z3257" s="127" t="str">
        <f>IFERROR(VLOOKUP(V3257,TRANSPORTE!$A$4:$D$99,4,0),"")</f>
        <v/>
      </c>
      <c r="AA3257" s="127" t="str">
        <f>IFERROR(VLOOKUP(V3257,TRANSPORTE!$A$4:$E$99,5,0),"")</f>
        <v/>
      </c>
      <c r="AB3257" s="127" t="str">
        <f t="shared" si="371"/>
        <v/>
      </c>
      <c r="AC3257" s="127" t="str">
        <f t="shared" si="370"/>
        <v/>
      </c>
      <c r="AE3257" s="132" t="str">
        <f t="shared" si="368"/>
        <v/>
      </c>
      <c r="AH3257" s="127" t="str">
        <f t="shared" si="367"/>
        <v/>
      </c>
    </row>
    <row r="3258" spans="2:34" x14ac:dyDescent="0.3">
      <c r="B3258" s="127" t="str">
        <f t="shared" si="365"/>
        <v/>
      </c>
      <c r="C3258" s="127" t="str">
        <f t="shared" si="366"/>
        <v/>
      </c>
      <c r="E3258" s="159"/>
      <c r="F3258" s="148" t="str">
        <f>IFERROR(VLOOKUP(CONCATENATE(G3258,E3258),LOTES!$A$6:$D$1002,4,0),"")</f>
        <v/>
      </c>
      <c r="H3258" s="136" t="str">
        <f>IFERROR(VLOOKUP(CONCATENATE(G3258,E3258),LOTES!$A$6:$F$1000,6,0),"")</f>
        <v/>
      </c>
      <c r="I3258" s="132" t="str">
        <f t="shared" si="369"/>
        <v/>
      </c>
      <c r="R3258" s="132" t="str">
        <f>IFERROR(VLOOKUP(Q3258,PROVEEDORES!$A$2:$B$100,2,0),"")</f>
        <v/>
      </c>
      <c r="U3258" s="127" t="str">
        <f>IFERROR(VLOOKUP(V3258,TRANSPORTE!$A$4:$B$99,2,0),"")</f>
        <v/>
      </c>
      <c r="Y3258" s="127" t="str">
        <f>IFERROR(VLOOKUP(V3258,TRANSPORTE!$A$4:$C$99,3,0),"")</f>
        <v/>
      </c>
      <c r="Z3258" s="127" t="str">
        <f>IFERROR(VLOOKUP(V3258,TRANSPORTE!$A$4:$D$99,4,0),"")</f>
        <v/>
      </c>
      <c r="AA3258" s="127" t="str">
        <f>IFERROR(VLOOKUP(V3258,TRANSPORTE!$A$4:$E$99,5,0),"")</f>
        <v/>
      </c>
      <c r="AB3258" s="127" t="str">
        <f t="shared" si="371"/>
        <v/>
      </c>
      <c r="AC3258" s="127" t="str">
        <f t="shared" si="370"/>
        <v/>
      </c>
      <c r="AE3258" s="132" t="str">
        <f t="shared" si="368"/>
        <v/>
      </c>
      <c r="AH3258" s="127" t="str">
        <f t="shared" si="367"/>
        <v/>
      </c>
    </row>
    <row r="3259" spans="2:34" x14ac:dyDescent="0.3">
      <c r="B3259" s="127" t="str">
        <f t="shared" si="365"/>
        <v/>
      </c>
      <c r="C3259" s="127" t="str">
        <f t="shared" si="366"/>
        <v/>
      </c>
      <c r="E3259" s="159"/>
      <c r="F3259" s="148" t="str">
        <f>IFERROR(VLOOKUP(CONCATENATE(G3259,E3259),LOTES!$A$6:$D$1002,4,0),"")</f>
        <v/>
      </c>
      <c r="H3259" s="136" t="str">
        <f>IFERROR(VLOOKUP(CONCATENATE(G3259,E3259),LOTES!$A$6:$F$1000,6,0),"")</f>
        <v/>
      </c>
      <c r="I3259" s="132" t="str">
        <f t="shared" si="369"/>
        <v/>
      </c>
      <c r="R3259" s="132" t="str">
        <f>IFERROR(VLOOKUP(Q3259,PROVEEDORES!$A$2:$B$100,2,0),"")</f>
        <v/>
      </c>
      <c r="U3259" s="127" t="str">
        <f>IFERROR(VLOOKUP(V3259,TRANSPORTE!$A$4:$B$99,2,0),"")</f>
        <v/>
      </c>
      <c r="Y3259" s="127" t="str">
        <f>IFERROR(VLOOKUP(V3259,TRANSPORTE!$A$4:$C$99,3,0),"")</f>
        <v/>
      </c>
      <c r="Z3259" s="127" t="str">
        <f>IFERROR(VLOOKUP(V3259,TRANSPORTE!$A$4:$D$99,4,0),"")</f>
        <v/>
      </c>
      <c r="AA3259" s="127" t="str">
        <f>IFERROR(VLOOKUP(V3259,TRANSPORTE!$A$4:$E$99,5,0),"")</f>
        <v/>
      </c>
      <c r="AB3259" s="127" t="str">
        <f t="shared" si="371"/>
        <v/>
      </c>
      <c r="AC3259" s="127" t="str">
        <f t="shared" si="370"/>
        <v/>
      </c>
      <c r="AE3259" s="132" t="str">
        <f t="shared" si="368"/>
        <v/>
      </c>
      <c r="AH3259" s="127" t="str">
        <f t="shared" si="367"/>
        <v/>
      </c>
    </row>
    <row r="3260" spans="2:34" x14ac:dyDescent="0.3">
      <c r="B3260" s="127" t="str">
        <f t="shared" si="365"/>
        <v/>
      </c>
      <c r="C3260" s="127" t="str">
        <f t="shared" si="366"/>
        <v/>
      </c>
      <c r="E3260" s="159"/>
      <c r="F3260" s="148" t="str">
        <f>IFERROR(VLOOKUP(CONCATENATE(G3260,E3260),LOTES!$A$6:$D$1002,4,0),"")</f>
        <v/>
      </c>
      <c r="H3260" s="136" t="str">
        <f>IFERROR(VLOOKUP(CONCATENATE(G3260,E3260),LOTES!$A$6:$F$1000,6,0),"")</f>
        <v/>
      </c>
      <c r="I3260" s="132" t="str">
        <f t="shared" si="369"/>
        <v/>
      </c>
      <c r="R3260" s="132" t="str">
        <f>IFERROR(VLOOKUP(Q3260,PROVEEDORES!$A$2:$B$100,2,0),"")</f>
        <v/>
      </c>
      <c r="U3260" s="127" t="str">
        <f>IFERROR(VLOOKUP(V3260,TRANSPORTE!$A$4:$B$99,2,0),"")</f>
        <v/>
      </c>
      <c r="Y3260" s="127" t="str">
        <f>IFERROR(VLOOKUP(V3260,TRANSPORTE!$A$4:$C$99,3,0),"")</f>
        <v/>
      </c>
      <c r="Z3260" s="127" t="str">
        <f>IFERROR(VLOOKUP(V3260,TRANSPORTE!$A$4:$D$99,4,0),"")</f>
        <v/>
      </c>
      <c r="AA3260" s="127" t="str">
        <f>IFERROR(VLOOKUP(V3260,TRANSPORTE!$A$4:$E$99,5,0),"")</f>
        <v/>
      </c>
      <c r="AB3260" s="127" t="str">
        <f t="shared" si="371"/>
        <v/>
      </c>
      <c r="AC3260" s="127" t="str">
        <f t="shared" si="370"/>
        <v/>
      </c>
      <c r="AE3260" s="132" t="str">
        <f t="shared" si="368"/>
        <v/>
      </c>
      <c r="AH3260" s="127" t="str">
        <f t="shared" si="367"/>
        <v/>
      </c>
    </row>
    <row r="3261" spans="2:34" x14ac:dyDescent="0.3">
      <c r="B3261" s="127" t="str">
        <f t="shared" si="365"/>
        <v/>
      </c>
      <c r="C3261" s="127" t="str">
        <f t="shared" si="366"/>
        <v/>
      </c>
      <c r="E3261" s="159"/>
      <c r="F3261" s="148" t="str">
        <f>IFERROR(VLOOKUP(CONCATENATE(G3261,E3261),LOTES!$A$6:$D$1002,4,0),"")</f>
        <v/>
      </c>
      <c r="H3261" s="136" t="str">
        <f>IFERROR(VLOOKUP(CONCATENATE(G3261,E3261),LOTES!$A$6:$F$1000,6,0),"")</f>
        <v/>
      </c>
      <c r="I3261" s="132" t="str">
        <f t="shared" si="369"/>
        <v/>
      </c>
      <c r="R3261" s="132" t="str">
        <f>IFERROR(VLOOKUP(Q3261,PROVEEDORES!$A$2:$B$100,2,0),"")</f>
        <v/>
      </c>
      <c r="U3261" s="127" t="str">
        <f>IFERROR(VLOOKUP(V3261,TRANSPORTE!$A$4:$B$99,2,0),"")</f>
        <v/>
      </c>
      <c r="Y3261" s="127" t="str">
        <f>IFERROR(VLOOKUP(V3261,TRANSPORTE!$A$4:$C$99,3,0),"")</f>
        <v/>
      </c>
      <c r="Z3261" s="127" t="str">
        <f>IFERROR(VLOOKUP(V3261,TRANSPORTE!$A$4:$D$99,4,0),"")</f>
        <v/>
      </c>
      <c r="AA3261" s="127" t="str">
        <f>IFERROR(VLOOKUP(V3261,TRANSPORTE!$A$4:$E$99,5,0),"")</f>
        <v/>
      </c>
      <c r="AB3261" s="127" t="str">
        <f t="shared" si="371"/>
        <v/>
      </c>
      <c r="AC3261" s="127" t="str">
        <f t="shared" si="370"/>
        <v/>
      </c>
      <c r="AE3261" s="132" t="str">
        <f t="shared" si="368"/>
        <v/>
      </c>
      <c r="AH3261" s="127" t="str">
        <f t="shared" si="367"/>
        <v/>
      </c>
    </row>
    <row r="3262" spans="2:34" x14ac:dyDescent="0.3">
      <c r="B3262" s="127" t="str">
        <f t="shared" si="365"/>
        <v/>
      </c>
      <c r="C3262" s="127" t="str">
        <f t="shared" si="366"/>
        <v/>
      </c>
      <c r="E3262" s="159"/>
      <c r="F3262" s="148" t="str">
        <f>IFERROR(VLOOKUP(CONCATENATE(G3262,E3262),LOTES!$A$6:$D$1002,4,0),"")</f>
        <v/>
      </c>
      <c r="H3262" s="136" t="str">
        <f>IFERROR(VLOOKUP(CONCATENATE(G3262,E3262),LOTES!$A$6:$F$1000,6,0),"")</f>
        <v/>
      </c>
      <c r="I3262" s="132" t="str">
        <f t="shared" si="369"/>
        <v/>
      </c>
      <c r="R3262" s="132" t="str">
        <f>IFERROR(VLOOKUP(Q3262,PROVEEDORES!$A$2:$B$100,2,0),"")</f>
        <v/>
      </c>
      <c r="U3262" s="127" t="str">
        <f>IFERROR(VLOOKUP(V3262,TRANSPORTE!$A$4:$B$99,2,0),"")</f>
        <v/>
      </c>
      <c r="Y3262" s="127" t="str">
        <f>IFERROR(VLOOKUP(V3262,TRANSPORTE!$A$4:$C$99,3,0),"")</f>
        <v/>
      </c>
      <c r="Z3262" s="127" t="str">
        <f>IFERROR(VLOOKUP(V3262,TRANSPORTE!$A$4:$D$99,4,0),"")</f>
        <v/>
      </c>
      <c r="AA3262" s="127" t="str">
        <f>IFERROR(VLOOKUP(V3262,TRANSPORTE!$A$4:$E$99,5,0),"")</f>
        <v/>
      </c>
      <c r="AB3262" s="127" t="str">
        <f t="shared" si="371"/>
        <v/>
      </c>
      <c r="AC3262" s="127" t="str">
        <f t="shared" si="370"/>
        <v/>
      </c>
      <c r="AE3262" s="132" t="str">
        <f t="shared" si="368"/>
        <v/>
      </c>
      <c r="AH3262" s="127" t="str">
        <f t="shared" si="367"/>
        <v/>
      </c>
    </row>
    <row r="3263" spans="2:34" x14ac:dyDescent="0.3">
      <c r="B3263" s="127" t="str">
        <f t="shared" ref="B3263:B3326" si="372">CONCATENATE(A3263,AB3263)</f>
        <v/>
      </c>
      <c r="C3263" s="127" t="str">
        <f t="shared" ref="C3263:C3326" si="373">CONCATENATE(N3263,I3263)</f>
        <v/>
      </c>
      <c r="E3263" s="159"/>
      <c r="F3263" s="148" t="str">
        <f>IFERROR(VLOOKUP(CONCATENATE(G3263,E3263),LOTES!$A$6:$D$1002,4,0),"")</f>
        <v/>
      </c>
      <c r="H3263" s="136" t="str">
        <f>IFERROR(VLOOKUP(CONCATENATE(G3263,E3263),LOTES!$A$6:$F$1000,6,0),"")</f>
        <v/>
      </c>
      <c r="I3263" s="132" t="str">
        <f t="shared" si="369"/>
        <v/>
      </c>
      <c r="R3263" s="132" t="str">
        <f>IFERROR(VLOOKUP(Q3263,PROVEEDORES!$A$2:$B$100,2,0),"")</f>
        <v/>
      </c>
      <c r="U3263" s="127" t="str">
        <f>IFERROR(VLOOKUP(V3263,TRANSPORTE!$A$4:$B$99,2,0),"")</f>
        <v/>
      </c>
      <c r="Y3263" s="127" t="str">
        <f>IFERROR(VLOOKUP(V3263,TRANSPORTE!$A$4:$C$99,3,0),"")</f>
        <v/>
      </c>
      <c r="Z3263" s="127" t="str">
        <f>IFERROR(VLOOKUP(V3263,TRANSPORTE!$A$4:$D$99,4,0),"")</f>
        <v/>
      </c>
      <c r="AA3263" s="127" t="str">
        <f>IFERROR(VLOOKUP(V3263,TRANSPORTE!$A$4:$E$99,5,0),"")</f>
        <v/>
      </c>
      <c r="AB3263" s="127" t="str">
        <f t="shared" si="371"/>
        <v/>
      </c>
      <c r="AC3263" s="127" t="str">
        <f t="shared" si="370"/>
        <v/>
      </c>
      <c r="AE3263" s="132" t="str">
        <f t="shared" si="368"/>
        <v/>
      </c>
      <c r="AH3263" s="127" t="str">
        <f t="shared" ref="AH3263:AH3326" si="374">CONCATENATE(N3263,F3263)</f>
        <v/>
      </c>
    </row>
    <row r="3264" spans="2:34" x14ac:dyDescent="0.3">
      <c r="B3264" s="127" t="str">
        <f t="shared" si="372"/>
        <v/>
      </c>
      <c r="C3264" s="127" t="str">
        <f t="shared" si="373"/>
        <v/>
      </c>
      <c r="E3264" s="159"/>
      <c r="F3264" s="148" t="str">
        <f>IFERROR(VLOOKUP(CONCATENATE(G3264,E3264),LOTES!$A$6:$D$1002,4,0),"")</f>
        <v/>
      </c>
      <c r="H3264" s="136" t="str">
        <f>IFERROR(VLOOKUP(CONCATENATE(G3264,E3264),LOTES!$A$6:$F$1000,6,0),"")</f>
        <v/>
      </c>
      <c r="I3264" s="132" t="str">
        <f t="shared" si="369"/>
        <v/>
      </c>
      <c r="R3264" s="132" t="str">
        <f>IFERROR(VLOOKUP(Q3264,PROVEEDORES!$A$2:$B$100,2,0),"")</f>
        <v/>
      </c>
      <c r="U3264" s="127" t="str">
        <f>IFERROR(VLOOKUP(V3264,TRANSPORTE!$A$4:$B$99,2,0),"")</f>
        <v/>
      </c>
      <c r="Y3264" s="127" t="str">
        <f>IFERROR(VLOOKUP(V3264,TRANSPORTE!$A$4:$C$99,3,0),"")</f>
        <v/>
      </c>
      <c r="Z3264" s="127" t="str">
        <f>IFERROR(VLOOKUP(V3264,TRANSPORTE!$A$4:$D$99,4,0),"")</f>
        <v/>
      </c>
      <c r="AA3264" s="127" t="str">
        <f>IFERROR(VLOOKUP(V3264,TRANSPORTE!$A$4:$E$99,5,0),"")</f>
        <v/>
      </c>
      <c r="AB3264" s="127" t="str">
        <f t="shared" si="371"/>
        <v/>
      </c>
      <c r="AC3264" s="127" t="str">
        <f t="shared" si="370"/>
        <v/>
      </c>
      <c r="AE3264" s="132" t="str">
        <f t="shared" si="368"/>
        <v/>
      </c>
      <c r="AH3264" s="127" t="str">
        <f t="shared" si="374"/>
        <v/>
      </c>
    </row>
    <row r="3265" spans="2:34" x14ac:dyDescent="0.3">
      <c r="B3265" s="127" t="str">
        <f t="shared" si="372"/>
        <v/>
      </c>
      <c r="C3265" s="127" t="str">
        <f t="shared" si="373"/>
        <v/>
      </c>
      <c r="E3265" s="159"/>
      <c r="F3265" s="148" t="str">
        <f>IFERROR(VLOOKUP(CONCATENATE(G3265,E3265),LOTES!$A$6:$D$1002,4,0),"")</f>
        <v/>
      </c>
      <c r="H3265" s="136" t="str">
        <f>IFERROR(VLOOKUP(CONCATENATE(G3265,E3265),LOTES!$A$6:$F$1000,6,0),"")</f>
        <v/>
      </c>
      <c r="I3265" s="132" t="str">
        <f t="shared" si="369"/>
        <v/>
      </c>
      <c r="R3265" s="132" t="str">
        <f>IFERROR(VLOOKUP(Q3265,PROVEEDORES!$A$2:$B$100,2,0),"")</f>
        <v/>
      </c>
      <c r="U3265" s="127" t="str">
        <f>IFERROR(VLOOKUP(V3265,TRANSPORTE!$A$4:$B$99,2,0),"")</f>
        <v/>
      </c>
      <c r="Y3265" s="127" t="str">
        <f>IFERROR(VLOOKUP(V3265,TRANSPORTE!$A$4:$C$99,3,0),"")</f>
        <v/>
      </c>
      <c r="Z3265" s="127" t="str">
        <f>IFERROR(VLOOKUP(V3265,TRANSPORTE!$A$4:$D$99,4,0),"")</f>
        <v/>
      </c>
      <c r="AA3265" s="127" t="str">
        <f>IFERROR(VLOOKUP(V3265,TRANSPORTE!$A$4:$E$99,5,0),"")</f>
        <v/>
      </c>
      <c r="AB3265" s="127" t="str">
        <f t="shared" si="371"/>
        <v/>
      </c>
      <c r="AC3265" s="127" t="str">
        <f t="shared" si="370"/>
        <v/>
      </c>
      <c r="AE3265" s="132" t="str">
        <f t="shared" si="368"/>
        <v/>
      </c>
      <c r="AH3265" s="127" t="str">
        <f t="shared" si="374"/>
        <v/>
      </c>
    </row>
    <row r="3266" spans="2:34" x14ac:dyDescent="0.3">
      <c r="B3266" s="127" t="str">
        <f t="shared" si="372"/>
        <v/>
      </c>
      <c r="C3266" s="127" t="str">
        <f t="shared" si="373"/>
        <v/>
      </c>
      <c r="E3266" s="159"/>
      <c r="F3266" s="148" t="str">
        <f>IFERROR(VLOOKUP(CONCATENATE(G3266,E3266),LOTES!$A$6:$D$1002,4,0),"")</f>
        <v/>
      </c>
      <c r="H3266" s="136" t="str">
        <f>IFERROR(VLOOKUP(CONCATENATE(G3266,E3266),LOTES!$A$6:$F$1000,6,0),"")</f>
        <v/>
      </c>
      <c r="I3266" s="132" t="str">
        <f t="shared" si="369"/>
        <v/>
      </c>
      <c r="R3266" s="132" t="str">
        <f>IFERROR(VLOOKUP(Q3266,PROVEEDORES!$A$2:$B$100,2,0),"")</f>
        <v/>
      </c>
      <c r="U3266" s="127" t="str">
        <f>IFERROR(VLOOKUP(V3266,TRANSPORTE!$A$4:$B$99,2,0),"")</f>
        <v/>
      </c>
      <c r="Y3266" s="127" t="str">
        <f>IFERROR(VLOOKUP(V3266,TRANSPORTE!$A$4:$C$99,3,0),"")</f>
        <v/>
      </c>
      <c r="Z3266" s="127" t="str">
        <f>IFERROR(VLOOKUP(V3266,TRANSPORTE!$A$4:$D$99,4,0),"")</f>
        <v/>
      </c>
      <c r="AA3266" s="127" t="str">
        <f>IFERROR(VLOOKUP(V3266,TRANSPORTE!$A$4:$E$99,5,0),"")</f>
        <v/>
      </c>
      <c r="AB3266" s="127" t="str">
        <f t="shared" si="371"/>
        <v/>
      </c>
      <c r="AC3266" s="127" t="str">
        <f t="shared" si="370"/>
        <v/>
      </c>
      <c r="AE3266" s="132" t="str">
        <f t="shared" ref="AE3266:AE3329" si="375">IF(N3266&lt;&gt;"",IF(N3266=N3265,AE3265,AE3265+1),"")</f>
        <v/>
      </c>
      <c r="AH3266" s="127" t="str">
        <f t="shared" si="374"/>
        <v/>
      </c>
    </row>
    <row r="3267" spans="2:34" x14ac:dyDescent="0.3">
      <c r="B3267" s="127" t="str">
        <f t="shared" si="372"/>
        <v/>
      </c>
      <c r="C3267" s="127" t="str">
        <f t="shared" si="373"/>
        <v/>
      </c>
      <c r="E3267" s="159"/>
      <c r="F3267" s="148" t="str">
        <f>IFERROR(VLOOKUP(CONCATENATE(G3267,E3267),LOTES!$A$6:$D$1002,4,0),"")</f>
        <v/>
      </c>
      <c r="H3267" s="136" t="str">
        <f>IFERROR(VLOOKUP(CONCATENATE(G3267,E3267),LOTES!$A$6:$F$1000,6,0),"")</f>
        <v/>
      </c>
      <c r="I3267" s="132" t="str">
        <f t="shared" si="369"/>
        <v/>
      </c>
      <c r="R3267" s="132" t="str">
        <f>IFERROR(VLOOKUP(Q3267,PROVEEDORES!$A$2:$B$100,2,0),"")</f>
        <v/>
      </c>
      <c r="U3267" s="127" t="str">
        <f>IFERROR(VLOOKUP(V3267,TRANSPORTE!$A$4:$B$99,2,0),"")</f>
        <v/>
      </c>
      <c r="Y3267" s="127" t="str">
        <f>IFERROR(VLOOKUP(V3267,TRANSPORTE!$A$4:$C$99,3,0),"")</f>
        <v/>
      </c>
      <c r="Z3267" s="127" t="str">
        <f>IFERROR(VLOOKUP(V3267,TRANSPORTE!$A$4:$D$99,4,0),"")</f>
        <v/>
      </c>
      <c r="AA3267" s="127" t="str">
        <f>IFERROR(VLOOKUP(V3267,TRANSPORTE!$A$4:$E$99,5,0),"")</f>
        <v/>
      </c>
      <c r="AB3267" s="127" t="str">
        <f t="shared" si="371"/>
        <v/>
      </c>
      <c r="AC3267" s="127" t="str">
        <f t="shared" si="370"/>
        <v/>
      </c>
      <c r="AE3267" s="132" t="str">
        <f t="shared" si="375"/>
        <v/>
      </c>
      <c r="AH3267" s="127" t="str">
        <f t="shared" si="374"/>
        <v/>
      </c>
    </row>
    <row r="3268" spans="2:34" x14ac:dyDescent="0.3">
      <c r="B3268" s="127" t="str">
        <f t="shared" si="372"/>
        <v/>
      </c>
      <c r="C3268" s="127" t="str">
        <f t="shared" si="373"/>
        <v/>
      </c>
      <c r="E3268" s="159"/>
      <c r="F3268" s="148" t="str">
        <f>IFERROR(VLOOKUP(CONCATENATE(G3268,E3268),LOTES!$A$6:$D$1002,4,0),"")</f>
        <v/>
      </c>
      <c r="H3268" s="136" t="str">
        <f>IFERROR(VLOOKUP(CONCATENATE(G3268,E3268),LOTES!$A$6:$F$1000,6,0),"")</f>
        <v/>
      </c>
      <c r="I3268" s="132" t="str">
        <f t="shared" si="369"/>
        <v/>
      </c>
      <c r="R3268" s="132" t="str">
        <f>IFERROR(VLOOKUP(Q3268,PROVEEDORES!$A$2:$B$100,2,0),"")</f>
        <v/>
      </c>
      <c r="U3268" s="127" t="str">
        <f>IFERROR(VLOOKUP(V3268,TRANSPORTE!$A$4:$B$99,2,0),"")</f>
        <v/>
      </c>
      <c r="Y3268" s="127" t="str">
        <f>IFERROR(VLOOKUP(V3268,TRANSPORTE!$A$4:$C$99,3,0),"")</f>
        <v/>
      </c>
      <c r="Z3268" s="127" t="str">
        <f>IFERROR(VLOOKUP(V3268,TRANSPORTE!$A$4:$D$99,4,0),"")</f>
        <v/>
      </c>
      <c r="AA3268" s="127" t="str">
        <f>IFERROR(VLOOKUP(V3268,TRANSPORTE!$A$4:$E$99,5,0),"")</f>
        <v/>
      </c>
      <c r="AB3268" s="127" t="str">
        <f t="shared" si="371"/>
        <v/>
      </c>
      <c r="AC3268" s="127" t="str">
        <f t="shared" si="370"/>
        <v/>
      </c>
      <c r="AE3268" s="132" t="str">
        <f t="shared" si="375"/>
        <v/>
      </c>
      <c r="AH3268" s="127" t="str">
        <f t="shared" si="374"/>
        <v/>
      </c>
    </row>
    <row r="3269" spans="2:34" x14ac:dyDescent="0.3">
      <c r="B3269" s="127" t="str">
        <f t="shared" si="372"/>
        <v/>
      </c>
      <c r="C3269" s="127" t="str">
        <f t="shared" si="373"/>
        <v/>
      </c>
      <c r="E3269" s="159"/>
      <c r="F3269" s="148" t="str">
        <f>IFERROR(VLOOKUP(CONCATENATE(G3269,E3269),LOTES!$A$6:$D$1002,4,0),"")</f>
        <v/>
      </c>
      <c r="H3269" s="136" t="str">
        <f>IFERROR(VLOOKUP(CONCATENATE(G3269,E3269),LOTES!$A$6:$F$1000,6,0),"")</f>
        <v/>
      </c>
      <c r="I3269" s="132" t="str">
        <f t="shared" si="369"/>
        <v/>
      </c>
      <c r="R3269" s="132" t="str">
        <f>IFERROR(VLOOKUP(Q3269,PROVEEDORES!$A$2:$B$100,2,0),"")</f>
        <v/>
      </c>
      <c r="U3269" s="127" t="str">
        <f>IFERROR(VLOOKUP(V3269,TRANSPORTE!$A$4:$B$99,2,0),"")</f>
        <v/>
      </c>
      <c r="Y3269" s="127" t="str">
        <f>IFERROR(VLOOKUP(V3269,TRANSPORTE!$A$4:$C$99,3,0),"")</f>
        <v/>
      </c>
      <c r="Z3269" s="127" t="str">
        <f>IFERROR(VLOOKUP(V3269,TRANSPORTE!$A$4:$D$99,4,0),"")</f>
        <v/>
      </c>
      <c r="AA3269" s="127" t="str">
        <f>IFERROR(VLOOKUP(V3269,TRANSPORTE!$A$4:$E$99,5,0),"")</f>
        <v/>
      </c>
      <c r="AB3269" s="127" t="str">
        <f t="shared" si="371"/>
        <v/>
      </c>
      <c r="AC3269" s="127" t="str">
        <f t="shared" si="370"/>
        <v/>
      </c>
      <c r="AE3269" s="132" t="str">
        <f t="shared" si="375"/>
        <v/>
      </c>
      <c r="AH3269" s="127" t="str">
        <f t="shared" si="374"/>
        <v/>
      </c>
    </row>
    <row r="3270" spans="2:34" x14ac:dyDescent="0.3">
      <c r="B3270" s="127" t="str">
        <f t="shared" si="372"/>
        <v/>
      </c>
      <c r="C3270" s="127" t="str">
        <f t="shared" si="373"/>
        <v/>
      </c>
      <c r="E3270" s="159"/>
      <c r="F3270" s="148" t="str">
        <f>IFERROR(VLOOKUP(CONCATENATE(G3270,E3270),LOTES!$A$6:$D$1002,4,0),"")</f>
        <v/>
      </c>
      <c r="H3270" s="136" t="str">
        <f>IFERROR(VLOOKUP(CONCATENATE(G3270,E3270),LOTES!$A$6:$F$1000,6,0),"")</f>
        <v/>
      </c>
      <c r="I3270" s="132" t="str">
        <f t="shared" ref="I3270:I3333" si="376">IF(E3270&lt;&gt;"",IFERROR(IF(N3270&lt;&gt;N3269,1,IF(E3270=E3269,I3269,I3269+1)),""),"")</f>
        <v/>
      </c>
      <c r="R3270" s="132" t="str">
        <f>IFERROR(VLOOKUP(Q3270,PROVEEDORES!$A$2:$B$100,2,0),"")</f>
        <v/>
      </c>
      <c r="U3270" s="127" t="str">
        <f>IFERROR(VLOOKUP(V3270,TRANSPORTE!$A$4:$B$99,2,0),"")</f>
        <v/>
      </c>
      <c r="Y3270" s="127" t="str">
        <f>IFERROR(VLOOKUP(V3270,TRANSPORTE!$A$4:$C$99,3,0),"")</f>
        <v/>
      </c>
      <c r="Z3270" s="127" t="str">
        <f>IFERROR(VLOOKUP(V3270,TRANSPORTE!$A$4:$D$99,4,0),"")</f>
        <v/>
      </c>
      <c r="AA3270" s="127" t="str">
        <f>IFERROR(VLOOKUP(V3270,TRANSPORTE!$A$4:$E$99,5,0),"")</f>
        <v/>
      </c>
      <c r="AB3270" s="127" t="str">
        <f t="shared" si="371"/>
        <v/>
      </c>
      <c r="AC3270" s="127" t="str">
        <f t="shared" ref="AC3270:AC3333" si="377">IF(N3270&lt;&gt;"",1,"")</f>
        <v/>
      </c>
      <c r="AE3270" s="132" t="str">
        <f t="shared" si="375"/>
        <v/>
      </c>
      <c r="AH3270" s="127" t="str">
        <f t="shared" si="374"/>
        <v/>
      </c>
    </row>
    <row r="3271" spans="2:34" x14ac:dyDescent="0.3">
      <c r="B3271" s="127" t="str">
        <f t="shared" si="372"/>
        <v/>
      </c>
      <c r="C3271" s="127" t="str">
        <f t="shared" si="373"/>
        <v/>
      </c>
      <c r="E3271" s="159"/>
      <c r="F3271" s="148" t="str">
        <f>IFERROR(VLOOKUP(CONCATENATE(G3271,E3271),LOTES!$A$6:$D$1002,4,0),"")</f>
        <v/>
      </c>
      <c r="H3271" s="136" t="str">
        <f>IFERROR(VLOOKUP(CONCATENATE(G3271,E3271),LOTES!$A$6:$F$1000,6,0),"")</f>
        <v/>
      </c>
      <c r="I3271" s="132" t="str">
        <f t="shared" si="376"/>
        <v/>
      </c>
      <c r="R3271" s="132" t="str">
        <f>IFERROR(VLOOKUP(Q3271,PROVEEDORES!$A$2:$B$100,2,0),"")</f>
        <v/>
      </c>
      <c r="U3271" s="127" t="str">
        <f>IFERROR(VLOOKUP(V3271,TRANSPORTE!$A$4:$B$99,2,0),"")</f>
        <v/>
      </c>
      <c r="Y3271" s="127" t="str">
        <f>IFERROR(VLOOKUP(V3271,TRANSPORTE!$A$4:$C$99,3,0),"")</f>
        <v/>
      </c>
      <c r="Z3271" s="127" t="str">
        <f>IFERROR(VLOOKUP(V3271,TRANSPORTE!$A$4:$D$99,4,0),"")</f>
        <v/>
      </c>
      <c r="AA3271" s="127" t="str">
        <f>IFERROR(VLOOKUP(V3271,TRANSPORTE!$A$4:$E$99,5,0),"")</f>
        <v/>
      </c>
      <c r="AB3271" s="127" t="str">
        <f t="shared" si="371"/>
        <v/>
      </c>
      <c r="AC3271" s="127" t="str">
        <f t="shared" si="377"/>
        <v/>
      </c>
      <c r="AE3271" s="132" t="str">
        <f t="shared" si="375"/>
        <v/>
      </c>
      <c r="AH3271" s="127" t="str">
        <f t="shared" si="374"/>
        <v/>
      </c>
    </row>
    <row r="3272" spans="2:34" x14ac:dyDescent="0.3">
      <c r="B3272" s="127" t="str">
        <f t="shared" si="372"/>
        <v/>
      </c>
      <c r="C3272" s="127" t="str">
        <f t="shared" si="373"/>
        <v/>
      </c>
      <c r="E3272" s="159"/>
      <c r="F3272" s="148" t="str">
        <f>IFERROR(VLOOKUP(CONCATENATE(G3272,E3272),LOTES!$A$6:$D$1002,4,0),"")</f>
        <v/>
      </c>
      <c r="H3272" s="136" t="str">
        <f>IFERROR(VLOOKUP(CONCATENATE(G3272,E3272),LOTES!$A$6:$F$1000,6,0),"")</f>
        <v/>
      </c>
      <c r="I3272" s="132" t="str">
        <f t="shared" si="376"/>
        <v/>
      </c>
      <c r="R3272" s="132" t="str">
        <f>IFERROR(VLOOKUP(Q3272,PROVEEDORES!$A$2:$B$100,2,0),"")</f>
        <v/>
      </c>
      <c r="U3272" s="127" t="str">
        <f>IFERROR(VLOOKUP(V3272,TRANSPORTE!$A$4:$B$99,2,0),"")</f>
        <v/>
      </c>
      <c r="Y3272" s="127" t="str">
        <f>IFERROR(VLOOKUP(V3272,TRANSPORTE!$A$4:$C$99,3,0),"")</f>
        <v/>
      </c>
      <c r="Z3272" s="127" t="str">
        <f>IFERROR(VLOOKUP(V3272,TRANSPORTE!$A$4:$D$99,4,0),"")</f>
        <v/>
      </c>
      <c r="AA3272" s="127" t="str">
        <f>IFERROR(VLOOKUP(V3272,TRANSPORTE!$A$4:$E$99,5,0),"")</f>
        <v/>
      </c>
      <c r="AB3272" s="127" t="str">
        <f t="shared" si="371"/>
        <v/>
      </c>
      <c r="AC3272" s="127" t="str">
        <f t="shared" si="377"/>
        <v/>
      </c>
      <c r="AE3272" s="132" t="str">
        <f t="shared" si="375"/>
        <v/>
      </c>
      <c r="AH3272" s="127" t="str">
        <f t="shared" si="374"/>
        <v/>
      </c>
    </row>
    <row r="3273" spans="2:34" x14ac:dyDescent="0.3">
      <c r="B3273" s="127" t="str">
        <f t="shared" si="372"/>
        <v/>
      </c>
      <c r="C3273" s="127" t="str">
        <f t="shared" si="373"/>
        <v/>
      </c>
      <c r="E3273" s="159"/>
      <c r="F3273" s="148" t="str">
        <f>IFERROR(VLOOKUP(CONCATENATE(G3273,E3273),LOTES!$A$6:$D$1002,4,0),"")</f>
        <v/>
      </c>
      <c r="H3273" s="136" t="str">
        <f>IFERROR(VLOOKUP(CONCATENATE(G3273,E3273),LOTES!$A$6:$F$1000,6,0),"")</f>
        <v/>
      </c>
      <c r="I3273" s="132" t="str">
        <f t="shared" si="376"/>
        <v/>
      </c>
      <c r="R3273" s="132" t="str">
        <f>IFERROR(VLOOKUP(Q3273,PROVEEDORES!$A$2:$B$100,2,0),"")</f>
        <v/>
      </c>
      <c r="U3273" s="127" t="str">
        <f>IFERROR(VLOOKUP(V3273,TRANSPORTE!$A$4:$B$99,2,0),"")</f>
        <v/>
      </c>
      <c r="Y3273" s="127" t="str">
        <f>IFERROR(VLOOKUP(V3273,TRANSPORTE!$A$4:$C$99,3,0),"")</f>
        <v/>
      </c>
      <c r="Z3273" s="127" t="str">
        <f>IFERROR(VLOOKUP(V3273,TRANSPORTE!$A$4:$D$99,4,0),"")</f>
        <v/>
      </c>
      <c r="AA3273" s="127" t="str">
        <f>IFERROR(VLOOKUP(V3273,TRANSPORTE!$A$4:$E$99,5,0),"")</f>
        <v/>
      </c>
      <c r="AB3273" s="127" t="str">
        <f t="shared" si="371"/>
        <v/>
      </c>
      <c r="AC3273" s="127" t="str">
        <f t="shared" si="377"/>
        <v/>
      </c>
      <c r="AE3273" s="132" t="str">
        <f t="shared" si="375"/>
        <v/>
      </c>
      <c r="AH3273" s="127" t="str">
        <f t="shared" si="374"/>
        <v/>
      </c>
    </row>
    <row r="3274" spans="2:34" x14ac:dyDescent="0.3">
      <c r="B3274" s="127" t="str">
        <f t="shared" si="372"/>
        <v/>
      </c>
      <c r="C3274" s="127" t="str">
        <f t="shared" si="373"/>
        <v/>
      </c>
      <c r="E3274" s="159"/>
      <c r="F3274" s="148" t="str">
        <f>IFERROR(VLOOKUP(CONCATENATE(G3274,E3274),LOTES!$A$6:$D$1002,4,0),"")</f>
        <v/>
      </c>
      <c r="H3274" s="136" t="str">
        <f>IFERROR(VLOOKUP(CONCATENATE(G3274,E3274),LOTES!$A$6:$F$1000,6,0),"")</f>
        <v/>
      </c>
      <c r="I3274" s="132" t="str">
        <f t="shared" si="376"/>
        <v/>
      </c>
      <c r="R3274" s="132" t="str">
        <f>IFERROR(VLOOKUP(Q3274,PROVEEDORES!$A$2:$B$100,2,0),"")</f>
        <v/>
      </c>
      <c r="U3274" s="127" t="str">
        <f>IFERROR(VLOOKUP(V3274,TRANSPORTE!$A$4:$B$99,2,0),"")</f>
        <v/>
      </c>
      <c r="Y3274" s="127" t="str">
        <f>IFERROR(VLOOKUP(V3274,TRANSPORTE!$A$4:$C$99,3,0),"")</f>
        <v/>
      </c>
      <c r="Z3274" s="127" t="str">
        <f>IFERROR(VLOOKUP(V3274,TRANSPORTE!$A$4:$D$99,4,0),"")</f>
        <v/>
      </c>
      <c r="AA3274" s="127" t="str">
        <f>IFERROR(VLOOKUP(V3274,TRANSPORTE!$A$4:$E$99,5,0),"")</f>
        <v/>
      </c>
      <c r="AB3274" s="127" t="str">
        <f t="shared" si="371"/>
        <v/>
      </c>
      <c r="AC3274" s="127" t="str">
        <f t="shared" si="377"/>
        <v/>
      </c>
      <c r="AE3274" s="132" t="str">
        <f t="shared" si="375"/>
        <v/>
      </c>
      <c r="AH3274" s="127" t="str">
        <f t="shared" si="374"/>
        <v/>
      </c>
    </row>
    <row r="3275" spans="2:34" x14ac:dyDescent="0.3">
      <c r="B3275" s="127" t="str">
        <f t="shared" si="372"/>
        <v/>
      </c>
      <c r="C3275" s="127" t="str">
        <f t="shared" si="373"/>
        <v/>
      </c>
      <c r="E3275" s="159"/>
      <c r="F3275" s="148" t="str">
        <f>IFERROR(VLOOKUP(CONCATENATE(G3275,E3275),LOTES!$A$6:$D$1002,4,0),"")</f>
        <v/>
      </c>
      <c r="H3275" s="136" t="str">
        <f>IFERROR(VLOOKUP(CONCATENATE(G3275,E3275),LOTES!$A$6:$F$1000,6,0),"")</f>
        <v/>
      </c>
      <c r="I3275" s="132" t="str">
        <f t="shared" si="376"/>
        <v/>
      </c>
      <c r="R3275" s="132" t="str">
        <f>IFERROR(VLOOKUP(Q3275,PROVEEDORES!$A$2:$B$100,2,0),"")</f>
        <v/>
      </c>
      <c r="U3275" s="127" t="str">
        <f>IFERROR(VLOOKUP(V3275,TRANSPORTE!$A$4:$B$99,2,0),"")</f>
        <v/>
      </c>
      <c r="Y3275" s="127" t="str">
        <f>IFERROR(VLOOKUP(V3275,TRANSPORTE!$A$4:$C$99,3,0),"")</f>
        <v/>
      </c>
      <c r="Z3275" s="127" t="str">
        <f>IFERROR(VLOOKUP(V3275,TRANSPORTE!$A$4:$D$99,4,0),"")</f>
        <v/>
      </c>
      <c r="AA3275" s="127" t="str">
        <f>IFERROR(VLOOKUP(V3275,TRANSPORTE!$A$4:$E$99,5,0),"")</f>
        <v/>
      </c>
      <c r="AB3275" s="127" t="str">
        <f t="shared" ref="AB3275:AB3338" si="378">IF(N3275&lt;&gt;"",IF(A3275&lt;&gt;A3274,1,IF(N3275=N3274,AB3274,AB3274+1)),"")</f>
        <v/>
      </c>
      <c r="AC3275" s="127" t="str">
        <f t="shared" si="377"/>
        <v/>
      </c>
      <c r="AE3275" s="132" t="str">
        <f t="shared" si="375"/>
        <v/>
      </c>
      <c r="AH3275" s="127" t="str">
        <f t="shared" si="374"/>
        <v/>
      </c>
    </row>
    <row r="3276" spans="2:34" x14ac:dyDescent="0.3">
      <c r="B3276" s="127" t="str">
        <f t="shared" si="372"/>
        <v/>
      </c>
      <c r="C3276" s="127" t="str">
        <f t="shared" si="373"/>
        <v/>
      </c>
      <c r="E3276" s="159"/>
      <c r="F3276" s="148" t="str">
        <f>IFERROR(VLOOKUP(CONCATENATE(G3276,E3276),LOTES!$A$6:$D$1002,4,0),"")</f>
        <v/>
      </c>
      <c r="H3276" s="136" t="str">
        <f>IFERROR(VLOOKUP(CONCATENATE(G3276,E3276),LOTES!$A$6:$F$1000,6,0),"")</f>
        <v/>
      </c>
      <c r="I3276" s="132" t="str">
        <f t="shared" si="376"/>
        <v/>
      </c>
      <c r="R3276" s="132" t="str">
        <f>IFERROR(VLOOKUP(Q3276,PROVEEDORES!$A$2:$B$100,2,0),"")</f>
        <v/>
      </c>
      <c r="U3276" s="127" t="str">
        <f>IFERROR(VLOOKUP(V3276,TRANSPORTE!$A$4:$B$99,2,0),"")</f>
        <v/>
      </c>
      <c r="Y3276" s="127" t="str">
        <f>IFERROR(VLOOKUP(V3276,TRANSPORTE!$A$4:$C$99,3,0),"")</f>
        <v/>
      </c>
      <c r="Z3276" s="127" t="str">
        <f>IFERROR(VLOOKUP(V3276,TRANSPORTE!$A$4:$D$99,4,0),"")</f>
        <v/>
      </c>
      <c r="AA3276" s="127" t="str">
        <f>IFERROR(VLOOKUP(V3276,TRANSPORTE!$A$4:$E$99,5,0),"")</f>
        <v/>
      </c>
      <c r="AB3276" s="127" t="str">
        <f t="shared" si="378"/>
        <v/>
      </c>
      <c r="AC3276" s="127" t="str">
        <f t="shared" si="377"/>
        <v/>
      </c>
      <c r="AE3276" s="132" t="str">
        <f t="shared" si="375"/>
        <v/>
      </c>
      <c r="AH3276" s="127" t="str">
        <f t="shared" si="374"/>
        <v/>
      </c>
    </row>
    <row r="3277" spans="2:34" x14ac:dyDescent="0.3">
      <c r="B3277" s="127" t="str">
        <f t="shared" si="372"/>
        <v/>
      </c>
      <c r="C3277" s="127" t="str">
        <f t="shared" si="373"/>
        <v/>
      </c>
      <c r="E3277" s="159"/>
      <c r="F3277" s="148" t="str">
        <f>IFERROR(VLOOKUP(CONCATENATE(G3277,E3277),LOTES!$A$6:$D$1002,4,0),"")</f>
        <v/>
      </c>
      <c r="H3277" s="136" t="str">
        <f>IFERROR(VLOOKUP(CONCATENATE(G3277,E3277),LOTES!$A$6:$F$1000,6,0),"")</f>
        <v/>
      </c>
      <c r="I3277" s="132" t="str">
        <f t="shared" si="376"/>
        <v/>
      </c>
      <c r="R3277" s="132" t="str">
        <f>IFERROR(VLOOKUP(Q3277,PROVEEDORES!$A$2:$B$100,2,0),"")</f>
        <v/>
      </c>
      <c r="U3277" s="127" t="str">
        <f>IFERROR(VLOOKUP(V3277,TRANSPORTE!$A$4:$B$99,2,0),"")</f>
        <v/>
      </c>
      <c r="Y3277" s="127" t="str">
        <f>IFERROR(VLOOKUP(V3277,TRANSPORTE!$A$4:$C$99,3,0),"")</f>
        <v/>
      </c>
      <c r="Z3277" s="127" t="str">
        <f>IFERROR(VLOOKUP(V3277,TRANSPORTE!$A$4:$D$99,4,0),"")</f>
        <v/>
      </c>
      <c r="AA3277" s="127" t="str">
        <f>IFERROR(VLOOKUP(V3277,TRANSPORTE!$A$4:$E$99,5,0),"")</f>
        <v/>
      </c>
      <c r="AB3277" s="127" t="str">
        <f t="shared" si="378"/>
        <v/>
      </c>
      <c r="AC3277" s="127" t="str">
        <f t="shared" si="377"/>
        <v/>
      </c>
      <c r="AE3277" s="132" t="str">
        <f t="shared" si="375"/>
        <v/>
      </c>
      <c r="AH3277" s="127" t="str">
        <f t="shared" si="374"/>
        <v/>
      </c>
    </row>
    <row r="3278" spans="2:34" x14ac:dyDescent="0.3">
      <c r="B3278" s="127" t="str">
        <f t="shared" si="372"/>
        <v/>
      </c>
      <c r="C3278" s="127" t="str">
        <f t="shared" si="373"/>
        <v/>
      </c>
      <c r="E3278" s="159"/>
      <c r="F3278" s="148" t="str">
        <f>IFERROR(VLOOKUP(CONCATENATE(G3278,E3278),LOTES!$A$6:$D$1002,4,0),"")</f>
        <v/>
      </c>
      <c r="H3278" s="136" t="str">
        <f>IFERROR(VLOOKUP(CONCATENATE(G3278,E3278),LOTES!$A$6:$F$1000,6,0),"")</f>
        <v/>
      </c>
      <c r="I3278" s="132" t="str">
        <f t="shared" si="376"/>
        <v/>
      </c>
      <c r="R3278" s="132" t="str">
        <f>IFERROR(VLOOKUP(Q3278,PROVEEDORES!$A$2:$B$100,2,0),"")</f>
        <v/>
      </c>
      <c r="U3278" s="127" t="str">
        <f>IFERROR(VLOOKUP(V3278,TRANSPORTE!$A$4:$B$99,2,0),"")</f>
        <v/>
      </c>
      <c r="Y3278" s="127" t="str">
        <f>IFERROR(VLOOKUP(V3278,TRANSPORTE!$A$4:$C$99,3,0),"")</f>
        <v/>
      </c>
      <c r="Z3278" s="127" t="str">
        <f>IFERROR(VLOOKUP(V3278,TRANSPORTE!$A$4:$D$99,4,0),"")</f>
        <v/>
      </c>
      <c r="AA3278" s="127" t="str">
        <f>IFERROR(VLOOKUP(V3278,TRANSPORTE!$A$4:$E$99,5,0),"")</f>
        <v/>
      </c>
      <c r="AB3278" s="127" t="str">
        <f t="shared" si="378"/>
        <v/>
      </c>
      <c r="AC3278" s="127" t="str">
        <f t="shared" si="377"/>
        <v/>
      </c>
      <c r="AE3278" s="132" t="str">
        <f t="shared" si="375"/>
        <v/>
      </c>
      <c r="AH3278" s="127" t="str">
        <f t="shared" si="374"/>
        <v/>
      </c>
    </row>
    <row r="3279" spans="2:34" x14ac:dyDescent="0.3">
      <c r="B3279" s="127" t="str">
        <f t="shared" si="372"/>
        <v/>
      </c>
      <c r="C3279" s="127" t="str">
        <f t="shared" si="373"/>
        <v/>
      </c>
      <c r="E3279" s="159"/>
      <c r="F3279" s="148" t="str">
        <f>IFERROR(VLOOKUP(CONCATENATE(G3279,E3279),LOTES!$A$6:$D$1002,4,0),"")</f>
        <v/>
      </c>
      <c r="H3279" s="136" t="str">
        <f>IFERROR(VLOOKUP(CONCATENATE(G3279,E3279),LOTES!$A$6:$F$1000,6,0),"")</f>
        <v/>
      </c>
      <c r="I3279" s="132" t="str">
        <f t="shared" si="376"/>
        <v/>
      </c>
      <c r="R3279" s="132" t="str">
        <f>IFERROR(VLOOKUP(Q3279,PROVEEDORES!$A$2:$B$100,2,0),"")</f>
        <v/>
      </c>
      <c r="U3279" s="127" t="str">
        <f>IFERROR(VLOOKUP(V3279,TRANSPORTE!$A$4:$B$99,2,0),"")</f>
        <v/>
      </c>
      <c r="Y3279" s="127" t="str">
        <f>IFERROR(VLOOKUP(V3279,TRANSPORTE!$A$4:$C$99,3,0),"")</f>
        <v/>
      </c>
      <c r="Z3279" s="127" t="str">
        <f>IFERROR(VLOOKUP(V3279,TRANSPORTE!$A$4:$D$99,4,0),"")</f>
        <v/>
      </c>
      <c r="AA3279" s="127" t="str">
        <f>IFERROR(VLOOKUP(V3279,TRANSPORTE!$A$4:$E$99,5,0),"")</f>
        <v/>
      </c>
      <c r="AB3279" s="127" t="str">
        <f t="shared" si="378"/>
        <v/>
      </c>
      <c r="AC3279" s="127" t="str">
        <f t="shared" si="377"/>
        <v/>
      </c>
      <c r="AE3279" s="132" t="str">
        <f t="shared" si="375"/>
        <v/>
      </c>
      <c r="AH3279" s="127" t="str">
        <f t="shared" si="374"/>
        <v/>
      </c>
    </row>
    <row r="3280" spans="2:34" x14ac:dyDescent="0.3">
      <c r="B3280" s="127" t="str">
        <f t="shared" si="372"/>
        <v/>
      </c>
      <c r="C3280" s="127" t="str">
        <f t="shared" si="373"/>
        <v/>
      </c>
      <c r="E3280" s="159"/>
      <c r="F3280" s="148" t="str">
        <f>IFERROR(VLOOKUP(CONCATENATE(G3280,E3280),LOTES!$A$6:$D$1002,4,0),"")</f>
        <v/>
      </c>
      <c r="H3280" s="136" t="str">
        <f>IFERROR(VLOOKUP(CONCATENATE(G3280,E3280),LOTES!$A$6:$F$1000,6,0),"")</f>
        <v/>
      </c>
      <c r="I3280" s="132" t="str">
        <f t="shared" si="376"/>
        <v/>
      </c>
      <c r="R3280" s="132" t="str">
        <f>IFERROR(VLOOKUP(Q3280,PROVEEDORES!$A$2:$B$100,2,0),"")</f>
        <v/>
      </c>
      <c r="U3280" s="127" t="str">
        <f>IFERROR(VLOOKUP(V3280,TRANSPORTE!$A$4:$B$99,2,0),"")</f>
        <v/>
      </c>
      <c r="Y3280" s="127" t="str">
        <f>IFERROR(VLOOKUP(V3280,TRANSPORTE!$A$4:$C$99,3,0),"")</f>
        <v/>
      </c>
      <c r="Z3280" s="127" t="str">
        <f>IFERROR(VLOOKUP(V3280,TRANSPORTE!$A$4:$D$99,4,0),"")</f>
        <v/>
      </c>
      <c r="AA3280" s="127" t="str">
        <f>IFERROR(VLOOKUP(V3280,TRANSPORTE!$A$4:$E$99,5,0),"")</f>
        <v/>
      </c>
      <c r="AB3280" s="127" t="str">
        <f t="shared" si="378"/>
        <v/>
      </c>
      <c r="AC3280" s="127" t="str">
        <f t="shared" si="377"/>
        <v/>
      </c>
      <c r="AE3280" s="132" t="str">
        <f t="shared" si="375"/>
        <v/>
      </c>
      <c r="AH3280" s="127" t="str">
        <f t="shared" si="374"/>
        <v/>
      </c>
    </row>
    <row r="3281" spans="2:34" x14ac:dyDescent="0.3">
      <c r="B3281" s="127" t="str">
        <f t="shared" si="372"/>
        <v/>
      </c>
      <c r="C3281" s="127" t="str">
        <f t="shared" si="373"/>
        <v/>
      </c>
      <c r="E3281" s="159"/>
      <c r="F3281" s="148" t="str">
        <f>IFERROR(VLOOKUP(CONCATENATE(G3281,E3281),LOTES!$A$6:$D$1002,4,0),"")</f>
        <v/>
      </c>
      <c r="H3281" s="136" t="str">
        <f>IFERROR(VLOOKUP(CONCATENATE(G3281,E3281),LOTES!$A$6:$F$1000,6,0),"")</f>
        <v/>
      </c>
      <c r="I3281" s="132" t="str">
        <f t="shared" si="376"/>
        <v/>
      </c>
      <c r="R3281" s="132" t="str">
        <f>IFERROR(VLOOKUP(Q3281,PROVEEDORES!$A$2:$B$100,2,0),"")</f>
        <v/>
      </c>
      <c r="U3281" s="127" t="str">
        <f>IFERROR(VLOOKUP(V3281,TRANSPORTE!$A$4:$B$99,2,0),"")</f>
        <v/>
      </c>
      <c r="Y3281" s="127" t="str">
        <f>IFERROR(VLOOKUP(V3281,TRANSPORTE!$A$4:$C$99,3,0),"")</f>
        <v/>
      </c>
      <c r="Z3281" s="127" t="str">
        <f>IFERROR(VLOOKUP(V3281,TRANSPORTE!$A$4:$D$99,4,0),"")</f>
        <v/>
      </c>
      <c r="AA3281" s="127" t="str">
        <f>IFERROR(VLOOKUP(V3281,TRANSPORTE!$A$4:$E$99,5,0),"")</f>
        <v/>
      </c>
      <c r="AB3281" s="127" t="str">
        <f t="shared" si="378"/>
        <v/>
      </c>
      <c r="AC3281" s="127" t="str">
        <f t="shared" si="377"/>
        <v/>
      </c>
      <c r="AE3281" s="132" t="str">
        <f t="shared" si="375"/>
        <v/>
      </c>
      <c r="AH3281" s="127" t="str">
        <f t="shared" si="374"/>
        <v/>
      </c>
    </row>
    <row r="3282" spans="2:34" x14ac:dyDescent="0.3">
      <c r="B3282" s="127" t="str">
        <f t="shared" si="372"/>
        <v/>
      </c>
      <c r="C3282" s="127" t="str">
        <f t="shared" si="373"/>
        <v/>
      </c>
      <c r="E3282" s="159"/>
      <c r="F3282" s="148" t="str">
        <f>IFERROR(VLOOKUP(CONCATENATE(G3282,E3282),LOTES!$A$6:$D$1002,4,0),"")</f>
        <v/>
      </c>
      <c r="H3282" s="136" t="str">
        <f>IFERROR(VLOOKUP(CONCATENATE(G3282,E3282),LOTES!$A$6:$F$1000,6,0),"")</f>
        <v/>
      </c>
      <c r="I3282" s="132" t="str">
        <f t="shared" si="376"/>
        <v/>
      </c>
      <c r="R3282" s="132" t="str">
        <f>IFERROR(VLOOKUP(Q3282,PROVEEDORES!$A$2:$B$100,2,0),"")</f>
        <v/>
      </c>
      <c r="U3282" s="127" t="str">
        <f>IFERROR(VLOOKUP(V3282,TRANSPORTE!$A$4:$B$99,2,0),"")</f>
        <v/>
      </c>
      <c r="Y3282" s="127" t="str">
        <f>IFERROR(VLOOKUP(V3282,TRANSPORTE!$A$4:$C$99,3,0),"")</f>
        <v/>
      </c>
      <c r="Z3282" s="127" t="str">
        <f>IFERROR(VLOOKUP(V3282,TRANSPORTE!$A$4:$D$99,4,0),"")</f>
        <v/>
      </c>
      <c r="AA3282" s="127" t="str">
        <f>IFERROR(VLOOKUP(V3282,TRANSPORTE!$A$4:$E$99,5,0),"")</f>
        <v/>
      </c>
      <c r="AB3282" s="127" t="str">
        <f t="shared" si="378"/>
        <v/>
      </c>
      <c r="AC3282" s="127" t="str">
        <f t="shared" si="377"/>
        <v/>
      </c>
      <c r="AE3282" s="132" t="str">
        <f t="shared" si="375"/>
        <v/>
      </c>
      <c r="AH3282" s="127" t="str">
        <f t="shared" si="374"/>
        <v/>
      </c>
    </row>
    <row r="3283" spans="2:34" x14ac:dyDescent="0.3">
      <c r="B3283" s="127" t="str">
        <f t="shared" si="372"/>
        <v/>
      </c>
      <c r="C3283" s="127" t="str">
        <f t="shared" si="373"/>
        <v/>
      </c>
      <c r="E3283" s="159"/>
      <c r="F3283" s="148" t="str">
        <f>IFERROR(VLOOKUP(CONCATENATE(G3283,E3283),LOTES!$A$6:$D$1002,4,0),"")</f>
        <v/>
      </c>
      <c r="H3283" s="136" t="str">
        <f>IFERROR(VLOOKUP(CONCATENATE(G3283,E3283),LOTES!$A$6:$F$1000,6,0),"")</f>
        <v/>
      </c>
      <c r="I3283" s="132" t="str">
        <f t="shared" si="376"/>
        <v/>
      </c>
      <c r="R3283" s="132" t="str">
        <f>IFERROR(VLOOKUP(Q3283,PROVEEDORES!$A$2:$B$100,2,0),"")</f>
        <v/>
      </c>
      <c r="U3283" s="127" t="str">
        <f>IFERROR(VLOOKUP(V3283,TRANSPORTE!$A$4:$B$99,2,0),"")</f>
        <v/>
      </c>
      <c r="Y3283" s="127" t="str">
        <f>IFERROR(VLOOKUP(V3283,TRANSPORTE!$A$4:$C$99,3,0),"")</f>
        <v/>
      </c>
      <c r="Z3283" s="127" t="str">
        <f>IFERROR(VLOOKUP(V3283,TRANSPORTE!$A$4:$D$99,4,0),"")</f>
        <v/>
      </c>
      <c r="AA3283" s="127" t="str">
        <f>IFERROR(VLOOKUP(V3283,TRANSPORTE!$A$4:$E$99,5,0),"")</f>
        <v/>
      </c>
      <c r="AB3283" s="127" t="str">
        <f t="shared" si="378"/>
        <v/>
      </c>
      <c r="AC3283" s="127" t="str">
        <f t="shared" si="377"/>
        <v/>
      </c>
      <c r="AE3283" s="132" t="str">
        <f t="shared" si="375"/>
        <v/>
      </c>
      <c r="AH3283" s="127" t="str">
        <f t="shared" si="374"/>
        <v/>
      </c>
    </row>
    <row r="3284" spans="2:34" x14ac:dyDescent="0.3">
      <c r="B3284" s="127" t="str">
        <f t="shared" si="372"/>
        <v/>
      </c>
      <c r="C3284" s="127" t="str">
        <f t="shared" si="373"/>
        <v/>
      </c>
      <c r="E3284" s="159"/>
      <c r="F3284" s="148" t="str">
        <f>IFERROR(VLOOKUP(CONCATENATE(G3284,E3284),LOTES!$A$6:$D$1002,4,0),"")</f>
        <v/>
      </c>
      <c r="H3284" s="136" t="str">
        <f>IFERROR(VLOOKUP(CONCATENATE(G3284,E3284),LOTES!$A$6:$F$1000,6,0),"")</f>
        <v/>
      </c>
      <c r="I3284" s="132" t="str">
        <f t="shared" si="376"/>
        <v/>
      </c>
      <c r="R3284" s="132" t="str">
        <f>IFERROR(VLOOKUP(Q3284,PROVEEDORES!$A$2:$B$100,2,0),"")</f>
        <v/>
      </c>
      <c r="U3284" s="127" t="str">
        <f>IFERROR(VLOOKUP(V3284,TRANSPORTE!$A$4:$B$99,2,0),"")</f>
        <v/>
      </c>
      <c r="Y3284" s="127" t="str">
        <f>IFERROR(VLOOKUP(V3284,TRANSPORTE!$A$4:$C$99,3,0),"")</f>
        <v/>
      </c>
      <c r="Z3284" s="127" t="str">
        <f>IFERROR(VLOOKUP(V3284,TRANSPORTE!$A$4:$D$99,4,0),"")</f>
        <v/>
      </c>
      <c r="AA3284" s="127" t="str">
        <f>IFERROR(VLOOKUP(V3284,TRANSPORTE!$A$4:$E$99,5,0),"")</f>
        <v/>
      </c>
      <c r="AB3284" s="127" t="str">
        <f t="shared" si="378"/>
        <v/>
      </c>
      <c r="AC3284" s="127" t="str">
        <f t="shared" si="377"/>
        <v/>
      </c>
      <c r="AE3284" s="132" t="str">
        <f t="shared" si="375"/>
        <v/>
      </c>
      <c r="AH3284" s="127" t="str">
        <f t="shared" si="374"/>
        <v/>
      </c>
    </row>
    <row r="3285" spans="2:34" x14ac:dyDescent="0.3">
      <c r="B3285" s="127" t="str">
        <f t="shared" si="372"/>
        <v/>
      </c>
      <c r="C3285" s="127" t="str">
        <f t="shared" si="373"/>
        <v/>
      </c>
      <c r="E3285" s="159"/>
      <c r="F3285" s="148" t="str">
        <f>IFERROR(VLOOKUP(CONCATENATE(G3285,E3285),LOTES!$A$6:$D$1002,4,0),"")</f>
        <v/>
      </c>
      <c r="H3285" s="136" t="str">
        <f>IFERROR(VLOOKUP(CONCATENATE(G3285,E3285),LOTES!$A$6:$F$1000,6,0),"")</f>
        <v/>
      </c>
      <c r="I3285" s="132" t="str">
        <f t="shared" si="376"/>
        <v/>
      </c>
      <c r="R3285" s="132" t="str">
        <f>IFERROR(VLOOKUP(Q3285,PROVEEDORES!$A$2:$B$100,2,0),"")</f>
        <v/>
      </c>
      <c r="U3285" s="127" t="str">
        <f>IFERROR(VLOOKUP(V3285,TRANSPORTE!$A$4:$B$99,2,0),"")</f>
        <v/>
      </c>
      <c r="Y3285" s="127" t="str">
        <f>IFERROR(VLOOKUP(V3285,TRANSPORTE!$A$4:$C$99,3,0),"")</f>
        <v/>
      </c>
      <c r="Z3285" s="127" t="str">
        <f>IFERROR(VLOOKUP(V3285,TRANSPORTE!$A$4:$D$99,4,0),"")</f>
        <v/>
      </c>
      <c r="AA3285" s="127" t="str">
        <f>IFERROR(VLOOKUP(V3285,TRANSPORTE!$A$4:$E$99,5,0),"")</f>
        <v/>
      </c>
      <c r="AB3285" s="127" t="str">
        <f t="shared" si="378"/>
        <v/>
      </c>
      <c r="AC3285" s="127" t="str">
        <f t="shared" si="377"/>
        <v/>
      </c>
      <c r="AE3285" s="132" t="str">
        <f t="shared" si="375"/>
        <v/>
      </c>
      <c r="AH3285" s="127" t="str">
        <f t="shared" si="374"/>
        <v/>
      </c>
    </row>
    <row r="3286" spans="2:34" x14ac:dyDescent="0.3">
      <c r="B3286" s="127" t="str">
        <f t="shared" si="372"/>
        <v/>
      </c>
      <c r="C3286" s="127" t="str">
        <f t="shared" si="373"/>
        <v/>
      </c>
      <c r="E3286" s="159"/>
      <c r="F3286" s="148" t="str">
        <f>IFERROR(VLOOKUP(CONCATENATE(G3286,E3286),LOTES!$A$6:$D$1002,4,0),"")</f>
        <v/>
      </c>
      <c r="H3286" s="136" t="str">
        <f>IFERROR(VLOOKUP(CONCATENATE(G3286,E3286),LOTES!$A$6:$F$1000,6,0),"")</f>
        <v/>
      </c>
      <c r="I3286" s="132" t="str">
        <f t="shared" si="376"/>
        <v/>
      </c>
      <c r="R3286" s="132" t="str">
        <f>IFERROR(VLOOKUP(Q3286,PROVEEDORES!$A$2:$B$100,2,0),"")</f>
        <v/>
      </c>
      <c r="U3286" s="127" t="str">
        <f>IFERROR(VLOOKUP(V3286,TRANSPORTE!$A$4:$B$99,2,0),"")</f>
        <v/>
      </c>
      <c r="Y3286" s="127" t="str">
        <f>IFERROR(VLOOKUP(V3286,TRANSPORTE!$A$4:$C$99,3,0),"")</f>
        <v/>
      </c>
      <c r="Z3286" s="127" t="str">
        <f>IFERROR(VLOOKUP(V3286,TRANSPORTE!$A$4:$D$99,4,0),"")</f>
        <v/>
      </c>
      <c r="AA3286" s="127" t="str">
        <f>IFERROR(VLOOKUP(V3286,TRANSPORTE!$A$4:$E$99,5,0),"")</f>
        <v/>
      </c>
      <c r="AB3286" s="127" t="str">
        <f t="shared" si="378"/>
        <v/>
      </c>
      <c r="AC3286" s="127" t="str">
        <f t="shared" si="377"/>
        <v/>
      </c>
      <c r="AE3286" s="132" t="str">
        <f t="shared" si="375"/>
        <v/>
      </c>
      <c r="AH3286" s="127" t="str">
        <f t="shared" si="374"/>
        <v/>
      </c>
    </row>
    <row r="3287" spans="2:34" x14ac:dyDescent="0.3">
      <c r="B3287" s="127" t="str">
        <f t="shared" si="372"/>
        <v/>
      </c>
      <c r="C3287" s="127" t="str">
        <f t="shared" si="373"/>
        <v/>
      </c>
      <c r="E3287" s="159"/>
      <c r="F3287" s="148" t="str">
        <f>IFERROR(VLOOKUP(CONCATENATE(G3287,E3287),LOTES!$A$6:$D$1002,4,0),"")</f>
        <v/>
      </c>
      <c r="H3287" s="136" t="str">
        <f>IFERROR(VLOOKUP(CONCATENATE(G3287,E3287),LOTES!$A$6:$F$1000,6,0),"")</f>
        <v/>
      </c>
      <c r="I3287" s="132" t="str">
        <f t="shared" si="376"/>
        <v/>
      </c>
      <c r="R3287" s="132" t="str">
        <f>IFERROR(VLOOKUP(Q3287,PROVEEDORES!$A$2:$B$100,2,0),"")</f>
        <v/>
      </c>
      <c r="U3287" s="127" t="str">
        <f>IFERROR(VLOOKUP(V3287,TRANSPORTE!$A$4:$B$99,2,0),"")</f>
        <v/>
      </c>
      <c r="Y3287" s="127" t="str">
        <f>IFERROR(VLOOKUP(V3287,TRANSPORTE!$A$4:$C$99,3,0),"")</f>
        <v/>
      </c>
      <c r="Z3287" s="127" t="str">
        <f>IFERROR(VLOOKUP(V3287,TRANSPORTE!$A$4:$D$99,4,0),"")</f>
        <v/>
      </c>
      <c r="AA3287" s="127" t="str">
        <f>IFERROR(VLOOKUP(V3287,TRANSPORTE!$A$4:$E$99,5,0),"")</f>
        <v/>
      </c>
      <c r="AB3287" s="127" t="str">
        <f t="shared" si="378"/>
        <v/>
      </c>
      <c r="AC3287" s="127" t="str">
        <f t="shared" si="377"/>
        <v/>
      </c>
      <c r="AE3287" s="132" t="str">
        <f t="shared" si="375"/>
        <v/>
      </c>
      <c r="AH3287" s="127" t="str">
        <f t="shared" si="374"/>
        <v/>
      </c>
    </row>
    <row r="3288" spans="2:34" x14ac:dyDescent="0.3">
      <c r="B3288" s="127" t="str">
        <f t="shared" si="372"/>
        <v/>
      </c>
      <c r="C3288" s="127" t="str">
        <f t="shared" si="373"/>
        <v/>
      </c>
      <c r="E3288" s="159"/>
      <c r="F3288" s="148" t="str">
        <f>IFERROR(VLOOKUP(CONCATENATE(G3288,E3288),LOTES!$A$6:$D$1002,4,0),"")</f>
        <v/>
      </c>
      <c r="H3288" s="136" t="str">
        <f>IFERROR(VLOOKUP(CONCATENATE(G3288,E3288),LOTES!$A$6:$F$1000,6,0),"")</f>
        <v/>
      </c>
      <c r="I3288" s="132" t="str">
        <f t="shared" si="376"/>
        <v/>
      </c>
      <c r="R3288" s="132" t="str">
        <f>IFERROR(VLOOKUP(Q3288,PROVEEDORES!$A$2:$B$100,2,0),"")</f>
        <v/>
      </c>
      <c r="U3288" s="127" t="str">
        <f>IFERROR(VLOOKUP(V3288,TRANSPORTE!$A$4:$B$99,2,0),"")</f>
        <v/>
      </c>
      <c r="Y3288" s="127" t="str">
        <f>IFERROR(VLOOKUP(V3288,TRANSPORTE!$A$4:$C$99,3,0),"")</f>
        <v/>
      </c>
      <c r="Z3288" s="127" t="str">
        <f>IFERROR(VLOOKUP(V3288,TRANSPORTE!$A$4:$D$99,4,0),"")</f>
        <v/>
      </c>
      <c r="AA3288" s="127" t="str">
        <f>IFERROR(VLOOKUP(V3288,TRANSPORTE!$A$4:$E$99,5,0),"")</f>
        <v/>
      </c>
      <c r="AB3288" s="127" t="str">
        <f t="shared" si="378"/>
        <v/>
      </c>
      <c r="AC3288" s="127" t="str">
        <f t="shared" si="377"/>
        <v/>
      </c>
      <c r="AE3288" s="132" t="str">
        <f t="shared" si="375"/>
        <v/>
      </c>
      <c r="AH3288" s="127" t="str">
        <f t="shared" si="374"/>
        <v/>
      </c>
    </row>
    <row r="3289" spans="2:34" x14ac:dyDescent="0.3">
      <c r="B3289" s="127" t="str">
        <f t="shared" si="372"/>
        <v/>
      </c>
      <c r="C3289" s="127" t="str">
        <f t="shared" si="373"/>
        <v/>
      </c>
      <c r="E3289" s="159"/>
      <c r="F3289" s="148" t="str">
        <f>IFERROR(VLOOKUP(CONCATENATE(G3289,E3289),LOTES!$A$6:$D$1002,4,0),"")</f>
        <v/>
      </c>
      <c r="H3289" s="136" t="str">
        <f>IFERROR(VLOOKUP(CONCATENATE(G3289,E3289),LOTES!$A$6:$F$1000,6,0),"")</f>
        <v/>
      </c>
      <c r="I3289" s="132" t="str">
        <f t="shared" si="376"/>
        <v/>
      </c>
      <c r="R3289" s="132" t="str">
        <f>IFERROR(VLOOKUP(Q3289,PROVEEDORES!$A$2:$B$100,2,0),"")</f>
        <v/>
      </c>
      <c r="U3289" s="127" t="str">
        <f>IFERROR(VLOOKUP(V3289,TRANSPORTE!$A$4:$B$99,2,0),"")</f>
        <v/>
      </c>
      <c r="Y3289" s="127" t="str">
        <f>IFERROR(VLOOKUP(V3289,TRANSPORTE!$A$4:$C$99,3,0),"")</f>
        <v/>
      </c>
      <c r="Z3289" s="127" t="str">
        <f>IFERROR(VLOOKUP(V3289,TRANSPORTE!$A$4:$D$99,4,0),"")</f>
        <v/>
      </c>
      <c r="AA3289" s="127" t="str">
        <f>IFERROR(VLOOKUP(V3289,TRANSPORTE!$A$4:$E$99,5,0),"")</f>
        <v/>
      </c>
      <c r="AB3289" s="127" t="str">
        <f t="shared" si="378"/>
        <v/>
      </c>
      <c r="AC3289" s="127" t="str">
        <f t="shared" si="377"/>
        <v/>
      </c>
      <c r="AE3289" s="132" t="str">
        <f t="shared" si="375"/>
        <v/>
      </c>
      <c r="AH3289" s="127" t="str">
        <f t="shared" si="374"/>
        <v/>
      </c>
    </row>
    <row r="3290" spans="2:34" x14ac:dyDescent="0.3">
      <c r="B3290" s="127" t="str">
        <f t="shared" si="372"/>
        <v/>
      </c>
      <c r="C3290" s="127" t="str">
        <f t="shared" si="373"/>
        <v/>
      </c>
      <c r="E3290" s="159"/>
      <c r="F3290" s="148" t="str">
        <f>IFERROR(VLOOKUP(CONCATENATE(G3290,E3290),LOTES!$A$6:$D$1002,4,0),"")</f>
        <v/>
      </c>
      <c r="H3290" s="136" t="str">
        <f>IFERROR(VLOOKUP(CONCATENATE(G3290,E3290),LOTES!$A$6:$F$1000,6,0),"")</f>
        <v/>
      </c>
      <c r="I3290" s="132" t="str">
        <f t="shared" si="376"/>
        <v/>
      </c>
      <c r="R3290" s="132" t="str">
        <f>IFERROR(VLOOKUP(Q3290,PROVEEDORES!$A$2:$B$100,2,0),"")</f>
        <v/>
      </c>
      <c r="U3290" s="127" t="str">
        <f>IFERROR(VLOOKUP(V3290,TRANSPORTE!$A$4:$B$99,2,0),"")</f>
        <v/>
      </c>
      <c r="Y3290" s="127" t="str">
        <f>IFERROR(VLOOKUP(V3290,TRANSPORTE!$A$4:$C$99,3,0),"")</f>
        <v/>
      </c>
      <c r="Z3290" s="127" t="str">
        <f>IFERROR(VLOOKUP(V3290,TRANSPORTE!$A$4:$D$99,4,0),"")</f>
        <v/>
      </c>
      <c r="AA3290" s="127" t="str">
        <f>IFERROR(VLOOKUP(V3290,TRANSPORTE!$A$4:$E$99,5,0),"")</f>
        <v/>
      </c>
      <c r="AB3290" s="127" t="str">
        <f t="shared" si="378"/>
        <v/>
      </c>
      <c r="AC3290" s="127" t="str">
        <f t="shared" si="377"/>
        <v/>
      </c>
      <c r="AE3290" s="132" t="str">
        <f t="shared" si="375"/>
        <v/>
      </c>
      <c r="AH3290" s="127" t="str">
        <f t="shared" si="374"/>
        <v/>
      </c>
    </row>
    <row r="3291" spans="2:34" x14ac:dyDescent="0.3">
      <c r="B3291" s="127" t="str">
        <f t="shared" si="372"/>
        <v/>
      </c>
      <c r="C3291" s="127" t="str">
        <f t="shared" si="373"/>
        <v/>
      </c>
      <c r="E3291" s="159"/>
      <c r="F3291" s="148" t="str">
        <f>IFERROR(VLOOKUP(CONCATENATE(G3291,E3291),LOTES!$A$6:$D$1002,4,0),"")</f>
        <v/>
      </c>
      <c r="H3291" s="136" t="str">
        <f>IFERROR(VLOOKUP(CONCATENATE(G3291,E3291),LOTES!$A$6:$F$1000,6,0),"")</f>
        <v/>
      </c>
      <c r="I3291" s="132" t="str">
        <f t="shared" si="376"/>
        <v/>
      </c>
      <c r="R3291" s="132" t="str">
        <f>IFERROR(VLOOKUP(Q3291,PROVEEDORES!$A$2:$B$100,2,0),"")</f>
        <v/>
      </c>
      <c r="U3291" s="127" t="str">
        <f>IFERROR(VLOOKUP(V3291,TRANSPORTE!$A$4:$B$99,2,0),"")</f>
        <v/>
      </c>
      <c r="Y3291" s="127" t="str">
        <f>IFERROR(VLOOKUP(V3291,TRANSPORTE!$A$4:$C$99,3,0),"")</f>
        <v/>
      </c>
      <c r="Z3291" s="127" t="str">
        <f>IFERROR(VLOOKUP(V3291,TRANSPORTE!$A$4:$D$99,4,0),"")</f>
        <v/>
      </c>
      <c r="AA3291" s="127" t="str">
        <f>IFERROR(VLOOKUP(V3291,TRANSPORTE!$A$4:$E$99,5,0),"")</f>
        <v/>
      </c>
      <c r="AB3291" s="127" t="str">
        <f t="shared" si="378"/>
        <v/>
      </c>
      <c r="AC3291" s="127" t="str">
        <f t="shared" si="377"/>
        <v/>
      </c>
      <c r="AE3291" s="132" t="str">
        <f t="shared" si="375"/>
        <v/>
      </c>
      <c r="AH3291" s="127" t="str">
        <f t="shared" si="374"/>
        <v/>
      </c>
    </row>
    <row r="3292" spans="2:34" x14ac:dyDescent="0.3">
      <c r="B3292" s="127" t="str">
        <f t="shared" si="372"/>
        <v/>
      </c>
      <c r="C3292" s="127" t="str">
        <f t="shared" si="373"/>
        <v/>
      </c>
      <c r="E3292" s="159"/>
      <c r="F3292" s="148" t="str">
        <f>IFERROR(VLOOKUP(CONCATENATE(G3292,E3292),LOTES!$A$6:$D$1002,4,0),"")</f>
        <v/>
      </c>
      <c r="H3292" s="136" t="str">
        <f>IFERROR(VLOOKUP(CONCATENATE(G3292,E3292),LOTES!$A$6:$F$1000,6,0),"")</f>
        <v/>
      </c>
      <c r="I3292" s="132" t="str">
        <f t="shared" si="376"/>
        <v/>
      </c>
      <c r="R3292" s="132" t="str">
        <f>IFERROR(VLOOKUP(Q3292,PROVEEDORES!$A$2:$B$100,2,0),"")</f>
        <v/>
      </c>
      <c r="U3292" s="127" t="str">
        <f>IFERROR(VLOOKUP(V3292,TRANSPORTE!$A$4:$B$99,2,0),"")</f>
        <v/>
      </c>
      <c r="Y3292" s="127" t="str">
        <f>IFERROR(VLOOKUP(V3292,TRANSPORTE!$A$4:$C$99,3,0),"")</f>
        <v/>
      </c>
      <c r="Z3292" s="127" t="str">
        <f>IFERROR(VLOOKUP(V3292,TRANSPORTE!$A$4:$D$99,4,0),"")</f>
        <v/>
      </c>
      <c r="AA3292" s="127" t="str">
        <f>IFERROR(VLOOKUP(V3292,TRANSPORTE!$A$4:$E$99,5,0),"")</f>
        <v/>
      </c>
      <c r="AB3292" s="127" t="str">
        <f t="shared" si="378"/>
        <v/>
      </c>
      <c r="AC3292" s="127" t="str">
        <f t="shared" si="377"/>
        <v/>
      </c>
      <c r="AE3292" s="132" t="str">
        <f t="shared" si="375"/>
        <v/>
      </c>
      <c r="AH3292" s="127" t="str">
        <f t="shared" si="374"/>
        <v/>
      </c>
    </row>
    <row r="3293" spans="2:34" x14ac:dyDescent="0.3">
      <c r="B3293" s="127" t="str">
        <f t="shared" si="372"/>
        <v/>
      </c>
      <c r="C3293" s="127" t="str">
        <f t="shared" si="373"/>
        <v/>
      </c>
      <c r="E3293" s="159"/>
      <c r="F3293" s="148" t="str">
        <f>IFERROR(VLOOKUP(CONCATENATE(G3293,E3293),LOTES!$A$6:$D$1002,4,0),"")</f>
        <v/>
      </c>
      <c r="H3293" s="136" t="str">
        <f>IFERROR(VLOOKUP(CONCATENATE(G3293,E3293),LOTES!$A$6:$F$1000,6,0),"")</f>
        <v/>
      </c>
      <c r="I3293" s="132" t="str">
        <f t="shared" si="376"/>
        <v/>
      </c>
      <c r="R3293" s="132" t="str">
        <f>IFERROR(VLOOKUP(Q3293,PROVEEDORES!$A$2:$B$100,2,0),"")</f>
        <v/>
      </c>
      <c r="U3293" s="127" t="str">
        <f>IFERROR(VLOOKUP(V3293,TRANSPORTE!$A$4:$B$99,2,0),"")</f>
        <v/>
      </c>
      <c r="Y3293" s="127" t="str">
        <f>IFERROR(VLOOKUP(V3293,TRANSPORTE!$A$4:$C$99,3,0),"")</f>
        <v/>
      </c>
      <c r="Z3293" s="127" t="str">
        <f>IFERROR(VLOOKUP(V3293,TRANSPORTE!$A$4:$D$99,4,0),"")</f>
        <v/>
      </c>
      <c r="AA3293" s="127" t="str">
        <f>IFERROR(VLOOKUP(V3293,TRANSPORTE!$A$4:$E$99,5,0),"")</f>
        <v/>
      </c>
      <c r="AB3293" s="127" t="str">
        <f t="shared" si="378"/>
        <v/>
      </c>
      <c r="AC3293" s="127" t="str">
        <f t="shared" si="377"/>
        <v/>
      </c>
      <c r="AE3293" s="132" t="str">
        <f t="shared" si="375"/>
        <v/>
      </c>
      <c r="AH3293" s="127" t="str">
        <f t="shared" si="374"/>
        <v/>
      </c>
    </row>
    <row r="3294" spans="2:34" x14ac:dyDescent="0.3">
      <c r="B3294" s="127" t="str">
        <f t="shared" si="372"/>
        <v/>
      </c>
      <c r="C3294" s="127" t="str">
        <f t="shared" si="373"/>
        <v/>
      </c>
      <c r="E3294" s="159"/>
      <c r="F3294" s="148" t="str">
        <f>IFERROR(VLOOKUP(CONCATENATE(G3294,E3294),LOTES!$A$6:$D$1002,4,0),"")</f>
        <v/>
      </c>
      <c r="H3294" s="136" t="str">
        <f>IFERROR(VLOOKUP(CONCATENATE(G3294,E3294),LOTES!$A$6:$F$1000,6,0),"")</f>
        <v/>
      </c>
      <c r="I3294" s="132" t="str">
        <f t="shared" si="376"/>
        <v/>
      </c>
      <c r="R3294" s="132" t="str">
        <f>IFERROR(VLOOKUP(Q3294,PROVEEDORES!$A$2:$B$100,2,0),"")</f>
        <v/>
      </c>
      <c r="U3294" s="127" t="str">
        <f>IFERROR(VLOOKUP(V3294,TRANSPORTE!$A$4:$B$99,2,0),"")</f>
        <v/>
      </c>
      <c r="Y3294" s="127" t="str">
        <f>IFERROR(VLOOKUP(V3294,TRANSPORTE!$A$4:$C$99,3,0),"")</f>
        <v/>
      </c>
      <c r="Z3294" s="127" t="str">
        <f>IFERROR(VLOOKUP(V3294,TRANSPORTE!$A$4:$D$99,4,0),"")</f>
        <v/>
      </c>
      <c r="AA3294" s="127" t="str">
        <f>IFERROR(VLOOKUP(V3294,TRANSPORTE!$A$4:$E$99,5,0),"")</f>
        <v/>
      </c>
      <c r="AB3294" s="127" t="str">
        <f t="shared" si="378"/>
        <v/>
      </c>
      <c r="AC3294" s="127" t="str">
        <f t="shared" si="377"/>
        <v/>
      </c>
      <c r="AE3294" s="132" t="str">
        <f t="shared" si="375"/>
        <v/>
      </c>
      <c r="AH3294" s="127" t="str">
        <f t="shared" si="374"/>
        <v/>
      </c>
    </row>
    <row r="3295" spans="2:34" x14ac:dyDescent="0.3">
      <c r="B3295" s="127" t="str">
        <f t="shared" si="372"/>
        <v/>
      </c>
      <c r="C3295" s="127" t="str">
        <f t="shared" si="373"/>
        <v/>
      </c>
      <c r="E3295" s="159"/>
      <c r="F3295" s="148" t="str">
        <f>IFERROR(VLOOKUP(CONCATENATE(G3295,E3295),LOTES!$A$6:$D$1002,4,0),"")</f>
        <v/>
      </c>
      <c r="H3295" s="136" t="str">
        <f>IFERROR(VLOOKUP(CONCATENATE(G3295,E3295),LOTES!$A$6:$F$1000,6,0),"")</f>
        <v/>
      </c>
      <c r="I3295" s="132" t="str">
        <f t="shared" si="376"/>
        <v/>
      </c>
      <c r="R3295" s="132" t="str">
        <f>IFERROR(VLOOKUP(Q3295,PROVEEDORES!$A$2:$B$100,2,0),"")</f>
        <v/>
      </c>
      <c r="U3295" s="127" t="str">
        <f>IFERROR(VLOOKUP(V3295,TRANSPORTE!$A$4:$B$99,2,0),"")</f>
        <v/>
      </c>
      <c r="Y3295" s="127" t="str">
        <f>IFERROR(VLOOKUP(V3295,TRANSPORTE!$A$4:$C$99,3,0),"")</f>
        <v/>
      </c>
      <c r="Z3295" s="127" t="str">
        <f>IFERROR(VLOOKUP(V3295,TRANSPORTE!$A$4:$D$99,4,0),"")</f>
        <v/>
      </c>
      <c r="AA3295" s="127" t="str">
        <f>IFERROR(VLOOKUP(V3295,TRANSPORTE!$A$4:$E$99,5,0),"")</f>
        <v/>
      </c>
      <c r="AB3295" s="127" t="str">
        <f t="shared" si="378"/>
        <v/>
      </c>
      <c r="AC3295" s="127" t="str">
        <f t="shared" si="377"/>
        <v/>
      </c>
      <c r="AE3295" s="132" t="str">
        <f t="shared" si="375"/>
        <v/>
      </c>
      <c r="AH3295" s="127" t="str">
        <f t="shared" si="374"/>
        <v/>
      </c>
    </row>
    <row r="3296" spans="2:34" x14ac:dyDescent="0.3">
      <c r="B3296" s="127" t="str">
        <f t="shared" si="372"/>
        <v/>
      </c>
      <c r="C3296" s="127" t="str">
        <f t="shared" si="373"/>
        <v/>
      </c>
      <c r="E3296" s="159"/>
      <c r="F3296" s="148" t="str">
        <f>IFERROR(VLOOKUP(CONCATENATE(G3296,E3296),LOTES!$A$6:$D$1002,4,0),"")</f>
        <v/>
      </c>
      <c r="H3296" s="136" t="str">
        <f>IFERROR(VLOOKUP(CONCATENATE(G3296,E3296),LOTES!$A$6:$F$1000,6,0),"")</f>
        <v/>
      </c>
      <c r="I3296" s="132" t="str">
        <f t="shared" si="376"/>
        <v/>
      </c>
      <c r="R3296" s="132" t="str">
        <f>IFERROR(VLOOKUP(Q3296,PROVEEDORES!$A$2:$B$100,2,0),"")</f>
        <v/>
      </c>
      <c r="U3296" s="127" t="str">
        <f>IFERROR(VLOOKUP(V3296,TRANSPORTE!$A$4:$B$99,2,0),"")</f>
        <v/>
      </c>
      <c r="Y3296" s="127" t="str">
        <f>IFERROR(VLOOKUP(V3296,TRANSPORTE!$A$4:$C$99,3,0),"")</f>
        <v/>
      </c>
      <c r="Z3296" s="127" t="str">
        <f>IFERROR(VLOOKUP(V3296,TRANSPORTE!$A$4:$D$99,4,0),"")</f>
        <v/>
      </c>
      <c r="AA3296" s="127" t="str">
        <f>IFERROR(VLOOKUP(V3296,TRANSPORTE!$A$4:$E$99,5,0),"")</f>
        <v/>
      </c>
      <c r="AB3296" s="127" t="str">
        <f t="shared" si="378"/>
        <v/>
      </c>
      <c r="AC3296" s="127" t="str">
        <f t="shared" si="377"/>
        <v/>
      </c>
      <c r="AE3296" s="132" t="str">
        <f t="shared" si="375"/>
        <v/>
      </c>
      <c r="AH3296" s="127" t="str">
        <f t="shared" si="374"/>
        <v/>
      </c>
    </row>
    <row r="3297" spans="2:34" x14ac:dyDescent="0.3">
      <c r="B3297" s="127" t="str">
        <f t="shared" si="372"/>
        <v/>
      </c>
      <c r="C3297" s="127" t="str">
        <f t="shared" si="373"/>
        <v/>
      </c>
      <c r="E3297" s="159"/>
      <c r="F3297" s="148" t="str">
        <f>IFERROR(VLOOKUP(CONCATENATE(G3297,E3297),LOTES!$A$6:$D$1002,4,0),"")</f>
        <v/>
      </c>
      <c r="H3297" s="136" t="str">
        <f>IFERROR(VLOOKUP(CONCATENATE(G3297,E3297),LOTES!$A$6:$F$1000,6,0),"")</f>
        <v/>
      </c>
      <c r="I3297" s="132" t="str">
        <f t="shared" si="376"/>
        <v/>
      </c>
      <c r="R3297" s="132" t="str">
        <f>IFERROR(VLOOKUP(Q3297,PROVEEDORES!$A$2:$B$100,2,0),"")</f>
        <v/>
      </c>
      <c r="U3297" s="127" t="str">
        <f>IFERROR(VLOOKUP(V3297,TRANSPORTE!$A$4:$B$99,2,0),"")</f>
        <v/>
      </c>
      <c r="Y3297" s="127" t="str">
        <f>IFERROR(VLOOKUP(V3297,TRANSPORTE!$A$4:$C$99,3,0),"")</f>
        <v/>
      </c>
      <c r="Z3297" s="127" t="str">
        <f>IFERROR(VLOOKUP(V3297,TRANSPORTE!$A$4:$D$99,4,0),"")</f>
        <v/>
      </c>
      <c r="AA3297" s="127" t="str">
        <f>IFERROR(VLOOKUP(V3297,TRANSPORTE!$A$4:$E$99,5,0),"")</f>
        <v/>
      </c>
      <c r="AB3297" s="127" t="str">
        <f t="shared" si="378"/>
        <v/>
      </c>
      <c r="AC3297" s="127" t="str">
        <f t="shared" si="377"/>
        <v/>
      </c>
      <c r="AE3297" s="132" t="str">
        <f t="shared" si="375"/>
        <v/>
      </c>
      <c r="AH3297" s="127" t="str">
        <f t="shared" si="374"/>
        <v/>
      </c>
    </row>
    <row r="3298" spans="2:34" x14ac:dyDescent="0.3">
      <c r="B3298" s="127" t="str">
        <f t="shared" si="372"/>
        <v/>
      </c>
      <c r="C3298" s="127" t="str">
        <f t="shared" si="373"/>
        <v/>
      </c>
      <c r="E3298" s="159"/>
      <c r="F3298" s="148" t="str">
        <f>IFERROR(VLOOKUP(CONCATENATE(G3298,E3298),LOTES!$A$6:$D$1002,4,0),"")</f>
        <v/>
      </c>
      <c r="H3298" s="136" t="str">
        <f>IFERROR(VLOOKUP(CONCATENATE(G3298,E3298),LOTES!$A$6:$F$1000,6,0),"")</f>
        <v/>
      </c>
      <c r="I3298" s="132" t="str">
        <f t="shared" si="376"/>
        <v/>
      </c>
      <c r="R3298" s="132" t="str">
        <f>IFERROR(VLOOKUP(Q3298,PROVEEDORES!$A$2:$B$100,2,0),"")</f>
        <v/>
      </c>
      <c r="U3298" s="127" t="str">
        <f>IFERROR(VLOOKUP(V3298,TRANSPORTE!$A$4:$B$99,2,0),"")</f>
        <v/>
      </c>
      <c r="Y3298" s="127" t="str">
        <f>IFERROR(VLOOKUP(V3298,TRANSPORTE!$A$4:$C$99,3,0),"")</f>
        <v/>
      </c>
      <c r="Z3298" s="127" t="str">
        <f>IFERROR(VLOOKUP(V3298,TRANSPORTE!$A$4:$D$99,4,0),"")</f>
        <v/>
      </c>
      <c r="AA3298" s="127" t="str">
        <f>IFERROR(VLOOKUP(V3298,TRANSPORTE!$A$4:$E$99,5,0),"")</f>
        <v/>
      </c>
      <c r="AB3298" s="127" t="str">
        <f t="shared" si="378"/>
        <v/>
      </c>
      <c r="AC3298" s="127" t="str">
        <f t="shared" si="377"/>
        <v/>
      </c>
      <c r="AE3298" s="132" t="str">
        <f t="shared" si="375"/>
        <v/>
      </c>
      <c r="AH3298" s="127" t="str">
        <f t="shared" si="374"/>
        <v/>
      </c>
    </row>
    <row r="3299" spans="2:34" x14ac:dyDescent="0.3">
      <c r="B3299" s="127" t="str">
        <f t="shared" si="372"/>
        <v/>
      </c>
      <c r="C3299" s="127" t="str">
        <f t="shared" si="373"/>
        <v/>
      </c>
      <c r="E3299" s="159"/>
      <c r="F3299" s="148" t="str">
        <f>IFERROR(VLOOKUP(CONCATENATE(G3299,E3299),LOTES!$A$6:$D$1002,4,0),"")</f>
        <v/>
      </c>
      <c r="H3299" s="136" t="str">
        <f>IFERROR(VLOOKUP(CONCATENATE(G3299,E3299),LOTES!$A$6:$F$1000,6,0),"")</f>
        <v/>
      </c>
      <c r="I3299" s="132" t="str">
        <f t="shared" si="376"/>
        <v/>
      </c>
      <c r="R3299" s="132" t="str">
        <f>IFERROR(VLOOKUP(Q3299,PROVEEDORES!$A$2:$B$100,2,0),"")</f>
        <v/>
      </c>
      <c r="U3299" s="127" t="str">
        <f>IFERROR(VLOOKUP(V3299,TRANSPORTE!$A$4:$B$99,2,0),"")</f>
        <v/>
      </c>
      <c r="Y3299" s="127" t="str">
        <f>IFERROR(VLOOKUP(V3299,TRANSPORTE!$A$4:$C$99,3,0),"")</f>
        <v/>
      </c>
      <c r="Z3299" s="127" t="str">
        <f>IFERROR(VLOOKUP(V3299,TRANSPORTE!$A$4:$D$99,4,0),"")</f>
        <v/>
      </c>
      <c r="AA3299" s="127" t="str">
        <f>IFERROR(VLOOKUP(V3299,TRANSPORTE!$A$4:$E$99,5,0),"")</f>
        <v/>
      </c>
      <c r="AB3299" s="127" t="str">
        <f t="shared" si="378"/>
        <v/>
      </c>
      <c r="AC3299" s="127" t="str">
        <f t="shared" si="377"/>
        <v/>
      </c>
      <c r="AE3299" s="132" t="str">
        <f t="shared" si="375"/>
        <v/>
      </c>
      <c r="AH3299" s="127" t="str">
        <f t="shared" si="374"/>
        <v/>
      </c>
    </row>
    <row r="3300" spans="2:34" x14ac:dyDescent="0.3">
      <c r="B3300" s="127" t="str">
        <f t="shared" si="372"/>
        <v/>
      </c>
      <c r="C3300" s="127" t="str">
        <f t="shared" si="373"/>
        <v/>
      </c>
      <c r="E3300" s="159"/>
      <c r="F3300" s="148" t="str">
        <f>IFERROR(VLOOKUP(CONCATENATE(G3300,E3300),LOTES!$A$6:$D$1002,4,0),"")</f>
        <v/>
      </c>
      <c r="H3300" s="136" t="str">
        <f>IFERROR(VLOOKUP(CONCATENATE(G3300,E3300),LOTES!$A$6:$F$1000,6,0),"")</f>
        <v/>
      </c>
      <c r="I3300" s="132" t="str">
        <f t="shared" si="376"/>
        <v/>
      </c>
      <c r="R3300" s="132" t="str">
        <f>IFERROR(VLOOKUP(Q3300,PROVEEDORES!$A$2:$B$100,2,0),"")</f>
        <v/>
      </c>
      <c r="U3300" s="127" t="str">
        <f>IFERROR(VLOOKUP(V3300,TRANSPORTE!$A$4:$B$99,2,0),"")</f>
        <v/>
      </c>
      <c r="Y3300" s="127" t="str">
        <f>IFERROR(VLOOKUP(V3300,TRANSPORTE!$A$4:$C$99,3,0),"")</f>
        <v/>
      </c>
      <c r="Z3300" s="127" t="str">
        <f>IFERROR(VLOOKUP(V3300,TRANSPORTE!$A$4:$D$99,4,0),"")</f>
        <v/>
      </c>
      <c r="AA3300" s="127" t="str">
        <f>IFERROR(VLOOKUP(V3300,TRANSPORTE!$A$4:$E$99,5,0),"")</f>
        <v/>
      </c>
      <c r="AB3300" s="127" t="str">
        <f t="shared" si="378"/>
        <v/>
      </c>
      <c r="AC3300" s="127" t="str">
        <f t="shared" si="377"/>
        <v/>
      </c>
      <c r="AE3300" s="132" t="str">
        <f t="shared" si="375"/>
        <v/>
      </c>
      <c r="AH3300" s="127" t="str">
        <f t="shared" si="374"/>
        <v/>
      </c>
    </row>
    <row r="3301" spans="2:34" x14ac:dyDescent="0.3">
      <c r="B3301" s="127" t="str">
        <f t="shared" si="372"/>
        <v/>
      </c>
      <c r="C3301" s="127" t="str">
        <f t="shared" si="373"/>
        <v/>
      </c>
      <c r="E3301" s="159"/>
      <c r="F3301" s="148" t="str">
        <f>IFERROR(VLOOKUP(CONCATENATE(G3301,E3301),LOTES!$A$6:$D$1002,4,0),"")</f>
        <v/>
      </c>
      <c r="H3301" s="136" t="str">
        <f>IFERROR(VLOOKUP(CONCATENATE(G3301,E3301),LOTES!$A$6:$F$1000,6,0),"")</f>
        <v/>
      </c>
      <c r="I3301" s="132" t="str">
        <f t="shared" si="376"/>
        <v/>
      </c>
      <c r="R3301" s="132" t="str">
        <f>IFERROR(VLOOKUP(Q3301,PROVEEDORES!$A$2:$B$100,2,0),"")</f>
        <v/>
      </c>
      <c r="U3301" s="127" t="str">
        <f>IFERROR(VLOOKUP(V3301,TRANSPORTE!$A$4:$B$99,2,0),"")</f>
        <v/>
      </c>
      <c r="Y3301" s="127" t="str">
        <f>IFERROR(VLOOKUP(V3301,TRANSPORTE!$A$4:$C$99,3,0),"")</f>
        <v/>
      </c>
      <c r="Z3301" s="127" t="str">
        <f>IFERROR(VLOOKUP(V3301,TRANSPORTE!$A$4:$D$99,4,0),"")</f>
        <v/>
      </c>
      <c r="AA3301" s="127" t="str">
        <f>IFERROR(VLOOKUP(V3301,TRANSPORTE!$A$4:$E$99,5,0),"")</f>
        <v/>
      </c>
      <c r="AB3301" s="127" t="str">
        <f t="shared" si="378"/>
        <v/>
      </c>
      <c r="AC3301" s="127" t="str">
        <f t="shared" si="377"/>
        <v/>
      </c>
      <c r="AE3301" s="132" t="str">
        <f t="shared" si="375"/>
        <v/>
      </c>
      <c r="AH3301" s="127" t="str">
        <f t="shared" si="374"/>
        <v/>
      </c>
    </row>
    <row r="3302" spans="2:34" x14ac:dyDescent="0.3">
      <c r="B3302" s="127" t="str">
        <f t="shared" si="372"/>
        <v/>
      </c>
      <c r="C3302" s="127" t="str">
        <f t="shared" si="373"/>
        <v/>
      </c>
      <c r="E3302" s="159"/>
      <c r="F3302" s="148" t="str">
        <f>IFERROR(VLOOKUP(CONCATENATE(G3302,E3302),LOTES!$A$6:$D$1002,4,0),"")</f>
        <v/>
      </c>
      <c r="H3302" s="136" t="str">
        <f>IFERROR(VLOOKUP(CONCATENATE(G3302,E3302),LOTES!$A$6:$F$1000,6,0),"")</f>
        <v/>
      </c>
      <c r="I3302" s="132" t="str">
        <f t="shared" si="376"/>
        <v/>
      </c>
      <c r="R3302" s="132" t="str">
        <f>IFERROR(VLOOKUP(Q3302,PROVEEDORES!$A$2:$B$100,2,0),"")</f>
        <v/>
      </c>
      <c r="U3302" s="127" t="str">
        <f>IFERROR(VLOOKUP(V3302,TRANSPORTE!$A$4:$B$99,2,0),"")</f>
        <v/>
      </c>
      <c r="Y3302" s="127" t="str">
        <f>IFERROR(VLOOKUP(V3302,TRANSPORTE!$A$4:$C$99,3,0),"")</f>
        <v/>
      </c>
      <c r="Z3302" s="127" t="str">
        <f>IFERROR(VLOOKUP(V3302,TRANSPORTE!$A$4:$D$99,4,0),"")</f>
        <v/>
      </c>
      <c r="AA3302" s="127" t="str">
        <f>IFERROR(VLOOKUP(V3302,TRANSPORTE!$A$4:$E$99,5,0),"")</f>
        <v/>
      </c>
      <c r="AB3302" s="127" t="str">
        <f t="shared" si="378"/>
        <v/>
      </c>
      <c r="AC3302" s="127" t="str">
        <f t="shared" si="377"/>
        <v/>
      </c>
      <c r="AE3302" s="132" t="str">
        <f t="shared" si="375"/>
        <v/>
      </c>
      <c r="AH3302" s="127" t="str">
        <f t="shared" si="374"/>
        <v/>
      </c>
    </row>
    <row r="3303" spans="2:34" x14ac:dyDescent="0.3">
      <c r="B3303" s="127" t="str">
        <f t="shared" si="372"/>
        <v/>
      </c>
      <c r="C3303" s="127" t="str">
        <f t="shared" si="373"/>
        <v/>
      </c>
      <c r="E3303" s="159"/>
      <c r="F3303" s="148" t="str">
        <f>IFERROR(VLOOKUP(CONCATENATE(G3303,E3303),LOTES!$A$6:$D$1002,4,0),"")</f>
        <v/>
      </c>
      <c r="H3303" s="136" t="str">
        <f>IFERROR(VLOOKUP(CONCATENATE(G3303,E3303),LOTES!$A$6:$F$1000,6,0),"")</f>
        <v/>
      </c>
      <c r="I3303" s="132" t="str">
        <f t="shared" si="376"/>
        <v/>
      </c>
      <c r="R3303" s="132" t="str">
        <f>IFERROR(VLOOKUP(Q3303,PROVEEDORES!$A$2:$B$100,2,0),"")</f>
        <v/>
      </c>
      <c r="U3303" s="127" t="str">
        <f>IFERROR(VLOOKUP(V3303,TRANSPORTE!$A$4:$B$99,2,0),"")</f>
        <v/>
      </c>
      <c r="Y3303" s="127" t="str">
        <f>IFERROR(VLOOKUP(V3303,TRANSPORTE!$A$4:$C$99,3,0),"")</f>
        <v/>
      </c>
      <c r="Z3303" s="127" t="str">
        <f>IFERROR(VLOOKUP(V3303,TRANSPORTE!$A$4:$D$99,4,0),"")</f>
        <v/>
      </c>
      <c r="AA3303" s="127" t="str">
        <f>IFERROR(VLOOKUP(V3303,TRANSPORTE!$A$4:$E$99,5,0),"")</f>
        <v/>
      </c>
      <c r="AB3303" s="127" t="str">
        <f t="shared" si="378"/>
        <v/>
      </c>
      <c r="AC3303" s="127" t="str">
        <f t="shared" si="377"/>
        <v/>
      </c>
      <c r="AE3303" s="132" t="str">
        <f t="shared" si="375"/>
        <v/>
      </c>
      <c r="AH3303" s="127" t="str">
        <f t="shared" si="374"/>
        <v/>
      </c>
    </row>
    <row r="3304" spans="2:34" x14ac:dyDescent="0.3">
      <c r="B3304" s="127" t="str">
        <f t="shared" si="372"/>
        <v/>
      </c>
      <c r="C3304" s="127" t="str">
        <f t="shared" si="373"/>
        <v/>
      </c>
      <c r="E3304" s="159"/>
      <c r="F3304" s="148" t="str">
        <f>IFERROR(VLOOKUP(CONCATENATE(G3304,E3304),LOTES!$A$6:$D$1002,4,0),"")</f>
        <v/>
      </c>
      <c r="H3304" s="136" t="str">
        <f>IFERROR(VLOOKUP(CONCATENATE(G3304,E3304),LOTES!$A$6:$F$1000,6,0),"")</f>
        <v/>
      </c>
      <c r="I3304" s="132" t="str">
        <f t="shared" si="376"/>
        <v/>
      </c>
      <c r="R3304" s="132" t="str">
        <f>IFERROR(VLOOKUP(Q3304,PROVEEDORES!$A$2:$B$100,2,0),"")</f>
        <v/>
      </c>
      <c r="U3304" s="127" t="str">
        <f>IFERROR(VLOOKUP(V3304,TRANSPORTE!$A$4:$B$99,2,0),"")</f>
        <v/>
      </c>
      <c r="Y3304" s="127" t="str">
        <f>IFERROR(VLOOKUP(V3304,TRANSPORTE!$A$4:$C$99,3,0),"")</f>
        <v/>
      </c>
      <c r="Z3304" s="127" t="str">
        <f>IFERROR(VLOOKUP(V3304,TRANSPORTE!$A$4:$D$99,4,0),"")</f>
        <v/>
      </c>
      <c r="AA3304" s="127" t="str">
        <f>IFERROR(VLOOKUP(V3304,TRANSPORTE!$A$4:$E$99,5,0),"")</f>
        <v/>
      </c>
      <c r="AB3304" s="127" t="str">
        <f t="shared" si="378"/>
        <v/>
      </c>
      <c r="AC3304" s="127" t="str">
        <f t="shared" si="377"/>
        <v/>
      </c>
      <c r="AE3304" s="132" t="str">
        <f t="shared" si="375"/>
        <v/>
      </c>
      <c r="AH3304" s="127" t="str">
        <f t="shared" si="374"/>
        <v/>
      </c>
    </row>
    <row r="3305" spans="2:34" x14ac:dyDescent="0.3">
      <c r="B3305" s="127" t="str">
        <f t="shared" si="372"/>
        <v/>
      </c>
      <c r="C3305" s="127" t="str">
        <f t="shared" si="373"/>
        <v/>
      </c>
      <c r="E3305" s="159"/>
      <c r="F3305" s="148" t="str">
        <f>IFERROR(VLOOKUP(CONCATENATE(G3305,E3305),LOTES!$A$6:$D$1002,4,0),"")</f>
        <v/>
      </c>
      <c r="H3305" s="136" t="str">
        <f>IFERROR(VLOOKUP(CONCATENATE(G3305,E3305),LOTES!$A$6:$F$1000,6,0),"")</f>
        <v/>
      </c>
      <c r="I3305" s="132" t="str">
        <f t="shared" si="376"/>
        <v/>
      </c>
      <c r="R3305" s="132" t="str">
        <f>IFERROR(VLOOKUP(Q3305,PROVEEDORES!$A$2:$B$100,2,0),"")</f>
        <v/>
      </c>
      <c r="U3305" s="127" t="str">
        <f>IFERROR(VLOOKUP(V3305,TRANSPORTE!$A$4:$B$99,2,0),"")</f>
        <v/>
      </c>
      <c r="Y3305" s="127" t="str">
        <f>IFERROR(VLOOKUP(V3305,TRANSPORTE!$A$4:$C$99,3,0),"")</f>
        <v/>
      </c>
      <c r="Z3305" s="127" t="str">
        <f>IFERROR(VLOOKUP(V3305,TRANSPORTE!$A$4:$D$99,4,0),"")</f>
        <v/>
      </c>
      <c r="AA3305" s="127" t="str">
        <f>IFERROR(VLOOKUP(V3305,TRANSPORTE!$A$4:$E$99,5,0),"")</f>
        <v/>
      </c>
      <c r="AB3305" s="127" t="str">
        <f t="shared" si="378"/>
        <v/>
      </c>
      <c r="AC3305" s="127" t="str">
        <f t="shared" si="377"/>
        <v/>
      </c>
      <c r="AE3305" s="132" t="str">
        <f t="shared" si="375"/>
        <v/>
      </c>
      <c r="AH3305" s="127" t="str">
        <f t="shared" si="374"/>
        <v/>
      </c>
    </row>
    <row r="3306" spans="2:34" x14ac:dyDescent="0.3">
      <c r="B3306" s="127" t="str">
        <f t="shared" si="372"/>
        <v/>
      </c>
      <c r="C3306" s="127" t="str">
        <f t="shared" si="373"/>
        <v/>
      </c>
      <c r="E3306" s="159"/>
      <c r="F3306" s="148" t="str">
        <f>IFERROR(VLOOKUP(CONCATENATE(G3306,E3306),LOTES!$A$6:$D$1002,4,0),"")</f>
        <v/>
      </c>
      <c r="H3306" s="136" t="str">
        <f>IFERROR(VLOOKUP(CONCATENATE(G3306,E3306),LOTES!$A$6:$F$1000,6,0),"")</f>
        <v/>
      </c>
      <c r="I3306" s="132" t="str">
        <f t="shared" si="376"/>
        <v/>
      </c>
      <c r="R3306" s="132" t="str">
        <f>IFERROR(VLOOKUP(Q3306,PROVEEDORES!$A$2:$B$100,2,0),"")</f>
        <v/>
      </c>
      <c r="U3306" s="127" t="str">
        <f>IFERROR(VLOOKUP(V3306,TRANSPORTE!$A$4:$B$99,2,0),"")</f>
        <v/>
      </c>
      <c r="Y3306" s="127" t="str">
        <f>IFERROR(VLOOKUP(V3306,TRANSPORTE!$A$4:$C$99,3,0),"")</f>
        <v/>
      </c>
      <c r="Z3306" s="127" t="str">
        <f>IFERROR(VLOOKUP(V3306,TRANSPORTE!$A$4:$D$99,4,0),"")</f>
        <v/>
      </c>
      <c r="AA3306" s="127" t="str">
        <f>IFERROR(VLOOKUP(V3306,TRANSPORTE!$A$4:$E$99,5,0),"")</f>
        <v/>
      </c>
      <c r="AB3306" s="127" t="str">
        <f t="shared" si="378"/>
        <v/>
      </c>
      <c r="AC3306" s="127" t="str">
        <f t="shared" si="377"/>
        <v/>
      </c>
      <c r="AE3306" s="132" t="str">
        <f t="shared" si="375"/>
        <v/>
      </c>
      <c r="AH3306" s="127" t="str">
        <f t="shared" si="374"/>
        <v/>
      </c>
    </row>
    <row r="3307" spans="2:34" x14ac:dyDescent="0.3">
      <c r="B3307" s="127" t="str">
        <f t="shared" si="372"/>
        <v/>
      </c>
      <c r="C3307" s="127" t="str">
        <f t="shared" si="373"/>
        <v/>
      </c>
      <c r="E3307" s="159"/>
      <c r="F3307" s="148" t="str">
        <f>IFERROR(VLOOKUP(CONCATENATE(G3307,E3307),LOTES!$A$6:$D$1002,4,0),"")</f>
        <v/>
      </c>
      <c r="H3307" s="136" t="str">
        <f>IFERROR(VLOOKUP(CONCATENATE(G3307,E3307),LOTES!$A$6:$F$1000,6,0),"")</f>
        <v/>
      </c>
      <c r="I3307" s="132" t="str">
        <f t="shared" si="376"/>
        <v/>
      </c>
      <c r="R3307" s="132" t="str">
        <f>IFERROR(VLOOKUP(Q3307,PROVEEDORES!$A$2:$B$100,2,0),"")</f>
        <v/>
      </c>
      <c r="U3307" s="127" t="str">
        <f>IFERROR(VLOOKUP(V3307,TRANSPORTE!$A$4:$B$99,2,0),"")</f>
        <v/>
      </c>
      <c r="Y3307" s="127" t="str">
        <f>IFERROR(VLOOKUP(V3307,TRANSPORTE!$A$4:$C$99,3,0),"")</f>
        <v/>
      </c>
      <c r="Z3307" s="127" t="str">
        <f>IFERROR(VLOOKUP(V3307,TRANSPORTE!$A$4:$D$99,4,0),"")</f>
        <v/>
      </c>
      <c r="AA3307" s="127" t="str">
        <f>IFERROR(VLOOKUP(V3307,TRANSPORTE!$A$4:$E$99,5,0),"")</f>
        <v/>
      </c>
      <c r="AB3307" s="127" t="str">
        <f t="shared" si="378"/>
        <v/>
      </c>
      <c r="AC3307" s="127" t="str">
        <f t="shared" si="377"/>
        <v/>
      </c>
      <c r="AE3307" s="132" t="str">
        <f t="shared" si="375"/>
        <v/>
      </c>
      <c r="AH3307" s="127" t="str">
        <f t="shared" si="374"/>
        <v/>
      </c>
    </row>
    <row r="3308" spans="2:34" x14ac:dyDescent="0.3">
      <c r="B3308" s="127" t="str">
        <f t="shared" si="372"/>
        <v/>
      </c>
      <c r="C3308" s="127" t="str">
        <f t="shared" si="373"/>
        <v/>
      </c>
      <c r="E3308" s="159"/>
      <c r="F3308" s="148" t="str">
        <f>IFERROR(VLOOKUP(CONCATENATE(G3308,E3308),LOTES!$A$6:$D$1002,4,0),"")</f>
        <v/>
      </c>
      <c r="H3308" s="136" t="str">
        <f>IFERROR(VLOOKUP(CONCATENATE(G3308,E3308),LOTES!$A$6:$F$1000,6,0),"")</f>
        <v/>
      </c>
      <c r="I3308" s="132" t="str">
        <f t="shared" si="376"/>
        <v/>
      </c>
      <c r="R3308" s="132" t="str">
        <f>IFERROR(VLOOKUP(Q3308,PROVEEDORES!$A$2:$B$100,2,0),"")</f>
        <v/>
      </c>
      <c r="U3308" s="127" t="str">
        <f>IFERROR(VLOOKUP(V3308,TRANSPORTE!$A$4:$B$99,2,0),"")</f>
        <v/>
      </c>
      <c r="Y3308" s="127" t="str">
        <f>IFERROR(VLOOKUP(V3308,TRANSPORTE!$A$4:$C$99,3,0),"")</f>
        <v/>
      </c>
      <c r="Z3308" s="127" t="str">
        <f>IFERROR(VLOOKUP(V3308,TRANSPORTE!$A$4:$D$99,4,0),"")</f>
        <v/>
      </c>
      <c r="AA3308" s="127" t="str">
        <f>IFERROR(VLOOKUP(V3308,TRANSPORTE!$A$4:$E$99,5,0),"")</f>
        <v/>
      </c>
      <c r="AB3308" s="127" t="str">
        <f t="shared" si="378"/>
        <v/>
      </c>
      <c r="AC3308" s="127" t="str">
        <f t="shared" si="377"/>
        <v/>
      </c>
      <c r="AE3308" s="132" t="str">
        <f t="shared" si="375"/>
        <v/>
      </c>
      <c r="AH3308" s="127" t="str">
        <f t="shared" si="374"/>
        <v/>
      </c>
    </row>
    <row r="3309" spans="2:34" x14ac:dyDescent="0.3">
      <c r="B3309" s="127" t="str">
        <f t="shared" si="372"/>
        <v/>
      </c>
      <c r="C3309" s="127" t="str">
        <f t="shared" si="373"/>
        <v/>
      </c>
      <c r="E3309" s="159"/>
      <c r="F3309" s="148" t="str">
        <f>IFERROR(VLOOKUP(CONCATENATE(G3309,E3309),LOTES!$A$6:$D$1002,4,0),"")</f>
        <v/>
      </c>
      <c r="H3309" s="136" t="str">
        <f>IFERROR(VLOOKUP(CONCATENATE(G3309,E3309),LOTES!$A$6:$F$1000,6,0),"")</f>
        <v/>
      </c>
      <c r="I3309" s="132" t="str">
        <f t="shared" si="376"/>
        <v/>
      </c>
      <c r="R3309" s="132" t="str">
        <f>IFERROR(VLOOKUP(Q3309,PROVEEDORES!$A$2:$B$100,2,0),"")</f>
        <v/>
      </c>
      <c r="U3309" s="127" t="str">
        <f>IFERROR(VLOOKUP(V3309,TRANSPORTE!$A$4:$B$99,2,0),"")</f>
        <v/>
      </c>
      <c r="Y3309" s="127" t="str">
        <f>IFERROR(VLOOKUP(V3309,TRANSPORTE!$A$4:$C$99,3,0),"")</f>
        <v/>
      </c>
      <c r="Z3309" s="127" t="str">
        <f>IFERROR(VLOOKUP(V3309,TRANSPORTE!$A$4:$D$99,4,0),"")</f>
        <v/>
      </c>
      <c r="AA3309" s="127" t="str">
        <f>IFERROR(VLOOKUP(V3309,TRANSPORTE!$A$4:$E$99,5,0),"")</f>
        <v/>
      </c>
      <c r="AB3309" s="127" t="str">
        <f t="shared" si="378"/>
        <v/>
      </c>
      <c r="AC3309" s="127" t="str">
        <f t="shared" si="377"/>
        <v/>
      </c>
      <c r="AE3309" s="132" t="str">
        <f t="shared" si="375"/>
        <v/>
      </c>
      <c r="AH3309" s="127" t="str">
        <f t="shared" si="374"/>
        <v/>
      </c>
    </row>
    <row r="3310" spans="2:34" x14ac:dyDescent="0.3">
      <c r="B3310" s="127" t="str">
        <f t="shared" si="372"/>
        <v/>
      </c>
      <c r="C3310" s="127" t="str">
        <f t="shared" si="373"/>
        <v/>
      </c>
      <c r="E3310" s="159"/>
      <c r="F3310" s="148" t="str">
        <f>IFERROR(VLOOKUP(CONCATENATE(G3310,E3310),LOTES!$A$6:$D$1002,4,0),"")</f>
        <v/>
      </c>
      <c r="H3310" s="136" t="str">
        <f>IFERROR(VLOOKUP(CONCATENATE(G3310,E3310),LOTES!$A$6:$F$1000,6,0),"")</f>
        <v/>
      </c>
      <c r="I3310" s="132" t="str">
        <f t="shared" si="376"/>
        <v/>
      </c>
      <c r="R3310" s="132" t="str">
        <f>IFERROR(VLOOKUP(Q3310,PROVEEDORES!$A$2:$B$100,2,0),"")</f>
        <v/>
      </c>
      <c r="U3310" s="127" t="str">
        <f>IFERROR(VLOOKUP(V3310,TRANSPORTE!$A$4:$B$99,2,0),"")</f>
        <v/>
      </c>
      <c r="Y3310" s="127" t="str">
        <f>IFERROR(VLOOKUP(V3310,TRANSPORTE!$A$4:$C$99,3,0),"")</f>
        <v/>
      </c>
      <c r="Z3310" s="127" t="str">
        <f>IFERROR(VLOOKUP(V3310,TRANSPORTE!$A$4:$D$99,4,0),"")</f>
        <v/>
      </c>
      <c r="AA3310" s="127" t="str">
        <f>IFERROR(VLOOKUP(V3310,TRANSPORTE!$A$4:$E$99,5,0),"")</f>
        <v/>
      </c>
      <c r="AB3310" s="127" t="str">
        <f t="shared" si="378"/>
        <v/>
      </c>
      <c r="AC3310" s="127" t="str">
        <f t="shared" si="377"/>
        <v/>
      </c>
      <c r="AE3310" s="132" t="str">
        <f t="shared" si="375"/>
        <v/>
      </c>
      <c r="AH3310" s="127" t="str">
        <f t="shared" si="374"/>
        <v/>
      </c>
    </row>
    <row r="3311" spans="2:34" x14ac:dyDescent="0.3">
      <c r="B3311" s="127" t="str">
        <f t="shared" si="372"/>
        <v/>
      </c>
      <c r="C3311" s="127" t="str">
        <f t="shared" si="373"/>
        <v/>
      </c>
      <c r="E3311" s="159"/>
      <c r="F3311" s="148" t="str">
        <f>IFERROR(VLOOKUP(CONCATENATE(G3311,E3311),LOTES!$A$6:$D$1002,4,0),"")</f>
        <v/>
      </c>
      <c r="H3311" s="136" t="str">
        <f>IFERROR(VLOOKUP(CONCATENATE(G3311,E3311),LOTES!$A$6:$F$1000,6,0),"")</f>
        <v/>
      </c>
      <c r="I3311" s="132" t="str">
        <f t="shared" si="376"/>
        <v/>
      </c>
      <c r="R3311" s="132" t="str">
        <f>IFERROR(VLOOKUP(Q3311,PROVEEDORES!$A$2:$B$100,2,0),"")</f>
        <v/>
      </c>
      <c r="U3311" s="127" t="str">
        <f>IFERROR(VLOOKUP(V3311,TRANSPORTE!$A$4:$B$99,2,0),"")</f>
        <v/>
      </c>
      <c r="Y3311" s="127" t="str">
        <f>IFERROR(VLOOKUP(V3311,TRANSPORTE!$A$4:$C$99,3,0),"")</f>
        <v/>
      </c>
      <c r="Z3311" s="127" t="str">
        <f>IFERROR(VLOOKUP(V3311,TRANSPORTE!$A$4:$D$99,4,0),"")</f>
        <v/>
      </c>
      <c r="AA3311" s="127" t="str">
        <f>IFERROR(VLOOKUP(V3311,TRANSPORTE!$A$4:$E$99,5,0),"")</f>
        <v/>
      </c>
      <c r="AB3311" s="127" t="str">
        <f t="shared" si="378"/>
        <v/>
      </c>
      <c r="AC3311" s="127" t="str">
        <f t="shared" si="377"/>
        <v/>
      </c>
      <c r="AE3311" s="132" t="str">
        <f t="shared" si="375"/>
        <v/>
      </c>
      <c r="AH3311" s="127" t="str">
        <f t="shared" si="374"/>
        <v/>
      </c>
    </row>
    <row r="3312" spans="2:34" x14ac:dyDescent="0.3">
      <c r="B3312" s="127" t="str">
        <f t="shared" si="372"/>
        <v/>
      </c>
      <c r="C3312" s="127" t="str">
        <f t="shared" si="373"/>
        <v/>
      </c>
      <c r="E3312" s="159"/>
      <c r="F3312" s="148" t="str">
        <f>IFERROR(VLOOKUP(CONCATENATE(G3312,E3312),LOTES!$A$6:$D$1002,4,0),"")</f>
        <v/>
      </c>
      <c r="H3312" s="136" t="str">
        <f>IFERROR(VLOOKUP(CONCATENATE(G3312,E3312),LOTES!$A$6:$F$1000,6,0),"")</f>
        <v/>
      </c>
      <c r="I3312" s="132" t="str">
        <f t="shared" si="376"/>
        <v/>
      </c>
      <c r="R3312" s="132" t="str">
        <f>IFERROR(VLOOKUP(Q3312,PROVEEDORES!$A$2:$B$100,2,0),"")</f>
        <v/>
      </c>
      <c r="U3312" s="127" t="str">
        <f>IFERROR(VLOOKUP(V3312,TRANSPORTE!$A$4:$B$99,2,0),"")</f>
        <v/>
      </c>
      <c r="Y3312" s="127" t="str">
        <f>IFERROR(VLOOKUP(V3312,TRANSPORTE!$A$4:$C$99,3,0),"")</f>
        <v/>
      </c>
      <c r="Z3312" s="127" t="str">
        <f>IFERROR(VLOOKUP(V3312,TRANSPORTE!$A$4:$D$99,4,0),"")</f>
        <v/>
      </c>
      <c r="AA3312" s="127" t="str">
        <f>IFERROR(VLOOKUP(V3312,TRANSPORTE!$A$4:$E$99,5,0),"")</f>
        <v/>
      </c>
      <c r="AB3312" s="127" t="str">
        <f t="shared" si="378"/>
        <v/>
      </c>
      <c r="AC3312" s="127" t="str">
        <f t="shared" si="377"/>
        <v/>
      </c>
      <c r="AE3312" s="132" t="str">
        <f t="shared" si="375"/>
        <v/>
      </c>
      <c r="AH3312" s="127" t="str">
        <f t="shared" si="374"/>
        <v/>
      </c>
    </row>
    <row r="3313" spans="2:34" x14ac:dyDescent="0.3">
      <c r="B3313" s="127" t="str">
        <f t="shared" si="372"/>
        <v/>
      </c>
      <c r="C3313" s="127" t="str">
        <f t="shared" si="373"/>
        <v/>
      </c>
      <c r="E3313" s="159"/>
      <c r="F3313" s="148" t="str">
        <f>IFERROR(VLOOKUP(CONCATENATE(G3313,E3313),LOTES!$A$6:$D$1002,4,0),"")</f>
        <v/>
      </c>
      <c r="H3313" s="136" t="str">
        <f>IFERROR(VLOOKUP(CONCATENATE(G3313,E3313),LOTES!$A$6:$F$1000,6,0),"")</f>
        <v/>
      </c>
      <c r="I3313" s="132" t="str">
        <f t="shared" si="376"/>
        <v/>
      </c>
      <c r="R3313" s="132" t="str">
        <f>IFERROR(VLOOKUP(Q3313,PROVEEDORES!$A$2:$B$100,2,0),"")</f>
        <v/>
      </c>
      <c r="U3313" s="127" t="str">
        <f>IFERROR(VLOOKUP(V3313,TRANSPORTE!$A$4:$B$99,2,0),"")</f>
        <v/>
      </c>
      <c r="Y3313" s="127" t="str">
        <f>IFERROR(VLOOKUP(V3313,TRANSPORTE!$A$4:$C$99,3,0),"")</f>
        <v/>
      </c>
      <c r="Z3313" s="127" t="str">
        <f>IFERROR(VLOOKUP(V3313,TRANSPORTE!$A$4:$D$99,4,0),"")</f>
        <v/>
      </c>
      <c r="AA3313" s="127" t="str">
        <f>IFERROR(VLOOKUP(V3313,TRANSPORTE!$A$4:$E$99,5,0),"")</f>
        <v/>
      </c>
      <c r="AB3313" s="127" t="str">
        <f t="shared" si="378"/>
        <v/>
      </c>
      <c r="AC3313" s="127" t="str">
        <f t="shared" si="377"/>
        <v/>
      </c>
      <c r="AE3313" s="132" t="str">
        <f t="shared" si="375"/>
        <v/>
      </c>
      <c r="AH3313" s="127" t="str">
        <f t="shared" si="374"/>
        <v/>
      </c>
    </row>
    <row r="3314" spans="2:34" x14ac:dyDescent="0.3">
      <c r="B3314" s="127" t="str">
        <f t="shared" si="372"/>
        <v/>
      </c>
      <c r="C3314" s="127" t="str">
        <f t="shared" si="373"/>
        <v/>
      </c>
      <c r="E3314" s="159"/>
      <c r="F3314" s="148" t="str">
        <f>IFERROR(VLOOKUP(CONCATENATE(G3314,E3314),LOTES!$A$6:$D$1002,4,0),"")</f>
        <v/>
      </c>
      <c r="H3314" s="136" t="str">
        <f>IFERROR(VLOOKUP(CONCATENATE(G3314,E3314),LOTES!$A$6:$F$1000,6,0),"")</f>
        <v/>
      </c>
      <c r="I3314" s="132" t="str">
        <f t="shared" si="376"/>
        <v/>
      </c>
      <c r="R3314" s="132" t="str">
        <f>IFERROR(VLOOKUP(Q3314,PROVEEDORES!$A$2:$B$100,2,0),"")</f>
        <v/>
      </c>
      <c r="U3314" s="127" t="str">
        <f>IFERROR(VLOOKUP(V3314,TRANSPORTE!$A$4:$B$99,2,0),"")</f>
        <v/>
      </c>
      <c r="Y3314" s="127" t="str">
        <f>IFERROR(VLOOKUP(V3314,TRANSPORTE!$A$4:$C$99,3,0),"")</f>
        <v/>
      </c>
      <c r="Z3314" s="127" t="str">
        <f>IFERROR(VLOOKUP(V3314,TRANSPORTE!$A$4:$D$99,4,0),"")</f>
        <v/>
      </c>
      <c r="AA3314" s="127" t="str">
        <f>IFERROR(VLOOKUP(V3314,TRANSPORTE!$A$4:$E$99,5,0),"")</f>
        <v/>
      </c>
      <c r="AB3314" s="127" t="str">
        <f t="shared" si="378"/>
        <v/>
      </c>
      <c r="AC3314" s="127" t="str">
        <f t="shared" si="377"/>
        <v/>
      </c>
      <c r="AE3314" s="132" t="str">
        <f t="shared" si="375"/>
        <v/>
      </c>
      <c r="AH3314" s="127" t="str">
        <f t="shared" si="374"/>
        <v/>
      </c>
    </row>
    <row r="3315" spans="2:34" x14ac:dyDescent="0.3">
      <c r="B3315" s="127" t="str">
        <f t="shared" si="372"/>
        <v/>
      </c>
      <c r="C3315" s="127" t="str">
        <f t="shared" si="373"/>
        <v/>
      </c>
      <c r="E3315" s="159"/>
      <c r="F3315" s="148" t="str">
        <f>IFERROR(VLOOKUP(CONCATENATE(G3315,E3315),LOTES!$A$6:$D$1002,4,0),"")</f>
        <v/>
      </c>
      <c r="H3315" s="136" t="str">
        <f>IFERROR(VLOOKUP(CONCATENATE(G3315,E3315),LOTES!$A$6:$F$1000,6,0),"")</f>
        <v/>
      </c>
      <c r="I3315" s="132" t="str">
        <f t="shared" si="376"/>
        <v/>
      </c>
      <c r="R3315" s="132" t="str">
        <f>IFERROR(VLOOKUP(Q3315,PROVEEDORES!$A$2:$B$100,2,0),"")</f>
        <v/>
      </c>
      <c r="U3315" s="127" t="str">
        <f>IFERROR(VLOOKUP(V3315,TRANSPORTE!$A$4:$B$99,2,0),"")</f>
        <v/>
      </c>
      <c r="Y3315" s="127" t="str">
        <f>IFERROR(VLOOKUP(V3315,TRANSPORTE!$A$4:$C$99,3,0),"")</f>
        <v/>
      </c>
      <c r="Z3315" s="127" t="str">
        <f>IFERROR(VLOOKUP(V3315,TRANSPORTE!$A$4:$D$99,4,0),"")</f>
        <v/>
      </c>
      <c r="AA3315" s="127" t="str">
        <f>IFERROR(VLOOKUP(V3315,TRANSPORTE!$A$4:$E$99,5,0),"")</f>
        <v/>
      </c>
      <c r="AB3315" s="127" t="str">
        <f t="shared" si="378"/>
        <v/>
      </c>
      <c r="AC3315" s="127" t="str">
        <f t="shared" si="377"/>
        <v/>
      </c>
      <c r="AE3315" s="132" t="str">
        <f t="shared" si="375"/>
        <v/>
      </c>
      <c r="AH3315" s="127" t="str">
        <f t="shared" si="374"/>
        <v/>
      </c>
    </row>
    <row r="3316" spans="2:34" x14ac:dyDescent="0.3">
      <c r="B3316" s="127" t="str">
        <f t="shared" si="372"/>
        <v/>
      </c>
      <c r="C3316" s="127" t="str">
        <f t="shared" si="373"/>
        <v/>
      </c>
      <c r="E3316" s="159"/>
      <c r="F3316" s="148" t="str">
        <f>IFERROR(VLOOKUP(CONCATENATE(G3316,E3316),LOTES!$A$6:$D$1002,4,0),"")</f>
        <v/>
      </c>
      <c r="H3316" s="136" t="str">
        <f>IFERROR(VLOOKUP(CONCATENATE(G3316,E3316),LOTES!$A$6:$F$1000,6,0),"")</f>
        <v/>
      </c>
      <c r="I3316" s="132" t="str">
        <f t="shared" si="376"/>
        <v/>
      </c>
      <c r="R3316" s="132" t="str">
        <f>IFERROR(VLOOKUP(Q3316,PROVEEDORES!$A$2:$B$100,2,0),"")</f>
        <v/>
      </c>
      <c r="U3316" s="127" t="str">
        <f>IFERROR(VLOOKUP(V3316,TRANSPORTE!$A$4:$B$99,2,0),"")</f>
        <v/>
      </c>
      <c r="Y3316" s="127" t="str">
        <f>IFERROR(VLOOKUP(V3316,TRANSPORTE!$A$4:$C$99,3,0),"")</f>
        <v/>
      </c>
      <c r="Z3316" s="127" t="str">
        <f>IFERROR(VLOOKUP(V3316,TRANSPORTE!$A$4:$D$99,4,0),"")</f>
        <v/>
      </c>
      <c r="AA3316" s="127" t="str">
        <f>IFERROR(VLOOKUP(V3316,TRANSPORTE!$A$4:$E$99,5,0),"")</f>
        <v/>
      </c>
      <c r="AB3316" s="127" t="str">
        <f t="shared" si="378"/>
        <v/>
      </c>
      <c r="AC3316" s="127" t="str">
        <f t="shared" si="377"/>
        <v/>
      </c>
      <c r="AE3316" s="132" t="str">
        <f t="shared" si="375"/>
        <v/>
      </c>
      <c r="AH3316" s="127" t="str">
        <f t="shared" si="374"/>
        <v/>
      </c>
    </row>
    <row r="3317" spans="2:34" x14ac:dyDescent="0.3">
      <c r="B3317" s="127" t="str">
        <f t="shared" si="372"/>
        <v/>
      </c>
      <c r="C3317" s="127" t="str">
        <f t="shared" si="373"/>
        <v/>
      </c>
      <c r="E3317" s="159"/>
      <c r="F3317" s="148" t="str">
        <f>IFERROR(VLOOKUP(CONCATENATE(G3317,E3317),LOTES!$A$6:$D$1002,4,0),"")</f>
        <v/>
      </c>
      <c r="H3317" s="136" t="str">
        <f>IFERROR(VLOOKUP(CONCATENATE(G3317,E3317),LOTES!$A$6:$F$1000,6,0),"")</f>
        <v/>
      </c>
      <c r="I3317" s="132" t="str">
        <f t="shared" si="376"/>
        <v/>
      </c>
      <c r="R3317" s="132" t="str">
        <f>IFERROR(VLOOKUP(Q3317,PROVEEDORES!$A$2:$B$100,2,0),"")</f>
        <v/>
      </c>
      <c r="U3317" s="127" t="str">
        <f>IFERROR(VLOOKUP(V3317,TRANSPORTE!$A$4:$B$99,2,0),"")</f>
        <v/>
      </c>
      <c r="Y3317" s="127" t="str">
        <f>IFERROR(VLOOKUP(V3317,TRANSPORTE!$A$4:$C$99,3,0),"")</f>
        <v/>
      </c>
      <c r="Z3317" s="127" t="str">
        <f>IFERROR(VLOOKUP(V3317,TRANSPORTE!$A$4:$D$99,4,0),"")</f>
        <v/>
      </c>
      <c r="AA3317" s="127" t="str">
        <f>IFERROR(VLOOKUP(V3317,TRANSPORTE!$A$4:$E$99,5,0),"")</f>
        <v/>
      </c>
      <c r="AB3317" s="127" t="str">
        <f t="shared" si="378"/>
        <v/>
      </c>
      <c r="AC3317" s="127" t="str">
        <f t="shared" si="377"/>
        <v/>
      </c>
      <c r="AE3317" s="132" t="str">
        <f t="shared" si="375"/>
        <v/>
      </c>
      <c r="AH3317" s="127" t="str">
        <f t="shared" si="374"/>
        <v/>
      </c>
    </row>
    <row r="3318" spans="2:34" x14ac:dyDescent="0.3">
      <c r="B3318" s="127" t="str">
        <f t="shared" si="372"/>
        <v/>
      </c>
      <c r="C3318" s="127" t="str">
        <f t="shared" si="373"/>
        <v/>
      </c>
      <c r="E3318" s="159"/>
      <c r="F3318" s="148" t="str">
        <f>IFERROR(VLOOKUP(CONCATENATE(G3318,E3318),LOTES!$A$6:$D$1002,4,0),"")</f>
        <v/>
      </c>
      <c r="H3318" s="136" t="str">
        <f>IFERROR(VLOOKUP(CONCATENATE(G3318,E3318),LOTES!$A$6:$F$1000,6,0),"")</f>
        <v/>
      </c>
      <c r="I3318" s="132" t="str">
        <f t="shared" si="376"/>
        <v/>
      </c>
      <c r="R3318" s="132" t="str">
        <f>IFERROR(VLOOKUP(Q3318,PROVEEDORES!$A$2:$B$100,2,0),"")</f>
        <v/>
      </c>
      <c r="U3318" s="127" t="str">
        <f>IFERROR(VLOOKUP(V3318,TRANSPORTE!$A$4:$B$99,2,0),"")</f>
        <v/>
      </c>
      <c r="Y3318" s="127" t="str">
        <f>IFERROR(VLOOKUP(V3318,TRANSPORTE!$A$4:$C$99,3,0),"")</f>
        <v/>
      </c>
      <c r="Z3318" s="127" t="str">
        <f>IFERROR(VLOOKUP(V3318,TRANSPORTE!$A$4:$D$99,4,0),"")</f>
        <v/>
      </c>
      <c r="AA3318" s="127" t="str">
        <f>IFERROR(VLOOKUP(V3318,TRANSPORTE!$A$4:$E$99,5,0),"")</f>
        <v/>
      </c>
      <c r="AB3318" s="127" t="str">
        <f t="shared" si="378"/>
        <v/>
      </c>
      <c r="AC3318" s="127" t="str">
        <f t="shared" si="377"/>
        <v/>
      </c>
      <c r="AE3318" s="132" t="str">
        <f t="shared" si="375"/>
        <v/>
      </c>
      <c r="AH3318" s="127" t="str">
        <f t="shared" si="374"/>
        <v/>
      </c>
    </row>
    <row r="3319" spans="2:34" x14ac:dyDescent="0.3">
      <c r="B3319" s="127" t="str">
        <f t="shared" si="372"/>
        <v/>
      </c>
      <c r="C3319" s="127" t="str">
        <f t="shared" si="373"/>
        <v/>
      </c>
      <c r="E3319" s="159"/>
      <c r="F3319" s="148" t="str">
        <f>IFERROR(VLOOKUP(CONCATENATE(G3319,E3319),LOTES!$A$6:$D$1002,4,0),"")</f>
        <v/>
      </c>
      <c r="H3319" s="136" t="str">
        <f>IFERROR(VLOOKUP(CONCATENATE(G3319,E3319),LOTES!$A$6:$F$1000,6,0),"")</f>
        <v/>
      </c>
      <c r="I3319" s="132" t="str">
        <f t="shared" si="376"/>
        <v/>
      </c>
      <c r="R3319" s="132" t="str">
        <f>IFERROR(VLOOKUP(Q3319,PROVEEDORES!$A$2:$B$100,2,0),"")</f>
        <v/>
      </c>
      <c r="U3319" s="127" t="str">
        <f>IFERROR(VLOOKUP(V3319,TRANSPORTE!$A$4:$B$99,2,0),"")</f>
        <v/>
      </c>
      <c r="Y3319" s="127" t="str">
        <f>IFERROR(VLOOKUP(V3319,TRANSPORTE!$A$4:$C$99,3,0),"")</f>
        <v/>
      </c>
      <c r="Z3319" s="127" t="str">
        <f>IFERROR(VLOOKUP(V3319,TRANSPORTE!$A$4:$D$99,4,0),"")</f>
        <v/>
      </c>
      <c r="AA3319" s="127" t="str">
        <f>IFERROR(VLOOKUP(V3319,TRANSPORTE!$A$4:$E$99,5,0),"")</f>
        <v/>
      </c>
      <c r="AB3319" s="127" t="str">
        <f t="shared" si="378"/>
        <v/>
      </c>
      <c r="AC3319" s="127" t="str">
        <f t="shared" si="377"/>
        <v/>
      </c>
      <c r="AE3319" s="132" t="str">
        <f t="shared" si="375"/>
        <v/>
      </c>
      <c r="AH3319" s="127" t="str">
        <f t="shared" si="374"/>
        <v/>
      </c>
    </row>
    <row r="3320" spans="2:34" x14ac:dyDescent="0.3">
      <c r="B3320" s="127" t="str">
        <f t="shared" si="372"/>
        <v/>
      </c>
      <c r="C3320" s="127" t="str">
        <f t="shared" si="373"/>
        <v/>
      </c>
      <c r="E3320" s="159"/>
      <c r="F3320" s="148" t="str">
        <f>IFERROR(VLOOKUP(CONCATENATE(G3320,E3320),LOTES!$A$6:$D$1002,4,0),"")</f>
        <v/>
      </c>
      <c r="H3320" s="136" t="str">
        <f>IFERROR(VLOOKUP(CONCATENATE(G3320,E3320),LOTES!$A$6:$F$1000,6,0),"")</f>
        <v/>
      </c>
      <c r="I3320" s="132" t="str">
        <f t="shared" si="376"/>
        <v/>
      </c>
      <c r="R3320" s="132" t="str">
        <f>IFERROR(VLOOKUP(Q3320,PROVEEDORES!$A$2:$B$100,2,0),"")</f>
        <v/>
      </c>
      <c r="U3320" s="127" t="str">
        <f>IFERROR(VLOOKUP(V3320,TRANSPORTE!$A$4:$B$99,2,0),"")</f>
        <v/>
      </c>
      <c r="Y3320" s="127" t="str">
        <f>IFERROR(VLOOKUP(V3320,TRANSPORTE!$A$4:$C$99,3,0),"")</f>
        <v/>
      </c>
      <c r="Z3320" s="127" t="str">
        <f>IFERROR(VLOOKUP(V3320,TRANSPORTE!$A$4:$D$99,4,0),"")</f>
        <v/>
      </c>
      <c r="AA3320" s="127" t="str">
        <f>IFERROR(VLOOKUP(V3320,TRANSPORTE!$A$4:$E$99,5,0),"")</f>
        <v/>
      </c>
      <c r="AB3320" s="127" t="str">
        <f t="shared" si="378"/>
        <v/>
      </c>
      <c r="AC3320" s="127" t="str">
        <f t="shared" si="377"/>
        <v/>
      </c>
      <c r="AE3320" s="132" t="str">
        <f t="shared" si="375"/>
        <v/>
      </c>
      <c r="AH3320" s="127" t="str">
        <f t="shared" si="374"/>
        <v/>
      </c>
    </row>
    <row r="3321" spans="2:34" x14ac:dyDescent="0.3">
      <c r="B3321" s="127" t="str">
        <f t="shared" si="372"/>
        <v/>
      </c>
      <c r="C3321" s="127" t="str">
        <f t="shared" si="373"/>
        <v/>
      </c>
      <c r="E3321" s="159"/>
      <c r="F3321" s="148" t="str">
        <f>IFERROR(VLOOKUP(CONCATENATE(G3321,E3321),LOTES!$A$6:$D$1002,4,0),"")</f>
        <v/>
      </c>
      <c r="H3321" s="136" t="str">
        <f>IFERROR(VLOOKUP(CONCATENATE(G3321,E3321),LOTES!$A$6:$F$1000,6,0),"")</f>
        <v/>
      </c>
      <c r="I3321" s="132" t="str">
        <f t="shared" si="376"/>
        <v/>
      </c>
      <c r="R3321" s="132" t="str">
        <f>IFERROR(VLOOKUP(Q3321,PROVEEDORES!$A$2:$B$100,2,0),"")</f>
        <v/>
      </c>
      <c r="U3321" s="127" t="str">
        <f>IFERROR(VLOOKUP(V3321,TRANSPORTE!$A$4:$B$99,2,0),"")</f>
        <v/>
      </c>
      <c r="Y3321" s="127" t="str">
        <f>IFERROR(VLOOKUP(V3321,TRANSPORTE!$A$4:$C$99,3,0),"")</f>
        <v/>
      </c>
      <c r="Z3321" s="127" t="str">
        <f>IFERROR(VLOOKUP(V3321,TRANSPORTE!$A$4:$D$99,4,0),"")</f>
        <v/>
      </c>
      <c r="AA3321" s="127" t="str">
        <f>IFERROR(VLOOKUP(V3321,TRANSPORTE!$A$4:$E$99,5,0),"")</f>
        <v/>
      </c>
      <c r="AB3321" s="127" t="str">
        <f t="shared" si="378"/>
        <v/>
      </c>
      <c r="AC3321" s="127" t="str">
        <f t="shared" si="377"/>
        <v/>
      </c>
      <c r="AE3321" s="132" t="str">
        <f t="shared" si="375"/>
        <v/>
      </c>
      <c r="AH3321" s="127" t="str">
        <f t="shared" si="374"/>
        <v/>
      </c>
    </row>
    <row r="3322" spans="2:34" x14ac:dyDescent="0.3">
      <c r="B3322" s="127" t="str">
        <f t="shared" si="372"/>
        <v/>
      </c>
      <c r="C3322" s="127" t="str">
        <f t="shared" si="373"/>
        <v/>
      </c>
      <c r="E3322" s="159"/>
      <c r="F3322" s="148" t="str">
        <f>IFERROR(VLOOKUP(CONCATENATE(G3322,E3322),LOTES!$A$6:$D$1002,4,0),"")</f>
        <v/>
      </c>
      <c r="H3322" s="136" t="str">
        <f>IFERROR(VLOOKUP(CONCATENATE(G3322,E3322),LOTES!$A$6:$F$1000,6,0),"")</f>
        <v/>
      </c>
      <c r="I3322" s="132" t="str">
        <f t="shared" si="376"/>
        <v/>
      </c>
      <c r="R3322" s="132" t="str">
        <f>IFERROR(VLOOKUP(Q3322,PROVEEDORES!$A$2:$B$100,2,0),"")</f>
        <v/>
      </c>
      <c r="U3322" s="127" t="str">
        <f>IFERROR(VLOOKUP(V3322,TRANSPORTE!$A$4:$B$99,2,0),"")</f>
        <v/>
      </c>
      <c r="Y3322" s="127" t="str">
        <f>IFERROR(VLOOKUP(V3322,TRANSPORTE!$A$4:$C$99,3,0),"")</f>
        <v/>
      </c>
      <c r="Z3322" s="127" t="str">
        <f>IFERROR(VLOOKUP(V3322,TRANSPORTE!$A$4:$D$99,4,0),"")</f>
        <v/>
      </c>
      <c r="AA3322" s="127" t="str">
        <f>IFERROR(VLOOKUP(V3322,TRANSPORTE!$A$4:$E$99,5,0),"")</f>
        <v/>
      </c>
      <c r="AB3322" s="127" t="str">
        <f t="shared" si="378"/>
        <v/>
      </c>
      <c r="AC3322" s="127" t="str">
        <f t="shared" si="377"/>
        <v/>
      </c>
      <c r="AE3322" s="132" t="str">
        <f t="shared" si="375"/>
        <v/>
      </c>
      <c r="AH3322" s="127" t="str">
        <f t="shared" si="374"/>
        <v/>
      </c>
    </row>
    <row r="3323" spans="2:34" x14ac:dyDescent="0.3">
      <c r="B3323" s="127" t="str">
        <f t="shared" si="372"/>
        <v/>
      </c>
      <c r="C3323" s="127" t="str">
        <f t="shared" si="373"/>
        <v/>
      </c>
      <c r="E3323" s="159"/>
      <c r="F3323" s="148" t="str">
        <f>IFERROR(VLOOKUP(CONCATENATE(G3323,E3323),LOTES!$A$6:$D$1002,4,0),"")</f>
        <v/>
      </c>
      <c r="H3323" s="136" t="str">
        <f>IFERROR(VLOOKUP(CONCATENATE(G3323,E3323),LOTES!$A$6:$F$1000,6,0),"")</f>
        <v/>
      </c>
      <c r="I3323" s="132" t="str">
        <f t="shared" si="376"/>
        <v/>
      </c>
      <c r="R3323" s="132" t="str">
        <f>IFERROR(VLOOKUP(Q3323,PROVEEDORES!$A$2:$B$100,2,0),"")</f>
        <v/>
      </c>
      <c r="U3323" s="127" t="str">
        <f>IFERROR(VLOOKUP(V3323,TRANSPORTE!$A$4:$B$99,2,0),"")</f>
        <v/>
      </c>
      <c r="Y3323" s="127" t="str">
        <f>IFERROR(VLOOKUP(V3323,TRANSPORTE!$A$4:$C$99,3,0),"")</f>
        <v/>
      </c>
      <c r="Z3323" s="127" t="str">
        <f>IFERROR(VLOOKUP(V3323,TRANSPORTE!$A$4:$D$99,4,0),"")</f>
        <v/>
      </c>
      <c r="AA3323" s="127" t="str">
        <f>IFERROR(VLOOKUP(V3323,TRANSPORTE!$A$4:$E$99,5,0),"")</f>
        <v/>
      </c>
      <c r="AB3323" s="127" t="str">
        <f t="shared" si="378"/>
        <v/>
      </c>
      <c r="AC3323" s="127" t="str">
        <f t="shared" si="377"/>
        <v/>
      </c>
      <c r="AE3323" s="132" t="str">
        <f t="shared" si="375"/>
        <v/>
      </c>
      <c r="AH3323" s="127" t="str">
        <f t="shared" si="374"/>
        <v/>
      </c>
    </row>
    <row r="3324" spans="2:34" x14ac:dyDescent="0.3">
      <c r="B3324" s="127" t="str">
        <f t="shared" si="372"/>
        <v/>
      </c>
      <c r="C3324" s="127" t="str">
        <f t="shared" si="373"/>
        <v/>
      </c>
      <c r="E3324" s="159"/>
      <c r="F3324" s="148" t="str">
        <f>IFERROR(VLOOKUP(CONCATENATE(G3324,E3324),LOTES!$A$6:$D$1002,4,0),"")</f>
        <v/>
      </c>
      <c r="H3324" s="136" t="str">
        <f>IFERROR(VLOOKUP(CONCATENATE(G3324,E3324),LOTES!$A$6:$F$1000,6,0),"")</f>
        <v/>
      </c>
      <c r="I3324" s="132" t="str">
        <f t="shared" si="376"/>
        <v/>
      </c>
      <c r="R3324" s="132" t="str">
        <f>IFERROR(VLOOKUP(Q3324,PROVEEDORES!$A$2:$B$100,2,0),"")</f>
        <v/>
      </c>
      <c r="U3324" s="127" t="str">
        <f>IFERROR(VLOOKUP(V3324,TRANSPORTE!$A$4:$B$99,2,0),"")</f>
        <v/>
      </c>
      <c r="Y3324" s="127" t="str">
        <f>IFERROR(VLOOKUP(V3324,TRANSPORTE!$A$4:$C$99,3,0),"")</f>
        <v/>
      </c>
      <c r="Z3324" s="127" t="str">
        <f>IFERROR(VLOOKUP(V3324,TRANSPORTE!$A$4:$D$99,4,0),"")</f>
        <v/>
      </c>
      <c r="AA3324" s="127" t="str">
        <f>IFERROR(VLOOKUP(V3324,TRANSPORTE!$A$4:$E$99,5,0),"")</f>
        <v/>
      </c>
      <c r="AB3324" s="127" t="str">
        <f t="shared" si="378"/>
        <v/>
      </c>
      <c r="AC3324" s="127" t="str">
        <f t="shared" si="377"/>
        <v/>
      </c>
      <c r="AE3324" s="132" t="str">
        <f t="shared" si="375"/>
        <v/>
      </c>
      <c r="AH3324" s="127" t="str">
        <f t="shared" si="374"/>
        <v/>
      </c>
    </row>
    <row r="3325" spans="2:34" x14ac:dyDescent="0.3">
      <c r="B3325" s="127" t="str">
        <f t="shared" si="372"/>
        <v/>
      </c>
      <c r="C3325" s="127" t="str">
        <f t="shared" si="373"/>
        <v/>
      </c>
      <c r="E3325" s="159"/>
      <c r="F3325" s="148" t="str">
        <f>IFERROR(VLOOKUP(CONCATENATE(G3325,E3325),LOTES!$A$6:$D$1002,4,0),"")</f>
        <v/>
      </c>
      <c r="H3325" s="136" t="str">
        <f>IFERROR(VLOOKUP(CONCATENATE(G3325,E3325),LOTES!$A$6:$F$1000,6,0),"")</f>
        <v/>
      </c>
      <c r="I3325" s="132" t="str">
        <f t="shared" si="376"/>
        <v/>
      </c>
      <c r="R3325" s="132" t="str">
        <f>IFERROR(VLOOKUP(Q3325,PROVEEDORES!$A$2:$B$100,2,0),"")</f>
        <v/>
      </c>
      <c r="U3325" s="127" t="str">
        <f>IFERROR(VLOOKUP(V3325,TRANSPORTE!$A$4:$B$99,2,0),"")</f>
        <v/>
      </c>
      <c r="Y3325" s="127" t="str">
        <f>IFERROR(VLOOKUP(V3325,TRANSPORTE!$A$4:$C$99,3,0),"")</f>
        <v/>
      </c>
      <c r="Z3325" s="127" t="str">
        <f>IFERROR(VLOOKUP(V3325,TRANSPORTE!$A$4:$D$99,4,0),"")</f>
        <v/>
      </c>
      <c r="AA3325" s="127" t="str">
        <f>IFERROR(VLOOKUP(V3325,TRANSPORTE!$A$4:$E$99,5,0),"")</f>
        <v/>
      </c>
      <c r="AB3325" s="127" t="str">
        <f t="shared" si="378"/>
        <v/>
      </c>
      <c r="AC3325" s="127" t="str">
        <f t="shared" si="377"/>
        <v/>
      </c>
      <c r="AE3325" s="132" t="str">
        <f t="shared" si="375"/>
        <v/>
      </c>
      <c r="AH3325" s="127" t="str">
        <f t="shared" si="374"/>
        <v/>
      </c>
    </row>
    <row r="3326" spans="2:34" x14ac:dyDescent="0.3">
      <c r="B3326" s="127" t="str">
        <f t="shared" si="372"/>
        <v/>
      </c>
      <c r="C3326" s="127" t="str">
        <f t="shared" si="373"/>
        <v/>
      </c>
      <c r="E3326" s="159"/>
      <c r="F3326" s="148" t="str">
        <f>IFERROR(VLOOKUP(CONCATENATE(G3326,E3326),LOTES!$A$6:$D$1002,4,0),"")</f>
        <v/>
      </c>
      <c r="H3326" s="136" t="str">
        <f>IFERROR(VLOOKUP(CONCATENATE(G3326,E3326),LOTES!$A$6:$F$1000,6,0),"")</f>
        <v/>
      </c>
      <c r="I3326" s="132" t="str">
        <f t="shared" si="376"/>
        <v/>
      </c>
      <c r="R3326" s="132" t="str">
        <f>IFERROR(VLOOKUP(Q3326,PROVEEDORES!$A$2:$B$100,2,0),"")</f>
        <v/>
      </c>
      <c r="U3326" s="127" t="str">
        <f>IFERROR(VLOOKUP(V3326,TRANSPORTE!$A$4:$B$99,2,0),"")</f>
        <v/>
      </c>
      <c r="Y3326" s="127" t="str">
        <f>IFERROR(VLOOKUP(V3326,TRANSPORTE!$A$4:$C$99,3,0),"")</f>
        <v/>
      </c>
      <c r="Z3326" s="127" t="str">
        <f>IFERROR(VLOOKUP(V3326,TRANSPORTE!$A$4:$D$99,4,0),"")</f>
        <v/>
      </c>
      <c r="AA3326" s="127" t="str">
        <f>IFERROR(VLOOKUP(V3326,TRANSPORTE!$A$4:$E$99,5,0),"")</f>
        <v/>
      </c>
      <c r="AB3326" s="127" t="str">
        <f t="shared" si="378"/>
        <v/>
      </c>
      <c r="AC3326" s="127" t="str">
        <f t="shared" si="377"/>
        <v/>
      </c>
      <c r="AE3326" s="132" t="str">
        <f t="shared" si="375"/>
        <v/>
      </c>
      <c r="AH3326" s="127" t="str">
        <f t="shared" si="374"/>
        <v/>
      </c>
    </row>
    <row r="3327" spans="2:34" x14ac:dyDescent="0.3">
      <c r="B3327" s="127" t="str">
        <f t="shared" ref="B3327:B3390" si="379">CONCATENATE(A3327,AB3327)</f>
        <v/>
      </c>
      <c r="C3327" s="127" t="str">
        <f t="shared" ref="C3327:C3390" si="380">CONCATENATE(N3327,I3327)</f>
        <v/>
      </c>
      <c r="E3327" s="159"/>
      <c r="F3327" s="148" t="str">
        <f>IFERROR(VLOOKUP(CONCATENATE(G3327,E3327),LOTES!$A$6:$D$1002,4,0),"")</f>
        <v/>
      </c>
      <c r="H3327" s="136" t="str">
        <f>IFERROR(VLOOKUP(CONCATENATE(G3327,E3327),LOTES!$A$6:$F$1000,6,0),"")</f>
        <v/>
      </c>
      <c r="I3327" s="132" t="str">
        <f t="shared" si="376"/>
        <v/>
      </c>
      <c r="R3327" s="132" t="str">
        <f>IFERROR(VLOOKUP(Q3327,PROVEEDORES!$A$2:$B$100,2,0),"")</f>
        <v/>
      </c>
      <c r="U3327" s="127" t="str">
        <f>IFERROR(VLOOKUP(V3327,TRANSPORTE!$A$4:$B$99,2,0),"")</f>
        <v/>
      </c>
      <c r="Y3327" s="127" t="str">
        <f>IFERROR(VLOOKUP(V3327,TRANSPORTE!$A$4:$C$99,3,0),"")</f>
        <v/>
      </c>
      <c r="Z3327" s="127" t="str">
        <f>IFERROR(VLOOKUP(V3327,TRANSPORTE!$A$4:$D$99,4,0),"")</f>
        <v/>
      </c>
      <c r="AA3327" s="127" t="str">
        <f>IFERROR(VLOOKUP(V3327,TRANSPORTE!$A$4:$E$99,5,0),"")</f>
        <v/>
      </c>
      <c r="AB3327" s="127" t="str">
        <f t="shared" si="378"/>
        <v/>
      </c>
      <c r="AC3327" s="127" t="str">
        <f t="shared" si="377"/>
        <v/>
      </c>
      <c r="AE3327" s="132" t="str">
        <f t="shared" si="375"/>
        <v/>
      </c>
      <c r="AH3327" s="127" t="str">
        <f t="shared" ref="AH3327:AH3390" si="381">CONCATENATE(N3327,F3327)</f>
        <v/>
      </c>
    </row>
    <row r="3328" spans="2:34" x14ac:dyDescent="0.3">
      <c r="B3328" s="127" t="str">
        <f t="shared" si="379"/>
        <v/>
      </c>
      <c r="C3328" s="127" t="str">
        <f t="shared" si="380"/>
        <v/>
      </c>
      <c r="E3328" s="159"/>
      <c r="F3328" s="148" t="str">
        <f>IFERROR(VLOOKUP(CONCATENATE(G3328,E3328),LOTES!$A$6:$D$1002,4,0),"")</f>
        <v/>
      </c>
      <c r="H3328" s="136" t="str">
        <f>IFERROR(VLOOKUP(CONCATENATE(G3328,E3328),LOTES!$A$6:$F$1000,6,0),"")</f>
        <v/>
      </c>
      <c r="I3328" s="132" t="str">
        <f t="shared" si="376"/>
        <v/>
      </c>
      <c r="R3328" s="132" t="str">
        <f>IFERROR(VLOOKUP(Q3328,PROVEEDORES!$A$2:$B$100,2,0),"")</f>
        <v/>
      </c>
      <c r="U3328" s="127" t="str">
        <f>IFERROR(VLOOKUP(V3328,TRANSPORTE!$A$4:$B$99,2,0),"")</f>
        <v/>
      </c>
      <c r="Y3328" s="127" t="str">
        <f>IFERROR(VLOOKUP(V3328,TRANSPORTE!$A$4:$C$99,3,0),"")</f>
        <v/>
      </c>
      <c r="Z3328" s="127" t="str">
        <f>IFERROR(VLOOKUP(V3328,TRANSPORTE!$A$4:$D$99,4,0),"")</f>
        <v/>
      </c>
      <c r="AA3328" s="127" t="str">
        <f>IFERROR(VLOOKUP(V3328,TRANSPORTE!$A$4:$E$99,5,0),"")</f>
        <v/>
      </c>
      <c r="AB3328" s="127" t="str">
        <f t="shared" si="378"/>
        <v/>
      </c>
      <c r="AC3328" s="127" t="str">
        <f t="shared" si="377"/>
        <v/>
      </c>
      <c r="AE3328" s="132" t="str">
        <f t="shared" si="375"/>
        <v/>
      </c>
      <c r="AH3328" s="127" t="str">
        <f t="shared" si="381"/>
        <v/>
      </c>
    </row>
    <row r="3329" spans="2:34" x14ac:dyDescent="0.3">
      <c r="B3329" s="127" t="str">
        <f t="shared" si="379"/>
        <v/>
      </c>
      <c r="C3329" s="127" t="str">
        <f t="shared" si="380"/>
        <v/>
      </c>
      <c r="E3329" s="159"/>
      <c r="F3329" s="148" t="str">
        <f>IFERROR(VLOOKUP(CONCATENATE(G3329,E3329),LOTES!$A$6:$D$1002,4,0),"")</f>
        <v/>
      </c>
      <c r="H3329" s="136" t="str">
        <f>IFERROR(VLOOKUP(CONCATENATE(G3329,E3329),LOTES!$A$6:$F$1000,6,0),"")</f>
        <v/>
      </c>
      <c r="I3329" s="132" t="str">
        <f t="shared" si="376"/>
        <v/>
      </c>
      <c r="R3329" s="132" t="str">
        <f>IFERROR(VLOOKUP(Q3329,PROVEEDORES!$A$2:$B$100,2,0),"")</f>
        <v/>
      </c>
      <c r="U3329" s="127" t="str">
        <f>IFERROR(VLOOKUP(V3329,TRANSPORTE!$A$4:$B$99,2,0),"")</f>
        <v/>
      </c>
      <c r="Y3329" s="127" t="str">
        <f>IFERROR(VLOOKUP(V3329,TRANSPORTE!$A$4:$C$99,3,0),"")</f>
        <v/>
      </c>
      <c r="Z3329" s="127" t="str">
        <f>IFERROR(VLOOKUP(V3329,TRANSPORTE!$A$4:$D$99,4,0),"")</f>
        <v/>
      </c>
      <c r="AA3329" s="127" t="str">
        <f>IFERROR(VLOOKUP(V3329,TRANSPORTE!$A$4:$E$99,5,0),"")</f>
        <v/>
      </c>
      <c r="AB3329" s="127" t="str">
        <f t="shared" si="378"/>
        <v/>
      </c>
      <c r="AC3329" s="127" t="str">
        <f t="shared" si="377"/>
        <v/>
      </c>
      <c r="AE3329" s="132" t="str">
        <f t="shared" si="375"/>
        <v/>
      </c>
      <c r="AH3329" s="127" t="str">
        <f t="shared" si="381"/>
        <v/>
      </c>
    </row>
    <row r="3330" spans="2:34" x14ac:dyDescent="0.3">
      <c r="B3330" s="127" t="str">
        <f t="shared" si="379"/>
        <v/>
      </c>
      <c r="C3330" s="127" t="str">
        <f t="shared" si="380"/>
        <v/>
      </c>
      <c r="E3330" s="159"/>
      <c r="F3330" s="148" t="str">
        <f>IFERROR(VLOOKUP(CONCATENATE(G3330,E3330),LOTES!$A$6:$D$1002,4,0),"")</f>
        <v/>
      </c>
      <c r="H3330" s="136" t="str">
        <f>IFERROR(VLOOKUP(CONCATENATE(G3330,E3330),LOTES!$A$6:$F$1000,6,0),"")</f>
        <v/>
      </c>
      <c r="I3330" s="132" t="str">
        <f t="shared" si="376"/>
        <v/>
      </c>
      <c r="R3330" s="132" t="str">
        <f>IFERROR(VLOOKUP(Q3330,PROVEEDORES!$A$2:$B$100,2,0),"")</f>
        <v/>
      </c>
      <c r="U3330" s="127" t="str">
        <f>IFERROR(VLOOKUP(V3330,TRANSPORTE!$A$4:$B$99,2,0),"")</f>
        <v/>
      </c>
      <c r="Y3330" s="127" t="str">
        <f>IFERROR(VLOOKUP(V3330,TRANSPORTE!$A$4:$C$99,3,0),"")</f>
        <v/>
      </c>
      <c r="Z3330" s="127" t="str">
        <f>IFERROR(VLOOKUP(V3330,TRANSPORTE!$A$4:$D$99,4,0),"")</f>
        <v/>
      </c>
      <c r="AA3330" s="127" t="str">
        <f>IFERROR(VLOOKUP(V3330,TRANSPORTE!$A$4:$E$99,5,0),"")</f>
        <v/>
      </c>
      <c r="AB3330" s="127" t="str">
        <f t="shared" si="378"/>
        <v/>
      </c>
      <c r="AC3330" s="127" t="str">
        <f t="shared" si="377"/>
        <v/>
      </c>
      <c r="AE3330" s="132" t="str">
        <f t="shared" ref="AE3330:AE3393" si="382">IF(N3330&lt;&gt;"",IF(N3330=N3329,AE3329,AE3329+1),"")</f>
        <v/>
      </c>
      <c r="AH3330" s="127" t="str">
        <f t="shared" si="381"/>
        <v/>
      </c>
    </row>
    <row r="3331" spans="2:34" x14ac:dyDescent="0.3">
      <c r="B3331" s="127" t="str">
        <f t="shared" si="379"/>
        <v/>
      </c>
      <c r="C3331" s="127" t="str">
        <f t="shared" si="380"/>
        <v/>
      </c>
      <c r="E3331" s="159"/>
      <c r="F3331" s="148" t="str">
        <f>IFERROR(VLOOKUP(CONCATENATE(G3331,E3331),LOTES!$A$6:$D$1002,4,0),"")</f>
        <v/>
      </c>
      <c r="H3331" s="136" t="str">
        <f>IFERROR(VLOOKUP(CONCATENATE(G3331,E3331),LOTES!$A$6:$F$1000,6,0),"")</f>
        <v/>
      </c>
      <c r="I3331" s="132" t="str">
        <f t="shared" si="376"/>
        <v/>
      </c>
      <c r="R3331" s="132" t="str">
        <f>IFERROR(VLOOKUP(Q3331,PROVEEDORES!$A$2:$B$100,2,0),"")</f>
        <v/>
      </c>
      <c r="U3331" s="127" t="str">
        <f>IFERROR(VLOOKUP(V3331,TRANSPORTE!$A$4:$B$99,2,0),"")</f>
        <v/>
      </c>
      <c r="Y3331" s="127" t="str">
        <f>IFERROR(VLOOKUP(V3331,TRANSPORTE!$A$4:$C$99,3,0),"")</f>
        <v/>
      </c>
      <c r="Z3331" s="127" t="str">
        <f>IFERROR(VLOOKUP(V3331,TRANSPORTE!$A$4:$D$99,4,0),"")</f>
        <v/>
      </c>
      <c r="AA3331" s="127" t="str">
        <f>IFERROR(VLOOKUP(V3331,TRANSPORTE!$A$4:$E$99,5,0),"")</f>
        <v/>
      </c>
      <c r="AB3331" s="127" t="str">
        <f t="shared" si="378"/>
        <v/>
      </c>
      <c r="AC3331" s="127" t="str">
        <f t="shared" si="377"/>
        <v/>
      </c>
      <c r="AE3331" s="132" t="str">
        <f t="shared" si="382"/>
        <v/>
      </c>
      <c r="AH3331" s="127" t="str">
        <f t="shared" si="381"/>
        <v/>
      </c>
    </row>
    <row r="3332" spans="2:34" x14ac:dyDescent="0.3">
      <c r="B3332" s="127" t="str">
        <f t="shared" si="379"/>
        <v/>
      </c>
      <c r="C3332" s="127" t="str">
        <f t="shared" si="380"/>
        <v/>
      </c>
      <c r="E3332" s="159"/>
      <c r="F3332" s="148" t="str">
        <f>IFERROR(VLOOKUP(CONCATENATE(G3332,E3332),LOTES!$A$6:$D$1002,4,0),"")</f>
        <v/>
      </c>
      <c r="H3332" s="136" t="str">
        <f>IFERROR(VLOOKUP(CONCATENATE(G3332,E3332),LOTES!$A$6:$F$1000,6,0),"")</f>
        <v/>
      </c>
      <c r="I3332" s="132" t="str">
        <f t="shared" si="376"/>
        <v/>
      </c>
      <c r="R3332" s="132" t="str">
        <f>IFERROR(VLOOKUP(Q3332,PROVEEDORES!$A$2:$B$100,2,0),"")</f>
        <v/>
      </c>
      <c r="U3332" s="127" t="str">
        <f>IFERROR(VLOOKUP(V3332,TRANSPORTE!$A$4:$B$99,2,0),"")</f>
        <v/>
      </c>
      <c r="Y3332" s="127" t="str">
        <f>IFERROR(VLOOKUP(V3332,TRANSPORTE!$A$4:$C$99,3,0),"")</f>
        <v/>
      </c>
      <c r="Z3332" s="127" t="str">
        <f>IFERROR(VLOOKUP(V3332,TRANSPORTE!$A$4:$D$99,4,0),"")</f>
        <v/>
      </c>
      <c r="AA3332" s="127" t="str">
        <f>IFERROR(VLOOKUP(V3332,TRANSPORTE!$A$4:$E$99,5,0),"")</f>
        <v/>
      </c>
      <c r="AB3332" s="127" t="str">
        <f t="shared" si="378"/>
        <v/>
      </c>
      <c r="AC3332" s="127" t="str">
        <f t="shared" si="377"/>
        <v/>
      </c>
      <c r="AE3332" s="132" t="str">
        <f t="shared" si="382"/>
        <v/>
      </c>
      <c r="AH3332" s="127" t="str">
        <f t="shared" si="381"/>
        <v/>
      </c>
    </row>
    <row r="3333" spans="2:34" x14ac:dyDescent="0.3">
      <c r="B3333" s="127" t="str">
        <f t="shared" si="379"/>
        <v/>
      </c>
      <c r="C3333" s="127" t="str">
        <f t="shared" si="380"/>
        <v/>
      </c>
      <c r="E3333" s="159"/>
      <c r="F3333" s="148" t="str">
        <f>IFERROR(VLOOKUP(CONCATENATE(G3333,E3333),LOTES!$A$6:$D$1002,4,0),"")</f>
        <v/>
      </c>
      <c r="H3333" s="136" t="str">
        <f>IFERROR(VLOOKUP(CONCATENATE(G3333,E3333),LOTES!$A$6:$F$1000,6,0),"")</f>
        <v/>
      </c>
      <c r="I3333" s="132" t="str">
        <f t="shared" si="376"/>
        <v/>
      </c>
      <c r="R3333" s="132" t="str">
        <f>IFERROR(VLOOKUP(Q3333,PROVEEDORES!$A$2:$B$100,2,0),"")</f>
        <v/>
      </c>
      <c r="U3333" s="127" t="str">
        <f>IFERROR(VLOOKUP(V3333,TRANSPORTE!$A$4:$B$99,2,0),"")</f>
        <v/>
      </c>
      <c r="Y3333" s="127" t="str">
        <f>IFERROR(VLOOKUP(V3333,TRANSPORTE!$A$4:$C$99,3,0),"")</f>
        <v/>
      </c>
      <c r="Z3333" s="127" t="str">
        <f>IFERROR(VLOOKUP(V3333,TRANSPORTE!$A$4:$D$99,4,0),"")</f>
        <v/>
      </c>
      <c r="AA3333" s="127" t="str">
        <f>IFERROR(VLOOKUP(V3333,TRANSPORTE!$A$4:$E$99,5,0),"")</f>
        <v/>
      </c>
      <c r="AB3333" s="127" t="str">
        <f t="shared" si="378"/>
        <v/>
      </c>
      <c r="AC3333" s="127" t="str">
        <f t="shared" si="377"/>
        <v/>
      </c>
      <c r="AE3333" s="132" t="str">
        <f t="shared" si="382"/>
        <v/>
      </c>
      <c r="AH3333" s="127" t="str">
        <f t="shared" si="381"/>
        <v/>
      </c>
    </row>
    <row r="3334" spans="2:34" x14ac:dyDescent="0.3">
      <c r="B3334" s="127" t="str">
        <f t="shared" si="379"/>
        <v/>
      </c>
      <c r="C3334" s="127" t="str">
        <f t="shared" si="380"/>
        <v/>
      </c>
      <c r="E3334" s="159"/>
      <c r="F3334" s="148" t="str">
        <f>IFERROR(VLOOKUP(CONCATENATE(G3334,E3334),LOTES!$A$6:$D$1002,4,0),"")</f>
        <v/>
      </c>
      <c r="H3334" s="136" t="str">
        <f>IFERROR(VLOOKUP(CONCATENATE(G3334,E3334),LOTES!$A$6:$F$1000,6,0),"")</f>
        <v/>
      </c>
      <c r="I3334" s="132" t="str">
        <f t="shared" ref="I3334:I3397" si="383">IF(E3334&lt;&gt;"",IFERROR(IF(N3334&lt;&gt;N3333,1,IF(E3334=E3333,I3333,I3333+1)),""),"")</f>
        <v/>
      </c>
      <c r="R3334" s="132" t="str">
        <f>IFERROR(VLOOKUP(Q3334,PROVEEDORES!$A$2:$B$100,2,0),"")</f>
        <v/>
      </c>
      <c r="U3334" s="127" t="str">
        <f>IFERROR(VLOOKUP(V3334,TRANSPORTE!$A$4:$B$99,2,0),"")</f>
        <v/>
      </c>
      <c r="Y3334" s="127" t="str">
        <f>IFERROR(VLOOKUP(V3334,TRANSPORTE!$A$4:$C$99,3,0),"")</f>
        <v/>
      </c>
      <c r="Z3334" s="127" t="str">
        <f>IFERROR(VLOOKUP(V3334,TRANSPORTE!$A$4:$D$99,4,0),"")</f>
        <v/>
      </c>
      <c r="AA3334" s="127" t="str">
        <f>IFERROR(VLOOKUP(V3334,TRANSPORTE!$A$4:$E$99,5,0),"")</f>
        <v/>
      </c>
      <c r="AB3334" s="127" t="str">
        <f t="shared" si="378"/>
        <v/>
      </c>
      <c r="AC3334" s="127" t="str">
        <f t="shared" ref="AC3334:AC3397" si="384">IF(N3334&lt;&gt;"",1,"")</f>
        <v/>
      </c>
      <c r="AE3334" s="132" t="str">
        <f t="shared" si="382"/>
        <v/>
      </c>
      <c r="AH3334" s="127" t="str">
        <f t="shared" si="381"/>
        <v/>
      </c>
    </row>
    <row r="3335" spans="2:34" x14ac:dyDescent="0.3">
      <c r="B3335" s="127" t="str">
        <f t="shared" si="379"/>
        <v/>
      </c>
      <c r="C3335" s="127" t="str">
        <f t="shared" si="380"/>
        <v/>
      </c>
      <c r="E3335" s="159"/>
      <c r="F3335" s="148" t="str">
        <f>IFERROR(VLOOKUP(CONCATENATE(G3335,E3335),LOTES!$A$6:$D$1002,4,0),"")</f>
        <v/>
      </c>
      <c r="H3335" s="136" t="str">
        <f>IFERROR(VLOOKUP(CONCATENATE(G3335,E3335),LOTES!$A$6:$F$1000,6,0),"")</f>
        <v/>
      </c>
      <c r="I3335" s="132" t="str">
        <f t="shared" si="383"/>
        <v/>
      </c>
      <c r="R3335" s="132" t="str">
        <f>IFERROR(VLOOKUP(Q3335,PROVEEDORES!$A$2:$B$100,2,0),"")</f>
        <v/>
      </c>
      <c r="U3335" s="127" t="str">
        <f>IFERROR(VLOOKUP(V3335,TRANSPORTE!$A$4:$B$99,2,0),"")</f>
        <v/>
      </c>
      <c r="Y3335" s="127" t="str">
        <f>IFERROR(VLOOKUP(V3335,TRANSPORTE!$A$4:$C$99,3,0),"")</f>
        <v/>
      </c>
      <c r="Z3335" s="127" t="str">
        <f>IFERROR(VLOOKUP(V3335,TRANSPORTE!$A$4:$D$99,4,0),"")</f>
        <v/>
      </c>
      <c r="AA3335" s="127" t="str">
        <f>IFERROR(VLOOKUP(V3335,TRANSPORTE!$A$4:$E$99,5,0),"")</f>
        <v/>
      </c>
      <c r="AB3335" s="127" t="str">
        <f t="shared" si="378"/>
        <v/>
      </c>
      <c r="AC3335" s="127" t="str">
        <f t="shared" si="384"/>
        <v/>
      </c>
      <c r="AE3335" s="132" t="str">
        <f t="shared" si="382"/>
        <v/>
      </c>
      <c r="AH3335" s="127" t="str">
        <f t="shared" si="381"/>
        <v/>
      </c>
    </row>
    <row r="3336" spans="2:34" x14ac:dyDescent="0.3">
      <c r="B3336" s="127" t="str">
        <f t="shared" si="379"/>
        <v/>
      </c>
      <c r="C3336" s="127" t="str">
        <f t="shared" si="380"/>
        <v/>
      </c>
      <c r="E3336" s="159"/>
      <c r="F3336" s="148" t="str">
        <f>IFERROR(VLOOKUP(CONCATENATE(G3336,E3336),LOTES!$A$6:$D$1002,4,0),"")</f>
        <v/>
      </c>
      <c r="H3336" s="136" t="str">
        <f>IFERROR(VLOOKUP(CONCATENATE(G3336,E3336),LOTES!$A$6:$F$1000,6,0),"")</f>
        <v/>
      </c>
      <c r="I3336" s="132" t="str">
        <f t="shared" si="383"/>
        <v/>
      </c>
      <c r="R3336" s="132" t="str">
        <f>IFERROR(VLOOKUP(Q3336,PROVEEDORES!$A$2:$B$100,2,0),"")</f>
        <v/>
      </c>
      <c r="U3336" s="127" t="str">
        <f>IFERROR(VLOOKUP(V3336,TRANSPORTE!$A$4:$B$99,2,0),"")</f>
        <v/>
      </c>
      <c r="Y3336" s="127" t="str">
        <f>IFERROR(VLOOKUP(V3336,TRANSPORTE!$A$4:$C$99,3,0),"")</f>
        <v/>
      </c>
      <c r="Z3336" s="127" t="str">
        <f>IFERROR(VLOOKUP(V3336,TRANSPORTE!$A$4:$D$99,4,0),"")</f>
        <v/>
      </c>
      <c r="AA3336" s="127" t="str">
        <f>IFERROR(VLOOKUP(V3336,TRANSPORTE!$A$4:$E$99,5,0),"")</f>
        <v/>
      </c>
      <c r="AB3336" s="127" t="str">
        <f t="shared" si="378"/>
        <v/>
      </c>
      <c r="AC3336" s="127" t="str">
        <f t="shared" si="384"/>
        <v/>
      </c>
      <c r="AE3336" s="132" t="str">
        <f t="shared" si="382"/>
        <v/>
      </c>
      <c r="AH3336" s="127" t="str">
        <f t="shared" si="381"/>
        <v/>
      </c>
    </row>
    <row r="3337" spans="2:34" x14ac:dyDescent="0.3">
      <c r="B3337" s="127" t="str">
        <f t="shared" si="379"/>
        <v/>
      </c>
      <c r="C3337" s="127" t="str">
        <f t="shared" si="380"/>
        <v/>
      </c>
      <c r="E3337" s="159"/>
      <c r="F3337" s="148" t="str">
        <f>IFERROR(VLOOKUP(CONCATENATE(G3337,E3337),LOTES!$A$6:$D$1002,4,0),"")</f>
        <v/>
      </c>
      <c r="H3337" s="136" t="str">
        <f>IFERROR(VLOOKUP(CONCATENATE(G3337,E3337),LOTES!$A$6:$F$1000,6,0),"")</f>
        <v/>
      </c>
      <c r="I3337" s="132" t="str">
        <f t="shared" si="383"/>
        <v/>
      </c>
      <c r="R3337" s="132" t="str">
        <f>IFERROR(VLOOKUP(Q3337,PROVEEDORES!$A$2:$B$100,2,0),"")</f>
        <v/>
      </c>
      <c r="U3337" s="127" t="str">
        <f>IFERROR(VLOOKUP(V3337,TRANSPORTE!$A$4:$B$99,2,0),"")</f>
        <v/>
      </c>
      <c r="Y3337" s="127" t="str">
        <f>IFERROR(VLOOKUP(V3337,TRANSPORTE!$A$4:$C$99,3,0),"")</f>
        <v/>
      </c>
      <c r="Z3337" s="127" t="str">
        <f>IFERROR(VLOOKUP(V3337,TRANSPORTE!$A$4:$D$99,4,0),"")</f>
        <v/>
      </c>
      <c r="AA3337" s="127" t="str">
        <f>IFERROR(VLOOKUP(V3337,TRANSPORTE!$A$4:$E$99,5,0),"")</f>
        <v/>
      </c>
      <c r="AB3337" s="127" t="str">
        <f t="shared" si="378"/>
        <v/>
      </c>
      <c r="AC3337" s="127" t="str">
        <f t="shared" si="384"/>
        <v/>
      </c>
      <c r="AE3337" s="132" t="str">
        <f t="shared" si="382"/>
        <v/>
      </c>
      <c r="AH3337" s="127" t="str">
        <f t="shared" si="381"/>
        <v/>
      </c>
    </row>
    <row r="3338" spans="2:34" x14ac:dyDescent="0.3">
      <c r="B3338" s="127" t="str">
        <f t="shared" si="379"/>
        <v/>
      </c>
      <c r="C3338" s="127" t="str">
        <f t="shared" si="380"/>
        <v/>
      </c>
      <c r="E3338" s="159"/>
      <c r="F3338" s="148" t="str">
        <f>IFERROR(VLOOKUP(CONCATENATE(G3338,E3338),LOTES!$A$6:$D$1002,4,0),"")</f>
        <v/>
      </c>
      <c r="H3338" s="136" t="str">
        <f>IFERROR(VLOOKUP(CONCATENATE(G3338,E3338),LOTES!$A$6:$F$1000,6,0),"")</f>
        <v/>
      </c>
      <c r="I3338" s="132" t="str">
        <f t="shared" si="383"/>
        <v/>
      </c>
      <c r="R3338" s="132" t="str">
        <f>IFERROR(VLOOKUP(Q3338,PROVEEDORES!$A$2:$B$100,2,0),"")</f>
        <v/>
      </c>
      <c r="U3338" s="127" t="str">
        <f>IFERROR(VLOOKUP(V3338,TRANSPORTE!$A$4:$B$99,2,0),"")</f>
        <v/>
      </c>
      <c r="Y3338" s="127" t="str">
        <f>IFERROR(VLOOKUP(V3338,TRANSPORTE!$A$4:$C$99,3,0),"")</f>
        <v/>
      </c>
      <c r="Z3338" s="127" t="str">
        <f>IFERROR(VLOOKUP(V3338,TRANSPORTE!$A$4:$D$99,4,0),"")</f>
        <v/>
      </c>
      <c r="AA3338" s="127" t="str">
        <f>IFERROR(VLOOKUP(V3338,TRANSPORTE!$A$4:$E$99,5,0),"")</f>
        <v/>
      </c>
      <c r="AB3338" s="127" t="str">
        <f t="shared" si="378"/>
        <v/>
      </c>
      <c r="AC3338" s="127" t="str">
        <f t="shared" si="384"/>
        <v/>
      </c>
      <c r="AE3338" s="132" t="str">
        <f t="shared" si="382"/>
        <v/>
      </c>
      <c r="AH3338" s="127" t="str">
        <f t="shared" si="381"/>
        <v/>
      </c>
    </row>
    <row r="3339" spans="2:34" x14ac:dyDescent="0.3">
      <c r="B3339" s="127" t="str">
        <f t="shared" si="379"/>
        <v/>
      </c>
      <c r="C3339" s="127" t="str">
        <f t="shared" si="380"/>
        <v/>
      </c>
      <c r="E3339" s="159"/>
      <c r="F3339" s="148" t="str">
        <f>IFERROR(VLOOKUP(CONCATENATE(G3339,E3339),LOTES!$A$6:$D$1002,4,0),"")</f>
        <v/>
      </c>
      <c r="H3339" s="136" t="str">
        <f>IFERROR(VLOOKUP(CONCATENATE(G3339,E3339),LOTES!$A$6:$F$1000,6,0),"")</f>
        <v/>
      </c>
      <c r="I3339" s="132" t="str">
        <f t="shared" si="383"/>
        <v/>
      </c>
      <c r="R3339" s="132" t="str">
        <f>IFERROR(VLOOKUP(Q3339,PROVEEDORES!$A$2:$B$100,2,0),"")</f>
        <v/>
      </c>
      <c r="U3339" s="127" t="str">
        <f>IFERROR(VLOOKUP(V3339,TRANSPORTE!$A$4:$B$99,2,0),"")</f>
        <v/>
      </c>
      <c r="Y3339" s="127" t="str">
        <f>IFERROR(VLOOKUP(V3339,TRANSPORTE!$A$4:$C$99,3,0),"")</f>
        <v/>
      </c>
      <c r="Z3339" s="127" t="str">
        <f>IFERROR(VLOOKUP(V3339,TRANSPORTE!$A$4:$D$99,4,0),"")</f>
        <v/>
      </c>
      <c r="AA3339" s="127" t="str">
        <f>IFERROR(VLOOKUP(V3339,TRANSPORTE!$A$4:$E$99,5,0),"")</f>
        <v/>
      </c>
      <c r="AB3339" s="127" t="str">
        <f t="shared" ref="AB3339:AB3402" si="385">IF(N3339&lt;&gt;"",IF(A3339&lt;&gt;A3338,1,IF(N3339=N3338,AB3338,AB3338+1)),"")</f>
        <v/>
      </c>
      <c r="AC3339" s="127" t="str">
        <f t="shared" si="384"/>
        <v/>
      </c>
      <c r="AE3339" s="132" t="str">
        <f t="shared" si="382"/>
        <v/>
      </c>
      <c r="AH3339" s="127" t="str">
        <f t="shared" si="381"/>
        <v/>
      </c>
    </row>
    <row r="3340" spans="2:34" x14ac:dyDescent="0.3">
      <c r="B3340" s="127" t="str">
        <f t="shared" si="379"/>
        <v/>
      </c>
      <c r="C3340" s="127" t="str">
        <f t="shared" si="380"/>
        <v/>
      </c>
      <c r="E3340" s="159"/>
      <c r="F3340" s="148" t="str">
        <f>IFERROR(VLOOKUP(CONCATENATE(G3340,E3340),LOTES!$A$6:$D$1002,4,0),"")</f>
        <v/>
      </c>
      <c r="H3340" s="136" t="str">
        <f>IFERROR(VLOOKUP(CONCATENATE(G3340,E3340),LOTES!$A$6:$F$1000,6,0),"")</f>
        <v/>
      </c>
      <c r="I3340" s="132" t="str">
        <f t="shared" si="383"/>
        <v/>
      </c>
      <c r="R3340" s="132" t="str">
        <f>IFERROR(VLOOKUP(Q3340,PROVEEDORES!$A$2:$B$100,2,0),"")</f>
        <v/>
      </c>
      <c r="U3340" s="127" t="str">
        <f>IFERROR(VLOOKUP(V3340,TRANSPORTE!$A$4:$B$99,2,0),"")</f>
        <v/>
      </c>
      <c r="Y3340" s="127" t="str">
        <f>IFERROR(VLOOKUP(V3340,TRANSPORTE!$A$4:$C$99,3,0),"")</f>
        <v/>
      </c>
      <c r="Z3340" s="127" t="str">
        <f>IFERROR(VLOOKUP(V3340,TRANSPORTE!$A$4:$D$99,4,0),"")</f>
        <v/>
      </c>
      <c r="AA3340" s="127" t="str">
        <f>IFERROR(VLOOKUP(V3340,TRANSPORTE!$A$4:$E$99,5,0),"")</f>
        <v/>
      </c>
      <c r="AB3340" s="127" t="str">
        <f t="shared" si="385"/>
        <v/>
      </c>
      <c r="AC3340" s="127" t="str">
        <f t="shared" si="384"/>
        <v/>
      </c>
      <c r="AE3340" s="132" t="str">
        <f t="shared" si="382"/>
        <v/>
      </c>
      <c r="AH3340" s="127" t="str">
        <f t="shared" si="381"/>
        <v/>
      </c>
    </row>
    <row r="3341" spans="2:34" x14ac:dyDescent="0.3">
      <c r="B3341" s="127" t="str">
        <f t="shared" si="379"/>
        <v/>
      </c>
      <c r="C3341" s="127" t="str">
        <f t="shared" si="380"/>
        <v/>
      </c>
      <c r="E3341" s="159"/>
      <c r="F3341" s="148" t="str">
        <f>IFERROR(VLOOKUP(CONCATENATE(G3341,E3341),LOTES!$A$6:$D$1002,4,0),"")</f>
        <v/>
      </c>
      <c r="H3341" s="136" t="str">
        <f>IFERROR(VLOOKUP(CONCATENATE(G3341,E3341),LOTES!$A$6:$F$1000,6,0),"")</f>
        <v/>
      </c>
      <c r="I3341" s="132" t="str">
        <f t="shared" si="383"/>
        <v/>
      </c>
      <c r="R3341" s="132" t="str">
        <f>IFERROR(VLOOKUP(Q3341,PROVEEDORES!$A$2:$B$100,2,0),"")</f>
        <v/>
      </c>
      <c r="U3341" s="127" t="str">
        <f>IFERROR(VLOOKUP(V3341,TRANSPORTE!$A$4:$B$99,2,0),"")</f>
        <v/>
      </c>
      <c r="Y3341" s="127" t="str">
        <f>IFERROR(VLOOKUP(V3341,TRANSPORTE!$A$4:$C$99,3,0),"")</f>
        <v/>
      </c>
      <c r="Z3341" s="127" t="str">
        <f>IFERROR(VLOOKUP(V3341,TRANSPORTE!$A$4:$D$99,4,0),"")</f>
        <v/>
      </c>
      <c r="AA3341" s="127" t="str">
        <f>IFERROR(VLOOKUP(V3341,TRANSPORTE!$A$4:$E$99,5,0),"")</f>
        <v/>
      </c>
      <c r="AB3341" s="127" t="str">
        <f t="shared" si="385"/>
        <v/>
      </c>
      <c r="AC3341" s="127" t="str">
        <f t="shared" si="384"/>
        <v/>
      </c>
      <c r="AE3341" s="132" t="str">
        <f t="shared" si="382"/>
        <v/>
      </c>
      <c r="AH3341" s="127" t="str">
        <f t="shared" si="381"/>
        <v/>
      </c>
    </row>
    <row r="3342" spans="2:34" x14ac:dyDescent="0.3">
      <c r="B3342" s="127" t="str">
        <f t="shared" si="379"/>
        <v/>
      </c>
      <c r="C3342" s="127" t="str">
        <f t="shared" si="380"/>
        <v/>
      </c>
      <c r="E3342" s="159"/>
      <c r="F3342" s="148" t="str">
        <f>IFERROR(VLOOKUP(CONCATENATE(G3342,E3342),LOTES!$A$6:$D$1002,4,0),"")</f>
        <v/>
      </c>
      <c r="H3342" s="136" t="str">
        <f>IFERROR(VLOOKUP(CONCATENATE(G3342,E3342),LOTES!$A$6:$F$1000,6,0),"")</f>
        <v/>
      </c>
      <c r="I3342" s="132" t="str">
        <f t="shared" si="383"/>
        <v/>
      </c>
      <c r="R3342" s="132" t="str">
        <f>IFERROR(VLOOKUP(Q3342,PROVEEDORES!$A$2:$B$100,2,0),"")</f>
        <v/>
      </c>
      <c r="U3342" s="127" t="str">
        <f>IFERROR(VLOOKUP(V3342,TRANSPORTE!$A$4:$B$99,2,0),"")</f>
        <v/>
      </c>
      <c r="Y3342" s="127" t="str">
        <f>IFERROR(VLOOKUP(V3342,TRANSPORTE!$A$4:$C$99,3,0),"")</f>
        <v/>
      </c>
      <c r="Z3342" s="127" t="str">
        <f>IFERROR(VLOOKUP(V3342,TRANSPORTE!$A$4:$D$99,4,0),"")</f>
        <v/>
      </c>
      <c r="AA3342" s="127" t="str">
        <f>IFERROR(VLOOKUP(V3342,TRANSPORTE!$A$4:$E$99,5,0),"")</f>
        <v/>
      </c>
      <c r="AB3342" s="127" t="str">
        <f t="shared" si="385"/>
        <v/>
      </c>
      <c r="AC3342" s="127" t="str">
        <f t="shared" si="384"/>
        <v/>
      </c>
      <c r="AE3342" s="132" t="str">
        <f t="shared" si="382"/>
        <v/>
      </c>
      <c r="AH3342" s="127" t="str">
        <f t="shared" si="381"/>
        <v/>
      </c>
    </row>
    <row r="3343" spans="2:34" x14ac:dyDescent="0.3">
      <c r="B3343" s="127" t="str">
        <f t="shared" si="379"/>
        <v/>
      </c>
      <c r="C3343" s="127" t="str">
        <f t="shared" si="380"/>
        <v/>
      </c>
      <c r="E3343" s="159"/>
      <c r="F3343" s="148" t="str">
        <f>IFERROR(VLOOKUP(CONCATENATE(G3343,E3343),LOTES!$A$6:$D$1002,4,0),"")</f>
        <v/>
      </c>
      <c r="H3343" s="136" t="str">
        <f>IFERROR(VLOOKUP(CONCATENATE(G3343,E3343),LOTES!$A$6:$F$1000,6,0),"")</f>
        <v/>
      </c>
      <c r="I3343" s="132" t="str">
        <f t="shared" si="383"/>
        <v/>
      </c>
      <c r="R3343" s="132" t="str">
        <f>IFERROR(VLOOKUP(Q3343,PROVEEDORES!$A$2:$B$100,2,0),"")</f>
        <v/>
      </c>
      <c r="U3343" s="127" t="str">
        <f>IFERROR(VLOOKUP(V3343,TRANSPORTE!$A$4:$B$99,2,0),"")</f>
        <v/>
      </c>
      <c r="Y3343" s="127" t="str">
        <f>IFERROR(VLOOKUP(V3343,TRANSPORTE!$A$4:$C$99,3,0),"")</f>
        <v/>
      </c>
      <c r="Z3343" s="127" t="str">
        <f>IFERROR(VLOOKUP(V3343,TRANSPORTE!$A$4:$D$99,4,0),"")</f>
        <v/>
      </c>
      <c r="AA3343" s="127" t="str">
        <f>IFERROR(VLOOKUP(V3343,TRANSPORTE!$A$4:$E$99,5,0),"")</f>
        <v/>
      </c>
      <c r="AB3343" s="127" t="str">
        <f t="shared" si="385"/>
        <v/>
      </c>
      <c r="AC3343" s="127" t="str">
        <f t="shared" si="384"/>
        <v/>
      </c>
      <c r="AE3343" s="132" t="str">
        <f t="shared" si="382"/>
        <v/>
      </c>
      <c r="AH3343" s="127" t="str">
        <f t="shared" si="381"/>
        <v/>
      </c>
    </row>
    <row r="3344" spans="2:34" x14ac:dyDescent="0.3">
      <c r="B3344" s="127" t="str">
        <f t="shared" si="379"/>
        <v/>
      </c>
      <c r="C3344" s="127" t="str">
        <f t="shared" si="380"/>
        <v/>
      </c>
      <c r="E3344" s="159"/>
      <c r="F3344" s="148" t="str">
        <f>IFERROR(VLOOKUP(CONCATENATE(G3344,E3344),LOTES!$A$6:$D$1002,4,0),"")</f>
        <v/>
      </c>
      <c r="H3344" s="136" t="str">
        <f>IFERROR(VLOOKUP(CONCATENATE(G3344,E3344),LOTES!$A$6:$F$1000,6,0),"")</f>
        <v/>
      </c>
      <c r="I3344" s="132" t="str">
        <f t="shared" si="383"/>
        <v/>
      </c>
      <c r="R3344" s="132" t="str">
        <f>IFERROR(VLOOKUP(Q3344,PROVEEDORES!$A$2:$B$100,2,0),"")</f>
        <v/>
      </c>
      <c r="U3344" s="127" t="str">
        <f>IFERROR(VLOOKUP(V3344,TRANSPORTE!$A$4:$B$99,2,0),"")</f>
        <v/>
      </c>
      <c r="Y3344" s="127" t="str">
        <f>IFERROR(VLOOKUP(V3344,TRANSPORTE!$A$4:$C$99,3,0),"")</f>
        <v/>
      </c>
      <c r="Z3344" s="127" t="str">
        <f>IFERROR(VLOOKUP(V3344,TRANSPORTE!$A$4:$D$99,4,0),"")</f>
        <v/>
      </c>
      <c r="AA3344" s="127" t="str">
        <f>IFERROR(VLOOKUP(V3344,TRANSPORTE!$A$4:$E$99,5,0),"")</f>
        <v/>
      </c>
      <c r="AB3344" s="127" t="str">
        <f t="shared" si="385"/>
        <v/>
      </c>
      <c r="AC3344" s="127" t="str">
        <f t="shared" si="384"/>
        <v/>
      </c>
      <c r="AE3344" s="132" t="str">
        <f t="shared" si="382"/>
        <v/>
      </c>
      <c r="AH3344" s="127" t="str">
        <f t="shared" si="381"/>
        <v/>
      </c>
    </row>
    <row r="3345" spans="2:34" x14ac:dyDescent="0.3">
      <c r="B3345" s="127" t="str">
        <f t="shared" si="379"/>
        <v/>
      </c>
      <c r="C3345" s="127" t="str">
        <f t="shared" si="380"/>
        <v/>
      </c>
      <c r="E3345" s="159"/>
      <c r="F3345" s="148" t="str">
        <f>IFERROR(VLOOKUP(CONCATENATE(G3345,E3345),LOTES!$A$6:$D$1002,4,0),"")</f>
        <v/>
      </c>
      <c r="H3345" s="136" t="str">
        <f>IFERROR(VLOOKUP(CONCATENATE(G3345,E3345),LOTES!$A$6:$F$1000,6,0),"")</f>
        <v/>
      </c>
      <c r="I3345" s="132" t="str">
        <f t="shared" si="383"/>
        <v/>
      </c>
      <c r="R3345" s="132" t="str">
        <f>IFERROR(VLOOKUP(Q3345,PROVEEDORES!$A$2:$B$100,2,0),"")</f>
        <v/>
      </c>
      <c r="U3345" s="127" t="str">
        <f>IFERROR(VLOOKUP(V3345,TRANSPORTE!$A$4:$B$99,2,0),"")</f>
        <v/>
      </c>
      <c r="Y3345" s="127" t="str">
        <f>IFERROR(VLOOKUP(V3345,TRANSPORTE!$A$4:$C$99,3,0),"")</f>
        <v/>
      </c>
      <c r="Z3345" s="127" t="str">
        <f>IFERROR(VLOOKUP(V3345,TRANSPORTE!$A$4:$D$99,4,0),"")</f>
        <v/>
      </c>
      <c r="AA3345" s="127" t="str">
        <f>IFERROR(VLOOKUP(V3345,TRANSPORTE!$A$4:$E$99,5,0),"")</f>
        <v/>
      </c>
      <c r="AB3345" s="127" t="str">
        <f t="shared" si="385"/>
        <v/>
      </c>
      <c r="AC3345" s="127" t="str">
        <f t="shared" si="384"/>
        <v/>
      </c>
      <c r="AE3345" s="132" t="str">
        <f t="shared" si="382"/>
        <v/>
      </c>
      <c r="AH3345" s="127" t="str">
        <f t="shared" si="381"/>
        <v/>
      </c>
    </row>
    <row r="3346" spans="2:34" x14ac:dyDescent="0.3">
      <c r="B3346" s="127" t="str">
        <f t="shared" si="379"/>
        <v/>
      </c>
      <c r="C3346" s="127" t="str">
        <f t="shared" si="380"/>
        <v/>
      </c>
      <c r="E3346" s="159"/>
      <c r="F3346" s="148" t="str">
        <f>IFERROR(VLOOKUP(CONCATENATE(G3346,E3346),LOTES!$A$6:$D$1002,4,0),"")</f>
        <v/>
      </c>
      <c r="H3346" s="136" t="str">
        <f>IFERROR(VLOOKUP(CONCATENATE(G3346,E3346),LOTES!$A$6:$F$1000,6,0),"")</f>
        <v/>
      </c>
      <c r="I3346" s="132" t="str">
        <f t="shared" si="383"/>
        <v/>
      </c>
      <c r="R3346" s="132" t="str">
        <f>IFERROR(VLOOKUP(Q3346,PROVEEDORES!$A$2:$B$100,2,0),"")</f>
        <v/>
      </c>
      <c r="U3346" s="127" t="str">
        <f>IFERROR(VLOOKUP(V3346,TRANSPORTE!$A$4:$B$99,2,0),"")</f>
        <v/>
      </c>
      <c r="Y3346" s="127" t="str">
        <f>IFERROR(VLOOKUP(V3346,TRANSPORTE!$A$4:$C$99,3,0),"")</f>
        <v/>
      </c>
      <c r="Z3346" s="127" t="str">
        <f>IFERROR(VLOOKUP(V3346,TRANSPORTE!$A$4:$D$99,4,0),"")</f>
        <v/>
      </c>
      <c r="AA3346" s="127" t="str">
        <f>IFERROR(VLOOKUP(V3346,TRANSPORTE!$A$4:$E$99,5,0),"")</f>
        <v/>
      </c>
      <c r="AB3346" s="127" t="str">
        <f t="shared" si="385"/>
        <v/>
      </c>
      <c r="AC3346" s="127" t="str">
        <f t="shared" si="384"/>
        <v/>
      </c>
      <c r="AE3346" s="132" t="str">
        <f t="shared" si="382"/>
        <v/>
      </c>
      <c r="AH3346" s="127" t="str">
        <f t="shared" si="381"/>
        <v/>
      </c>
    </row>
    <row r="3347" spans="2:34" x14ac:dyDescent="0.3">
      <c r="B3347" s="127" t="str">
        <f t="shared" si="379"/>
        <v/>
      </c>
      <c r="C3347" s="127" t="str">
        <f t="shared" si="380"/>
        <v/>
      </c>
      <c r="E3347" s="159"/>
      <c r="F3347" s="148" t="str">
        <f>IFERROR(VLOOKUP(CONCATENATE(G3347,E3347),LOTES!$A$6:$D$1002,4,0),"")</f>
        <v/>
      </c>
      <c r="H3347" s="136" t="str">
        <f>IFERROR(VLOOKUP(CONCATENATE(G3347,E3347),LOTES!$A$6:$F$1000,6,0),"")</f>
        <v/>
      </c>
      <c r="I3347" s="132" t="str">
        <f t="shared" si="383"/>
        <v/>
      </c>
      <c r="R3347" s="132" t="str">
        <f>IFERROR(VLOOKUP(Q3347,PROVEEDORES!$A$2:$B$100,2,0),"")</f>
        <v/>
      </c>
      <c r="U3347" s="127" t="str">
        <f>IFERROR(VLOOKUP(V3347,TRANSPORTE!$A$4:$B$99,2,0),"")</f>
        <v/>
      </c>
      <c r="Y3347" s="127" t="str">
        <f>IFERROR(VLOOKUP(V3347,TRANSPORTE!$A$4:$C$99,3,0),"")</f>
        <v/>
      </c>
      <c r="Z3347" s="127" t="str">
        <f>IFERROR(VLOOKUP(V3347,TRANSPORTE!$A$4:$D$99,4,0),"")</f>
        <v/>
      </c>
      <c r="AA3347" s="127" t="str">
        <f>IFERROR(VLOOKUP(V3347,TRANSPORTE!$A$4:$E$99,5,0),"")</f>
        <v/>
      </c>
      <c r="AB3347" s="127" t="str">
        <f t="shared" si="385"/>
        <v/>
      </c>
      <c r="AC3347" s="127" t="str">
        <f t="shared" si="384"/>
        <v/>
      </c>
      <c r="AE3347" s="132" t="str">
        <f t="shared" si="382"/>
        <v/>
      </c>
      <c r="AH3347" s="127" t="str">
        <f t="shared" si="381"/>
        <v/>
      </c>
    </row>
    <row r="3348" spans="2:34" x14ac:dyDescent="0.3">
      <c r="B3348" s="127" t="str">
        <f t="shared" si="379"/>
        <v/>
      </c>
      <c r="C3348" s="127" t="str">
        <f t="shared" si="380"/>
        <v/>
      </c>
      <c r="E3348" s="159"/>
      <c r="F3348" s="148" t="str">
        <f>IFERROR(VLOOKUP(CONCATENATE(G3348,E3348),LOTES!$A$6:$D$1002,4,0),"")</f>
        <v/>
      </c>
      <c r="H3348" s="136" t="str">
        <f>IFERROR(VLOOKUP(CONCATENATE(G3348,E3348),LOTES!$A$6:$F$1000,6,0),"")</f>
        <v/>
      </c>
      <c r="I3348" s="132" t="str">
        <f t="shared" si="383"/>
        <v/>
      </c>
      <c r="R3348" s="132" t="str">
        <f>IFERROR(VLOOKUP(Q3348,PROVEEDORES!$A$2:$B$100,2,0),"")</f>
        <v/>
      </c>
      <c r="U3348" s="127" t="str">
        <f>IFERROR(VLOOKUP(V3348,TRANSPORTE!$A$4:$B$99,2,0),"")</f>
        <v/>
      </c>
      <c r="Y3348" s="127" t="str">
        <f>IFERROR(VLOOKUP(V3348,TRANSPORTE!$A$4:$C$99,3,0),"")</f>
        <v/>
      </c>
      <c r="Z3348" s="127" t="str">
        <f>IFERROR(VLOOKUP(V3348,TRANSPORTE!$A$4:$D$99,4,0),"")</f>
        <v/>
      </c>
      <c r="AA3348" s="127" t="str">
        <f>IFERROR(VLOOKUP(V3348,TRANSPORTE!$A$4:$E$99,5,0),"")</f>
        <v/>
      </c>
      <c r="AB3348" s="127" t="str">
        <f t="shared" si="385"/>
        <v/>
      </c>
      <c r="AC3348" s="127" t="str">
        <f t="shared" si="384"/>
        <v/>
      </c>
      <c r="AE3348" s="132" t="str">
        <f t="shared" si="382"/>
        <v/>
      </c>
      <c r="AH3348" s="127" t="str">
        <f t="shared" si="381"/>
        <v/>
      </c>
    </row>
    <row r="3349" spans="2:34" x14ac:dyDescent="0.3">
      <c r="B3349" s="127" t="str">
        <f t="shared" si="379"/>
        <v/>
      </c>
      <c r="C3349" s="127" t="str">
        <f t="shared" si="380"/>
        <v/>
      </c>
      <c r="E3349" s="159"/>
      <c r="F3349" s="148" t="str">
        <f>IFERROR(VLOOKUP(CONCATENATE(G3349,E3349),LOTES!$A$6:$D$1002,4,0),"")</f>
        <v/>
      </c>
      <c r="H3349" s="136" t="str">
        <f>IFERROR(VLOOKUP(CONCATENATE(G3349,E3349),LOTES!$A$6:$F$1000,6,0),"")</f>
        <v/>
      </c>
      <c r="I3349" s="132" t="str">
        <f t="shared" si="383"/>
        <v/>
      </c>
      <c r="R3349" s="132" t="str">
        <f>IFERROR(VLOOKUP(Q3349,PROVEEDORES!$A$2:$B$100,2,0),"")</f>
        <v/>
      </c>
      <c r="U3349" s="127" t="str">
        <f>IFERROR(VLOOKUP(V3349,TRANSPORTE!$A$4:$B$99,2,0),"")</f>
        <v/>
      </c>
      <c r="Y3349" s="127" t="str">
        <f>IFERROR(VLOOKUP(V3349,TRANSPORTE!$A$4:$C$99,3,0),"")</f>
        <v/>
      </c>
      <c r="Z3349" s="127" t="str">
        <f>IFERROR(VLOOKUP(V3349,TRANSPORTE!$A$4:$D$99,4,0),"")</f>
        <v/>
      </c>
      <c r="AA3349" s="127" t="str">
        <f>IFERROR(VLOOKUP(V3349,TRANSPORTE!$A$4:$E$99,5,0),"")</f>
        <v/>
      </c>
      <c r="AB3349" s="127" t="str">
        <f t="shared" si="385"/>
        <v/>
      </c>
      <c r="AC3349" s="127" t="str">
        <f t="shared" si="384"/>
        <v/>
      </c>
      <c r="AE3349" s="132" t="str">
        <f t="shared" si="382"/>
        <v/>
      </c>
      <c r="AH3349" s="127" t="str">
        <f t="shared" si="381"/>
        <v/>
      </c>
    </row>
    <row r="3350" spans="2:34" x14ac:dyDescent="0.3">
      <c r="B3350" s="127" t="str">
        <f t="shared" si="379"/>
        <v/>
      </c>
      <c r="C3350" s="127" t="str">
        <f t="shared" si="380"/>
        <v/>
      </c>
      <c r="E3350" s="159"/>
      <c r="F3350" s="148" t="str">
        <f>IFERROR(VLOOKUP(CONCATENATE(G3350,E3350),LOTES!$A$6:$D$1002,4,0),"")</f>
        <v/>
      </c>
      <c r="H3350" s="136" t="str">
        <f>IFERROR(VLOOKUP(CONCATENATE(G3350,E3350),LOTES!$A$6:$F$1000,6,0),"")</f>
        <v/>
      </c>
      <c r="I3350" s="132" t="str">
        <f t="shared" si="383"/>
        <v/>
      </c>
      <c r="R3350" s="132" t="str">
        <f>IFERROR(VLOOKUP(Q3350,PROVEEDORES!$A$2:$B$100,2,0),"")</f>
        <v/>
      </c>
      <c r="U3350" s="127" t="str">
        <f>IFERROR(VLOOKUP(V3350,TRANSPORTE!$A$4:$B$99,2,0),"")</f>
        <v/>
      </c>
      <c r="Y3350" s="127" t="str">
        <f>IFERROR(VLOOKUP(V3350,TRANSPORTE!$A$4:$C$99,3,0),"")</f>
        <v/>
      </c>
      <c r="Z3350" s="127" t="str">
        <f>IFERROR(VLOOKUP(V3350,TRANSPORTE!$A$4:$D$99,4,0),"")</f>
        <v/>
      </c>
      <c r="AA3350" s="127" t="str">
        <f>IFERROR(VLOOKUP(V3350,TRANSPORTE!$A$4:$E$99,5,0),"")</f>
        <v/>
      </c>
      <c r="AB3350" s="127" t="str">
        <f t="shared" si="385"/>
        <v/>
      </c>
      <c r="AC3350" s="127" t="str">
        <f t="shared" si="384"/>
        <v/>
      </c>
      <c r="AE3350" s="132" t="str">
        <f t="shared" si="382"/>
        <v/>
      </c>
      <c r="AH3350" s="127" t="str">
        <f t="shared" si="381"/>
        <v/>
      </c>
    </row>
    <row r="3351" spans="2:34" x14ac:dyDescent="0.3">
      <c r="B3351" s="127" t="str">
        <f t="shared" si="379"/>
        <v/>
      </c>
      <c r="C3351" s="127" t="str">
        <f t="shared" si="380"/>
        <v/>
      </c>
      <c r="E3351" s="159"/>
      <c r="F3351" s="148" t="str">
        <f>IFERROR(VLOOKUP(CONCATENATE(G3351,E3351),LOTES!$A$6:$D$1002,4,0),"")</f>
        <v/>
      </c>
      <c r="H3351" s="136" t="str">
        <f>IFERROR(VLOOKUP(CONCATENATE(G3351,E3351),LOTES!$A$6:$F$1000,6,0),"")</f>
        <v/>
      </c>
      <c r="I3351" s="132" t="str">
        <f t="shared" si="383"/>
        <v/>
      </c>
      <c r="R3351" s="132" t="str">
        <f>IFERROR(VLOOKUP(Q3351,PROVEEDORES!$A$2:$B$100,2,0),"")</f>
        <v/>
      </c>
      <c r="U3351" s="127" t="str">
        <f>IFERROR(VLOOKUP(V3351,TRANSPORTE!$A$4:$B$99,2,0),"")</f>
        <v/>
      </c>
      <c r="Y3351" s="127" t="str">
        <f>IFERROR(VLOOKUP(V3351,TRANSPORTE!$A$4:$C$99,3,0),"")</f>
        <v/>
      </c>
      <c r="Z3351" s="127" t="str">
        <f>IFERROR(VLOOKUP(V3351,TRANSPORTE!$A$4:$D$99,4,0),"")</f>
        <v/>
      </c>
      <c r="AA3351" s="127" t="str">
        <f>IFERROR(VLOOKUP(V3351,TRANSPORTE!$A$4:$E$99,5,0),"")</f>
        <v/>
      </c>
      <c r="AB3351" s="127" t="str">
        <f t="shared" si="385"/>
        <v/>
      </c>
      <c r="AC3351" s="127" t="str">
        <f t="shared" si="384"/>
        <v/>
      </c>
      <c r="AE3351" s="132" t="str">
        <f t="shared" si="382"/>
        <v/>
      </c>
      <c r="AH3351" s="127" t="str">
        <f t="shared" si="381"/>
        <v/>
      </c>
    </row>
    <row r="3352" spans="2:34" x14ac:dyDescent="0.3">
      <c r="B3352" s="127" t="str">
        <f t="shared" si="379"/>
        <v/>
      </c>
      <c r="C3352" s="127" t="str">
        <f t="shared" si="380"/>
        <v/>
      </c>
      <c r="E3352" s="159"/>
      <c r="F3352" s="148" t="str">
        <f>IFERROR(VLOOKUP(CONCATENATE(G3352,E3352),LOTES!$A$6:$D$1002,4,0),"")</f>
        <v/>
      </c>
      <c r="H3352" s="136" t="str">
        <f>IFERROR(VLOOKUP(CONCATENATE(G3352,E3352),LOTES!$A$6:$F$1000,6,0),"")</f>
        <v/>
      </c>
      <c r="I3352" s="132" t="str">
        <f t="shared" si="383"/>
        <v/>
      </c>
      <c r="R3352" s="132" t="str">
        <f>IFERROR(VLOOKUP(Q3352,PROVEEDORES!$A$2:$B$100,2,0),"")</f>
        <v/>
      </c>
      <c r="U3352" s="127" t="str">
        <f>IFERROR(VLOOKUP(V3352,TRANSPORTE!$A$4:$B$99,2,0),"")</f>
        <v/>
      </c>
      <c r="Y3352" s="127" t="str">
        <f>IFERROR(VLOOKUP(V3352,TRANSPORTE!$A$4:$C$99,3,0),"")</f>
        <v/>
      </c>
      <c r="Z3352" s="127" t="str">
        <f>IFERROR(VLOOKUP(V3352,TRANSPORTE!$A$4:$D$99,4,0),"")</f>
        <v/>
      </c>
      <c r="AA3352" s="127" t="str">
        <f>IFERROR(VLOOKUP(V3352,TRANSPORTE!$A$4:$E$99,5,0),"")</f>
        <v/>
      </c>
      <c r="AB3352" s="127" t="str">
        <f t="shared" si="385"/>
        <v/>
      </c>
      <c r="AC3352" s="127" t="str">
        <f t="shared" si="384"/>
        <v/>
      </c>
      <c r="AE3352" s="132" t="str">
        <f t="shared" si="382"/>
        <v/>
      </c>
      <c r="AH3352" s="127" t="str">
        <f t="shared" si="381"/>
        <v/>
      </c>
    </row>
    <row r="3353" spans="2:34" x14ac:dyDescent="0.3">
      <c r="B3353" s="127" t="str">
        <f t="shared" si="379"/>
        <v/>
      </c>
      <c r="C3353" s="127" t="str">
        <f t="shared" si="380"/>
        <v/>
      </c>
      <c r="E3353" s="159"/>
      <c r="F3353" s="148" t="str">
        <f>IFERROR(VLOOKUP(CONCATENATE(G3353,E3353),LOTES!$A$6:$D$1002,4,0),"")</f>
        <v/>
      </c>
      <c r="H3353" s="136" t="str">
        <f>IFERROR(VLOOKUP(CONCATENATE(G3353,E3353),LOTES!$A$6:$F$1000,6,0),"")</f>
        <v/>
      </c>
      <c r="I3353" s="132" t="str">
        <f t="shared" si="383"/>
        <v/>
      </c>
      <c r="R3353" s="132" t="str">
        <f>IFERROR(VLOOKUP(Q3353,PROVEEDORES!$A$2:$B$100,2,0),"")</f>
        <v/>
      </c>
      <c r="U3353" s="127" t="str">
        <f>IFERROR(VLOOKUP(V3353,TRANSPORTE!$A$4:$B$99,2,0),"")</f>
        <v/>
      </c>
      <c r="Y3353" s="127" t="str">
        <f>IFERROR(VLOOKUP(V3353,TRANSPORTE!$A$4:$C$99,3,0),"")</f>
        <v/>
      </c>
      <c r="Z3353" s="127" t="str">
        <f>IFERROR(VLOOKUP(V3353,TRANSPORTE!$A$4:$D$99,4,0),"")</f>
        <v/>
      </c>
      <c r="AA3353" s="127" t="str">
        <f>IFERROR(VLOOKUP(V3353,TRANSPORTE!$A$4:$E$99,5,0),"")</f>
        <v/>
      </c>
      <c r="AB3353" s="127" t="str">
        <f t="shared" si="385"/>
        <v/>
      </c>
      <c r="AC3353" s="127" t="str">
        <f t="shared" si="384"/>
        <v/>
      </c>
      <c r="AE3353" s="132" t="str">
        <f t="shared" si="382"/>
        <v/>
      </c>
      <c r="AH3353" s="127" t="str">
        <f t="shared" si="381"/>
        <v/>
      </c>
    </row>
    <row r="3354" spans="2:34" x14ac:dyDescent="0.3">
      <c r="B3354" s="127" t="str">
        <f t="shared" si="379"/>
        <v/>
      </c>
      <c r="C3354" s="127" t="str">
        <f t="shared" si="380"/>
        <v/>
      </c>
      <c r="E3354" s="159"/>
      <c r="F3354" s="148" t="str">
        <f>IFERROR(VLOOKUP(CONCATENATE(G3354,E3354),LOTES!$A$6:$D$1002,4,0),"")</f>
        <v/>
      </c>
      <c r="H3354" s="136" t="str">
        <f>IFERROR(VLOOKUP(CONCATENATE(G3354,E3354),LOTES!$A$6:$F$1000,6,0),"")</f>
        <v/>
      </c>
      <c r="I3354" s="132" t="str">
        <f t="shared" si="383"/>
        <v/>
      </c>
      <c r="R3354" s="132" t="str">
        <f>IFERROR(VLOOKUP(Q3354,PROVEEDORES!$A$2:$B$100,2,0),"")</f>
        <v/>
      </c>
      <c r="U3354" s="127" t="str">
        <f>IFERROR(VLOOKUP(V3354,TRANSPORTE!$A$4:$B$99,2,0),"")</f>
        <v/>
      </c>
      <c r="Y3354" s="127" t="str">
        <f>IFERROR(VLOOKUP(V3354,TRANSPORTE!$A$4:$C$99,3,0),"")</f>
        <v/>
      </c>
      <c r="Z3354" s="127" t="str">
        <f>IFERROR(VLOOKUP(V3354,TRANSPORTE!$A$4:$D$99,4,0),"")</f>
        <v/>
      </c>
      <c r="AA3354" s="127" t="str">
        <f>IFERROR(VLOOKUP(V3354,TRANSPORTE!$A$4:$E$99,5,0),"")</f>
        <v/>
      </c>
      <c r="AB3354" s="127" t="str">
        <f t="shared" si="385"/>
        <v/>
      </c>
      <c r="AC3354" s="127" t="str">
        <f t="shared" si="384"/>
        <v/>
      </c>
      <c r="AE3354" s="132" t="str">
        <f t="shared" si="382"/>
        <v/>
      </c>
      <c r="AH3354" s="127" t="str">
        <f t="shared" si="381"/>
        <v/>
      </c>
    </row>
    <row r="3355" spans="2:34" x14ac:dyDescent="0.3">
      <c r="B3355" s="127" t="str">
        <f t="shared" si="379"/>
        <v/>
      </c>
      <c r="C3355" s="127" t="str">
        <f t="shared" si="380"/>
        <v/>
      </c>
      <c r="E3355" s="159"/>
      <c r="F3355" s="148" t="str">
        <f>IFERROR(VLOOKUP(CONCATENATE(G3355,E3355),LOTES!$A$6:$D$1002,4,0),"")</f>
        <v/>
      </c>
      <c r="H3355" s="136" t="str">
        <f>IFERROR(VLOOKUP(CONCATENATE(G3355,E3355),LOTES!$A$6:$F$1000,6,0),"")</f>
        <v/>
      </c>
      <c r="I3355" s="132" t="str">
        <f t="shared" si="383"/>
        <v/>
      </c>
      <c r="R3355" s="132" t="str">
        <f>IFERROR(VLOOKUP(Q3355,PROVEEDORES!$A$2:$B$100,2,0),"")</f>
        <v/>
      </c>
      <c r="U3355" s="127" t="str">
        <f>IFERROR(VLOOKUP(V3355,TRANSPORTE!$A$4:$B$99,2,0),"")</f>
        <v/>
      </c>
      <c r="Y3355" s="127" t="str">
        <f>IFERROR(VLOOKUP(V3355,TRANSPORTE!$A$4:$C$99,3,0),"")</f>
        <v/>
      </c>
      <c r="Z3355" s="127" t="str">
        <f>IFERROR(VLOOKUP(V3355,TRANSPORTE!$A$4:$D$99,4,0),"")</f>
        <v/>
      </c>
      <c r="AA3355" s="127" t="str">
        <f>IFERROR(VLOOKUP(V3355,TRANSPORTE!$A$4:$E$99,5,0),"")</f>
        <v/>
      </c>
      <c r="AB3355" s="127" t="str">
        <f t="shared" si="385"/>
        <v/>
      </c>
      <c r="AC3355" s="127" t="str">
        <f t="shared" si="384"/>
        <v/>
      </c>
      <c r="AE3355" s="132" t="str">
        <f t="shared" si="382"/>
        <v/>
      </c>
      <c r="AH3355" s="127" t="str">
        <f t="shared" si="381"/>
        <v/>
      </c>
    </row>
    <row r="3356" spans="2:34" x14ac:dyDescent="0.3">
      <c r="B3356" s="127" t="str">
        <f t="shared" si="379"/>
        <v/>
      </c>
      <c r="C3356" s="127" t="str">
        <f t="shared" si="380"/>
        <v/>
      </c>
      <c r="E3356" s="159"/>
      <c r="F3356" s="148" t="str">
        <f>IFERROR(VLOOKUP(CONCATENATE(G3356,E3356),LOTES!$A$6:$D$1002,4,0),"")</f>
        <v/>
      </c>
      <c r="H3356" s="136" t="str">
        <f>IFERROR(VLOOKUP(CONCATENATE(G3356,E3356),LOTES!$A$6:$F$1000,6,0),"")</f>
        <v/>
      </c>
      <c r="I3356" s="132" t="str">
        <f t="shared" si="383"/>
        <v/>
      </c>
      <c r="R3356" s="132" t="str">
        <f>IFERROR(VLOOKUP(Q3356,PROVEEDORES!$A$2:$B$100,2,0),"")</f>
        <v/>
      </c>
      <c r="U3356" s="127" t="str">
        <f>IFERROR(VLOOKUP(V3356,TRANSPORTE!$A$4:$B$99,2,0),"")</f>
        <v/>
      </c>
      <c r="Y3356" s="127" t="str">
        <f>IFERROR(VLOOKUP(V3356,TRANSPORTE!$A$4:$C$99,3,0),"")</f>
        <v/>
      </c>
      <c r="Z3356" s="127" t="str">
        <f>IFERROR(VLOOKUP(V3356,TRANSPORTE!$A$4:$D$99,4,0),"")</f>
        <v/>
      </c>
      <c r="AA3356" s="127" t="str">
        <f>IFERROR(VLOOKUP(V3356,TRANSPORTE!$A$4:$E$99,5,0),"")</f>
        <v/>
      </c>
      <c r="AB3356" s="127" t="str">
        <f t="shared" si="385"/>
        <v/>
      </c>
      <c r="AC3356" s="127" t="str">
        <f t="shared" si="384"/>
        <v/>
      </c>
      <c r="AE3356" s="132" t="str">
        <f t="shared" si="382"/>
        <v/>
      </c>
      <c r="AH3356" s="127" t="str">
        <f t="shared" si="381"/>
        <v/>
      </c>
    </row>
    <row r="3357" spans="2:34" x14ac:dyDescent="0.3">
      <c r="B3357" s="127" t="str">
        <f t="shared" si="379"/>
        <v/>
      </c>
      <c r="C3357" s="127" t="str">
        <f t="shared" si="380"/>
        <v/>
      </c>
      <c r="E3357" s="159"/>
      <c r="F3357" s="148" t="str">
        <f>IFERROR(VLOOKUP(CONCATENATE(G3357,E3357),LOTES!$A$6:$D$1002,4,0),"")</f>
        <v/>
      </c>
      <c r="H3357" s="136" t="str">
        <f>IFERROR(VLOOKUP(CONCATENATE(G3357,E3357),LOTES!$A$6:$F$1000,6,0),"")</f>
        <v/>
      </c>
      <c r="I3357" s="132" t="str">
        <f t="shared" si="383"/>
        <v/>
      </c>
      <c r="R3357" s="132" t="str">
        <f>IFERROR(VLOOKUP(Q3357,PROVEEDORES!$A$2:$B$100,2,0),"")</f>
        <v/>
      </c>
      <c r="U3357" s="127" t="str">
        <f>IFERROR(VLOOKUP(V3357,TRANSPORTE!$A$4:$B$99,2,0),"")</f>
        <v/>
      </c>
      <c r="Y3357" s="127" t="str">
        <f>IFERROR(VLOOKUP(V3357,TRANSPORTE!$A$4:$C$99,3,0),"")</f>
        <v/>
      </c>
      <c r="Z3357" s="127" t="str">
        <f>IFERROR(VLOOKUP(V3357,TRANSPORTE!$A$4:$D$99,4,0),"")</f>
        <v/>
      </c>
      <c r="AA3357" s="127" t="str">
        <f>IFERROR(VLOOKUP(V3357,TRANSPORTE!$A$4:$E$99,5,0),"")</f>
        <v/>
      </c>
      <c r="AB3357" s="127" t="str">
        <f t="shared" si="385"/>
        <v/>
      </c>
      <c r="AC3357" s="127" t="str">
        <f t="shared" si="384"/>
        <v/>
      </c>
      <c r="AE3357" s="132" t="str">
        <f t="shared" si="382"/>
        <v/>
      </c>
      <c r="AH3357" s="127" t="str">
        <f t="shared" si="381"/>
        <v/>
      </c>
    </row>
    <row r="3358" spans="2:34" x14ac:dyDescent="0.3">
      <c r="B3358" s="127" t="str">
        <f t="shared" si="379"/>
        <v/>
      </c>
      <c r="C3358" s="127" t="str">
        <f t="shared" si="380"/>
        <v/>
      </c>
      <c r="E3358" s="159"/>
      <c r="F3358" s="148" t="str">
        <f>IFERROR(VLOOKUP(CONCATENATE(G3358,E3358),LOTES!$A$6:$D$1002,4,0),"")</f>
        <v/>
      </c>
      <c r="H3358" s="136" t="str">
        <f>IFERROR(VLOOKUP(CONCATENATE(G3358,E3358),LOTES!$A$6:$F$1000,6,0),"")</f>
        <v/>
      </c>
      <c r="I3358" s="132" t="str">
        <f t="shared" si="383"/>
        <v/>
      </c>
      <c r="R3358" s="132" t="str">
        <f>IFERROR(VLOOKUP(Q3358,PROVEEDORES!$A$2:$B$100,2,0),"")</f>
        <v/>
      </c>
      <c r="U3358" s="127" t="str">
        <f>IFERROR(VLOOKUP(V3358,TRANSPORTE!$A$4:$B$99,2,0),"")</f>
        <v/>
      </c>
      <c r="Y3358" s="127" t="str">
        <f>IFERROR(VLOOKUP(V3358,TRANSPORTE!$A$4:$C$99,3,0),"")</f>
        <v/>
      </c>
      <c r="Z3358" s="127" t="str">
        <f>IFERROR(VLOOKUP(V3358,TRANSPORTE!$A$4:$D$99,4,0),"")</f>
        <v/>
      </c>
      <c r="AA3358" s="127" t="str">
        <f>IFERROR(VLOOKUP(V3358,TRANSPORTE!$A$4:$E$99,5,0),"")</f>
        <v/>
      </c>
      <c r="AB3358" s="127" t="str">
        <f t="shared" si="385"/>
        <v/>
      </c>
      <c r="AC3358" s="127" t="str">
        <f t="shared" si="384"/>
        <v/>
      </c>
      <c r="AE3358" s="132" t="str">
        <f t="shared" si="382"/>
        <v/>
      </c>
      <c r="AH3358" s="127" t="str">
        <f t="shared" si="381"/>
        <v/>
      </c>
    </row>
    <row r="3359" spans="2:34" x14ac:dyDescent="0.3">
      <c r="B3359" s="127" t="str">
        <f t="shared" si="379"/>
        <v/>
      </c>
      <c r="C3359" s="127" t="str">
        <f t="shared" si="380"/>
        <v/>
      </c>
      <c r="E3359" s="159"/>
      <c r="F3359" s="148" t="str">
        <f>IFERROR(VLOOKUP(CONCATENATE(G3359,E3359),LOTES!$A$6:$D$1002,4,0),"")</f>
        <v/>
      </c>
      <c r="H3359" s="136" t="str">
        <f>IFERROR(VLOOKUP(CONCATENATE(G3359,E3359),LOTES!$A$6:$F$1000,6,0),"")</f>
        <v/>
      </c>
      <c r="I3359" s="132" t="str">
        <f t="shared" si="383"/>
        <v/>
      </c>
      <c r="R3359" s="132" t="str">
        <f>IFERROR(VLOOKUP(Q3359,PROVEEDORES!$A$2:$B$100,2,0),"")</f>
        <v/>
      </c>
      <c r="U3359" s="127" t="str">
        <f>IFERROR(VLOOKUP(V3359,TRANSPORTE!$A$4:$B$99,2,0),"")</f>
        <v/>
      </c>
      <c r="Y3359" s="127" t="str">
        <f>IFERROR(VLOOKUP(V3359,TRANSPORTE!$A$4:$C$99,3,0),"")</f>
        <v/>
      </c>
      <c r="Z3359" s="127" t="str">
        <f>IFERROR(VLOOKUP(V3359,TRANSPORTE!$A$4:$D$99,4,0),"")</f>
        <v/>
      </c>
      <c r="AA3359" s="127" t="str">
        <f>IFERROR(VLOOKUP(V3359,TRANSPORTE!$A$4:$E$99,5,0),"")</f>
        <v/>
      </c>
      <c r="AB3359" s="127" t="str">
        <f t="shared" si="385"/>
        <v/>
      </c>
      <c r="AC3359" s="127" t="str">
        <f t="shared" si="384"/>
        <v/>
      </c>
      <c r="AE3359" s="132" t="str">
        <f t="shared" si="382"/>
        <v/>
      </c>
      <c r="AH3359" s="127" t="str">
        <f t="shared" si="381"/>
        <v/>
      </c>
    </row>
    <row r="3360" spans="2:34" x14ac:dyDescent="0.3">
      <c r="B3360" s="127" t="str">
        <f t="shared" si="379"/>
        <v/>
      </c>
      <c r="C3360" s="127" t="str">
        <f t="shared" si="380"/>
        <v/>
      </c>
      <c r="E3360" s="159"/>
      <c r="F3360" s="148" t="str">
        <f>IFERROR(VLOOKUP(CONCATENATE(G3360,E3360),LOTES!$A$6:$D$1002,4,0),"")</f>
        <v/>
      </c>
      <c r="H3360" s="136" t="str">
        <f>IFERROR(VLOOKUP(CONCATENATE(G3360,E3360),LOTES!$A$6:$F$1000,6,0),"")</f>
        <v/>
      </c>
      <c r="I3360" s="132" t="str">
        <f t="shared" si="383"/>
        <v/>
      </c>
      <c r="R3360" s="132" t="str">
        <f>IFERROR(VLOOKUP(Q3360,PROVEEDORES!$A$2:$B$100,2,0),"")</f>
        <v/>
      </c>
      <c r="U3360" s="127" t="str">
        <f>IFERROR(VLOOKUP(V3360,TRANSPORTE!$A$4:$B$99,2,0),"")</f>
        <v/>
      </c>
      <c r="Y3360" s="127" t="str">
        <f>IFERROR(VLOOKUP(V3360,TRANSPORTE!$A$4:$C$99,3,0),"")</f>
        <v/>
      </c>
      <c r="Z3360" s="127" t="str">
        <f>IFERROR(VLOOKUP(V3360,TRANSPORTE!$A$4:$D$99,4,0),"")</f>
        <v/>
      </c>
      <c r="AA3360" s="127" t="str">
        <f>IFERROR(VLOOKUP(V3360,TRANSPORTE!$A$4:$E$99,5,0),"")</f>
        <v/>
      </c>
      <c r="AB3360" s="127" t="str">
        <f t="shared" si="385"/>
        <v/>
      </c>
      <c r="AC3360" s="127" t="str">
        <f t="shared" si="384"/>
        <v/>
      </c>
      <c r="AE3360" s="132" t="str">
        <f t="shared" si="382"/>
        <v/>
      </c>
      <c r="AH3360" s="127" t="str">
        <f t="shared" si="381"/>
        <v/>
      </c>
    </row>
    <row r="3361" spans="2:34" x14ac:dyDescent="0.3">
      <c r="B3361" s="127" t="str">
        <f t="shared" si="379"/>
        <v/>
      </c>
      <c r="C3361" s="127" t="str">
        <f t="shared" si="380"/>
        <v/>
      </c>
      <c r="E3361" s="159"/>
      <c r="F3361" s="148" t="str">
        <f>IFERROR(VLOOKUP(CONCATENATE(G3361,E3361),LOTES!$A$6:$D$1002,4,0),"")</f>
        <v/>
      </c>
      <c r="H3361" s="136" t="str">
        <f>IFERROR(VLOOKUP(CONCATENATE(G3361,E3361),LOTES!$A$6:$F$1000,6,0),"")</f>
        <v/>
      </c>
      <c r="I3361" s="132" t="str">
        <f t="shared" si="383"/>
        <v/>
      </c>
      <c r="R3361" s="132" t="str">
        <f>IFERROR(VLOOKUP(Q3361,PROVEEDORES!$A$2:$B$100,2,0),"")</f>
        <v/>
      </c>
      <c r="U3361" s="127" t="str">
        <f>IFERROR(VLOOKUP(V3361,TRANSPORTE!$A$4:$B$99,2,0),"")</f>
        <v/>
      </c>
      <c r="Y3361" s="127" t="str">
        <f>IFERROR(VLOOKUP(V3361,TRANSPORTE!$A$4:$C$99,3,0),"")</f>
        <v/>
      </c>
      <c r="Z3361" s="127" t="str">
        <f>IFERROR(VLOOKUP(V3361,TRANSPORTE!$A$4:$D$99,4,0),"")</f>
        <v/>
      </c>
      <c r="AA3361" s="127" t="str">
        <f>IFERROR(VLOOKUP(V3361,TRANSPORTE!$A$4:$E$99,5,0),"")</f>
        <v/>
      </c>
      <c r="AB3361" s="127" t="str">
        <f t="shared" si="385"/>
        <v/>
      </c>
      <c r="AC3361" s="127" t="str">
        <f t="shared" si="384"/>
        <v/>
      </c>
      <c r="AE3361" s="132" t="str">
        <f t="shared" si="382"/>
        <v/>
      </c>
      <c r="AH3361" s="127" t="str">
        <f t="shared" si="381"/>
        <v/>
      </c>
    </row>
    <row r="3362" spans="2:34" x14ac:dyDescent="0.3">
      <c r="B3362" s="127" t="str">
        <f t="shared" si="379"/>
        <v/>
      </c>
      <c r="C3362" s="127" t="str">
        <f t="shared" si="380"/>
        <v/>
      </c>
      <c r="E3362" s="159"/>
      <c r="F3362" s="148" t="str">
        <f>IFERROR(VLOOKUP(CONCATENATE(G3362,E3362),LOTES!$A$6:$D$1002,4,0),"")</f>
        <v/>
      </c>
      <c r="H3362" s="136" t="str">
        <f>IFERROR(VLOOKUP(CONCATENATE(G3362,E3362),LOTES!$A$6:$F$1000,6,0),"")</f>
        <v/>
      </c>
      <c r="I3362" s="132" t="str">
        <f t="shared" si="383"/>
        <v/>
      </c>
      <c r="R3362" s="132" t="str">
        <f>IFERROR(VLOOKUP(Q3362,PROVEEDORES!$A$2:$B$100,2,0),"")</f>
        <v/>
      </c>
      <c r="U3362" s="127" t="str">
        <f>IFERROR(VLOOKUP(V3362,TRANSPORTE!$A$4:$B$99,2,0),"")</f>
        <v/>
      </c>
      <c r="Y3362" s="127" t="str">
        <f>IFERROR(VLOOKUP(V3362,TRANSPORTE!$A$4:$C$99,3,0),"")</f>
        <v/>
      </c>
      <c r="Z3362" s="127" t="str">
        <f>IFERROR(VLOOKUP(V3362,TRANSPORTE!$A$4:$D$99,4,0),"")</f>
        <v/>
      </c>
      <c r="AA3362" s="127" t="str">
        <f>IFERROR(VLOOKUP(V3362,TRANSPORTE!$A$4:$E$99,5,0),"")</f>
        <v/>
      </c>
      <c r="AB3362" s="127" t="str">
        <f t="shared" si="385"/>
        <v/>
      </c>
      <c r="AC3362" s="127" t="str">
        <f t="shared" si="384"/>
        <v/>
      </c>
      <c r="AE3362" s="132" t="str">
        <f t="shared" si="382"/>
        <v/>
      </c>
      <c r="AH3362" s="127" t="str">
        <f t="shared" si="381"/>
        <v/>
      </c>
    </row>
    <row r="3363" spans="2:34" x14ac:dyDescent="0.3">
      <c r="B3363" s="127" t="str">
        <f t="shared" si="379"/>
        <v/>
      </c>
      <c r="C3363" s="127" t="str">
        <f t="shared" si="380"/>
        <v/>
      </c>
      <c r="E3363" s="159"/>
      <c r="F3363" s="148" t="str">
        <f>IFERROR(VLOOKUP(CONCATENATE(G3363,E3363),LOTES!$A$6:$D$1002,4,0),"")</f>
        <v/>
      </c>
      <c r="H3363" s="136" t="str">
        <f>IFERROR(VLOOKUP(CONCATENATE(G3363,E3363),LOTES!$A$6:$F$1000,6,0),"")</f>
        <v/>
      </c>
      <c r="I3363" s="132" t="str">
        <f t="shared" si="383"/>
        <v/>
      </c>
      <c r="R3363" s="132" t="str">
        <f>IFERROR(VLOOKUP(Q3363,PROVEEDORES!$A$2:$B$100,2,0),"")</f>
        <v/>
      </c>
      <c r="U3363" s="127" t="str">
        <f>IFERROR(VLOOKUP(V3363,TRANSPORTE!$A$4:$B$99,2,0),"")</f>
        <v/>
      </c>
      <c r="Y3363" s="127" t="str">
        <f>IFERROR(VLOOKUP(V3363,TRANSPORTE!$A$4:$C$99,3,0),"")</f>
        <v/>
      </c>
      <c r="Z3363" s="127" t="str">
        <f>IFERROR(VLOOKUP(V3363,TRANSPORTE!$A$4:$D$99,4,0),"")</f>
        <v/>
      </c>
      <c r="AA3363" s="127" t="str">
        <f>IFERROR(VLOOKUP(V3363,TRANSPORTE!$A$4:$E$99,5,0),"")</f>
        <v/>
      </c>
      <c r="AB3363" s="127" t="str">
        <f t="shared" si="385"/>
        <v/>
      </c>
      <c r="AC3363" s="127" t="str">
        <f t="shared" si="384"/>
        <v/>
      </c>
      <c r="AE3363" s="132" t="str">
        <f t="shared" si="382"/>
        <v/>
      </c>
      <c r="AH3363" s="127" t="str">
        <f t="shared" si="381"/>
        <v/>
      </c>
    </row>
    <row r="3364" spans="2:34" x14ac:dyDescent="0.3">
      <c r="B3364" s="127" t="str">
        <f t="shared" si="379"/>
        <v/>
      </c>
      <c r="C3364" s="127" t="str">
        <f t="shared" si="380"/>
        <v/>
      </c>
      <c r="E3364" s="159"/>
      <c r="F3364" s="148" t="str">
        <f>IFERROR(VLOOKUP(CONCATENATE(G3364,E3364),LOTES!$A$6:$D$1002,4,0),"")</f>
        <v/>
      </c>
      <c r="H3364" s="136" t="str">
        <f>IFERROR(VLOOKUP(CONCATENATE(G3364,E3364),LOTES!$A$6:$F$1000,6,0),"")</f>
        <v/>
      </c>
      <c r="I3364" s="132" t="str">
        <f t="shared" si="383"/>
        <v/>
      </c>
      <c r="R3364" s="132" t="str">
        <f>IFERROR(VLOOKUP(Q3364,PROVEEDORES!$A$2:$B$100,2,0),"")</f>
        <v/>
      </c>
      <c r="U3364" s="127" t="str">
        <f>IFERROR(VLOOKUP(V3364,TRANSPORTE!$A$4:$B$99,2,0),"")</f>
        <v/>
      </c>
      <c r="Y3364" s="127" t="str">
        <f>IFERROR(VLOOKUP(V3364,TRANSPORTE!$A$4:$C$99,3,0),"")</f>
        <v/>
      </c>
      <c r="Z3364" s="127" t="str">
        <f>IFERROR(VLOOKUP(V3364,TRANSPORTE!$A$4:$D$99,4,0),"")</f>
        <v/>
      </c>
      <c r="AA3364" s="127" t="str">
        <f>IFERROR(VLOOKUP(V3364,TRANSPORTE!$A$4:$E$99,5,0),"")</f>
        <v/>
      </c>
      <c r="AB3364" s="127" t="str">
        <f t="shared" si="385"/>
        <v/>
      </c>
      <c r="AC3364" s="127" t="str">
        <f t="shared" si="384"/>
        <v/>
      </c>
      <c r="AE3364" s="132" t="str">
        <f t="shared" si="382"/>
        <v/>
      </c>
      <c r="AH3364" s="127" t="str">
        <f t="shared" si="381"/>
        <v/>
      </c>
    </row>
    <row r="3365" spans="2:34" x14ac:dyDescent="0.3">
      <c r="B3365" s="127" t="str">
        <f t="shared" si="379"/>
        <v/>
      </c>
      <c r="C3365" s="127" t="str">
        <f t="shared" si="380"/>
        <v/>
      </c>
      <c r="E3365" s="159"/>
      <c r="F3365" s="148" t="str">
        <f>IFERROR(VLOOKUP(CONCATENATE(G3365,E3365),LOTES!$A$6:$D$1002,4,0),"")</f>
        <v/>
      </c>
      <c r="H3365" s="136" t="str">
        <f>IFERROR(VLOOKUP(CONCATENATE(G3365,E3365),LOTES!$A$6:$F$1000,6,0),"")</f>
        <v/>
      </c>
      <c r="I3365" s="132" t="str">
        <f t="shared" si="383"/>
        <v/>
      </c>
      <c r="R3365" s="132" t="str">
        <f>IFERROR(VLOOKUP(Q3365,PROVEEDORES!$A$2:$B$100,2,0),"")</f>
        <v/>
      </c>
      <c r="U3365" s="127" t="str">
        <f>IFERROR(VLOOKUP(V3365,TRANSPORTE!$A$4:$B$99,2,0),"")</f>
        <v/>
      </c>
      <c r="Y3365" s="127" t="str">
        <f>IFERROR(VLOOKUP(V3365,TRANSPORTE!$A$4:$C$99,3,0),"")</f>
        <v/>
      </c>
      <c r="Z3365" s="127" t="str">
        <f>IFERROR(VLOOKUP(V3365,TRANSPORTE!$A$4:$D$99,4,0),"")</f>
        <v/>
      </c>
      <c r="AA3365" s="127" t="str">
        <f>IFERROR(VLOOKUP(V3365,TRANSPORTE!$A$4:$E$99,5,0),"")</f>
        <v/>
      </c>
      <c r="AB3365" s="127" t="str">
        <f t="shared" si="385"/>
        <v/>
      </c>
      <c r="AC3365" s="127" t="str">
        <f t="shared" si="384"/>
        <v/>
      </c>
      <c r="AE3365" s="132" t="str">
        <f t="shared" si="382"/>
        <v/>
      </c>
      <c r="AH3365" s="127" t="str">
        <f t="shared" si="381"/>
        <v/>
      </c>
    </row>
    <row r="3366" spans="2:34" x14ac:dyDescent="0.3">
      <c r="B3366" s="127" t="str">
        <f t="shared" si="379"/>
        <v/>
      </c>
      <c r="C3366" s="127" t="str">
        <f t="shared" si="380"/>
        <v/>
      </c>
      <c r="E3366" s="159"/>
      <c r="F3366" s="148" t="str">
        <f>IFERROR(VLOOKUP(CONCATENATE(G3366,E3366),LOTES!$A$6:$D$1002,4,0),"")</f>
        <v/>
      </c>
      <c r="H3366" s="136" t="str">
        <f>IFERROR(VLOOKUP(CONCATENATE(G3366,E3366),LOTES!$A$6:$F$1000,6,0),"")</f>
        <v/>
      </c>
      <c r="I3366" s="132" t="str">
        <f t="shared" si="383"/>
        <v/>
      </c>
      <c r="R3366" s="132" t="str">
        <f>IFERROR(VLOOKUP(Q3366,PROVEEDORES!$A$2:$B$100,2,0),"")</f>
        <v/>
      </c>
      <c r="U3366" s="127" t="str">
        <f>IFERROR(VLOOKUP(V3366,TRANSPORTE!$A$4:$B$99,2,0),"")</f>
        <v/>
      </c>
      <c r="Y3366" s="127" t="str">
        <f>IFERROR(VLOOKUP(V3366,TRANSPORTE!$A$4:$C$99,3,0),"")</f>
        <v/>
      </c>
      <c r="Z3366" s="127" t="str">
        <f>IFERROR(VLOOKUP(V3366,TRANSPORTE!$A$4:$D$99,4,0),"")</f>
        <v/>
      </c>
      <c r="AA3366" s="127" t="str">
        <f>IFERROR(VLOOKUP(V3366,TRANSPORTE!$A$4:$E$99,5,0),"")</f>
        <v/>
      </c>
      <c r="AB3366" s="127" t="str">
        <f t="shared" si="385"/>
        <v/>
      </c>
      <c r="AC3366" s="127" t="str">
        <f t="shared" si="384"/>
        <v/>
      </c>
      <c r="AE3366" s="132" t="str">
        <f t="shared" si="382"/>
        <v/>
      </c>
      <c r="AH3366" s="127" t="str">
        <f t="shared" si="381"/>
        <v/>
      </c>
    </row>
    <row r="3367" spans="2:34" x14ac:dyDescent="0.3">
      <c r="B3367" s="127" t="str">
        <f t="shared" si="379"/>
        <v/>
      </c>
      <c r="C3367" s="127" t="str">
        <f t="shared" si="380"/>
        <v/>
      </c>
      <c r="E3367" s="159"/>
      <c r="F3367" s="148" t="str">
        <f>IFERROR(VLOOKUP(CONCATENATE(G3367,E3367),LOTES!$A$6:$D$1002,4,0),"")</f>
        <v/>
      </c>
      <c r="H3367" s="136" t="str">
        <f>IFERROR(VLOOKUP(CONCATENATE(G3367,E3367),LOTES!$A$6:$F$1000,6,0),"")</f>
        <v/>
      </c>
      <c r="I3367" s="132" t="str">
        <f t="shared" si="383"/>
        <v/>
      </c>
      <c r="R3367" s="132" t="str">
        <f>IFERROR(VLOOKUP(Q3367,PROVEEDORES!$A$2:$B$100,2,0),"")</f>
        <v/>
      </c>
      <c r="U3367" s="127" t="str">
        <f>IFERROR(VLOOKUP(V3367,TRANSPORTE!$A$4:$B$99,2,0),"")</f>
        <v/>
      </c>
      <c r="Y3367" s="127" t="str">
        <f>IFERROR(VLOOKUP(V3367,TRANSPORTE!$A$4:$C$99,3,0),"")</f>
        <v/>
      </c>
      <c r="Z3367" s="127" t="str">
        <f>IFERROR(VLOOKUP(V3367,TRANSPORTE!$A$4:$D$99,4,0),"")</f>
        <v/>
      </c>
      <c r="AA3367" s="127" t="str">
        <f>IFERROR(VLOOKUP(V3367,TRANSPORTE!$A$4:$E$99,5,0),"")</f>
        <v/>
      </c>
      <c r="AB3367" s="127" t="str">
        <f t="shared" si="385"/>
        <v/>
      </c>
      <c r="AC3367" s="127" t="str">
        <f t="shared" si="384"/>
        <v/>
      </c>
      <c r="AE3367" s="132" t="str">
        <f t="shared" si="382"/>
        <v/>
      </c>
      <c r="AH3367" s="127" t="str">
        <f t="shared" si="381"/>
        <v/>
      </c>
    </row>
    <row r="3368" spans="2:34" x14ac:dyDescent="0.3">
      <c r="B3368" s="127" t="str">
        <f t="shared" si="379"/>
        <v/>
      </c>
      <c r="C3368" s="127" t="str">
        <f t="shared" si="380"/>
        <v/>
      </c>
      <c r="E3368" s="159"/>
      <c r="F3368" s="148" t="str">
        <f>IFERROR(VLOOKUP(CONCATENATE(G3368,E3368),LOTES!$A$6:$D$1002,4,0),"")</f>
        <v/>
      </c>
      <c r="H3368" s="136" t="str">
        <f>IFERROR(VLOOKUP(CONCATENATE(G3368,E3368),LOTES!$A$6:$F$1000,6,0),"")</f>
        <v/>
      </c>
      <c r="I3368" s="132" t="str">
        <f t="shared" si="383"/>
        <v/>
      </c>
      <c r="R3368" s="132" t="str">
        <f>IFERROR(VLOOKUP(Q3368,PROVEEDORES!$A$2:$B$100,2,0),"")</f>
        <v/>
      </c>
      <c r="U3368" s="127" t="str">
        <f>IFERROR(VLOOKUP(V3368,TRANSPORTE!$A$4:$B$99,2,0),"")</f>
        <v/>
      </c>
      <c r="Y3368" s="127" t="str">
        <f>IFERROR(VLOOKUP(V3368,TRANSPORTE!$A$4:$C$99,3,0),"")</f>
        <v/>
      </c>
      <c r="Z3368" s="127" t="str">
        <f>IFERROR(VLOOKUP(V3368,TRANSPORTE!$A$4:$D$99,4,0),"")</f>
        <v/>
      </c>
      <c r="AA3368" s="127" t="str">
        <f>IFERROR(VLOOKUP(V3368,TRANSPORTE!$A$4:$E$99,5,0),"")</f>
        <v/>
      </c>
      <c r="AB3368" s="127" t="str">
        <f t="shared" si="385"/>
        <v/>
      </c>
      <c r="AC3368" s="127" t="str">
        <f t="shared" si="384"/>
        <v/>
      </c>
      <c r="AE3368" s="132" t="str">
        <f t="shared" si="382"/>
        <v/>
      </c>
      <c r="AH3368" s="127" t="str">
        <f t="shared" si="381"/>
        <v/>
      </c>
    </row>
    <row r="3369" spans="2:34" x14ac:dyDescent="0.3">
      <c r="B3369" s="127" t="str">
        <f t="shared" si="379"/>
        <v/>
      </c>
      <c r="C3369" s="127" t="str">
        <f t="shared" si="380"/>
        <v/>
      </c>
      <c r="E3369" s="159"/>
      <c r="F3369" s="148" t="str">
        <f>IFERROR(VLOOKUP(CONCATENATE(G3369,E3369),LOTES!$A$6:$D$1002,4,0),"")</f>
        <v/>
      </c>
      <c r="H3369" s="136" t="str">
        <f>IFERROR(VLOOKUP(CONCATENATE(G3369,E3369),LOTES!$A$6:$F$1000,6,0),"")</f>
        <v/>
      </c>
      <c r="I3369" s="132" t="str">
        <f t="shared" si="383"/>
        <v/>
      </c>
      <c r="R3369" s="132" t="str">
        <f>IFERROR(VLOOKUP(Q3369,PROVEEDORES!$A$2:$B$100,2,0),"")</f>
        <v/>
      </c>
      <c r="U3369" s="127" t="str">
        <f>IFERROR(VLOOKUP(V3369,TRANSPORTE!$A$4:$B$99,2,0),"")</f>
        <v/>
      </c>
      <c r="Y3369" s="127" t="str">
        <f>IFERROR(VLOOKUP(V3369,TRANSPORTE!$A$4:$C$99,3,0),"")</f>
        <v/>
      </c>
      <c r="Z3369" s="127" t="str">
        <f>IFERROR(VLOOKUP(V3369,TRANSPORTE!$A$4:$D$99,4,0),"")</f>
        <v/>
      </c>
      <c r="AA3369" s="127" t="str">
        <f>IFERROR(VLOOKUP(V3369,TRANSPORTE!$A$4:$E$99,5,0),"")</f>
        <v/>
      </c>
      <c r="AB3369" s="127" t="str">
        <f t="shared" si="385"/>
        <v/>
      </c>
      <c r="AC3369" s="127" t="str">
        <f t="shared" si="384"/>
        <v/>
      </c>
      <c r="AE3369" s="132" t="str">
        <f t="shared" si="382"/>
        <v/>
      </c>
      <c r="AH3369" s="127" t="str">
        <f t="shared" si="381"/>
        <v/>
      </c>
    </row>
    <row r="3370" spans="2:34" x14ac:dyDescent="0.3">
      <c r="B3370" s="127" t="str">
        <f t="shared" si="379"/>
        <v/>
      </c>
      <c r="C3370" s="127" t="str">
        <f t="shared" si="380"/>
        <v/>
      </c>
      <c r="E3370" s="159"/>
      <c r="F3370" s="148" t="str">
        <f>IFERROR(VLOOKUP(CONCATENATE(G3370,E3370),LOTES!$A$6:$D$1002,4,0),"")</f>
        <v/>
      </c>
      <c r="H3370" s="136" t="str">
        <f>IFERROR(VLOOKUP(CONCATENATE(G3370,E3370),LOTES!$A$6:$F$1000,6,0),"")</f>
        <v/>
      </c>
      <c r="I3370" s="132" t="str">
        <f t="shared" si="383"/>
        <v/>
      </c>
      <c r="R3370" s="132" t="str">
        <f>IFERROR(VLOOKUP(Q3370,PROVEEDORES!$A$2:$B$100,2,0),"")</f>
        <v/>
      </c>
      <c r="U3370" s="127" t="str">
        <f>IFERROR(VLOOKUP(V3370,TRANSPORTE!$A$4:$B$99,2,0),"")</f>
        <v/>
      </c>
      <c r="Y3370" s="127" t="str">
        <f>IFERROR(VLOOKUP(V3370,TRANSPORTE!$A$4:$C$99,3,0),"")</f>
        <v/>
      </c>
      <c r="Z3370" s="127" t="str">
        <f>IFERROR(VLOOKUP(V3370,TRANSPORTE!$A$4:$D$99,4,0),"")</f>
        <v/>
      </c>
      <c r="AA3370" s="127" t="str">
        <f>IFERROR(VLOOKUP(V3370,TRANSPORTE!$A$4:$E$99,5,0),"")</f>
        <v/>
      </c>
      <c r="AB3370" s="127" t="str">
        <f t="shared" si="385"/>
        <v/>
      </c>
      <c r="AC3370" s="127" t="str">
        <f t="shared" si="384"/>
        <v/>
      </c>
      <c r="AE3370" s="132" t="str">
        <f t="shared" si="382"/>
        <v/>
      </c>
      <c r="AH3370" s="127" t="str">
        <f t="shared" si="381"/>
        <v/>
      </c>
    </row>
    <row r="3371" spans="2:34" x14ac:dyDescent="0.3">
      <c r="B3371" s="127" t="str">
        <f t="shared" si="379"/>
        <v/>
      </c>
      <c r="C3371" s="127" t="str">
        <f t="shared" si="380"/>
        <v/>
      </c>
      <c r="E3371" s="159"/>
      <c r="F3371" s="148" t="str">
        <f>IFERROR(VLOOKUP(CONCATENATE(G3371,E3371),LOTES!$A$6:$D$1002,4,0),"")</f>
        <v/>
      </c>
      <c r="H3371" s="136" t="str">
        <f>IFERROR(VLOOKUP(CONCATENATE(G3371,E3371),LOTES!$A$6:$F$1000,6,0),"")</f>
        <v/>
      </c>
      <c r="I3371" s="132" t="str">
        <f t="shared" si="383"/>
        <v/>
      </c>
      <c r="R3371" s="132" t="str">
        <f>IFERROR(VLOOKUP(Q3371,PROVEEDORES!$A$2:$B$100,2,0),"")</f>
        <v/>
      </c>
      <c r="U3371" s="127" t="str">
        <f>IFERROR(VLOOKUP(V3371,TRANSPORTE!$A$4:$B$99,2,0),"")</f>
        <v/>
      </c>
      <c r="Y3371" s="127" t="str">
        <f>IFERROR(VLOOKUP(V3371,TRANSPORTE!$A$4:$C$99,3,0),"")</f>
        <v/>
      </c>
      <c r="Z3371" s="127" t="str">
        <f>IFERROR(VLOOKUP(V3371,TRANSPORTE!$A$4:$D$99,4,0),"")</f>
        <v/>
      </c>
      <c r="AA3371" s="127" t="str">
        <f>IFERROR(VLOOKUP(V3371,TRANSPORTE!$A$4:$E$99,5,0),"")</f>
        <v/>
      </c>
      <c r="AB3371" s="127" t="str">
        <f t="shared" si="385"/>
        <v/>
      </c>
      <c r="AC3371" s="127" t="str">
        <f t="shared" si="384"/>
        <v/>
      </c>
      <c r="AE3371" s="132" t="str">
        <f t="shared" si="382"/>
        <v/>
      </c>
      <c r="AH3371" s="127" t="str">
        <f t="shared" si="381"/>
        <v/>
      </c>
    </row>
    <row r="3372" spans="2:34" x14ac:dyDescent="0.3">
      <c r="B3372" s="127" t="str">
        <f t="shared" si="379"/>
        <v/>
      </c>
      <c r="C3372" s="127" t="str">
        <f t="shared" si="380"/>
        <v/>
      </c>
      <c r="E3372" s="159"/>
      <c r="F3372" s="148" t="str">
        <f>IFERROR(VLOOKUP(CONCATENATE(G3372,E3372),LOTES!$A$6:$D$1002,4,0),"")</f>
        <v/>
      </c>
      <c r="H3372" s="136" t="str">
        <f>IFERROR(VLOOKUP(CONCATENATE(G3372,E3372),LOTES!$A$6:$F$1000,6,0),"")</f>
        <v/>
      </c>
      <c r="I3372" s="132" t="str">
        <f t="shared" si="383"/>
        <v/>
      </c>
      <c r="R3372" s="132" t="str">
        <f>IFERROR(VLOOKUP(Q3372,PROVEEDORES!$A$2:$B$100,2,0),"")</f>
        <v/>
      </c>
      <c r="U3372" s="127" t="str">
        <f>IFERROR(VLOOKUP(V3372,TRANSPORTE!$A$4:$B$99,2,0),"")</f>
        <v/>
      </c>
      <c r="Y3372" s="127" t="str">
        <f>IFERROR(VLOOKUP(V3372,TRANSPORTE!$A$4:$C$99,3,0),"")</f>
        <v/>
      </c>
      <c r="Z3372" s="127" t="str">
        <f>IFERROR(VLOOKUP(V3372,TRANSPORTE!$A$4:$D$99,4,0),"")</f>
        <v/>
      </c>
      <c r="AA3372" s="127" t="str">
        <f>IFERROR(VLOOKUP(V3372,TRANSPORTE!$A$4:$E$99,5,0),"")</f>
        <v/>
      </c>
      <c r="AB3372" s="127" t="str">
        <f t="shared" si="385"/>
        <v/>
      </c>
      <c r="AC3372" s="127" t="str">
        <f t="shared" si="384"/>
        <v/>
      </c>
      <c r="AE3372" s="132" t="str">
        <f t="shared" si="382"/>
        <v/>
      </c>
      <c r="AH3372" s="127" t="str">
        <f t="shared" si="381"/>
        <v/>
      </c>
    </row>
    <row r="3373" spans="2:34" x14ac:dyDescent="0.3">
      <c r="B3373" s="127" t="str">
        <f t="shared" si="379"/>
        <v/>
      </c>
      <c r="C3373" s="127" t="str">
        <f t="shared" si="380"/>
        <v/>
      </c>
      <c r="E3373" s="159"/>
      <c r="F3373" s="148" t="str">
        <f>IFERROR(VLOOKUP(CONCATENATE(G3373,E3373),LOTES!$A$6:$D$1002,4,0),"")</f>
        <v/>
      </c>
      <c r="H3373" s="136" t="str">
        <f>IFERROR(VLOOKUP(CONCATENATE(G3373,E3373),LOTES!$A$6:$F$1000,6,0),"")</f>
        <v/>
      </c>
      <c r="I3373" s="132" t="str">
        <f t="shared" si="383"/>
        <v/>
      </c>
      <c r="R3373" s="132" t="str">
        <f>IFERROR(VLOOKUP(Q3373,PROVEEDORES!$A$2:$B$100,2,0),"")</f>
        <v/>
      </c>
      <c r="U3373" s="127" t="str">
        <f>IFERROR(VLOOKUP(V3373,TRANSPORTE!$A$4:$B$99,2,0),"")</f>
        <v/>
      </c>
      <c r="Y3373" s="127" t="str">
        <f>IFERROR(VLOOKUP(V3373,TRANSPORTE!$A$4:$C$99,3,0),"")</f>
        <v/>
      </c>
      <c r="Z3373" s="127" t="str">
        <f>IFERROR(VLOOKUP(V3373,TRANSPORTE!$A$4:$D$99,4,0),"")</f>
        <v/>
      </c>
      <c r="AA3373" s="127" t="str">
        <f>IFERROR(VLOOKUP(V3373,TRANSPORTE!$A$4:$E$99,5,0),"")</f>
        <v/>
      </c>
      <c r="AB3373" s="127" t="str">
        <f t="shared" si="385"/>
        <v/>
      </c>
      <c r="AC3373" s="127" t="str">
        <f t="shared" si="384"/>
        <v/>
      </c>
      <c r="AE3373" s="132" t="str">
        <f t="shared" si="382"/>
        <v/>
      </c>
      <c r="AH3373" s="127" t="str">
        <f t="shared" si="381"/>
        <v/>
      </c>
    </row>
    <row r="3374" spans="2:34" x14ac:dyDescent="0.3">
      <c r="B3374" s="127" t="str">
        <f t="shared" si="379"/>
        <v/>
      </c>
      <c r="C3374" s="127" t="str">
        <f t="shared" si="380"/>
        <v/>
      </c>
      <c r="E3374" s="159"/>
      <c r="F3374" s="148" t="str">
        <f>IFERROR(VLOOKUP(CONCATENATE(G3374,E3374),LOTES!$A$6:$D$1002,4,0),"")</f>
        <v/>
      </c>
      <c r="H3374" s="136" t="str">
        <f>IFERROR(VLOOKUP(CONCATENATE(G3374,E3374),LOTES!$A$6:$F$1000,6,0),"")</f>
        <v/>
      </c>
      <c r="I3374" s="132" t="str">
        <f t="shared" si="383"/>
        <v/>
      </c>
      <c r="R3374" s="132" t="str">
        <f>IFERROR(VLOOKUP(Q3374,PROVEEDORES!$A$2:$B$100,2,0),"")</f>
        <v/>
      </c>
      <c r="U3374" s="127" t="str">
        <f>IFERROR(VLOOKUP(V3374,TRANSPORTE!$A$4:$B$99,2,0),"")</f>
        <v/>
      </c>
      <c r="Y3374" s="127" t="str">
        <f>IFERROR(VLOOKUP(V3374,TRANSPORTE!$A$4:$C$99,3,0),"")</f>
        <v/>
      </c>
      <c r="Z3374" s="127" t="str">
        <f>IFERROR(VLOOKUP(V3374,TRANSPORTE!$A$4:$D$99,4,0),"")</f>
        <v/>
      </c>
      <c r="AA3374" s="127" t="str">
        <f>IFERROR(VLOOKUP(V3374,TRANSPORTE!$A$4:$E$99,5,0),"")</f>
        <v/>
      </c>
      <c r="AB3374" s="127" t="str">
        <f t="shared" si="385"/>
        <v/>
      </c>
      <c r="AC3374" s="127" t="str">
        <f t="shared" si="384"/>
        <v/>
      </c>
      <c r="AE3374" s="132" t="str">
        <f t="shared" si="382"/>
        <v/>
      </c>
      <c r="AH3374" s="127" t="str">
        <f t="shared" si="381"/>
        <v/>
      </c>
    </row>
    <row r="3375" spans="2:34" x14ac:dyDescent="0.3">
      <c r="B3375" s="127" t="str">
        <f t="shared" si="379"/>
        <v/>
      </c>
      <c r="C3375" s="127" t="str">
        <f t="shared" si="380"/>
        <v/>
      </c>
      <c r="E3375" s="159"/>
      <c r="F3375" s="148" t="str">
        <f>IFERROR(VLOOKUP(CONCATENATE(G3375,E3375),LOTES!$A$6:$D$1002,4,0),"")</f>
        <v/>
      </c>
      <c r="H3375" s="136" t="str">
        <f>IFERROR(VLOOKUP(CONCATENATE(G3375,E3375),LOTES!$A$6:$F$1000,6,0),"")</f>
        <v/>
      </c>
      <c r="I3375" s="132" t="str">
        <f t="shared" si="383"/>
        <v/>
      </c>
      <c r="R3375" s="132" t="str">
        <f>IFERROR(VLOOKUP(Q3375,PROVEEDORES!$A$2:$B$100,2,0),"")</f>
        <v/>
      </c>
      <c r="U3375" s="127" t="str">
        <f>IFERROR(VLOOKUP(V3375,TRANSPORTE!$A$4:$B$99,2,0),"")</f>
        <v/>
      </c>
      <c r="Y3375" s="127" t="str">
        <f>IFERROR(VLOOKUP(V3375,TRANSPORTE!$A$4:$C$99,3,0),"")</f>
        <v/>
      </c>
      <c r="Z3375" s="127" t="str">
        <f>IFERROR(VLOOKUP(V3375,TRANSPORTE!$A$4:$D$99,4,0),"")</f>
        <v/>
      </c>
      <c r="AA3375" s="127" t="str">
        <f>IFERROR(VLOOKUP(V3375,TRANSPORTE!$A$4:$E$99,5,0),"")</f>
        <v/>
      </c>
      <c r="AB3375" s="127" t="str">
        <f t="shared" si="385"/>
        <v/>
      </c>
      <c r="AC3375" s="127" t="str">
        <f t="shared" si="384"/>
        <v/>
      </c>
      <c r="AE3375" s="132" t="str">
        <f t="shared" si="382"/>
        <v/>
      </c>
      <c r="AH3375" s="127" t="str">
        <f t="shared" si="381"/>
        <v/>
      </c>
    </row>
    <row r="3376" spans="2:34" x14ac:dyDescent="0.3">
      <c r="B3376" s="127" t="str">
        <f t="shared" si="379"/>
        <v/>
      </c>
      <c r="C3376" s="127" t="str">
        <f t="shared" si="380"/>
        <v/>
      </c>
      <c r="E3376" s="159"/>
      <c r="F3376" s="148" t="str">
        <f>IFERROR(VLOOKUP(CONCATENATE(G3376,E3376),LOTES!$A$6:$D$1002,4,0),"")</f>
        <v/>
      </c>
      <c r="H3376" s="136" t="str">
        <f>IFERROR(VLOOKUP(CONCATENATE(G3376,E3376),LOTES!$A$6:$F$1000,6,0),"")</f>
        <v/>
      </c>
      <c r="I3376" s="132" t="str">
        <f t="shared" si="383"/>
        <v/>
      </c>
      <c r="R3376" s="132" t="str">
        <f>IFERROR(VLOOKUP(Q3376,PROVEEDORES!$A$2:$B$100,2,0),"")</f>
        <v/>
      </c>
      <c r="U3376" s="127" t="str">
        <f>IFERROR(VLOOKUP(V3376,TRANSPORTE!$A$4:$B$99,2,0),"")</f>
        <v/>
      </c>
      <c r="Y3376" s="127" t="str">
        <f>IFERROR(VLOOKUP(V3376,TRANSPORTE!$A$4:$C$99,3,0),"")</f>
        <v/>
      </c>
      <c r="Z3376" s="127" t="str">
        <f>IFERROR(VLOOKUP(V3376,TRANSPORTE!$A$4:$D$99,4,0),"")</f>
        <v/>
      </c>
      <c r="AA3376" s="127" t="str">
        <f>IFERROR(VLOOKUP(V3376,TRANSPORTE!$A$4:$E$99,5,0),"")</f>
        <v/>
      </c>
      <c r="AB3376" s="127" t="str">
        <f t="shared" si="385"/>
        <v/>
      </c>
      <c r="AC3376" s="127" t="str">
        <f t="shared" si="384"/>
        <v/>
      </c>
      <c r="AE3376" s="132" t="str">
        <f t="shared" si="382"/>
        <v/>
      </c>
      <c r="AH3376" s="127" t="str">
        <f t="shared" si="381"/>
        <v/>
      </c>
    </row>
    <row r="3377" spans="2:34" x14ac:dyDescent="0.3">
      <c r="B3377" s="127" t="str">
        <f t="shared" si="379"/>
        <v/>
      </c>
      <c r="C3377" s="127" t="str">
        <f t="shared" si="380"/>
        <v/>
      </c>
      <c r="E3377" s="159"/>
      <c r="F3377" s="148" t="str">
        <f>IFERROR(VLOOKUP(CONCATENATE(G3377,E3377),LOTES!$A$6:$D$1002,4,0),"")</f>
        <v/>
      </c>
      <c r="H3377" s="136" t="str">
        <f>IFERROR(VLOOKUP(CONCATENATE(G3377,E3377),LOTES!$A$6:$F$1000,6,0),"")</f>
        <v/>
      </c>
      <c r="I3377" s="132" t="str">
        <f t="shared" si="383"/>
        <v/>
      </c>
      <c r="R3377" s="132" t="str">
        <f>IFERROR(VLOOKUP(Q3377,PROVEEDORES!$A$2:$B$100,2,0),"")</f>
        <v/>
      </c>
      <c r="U3377" s="127" t="str">
        <f>IFERROR(VLOOKUP(V3377,TRANSPORTE!$A$4:$B$99,2,0),"")</f>
        <v/>
      </c>
      <c r="Y3377" s="127" t="str">
        <f>IFERROR(VLOOKUP(V3377,TRANSPORTE!$A$4:$C$99,3,0),"")</f>
        <v/>
      </c>
      <c r="Z3377" s="127" t="str">
        <f>IFERROR(VLOOKUP(V3377,TRANSPORTE!$A$4:$D$99,4,0),"")</f>
        <v/>
      </c>
      <c r="AA3377" s="127" t="str">
        <f>IFERROR(VLOOKUP(V3377,TRANSPORTE!$A$4:$E$99,5,0),"")</f>
        <v/>
      </c>
      <c r="AB3377" s="127" t="str">
        <f t="shared" si="385"/>
        <v/>
      </c>
      <c r="AC3377" s="127" t="str">
        <f t="shared" si="384"/>
        <v/>
      </c>
      <c r="AE3377" s="132" t="str">
        <f t="shared" si="382"/>
        <v/>
      </c>
      <c r="AH3377" s="127" t="str">
        <f t="shared" si="381"/>
        <v/>
      </c>
    </row>
    <row r="3378" spans="2:34" x14ac:dyDescent="0.3">
      <c r="B3378" s="127" t="str">
        <f t="shared" si="379"/>
        <v/>
      </c>
      <c r="C3378" s="127" t="str">
        <f t="shared" si="380"/>
        <v/>
      </c>
      <c r="E3378" s="159"/>
      <c r="F3378" s="148" t="str">
        <f>IFERROR(VLOOKUP(CONCATENATE(G3378,E3378),LOTES!$A$6:$D$1002,4,0),"")</f>
        <v/>
      </c>
      <c r="H3378" s="136" t="str">
        <f>IFERROR(VLOOKUP(CONCATENATE(G3378,E3378),LOTES!$A$6:$F$1000,6,0),"")</f>
        <v/>
      </c>
      <c r="I3378" s="132" t="str">
        <f t="shared" si="383"/>
        <v/>
      </c>
      <c r="R3378" s="132" t="str">
        <f>IFERROR(VLOOKUP(Q3378,PROVEEDORES!$A$2:$B$100,2,0),"")</f>
        <v/>
      </c>
      <c r="U3378" s="127" t="str">
        <f>IFERROR(VLOOKUP(V3378,TRANSPORTE!$A$4:$B$99,2,0),"")</f>
        <v/>
      </c>
      <c r="Y3378" s="127" t="str">
        <f>IFERROR(VLOOKUP(V3378,TRANSPORTE!$A$4:$C$99,3,0),"")</f>
        <v/>
      </c>
      <c r="Z3378" s="127" t="str">
        <f>IFERROR(VLOOKUP(V3378,TRANSPORTE!$A$4:$D$99,4,0),"")</f>
        <v/>
      </c>
      <c r="AA3378" s="127" t="str">
        <f>IFERROR(VLOOKUP(V3378,TRANSPORTE!$A$4:$E$99,5,0),"")</f>
        <v/>
      </c>
      <c r="AB3378" s="127" t="str">
        <f t="shared" si="385"/>
        <v/>
      </c>
      <c r="AC3378" s="127" t="str">
        <f t="shared" si="384"/>
        <v/>
      </c>
      <c r="AE3378" s="132" t="str">
        <f t="shared" si="382"/>
        <v/>
      </c>
      <c r="AH3378" s="127" t="str">
        <f t="shared" si="381"/>
        <v/>
      </c>
    </row>
    <row r="3379" spans="2:34" x14ac:dyDescent="0.3">
      <c r="B3379" s="127" t="str">
        <f t="shared" si="379"/>
        <v/>
      </c>
      <c r="C3379" s="127" t="str">
        <f t="shared" si="380"/>
        <v/>
      </c>
      <c r="E3379" s="159"/>
      <c r="F3379" s="148" t="str">
        <f>IFERROR(VLOOKUP(CONCATENATE(G3379,E3379),LOTES!$A$6:$D$1002,4,0),"")</f>
        <v/>
      </c>
      <c r="H3379" s="136" t="str">
        <f>IFERROR(VLOOKUP(CONCATENATE(G3379,E3379),LOTES!$A$6:$F$1000,6,0),"")</f>
        <v/>
      </c>
      <c r="I3379" s="132" t="str">
        <f t="shared" si="383"/>
        <v/>
      </c>
      <c r="R3379" s="132" t="str">
        <f>IFERROR(VLOOKUP(Q3379,PROVEEDORES!$A$2:$B$100,2,0),"")</f>
        <v/>
      </c>
      <c r="U3379" s="127" t="str">
        <f>IFERROR(VLOOKUP(V3379,TRANSPORTE!$A$4:$B$99,2,0),"")</f>
        <v/>
      </c>
      <c r="Y3379" s="127" t="str">
        <f>IFERROR(VLOOKUP(V3379,TRANSPORTE!$A$4:$C$99,3,0),"")</f>
        <v/>
      </c>
      <c r="Z3379" s="127" t="str">
        <f>IFERROR(VLOOKUP(V3379,TRANSPORTE!$A$4:$D$99,4,0),"")</f>
        <v/>
      </c>
      <c r="AA3379" s="127" t="str">
        <f>IFERROR(VLOOKUP(V3379,TRANSPORTE!$A$4:$E$99,5,0),"")</f>
        <v/>
      </c>
      <c r="AB3379" s="127" t="str">
        <f t="shared" si="385"/>
        <v/>
      </c>
      <c r="AC3379" s="127" t="str">
        <f t="shared" si="384"/>
        <v/>
      </c>
      <c r="AE3379" s="132" t="str">
        <f t="shared" si="382"/>
        <v/>
      </c>
      <c r="AH3379" s="127" t="str">
        <f t="shared" si="381"/>
        <v/>
      </c>
    </row>
    <row r="3380" spans="2:34" x14ac:dyDescent="0.3">
      <c r="B3380" s="127" t="str">
        <f t="shared" si="379"/>
        <v/>
      </c>
      <c r="C3380" s="127" t="str">
        <f t="shared" si="380"/>
        <v/>
      </c>
      <c r="E3380" s="159"/>
      <c r="F3380" s="148" t="str">
        <f>IFERROR(VLOOKUP(CONCATENATE(G3380,E3380),LOTES!$A$6:$D$1002,4,0),"")</f>
        <v/>
      </c>
      <c r="H3380" s="136" t="str">
        <f>IFERROR(VLOOKUP(CONCATENATE(G3380,E3380),LOTES!$A$6:$F$1000,6,0),"")</f>
        <v/>
      </c>
      <c r="I3380" s="132" t="str">
        <f t="shared" si="383"/>
        <v/>
      </c>
      <c r="R3380" s="132" t="str">
        <f>IFERROR(VLOOKUP(Q3380,PROVEEDORES!$A$2:$B$100,2,0),"")</f>
        <v/>
      </c>
      <c r="U3380" s="127" t="str">
        <f>IFERROR(VLOOKUP(V3380,TRANSPORTE!$A$4:$B$99,2,0),"")</f>
        <v/>
      </c>
      <c r="Y3380" s="127" t="str">
        <f>IFERROR(VLOOKUP(V3380,TRANSPORTE!$A$4:$C$99,3,0),"")</f>
        <v/>
      </c>
      <c r="Z3380" s="127" t="str">
        <f>IFERROR(VLOOKUP(V3380,TRANSPORTE!$A$4:$D$99,4,0),"")</f>
        <v/>
      </c>
      <c r="AA3380" s="127" t="str">
        <f>IFERROR(VLOOKUP(V3380,TRANSPORTE!$A$4:$E$99,5,0),"")</f>
        <v/>
      </c>
      <c r="AB3380" s="127" t="str">
        <f t="shared" si="385"/>
        <v/>
      </c>
      <c r="AC3380" s="127" t="str">
        <f t="shared" si="384"/>
        <v/>
      </c>
      <c r="AE3380" s="132" t="str">
        <f t="shared" si="382"/>
        <v/>
      </c>
      <c r="AH3380" s="127" t="str">
        <f t="shared" si="381"/>
        <v/>
      </c>
    </row>
    <row r="3381" spans="2:34" x14ac:dyDescent="0.3">
      <c r="B3381" s="127" t="str">
        <f t="shared" si="379"/>
        <v/>
      </c>
      <c r="C3381" s="127" t="str">
        <f t="shared" si="380"/>
        <v/>
      </c>
      <c r="E3381" s="159"/>
      <c r="F3381" s="148" t="str">
        <f>IFERROR(VLOOKUP(CONCATENATE(G3381,E3381),LOTES!$A$6:$D$1002,4,0),"")</f>
        <v/>
      </c>
      <c r="H3381" s="136" t="str">
        <f>IFERROR(VLOOKUP(CONCATENATE(G3381,E3381),LOTES!$A$6:$F$1000,6,0),"")</f>
        <v/>
      </c>
      <c r="I3381" s="132" t="str">
        <f t="shared" si="383"/>
        <v/>
      </c>
      <c r="R3381" s="132" t="str">
        <f>IFERROR(VLOOKUP(Q3381,PROVEEDORES!$A$2:$B$100,2,0),"")</f>
        <v/>
      </c>
      <c r="U3381" s="127" t="str">
        <f>IFERROR(VLOOKUP(V3381,TRANSPORTE!$A$4:$B$99,2,0),"")</f>
        <v/>
      </c>
      <c r="Y3381" s="127" t="str">
        <f>IFERROR(VLOOKUP(V3381,TRANSPORTE!$A$4:$C$99,3,0),"")</f>
        <v/>
      </c>
      <c r="Z3381" s="127" t="str">
        <f>IFERROR(VLOOKUP(V3381,TRANSPORTE!$A$4:$D$99,4,0),"")</f>
        <v/>
      </c>
      <c r="AA3381" s="127" t="str">
        <f>IFERROR(VLOOKUP(V3381,TRANSPORTE!$A$4:$E$99,5,0),"")</f>
        <v/>
      </c>
      <c r="AB3381" s="127" t="str">
        <f t="shared" si="385"/>
        <v/>
      </c>
      <c r="AC3381" s="127" t="str">
        <f t="shared" si="384"/>
        <v/>
      </c>
      <c r="AE3381" s="132" t="str">
        <f t="shared" si="382"/>
        <v/>
      </c>
      <c r="AH3381" s="127" t="str">
        <f t="shared" si="381"/>
        <v/>
      </c>
    </row>
    <row r="3382" spans="2:34" x14ac:dyDescent="0.3">
      <c r="B3382" s="127" t="str">
        <f t="shared" si="379"/>
        <v/>
      </c>
      <c r="C3382" s="127" t="str">
        <f t="shared" si="380"/>
        <v/>
      </c>
      <c r="E3382" s="159"/>
      <c r="F3382" s="148" t="str">
        <f>IFERROR(VLOOKUP(CONCATENATE(G3382,E3382),LOTES!$A$6:$D$1002,4,0),"")</f>
        <v/>
      </c>
      <c r="H3382" s="136" t="str">
        <f>IFERROR(VLOOKUP(CONCATENATE(G3382,E3382),LOTES!$A$6:$F$1000,6,0),"")</f>
        <v/>
      </c>
      <c r="I3382" s="132" t="str">
        <f t="shared" si="383"/>
        <v/>
      </c>
      <c r="R3382" s="132" t="str">
        <f>IFERROR(VLOOKUP(Q3382,PROVEEDORES!$A$2:$B$100,2,0),"")</f>
        <v/>
      </c>
      <c r="U3382" s="127" t="str">
        <f>IFERROR(VLOOKUP(V3382,TRANSPORTE!$A$4:$B$99,2,0),"")</f>
        <v/>
      </c>
      <c r="Y3382" s="127" t="str">
        <f>IFERROR(VLOOKUP(V3382,TRANSPORTE!$A$4:$C$99,3,0),"")</f>
        <v/>
      </c>
      <c r="Z3382" s="127" t="str">
        <f>IFERROR(VLOOKUP(V3382,TRANSPORTE!$A$4:$D$99,4,0),"")</f>
        <v/>
      </c>
      <c r="AA3382" s="127" t="str">
        <f>IFERROR(VLOOKUP(V3382,TRANSPORTE!$A$4:$E$99,5,0),"")</f>
        <v/>
      </c>
      <c r="AB3382" s="127" t="str">
        <f t="shared" si="385"/>
        <v/>
      </c>
      <c r="AC3382" s="127" t="str">
        <f t="shared" si="384"/>
        <v/>
      </c>
      <c r="AE3382" s="132" t="str">
        <f t="shared" si="382"/>
        <v/>
      </c>
      <c r="AH3382" s="127" t="str">
        <f t="shared" si="381"/>
        <v/>
      </c>
    </row>
    <row r="3383" spans="2:34" x14ac:dyDescent="0.3">
      <c r="B3383" s="127" t="str">
        <f t="shared" si="379"/>
        <v/>
      </c>
      <c r="C3383" s="127" t="str">
        <f t="shared" si="380"/>
        <v/>
      </c>
      <c r="E3383" s="159"/>
      <c r="F3383" s="148" t="str">
        <f>IFERROR(VLOOKUP(CONCATENATE(G3383,E3383),LOTES!$A$6:$D$1002,4,0),"")</f>
        <v/>
      </c>
      <c r="H3383" s="136" t="str">
        <f>IFERROR(VLOOKUP(CONCATENATE(G3383,E3383),LOTES!$A$6:$F$1000,6,0),"")</f>
        <v/>
      </c>
      <c r="I3383" s="132" t="str">
        <f t="shared" si="383"/>
        <v/>
      </c>
      <c r="R3383" s="132" t="str">
        <f>IFERROR(VLOOKUP(Q3383,PROVEEDORES!$A$2:$B$100,2,0),"")</f>
        <v/>
      </c>
      <c r="U3383" s="127" t="str">
        <f>IFERROR(VLOOKUP(V3383,TRANSPORTE!$A$4:$B$99,2,0),"")</f>
        <v/>
      </c>
      <c r="Y3383" s="127" t="str">
        <f>IFERROR(VLOOKUP(V3383,TRANSPORTE!$A$4:$C$99,3,0),"")</f>
        <v/>
      </c>
      <c r="Z3383" s="127" t="str">
        <f>IFERROR(VLOOKUP(V3383,TRANSPORTE!$A$4:$D$99,4,0),"")</f>
        <v/>
      </c>
      <c r="AA3383" s="127" t="str">
        <f>IFERROR(VLOOKUP(V3383,TRANSPORTE!$A$4:$E$99,5,0),"")</f>
        <v/>
      </c>
      <c r="AB3383" s="127" t="str">
        <f t="shared" si="385"/>
        <v/>
      </c>
      <c r="AC3383" s="127" t="str">
        <f t="shared" si="384"/>
        <v/>
      </c>
      <c r="AE3383" s="132" t="str">
        <f t="shared" si="382"/>
        <v/>
      </c>
      <c r="AH3383" s="127" t="str">
        <f t="shared" si="381"/>
        <v/>
      </c>
    </row>
    <row r="3384" spans="2:34" x14ac:dyDescent="0.3">
      <c r="B3384" s="127" t="str">
        <f t="shared" si="379"/>
        <v/>
      </c>
      <c r="C3384" s="127" t="str">
        <f t="shared" si="380"/>
        <v/>
      </c>
      <c r="E3384" s="159"/>
      <c r="F3384" s="148" t="str">
        <f>IFERROR(VLOOKUP(CONCATENATE(G3384,E3384),LOTES!$A$6:$D$1002,4,0),"")</f>
        <v/>
      </c>
      <c r="H3384" s="136" t="str">
        <f>IFERROR(VLOOKUP(CONCATENATE(G3384,E3384),LOTES!$A$6:$F$1000,6,0),"")</f>
        <v/>
      </c>
      <c r="I3384" s="132" t="str">
        <f t="shared" si="383"/>
        <v/>
      </c>
      <c r="R3384" s="132" t="str">
        <f>IFERROR(VLOOKUP(Q3384,PROVEEDORES!$A$2:$B$100,2,0),"")</f>
        <v/>
      </c>
      <c r="U3384" s="127" t="str">
        <f>IFERROR(VLOOKUP(V3384,TRANSPORTE!$A$4:$B$99,2,0),"")</f>
        <v/>
      </c>
      <c r="Y3384" s="127" t="str">
        <f>IFERROR(VLOOKUP(V3384,TRANSPORTE!$A$4:$C$99,3,0),"")</f>
        <v/>
      </c>
      <c r="Z3384" s="127" t="str">
        <f>IFERROR(VLOOKUP(V3384,TRANSPORTE!$A$4:$D$99,4,0),"")</f>
        <v/>
      </c>
      <c r="AA3384" s="127" t="str">
        <f>IFERROR(VLOOKUP(V3384,TRANSPORTE!$A$4:$E$99,5,0),"")</f>
        <v/>
      </c>
      <c r="AB3384" s="127" t="str">
        <f t="shared" si="385"/>
        <v/>
      </c>
      <c r="AC3384" s="127" t="str">
        <f t="shared" si="384"/>
        <v/>
      </c>
      <c r="AE3384" s="132" t="str">
        <f t="shared" si="382"/>
        <v/>
      </c>
      <c r="AH3384" s="127" t="str">
        <f t="shared" si="381"/>
        <v/>
      </c>
    </row>
    <row r="3385" spans="2:34" x14ac:dyDescent="0.3">
      <c r="B3385" s="127" t="str">
        <f t="shared" si="379"/>
        <v/>
      </c>
      <c r="C3385" s="127" t="str">
        <f t="shared" si="380"/>
        <v/>
      </c>
      <c r="E3385" s="159"/>
      <c r="F3385" s="148" t="str">
        <f>IFERROR(VLOOKUP(CONCATENATE(G3385,E3385),LOTES!$A$6:$D$1002,4,0),"")</f>
        <v/>
      </c>
      <c r="H3385" s="136" t="str">
        <f>IFERROR(VLOOKUP(CONCATENATE(G3385,E3385),LOTES!$A$6:$F$1000,6,0),"")</f>
        <v/>
      </c>
      <c r="I3385" s="132" t="str">
        <f t="shared" si="383"/>
        <v/>
      </c>
      <c r="R3385" s="132" t="str">
        <f>IFERROR(VLOOKUP(Q3385,PROVEEDORES!$A$2:$B$100,2,0),"")</f>
        <v/>
      </c>
      <c r="U3385" s="127" t="str">
        <f>IFERROR(VLOOKUP(V3385,TRANSPORTE!$A$4:$B$99,2,0),"")</f>
        <v/>
      </c>
      <c r="Y3385" s="127" t="str">
        <f>IFERROR(VLOOKUP(V3385,TRANSPORTE!$A$4:$C$99,3,0),"")</f>
        <v/>
      </c>
      <c r="Z3385" s="127" t="str">
        <f>IFERROR(VLOOKUP(V3385,TRANSPORTE!$A$4:$D$99,4,0),"")</f>
        <v/>
      </c>
      <c r="AA3385" s="127" t="str">
        <f>IFERROR(VLOOKUP(V3385,TRANSPORTE!$A$4:$E$99,5,0),"")</f>
        <v/>
      </c>
      <c r="AB3385" s="127" t="str">
        <f t="shared" si="385"/>
        <v/>
      </c>
      <c r="AC3385" s="127" t="str">
        <f t="shared" si="384"/>
        <v/>
      </c>
      <c r="AE3385" s="132" t="str">
        <f t="shared" si="382"/>
        <v/>
      </c>
      <c r="AH3385" s="127" t="str">
        <f t="shared" si="381"/>
        <v/>
      </c>
    </row>
    <row r="3386" spans="2:34" x14ac:dyDescent="0.3">
      <c r="B3386" s="127" t="str">
        <f t="shared" si="379"/>
        <v/>
      </c>
      <c r="C3386" s="127" t="str">
        <f t="shared" si="380"/>
        <v/>
      </c>
      <c r="E3386" s="159"/>
      <c r="F3386" s="148" t="str">
        <f>IFERROR(VLOOKUP(CONCATENATE(G3386,E3386),LOTES!$A$6:$D$1002,4,0),"")</f>
        <v/>
      </c>
      <c r="H3386" s="136" t="str">
        <f>IFERROR(VLOOKUP(CONCATENATE(G3386,E3386),LOTES!$A$6:$F$1000,6,0),"")</f>
        <v/>
      </c>
      <c r="I3386" s="132" t="str">
        <f t="shared" si="383"/>
        <v/>
      </c>
      <c r="R3386" s="132" t="str">
        <f>IFERROR(VLOOKUP(Q3386,PROVEEDORES!$A$2:$B$100,2,0),"")</f>
        <v/>
      </c>
      <c r="U3386" s="127" t="str">
        <f>IFERROR(VLOOKUP(V3386,TRANSPORTE!$A$4:$B$99,2,0),"")</f>
        <v/>
      </c>
      <c r="Y3386" s="127" t="str">
        <f>IFERROR(VLOOKUP(V3386,TRANSPORTE!$A$4:$C$99,3,0),"")</f>
        <v/>
      </c>
      <c r="Z3386" s="127" t="str">
        <f>IFERROR(VLOOKUP(V3386,TRANSPORTE!$A$4:$D$99,4,0),"")</f>
        <v/>
      </c>
      <c r="AA3386" s="127" t="str">
        <f>IFERROR(VLOOKUP(V3386,TRANSPORTE!$A$4:$E$99,5,0),"")</f>
        <v/>
      </c>
      <c r="AB3386" s="127" t="str">
        <f t="shared" si="385"/>
        <v/>
      </c>
      <c r="AC3386" s="127" t="str">
        <f t="shared" si="384"/>
        <v/>
      </c>
      <c r="AE3386" s="132" t="str">
        <f t="shared" si="382"/>
        <v/>
      </c>
      <c r="AH3386" s="127" t="str">
        <f t="shared" si="381"/>
        <v/>
      </c>
    </row>
    <row r="3387" spans="2:34" x14ac:dyDescent="0.3">
      <c r="B3387" s="127" t="str">
        <f t="shared" si="379"/>
        <v/>
      </c>
      <c r="C3387" s="127" t="str">
        <f t="shared" si="380"/>
        <v/>
      </c>
      <c r="E3387" s="159"/>
      <c r="F3387" s="148" t="str">
        <f>IFERROR(VLOOKUP(CONCATENATE(G3387,E3387),LOTES!$A$6:$D$1002,4,0),"")</f>
        <v/>
      </c>
      <c r="H3387" s="136" t="str">
        <f>IFERROR(VLOOKUP(CONCATENATE(G3387,E3387),LOTES!$A$6:$F$1000,6,0),"")</f>
        <v/>
      </c>
      <c r="I3387" s="132" t="str">
        <f t="shared" si="383"/>
        <v/>
      </c>
      <c r="R3387" s="132" t="str">
        <f>IFERROR(VLOOKUP(Q3387,PROVEEDORES!$A$2:$B$100,2,0),"")</f>
        <v/>
      </c>
      <c r="U3387" s="127" t="str">
        <f>IFERROR(VLOOKUP(V3387,TRANSPORTE!$A$4:$B$99,2,0),"")</f>
        <v/>
      </c>
      <c r="Y3387" s="127" t="str">
        <f>IFERROR(VLOOKUP(V3387,TRANSPORTE!$A$4:$C$99,3,0),"")</f>
        <v/>
      </c>
      <c r="Z3387" s="127" t="str">
        <f>IFERROR(VLOOKUP(V3387,TRANSPORTE!$A$4:$D$99,4,0),"")</f>
        <v/>
      </c>
      <c r="AA3387" s="127" t="str">
        <f>IFERROR(VLOOKUP(V3387,TRANSPORTE!$A$4:$E$99,5,0),"")</f>
        <v/>
      </c>
      <c r="AB3387" s="127" t="str">
        <f t="shared" si="385"/>
        <v/>
      </c>
      <c r="AC3387" s="127" t="str">
        <f t="shared" si="384"/>
        <v/>
      </c>
      <c r="AE3387" s="132" t="str">
        <f t="shared" si="382"/>
        <v/>
      </c>
      <c r="AH3387" s="127" t="str">
        <f t="shared" si="381"/>
        <v/>
      </c>
    </row>
    <row r="3388" spans="2:34" x14ac:dyDescent="0.3">
      <c r="B3388" s="127" t="str">
        <f t="shared" si="379"/>
        <v/>
      </c>
      <c r="C3388" s="127" t="str">
        <f t="shared" si="380"/>
        <v/>
      </c>
      <c r="E3388" s="159"/>
      <c r="F3388" s="148" t="str">
        <f>IFERROR(VLOOKUP(CONCATENATE(G3388,E3388),LOTES!$A$6:$D$1002,4,0),"")</f>
        <v/>
      </c>
      <c r="H3388" s="136" t="str">
        <f>IFERROR(VLOOKUP(CONCATENATE(G3388,E3388),LOTES!$A$6:$F$1000,6,0),"")</f>
        <v/>
      </c>
      <c r="I3388" s="132" t="str">
        <f t="shared" si="383"/>
        <v/>
      </c>
      <c r="R3388" s="132" t="str">
        <f>IFERROR(VLOOKUP(Q3388,PROVEEDORES!$A$2:$B$100,2,0),"")</f>
        <v/>
      </c>
      <c r="U3388" s="127" t="str">
        <f>IFERROR(VLOOKUP(V3388,TRANSPORTE!$A$4:$B$99,2,0),"")</f>
        <v/>
      </c>
      <c r="Y3388" s="127" t="str">
        <f>IFERROR(VLOOKUP(V3388,TRANSPORTE!$A$4:$C$99,3,0),"")</f>
        <v/>
      </c>
      <c r="Z3388" s="127" t="str">
        <f>IFERROR(VLOOKUP(V3388,TRANSPORTE!$A$4:$D$99,4,0),"")</f>
        <v/>
      </c>
      <c r="AA3388" s="127" t="str">
        <f>IFERROR(VLOOKUP(V3388,TRANSPORTE!$A$4:$E$99,5,0),"")</f>
        <v/>
      </c>
      <c r="AB3388" s="127" t="str">
        <f t="shared" si="385"/>
        <v/>
      </c>
      <c r="AC3388" s="127" t="str">
        <f t="shared" si="384"/>
        <v/>
      </c>
      <c r="AE3388" s="132" t="str">
        <f t="shared" si="382"/>
        <v/>
      </c>
      <c r="AH3388" s="127" t="str">
        <f t="shared" si="381"/>
        <v/>
      </c>
    </row>
    <row r="3389" spans="2:34" x14ac:dyDescent="0.3">
      <c r="B3389" s="127" t="str">
        <f t="shared" si="379"/>
        <v/>
      </c>
      <c r="C3389" s="127" t="str">
        <f t="shared" si="380"/>
        <v/>
      </c>
      <c r="E3389" s="159"/>
      <c r="F3389" s="148" t="str">
        <f>IFERROR(VLOOKUP(CONCATENATE(G3389,E3389),LOTES!$A$6:$D$1002,4,0),"")</f>
        <v/>
      </c>
      <c r="H3389" s="136" t="str">
        <f>IFERROR(VLOOKUP(CONCATENATE(G3389,E3389),LOTES!$A$6:$F$1000,6,0),"")</f>
        <v/>
      </c>
      <c r="I3389" s="132" t="str">
        <f t="shared" si="383"/>
        <v/>
      </c>
      <c r="R3389" s="132" t="str">
        <f>IFERROR(VLOOKUP(Q3389,PROVEEDORES!$A$2:$B$100,2,0),"")</f>
        <v/>
      </c>
      <c r="U3389" s="127" t="str">
        <f>IFERROR(VLOOKUP(V3389,TRANSPORTE!$A$4:$B$99,2,0),"")</f>
        <v/>
      </c>
      <c r="Y3389" s="127" t="str">
        <f>IFERROR(VLOOKUP(V3389,TRANSPORTE!$A$4:$C$99,3,0),"")</f>
        <v/>
      </c>
      <c r="Z3389" s="127" t="str">
        <f>IFERROR(VLOOKUP(V3389,TRANSPORTE!$A$4:$D$99,4,0),"")</f>
        <v/>
      </c>
      <c r="AA3389" s="127" t="str">
        <f>IFERROR(VLOOKUP(V3389,TRANSPORTE!$A$4:$E$99,5,0),"")</f>
        <v/>
      </c>
      <c r="AB3389" s="127" t="str">
        <f t="shared" si="385"/>
        <v/>
      </c>
      <c r="AC3389" s="127" t="str">
        <f t="shared" si="384"/>
        <v/>
      </c>
      <c r="AE3389" s="132" t="str">
        <f t="shared" si="382"/>
        <v/>
      </c>
      <c r="AH3389" s="127" t="str">
        <f t="shared" si="381"/>
        <v/>
      </c>
    </row>
    <row r="3390" spans="2:34" x14ac:dyDescent="0.3">
      <c r="B3390" s="127" t="str">
        <f t="shared" si="379"/>
        <v/>
      </c>
      <c r="C3390" s="127" t="str">
        <f t="shared" si="380"/>
        <v/>
      </c>
      <c r="E3390" s="159"/>
      <c r="F3390" s="148" t="str">
        <f>IFERROR(VLOOKUP(CONCATENATE(G3390,E3390),LOTES!$A$6:$D$1002,4,0),"")</f>
        <v/>
      </c>
      <c r="H3390" s="136" t="str">
        <f>IFERROR(VLOOKUP(CONCATENATE(G3390,E3390),LOTES!$A$6:$F$1000,6,0),"")</f>
        <v/>
      </c>
      <c r="I3390" s="132" t="str">
        <f t="shared" si="383"/>
        <v/>
      </c>
      <c r="R3390" s="132" t="str">
        <f>IFERROR(VLOOKUP(Q3390,PROVEEDORES!$A$2:$B$100,2,0),"")</f>
        <v/>
      </c>
      <c r="U3390" s="127" t="str">
        <f>IFERROR(VLOOKUP(V3390,TRANSPORTE!$A$4:$B$99,2,0),"")</f>
        <v/>
      </c>
      <c r="Y3390" s="127" t="str">
        <f>IFERROR(VLOOKUP(V3390,TRANSPORTE!$A$4:$C$99,3,0),"")</f>
        <v/>
      </c>
      <c r="Z3390" s="127" t="str">
        <f>IFERROR(VLOOKUP(V3390,TRANSPORTE!$A$4:$D$99,4,0),"")</f>
        <v/>
      </c>
      <c r="AA3390" s="127" t="str">
        <f>IFERROR(VLOOKUP(V3390,TRANSPORTE!$A$4:$E$99,5,0),"")</f>
        <v/>
      </c>
      <c r="AB3390" s="127" t="str">
        <f t="shared" si="385"/>
        <v/>
      </c>
      <c r="AC3390" s="127" t="str">
        <f t="shared" si="384"/>
        <v/>
      </c>
      <c r="AE3390" s="132" t="str">
        <f t="shared" si="382"/>
        <v/>
      </c>
      <c r="AH3390" s="127" t="str">
        <f t="shared" si="381"/>
        <v/>
      </c>
    </row>
    <row r="3391" spans="2:34" x14ac:dyDescent="0.3">
      <c r="B3391" s="127" t="str">
        <f t="shared" ref="B3391:B3454" si="386">CONCATENATE(A3391,AB3391)</f>
        <v/>
      </c>
      <c r="C3391" s="127" t="str">
        <f t="shared" ref="C3391:C3454" si="387">CONCATENATE(N3391,I3391)</f>
        <v/>
      </c>
      <c r="E3391" s="159"/>
      <c r="F3391" s="148" t="str">
        <f>IFERROR(VLOOKUP(CONCATENATE(G3391,E3391),LOTES!$A$6:$D$1002,4,0),"")</f>
        <v/>
      </c>
      <c r="H3391" s="136" t="str">
        <f>IFERROR(VLOOKUP(CONCATENATE(G3391,E3391),LOTES!$A$6:$F$1000,6,0),"")</f>
        <v/>
      </c>
      <c r="I3391" s="132" t="str">
        <f t="shared" si="383"/>
        <v/>
      </c>
      <c r="R3391" s="132" t="str">
        <f>IFERROR(VLOOKUP(Q3391,PROVEEDORES!$A$2:$B$100,2,0),"")</f>
        <v/>
      </c>
      <c r="U3391" s="127" t="str">
        <f>IFERROR(VLOOKUP(V3391,TRANSPORTE!$A$4:$B$99,2,0),"")</f>
        <v/>
      </c>
      <c r="Y3391" s="127" t="str">
        <f>IFERROR(VLOOKUP(V3391,TRANSPORTE!$A$4:$C$99,3,0),"")</f>
        <v/>
      </c>
      <c r="Z3391" s="127" t="str">
        <f>IFERROR(VLOOKUP(V3391,TRANSPORTE!$A$4:$D$99,4,0),"")</f>
        <v/>
      </c>
      <c r="AA3391" s="127" t="str">
        <f>IFERROR(VLOOKUP(V3391,TRANSPORTE!$A$4:$E$99,5,0),"")</f>
        <v/>
      </c>
      <c r="AB3391" s="127" t="str">
        <f t="shared" si="385"/>
        <v/>
      </c>
      <c r="AC3391" s="127" t="str">
        <f t="shared" si="384"/>
        <v/>
      </c>
      <c r="AE3391" s="132" t="str">
        <f t="shared" si="382"/>
        <v/>
      </c>
      <c r="AH3391" s="127" t="str">
        <f t="shared" ref="AH3391:AH3454" si="388">CONCATENATE(N3391,F3391)</f>
        <v/>
      </c>
    </row>
    <row r="3392" spans="2:34" x14ac:dyDescent="0.3">
      <c r="B3392" s="127" t="str">
        <f t="shared" si="386"/>
        <v/>
      </c>
      <c r="C3392" s="127" t="str">
        <f t="shared" si="387"/>
        <v/>
      </c>
      <c r="E3392" s="159"/>
      <c r="F3392" s="148" t="str">
        <f>IFERROR(VLOOKUP(CONCATENATE(G3392,E3392),LOTES!$A$6:$D$1002,4,0),"")</f>
        <v/>
      </c>
      <c r="H3392" s="136" t="str">
        <f>IFERROR(VLOOKUP(CONCATENATE(G3392,E3392),LOTES!$A$6:$F$1000,6,0),"")</f>
        <v/>
      </c>
      <c r="I3392" s="132" t="str">
        <f t="shared" si="383"/>
        <v/>
      </c>
      <c r="R3392" s="132" t="str">
        <f>IFERROR(VLOOKUP(Q3392,PROVEEDORES!$A$2:$B$100,2,0),"")</f>
        <v/>
      </c>
      <c r="U3392" s="127" t="str">
        <f>IFERROR(VLOOKUP(V3392,TRANSPORTE!$A$4:$B$99,2,0),"")</f>
        <v/>
      </c>
      <c r="Y3392" s="127" t="str">
        <f>IFERROR(VLOOKUP(V3392,TRANSPORTE!$A$4:$C$99,3,0),"")</f>
        <v/>
      </c>
      <c r="Z3392" s="127" t="str">
        <f>IFERROR(VLOOKUP(V3392,TRANSPORTE!$A$4:$D$99,4,0),"")</f>
        <v/>
      </c>
      <c r="AA3392" s="127" t="str">
        <f>IFERROR(VLOOKUP(V3392,TRANSPORTE!$A$4:$E$99,5,0),"")</f>
        <v/>
      </c>
      <c r="AB3392" s="127" t="str">
        <f t="shared" si="385"/>
        <v/>
      </c>
      <c r="AC3392" s="127" t="str">
        <f t="shared" si="384"/>
        <v/>
      </c>
      <c r="AE3392" s="132" t="str">
        <f t="shared" si="382"/>
        <v/>
      </c>
      <c r="AH3392" s="127" t="str">
        <f t="shared" si="388"/>
        <v/>
      </c>
    </row>
    <row r="3393" spans="2:34" x14ac:dyDescent="0.3">
      <c r="B3393" s="127" t="str">
        <f t="shared" si="386"/>
        <v/>
      </c>
      <c r="C3393" s="127" t="str">
        <f t="shared" si="387"/>
        <v/>
      </c>
      <c r="E3393" s="159"/>
      <c r="F3393" s="148" t="str">
        <f>IFERROR(VLOOKUP(CONCATENATE(G3393,E3393),LOTES!$A$6:$D$1002,4,0),"")</f>
        <v/>
      </c>
      <c r="H3393" s="136" t="str">
        <f>IFERROR(VLOOKUP(CONCATENATE(G3393,E3393),LOTES!$A$6:$F$1000,6,0),"")</f>
        <v/>
      </c>
      <c r="I3393" s="132" t="str">
        <f t="shared" si="383"/>
        <v/>
      </c>
      <c r="R3393" s="132" t="str">
        <f>IFERROR(VLOOKUP(Q3393,PROVEEDORES!$A$2:$B$100,2,0),"")</f>
        <v/>
      </c>
      <c r="U3393" s="127" t="str">
        <f>IFERROR(VLOOKUP(V3393,TRANSPORTE!$A$4:$B$99,2,0),"")</f>
        <v/>
      </c>
      <c r="Y3393" s="127" t="str">
        <f>IFERROR(VLOOKUP(V3393,TRANSPORTE!$A$4:$C$99,3,0),"")</f>
        <v/>
      </c>
      <c r="Z3393" s="127" t="str">
        <f>IFERROR(VLOOKUP(V3393,TRANSPORTE!$A$4:$D$99,4,0),"")</f>
        <v/>
      </c>
      <c r="AA3393" s="127" t="str">
        <f>IFERROR(VLOOKUP(V3393,TRANSPORTE!$A$4:$E$99,5,0),"")</f>
        <v/>
      </c>
      <c r="AB3393" s="127" t="str">
        <f t="shared" si="385"/>
        <v/>
      </c>
      <c r="AC3393" s="127" t="str">
        <f t="shared" si="384"/>
        <v/>
      </c>
      <c r="AE3393" s="132" t="str">
        <f t="shared" si="382"/>
        <v/>
      </c>
      <c r="AH3393" s="127" t="str">
        <f t="shared" si="388"/>
        <v/>
      </c>
    </row>
    <row r="3394" spans="2:34" x14ac:dyDescent="0.3">
      <c r="B3394" s="127" t="str">
        <f t="shared" si="386"/>
        <v/>
      </c>
      <c r="C3394" s="127" t="str">
        <f t="shared" si="387"/>
        <v/>
      </c>
      <c r="E3394" s="159"/>
      <c r="F3394" s="148" t="str">
        <f>IFERROR(VLOOKUP(CONCATENATE(G3394,E3394),LOTES!$A$6:$D$1002,4,0),"")</f>
        <v/>
      </c>
      <c r="H3394" s="136" t="str">
        <f>IFERROR(VLOOKUP(CONCATENATE(G3394,E3394),LOTES!$A$6:$F$1000,6,0),"")</f>
        <v/>
      </c>
      <c r="I3394" s="132" t="str">
        <f t="shared" si="383"/>
        <v/>
      </c>
      <c r="R3394" s="132" t="str">
        <f>IFERROR(VLOOKUP(Q3394,PROVEEDORES!$A$2:$B$100,2,0),"")</f>
        <v/>
      </c>
      <c r="U3394" s="127" t="str">
        <f>IFERROR(VLOOKUP(V3394,TRANSPORTE!$A$4:$B$99,2,0),"")</f>
        <v/>
      </c>
      <c r="Y3394" s="127" t="str">
        <f>IFERROR(VLOOKUP(V3394,TRANSPORTE!$A$4:$C$99,3,0),"")</f>
        <v/>
      </c>
      <c r="Z3394" s="127" t="str">
        <f>IFERROR(VLOOKUP(V3394,TRANSPORTE!$A$4:$D$99,4,0),"")</f>
        <v/>
      </c>
      <c r="AA3394" s="127" t="str">
        <f>IFERROR(VLOOKUP(V3394,TRANSPORTE!$A$4:$E$99,5,0),"")</f>
        <v/>
      </c>
      <c r="AB3394" s="127" t="str">
        <f t="shared" si="385"/>
        <v/>
      </c>
      <c r="AC3394" s="127" t="str">
        <f t="shared" si="384"/>
        <v/>
      </c>
      <c r="AE3394" s="132" t="str">
        <f t="shared" ref="AE3394:AE3457" si="389">IF(N3394&lt;&gt;"",IF(N3394=N3393,AE3393,AE3393+1),"")</f>
        <v/>
      </c>
      <c r="AH3394" s="127" t="str">
        <f t="shared" si="388"/>
        <v/>
      </c>
    </row>
    <row r="3395" spans="2:34" x14ac:dyDescent="0.3">
      <c r="B3395" s="127" t="str">
        <f t="shared" si="386"/>
        <v/>
      </c>
      <c r="C3395" s="127" t="str">
        <f t="shared" si="387"/>
        <v/>
      </c>
      <c r="E3395" s="159"/>
      <c r="F3395" s="148" t="str">
        <f>IFERROR(VLOOKUP(CONCATENATE(G3395,E3395),LOTES!$A$6:$D$1002,4,0),"")</f>
        <v/>
      </c>
      <c r="H3395" s="136" t="str">
        <f>IFERROR(VLOOKUP(CONCATENATE(G3395,E3395),LOTES!$A$6:$F$1000,6,0),"")</f>
        <v/>
      </c>
      <c r="I3395" s="132" t="str">
        <f t="shared" si="383"/>
        <v/>
      </c>
      <c r="R3395" s="132" t="str">
        <f>IFERROR(VLOOKUP(Q3395,PROVEEDORES!$A$2:$B$100,2,0),"")</f>
        <v/>
      </c>
      <c r="U3395" s="127" t="str">
        <f>IFERROR(VLOOKUP(V3395,TRANSPORTE!$A$4:$B$99,2,0),"")</f>
        <v/>
      </c>
      <c r="Y3395" s="127" t="str">
        <f>IFERROR(VLOOKUP(V3395,TRANSPORTE!$A$4:$C$99,3,0),"")</f>
        <v/>
      </c>
      <c r="Z3395" s="127" t="str">
        <f>IFERROR(VLOOKUP(V3395,TRANSPORTE!$A$4:$D$99,4,0),"")</f>
        <v/>
      </c>
      <c r="AA3395" s="127" t="str">
        <f>IFERROR(VLOOKUP(V3395,TRANSPORTE!$A$4:$E$99,5,0),"")</f>
        <v/>
      </c>
      <c r="AB3395" s="127" t="str">
        <f t="shared" si="385"/>
        <v/>
      </c>
      <c r="AC3395" s="127" t="str">
        <f t="shared" si="384"/>
        <v/>
      </c>
      <c r="AE3395" s="132" t="str">
        <f t="shared" si="389"/>
        <v/>
      </c>
      <c r="AH3395" s="127" t="str">
        <f t="shared" si="388"/>
        <v/>
      </c>
    </row>
    <row r="3396" spans="2:34" x14ac:dyDescent="0.3">
      <c r="B3396" s="127" t="str">
        <f t="shared" si="386"/>
        <v/>
      </c>
      <c r="C3396" s="127" t="str">
        <f t="shared" si="387"/>
        <v/>
      </c>
      <c r="E3396" s="159"/>
      <c r="F3396" s="148" t="str">
        <f>IFERROR(VLOOKUP(CONCATENATE(G3396,E3396),LOTES!$A$6:$D$1002,4,0),"")</f>
        <v/>
      </c>
      <c r="H3396" s="136" t="str">
        <f>IFERROR(VLOOKUP(CONCATENATE(G3396,E3396),LOTES!$A$6:$F$1000,6,0),"")</f>
        <v/>
      </c>
      <c r="I3396" s="132" t="str">
        <f t="shared" si="383"/>
        <v/>
      </c>
      <c r="R3396" s="132" t="str">
        <f>IFERROR(VLOOKUP(Q3396,PROVEEDORES!$A$2:$B$100,2,0),"")</f>
        <v/>
      </c>
      <c r="U3396" s="127" t="str">
        <f>IFERROR(VLOOKUP(V3396,TRANSPORTE!$A$4:$B$99,2,0),"")</f>
        <v/>
      </c>
      <c r="Y3396" s="127" t="str">
        <f>IFERROR(VLOOKUP(V3396,TRANSPORTE!$A$4:$C$99,3,0),"")</f>
        <v/>
      </c>
      <c r="Z3396" s="127" t="str">
        <f>IFERROR(VLOOKUP(V3396,TRANSPORTE!$A$4:$D$99,4,0),"")</f>
        <v/>
      </c>
      <c r="AA3396" s="127" t="str">
        <f>IFERROR(VLOOKUP(V3396,TRANSPORTE!$A$4:$E$99,5,0),"")</f>
        <v/>
      </c>
      <c r="AB3396" s="127" t="str">
        <f t="shared" si="385"/>
        <v/>
      </c>
      <c r="AC3396" s="127" t="str">
        <f t="shared" si="384"/>
        <v/>
      </c>
      <c r="AE3396" s="132" t="str">
        <f t="shared" si="389"/>
        <v/>
      </c>
      <c r="AH3396" s="127" t="str">
        <f t="shared" si="388"/>
        <v/>
      </c>
    </row>
    <row r="3397" spans="2:34" x14ac:dyDescent="0.3">
      <c r="B3397" s="127" t="str">
        <f t="shared" si="386"/>
        <v/>
      </c>
      <c r="C3397" s="127" t="str">
        <f t="shared" si="387"/>
        <v/>
      </c>
      <c r="E3397" s="159"/>
      <c r="F3397" s="148" t="str">
        <f>IFERROR(VLOOKUP(CONCATENATE(G3397,E3397),LOTES!$A$6:$D$1002,4,0),"")</f>
        <v/>
      </c>
      <c r="H3397" s="136" t="str">
        <f>IFERROR(VLOOKUP(CONCATENATE(G3397,E3397),LOTES!$A$6:$F$1000,6,0),"")</f>
        <v/>
      </c>
      <c r="I3397" s="132" t="str">
        <f t="shared" si="383"/>
        <v/>
      </c>
      <c r="R3397" s="132" t="str">
        <f>IFERROR(VLOOKUP(Q3397,PROVEEDORES!$A$2:$B$100,2,0),"")</f>
        <v/>
      </c>
      <c r="U3397" s="127" t="str">
        <f>IFERROR(VLOOKUP(V3397,TRANSPORTE!$A$4:$B$99,2,0),"")</f>
        <v/>
      </c>
      <c r="Y3397" s="127" t="str">
        <f>IFERROR(VLOOKUP(V3397,TRANSPORTE!$A$4:$C$99,3,0),"")</f>
        <v/>
      </c>
      <c r="Z3397" s="127" t="str">
        <f>IFERROR(VLOOKUP(V3397,TRANSPORTE!$A$4:$D$99,4,0),"")</f>
        <v/>
      </c>
      <c r="AA3397" s="127" t="str">
        <f>IFERROR(VLOOKUP(V3397,TRANSPORTE!$A$4:$E$99,5,0),"")</f>
        <v/>
      </c>
      <c r="AB3397" s="127" t="str">
        <f t="shared" si="385"/>
        <v/>
      </c>
      <c r="AC3397" s="127" t="str">
        <f t="shared" si="384"/>
        <v/>
      </c>
      <c r="AE3397" s="132" t="str">
        <f t="shared" si="389"/>
        <v/>
      </c>
      <c r="AH3397" s="127" t="str">
        <f t="shared" si="388"/>
        <v/>
      </c>
    </row>
    <row r="3398" spans="2:34" x14ac:dyDescent="0.3">
      <c r="B3398" s="127" t="str">
        <f t="shared" si="386"/>
        <v/>
      </c>
      <c r="C3398" s="127" t="str">
        <f t="shared" si="387"/>
        <v/>
      </c>
      <c r="E3398" s="159"/>
      <c r="F3398" s="148" t="str">
        <f>IFERROR(VLOOKUP(CONCATENATE(G3398,E3398),LOTES!$A$6:$D$1002,4,0),"")</f>
        <v/>
      </c>
      <c r="H3398" s="136" t="str">
        <f>IFERROR(VLOOKUP(CONCATENATE(G3398,E3398),LOTES!$A$6:$F$1000,6,0),"")</f>
        <v/>
      </c>
      <c r="I3398" s="132" t="str">
        <f t="shared" ref="I3398:I3461" si="390">IF(E3398&lt;&gt;"",IFERROR(IF(N3398&lt;&gt;N3397,1,IF(E3398=E3397,I3397,I3397+1)),""),"")</f>
        <v/>
      </c>
      <c r="R3398" s="132" t="str">
        <f>IFERROR(VLOOKUP(Q3398,PROVEEDORES!$A$2:$B$100,2,0),"")</f>
        <v/>
      </c>
      <c r="U3398" s="127" t="str">
        <f>IFERROR(VLOOKUP(V3398,TRANSPORTE!$A$4:$B$99,2,0),"")</f>
        <v/>
      </c>
      <c r="Y3398" s="127" t="str">
        <f>IFERROR(VLOOKUP(V3398,TRANSPORTE!$A$4:$C$99,3,0),"")</f>
        <v/>
      </c>
      <c r="Z3398" s="127" t="str">
        <f>IFERROR(VLOOKUP(V3398,TRANSPORTE!$A$4:$D$99,4,0),"")</f>
        <v/>
      </c>
      <c r="AA3398" s="127" t="str">
        <f>IFERROR(VLOOKUP(V3398,TRANSPORTE!$A$4:$E$99,5,0),"")</f>
        <v/>
      </c>
      <c r="AB3398" s="127" t="str">
        <f t="shared" si="385"/>
        <v/>
      </c>
      <c r="AC3398" s="127" t="str">
        <f t="shared" ref="AC3398:AC3461" si="391">IF(N3398&lt;&gt;"",1,"")</f>
        <v/>
      </c>
      <c r="AE3398" s="132" t="str">
        <f t="shared" si="389"/>
        <v/>
      </c>
      <c r="AH3398" s="127" t="str">
        <f t="shared" si="388"/>
        <v/>
      </c>
    </row>
    <row r="3399" spans="2:34" x14ac:dyDescent="0.3">
      <c r="B3399" s="127" t="str">
        <f t="shared" si="386"/>
        <v/>
      </c>
      <c r="C3399" s="127" t="str">
        <f t="shared" si="387"/>
        <v/>
      </c>
      <c r="E3399" s="159"/>
      <c r="F3399" s="148" t="str">
        <f>IFERROR(VLOOKUP(CONCATENATE(G3399,E3399),LOTES!$A$6:$D$1002,4,0),"")</f>
        <v/>
      </c>
      <c r="H3399" s="136" t="str">
        <f>IFERROR(VLOOKUP(CONCATENATE(G3399,E3399),LOTES!$A$6:$F$1000,6,0),"")</f>
        <v/>
      </c>
      <c r="I3399" s="132" t="str">
        <f t="shared" si="390"/>
        <v/>
      </c>
      <c r="R3399" s="132" t="str">
        <f>IFERROR(VLOOKUP(Q3399,PROVEEDORES!$A$2:$B$100,2,0),"")</f>
        <v/>
      </c>
      <c r="U3399" s="127" t="str">
        <f>IFERROR(VLOOKUP(V3399,TRANSPORTE!$A$4:$B$99,2,0),"")</f>
        <v/>
      </c>
      <c r="Y3399" s="127" t="str">
        <f>IFERROR(VLOOKUP(V3399,TRANSPORTE!$A$4:$C$99,3,0),"")</f>
        <v/>
      </c>
      <c r="Z3399" s="127" t="str">
        <f>IFERROR(VLOOKUP(V3399,TRANSPORTE!$A$4:$D$99,4,0),"")</f>
        <v/>
      </c>
      <c r="AA3399" s="127" t="str">
        <f>IFERROR(VLOOKUP(V3399,TRANSPORTE!$A$4:$E$99,5,0),"")</f>
        <v/>
      </c>
      <c r="AB3399" s="127" t="str">
        <f t="shared" si="385"/>
        <v/>
      </c>
      <c r="AC3399" s="127" t="str">
        <f t="shared" si="391"/>
        <v/>
      </c>
      <c r="AE3399" s="132" t="str">
        <f t="shared" si="389"/>
        <v/>
      </c>
      <c r="AH3399" s="127" t="str">
        <f t="shared" si="388"/>
        <v/>
      </c>
    </row>
    <row r="3400" spans="2:34" x14ac:dyDescent="0.3">
      <c r="B3400" s="127" t="str">
        <f t="shared" si="386"/>
        <v/>
      </c>
      <c r="C3400" s="127" t="str">
        <f t="shared" si="387"/>
        <v/>
      </c>
      <c r="E3400" s="159"/>
      <c r="F3400" s="148" t="str">
        <f>IFERROR(VLOOKUP(CONCATENATE(G3400,E3400),LOTES!$A$6:$D$1002,4,0),"")</f>
        <v/>
      </c>
      <c r="H3400" s="136" t="str">
        <f>IFERROR(VLOOKUP(CONCATENATE(G3400,E3400),LOTES!$A$6:$F$1000,6,0),"")</f>
        <v/>
      </c>
      <c r="I3400" s="132" t="str">
        <f t="shared" si="390"/>
        <v/>
      </c>
      <c r="R3400" s="132" t="str">
        <f>IFERROR(VLOOKUP(Q3400,PROVEEDORES!$A$2:$B$100,2,0),"")</f>
        <v/>
      </c>
      <c r="U3400" s="127" t="str">
        <f>IFERROR(VLOOKUP(V3400,TRANSPORTE!$A$4:$B$99,2,0),"")</f>
        <v/>
      </c>
      <c r="Y3400" s="127" t="str">
        <f>IFERROR(VLOOKUP(V3400,TRANSPORTE!$A$4:$C$99,3,0),"")</f>
        <v/>
      </c>
      <c r="Z3400" s="127" t="str">
        <f>IFERROR(VLOOKUP(V3400,TRANSPORTE!$A$4:$D$99,4,0),"")</f>
        <v/>
      </c>
      <c r="AA3400" s="127" t="str">
        <f>IFERROR(VLOOKUP(V3400,TRANSPORTE!$A$4:$E$99,5,0),"")</f>
        <v/>
      </c>
      <c r="AB3400" s="127" t="str">
        <f t="shared" si="385"/>
        <v/>
      </c>
      <c r="AC3400" s="127" t="str">
        <f t="shared" si="391"/>
        <v/>
      </c>
      <c r="AE3400" s="132" t="str">
        <f t="shared" si="389"/>
        <v/>
      </c>
      <c r="AH3400" s="127" t="str">
        <f t="shared" si="388"/>
        <v/>
      </c>
    </row>
    <row r="3401" spans="2:34" x14ac:dyDescent="0.3">
      <c r="B3401" s="127" t="str">
        <f t="shared" si="386"/>
        <v/>
      </c>
      <c r="C3401" s="127" t="str">
        <f t="shared" si="387"/>
        <v/>
      </c>
      <c r="E3401" s="159"/>
      <c r="F3401" s="148" t="str">
        <f>IFERROR(VLOOKUP(CONCATENATE(G3401,E3401),LOTES!$A$6:$D$1002,4,0),"")</f>
        <v/>
      </c>
      <c r="H3401" s="136" t="str">
        <f>IFERROR(VLOOKUP(CONCATENATE(G3401,E3401),LOTES!$A$6:$F$1000,6,0),"")</f>
        <v/>
      </c>
      <c r="I3401" s="132" t="str">
        <f t="shared" si="390"/>
        <v/>
      </c>
      <c r="R3401" s="132" t="str">
        <f>IFERROR(VLOOKUP(Q3401,PROVEEDORES!$A$2:$B$100,2,0),"")</f>
        <v/>
      </c>
      <c r="U3401" s="127" t="str">
        <f>IFERROR(VLOOKUP(V3401,TRANSPORTE!$A$4:$B$99,2,0),"")</f>
        <v/>
      </c>
      <c r="Y3401" s="127" t="str">
        <f>IFERROR(VLOOKUP(V3401,TRANSPORTE!$A$4:$C$99,3,0),"")</f>
        <v/>
      </c>
      <c r="Z3401" s="127" t="str">
        <f>IFERROR(VLOOKUP(V3401,TRANSPORTE!$A$4:$D$99,4,0),"")</f>
        <v/>
      </c>
      <c r="AA3401" s="127" t="str">
        <f>IFERROR(VLOOKUP(V3401,TRANSPORTE!$A$4:$E$99,5,0),"")</f>
        <v/>
      </c>
      <c r="AB3401" s="127" t="str">
        <f t="shared" si="385"/>
        <v/>
      </c>
      <c r="AC3401" s="127" t="str">
        <f t="shared" si="391"/>
        <v/>
      </c>
      <c r="AE3401" s="132" t="str">
        <f t="shared" si="389"/>
        <v/>
      </c>
      <c r="AH3401" s="127" t="str">
        <f t="shared" si="388"/>
        <v/>
      </c>
    </row>
    <row r="3402" spans="2:34" x14ac:dyDescent="0.3">
      <c r="B3402" s="127" t="str">
        <f t="shared" si="386"/>
        <v/>
      </c>
      <c r="C3402" s="127" t="str">
        <f t="shared" si="387"/>
        <v/>
      </c>
      <c r="E3402" s="159"/>
      <c r="F3402" s="148" t="str">
        <f>IFERROR(VLOOKUP(CONCATENATE(G3402,E3402),LOTES!$A$6:$D$1002,4,0),"")</f>
        <v/>
      </c>
      <c r="H3402" s="136" t="str">
        <f>IFERROR(VLOOKUP(CONCATENATE(G3402,E3402),LOTES!$A$6:$F$1000,6,0),"")</f>
        <v/>
      </c>
      <c r="I3402" s="132" t="str">
        <f t="shared" si="390"/>
        <v/>
      </c>
      <c r="R3402" s="132" t="str">
        <f>IFERROR(VLOOKUP(Q3402,PROVEEDORES!$A$2:$B$100,2,0),"")</f>
        <v/>
      </c>
      <c r="U3402" s="127" t="str">
        <f>IFERROR(VLOOKUP(V3402,TRANSPORTE!$A$4:$B$99,2,0),"")</f>
        <v/>
      </c>
      <c r="Y3402" s="127" t="str">
        <f>IFERROR(VLOOKUP(V3402,TRANSPORTE!$A$4:$C$99,3,0),"")</f>
        <v/>
      </c>
      <c r="Z3402" s="127" t="str">
        <f>IFERROR(VLOOKUP(V3402,TRANSPORTE!$A$4:$D$99,4,0),"")</f>
        <v/>
      </c>
      <c r="AA3402" s="127" t="str">
        <f>IFERROR(VLOOKUP(V3402,TRANSPORTE!$A$4:$E$99,5,0),"")</f>
        <v/>
      </c>
      <c r="AB3402" s="127" t="str">
        <f t="shared" si="385"/>
        <v/>
      </c>
      <c r="AC3402" s="127" t="str">
        <f t="shared" si="391"/>
        <v/>
      </c>
      <c r="AE3402" s="132" t="str">
        <f t="shared" si="389"/>
        <v/>
      </c>
      <c r="AH3402" s="127" t="str">
        <f t="shared" si="388"/>
        <v/>
      </c>
    </row>
    <row r="3403" spans="2:34" x14ac:dyDescent="0.3">
      <c r="B3403" s="127" t="str">
        <f t="shared" si="386"/>
        <v/>
      </c>
      <c r="C3403" s="127" t="str">
        <f t="shared" si="387"/>
        <v/>
      </c>
      <c r="E3403" s="159"/>
      <c r="F3403" s="148" t="str">
        <f>IFERROR(VLOOKUP(CONCATENATE(G3403,E3403),LOTES!$A$6:$D$1002,4,0),"")</f>
        <v/>
      </c>
      <c r="H3403" s="136" t="str">
        <f>IFERROR(VLOOKUP(CONCATENATE(G3403,E3403),LOTES!$A$6:$F$1000,6,0),"")</f>
        <v/>
      </c>
      <c r="I3403" s="132" t="str">
        <f t="shared" si="390"/>
        <v/>
      </c>
      <c r="R3403" s="132" t="str">
        <f>IFERROR(VLOOKUP(Q3403,PROVEEDORES!$A$2:$B$100,2,0),"")</f>
        <v/>
      </c>
      <c r="U3403" s="127" t="str">
        <f>IFERROR(VLOOKUP(V3403,TRANSPORTE!$A$4:$B$99,2,0),"")</f>
        <v/>
      </c>
      <c r="Y3403" s="127" t="str">
        <f>IFERROR(VLOOKUP(V3403,TRANSPORTE!$A$4:$C$99,3,0),"")</f>
        <v/>
      </c>
      <c r="Z3403" s="127" t="str">
        <f>IFERROR(VLOOKUP(V3403,TRANSPORTE!$A$4:$D$99,4,0),"")</f>
        <v/>
      </c>
      <c r="AA3403" s="127" t="str">
        <f>IFERROR(VLOOKUP(V3403,TRANSPORTE!$A$4:$E$99,5,0),"")</f>
        <v/>
      </c>
      <c r="AB3403" s="127" t="str">
        <f t="shared" ref="AB3403:AB3466" si="392">IF(N3403&lt;&gt;"",IF(A3403&lt;&gt;A3402,1,IF(N3403=N3402,AB3402,AB3402+1)),"")</f>
        <v/>
      </c>
      <c r="AC3403" s="127" t="str">
        <f t="shared" si="391"/>
        <v/>
      </c>
      <c r="AE3403" s="132" t="str">
        <f t="shared" si="389"/>
        <v/>
      </c>
      <c r="AH3403" s="127" t="str">
        <f t="shared" si="388"/>
        <v/>
      </c>
    </row>
    <row r="3404" spans="2:34" x14ac:dyDescent="0.3">
      <c r="B3404" s="127" t="str">
        <f t="shared" si="386"/>
        <v/>
      </c>
      <c r="C3404" s="127" t="str">
        <f t="shared" si="387"/>
        <v/>
      </c>
      <c r="E3404" s="159"/>
      <c r="F3404" s="148" t="str">
        <f>IFERROR(VLOOKUP(CONCATENATE(G3404,E3404),LOTES!$A$6:$D$1002,4,0),"")</f>
        <v/>
      </c>
      <c r="H3404" s="136" t="str">
        <f>IFERROR(VLOOKUP(CONCATENATE(G3404,E3404),LOTES!$A$6:$F$1000,6,0),"")</f>
        <v/>
      </c>
      <c r="I3404" s="132" t="str">
        <f t="shared" si="390"/>
        <v/>
      </c>
      <c r="R3404" s="132" t="str">
        <f>IFERROR(VLOOKUP(Q3404,PROVEEDORES!$A$2:$B$100,2,0),"")</f>
        <v/>
      </c>
      <c r="U3404" s="127" t="str">
        <f>IFERROR(VLOOKUP(V3404,TRANSPORTE!$A$4:$B$99,2,0),"")</f>
        <v/>
      </c>
      <c r="Y3404" s="127" t="str">
        <f>IFERROR(VLOOKUP(V3404,TRANSPORTE!$A$4:$C$99,3,0),"")</f>
        <v/>
      </c>
      <c r="Z3404" s="127" t="str">
        <f>IFERROR(VLOOKUP(V3404,TRANSPORTE!$A$4:$D$99,4,0),"")</f>
        <v/>
      </c>
      <c r="AA3404" s="127" t="str">
        <f>IFERROR(VLOOKUP(V3404,TRANSPORTE!$A$4:$E$99,5,0),"")</f>
        <v/>
      </c>
      <c r="AB3404" s="127" t="str">
        <f t="shared" si="392"/>
        <v/>
      </c>
      <c r="AC3404" s="127" t="str">
        <f t="shared" si="391"/>
        <v/>
      </c>
      <c r="AE3404" s="132" t="str">
        <f t="shared" si="389"/>
        <v/>
      </c>
      <c r="AH3404" s="127" t="str">
        <f t="shared" si="388"/>
        <v/>
      </c>
    </row>
    <row r="3405" spans="2:34" x14ac:dyDescent="0.3">
      <c r="B3405" s="127" t="str">
        <f t="shared" si="386"/>
        <v/>
      </c>
      <c r="C3405" s="127" t="str">
        <f t="shared" si="387"/>
        <v/>
      </c>
      <c r="E3405" s="159"/>
      <c r="F3405" s="148" t="str">
        <f>IFERROR(VLOOKUP(CONCATENATE(G3405,E3405),LOTES!$A$6:$D$1002,4,0),"")</f>
        <v/>
      </c>
      <c r="H3405" s="136" t="str">
        <f>IFERROR(VLOOKUP(CONCATENATE(G3405,E3405),LOTES!$A$6:$F$1000,6,0),"")</f>
        <v/>
      </c>
      <c r="I3405" s="132" t="str">
        <f t="shared" si="390"/>
        <v/>
      </c>
      <c r="R3405" s="132" t="str">
        <f>IFERROR(VLOOKUP(Q3405,PROVEEDORES!$A$2:$B$100,2,0),"")</f>
        <v/>
      </c>
      <c r="U3405" s="127" t="str">
        <f>IFERROR(VLOOKUP(V3405,TRANSPORTE!$A$4:$B$99,2,0),"")</f>
        <v/>
      </c>
      <c r="Y3405" s="127" t="str">
        <f>IFERROR(VLOOKUP(V3405,TRANSPORTE!$A$4:$C$99,3,0),"")</f>
        <v/>
      </c>
      <c r="Z3405" s="127" t="str">
        <f>IFERROR(VLOOKUP(V3405,TRANSPORTE!$A$4:$D$99,4,0),"")</f>
        <v/>
      </c>
      <c r="AA3405" s="127" t="str">
        <f>IFERROR(VLOOKUP(V3405,TRANSPORTE!$A$4:$E$99,5,0),"")</f>
        <v/>
      </c>
      <c r="AB3405" s="127" t="str">
        <f t="shared" si="392"/>
        <v/>
      </c>
      <c r="AC3405" s="127" t="str">
        <f t="shared" si="391"/>
        <v/>
      </c>
      <c r="AE3405" s="132" t="str">
        <f t="shared" si="389"/>
        <v/>
      </c>
      <c r="AH3405" s="127" t="str">
        <f t="shared" si="388"/>
        <v/>
      </c>
    </row>
    <row r="3406" spans="2:34" x14ac:dyDescent="0.3">
      <c r="B3406" s="127" t="str">
        <f t="shared" si="386"/>
        <v/>
      </c>
      <c r="C3406" s="127" t="str">
        <f t="shared" si="387"/>
        <v/>
      </c>
      <c r="E3406" s="159"/>
      <c r="F3406" s="148" t="str">
        <f>IFERROR(VLOOKUP(CONCATENATE(G3406,E3406),LOTES!$A$6:$D$1002,4,0),"")</f>
        <v/>
      </c>
      <c r="H3406" s="136" t="str">
        <f>IFERROR(VLOOKUP(CONCATENATE(G3406,E3406),LOTES!$A$6:$F$1000,6,0),"")</f>
        <v/>
      </c>
      <c r="I3406" s="132" t="str">
        <f t="shared" si="390"/>
        <v/>
      </c>
      <c r="R3406" s="132" t="str">
        <f>IFERROR(VLOOKUP(Q3406,PROVEEDORES!$A$2:$B$100,2,0),"")</f>
        <v/>
      </c>
      <c r="U3406" s="127" t="str">
        <f>IFERROR(VLOOKUP(V3406,TRANSPORTE!$A$4:$B$99,2,0),"")</f>
        <v/>
      </c>
      <c r="Y3406" s="127" t="str">
        <f>IFERROR(VLOOKUP(V3406,TRANSPORTE!$A$4:$C$99,3,0),"")</f>
        <v/>
      </c>
      <c r="Z3406" s="127" t="str">
        <f>IFERROR(VLOOKUP(V3406,TRANSPORTE!$A$4:$D$99,4,0),"")</f>
        <v/>
      </c>
      <c r="AA3406" s="127" t="str">
        <f>IFERROR(VLOOKUP(V3406,TRANSPORTE!$A$4:$E$99,5,0),"")</f>
        <v/>
      </c>
      <c r="AB3406" s="127" t="str">
        <f t="shared" si="392"/>
        <v/>
      </c>
      <c r="AC3406" s="127" t="str">
        <f t="shared" si="391"/>
        <v/>
      </c>
      <c r="AE3406" s="132" t="str">
        <f t="shared" si="389"/>
        <v/>
      </c>
      <c r="AH3406" s="127" t="str">
        <f t="shared" si="388"/>
        <v/>
      </c>
    </row>
    <row r="3407" spans="2:34" x14ac:dyDescent="0.3">
      <c r="B3407" s="127" t="str">
        <f t="shared" si="386"/>
        <v/>
      </c>
      <c r="C3407" s="127" t="str">
        <f t="shared" si="387"/>
        <v/>
      </c>
      <c r="E3407" s="159"/>
      <c r="F3407" s="148" t="str">
        <f>IFERROR(VLOOKUP(CONCATENATE(G3407,E3407),LOTES!$A$6:$D$1002,4,0),"")</f>
        <v/>
      </c>
      <c r="H3407" s="136" t="str">
        <f>IFERROR(VLOOKUP(CONCATENATE(G3407,E3407),LOTES!$A$6:$F$1000,6,0),"")</f>
        <v/>
      </c>
      <c r="I3407" s="132" t="str">
        <f t="shared" si="390"/>
        <v/>
      </c>
      <c r="R3407" s="132" t="str">
        <f>IFERROR(VLOOKUP(Q3407,PROVEEDORES!$A$2:$B$100,2,0),"")</f>
        <v/>
      </c>
      <c r="U3407" s="127" t="str">
        <f>IFERROR(VLOOKUP(V3407,TRANSPORTE!$A$4:$B$99,2,0),"")</f>
        <v/>
      </c>
      <c r="Y3407" s="127" t="str">
        <f>IFERROR(VLOOKUP(V3407,TRANSPORTE!$A$4:$C$99,3,0),"")</f>
        <v/>
      </c>
      <c r="Z3407" s="127" t="str">
        <f>IFERROR(VLOOKUP(V3407,TRANSPORTE!$A$4:$D$99,4,0),"")</f>
        <v/>
      </c>
      <c r="AA3407" s="127" t="str">
        <f>IFERROR(VLOOKUP(V3407,TRANSPORTE!$A$4:$E$99,5,0),"")</f>
        <v/>
      </c>
      <c r="AB3407" s="127" t="str">
        <f t="shared" si="392"/>
        <v/>
      </c>
      <c r="AC3407" s="127" t="str">
        <f t="shared" si="391"/>
        <v/>
      </c>
      <c r="AE3407" s="132" t="str">
        <f t="shared" si="389"/>
        <v/>
      </c>
      <c r="AH3407" s="127" t="str">
        <f t="shared" si="388"/>
        <v/>
      </c>
    </row>
    <row r="3408" spans="2:34" x14ac:dyDescent="0.3">
      <c r="B3408" s="127" t="str">
        <f t="shared" si="386"/>
        <v/>
      </c>
      <c r="C3408" s="127" t="str">
        <f t="shared" si="387"/>
        <v/>
      </c>
      <c r="E3408" s="159"/>
      <c r="F3408" s="148" t="str">
        <f>IFERROR(VLOOKUP(CONCATENATE(G3408,E3408),LOTES!$A$6:$D$1002,4,0),"")</f>
        <v/>
      </c>
      <c r="H3408" s="136" t="str">
        <f>IFERROR(VLOOKUP(CONCATENATE(G3408,E3408),LOTES!$A$6:$F$1000,6,0),"")</f>
        <v/>
      </c>
      <c r="I3408" s="132" t="str">
        <f t="shared" si="390"/>
        <v/>
      </c>
      <c r="R3408" s="132" t="str">
        <f>IFERROR(VLOOKUP(Q3408,PROVEEDORES!$A$2:$B$100,2,0),"")</f>
        <v/>
      </c>
      <c r="U3408" s="127" t="str">
        <f>IFERROR(VLOOKUP(V3408,TRANSPORTE!$A$4:$B$99,2,0),"")</f>
        <v/>
      </c>
      <c r="Y3408" s="127" t="str">
        <f>IFERROR(VLOOKUP(V3408,TRANSPORTE!$A$4:$C$99,3,0),"")</f>
        <v/>
      </c>
      <c r="Z3408" s="127" t="str">
        <f>IFERROR(VLOOKUP(V3408,TRANSPORTE!$A$4:$D$99,4,0),"")</f>
        <v/>
      </c>
      <c r="AA3408" s="127" t="str">
        <f>IFERROR(VLOOKUP(V3408,TRANSPORTE!$A$4:$E$99,5,0),"")</f>
        <v/>
      </c>
      <c r="AB3408" s="127" t="str">
        <f t="shared" si="392"/>
        <v/>
      </c>
      <c r="AC3408" s="127" t="str">
        <f t="shared" si="391"/>
        <v/>
      </c>
      <c r="AE3408" s="132" t="str">
        <f t="shared" si="389"/>
        <v/>
      </c>
      <c r="AH3408" s="127" t="str">
        <f t="shared" si="388"/>
        <v/>
      </c>
    </row>
    <row r="3409" spans="2:34" x14ac:dyDescent="0.3">
      <c r="B3409" s="127" t="str">
        <f t="shared" si="386"/>
        <v/>
      </c>
      <c r="C3409" s="127" t="str">
        <f t="shared" si="387"/>
        <v/>
      </c>
      <c r="E3409" s="159"/>
      <c r="F3409" s="148" t="str">
        <f>IFERROR(VLOOKUP(CONCATENATE(G3409,E3409),LOTES!$A$6:$D$1002,4,0),"")</f>
        <v/>
      </c>
      <c r="H3409" s="136" t="str">
        <f>IFERROR(VLOOKUP(CONCATENATE(G3409,E3409),LOTES!$A$6:$F$1000,6,0),"")</f>
        <v/>
      </c>
      <c r="I3409" s="132" t="str">
        <f t="shared" si="390"/>
        <v/>
      </c>
      <c r="R3409" s="132" t="str">
        <f>IFERROR(VLOOKUP(Q3409,PROVEEDORES!$A$2:$B$100,2,0),"")</f>
        <v/>
      </c>
      <c r="U3409" s="127" t="str">
        <f>IFERROR(VLOOKUP(V3409,TRANSPORTE!$A$4:$B$99,2,0),"")</f>
        <v/>
      </c>
      <c r="Y3409" s="127" t="str">
        <f>IFERROR(VLOOKUP(V3409,TRANSPORTE!$A$4:$C$99,3,0),"")</f>
        <v/>
      </c>
      <c r="Z3409" s="127" t="str">
        <f>IFERROR(VLOOKUP(V3409,TRANSPORTE!$A$4:$D$99,4,0),"")</f>
        <v/>
      </c>
      <c r="AA3409" s="127" t="str">
        <f>IFERROR(VLOOKUP(V3409,TRANSPORTE!$A$4:$E$99,5,0),"")</f>
        <v/>
      </c>
      <c r="AB3409" s="127" t="str">
        <f t="shared" si="392"/>
        <v/>
      </c>
      <c r="AC3409" s="127" t="str">
        <f t="shared" si="391"/>
        <v/>
      </c>
      <c r="AE3409" s="132" t="str">
        <f t="shared" si="389"/>
        <v/>
      </c>
      <c r="AH3409" s="127" t="str">
        <f t="shared" si="388"/>
        <v/>
      </c>
    </row>
    <row r="3410" spans="2:34" x14ac:dyDescent="0.3">
      <c r="B3410" s="127" t="str">
        <f t="shared" si="386"/>
        <v/>
      </c>
      <c r="C3410" s="127" t="str">
        <f t="shared" si="387"/>
        <v/>
      </c>
      <c r="E3410" s="159"/>
      <c r="F3410" s="148" t="str">
        <f>IFERROR(VLOOKUP(CONCATENATE(G3410,E3410),LOTES!$A$6:$D$1002,4,0),"")</f>
        <v/>
      </c>
      <c r="H3410" s="136" t="str">
        <f>IFERROR(VLOOKUP(CONCATENATE(G3410,E3410),LOTES!$A$6:$F$1000,6,0),"")</f>
        <v/>
      </c>
      <c r="I3410" s="132" t="str">
        <f t="shared" si="390"/>
        <v/>
      </c>
      <c r="R3410" s="132" t="str">
        <f>IFERROR(VLOOKUP(Q3410,PROVEEDORES!$A$2:$B$100,2,0),"")</f>
        <v/>
      </c>
      <c r="U3410" s="127" t="str">
        <f>IFERROR(VLOOKUP(V3410,TRANSPORTE!$A$4:$B$99,2,0),"")</f>
        <v/>
      </c>
      <c r="Y3410" s="127" t="str">
        <f>IFERROR(VLOOKUP(V3410,TRANSPORTE!$A$4:$C$99,3,0),"")</f>
        <v/>
      </c>
      <c r="Z3410" s="127" t="str">
        <f>IFERROR(VLOOKUP(V3410,TRANSPORTE!$A$4:$D$99,4,0),"")</f>
        <v/>
      </c>
      <c r="AA3410" s="127" t="str">
        <f>IFERROR(VLOOKUP(V3410,TRANSPORTE!$A$4:$E$99,5,0),"")</f>
        <v/>
      </c>
      <c r="AB3410" s="127" t="str">
        <f t="shared" si="392"/>
        <v/>
      </c>
      <c r="AC3410" s="127" t="str">
        <f t="shared" si="391"/>
        <v/>
      </c>
      <c r="AE3410" s="132" t="str">
        <f t="shared" si="389"/>
        <v/>
      </c>
      <c r="AH3410" s="127" t="str">
        <f t="shared" si="388"/>
        <v/>
      </c>
    </row>
    <row r="3411" spans="2:34" x14ac:dyDescent="0.3">
      <c r="B3411" s="127" t="str">
        <f t="shared" si="386"/>
        <v/>
      </c>
      <c r="C3411" s="127" t="str">
        <f t="shared" si="387"/>
        <v/>
      </c>
      <c r="E3411" s="159"/>
      <c r="F3411" s="148" t="str">
        <f>IFERROR(VLOOKUP(CONCATENATE(G3411,E3411),LOTES!$A$6:$D$1002,4,0),"")</f>
        <v/>
      </c>
      <c r="H3411" s="136" t="str">
        <f>IFERROR(VLOOKUP(CONCATENATE(G3411,E3411),LOTES!$A$6:$F$1000,6,0),"")</f>
        <v/>
      </c>
      <c r="I3411" s="132" t="str">
        <f t="shared" si="390"/>
        <v/>
      </c>
      <c r="R3411" s="132" t="str">
        <f>IFERROR(VLOOKUP(Q3411,PROVEEDORES!$A$2:$B$100,2,0),"")</f>
        <v/>
      </c>
      <c r="U3411" s="127" t="str">
        <f>IFERROR(VLOOKUP(V3411,TRANSPORTE!$A$4:$B$99,2,0),"")</f>
        <v/>
      </c>
      <c r="Y3411" s="127" t="str">
        <f>IFERROR(VLOOKUP(V3411,TRANSPORTE!$A$4:$C$99,3,0),"")</f>
        <v/>
      </c>
      <c r="Z3411" s="127" t="str">
        <f>IFERROR(VLOOKUP(V3411,TRANSPORTE!$A$4:$D$99,4,0),"")</f>
        <v/>
      </c>
      <c r="AA3411" s="127" t="str">
        <f>IFERROR(VLOOKUP(V3411,TRANSPORTE!$A$4:$E$99,5,0),"")</f>
        <v/>
      </c>
      <c r="AB3411" s="127" t="str">
        <f t="shared" si="392"/>
        <v/>
      </c>
      <c r="AC3411" s="127" t="str">
        <f t="shared" si="391"/>
        <v/>
      </c>
      <c r="AE3411" s="132" t="str">
        <f t="shared" si="389"/>
        <v/>
      </c>
      <c r="AH3411" s="127" t="str">
        <f t="shared" si="388"/>
        <v/>
      </c>
    </row>
    <row r="3412" spans="2:34" x14ac:dyDescent="0.3">
      <c r="B3412" s="127" t="str">
        <f t="shared" si="386"/>
        <v/>
      </c>
      <c r="C3412" s="127" t="str">
        <f t="shared" si="387"/>
        <v/>
      </c>
      <c r="E3412" s="159"/>
      <c r="F3412" s="148" t="str">
        <f>IFERROR(VLOOKUP(CONCATENATE(G3412,E3412),LOTES!$A$6:$D$1002,4,0),"")</f>
        <v/>
      </c>
      <c r="H3412" s="136" t="str">
        <f>IFERROR(VLOOKUP(CONCATENATE(G3412,E3412),LOTES!$A$6:$F$1000,6,0),"")</f>
        <v/>
      </c>
      <c r="I3412" s="132" t="str">
        <f t="shared" si="390"/>
        <v/>
      </c>
      <c r="R3412" s="132" t="str">
        <f>IFERROR(VLOOKUP(Q3412,PROVEEDORES!$A$2:$B$100,2,0),"")</f>
        <v/>
      </c>
      <c r="U3412" s="127" t="str">
        <f>IFERROR(VLOOKUP(V3412,TRANSPORTE!$A$4:$B$99,2,0),"")</f>
        <v/>
      </c>
      <c r="Y3412" s="127" t="str">
        <f>IFERROR(VLOOKUP(V3412,TRANSPORTE!$A$4:$C$99,3,0),"")</f>
        <v/>
      </c>
      <c r="Z3412" s="127" t="str">
        <f>IFERROR(VLOOKUP(V3412,TRANSPORTE!$A$4:$D$99,4,0),"")</f>
        <v/>
      </c>
      <c r="AA3412" s="127" t="str">
        <f>IFERROR(VLOOKUP(V3412,TRANSPORTE!$A$4:$E$99,5,0),"")</f>
        <v/>
      </c>
      <c r="AB3412" s="127" t="str">
        <f t="shared" si="392"/>
        <v/>
      </c>
      <c r="AC3412" s="127" t="str">
        <f t="shared" si="391"/>
        <v/>
      </c>
      <c r="AE3412" s="132" t="str">
        <f t="shared" si="389"/>
        <v/>
      </c>
      <c r="AH3412" s="127" t="str">
        <f t="shared" si="388"/>
        <v/>
      </c>
    </row>
    <row r="3413" spans="2:34" x14ac:dyDescent="0.3">
      <c r="B3413" s="127" t="str">
        <f t="shared" si="386"/>
        <v/>
      </c>
      <c r="C3413" s="127" t="str">
        <f t="shared" si="387"/>
        <v/>
      </c>
      <c r="E3413" s="159"/>
      <c r="F3413" s="148" t="str">
        <f>IFERROR(VLOOKUP(CONCATENATE(G3413,E3413),LOTES!$A$6:$D$1002,4,0),"")</f>
        <v/>
      </c>
      <c r="H3413" s="136" t="str">
        <f>IFERROR(VLOOKUP(CONCATENATE(G3413,E3413),LOTES!$A$6:$F$1000,6,0),"")</f>
        <v/>
      </c>
      <c r="I3413" s="132" t="str">
        <f t="shared" si="390"/>
        <v/>
      </c>
      <c r="R3413" s="132" t="str">
        <f>IFERROR(VLOOKUP(Q3413,PROVEEDORES!$A$2:$B$100,2,0),"")</f>
        <v/>
      </c>
      <c r="U3413" s="127" t="str">
        <f>IFERROR(VLOOKUP(V3413,TRANSPORTE!$A$4:$B$99,2,0),"")</f>
        <v/>
      </c>
      <c r="Y3413" s="127" t="str">
        <f>IFERROR(VLOOKUP(V3413,TRANSPORTE!$A$4:$C$99,3,0),"")</f>
        <v/>
      </c>
      <c r="Z3413" s="127" t="str">
        <f>IFERROR(VLOOKUP(V3413,TRANSPORTE!$A$4:$D$99,4,0),"")</f>
        <v/>
      </c>
      <c r="AA3413" s="127" t="str">
        <f>IFERROR(VLOOKUP(V3413,TRANSPORTE!$A$4:$E$99,5,0),"")</f>
        <v/>
      </c>
      <c r="AB3413" s="127" t="str">
        <f t="shared" si="392"/>
        <v/>
      </c>
      <c r="AC3413" s="127" t="str">
        <f t="shared" si="391"/>
        <v/>
      </c>
      <c r="AE3413" s="132" t="str">
        <f t="shared" si="389"/>
        <v/>
      </c>
      <c r="AH3413" s="127" t="str">
        <f t="shared" si="388"/>
        <v/>
      </c>
    </row>
    <row r="3414" spans="2:34" x14ac:dyDescent="0.3">
      <c r="B3414" s="127" t="str">
        <f t="shared" si="386"/>
        <v/>
      </c>
      <c r="C3414" s="127" t="str">
        <f t="shared" si="387"/>
        <v/>
      </c>
      <c r="E3414" s="159"/>
      <c r="F3414" s="148" t="str">
        <f>IFERROR(VLOOKUP(CONCATENATE(G3414,E3414),LOTES!$A$6:$D$1002,4,0),"")</f>
        <v/>
      </c>
      <c r="H3414" s="136" t="str">
        <f>IFERROR(VLOOKUP(CONCATENATE(G3414,E3414),LOTES!$A$6:$F$1000,6,0),"")</f>
        <v/>
      </c>
      <c r="I3414" s="132" t="str">
        <f t="shared" si="390"/>
        <v/>
      </c>
      <c r="R3414" s="132" t="str">
        <f>IFERROR(VLOOKUP(Q3414,PROVEEDORES!$A$2:$B$100,2,0),"")</f>
        <v/>
      </c>
      <c r="U3414" s="127" t="str">
        <f>IFERROR(VLOOKUP(V3414,TRANSPORTE!$A$4:$B$99,2,0),"")</f>
        <v/>
      </c>
      <c r="Y3414" s="127" t="str">
        <f>IFERROR(VLOOKUP(V3414,TRANSPORTE!$A$4:$C$99,3,0),"")</f>
        <v/>
      </c>
      <c r="Z3414" s="127" t="str">
        <f>IFERROR(VLOOKUP(V3414,TRANSPORTE!$A$4:$D$99,4,0),"")</f>
        <v/>
      </c>
      <c r="AA3414" s="127" t="str">
        <f>IFERROR(VLOOKUP(V3414,TRANSPORTE!$A$4:$E$99,5,0),"")</f>
        <v/>
      </c>
      <c r="AB3414" s="127" t="str">
        <f t="shared" si="392"/>
        <v/>
      </c>
      <c r="AC3414" s="127" t="str">
        <f t="shared" si="391"/>
        <v/>
      </c>
      <c r="AE3414" s="132" t="str">
        <f t="shared" si="389"/>
        <v/>
      </c>
      <c r="AH3414" s="127" t="str">
        <f t="shared" si="388"/>
        <v/>
      </c>
    </row>
    <row r="3415" spans="2:34" x14ac:dyDescent="0.3">
      <c r="B3415" s="127" t="str">
        <f t="shared" si="386"/>
        <v/>
      </c>
      <c r="C3415" s="127" t="str">
        <f t="shared" si="387"/>
        <v/>
      </c>
      <c r="E3415" s="159"/>
      <c r="F3415" s="148" t="str">
        <f>IFERROR(VLOOKUP(CONCATENATE(G3415,E3415),LOTES!$A$6:$D$1002,4,0),"")</f>
        <v/>
      </c>
      <c r="H3415" s="136" t="str">
        <f>IFERROR(VLOOKUP(CONCATENATE(G3415,E3415),LOTES!$A$6:$F$1000,6,0),"")</f>
        <v/>
      </c>
      <c r="I3415" s="132" t="str">
        <f t="shared" si="390"/>
        <v/>
      </c>
      <c r="R3415" s="132" t="str">
        <f>IFERROR(VLOOKUP(Q3415,PROVEEDORES!$A$2:$B$100,2,0),"")</f>
        <v/>
      </c>
      <c r="U3415" s="127" t="str">
        <f>IFERROR(VLOOKUP(V3415,TRANSPORTE!$A$4:$B$99,2,0),"")</f>
        <v/>
      </c>
      <c r="Y3415" s="127" t="str">
        <f>IFERROR(VLOOKUP(V3415,TRANSPORTE!$A$4:$C$99,3,0),"")</f>
        <v/>
      </c>
      <c r="Z3415" s="127" t="str">
        <f>IFERROR(VLOOKUP(V3415,TRANSPORTE!$A$4:$D$99,4,0),"")</f>
        <v/>
      </c>
      <c r="AA3415" s="127" t="str">
        <f>IFERROR(VLOOKUP(V3415,TRANSPORTE!$A$4:$E$99,5,0),"")</f>
        <v/>
      </c>
      <c r="AB3415" s="127" t="str">
        <f t="shared" si="392"/>
        <v/>
      </c>
      <c r="AC3415" s="127" t="str">
        <f t="shared" si="391"/>
        <v/>
      </c>
      <c r="AE3415" s="132" t="str">
        <f t="shared" si="389"/>
        <v/>
      </c>
      <c r="AH3415" s="127" t="str">
        <f t="shared" si="388"/>
        <v/>
      </c>
    </row>
    <row r="3416" spans="2:34" x14ac:dyDescent="0.3">
      <c r="B3416" s="127" t="str">
        <f t="shared" si="386"/>
        <v/>
      </c>
      <c r="C3416" s="127" t="str">
        <f t="shared" si="387"/>
        <v/>
      </c>
      <c r="E3416" s="159"/>
      <c r="F3416" s="148" t="str">
        <f>IFERROR(VLOOKUP(CONCATENATE(G3416,E3416),LOTES!$A$6:$D$1002,4,0),"")</f>
        <v/>
      </c>
      <c r="H3416" s="136" t="str">
        <f>IFERROR(VLOOKUP(CONCATENATE(G3416,E3416),LOTES!$A$6:$F$1000,6,0),"")</f>
        <v/>
      </c>
      <c r="I3416" s="132" t="str">
        <f t="shared" si="390"/>
        <v/>
      </c>
      <c r="R3416" s="132" t="str">
        <f>IFERROR(VLOOKUP(Q3416,PROVEEDORES!$A$2:$B$100,2,0),"")</f>
        <v/>
      </c>
      <c r="U3416" s="127" t="str">
        <f>IFERROR(VLOOKUP(V3416,TRANSPORTE!$A$4:$B$99,2,0),"")</f>
        <v/>
      </c>
      <c r="Y3416" s="127" t="str">
        <f>IFERROR(VLOOKUP(V3416,TRANSPORTE!$A$4:$C$99,3,0),"")</f>
        <v/>
      </c>
      <c r="Z3416" s="127" t="str">
        <f>IFERROR(VLOOKUP(V3416,TRANSPORTE!$A$4:$D$99,4,0),"")</f>
        <v/>
      </c>
      <c r="AA3416" s="127" t="str">
        <f>IFERROR(VLOOKUP(V3416,TRANSPORTE!$A$4:$E$99,5,0),"")</f>
        <v/>
      </c>
      <c r="AB3416" s="127" t="str">
        <f t="shared" si="392"/>
        <v/>
      </c>
      <c r="AC3416" s="127" t="str">
        <f t="shared" si="391"/>
        <v/>
      </c>
      <c r="AE3416" s="132" t="str">
        <f t="shared" si="389"/>
        <v/>
      </c>
      <c r="AH3416" s="127" t="str">
        <f t="shared" si="388"/>
        <v/>
      </c>
    </row>
    <row r="3417" spans="2:34" x14ac:dyDescent="0.3">
      <c r="B3417" s="127" t="str">
        <f t="shared" si="386"/>
        <v/>
      </c>
      <c r="C3417" s="127" t="str">
        <f t="shared" si="387"/>
        <v/>
      </c>
      <c r="E3417" s="159"/>
      <c r="F3417" s="148" t="str">
        <f>IFERROR(VLOOKUP(CONCATENATE(G3417,E3417),LOTES!$A$6:$D$1002,4,0),"")</f>
        <v/>
      </c>
      <c r="H3417" s="136" t="str">
        <f>IFERROR(VLOOKUP(CONCATENATE(G3417,E3417),LOTES!$A$6:$F$1000,6,0),"")</f>
        <v/>
      </c>
      <c r="I3417" s="132" t="str">
        <f t="shared" si="390"/>
        <v/>
      </c>
      <c r="R3417" s="132" t="str">
        <f>IFERROR(VLOOKUP(Q3417,PROVEEDORES!$A$2:$B$100,2,0),"")</f>
        <v/>
      </c>
      <c r="U3417" s="127" t="str">
        <f>IFERROR(VLOOKUP(V3417,TRANSPORTE!$A$4:$B$99,2,0),"")</f>
        <v/>
      </c>
      <c r="Y3417" s="127" t="str">
        <f>IFERROR(VLOOKUP(V3417,TRANSPORTE!$A$4:$C$99,3,0),"")</f>
        <v/>
      </c>
      <c r="Z3417" s="127" t="str">
        <f>IFERROR(VLOOKUP(V3417,TRANSPORTE!$A$4:$D$99,4,0),"")</f>
        <v/>
      </c>
      <c r="AA3417" s="127" t="str">
        <f>IFERROR(VLOOKUP(V3417,TRANSPORTE!$A$4:$E$99,5,0),"")</f>
        <v/>
      </c>
      <c r="AB3417" s="127" t="str">
        <f t="shared" si="392"/>
        <v/>
      </c>
      <c r="AC3417" s="127" t="str">
        <f t="shared" si="391"/>
        <v/>
      </c>
      <c r="AE3417" s="132" t="str">
        <f t="shared" si="389"/>
        <v/>
      </c>
      <c r="AH3417" s="127" t="str">
        <f t="shared" si="388"/>
        <v/>
      </c>
    </row>
    <row r="3418" spans="2:34" x14ac:dyDescent="0.3">
      <c r="B3418" s="127" t="str">
        <f t="shared" si="386"/>
        <v/>
      </c>
      <c r="C3418" s="127" t="str">
        <f t="shared" si="387"/>
        <v/>
      </c>
      <c r="E3418" s="159"/>
      <c r="F3418" s="148" t="str">
        <f>IFERROR(VLOOKUP(CONCATENATE(G3418,E3418),LOTES!$A$6:$D$1002,4,0),"")</f>
        <v/>
      </c>
      <c r="H3418" s="136" t="str">
        <f>IFERROR(VLOOKUP(CONCATENATE(G3418,E3418),LOTES!$A$6:$F$1000,6,0),"")</f>
        <v/>
      </c>
      <c r="I3418" s="132" t="str">
        <f t="shared" si="390"/>
        <v/>
      </c>
      <c r="R3418" s="132" t="str">
        <f>IFERROR(VLOOKUP(Q3418,PROVEEDORES!$A$2:$B$100,2,0),"")</f>
        <v/>
      </c>
      <c r="U3418" s="127" t="str">
        <f>IFERROR(VLOOKUP(V3418,TRANSPORTE!$A$4:$B$99,2,0),"")</f>
        <v/>
      </c>
      <c r="Y3418" s="127" t="str">
        <f>IFERROR(VLOOKUP(V3418,TRANSPORTE!$A$4:$C$99,3,0),"")</f>
        <v/>
      </c>
      <c r="Z3418" s="127" t="str">
        <f>IFERROR(VLOOKUP(V3418,TRANSPORTE!$A$4:$D$99,4,0),"")</f>
        <v/>
      </c>
      <c r="AA3418" s="127" t="str">
        <f>IFERROR(VLOOKUP(V3418,TRANSPORTE!$A$4:$E$99,5,0),"")</f>
        <v/>
      </c>
      <c r="AB3418" s="127" t="str">
        <f t="shared" si="392"/>
        <v/>
      </c>
      <c r="AC3418" s="127" t="str">
        <f t="shared" si="391"/>
        <v/>
      </c>
      <c r="AE3418" s="132" t="str">
        <f t="shared" si="389"/>
        <v/>
      </c>
      <c r="AH3418" s="127" t="str">
        <f t="shared" si="388"/>
        <v/>
      </c>
    </row>
    <row r="3419" spans="2:34" x14ac:dyDescent="0.3">
      <c r="B3419" s="127" t="str">
        <f t="shared" si="386"/>
        <v/>
      </c>
      <c r="C3419" s="127" t="str">
        <f t="shared" si="387"/>
        <v/>
      </c>
      <c r="E3419" s="159"/>
      <c r="F3419" s="148" t="str">
        <f>IFERROR(VLOOKUP(CONCATENATE(G3419,E3419),LOTES!$A$6:$D$1002,4,0),"")</f>
        <v/>
      </c>
      <c r="H3419" s="136" t="str">
        <f>IFERROR(VLOOKUP(CONCATENATE(G3419,E3419),LOTES!$A$6:$F$1000,6,0),"")</f>
        <v/>
      </c>
      <c r="I3419" s="132" t="str">
        <f t="shared" si="390"/>
        <v/>
      </c>
      <c r="R3419" s="132" t="str">
        <f>IFERROR(VLOOKUP(Q3419,PROVEEDORES!$A$2:$B$100,2,0),"")</f>
        <v/>
      </c>
      <c r="U3419" s="127" t="str">
        <f>IFERROR(VLOOKUP(V3419,TRANSPORTE!$A$4:$B$99,2,0),"")</f>
        <v/>
      </c>
      <c r="Y3419" s="127" t="str">
        <f>IFERROR(VLOOKUP(V3419,TRANSPORTE!$A$4:$C$99,3,0),"")</f>
        <v/>
      </c>
      <c r="Z3419" s="127" t="str">
        <f>IFERROR(VLOOKUP(V3419,TRANSPORTE!$A$4:$D$99,4,0),"")</f>
        <v/>
      </c>
      <c r="AA3419" s="127" t="str">
        <f>IFERROR(VLOOKUP(V3419,TRANSPORTE!$A$4:$E$99,5,0),"")</f>
        <v/>
      </c>
      <c r="AB3419" s="127" t="str">
        <f t="shared" si="392"/>
        <v/>
      </c>
      <c r="AC3419" s="127" t="str">
        <f t="shared" si="391"/>
        <v/>
      </c>
      <c r="AE3419" s="132" t="str">
        <f t="shared" si="389"/>
        <v/>
      </c>
      <c r="AH3419" s="127" t="str">
        <f t="shared" si="388"/>
        <v/>
      </c>
    </row>
    <row r="3420" spans="2:34" x14ac:dyDescent="0.3">
      <c r="B3420" s="127" t="str">
        <f t="shared" si="386"/>
        <v/>
      </c>
      <c r="C3420" s="127" t="str">
        <f t="shared" si="387"/>
        <v/>
      </c>
      <c r="E3420" s="159"/>
      <c r="F3420" s="148" t="str">
        <f>IFERROR(VLOOKUP(CONCATENATE(G3420,E3420),LOTES!$A$6:$D$1002,4,0),"")</f>
        <v/>
      </c>
      <c r="H3420" s="136" t="str">
        <f>IFERROR(VLOOKUP(CONCATENATE(G3420,E3420),LOTES!$A$6:$F$1000,6,0),"")</f>
        <v/>
      </c>
      <c r="I3420" s="132" t="str">
        <f t="shared" si="390"/>
        <v/>
      </c>
      <c r="R3420" s="132" t="str">
        <f>IFERROR(VLOOKUP(Q3420,PROVEEDORES!$A$2:$B$100,2,0),"")</f>
        <v/>
      </c>
      <c r="U3420" s="127" t="str">
        <f>IFERROR(VLOOKUP(V3420,TRANSPORTE!$A$4:$B$99,2,0),"")</f>
        <v/>
      </c>
      <c r="Y3420" s="127" t="str">
        <f>IFERROR(VLOOKUP(V3420,TRANSPORTE!$A$4:$C$99,3,0),"")</f>
        <v/>
      </c>
      <c r="Z3420" s="127" t="str">
        <f>IFERROR(VLOOKUP(V3420,TRANSPORTE!$A$4:$D$99,4,0),"")</f>
        <v/>
      </c>
      <c r="AA3420" s="127" t="str">
        <f>IFERROR(VLOOKUP(V3420,TRANSPORTE!$A$4:$E$99,5,0),"")</f>
        <v/>
      </c>
      <c r="AB3420" s="127" t="str">
        <f t="shared" si="392"/>
        <v/>
      </c>
      <c r="AC3420" s="127" t="str">
        <f t="shared" si="391"/>
        <v/>
      </c>
      <c r="AE3420" s="132" t="str">
        <f t="shared" si="389"/>
        <v/>
      </c>
      <c r="AH3420" s="127" t="str">
        <f t="shared" si="388"/>
        <v/>
      </c>
    </row>
    <row r="3421" spans="2:34" x14ac:dyDescent="0.3">
      <c r="B3421" s="127" t="str">
        <f t="shared" si="386"/>
        <v/>
      </c>
      <c r="C3421" s="127" t="str">
        <f t="shared" si="387"/>
        <v/>
      </c>
      <c r="E3421" s="159"/>
      <c r="F3421" s="148" t="str">
        <f>IFERROR(VLOOKUP(CONCATENATE(G3421,E3421),LOTES!$A$6:$D$1002,4,0),"")</f>
        <v/>
      </c>
      <c r="H3421" s="136" t="str">
        <f>IFERROR(VLOOKUP(CONCATENATE(G3421,E3421),LOTES!$A$6:$F$1000,6,0),"")</f>
        <v/>
      </c>
      <c r="I3421" s="132" t="str">
        <f t="shared" si="390"/>
        <v/>
      </c>
      <c r="R3421" s="132" t="str">
        <f>IFERROR(VLOOKUP(Q3421,PROVEEDORES!$A$2:$B$100,2,0),"")</f>
        <v/>
      </c>
      <c r="U3421" s="127" t="str">
        <f>IFERROR(VLOOKUP(V3421,TRANSPORTE!$A$4:$B$99,2,0),"")</f>
        <v/>
      </c>
      <c r="Y3421" s="127" t="str">
        <f>IFERROR(VLOOKUP(V3421,TRANSPORTE!$A$4:$C$99,3,0),"")</f>
        <v/>
      </c>
      <c r="Z3421" s="127" t="str">
        <f>IFERROR(VLOOKUP(V3421,TRANSPORTE!$A$4:$D$99,4,0),"")</f>
        <v/>
      </c>
      <c r="AA3421" s="127" t="str">
        <f>IFERROR(VLOOKUP(V3421,TRANSPORTE!$A$4:$E$99,5,0),"")</f>
        <v/>
      </c>
      <c r="AB3421" s="127" t="str">
        <f t="shared" si="392"/>
        <v/>
      </c>
      <c r="AC3421" s="127" t="str">
        <f t="shared" si="391"/>
        <v/>
      </c>
      <c r="AE3421" s="132" t="str">
        <f t="shared" si="389"/>
        <v/>
      </c>
      <c r="AH3421" s="127" t="str">
        <f t="shared" si="388"/>
        <v/>
      </c>
    </row>
    <row r="3422" spans="2:34" x14ac:dyDescent="0.3">
      <c r="B3422" s="127" t="str">
        <f t="shared" si="386"/>
        <v/>
      </c>
      <c r="C3422" s="127" t="str">
        <f t="shared" si="387"/>
        <v/>
      </c>
      <c r="E3422" s="159"/>
      <c r="F3422" s="148" t="str">
        <f>IFERROR(VLOOKUP(CONCATENATE(G3422,E3422),LOTES!$A$6:$D$1002,4,0),"")</f>
        <v/>
      </c>
      <c r="H3422" s="136" t="str">
        <f>IFERROR(VLOOKUP(CONCATENATE(G3422,E3422),LOTES!$A$6:$F$1000,6,0),"")</f>
        <v/>
      </c>
      <c r="I3422" s="132" t="str">
        <f t="shared" si="390"/>
        <v/>
      </c>
      <c r="R3422" s="132" t="str">
        <f>IFERROR(VLOOKUP(Q3422,PROVEEDORES!$A$2:$B$100,2,0),"")</f>
        <v/>
      </c>
      <c r="U3422" s="127" t="str">
        <f>IFERROR(VLOOKUP(V3422,TRANSPORTE!$A$4:$B$99,2,0),"")</f>
        <v/>
      </c>
      <c r="Y3422" s="127" t="str">
        <f>IFERROR(VLOOKUP(V3422,TRANSPORTE!$A$4:$C$99,3,0),"")</f>
        <v/>
      </c>
      <c r="Z3422" s="127" t="str">
        <f>IFERROR(VLOOKUP(V3422,TRANSPORTE!$A$4:$D$99,4,0),"")</f>
        <v/>
      </c>
      <c r="AA3422" s="127" t="str">
        <f>IFERROR(VLOOKUP(V3422,TRANSPORTE!$A$4:$E$99,5,0),"")</f>
        <v/>
      </c>
      <c r="AB3422" s="127" t="str">
        <f t="shared" si="392"/>
        <v/>
      </c>
      <c r="AC3422" s="127" t="str">
        <f t="shared" si="391"/>
        <v/>
      </c>
      <c r="AE3422" s="132" t="str">
        <f t="shared" si="389"/>
        <v/>
      </c>
      <c r="AH3422" s="127" t="str">
        <f t="shared" si="388"/>
        <v/>
      </c>
    </row>
    <row r="3423" spans="2:34" x14ac:dyDescent="0.3">
      <c r="B3423" s="127" t="str">
        <f t="shared" si="386"/>
        <v/>
      </c>
      <c r="C3423" s="127" t="str">
        <f t="shared" si="387"/>
        <v/>
      </c>
      <c r="E3423" s="159"/>
      <c r="F3423" s="148" t="str">
        <f>IFERROR(VLOOKUP(CONCATENATE(G3423,E3423),LOTES!$A$6:$D$1002,4,0),"")</f>
        <v/>
      </c>
      <c r="H3423" s="136" t="str">
        <f>IFERROR(VLOOKUP(CONCATENATE(G3423,E3423),LOTES!$A$6:$F$1000,6,0),"")</f>
        <v/>
      </c>
      <c r="I3423" s="132" t="str">
        <f t="shared" si="390"/>
        <v/>
      </c>
      <c r="R3423" s="132" t="str">
        <f>IFERROR(VLOOKUP(Q3423,PROVEEDORES!$A$2:$B$100,2,0),"")</f>
        <v/>
      </c>
      <c r="U3423" s="127" t="str">
        <f>IFERROR(VLOOKUP(V3423,TRANSPORTE!$A$4:$B$99,2,0),"")</f>
        <v/>
      </c>
      <c r="Y3423" s="127" t="str">
        <f>IFERROR(VLOOKUP(V3423,TRANSPORTE!$A$4:$C$99,3,0),"")</f>
        <v/>
      </c>
      <c r="Z3423" s="127" t="str">
        <f>IFERROR(VLOOKUP(V3423,TRANSPORTE!$A$4:$D$99,4,0),"")</f>
        <v/>
      </c>
      <c r="AA3423" s="127" t="str">
        <f>IFERROR(VLOOKUP(V3423,TRANSPORTE!$A$4:$E$99,5,0),"")</f>
        <v/>
      </c>
      <c r="AB3423" s="127" t="str">
        <f t="shared" si="392"/>
        <v/>
      </c>
      <c r="AC3423" s="127" t="str">
        <f t="shared" si="391"/>
        <v/>
      </c>
      <c r="AE3423" s="132" t="str">
        <f t="shared" si="389"/>
        <v/>
      </c>
      <c r="AH3423" s="127" t="str">
        <f t="shared" si="388"/>
        <v/>
      </c>
    </row>
    <row r="3424" spans="2:34" x14ac:dyDescent="0.3">
      <c r="B3424" s="127" t="str">
        <f t="shared" si="386"/>
        <v/>
      </c>
      <c r="C3424" s="127" t="str">
        <f t="shared" si="387"/>
        <v/>
      </c>
      <c r="E3424" s="159"/>
      <c r="F3424" s="148" t="str">
        <f>IFERROR(VLOOKUP(CONCATENATE(G3424,E3424),LOTES!$A$6:$D$1002,4,0),"")</f>
        <v/>
      </c>
      <c r="H3424" s="136" t="str">
        <f>IFERROR(VLOOKUP(CONCATENATE(G3424,E3424),LOTES!$A$6:$F$1000,6,0),"")</f>
        <v/>
      </c>
      <c r="I3424" s="132" t="str">
        <f t="shared" si="390"/>
        <v/>
      </c>
      <c r="R3424" s="132" t="str">
        <f>IFERROR(VLOOKUP(Q3424,PROVEEDORES!$A$2:$B$100,2,0),"")</f>
        <v/>
      </c>
      <c r="U3424" s="127" t="str">
        <f>IFERROR(VLOOKUP(V3424,TRANSPORTE!$A$4:$B$99,2,0),"")</f>
        <v/>
      </c>
      <c r="Y3424" s="127" t="str">
        <f>IFERROR(VLOOKUP(V3424,TRANSPORTE!$A$4:$C$99,3,0),"")</f>
        <v/>
      </c>
      <c r="Z3424" s="127" t="str">
        <f>IFERROR(VLOOKUP(V3424,TRANSPORTE!$A$4:$D$99,4,0),"")</f>
        <v/>
      </c>
      <c r="AA3424" s="127" t="str">
        <f>IFERROR(VLOOKUP(V3424,TRANSPORTE!$A$4:$E$99,5,0),"")</f>
        <v/>
      </c>
      <c r="AB3424" s="127" t="str">
        <f t="shared" si="392"/>
        <v/>
      </c>
      <c r="AC3424" s="127" t="str">
        <f t="shared" si="391"/>
        <v/>
      </c>
      <c r="AE3424" s="132" t="str">
        <f t="shared" si="389"/>
        <v/>
      </c>
      <c r="AH3424" s="127" t="str">
        <f t="shared" si="388"/>
        <v/>
      </c>
    </row>
    <row r="3425" spans="2:34" x14ac:dyDescent="0.3">
      <c r="B3425" s="127" t="str">
        <f t="shared" si="386"/>
        <v/>
      </c>
      <c r="C3425" s="127" t="str">
        <f t="shared" si="387"/>
        <v/>
      </c>
      <c r="E3425" s="159"/>
      <c r="F3425" s="148" t="str">
        <f>IFERROR(VLOOKUP(CONCATENATE(G3425,E3425),LOTES!$A$6:$D$1002,4,0),"")</f>
        <v/>
      </c>
      <c r="H3425" s="136" t="str">
        <f>IFERROR(VLOOKUP(CONCATENATE(G3425,E3425),LOTES!$A$6:$F$1000,6,0),"")</f>
        <v/>
      </c>
      <c r="I3425" s="132" t="str">
        <f t="shared" si="390"/>
        <v/>
      </c>
      <c r="R3425" s="132" t="str">
        <f>IFERROR(VLOOKUP(Q3425,PROVEEDORES!$A$2:$B$100,2,0),"")</f>
        <v/>
      </c>
      <c r="U3425" s="127" t="str">
        <f>IFERROR(VLOOKUP(V3425,TRANSPORTE!$A$4:$B$99,2,0),"")</f>
        <v/>
      </c>
      <c r="Y3425" s="127" t="str">
        <f>IFERROR(VLOOKUP(V3425,TRANSPORTE!$A$4:$C$99,3,0),"")</f>
        <v/>
      </c>
      <c r="Z3425" s="127" t="str">
        <f>IFERROR(VLOOKUP(V3425,TRANSPORTE!$A$4:$D$99,4,0),"")</f>
        <v/>
      </c>
      <c r="AA3425" s="127" t="str">
        <f>IFERROR(VLOOKUP(V3425,TRANSPORTE!$A$4:$E$99,5,0),"")</f>
        <v/>
      </c>
      <c r="AB3425" s="127" t="str">
        <f t="shared" si="392"/>
        <v/>
      </c>
      <c r="AC3425" s="127" t="str">
        <f t="shared" si="391"/>
        <v/>
      </c>
      <c r="AE3425" s="132" t="str">
        <f t="shared" si="389"/>
        <v/>
      </c>
      <c r="AH3425" s="127" t="str">
        <f t="shared" si="388"/>
        <v/>
      </c>
    </row>
    <row r="3426" spans="2:34" x14ac:dyDescent="0.3">
      <c r="B3426" s="127" t="str">
        <f t="shared" si="386"/>
        <v/>
      </c>
      <c r="C3426" s="127" t="str">
        <f t="shared" si="387"/>
        <v/>
      </c>
      <c r="E3426" s="159"/>
      <c r="F3426" s="148" t="str">
        <f>IFERROR(VLOOKUP(CONCATENATE(G3426,E3426),LOTES!$A$6:$D$1002,4,0),"")</f>
        <v/>
      </c>
      <c r="H3426" s="136" t="str">
        <f>IFERROR(VLOOKUP(CONCATENATE(G3426,E3426),LOTES!$A$6:$F$1000,6,0),"")</f>
        <v/>
      </c>
      <c r="I3426" s="132" t="str">
        <f t="shared" si="390"/>
        <v/>
      </c>
      <c r="R3426" s="132" t="str">
        <f>IFERROR(VLOOKUP(Q3426,PROVEEDORES!$A$2:$B$100,2,0),"")</f>
        <v/>
      </c>
      <c r="U3426" s="127" t="str">
        <f>IFERROR(VLOOKUP(V3426,TRANSPORTE!$A$4:$B$99,2,0),"")</f>
        <v/>
      </c>
      <c r="Y3426" s="127" t="str">
        <f>IFERROR(VLOOKUP(V3426,TRANSPORTE!$A$4:$C$99,3,0),"")</f>
        <v/>
      </c>
      <c r="Z3426" s="127" t="str">
        <f>IFERROR(VLOOKUP(V3426,TRANSPORTE!$A$4:$D$99,4,0),"")</f>
        <v/>
      </c>
      <c r="AA3426" s="127" t="str">
        <f>IFERROR(VLOOKUP(V3426,TRANSPORTE!$A$4:$E$99,5,0),"")</f>
        <v/>
      </c>
      <c r="AB3426" s="127" t="str">
        <f t="shared" si="392"/>
        <v/>
      </c>
      <c r="AC3426" s="127" t="str">
        <f t="shared" si="391"/>
        <v/>
      </c>
      <c r="AE3426" s="132" t="str">
        <f t="shared" si="389"/>
        <v/>
      </c>
      <c r="AH3426" s="127" t="str">
        <f t="shared" si="388"/>
        <v/>
      </c>
    </row>
    <row r="3427" spans="2:34" x14ac:dyDescent="0.3">
      <c r="B3427" s="127" t="str">
        <f t="shared" si="386"/>
        <v/>
      </c>
      <c r="C3427" s="127" t="str">
        <f t="shared" si="387"/>
        <v/>
      </c>
      <c r="E3427" s="159"/>
      <c r="F3427" s="148" t="str">
        <f>IFERROR(VLOOKUP(CONCATENATE(G3427,E3427),LOTES!$A$6:$D$1002,4,0),"")</f>
        <v/>
      </c>
      <c r="H3427" s="136" t="str">
        <f>IFERROR(VLOOKUP(CONCATENATE(G3427,E3427),LOTES!$A$6:$F$1000,6,0),"")</f>
        <v/>
      </c>
      <c r="I3427" s="132" t="str">
        <f t="shared" si="390"/>
        <v/>
      </c>
      <c r="R3427" s="132" t="str">
        <f>IFERROR(VLOOKUP(Q3427,PROVEEDORES!$A$2:$B$100,2,0),"")</f>
        <v/>
      </c>
      <c r="U3427" s="127" t="str">
        <f>IFERROR(VLOOKUP(V3427,TRANSPORTE!$A$4:$B$99,2,0),"")</f>
        <v/>
      </c>
      <c r="Y3427" s="127" t="str">
        <f>IFERROR(VLOOKUP(V3427,TRANSPORTE!$A$4:$C$99,3,0),"")</f>
        <v/>
      </c>
      <c r="Z3427" s="127" t="str">
        <f>IFERROR(VLOOKUP(V3427,TRANSPORTE!$A$4:$D$99,4,0),"")</f>
        <v/>
      </c>
      <c r="AA3427" s="127" t="str">
        <f>IFERROR(VLOOKUP(V3427,TRANSPORTE!$A$4:$E$99,5,0),"")</f>
        <v/>
      </c>
      <c r="AB3427" s="127" t="str">
        <f t="shared" si="392"/>
        <v/>
      </c>
      <c r="AC3427" s="127" t="str">
        <f t="shared" si="391"/>
        <v/>
      </c>
      <c r="AE3427" s="132" t="str">
        <f t="shared" si="389"/>
        <v/>
      </c>
      <c r="AH3427" s="127" t="str">
        <f t="shared" si="388"/>
        <v/>
      </c>
    </row>
    <row r="3428" spans="2:34" x14ac:dyDescent="0.3">
      <c r="B3428" s="127" t="str">
        <f t="shared" si="386"/>
        <v/>
      </c>
      <c r="C3428" s="127" t="str">
        <f t="shared" si="387"/>
        <v/>
      </c>
      <c r="E3428" s="159"/>
      <c r="F3428" s="148" t="str">
        <f>IFERROR(VLOOKUP(CONCATENATE(G3428,E3428),LOTES!$A$6:$D$1002,4,0),"")</f>
        <v/>
      </c>
      <c r="H3428" s="136" t="str">
        <f>IFERROR(VLOOKUP(CONCATENATE(G3428,E3428),LOTES!$A$6:$F$1000,6,0),"")</f>
        <v/>
      </c>
      <c r="I3428" s="132" t="str">
        <f t="shared" si="390"/>
        <v/>
      </c>
      <c r="R3428" s="132" t="str">
        <f>IFERROR(VLOOKUP(Q3428,PROVEEDORES!$A$2:$B$100,2,0),"")</f>
        <v/>
      </c>
      <c r="U3428" s="127" t="str">
        <f>IFERROR(VLOOKUP(V3428,TRANSPORTE!$A$4:$B$99,2,0),"")</f>
        <v/>
      </c>
      <c r="Y3428" s="127" t="str">
        <f>IFERROR(VLOOKUP(V3428,TRANSPORTE!$A$4:$C$99,3,0),"")</f>
        <v/>
      </c>
      <c r="Z3428" s="127" t="str">
        <f>IFERROR(VLOOKUP(V3428,TRANSPORTE!$A$4:$D$99,4,0),"")</f>
        <v/>
      </c>
      <c r="AA3428" s="127" t="str">
        <f>IFERROR(VLOOKUP(V3428,TRANSPORTE!$A$4:$E$99,5,0),"")</f>
        <v/>
      </c>
      <c r="AB3428" s="127" t="str">
        <f t="shared" si="392"/>
        <v/>
      </c>
      <c r="AC3428" s="127" t="str">
        <f t="shared" si="391"/>
        <v/>
      </c>
      <c r="AE3428" s="132" t="str">
        <f t="shared" si="389"/>
        <v/>
      </c>
      <c r="AH3428" s="127" t="str">
        <f t="shared" si="388"/>
        <v/>
      </c>
    </row>
    <row r="3429" spans="2:34" x14ac:dyDescent="0.3">
      <c r="B3429" s="127" t="str">
        <f t="shared" si="386"/>
        <v/>
      </c>
      <c r="C3429" s="127" t="str">
        <f t="shared" si="387"/>
        <v/>
      </c>
      <c r="E3429" s="159"/>
      <c r="F3429" s="148" t="str">
        <f>IFERROR(VLOOKUP(CONCATENATE(G3429,E3429),LOTES!$A$6:$D$1002,4,0),"")</f>
        <v/>
      </c>
      <c r="H3429" s="136" t="str">
        <f>IFERROR(VLOOKUP(CONCATENATE(G3429,E3429),LOTES!$A$6:$F$1000,6,0),"")</f>
        <v/>
      </c>
      <c r="I3429" s="132" t="str">
        <f t="shared" si="390"/>
        <v/>
      </c>
      <c r="R3429" s="132" t="str">
        <f>IFERROR(VLOOKUP(Q3429,PROVEEDORES!$A$2:$B$100,2,0),"")</f>
        <v/>
      </c>
      <c r="U3429" s="127" t="str">
        <f>IFERROR(VLOOKUP(V3429,TRANSPORTE!$A$4:$B$99,2,0),"")</f>
        <v/>
      </c>
      <c r="Y3429" s="127" t="str">
        <f>IFERROR(VLOOKUP(V3429,TRANSPORTE!$A$4:$C$99,3,0),"")</f>
        <v/>
      </c>
      <c r="Z3429" s="127" t="str">
        <f>IFERROR(VLOOKUP(V3429,TRANSPORTE!$A$4:$D$99,4,0),"")</f>
        <v/>
      </c>
      <c r="AA3429" s="127" t="str">
        <f>IFERROR(VLOOKUP(V3429,TRANSPORTE!$A$4:$E$99,5,0),"")</f>
        <v/>
      </c>
      <c r="AB3429" s="127" t="str">
        <f t="shared" si="392"/>
        <v/>
      </c>
      <c r="AC3429" s="127" t="str">
        <f t="shared" si="391"/>
        <v/>
      </c>
      <c r="AE3429" s="132" t="str">
        <f t="shared" si="389"/>
        <v/>
      </c>
      <c r="AH3429" s="127" t="str">
        <f t="shared" si="388"/>
        <v/>
      </c>
    </row>
    <row r="3430" spans="2:34" x14ac:dyDescent="0.3">
      <c r="B3430" s="127" t="str">
        <f t="shared" si="386"/>
        <v/>
      </c>
      <c r="C3430" s="127" t="str">
        <f t="shared" si="387"/>
        <v/>
      </c>
      <c r="E3430" s="159"/>
      <c r="F3430" s="148" t="str">
        <f>IFERROR(VLOOKUP(CONCATENATE(G3430,E3430),LOTES!$A$6:$D$1002,4,0),"")</f>
        <v/>
      </c>
      <c r="H3430" s="136" t="str">
        <f>IFERROR(VLOOKUP(CONCATENATE(G3430,E3430),LOTES!$A$6:$F$1000,6,0),"")</f>
        <v/>
      </c>
      <c r="I3430" s="132" t="str">
        <f t="shared" si="390"/>
        <v/>
      </c>
      <c r="R3430" s="132" t="str">
        <f>IFERROR(VLOOKUP(Q3430,PROVEEDORES!$A$2:$B$100,2,0),"")</f>
        <v/>
      </c>
      <c r="U3430" s="127" t="str">
        <f>IFERROR(VLOOKUP(V3430,TRANSPORTE!$A$4:$B$99,2,0),"")</f>
        <v/>
      </c>
      <c r="Y3430" s="127" t="str">
        <f>IFERROR(VLOOKUP(V3430,TRANSPORTE!$A$4:$C$99,3,0),"")</f>
        <v/>
      </c>
      <c r="Z3430" s="127" t="str">
        <f>IFERROR(VLOOKUP(V3430,TRANSPORTE!$A$4:$D$99,4,0),"")</f>
        <v/>
      </c>
      <c r="AA3430" s="127" t="str">
        <f>IFERROR(VLOOKUP(V3430,TRANSPORTE!$A$4:$E$99,5,0),"")</f>
        <v/>
      </c>
      <c r="AB3430" s="127" t="str">
        <f t="shared" si="392"/>
        <v/>
      </c>
      <c r="AC3430" s="127" t="str">
        <f t="shared" si="391"/>
        <v/>
      </c>
      <c r="AE3430" s="132" t="str">
        <f t="shared" si="389"/>
        <v/>
      </c>
      <c r="AH3430" s="127" t="str">
        <f t="shared" si="388"/>
        <v/>
      </c>
    </row>
    <row r="3431" spans="2:34" x14ac:dyDescent="0.3">
      <c r="B3431" s="127" t="str">
        <f t="shared" si="386"/>
        <v/>
      </c>
      <c r="C3431" s="127" t="str">
        <f t="shared" si="387"/>
        <v/>
      </c>
      <c r="E3431" s="159"/>
      <c r="F3431" s="148" t="str">
        <f>IFERROR(VLOOKUP(CONCATENATE(G3431,E3431),LOTES!$A$6:$D$1002,4,0),"")</f>
        <v/>
      </c>
      <c r="H3431" s="136" t="str">
        <f>IFERROR(VLOOKUP(CONCATENATE(G3431,E3431),LOTES!$A$6:$F$1000,6,0),"")</f>
        <v/>
      </c>
      <c r="I3431" s="132" t="str">
        <f t="shared" si="390"/>
        <v/>
      </c>
      <c r="R3431" s="132" t="str">
        <f>IFERROR(VLOOKUP(Q3431,PROVEEDORES!$A$2:$B$100,2,0),"")</f>
        <v/>
      </c>
      <c r="U3431" s="127" t="str">
        <f>IFERROR(VLOOKUP(V3431,TRANSPORTE!$A$4:$B$99,2,0),"")</f>
        <v/>
      </c>
      <c r="Y3431" s="127" t="str">
        <f>IFERROR(VLOOKUP(V3431,TRANSPORTE!$A$4:$C$99,3,0),"")</f>
        <v/>
      </c>
      <c r="Z3431" s="127" t="str">
        <f>IFERROR(VLOOKUP(V3431,TRANSPORTE!$A$4:$D$99,4,0),"")</f>
        <v/>
      </c>
      <c r="AA3431" s="127" t="str">
        <f>IFERROR(VLOOKUP(V3431,TRANSPORTE!$A$4:$E$99,5,0),"")</f>
        <v/>
      </c>
      <c r="AB3431" s="127" t="str">
        <f t="shared" si="392"/>
        <v/>
      </c>
      <c r="AC3431" s="127" t="str">
        <f t="shared" si="391"/>
        <v/>
      </c>
      <c r="AE3431" s="132" t="str">
        <f t="shared" si="389"/>
        <v/>
      </c>
      <c r="AH3431" s="127" t="str">
        <f t="shared" si="388"/>
        <v/>
      </c>
    </row>
    <row r="3432" spans="2:34" x14ac:dyDescent="0.3">
      <c r="B3432" s="127" t="str">
        <f t="shared" si="386"/>
        <v/>
      </c>
      <c r="C3432" s="127" t="str">
        <f t="shared" si="387"/>
        <v/>
      </c>
      <c r="E3432" s="159"/>
      <c r="F3432" s="148" t="str">
        <f>IFERROR(VLOOKUP(CONCATENATE(G3432,E3432),LOTES!$A$6:$D$1002,4,0),"")</f>
        <v/>
      </c>
      <c r="H3432" s="136" t="str">
        <f>IFERROR(VLOOKUP(CONCATENATE(G3432,E3432),LOTES!$A$6:$F$1000,6,0),"")</f>
        <v/>
      </c>
      <c r="I3432" s="132" t="str">
        <f t="shared" si="390"/>
        <v/>
      </c>
      <c r="R3432" s="132" t="str">
        <f>IFERROR(VLOOKUP(Q3432,PROVEEDORES!$A$2:$B$100,2,0),"")</f>
        <v/>
      </c>
      <c r="U3432" s="127" t="str">
        <f>IFERROR(VLOOKUP(V3432,TRANSPORTE!$A$4:$B$99,2,0),"")</f>
        <v/>
      </c>
      <c r="Y3432" s="127" t="str">
        <f>IFERROR(VLOOKUP(V3432,TRANSPORTE!$A$4:$C$99,3,0),"")</f>
        <v/>
      </c>
      <c r="Z3432" s="127" t="str">
        <f>IFERROR(VLOOKUP(V3432,TRANSPORTE!$A$4:$D$99,4,0),"")</f>
        <v/>
      </c>
      <c r="AA3432" s="127" t="str">
        <f>IFERROR(VLOOKUP(V3432,TRANSPORTE!$A$4:$E$99,5,0),"")</f>
        <v/>
      </c>
      <c r="AB3432" s="127" t="str">
        <f t="shared" si="392"/>
        <v/>
      </c>
      <c r="AC3432" s="127" t="str">
        <f t="shared" si="391"/>
        <v/>
      </c>
      <c r="AE3432" s="132" t="str">
        <f t="shared" si="389"/>
        <v/>
      </c>
      <c r="AH3432" s="127" t="str">
        <f t="shared" si="388"/>
        <v/>
      </c>
    </row>
    <row r="3433" spans="2:34" x14ac:dyDescent="0.3">
      <c r="B3433" s="127" t="str">
        <f t="shared" si="386"/>
        <v/>
      </c>
      <c r="C3433" s="127" t="str">
        <f t="shared" si="387"/>
        <v/>
      </c>
      <c r="E3433" s="159"/>
      <c r="F3433" s="148" t="str">
        <f>IFERROR(VLOOKUP(CONCATENATE(G3433,E3433),LOTES!$A$6:$D$1002,4,0),"")</f>
        <v/>
      </c>
      <c r="H3433" s="136" t="str">
        <f>IFERROR(VLOOKUP(CONCATENATE(G3433,E3433),LOTES!$A$6:$F$1000,6,0),"")</f>
        <v/>
      </c>
      <c r="I3433" s="132" t="str">
        <f t="shared" si="390"/>
        <v/>
      </c>
      <c r="R3433" s="132" t="str">
        <f>IFERROR(VLOOKUP(Q3433,PROVEEDORES!$A$2:$B$100,2,0),"")</f>
        <v/>
      </c>
      <c r="U3433" s="127" t="str">
        <f>IFERROR(VLOOKUP(V3433,TRANSPORTE!$A$4:$B$99,2,0),"")</f>
        <v/>
      </c>
      <c r="Y3433" s="127" t="str">
        <f>IFERROR(VLOOKUP(V3433,TRANSPORTE!$A$4:$C$99,3,0),"")</f>
        <v/>
      </c>
      <c r="Z3433" s="127" t="str">
        <f>IFERROR(VLOOKUP(V3433,TRANSPORTE!$A$4:$D$99,4,0),"")</f>
        <v/>
      </c>
      <c r="AA3433" s="127" t="str">
        <f>IFERROR(VLOOKUP(V3433,TRANSPORTE!$A$4:$E$99,5,0),"")</f>
        <v/>
      </c>
      <c r="AB3433" s="127" t="str">
        <f t="shared" si="392"/>
        <v/>
      </c>
      <c r="AC3433" s="127" t="str">
        <f t="shared" si="391"/>
        <v/>
      </c>
      <c r="AE3433" s="132" t="str">
        <f t="shared" si="389"/>
        <v/>
      </c>
      <c r="AH3433" s="127" t="str">
        <f t="shared" si="388"/>
        <v/>
      </c>
    </row>
    <row r="3434" spans="2:34" x14ac:dyDescent="0.3">
      <c r="B3434" s="127" t="str">
        <f t="shared" si="386"/>
        <v/>
      </c>
      <c r="C3434" s="127" t="str">
        <f t="shared" si="387"/>
        <v/>
      </c>
      <c r="E3434" s="159"/>
      <c r="F3434" s="148" t="str">
        <f>IFERROR(VLOOKUP(CONCATENATE(G3434,E3434),LOTES!$A$6:$D$1002,4,0),"")</f>
        <v/>
      </c>
      <c r="H3434" s="136" t="str">
        <f>IFERROR(VLOOKUP(CONCATENATE(G3434,E3434),LOTES!$A$6:$F$1000,6,0),"")</f>
        <v/>
      </c>
      <c r="I3434" s="132" t="str">
        <f t="shared" si="390"/>
        <v/>
      </c>
      <c r="R3434" s="132" t="str">
        <f>IFERROR(VLOOKUP(Q3434,PROVEEDORES!$A$2:$B$100,2,0),"")</f>
        <v/>
      </c>
      <c r="U3434" s="127" t="str">
        <f>IFERROR(VLOOKUP(V3434,TRANSPORTE!$A$4:$B$99,2,0),"")</f>
        <v/>
      </c>
      <c r="Y3434" s="127" t="str">
        <f>IFERROR(VLOOKUP(V3434,TRANSPORTE!$A$4:$C$99,3,0),"")</f>
        <v/>
      </c>
      <c r="Z3434" s="127" t="str">
        <f>IFERROR(VLOOKUP(V3434,TRANSPORTE!$A$4:$D$99,4,0),"")</f>
        <v/>
      </c>
      <c r="AA3434" s="127" t="str">
        <f>IFERROR(VLOOKUP(V3434,TRANSPORTE!$A$4:$E$99,5,0),"")</f>
        <v/>
      </c>
      <c r="AB3434" s="127" t="str">
        <f t="shared" si="392"/>
        <v/>
      </c>
      <c r="AC3434" s="127" t="str">
        <f t="shared" si="391"/>
        <v/>
      </c>
      <c r="AE3434" s="132" t="str">
        <f t="shared" si="389"/>
        <v/>
      </c>
      <c r="AH3434" s="127" t="str">
        <f t="shared" si="388"/>
        <v/>
      </c>
    </row>
    <row r="3435" spans="2:34" x14ac:dyDescent="0.3">
      <c r="B3435" s="127" t="str">
        <f t="shared" si="386"/>
        <v/>
      </c>
      <c r="C3435" s="127" t="str">
        <f t="shared" si="387"/>
        <v/>
      </c>
      <c r="E3435" s="159"/>
      <c r="F3435" s="148" t="str">
        <f>IFERROR(VLOOKUP(CONCATENATE(G3435,E3435),LOTES!$A$6:$D$1002,4,0),"")</f>
        <v/>
      </c>
      <c r="H3435" s="136" t="str">
        <f>IFERROR(VLOOKUP(CONCATENATE(G3435,E3435),LOTES!$A$6:$F$1000,6,0),"")</f>
        <v/>
      </c>
      <c r="I3435" s="132" t="str">
        <f t="shared" si="390"/>
        <v/>
      </c>
      <c r="R3435" s="132" t="str">
        <f>IFERROR(VLOOKUP(Q3435,PROVEEDORES!$A$2:$B$100,2,0),"")</f>
        <v/>
      </c>
      <c r="U3435" s="127" t="str">
        <f>IFERROR(VLOOKUP(V3435,TRANSPORTE!$A$4:$B$99,2,0),"")</f>
        <v/>
      </c>
      <c r="Y3435" s="127" t="str">
        <f>IFERROR(VLOOKUP(V3435,TRANSPORTE!$A$4:$C$99,3,0),"")</f>
        <v/>
      </c>
      <c r="Z3435" s="127" t="str">
        <f>IFERROR(VLOOKUP(V3435,TRANSPORTE!$A$4:$D$99,4,0),"")</f>
        <v/>
      </c>
      <c r="AA3435" s="127" t="str">
        <f>IFERROR(VLOOKUP(V3435,TRANSPORTE!$A$4:$E$99,5,0),"")</f>
        <v/>
      </c>
      <c r="AB3435" s="127" t="str">
        <f t="shared" si="392"/>
        <v/>
      </c>
      <c r="AC3435" s="127" t="str">
        <f t="shared" si="391"/>
        <v/>
      </c>
      <c r="AE3435" s="132" t="str">
        <f t="shared" si="389"/>
        <v/>
      </c>
      <c r="AH3435" s="127" t="str">
        <f t="shared" si="388"/>
        <v/>
      </c>
    </row>
    <row r="3436" spans="2:34" x14ac:dyDescent="0.3">
      <c r="B3436" s="127" t="str">
        <f t="shared" si="386"/>
        <v/>
      </c>
      <c r="C3436" s="127" t="str">
        <f t="shared" si="387"/>
        <v/>
      </c>
      <c r="E3436" s="159"/>
      <c r="F3436" s="148" t="str">
        <f>IFERROR(VLOOKUP(CONCATENATE(G3436,E3436),LOTES!$A$6:$D$1002,4,0),"")</f>
        <v/>
      </c>
      <c r="H3436" s="136" t="str">
        <f>IFERROR(VLOOKUP(CONCATENATE(G3436,E3436),LOTES!$A$6:$F$1000,6,0),"")</f>
        <v/>
      </c>
      <c r="I3436" s="132" t="str">
        <f t="shared" si="390"/>
        <v/>
      </c>
      <c r="R3436" s="132" t="str">
        <f>IFERROR(VLOOKUP(Q3436,PROVEEDORES!$A$2:$B$100,2,0),"")</f>
        <v/>
      </c>
      <c r="U3436" s="127" t="str">
        <f>IFERROR(VLOOKUP(V3436,TRANSPORTE!$A$4:$B$99,2,0),"")</f>
        <v/>
      </c>
      <c r="Y3436" s="127" t="str">
        <f>IFERROR(VLOOKUP(V3436,TRANSPORTE!$A$4:$C$99,3,0),"")</f>
        <v/>
      </c>
      <c r="Z3436" s="127" t="str">
        <f>IFERROR(VLOOKUP(V3436,TRANSPORTE!$A$4:$D$99,4,0),"")</f>
        <v/>
      </c>
      <c r="AA3436" s="127" t="str">
        <f>IFERROR(VLOOKUP(V3436,TRANSPORTE!$A$4:$E$99,5,0),"")</f>
        <v/>
      </c>
      <c r="AB3436" s="127" t="str">
        <f t="shared" si="392"/>
        <v/>
      </c>
      <c r="AC3436" s="127" t="str">
        <f t="shared" si="391"/>
        <v/>
      </c>
      <c r="AE3436" s="132" t="str">
        <f t="shared" si="389"/>
        <v/>
      </c>
      <c r="AH3436" s="127" t="str">
        <f t="shared" si="388"/>
        <v/>
      </c>
    </row>
    <row r="3437" spans="2:34" x14ac:dyDescent="0.3">
      <c r="B3437" s="127" t="str">
        <f t="shared" si="386"/>
        <v/>
      </c>
      <c r="C3437" s="127" t="str">
        <f t="shared" si="387"/>
        <v/>
      </c>
      <c r="E3437" s="159"/>
      <c r="F3437" s="148" t="str">
        <f>IFERROR(VLOOKUP(CONCATENATE(G3437,E3437),LOTES!$A$6:$D$1002,4,0),"")</f>
        <v/>
      </c>
      <c r="H3437" s="136" t="str">
        <f>IFERROR(VLOOKUP(CONCATENATE(G3437,E3437),LOTES!$A$6:$F$1000,6,0),"")</f>
        <v/>
      </c>
      <c r="I3437" s="132" t="str">
        <f t="shared" si="390"/>
        <v/>
      </c>
      <c r="R3437" s="132" t="str">
        <f>IFERROR(VLOOKUP(Q3437,PROVEEDORES!$A$2:$B$100,2,0),"")</f>
        <v/>
      </c>
      <c r="U3437" s="127" t="str">
        <f>IFERROR(VLOOKUP(V3437,TRANSPORTE!$A$4:$B$99,2,0),"")</f>
        <v/>
      </c>
      <c r="Y3437" s="127" t="str">
        <f>IFERROR(VLOOKUP(V3437,TRANSPORTE!$A$4:$C$99,3,0),"")</f>
        <v/>
      </c>
      <c r="Z3437" s="127" t="str">
        <f>IFERROR(VLOOKUP(V3437,TRANSPORTE!$A$4:$D$99,4,0),"")</f>
        <v/>
      </c>
      <c r="AA3437" s="127" t="str">
        <f>IFERROR(VLOOKUP(V3437,TRANSPORTE!$A$4:$E$99,5,0),"")</f>
        <v/>
      </c>
      <c r="AB3437" s="127" t="str">
        <f t="shared" si="392"/>
        <v/>
      </c>
      <c r="AC3437" s="127" t="str">
        <f t="shared" si="391"/>
        <v/>
      </c>
      <c r="AE3437" s="132" t="str">
        <f t="shared" si="389"/>
        <v/>
      </c>
      <c r="AH3437" s="127" t="str">
        <f t="shared" si="388"/>
        <v/>
      </c>
    </row>
    <row r="3438" spans="2:34" x14ac:dyDescent="0.3">
      <c r="B3438" s="127" t="str">
        <f t="shared" si="386"/>
        <v/>
      </c>
      <c r="C3438" s="127" t="str">
        <f t="shared" si="387"/>
        <v/>
      </c>
      <c r="E3438" s="159"/>
      <c r="F3438" s="148" t="str">
        <f>IFERROR(VLOOKUP(CONCATENATE(G3438,E3438),LOTES!$A$6:$D$1002,4,0),"")</f>
        <v/>
      </c>
      <c r="H3438" s="136" t="str">
        <f>IFERROR(VLOOKUP(CONCATENATE(G3438,E3438),LOTES!$A$6:$F$1000,6,0),"")</f>
        <v/>
      </c>
      <c r="I3438" s="132" t="str">
        <f t="shared" si="390"/>
        <v/>
      </c>
      <c r="R3438" s="132" t="str">
        <f>IFERROR(VLOOKUP(Q3438,PROVEEDORES!$A$2:$B$100,2,0),"")</f>
        <v/>
      </c>
      <c r="U3438" s="127" t="str">
        <f>IFERROR(VLOOKUP(V3438,TRANSPORTE!$A$4:$B$99,2,0),"")</f>
        <v/>
      </c>
      <c r="Y3438" s="127" t="str">
        <f>IFERROR(VLOOKUP(V3438,TRANSPORTE!$A$4:$C$99,3,0),"")</f>
        <v/>
      </c>
      <c r="Z3438" s="127" t="str">
        <f>IFERROR(VLOOKUP(V3438,TRANSPORTE!$A$4:$D$99,4,0),"")</f>
        <v/>
      </c>
      <c r="AA3438" s="127" t="str">
        <f>IFERROR(VLOOKUP(V3438,TRANSPORTE!$A$4:$E$99,5,0),"")</f>
        <v/>
      </c>
      <c r="AB3438" s="127" t="str">
        <f t="shared" si="392"/>
        <v/>
      </c>
      <c r="AC3438" s="127" t="str">
        <f t="shared" si="391"/>
        <v/>
      </c>
      <c r="AE3438" s="132" t="str">
        <f t="shared" si="389"/>
        <v/>
      </c>
      <c r="AH3438" s="127" t="str">
        <f t="shared" si="388"/>
        <v/>
      </c>
    </row>
    <row r="3439" spans="2:34" x14ac:dyDescent="0.3">
      <c r="B3439" s="127" t="str">
        <f t="shared" si="386"/>
        <v/>
      </c>
      <c r="C3439" s="127" t="str">
        <f t="shared" si="387"/>
        <v/>
      </c>
      <c r="E3439" s="159"/>
      <c r="F3439" s="148" t="str">
        <f>IFERROR(VLOOKUP(CONCATENATE(G3439,E3439),LOTES!$A$6:$D$1002,4,0),"")</f>
        <v/>
      </c>
      <c r="H3439" s="136" t="str">
        <f>IFERROR(VLOOKUP(CONCATENATE(G3439,E3439),LOTES!$A$6:$F$1000,6,0),"")</f>
        <v/>
      </c>
      <c r="I3439" s="132" t="str">
        <f t="shared" si="390"/>
        <v/>
      </c>
      <c r="R3439" s="132" t="str">
        <f>IFERROR(VLOOKUP(Q3439,PROVEEDORES!$A$2:$B$100,2,0),"")</f>
        <v/>
      </c>
      <c r="U3439" s="127" t="str">
        <f>IFERROR(VLOOKUP(V3439,TRANSPORTE!$A$4:$B$99,2,0),"")</f>
        <v/>
      </c>
      <c r="Y3439" s="127" t="str">
        <f>IFERROR(VLOOKUP(V3439,TRANSPORTE!$A$4:$C$99,3,0),"")</f>
        <v/>
      </c>
      <c r="Z3439" s="127" t="str">
        <f>IFERROR(VLOOKUP(V3439,TRANSPORTE!$A$4:$D$99,4,0),"")</f>
        <v/>
      </c>
      <c r="AA3439" s="127" t="str">
        <f>IFERROR(VLOOKUP(V3439,TRANSPORTE!$A$4:$E$99,5,0),"")</f>
        <v/>
      </c>
      <c r="AB3439" s="127" t="str">
        <f t="shared" si="392"/>
        <v/>
      </c>
      <c r="AC3439" s="127" t="str">
        <f t="shared" si="391"/>
        <v/>
      </c>
      <c r="AE3439" s="132" t="str">
        <f t="shared" si="389"/>
        <v/>
      </c>
      <c r="AH3439" s="127" t="str">
        <f t="shared" si="388"/>
        <v/>
      </c>
    </row>
    <row r="3440" spans="2:34" x14ac:dyDescent="0.3">
      <c r="B3440" s="127" t="str">
        <f t="shared" si="386"/>
        <v/>
      </c>
      <c r="C3440" s="127" t="str">
        <f t="shared" si="387"/>
        <v/>
      </c>
      <c r="E3440" s="159"/>
      <c r="F3440" s="148" t="str">
        <f>IFERROR(VLOOKUP(CONCATENATE(G3440,E3440),LOTES!$A$6:$D$1002,4,0),"")</f>
        <v/>
      </c>
      <c r="H3440" s="136" t="str">
        <f>IFERROR(VLOOKUP(CONCATENATE(G3440,E3440),LOTES!$A$6:$F$1000,6,0),"")</f>
        <v/>
      </c>
      <c r="I3440" s="132" t="str">
        <f t="shared" si="390"/>
        <v/>
      </c>
      <c r="R3440" s="132" t="str">
        <f>IFERROR(VLOOKUP(Q3440,PROVEEDORES!$A$2:$B$100,2,0),"")</f>
        <v/>
      </c>
      <c r="U3440" s="127" t="str">
        <f>IFERROR(VLOOKUP(V3440,TRANSPORTE!$A$4:$B$99,2,0),"")</f>
        <v/>
      </c>
      <c r="Y3440" s="127" t="str">
        <f>IFERROR(VLOOKUP(V3440,TRANSPORTE!$A$4:$C$99,3,0),"")</f>
        <v/>
      </c>
      <c r="Z3440" s="127" t="str">
        <f>IFERROR(VLOOKUP(V3440,TRANSPORTE!$A$4:$D$99,4,0),"")</f>
        <v/>
      </c>
      <c r="AA3440" s="127" t="str">
        <f>IFERROR(VLOOKUP(V3440,TRANSPORTE!$A$4:$E$99,5,0),"")</f>
        <v/>
      </c>
      <c r="AB3440" s="127" t="str">
        <f t="shared" si="392"/>
        <v/>
      </c>
      <c r="AC3440" s="127" t="str">
        <f t="shared" si="391"/>
        <v/>
      </c>
      <c r="AE3440" s="132" t="str">
        <f t="shared" si="389"/>
        <v/>
      </c>
      <c r="AH3440" s="127" t="str">
        <f t="shared" si="388"/>
        <v/>
      </c>
    </row>
    <row r="3441" spans="2:34" x14ac:dyDescent="0.3">
      <c r="B3441" s="127" t="str">
        <f t="shared" si="386"/>
        <v/>
      </c>
      <c r="C3441" s="127" t="str">
        <f t="shared" si="387"/>
        <v/>
      </c>
      <c r="E3441" s="159"/>
      <c r="F3441" s="148" t="str">
        <f>IFERROR(VLOOKUP(CONCATENATE(G3441,E3441),LOTES!$A$6:$D$1002,4,0),"")</f>
        <v/>
      </c>
      <c r="H3441" s="136" t="str">
        <f>IFERROR(VLOOKUP(CONCATENATE(G3441,E3441),LOTES!$A$6:$F$1000,6,0),"")</f>
        <v/>
      </c>
      <c r="I3441" s="132" t="str">
        <f t="shared" si="390"/>
        <v/>
      </c>
      <c r="R3441" s="132" t="str">
        <f>IFERROR(VLOOKUP(Q3441,PROVEEDORES!$A$2:$B$100,2,0),"")</f>
        <v/>
      </c>
      <c r="U3441" s="127" t="str">
        <f>IFERROR(VLOOKUP(V3441,TRANSPORTE!$A$4:$B$99,2,0),"")</f>
        <v/>
      </c>
      <c r="Y3441" s="127" t="str">
        <f>IFERROR(VLOOKUP(V3441,TRANSPORTE!$A$4:$C$99,3,0),"")</f>
        <v/>
      </c>
      <c r="Z3441" s="127" t="str">
        <f>IFERROR(VLOOKUP(V3441,TRANSPORTE!$A$4:$D$99,4,0),"")</f>
        <v/>
      </c>
      <c r="AA3441" s="127" t="str">
        <f>IFERROR(VLOOKUP(V3441,TRANSPORTE!$A$4:$E$99,5,0),"")</f>
        <v/>
      </c>
      <c r="AB3441" s="127" t="str">
        <f t="shared" si="392"/>
        <v/>
      </c>
      <c r="AC3441" s="127" t="str">
        <f t="shared" si="391"/>
        <v/>
      </c>
      <c r="AE3441" s="132" t="str">
        <f t="shared" si="389"/>
        <v/>
      </c>
      <c r="AH3441" s="127" t="str">
        <f t="shared" si="388"/>
        <v/>
      </c>
    </row>
    <row r="3442" spans="2:34" x14ac:dyDescent="0.3">
      <c r="B3442" s="127" t="str">
        <f t="shared" si="386"/>
        <v/>
      </c>
      <c r="C3442" s="127" t="str">
        <f t="shared" si="387"/>
        <v/>
      </c>
      <c r="E3442" s="159"/>
      <c r="F3442" s="148" t="str">
        <f>IFERROR(VLOOKUP(CONCATENATE(G3442,E3442),LOTES!$A$6:$D$1002,4,0),"")</f>
        <v/>
      </c>
      <c r="H3442" s="136" t="str">
        <f>IFERROR(VLOOKUP(CONCATENATE(G3442,E3442),LOTES!$A$6:$F$1000,6,0),"")</f>
        <v/>
      </c>
      <c r="I3442" s="132" t="str">
        <f t="shared" si="390"/>
        <v/>
      </c>
      <c r="R3442" s="132" t="str">
        <f>IFERROR(VLOOKUP(Q3442,PROVEEDORES!$A$2:$B$100,2,0),"")</f>
        <v/>
      </c>
      <c r="U3442" s="127" t="str">
        <f>IFERROR(VLOOKUP(V3442,TRANSPORTE!$A$4:$B$99,2,0),"")</f>
        <v/>
      </c>
      <c r="Y3442" s="127" t="str">
        <f>IFERROR(VLOOKUP(V3442,TRANSPORTE!$A$4:$C$99,3,0),"")</f>
        <v/>
      </c>
      <c r="Z3442" s="127" t="str">
        <f>IFERROR(VLOOKUP(V3442,TRANSPORTE!$A$4:$D$99,4,0),"")</f>
        <v/>
      </c>
      <c r="AA3442" s="127" t="str">
        <f>IFERROR(VLOOKUP(V3442,TRANSPORTE!$A$4:$E$99,5,0),"")</f>
        <v/>
      </c>
      <c r="AB3442" s="127" t="str">
        <f t="shared" si="392"/>
        <v/>
      </c>
      <c r="AC3442" s="127" t="str">
        <f t="shared" si="391"/>
        <v/>
      </c>
      <c r="AE3442" s="132" t="str">
        <f t="shared" si="389"/>
        <v/>
      </c>
      <c r="AH3442" s="127" t="str">
        <f t="shared" si="388"/>
        <v/>
      </c>
    </row>
    <row r="3443" spans="2:34" x14ac:dyDescent="0.3">
      <c r="B3443" s="127" t="str">
        <f t="shared" si="386"/>
        <v/>
      </c>
      <c r="C3443" s="127" t="str">
        <f t="shared" si="387"/>
        <v/>
      </c>
      <c r="E3443" s="159"/>
      <c r="F3443" s="148" t="str">
        <f>IFERROR(VLOOKUP(CONCATENATE(G3443,E3443),LOTES!$A$6:$D$1002,4,0),"")</f>
        <v/>
      </c>
      <c r="H3443" s="136" t="str">
        <f>IFERROR(VLOOKUP(CONCATENATE(G3443,E3443),LOTES!$A$6:$F$1000,6,0),"")</f>
        <v/>
      </c>
      <c r="I3443" s="132" t="str">
        <f t="shared" si="390"/>
        <v/>
      </c>
      <c r="R3443" s="132" t="str">
        <f>IFERROR(VLOOKUP(Q3443,PROVEEDORES!$A$2:$B$100,2,0),"")</f>
        <v/>
      </c>
      <c r="U3443" s="127" t="str">
        <f>IFERROR(VLOOKUP(V3443,TRANSPORTE!$A$4:$B$99,2,0),"")</f>
        <v/>
      </c>
      <c r="Y3443" s="127" t="str">
        <f>IFERROR(VLOOKUP(V3443,TRANSPORTE!$A$4:$C$99,3,0),"")</f>
        <v/>
      </c>
      <c r="Z3443" s="127" t="str">
        <f>IFERROR(VLOOKUP(V3443,TRANSPORTE!$A$4:$D$99,4,0),"")</f>
        <v/>
      </c>
      <c r="AA3443" s="127" t="str">
        <f>IFERROR(VLOOKUP(V3443,TRANSPORTE!$A$4:$E$99,5,0),"")</f>
        <v/>
      </c>
      <c r="AB3443" s="127" t="str">
        <f t="shared" si="392"/>
        <v/>
      </c>
      <c r="AC3443" s="127" t="str">
        <f t="shared" si="391"/>
        <v/>
      </c>
      <c r="AE3443" s="132" t="str">
        <f t="shared" si="389"/>
        <v/>
      </c>
      <c r="AH3443" s="127" t="str">
        <f t="shared" si="388"/>
        <v/>
      </c>
    </row>
    <row r="3444" spans="2:34" x14ac:dyDescent="0.3">
      <c r="B3444" s="127" t="str">
        <f t="shared" si="386"/>
        <v/>
      </c>
      <c r="C3444" s="127" t="str">
        <f t="shared" si="387"/>
        <v/>
      </c>
      <c r="E3444" s="159"/>
      <c r="F3444" s="148" t="str">
        <f>IFERROR(VLOOKUP(CONCATENATE(G3444,E3444),LOTES!$A$6:$D$1002,4,0),"")</f>
        <v/>
      </c>
      <c r="H3444" s="136" t="str">
        <f>IFERROR(VLOOKUP(CONCATENATE(G3444,E3444),LOTES!$A$6:$F$1000,6,0),"")</f>
        <v/>
      </c>
      <c r="I3444" s="132" t="str">
        <f t="shared" si="390"/>
        <v/>
      </c>
      <c r="R3444" s="132" t="str">
        <f>IFERROR(VLOOKUP(Q3444,PROVEEDORES!$A$2:$B$100,2,0),"")</f>
        <v/>
      </c>
      <c r="U3444" s="127" t="str">
        <f>IFERROR(VLOOKUP(V3444,TRANSPORTE!$A$4:$B$99,2,0),"")</f>
        <v/>
      </c>
      <c r="Y3444" s="127" t="str">
        <f>IFERROR(VLOOKUP(V3444,TRANSPORTE!$A$4:$C$99,3,0),"")</f>
        <v/>
      </c>
      <c r="Z3444" s="127" t="str">
        <f>IFERROR(VLOOKUP(V3444,TRANSPORTE!$A$4:$D$99,4,0),"")</f>
        <v/>
      </c>
      <c r="AA3444" s="127" t="str">
        <f>IFERROR(VLOOKUP(V3444,TRANSPORTE!$A$4:$E$99,5,0),"")</f>
        <v/>
      </c>
      <c r="AB3444" s="127" t="str">
        <f t="shared" si="392"/>
        <v/>
      </c>
      <c r="AC3444" s="127" t="str">
        <f t="shared" si="391"/>
        <v/>
      </c>
      <c r="AE3444" s="132" t="str">
        <f t="shared" si="389"/>
        <v/>
      </c>
      <c r="AH3444" s="127" t="str">
        <f t="shared" si="388"/>
        <v/>
      </c>
    </row>
    <row r="3445" spans="2:34" x14ac:dyDescent="0.3">
      <c r="B3445" s="127" t="str">
        <f t="shared" si="386"/>
        <v/>
      </c>
      <c r="C3445" s="127" t="str">
        <f t="shared" si="387"/>
        <v/>
      </c>
      <c r="E3445" s="159"/>
      <c r="F3445" s="148" t="str">
        <f>IFERROR(VLOOKUP(CONCATENATE(G3445,E3445),LOTES!$A$6:$D$1002,4,0),"")</f>
        <v/>
      </c>
      <c r="H3445" s="136" t="str">
        <f>IFERROR(VLOOKUP(CONCATENATE(G3445,E3445),LOTES!$A$6:$F$1000,6,0),"")</f>
        <v/>
      </c>
      <c r="I3445" s="132" t="str">
        <f t="shared" si="390"/>
        <v/>
      </c>
      <c r="R3445" s="132" t="str">
        <f>IFERROR(VLOOKUP(Q3445,PROVEEDORES!$A$2:$B$100,2,0),"")</f>
        <v/>
      </c>
      <c r="U3445" s="127" t="str">
        <f>IFERROR(VLOOKUP(V3445,TRANSPORTE!$A$4:$B$99,2,0),"")</f>
        <v/>
      </c>
      <c r="Y3445" s="127" t="str">
        <f>IFERROR(VLOOKUP(V3445,TRANSPORTE!$A$4:$C$99,3,0),"")</f>
        <v/>
      </c>
      <c r="Z3445" s="127" t="str">
        <f>IFERROR(VLOOKUP(V3445,TRANSPORTE!$A$4:$D$99,4,0),"")</f>
        <v/>
      </c>
      <c r="AA3445" s="127" t="str">
        <f>IFERROR(VLOOKUP(V3445,TRANSPORTE!$A$4:$E$99,5,0),"")</f>
        <v/>
      </c>
      <c r="AB3445" s="127" t="str">
        <f t="shared" si="392"/>
        <v/>
      </c>
      <c r="AC3445" s="127" t="str">
        <f t="shared" si="391"/>
        <v/>
      </c>
      <c r="AE3445" s="132" t="str">
        <f t="shared" si="389"/>
        <v/>
      </c>
      <c r="AH3445" s="127" t="str">
        <f t="shared" si="388"/>
        <v/>
      </c>
    </row>
    <row r="3446" spans="2:34" x14ac:dyDescent="0.3">
      <c r="B3446" s="127" t="str">
        <f t="shared" si="386"/>
        <v/>
      </c>
      <c r="C3446" s="127" t="str">
        <f t="shared" si="387"/>
        <v/>
      </c>
      <c r="E3446" s="159"/>
      <c r="F3446" s="148" t="str">
        <f>IFERROR(VLOOKUP(CONCATENATE(G3446,E3446),LOTES!$A$6:$D$1002,4,0),"")</f>
        <v/>
      </c>
      <c r="H3446" s="136" t="str">
        <f>IFERROR(VLOOKUP(CONCATENATE(G3446,E3446),LOTES!$A$6:$F$1000,6,0),"")</f>
        <v/>
      </c>
      <c r="I3446" s="132" t="str">
        <f t="shared" si="390"/>
        <v/>
      </c>
      <c r="R3446" s="132" t="str">
        <f>IFERROR(VLOOKUP(Q3446,PROVEEDORES!$A$2:$B$100,2,0),"")</f>
        <v/>
      </c>
      <c r="U3446" s="127" t="str">
        <f>IFERROR(VLOOKUP(V3446,TRANSPORTE!$A$4:$B$99,2,0),"")</f>
        <v/>
      </c>
      <c r="Y3446" s="127" t="str">
        <f>IFERROR(VLOOKUP(V3446,TRANSPORTE!$A$4:$C$99,3,0),"")</f>
        <v/>
      </c>
      <c r="Z3446" s="127" t="str">
        <f>IFERROR(VLOOKUP(V3446,TRANSPORTE!$A$4:$D$99,4,0),"")</f>
        <v/>
      </c>
      <c r="AA3446" s="127" t="str">
        <f>IFERROR(VLOOKUP(V3446,TRANSPORTE!$A$4:$E$99,5,0),"")</f>
        <v/>
      </c>
      <c r="AB3446" s="127" t="str">
        <f t="shared" si="392"/>
        <v/>
      </c>
      <c r="AC3446" s="127" t="str">
        <f t="shared" si="391"/>
        <v/>
      </c>
      <c r="AE3446" s="132" t="str">
        <f t="shared" si="389"/>
        <v/>
      </c>
      <c r="AH3446" s="127" t="str">
        <f t="shared" si="388"/>
        <v/>
      </c>
    </row>
    <row r="3447" spans="2:34" x14ac:dyDescent="0.3">
      <c r="B3447" s="127" t="str">
        <f t="shared" si="386"/>
        <v/>
      </c>
      <c r="C3447" s="127" t="str">
        <f t="shared" si="387"/>
        <v/>
      </c>
      <c r="E3447" s="159"/>
      <c r="F3447" s="148" t="str">
        <f>IFERROR(VLOOKUP(CONCATENATE(G3447,E3447),LOTES!$A$6:$D$1002,4,0),"")</f>
        <v/>
      </c>
      <c r="H3447" s="136" t="str">
        <f>IFERROR(VLOOKUP(CONCATENATE(G3447,E3447),LOTES!$A$6:$F$1000,6,0),"")</f>
        <v/>
      </c>
      <c r="I3447" s="132" t="str">
        <f t="shared" si="390"/>
        <v/>
      </c>
      <c r="R3447" s="132" t="str">
        <f>IFERROR(VLOOKUP(Q3447,PROVEEDORES!$A$2:$B$100,2,0),"")</f>
        <v/>
      </c>
      <c r="U3447" s="127" t="str">
        <f>IFERROR(VLOOKUP(V3447,TRANSPORTE!$A$4:$B$99,2,0),"")</f>
        <v/>
      </c>
      <c r="Y3447" s="127" t="str">
        <f>IFERROR(VLOOKUP(V3447,TRANSPORTE!$A$4:$C$99,3,0),"")</f>
        <v/>
      </c>
      <c r="Z3447" s="127" t="str">
        <f>IFERROR(VLOOKUP(V3447,TRANSPORTE!$A$4:$D$99,4,0),"")</f>
        <v/>
      </c>
      <c r="AA3447" s="127" t="str">
        <f>IFERROR(VLOOKUP(V3447,TRANSPORTE!$A$4:$E$99,5,0),"")</f>
        <v/>
      </c>
      <c r="AB3447" s="127" t="str">
        <f t="shared" si="392"/>
        <v/>
      </c>
      <c r="AC3447" s="127" t="str">
        <f t="shared" si="391"/>
        <v/>
      </c>
      <c r="AE3447" s="132" t="str">
        <f t="shared" si="389"/>
        <v/>
      </c>
      <c r="AH3447" s="127" t="str">
        <f t="shared" si="388"/>
        <v/>
      </c>
    </row>
    <row r="3448" spans="2:34" x14ac:dyDescent="0.3">
      <c r="B3448" s="127" t="str">
        <f t="shared" si="386"/>
        <v/>
      </c>
      <c r="C3448" s="127" t="str">
        <f t="shared" si="387"/>
        <v/>
      </c>
      <c r="E3448" s="159"/>
      <c r="F3448" s="148" t="str">
        <f>IFERROR(VLOOKUP(CONCATENATE(G3448,E3448),LOTES!$A$6:$D$1002,4,0),"")</f>
        <v/>
      </c>
      <c r="H3448" s="136" t="str">
        <f>IFERROR(VLOOKUP(CONCATENATE(G3448,E3448),LOTES!$A$6:$F$1000,6,0),"")</f>
        <v/>
      </c>
      <c r="I3448" s="132" t="str">
        <f t="shared" si="390"/>
        <v/>
      </c>
      <c r="R3448" s="132" t="str">
        <f>IFERROR(VLOOKUP(Q3448,PROVEEDORES!$A$2:$B$100,2,0),"")</f>
        <v/>
      </c>
      <c r="U3448" s="127" t="str">
        <f>IFERROR(VLOOKUP(V3448,TRANSPORTE!$A$4:$B$99,2,0),"")</f>
        <v/>
      </c>
      <c r="Y3448" s="127" t="str">
        <f>IFERROR(VLOOKUP(V3448,TRANSPORTE!$A$4:$C$99,3,0),"")</f>
        <v/>
      </c>
      <c r="Z3448" s="127" t="str">
        <f>IFERROR(VLOOKUP(V3448,TRANSPORTE!$A$4:$D$99,4,0),"")</f>
        <v/>
      </c>
      <c r="AA3448" s="127" t="str">
        <f>IFERROR(VLOOKUP(V3448,TRANSPORTE!$A$4:$E$99,5,0),"")</f>
        <v/>
      </c>
      <c r="AB3448" s="127" t="str">
        <f t="shared" si="392"/>
        <v/>
      </c>
      <c r="AC3448" s="127" t="str">
        <f t="shared" si="391"/>
        <v/>
      </c>
      <c r="AE3448" s="132" t="str">
        <f t="shared" si="389"/>
        <v/>
      </c>
      <c r="AH3448" s="127" t="str">
        <f t="shared" si="388"/>
        <v/>
      </c>
    </row>
    <row r="3449" spans="2:34" x14ac:dyDescent="0.3">
      <c r="B3449" s="127" t="str">
        <f t="shared" si="386"/>
        <v/>
      </c>
      <c r="C3449" s="127" t="str">
        <f t="shared" si="387"/>
        <v/>
      </c>
      <c r="E3449" s="159"/>
      <c r="F3449" s="148" t="str">
        <f>IFERROR(VLOOKUP(CONCATENATE(G3449,E3449),LOTES!$A$6:$D$1002,4,0),"")</f>
        <v/>
      </c>
      <c r="H3449" s="136" t="str">
        <f>IFERROR(VLOOKUP(CONCATENATE(G3449,E3449),LOTES!$A$6:$F$1000,6,0),"")</f>
        <v/>
      </c>
      <c r="I3449" s="132" t="str">
        <f t="shared" si="390"/>
        <v/>
      </c>
      <c r="R3449" s="132" t="str">
        <f>IFERROR(VLOOKUP(Q3449,PROVEEDORES!$A$2:$B$100,2,0),"")</f>
        <v/>
      </c>
      <c r="U3449" s="127" t="str">
        <f>IFERROR(VLOOKUP(V3449,TRANSPORTE!$A$4:$B$99,2,0),"")</f>
        <v/>
      </c>
      <c r="Y3449" s="127" t="str">
        <f>IFERROR(VLOOKUP(V3449,TRANSPORTE!$A$4:$C$99,3,0),"")</f>
        <v/>
      </c>
      <c r="Z3449" s="127" t="str">
        <f>IFERROR(VLOOKUP(V3449,TRANSPORTE!$A$4:$D$99,4,0),"")</f>
        <v/>
      </c>
      <c r="AA3449" s="127" t="str">
        <f>IFERROR(VLOOKUP(V3449,TRANSPORTE!$A$4:$E$99,5,0),"")</f>
        <v/>
      </c>
      <c r="AB3449" s="127" t="str">
        <f t="shared" si="392"/>
        <v/>
      </c>
      <c r="AC3449" s="127" t="str">
        <f t="shared" si="391"/>
        <v/>
      </c>
      <c r="AE3449" s="132" t="str">
        <f t="shared" si="389"/>
        <v/>
      </c>
      <c r="AH3449" s="127" t="str">
        <f t="shared" si="388"/>
        <v/>
      </c>
    </row>
    <row r="3450" spans="2:34" x14ac:dyDescent="0.3">
      <c r="B3450" s="127" t="str">
        <f t="shared" si="386"/>
        <v/>
      </c>
      <c r="C3450" s="127" t="str">
        <f t="shared" si="387"/>
        <v/>
      </c>
      <c r="E3450" s="159"/>
      <c r="F3450" s="148" t="str">
        <f>IFERROR(VLOOKUP(CONCATENATE(G3450,E3450),LOTES!$A$6:$D$1002,4,0),"")</f>
        <v/>
      </c>
      <c r="H3450" s="136" t="str">
        <f>IFERROR(VLOOKUP(CONCATENATE(G3450,E3450),LOTES!$A$6:$F$1000,6,0),"")</f>
        <v/>
      </c>
      <c r="I3450" s="132" t="str">
        <f t="shared" si="390"/>
        <v/>
      </c>
      <c r="R3450" s="132" t="str">
        <f>IFERROR(VLOOKUP(Q3450,PROVEEDORES!$A$2:$B$100,2,0),"")</f>
        <v/>
      </c>
      <c r="U3450" s="127" t="str">
        <f>IFERROR(VLOOKUP(V3450,TRANSPORTE!$A$4:$B$99,2,0),"")</f>
        <v/>
      </c>
      <c r="Y3450" s="127" t="str">
        <f>IFERROR(VLOOKUP(V3450,TRANSPORTE!$A$4:$C$99,3,0),"")</f>
        <v/>
      </c>
      <c r="Z3450" s="127" t="str">
        <f>IFERROR(VLOOKUP(V3450,TRANSPORTE!$A$4:$D$99,4,0),"")</f>
        <v/>
      </c>
      <c r="AA3450" s="127" t="str">
        <f>IFERROR(VLOOKUP(V3450,TRANSPORTE!$A$4:$E$99,5,0),"")</f>
        <v/>
      </c>
      <c r="AB3450" s="127" t="str">
        <f t="shared" si="392"/>
        <v/>
      </c>
      <c r="AC3450" s="127" t="str">
        <f t="shared" si="391"/>
        <v/>
      </c>
      <c r="AE3450" s="132" t="str">
        <f t="shared" si="389"/>
        <v/>
      </c>
      <c r="AH3450" s="127" t="str">
        <f t="shared" si="388"/>
        <v/>
      </c>
    </row>
    <row r="3451" spans="2:34" x14ac:dyDescent="0.3">
      <c r="B3451" s="127" t="str">
        <f t="shared" si="386"/>
        <v/>
      </c>
      <c r="C3451" s="127" t="str">
        <f t="shared" si="387"/>
        <v/>
      </c>
      <c r="E3451" s="159"/>
      <c r="F3451" s="148" t="str">
        <f>IFERROR(VLOOKUP(CONCATENATE(G3451,E3451),LOTES!$A$6:$D$1002,4,0),"")</f>
        <v/>
      </c>
      <c r="H3451" s="136" t="str">
        <f>IFERROR(VLOOKUP(CONCATENATE(G3451,E3451),LOTES!$A$6:$F$1000,6,0),"")</f>
        <v/>
      </c>
      <c r="I3451" s="132" t="str">
        <f t="shared" si="390"/>
        <v/>
      </c>
      <c r="R3451" s="132" t="str">
        <f>IFERROR(VLOOKUP(Q3451,PROVEEDORES!$A$2:$B$100,2,0),"")</f>
        <v/>
      </c>
      <c r="U3451" s="127" t="str">
        <f>IFERROR(VLOOKUP(V3451,TRANSPORTE!$A$4:$B$99,2,0),"")</f>
        <v/>
      </c>
      <c r="Y3451" s="127" t="str">
        <f>IFERROR(VLOOKUP(V3451,TRANSPORTE!$A$4:$C$99,3,0),"")</f>
        <v/>
      </c>
      <c r="Z3451" s="127" t="str">
        <f>IFERROR(VLOOKUP(V3451,TRANSPORTE!$A$4:$D$99,4,0),"")</f>
        <v/>
      </c>
      <c r="AA3451" s="127" t="str">
        <f>IFERROR(VLOOKUP(V3451,TRANSPORTE!$A$4:$E$99,5,0),"")</f>
        <v/>
      </c>
      <c r="AB3451" s="127" t="str">
        <f t="shared" si="392"/>
        <v/>
      </c>
      <c r="AC3451" s="127" t="str">
        <f t="shared" si="391"/>
        <v/>
      </c>
      <c r="AE3451" s="132" t="str">
        <f t="shared" si="389"/>
        <v/>
      </c>
      <c r="AH3451" s="127" t="str">
        <f t="shared" si="388"/>
        <v/>
      </c>
    </row>
    <row r="3452" spans="2:34" x14ac:dyDescent="0.3">
      <c r="B3452" s="127" t="str">
        <f t="shared" si="386"/>
        <v/>
      </c>
      <c r="C3452" s="127" t="str">
        <f t="shared" si="387"/>
        <v/>
      </c>
      <c r="E3452" s="159"/>
      <c r="F3452" s="148" t="str">
        <f>IFERROR(VLOOKUP(CONCATENATE(G3452,E3452),LOTES!$A$6:$D$1002,4,0),"")</f>
        <v/>
      </c>
      <c r="H3452" s="136" t="str">
        <f>IFERROR(VLOOKUP(CONCATENATE(G3452,E3452),LOTES!$A$6:$F$1000,6,0),"")</f>
        <v/>
      </c>
      <c r="I3452" s="132" t="str">
        <f t="shared" si="390"/>
        <v/>
      </c>
      <c r="R3452" s="132" t="str">
        <f>IFERROR(VLOOKUP(Q3452,PROVEEDORES!$A$2:$B$100,2,0),"")</f>
        <v/>
      </c>
      <c r="U3452" s="127" t="str">
        <f>IFERROR(VLOOKUP(V3452,TRANSPORTE!$A$4:$B$99,2,0),"")</f>
        <v/>
      </c>
      <c r="Y3452" s="127" t="str">
        <f>IFERROR(VLOOKUP(V3452,TRANSPORTE!$A$4:$C$99,3,0),"")</f>
        <v/>
      </c>
      <c r="Z3452" s="127" t="str">
        <f>IFERROR(VLOOKUP(V3452,TRANSPORTE!$A$4:$D$99,4,0),"")</f>
        <v/>
      </c>
      <c r="AA3452" s="127" t="str">
        <f>IFERROR(VLOOKUP(V3452,TRANSPORTE!$A$4:$E$99,5,0),"")</f>
        <v/>
      </c>
      <c r="AB3452" s="127" t="str">
        <f t="shared" si="392"/>
        <v/>
      </c>
      <c r="AC3452" s="127" t="str">
        <f t="shared" si="391"/>
        <v/>
      </c>
      <c r="AE3452" s="132" t="str">
        <f t="shared" si="389"/>
        <v/>
      </c>
      <c r="AH3452" s="127" t="str">
        <f t="shared" si="388"/>
        <v/>
      </c>
    </row>
    <row r="3453" spans="2:34" x14ac:dyDescent="0.3">
      <c r="B3453" s="127" t="str">
        <f t="shared" si="386"/>
        <v/>
      </c>
      <c r="C3453" s="127" t="str">
        <f t="shared" si="387"/>
        <v/>
      </c>
      <c r="E3453" s="159"/>
      <c r="F3453" s="148" t="str">
        <f>IFERROR(VLOOKUP(CONCATENATE(G3453,E3453),LOTES!$A$6:$D$1002,4,0),"")</f>
        <v/>
      </c>
      <c r="H3453" s="136" t="str">
        <f>IFERROR(VLOOKUP(CONCATENATE(G3453,E3453),LOTES!$A$6:$F$1000,6,0),"")</f>
        <v/>
      </c>
      <c r="I3453" s="132" t="str">
        <f t="shared" si="390"/>
        <v/>
      </c>
      <c r="R3453" s="132" t="str">
        <f>IFERROR(VLOOKUP(Q3453,PROVEEDORES!$A$2:$B$100,2,0),"")</f>
        <v/>
      </c>
      <c r="U3453" s="127" t="str">
        <f>IFERROR(VLOOKUP(V3453,TRANSPORTE!$A$4:$B$99,2,0),"")</f>
        <v/>
      </c>
      <c r="Y3453" s="127" t="str">
        <f>IFERROR(VLOOKUP(V3453,TRANSPORTE!$A$4:$C$99,3,0),"")</f>
        <v/>
      </c>
      <c r="Z3453" s="127" t="str">
        <f>IFERROR(VLOOKUP(V3453,TRANSPORTE!$A$4:$D$99,4,0),"")</f>
        <v/>
      </c>
      <c r="AA3453" s="127" t="str">
        <f>IFERROR(VLOOKUP(V3453,TRANSPORTE!$A$4:$E$99,5,0),"")</f>
        <v/>
      </c>
      <c r="AB3453" s="127" t="str">
        <f t="shared" si="392"/>
        <v/>
      </c>
      <c r="AC3453" s="127" t="str">
        <f t="shared" si="391"/>
        <v/>
      </c>
      <c r="AE3453" s="132" t="str">
        <f t="shared" si="389"/>
        <v/>
      </c>
      <c r="AH3453" s="127" t="str">
        <f t="shared" si="388"/>
        <v/>
      </c>
    </row>
    <row r="3454" spans="2:34" x14ac:dyDescent="0.3">
      <c r="B3454" s="127" t="str">
        <f t="shared" si="386"/>
        <v/>
      </c>
      <c r="C3454" s="127" t="str">
        <f t="shared" si="387"/>
        <v/>
      </c>
      <c r="E3454" s="159"/>
      <c r="F3454" s="148" t="str">
        <f>IFERROR(VLOOKUP(CONCATENATE(G3454,E3454),LOTES!$A$6:$D$1002,4,0),"")</f>
        <v/>
      </c>
      <c r="H3454" s="136" t="str">
        <f>IFERROR(VLOOKUP(CONCATENATE(G3454,E3454),LOTES!$A$6:$F$1000,6,0),"")</f>
        <v/>
      </c>
      <c r="I3454" s="132" t="str">
        <f t="shared" si="390"/>
        <v/>
      </c>
      <c r="R3454" s="132" t="str">
        <f>IFERROR(VLOOKUP(Q3454,PROVEEDORES!$A$2:$B$100,2,0),"")</f>
        <v/>
      </c>
      <c r="U3454" s="127" t="str">
        <f>IFERROR(VLOOKUP(V3454,TRANSPORTE!$A$4:$B$99,2,0),"")</f>
        <v/>
      </c>
      <c r="Y3454" s="127" t="str">
        <f>IFERROR(VLOOKUP(V3454,TRANSPORTE!$A$4:$C$99,3,0),"")</f>
        <v/>
      </c>
      <c r="Z3454" s="127" t="str">
        <f>IFERROR(VLOOKUP(V3454,TRANSPORTE!$A$4:$D$99,4,0),"")</f>
        <v/>
      </c>
      <c r="AA3454" s="127" t="str">
        <f>IFERROR(VLOOKUP(V3454,TRANSPORTE!$A$4:$E$99,5,0),"")</f>
        <v/>
      </c>
      <c r="AB3454" s="127" t="str">
        <f t="shared" si="392"/>
        <v/>
      </c>
      <c r="AC3454" s="127" t="str">
        <f t="shared" si="391"/>
        <v/>
      </c>
      <c r="AE3454" s="132" t="str">
        <f t="shared" si="389"/>
        <v/>
      </c>
      <c r="AH3454" s="127" t="str">
        <f t="shared" si="388"/>
        <v/>
      </c>
    </row>
    <row r="3455" spans="2:34" x14ac:dyDescent="0.3">
      <c r="B3455" s="127" t="str">
        <f t="shared" ref="B3455:B3518" si="393">CONCATENATE(A3455,AB3455)</f>
        <v/>
      </c>
      <c r="C3455" s="127" t="str">
        <f t="shared" ref="C3455:C3518" si="394">CONCATENATE(N3455,I3455)</f>
        <v/>
      </c>
      <c r="E3455" s="159"/>
      <c r="F3455" s="148" t="str">
        <f>IFERROR(VLOOKUP(CONCATENATE(G3455,E3455),LOTES!$A$6:$D$1002,4,0),"")</f>
        <v/>
      </c>
      <c r="H3455" s="136" t="str">
        <f>IFERROR(VLOOKUP(CONCATENATE(G3455,E3455),LOTES!$A$6:$F$1000,6,0),"")</f>
        <v/>
      </c>
      <c r="I3455" s="132" t="str">
        <f t="shared" si="390"/>
        <v/>
      </c>
      <c r="R3455" s="132" t="str">
        <f>IFERROR(VLOOKUP(Q3455,PROVEEDORES!$A$2:$B$100,2,0),"")</f>
        <v/>
      </c>
      <c r="U3455" s="127" t="str">
        <f>IFERROR(VLOOKUP(V3455,TRANSPORTE!$A$4:$B$99,2,0),"")</f>
        <v/>
      </c>
      <c r="Y3455" s="127" t="str">
        <f>IFERROR(VLOOKUP(V3455,TRANSPORTE!$A$4:$C$99,3,0),"")</f>
        <v/>
      </c>
      <c r="Z3455" s="127" t="str">
        <f>IFERROR(VLOOKUP(V3455,TRANSPORTE!$A$4:$D$99,4,0),"")</f>
        <v/>
      </c>
      <c r="AA3455" s="127" t="str">
        <f>IFERROR(VLOOKUP(V3455,TRANSPORTE!$A$4:$E$99,5,0),"")</f>
        <v/>
      </c>
      <c r="AB3455" s="127" t="str">
        <f t="shared" si="392"/>
        <v/>
      </c>
      <c r="AC3455" s="127" t="str">
        <f t="shared" si="391"/>
        <v/>
      </c>
      <c r="AE3455" s="132" t="str">
        <f t="shared" si="389"/>
        <v/>
      </c>
      <c r="AH3455" s="127" t="str">
        <f t="shared" ref="AH3455:AH3518" si="395">CONCATENATE(N3455,F3455)</f>
        <v/>
      </c>
    </row>
    <row r="3456" spans="2:34" x14ac:dyDescent="0.3">
      <c r="B3456" s="127" t="str">
        <f t="shared" si="393"/>
        <v/>
      </c>
      <c r="C3456" s="127" t="str">
        <f t="shared" si="394"/>
        <v/>
      </c>
      <c r="E3456" s="159"/>
      <c r="F3456" s="148" t="str">
        <f>IFERROR(VLOOKUP(CONCATENATE(G3456,E3456),LOTES!$A$6:$D$1002,4,0),"")</f>
        <v/>
      </c>
      <c r="H3456" s="136" t="str">
        <f>IFERROR(VLOOKUP(CONCATENATE(G3456,E3456),LOTES!$A$6:$F$1000,6,0),"")</f>
        <v/>
      </c>
      <c r="I3456" s="132" t="str">
        <f t="shared" si="390"/>
        <v/>
      </c>
      <c r="R3456" s="132" t="str">
        <f>IFERROR(VLOOKUP(Q3456,PROVEEDORES!$A$2:$B$100,2,0),"")</f>
        <v/>
      </c>
      <c r="U3456" s="127" t="str">
        <f>IFERROR(VLOOKUP(V3456,TRANSPORTE!$A$4:$B$99,2,0),"")</f>
        <v/>
      </c>
      <c r="Y3456" s="127" t="str">
        <f>IFERROR(VLOOKUP(V3456,TRANSPORTE!$A$4:$C$99,3,0),"")</f>
        <v/>
      </c>
      <c r="Z3456" s="127" t="str">
        <f>IFERROR(VLOOKUP(V3456,TRANSPORTE!$A$4:$D$99,4,0),"")</f>
        <v/>
      </c>
      <c r="AA3456" s="127" t="str">
        <f>IFERROR(VLOOKUP(V3456,TRANSPORTE!$A$4:$E$99,5,0),"")</f>
        <v/>
      </c>
      <c r="AB3456" s="127" t="str">
        <f t="shared" si="392"/>
        <v/>
      </c>
      <c r="AC3456" s="127" t="str">
        <f t="shared" si="391"/>
        <v/>
      </c>
      <c r="AE3456" s="132" t="str">
        <f t="shared" si="389"/>
        <v/>
      </c>
      <c r="AH3456" s="127" t="str">
        <f t="shared" si="395"/>
        <v/>
      </c>
    </row>
    <row r="3457" spans="2:34" x14ac:dyDescent="0.3">
      <c r="B3457" s="127" t="str">
        <f t="shared" si="393"/>
        <v/>
      </c>
      <c r="C3457" s="127" t="str">
        <f t="shared" si="394"/>
        <v/>
      </c>
      <c r="E3457" s="159"/>
      <c r="F3457" s="148" t="str">
        <f>IFERROR(VLOOKUP(CONCATENATE(G3457,E3457),LOTES!$A$6:$D$1002,4,0),"")</f>
        <v/>
      </c>
      <c r="H3457" s="136" t="str">
        <f>IFERROR(VLOOKUP(CONCATENATE(G3457,E3457),LOTES!$A$6:$F$1000,6,0),"")</f>
        <v/>
      </c>
      <c r="I3457" s="132" t="str">
        <f t="shared" si="390"/>
        <v/>
      </c>
      <c r="R3457" s="132" t="str">
        <f>IFERROR(VLOOKUP(Q3457,PROVEEDORES!$A$2:$B$100,2,0),"")</f>
        <v/>
      </c>
      <c r="U3457" s="127" t="str">
        <f>IFERROR(VLOOKUP(V3457,TRANSPORTE!$A$4:$B$99,2,0),"")</f>
        <v/>
      </c>
      <c r="Y3457" s="127" t="str">
        <f>IFERROR(VLOOKUP(V3457,TRANSPORTE!$A$4:$C$99,3,0),"")</f>
        <v/>
      </c>
      <c r="Z3457" s="127" t="str">
        <f>IFERROR(VLOOKUP(V3457,TRANSPORTE!$A$4:$D$99,4,0),"")</f>
        <v/>
      </c>
      <c r="AA3457" s="127" t="str">
        <f>IFERROR(VLOOKUP(V3457,TRANSPORTE!$A$4:$E$99,5,0),"")</f>
        <v/>
      </c>
      <c r="AB3457" s="127" t="str">
        <f t="shared" si="392"/>
        <v/>
      </c>
      <c r="AC3457" s="127" t="str">
        <f t="shared" si="391"/>
        <v/>
      </c>
      <c r="AE3457" s="132" t="str">
        <f t="shared" si="389"/>
        <v/>
      </c>
      <c r="AH3457" s="127" t="str">
        <f t="shared" si="395"/>
        <v/>
      </c>
    </row>
    <row r="3458" spans="2:34" x14ac:dyDescent="0.3">
      <c r="B3458" s="127" t="str">
        <f t="shared" si="393"/>
        <v/>
      </c>
      <c r="C3458" s="127" t="str">
        <f t="shared" si="394"/>
        <v/>
      </c>
      <c r="E3458" s="159"/>
      <c r="F3458" s="148" t="str">
        <f>IFERROR(VLOOKUP(CONCATENATE(G3458,E3458),LOTES!$A$6:$D$1002,4,0),"")</f>
        <v/>
      </c>
      <c r="H3458" s="136" t="str">
        <f>IFERROR(VLOOKUP(CONCATENATE(G3458,E3458),LOTES!$A$6:$F$1000,6,0),"")</f>
        <v/>
      </c>
      <c r="I3458" s="132" t="str">
        <f t="shared" si="390"/>
        <v/>
      </c>
      <c r="R3458" s="132" t="str">
        <f>IFERROR(VLOOKUP(Q3458,PROVEEDORES!$A$2:$B$100,2,0),"")</f>
        <v/>
      </c>
      <c r="U3458" s="127" t="str">
        <f>IFERROR(VLOOKUP(V3458,TRANSPORTE!$A$4:$B$99,2,0),"")</f>
        <v/>
      </c>
      <c r="Y3458" s="127" t="str">
        <f>IFERROR(VLOOKUP(V3458,TRANSPORTE!$A$4:$C$99,3,0),"")</f>
        <v/>
      </c>
      <c r="Z3458" s="127" t="str">
        <f>IFERROR(VLOOKUP(V3458,TRANSPORTE!$A$4:$D$99,4,0),"")</f>
        <v/>
      </c>
      <c r="AA3458" s="127" t="str">
        <f>IFERROR(VLOOKUP(V3458,TRANSPORTE!$A$4:$E$99,5,0),"")</f>
        <v/>
      </c>
      <c r="AB3458" s="127" t="str">
        <f t="shared" si="392"/>
        <v/>
      </c>
      <c r="AC3458" s="127" t="str">
        <f t="shared" si="391"/>
        <v/>
      </c>
      <c r="AE3458" s="132" t="str">
        <f t="shared" ref="AE3458:AE3521" si="396">IF(N3458&lt;&gt;"",IF(N3458=N3457,AE3457,AE3457+1),"")</f>
        <v/>
      </c>
      <c r="AH3458" s="127" t="str">
        <f t="shared" si="395"/>
        <v/>
      </c>
    </row>
    <row r="3459" spans="2:34" x14ac:dyDescent="0.3">
      <c r="B3459" s="127" t="str">
        <f t="shared" si="393"/>
        <v/>
      </c>
      <c r="C3459" s="127" t="str">
        <f t="shared" si="394"/>
        <v/>
      </c>
      <c r="E3459" s="159"/>
      <c r="F3459" s="148" t="str">
        <f>IFERROR(VLOOKUP(CONCATENATE(G3459,E3459),LOTES!$A$6:$D$1002,4,0),"")</f>
        <v/>
      </c>
      <c r="H3459" s="136" t="str">
        <f>IFERROR(VLOOKUP(CONCATENATE(G3459,E3459),LOTES!$A$6:$F$1000,6,0),"")</f>
        <v/>
      </c>
      <c r="I3459" s="132" t="str">
        <f t="shared" si="390"/>
        <v/>
      </c>
      <c r="R3459" s="132" t="str">
        <f>IFERROR(VLOOKUP(Q3459,PROVEEDORES!$A$2:$B$100,2,0),"")</f>
        <v/>
      </c>
      <c r="U3459" s="127" t="str">
        <f>IFERROR(VLOOKUP(V3459,TRANSPORTE!$A$4:$B$99,2,0),"")</f>
        <v/>
      </c>
      <c r="Y3459" s="127" t="str">
        <f>IFERROR(VLOOKUP(V3459,TRANSPORTE!$A$4:$C$99,3,0),"")</f>
        <v/>
      </c>
      <c r="Z3459" s="127" t="str">
        <f>IFERROR(VLOOKUP(V3459,TRANSPORTE!$A$4:$D$99,4,0),"")</f>
        <v/>
      </c>
      <c r="AA3459" s="127" t="str">
        <f>IFERROR(VLOOKUP(V3459,TRANSPORTE!$A$4:$E$99,5,0),"")</f>
        <v/>
      </c>
      <c r="AB3459" s="127" t="str">
        <f t="shared" si="392"/>
        <v/>
      </c>
      <c r="AC3459" s="127" t="str">
        <f t="shared" si="391"/>
        <v/>
      </c>
      <c r="AE3459" s="132" t="str">
        <f t="shared" si="396"/>
        <v/>
      </c>
      <c r="AH3459" s="127" t="str">
        <f t="shared" si="395"/>
        <v/>
      </c>
    </row>
    <row r="3460" spans="2:34" x14ac:dyDescent="0.3">
      <c r="B3460" s="127" t="str">
        <f t="shared" si="393"/>
        <v/>
      </c>
      <c r="C3460" s="127" t="str">
        <f t="shared" si="394"/>
        <v/>
      </c>
      <c r="E3460" s="159"/>
      <c r="F3460" s="148" t="str">
        <f>IFERROR(VLOOKUP(CONCATENATE(G3460,E3460),LOTES!$A$6:$D$1002,4,0),"")</f>
        <v/>
      </c>
      <c r="H3460" s="136" t="str">
        <f>IFERROR(VLOOKUP(CONCATENATE(G3460,E3460),LOTES!$A$6:$F$1000,6,0),"")</f>
        <v/>
      </c>
      <c r="I3460" s="132" t="str">
        <f t="shared" si="390"/>
        <v/>
      </c>
      <c r="R3460" s="132" t="str">
        <f>IFERROR(VLOOKUP(Q3460,PROVEEDORES!$A$2:$B$100,2,0),"")</f>
        <v/>
      </c>
      <c r="U3460" s="127" t="str">
        <f>IFERROR(VLOOKUP(V3460,TRANSPORTE!$A$4:$B$99,2,0),"")</f>
        <v/>
      </c>
      <c r="Y3460" s="127" t="str">
        <f>IFERROR(VLOOKUP(V3460,TRANSPORTE!$A$4:$C$99,3,0),"")</f>
        <v/>
      </c>
      <c r="Z3460" s="127" t="str">
        <f>IFERROR(VLOOKUP(V3460,TRANSPORTE!$A$4:$D$99,4,0),"")</f>
        <v/>
      </c>
      <c r="AA3460" s="127" t="str">
        <f>IFERROR(VLOOKUP(V3460,TRANSPORTE!$A$4:$E$99,5,0),"")</f>
        <v/>
      </c>
      <c r="AB3460" s="127" t="str">
        <f t="shared" si="392"/>
        <v/>
      </c>
      <c r="AC3460" s="127" t="str">
        <f t="shared" si="391"/>
        <v/>
      </c>
      <c r="AE3460" s="132" t="str">
        <f t="shared" si="396"/>
        <v/>
      </c>
      <c r="AH3460" s="127" t="str">
        <f t="shared" si="395"/>
        <v/>
      </c>
    </row>
    <row r="3461" spans="2:34" x14ac:dyDescent="0.3">
      <c r="B3461" s="127" t="str">
        <f t="shared" si="393"/>
        <v/>
      </c>
      <c r="C3461" s="127" t="str">
        <f t="shared" si="394"/>
        <v/>
      </c>
      <c r="E3461" s="159"/>
      <c r="F3461" s="148" t="str">
        <f>IFERROR(VLOOKUP(CONCATENATE(G3461,E3461),LOTES!$A$6:$D$1002,4,0),"")</f>
        <v/>
      </c>
      <c r="H3461" s="136" t="str">
        <f>IFERROR(VLOOKUP(CONCATENATE(G3461,E3461),LOTES!$A$6:$F$1000,6,0),"")</f>
        <v/>
      </c>
      <c r="I3461" s="132" t="str">
        <f t="shared" si="390"/>
        <v/>
      </c>
      <c r="R3461" s="132" t="str">
        <f>IFERROR(VLOOKUP(Q3461,PROVEEDORES!$A$2:$B$100,2,0),"")</f>
        <v/>
      </c>
      <c r="U3461" s="127" t="str">
        <f>IFERROR(VLOOKUP(V3461,TRANSPORTE!$A$4:$B$99,2,0),"")</f>
        <v/>
      </c>
      <c r="Y3461" s="127" t="str">
        <f>IFERROR(VLOOKUP(V3461,TRANSPORTE!$A$4:$C$99,3,0),"")</f>
        <v/>
      </c>
      <c r="Z3461" s="127" t="str">
        <f>IFERROR(VLOOKUP(V3461,TRANSPORTE!$A$4:$D$99,4,0),"")</f>
        <v/>
      </c>
      <c r="AA3461" s="127" t="str">
        <f>IFERROR(VLOOKUP(V3461,TRANSPORTE!$A$4:$E$99,5,0),"")</f>
        <v/>
      </c>
      <c r="AB3461" s="127" t="str">
        <f t="shared" si="392"/>
        <v/>
      </c>
      <c r="AC3461" s="127" t="str">
        <f t="shared" si="391"/>
        <v/>
      </c>
      <c r="AE3461" s="132" t="str">
        <f t="shared" si="396"/>
        <v/>
      </c>
      <c r="AH3461" s="127" t="str">
        <f t="shared" si="395"/>
        <v/>
      </c>
    </row>
    <row r="3462" spans="2:34" x14ac:dyDescent="0.3">
      <c r="B3462" s="127" t="str">
        <f t="shared" si="393"/>
        <v/>
      </c>
      <c r="C3462" s="127" t="str">
        <f t="shared" si="394"/>
        <v/>
      </c>
      <c r="E3462" s="159"/>
      <c r="F3462" s="148" t="str">
        <f>IFERROR(VLOOKUP(CONCATENATE(G3462,E3462),LOTES!$A$6:$D$1002,4,0),"")</f>
        <v/>
      </c>
      <c r="H3462" s="136" t="str">
        <f>IFERROR(VLOOKUP(CONCATENATE(G3462,E3462),LOTES!$A$6:$F$1000,6,0),"")</f>
        <v/>
      </c>
      <c r="I3462" s="132" t="str">
        <f t="shared" ref="I3462:I3525" si="397">IF(E3462&lt;&gt;"",IFERROR(IF(N3462&lt;&gt;N3461,1,IF(E3462=E3461,I3461,I3461+1)),""),"")</f>
        <v/>
      </c>
      <c r="R3462" s="132" t="str">
        <f>IFERROR(VLOOKUP(Q3462,PROVEEDORES!$A$2:$B$100,2,0),"")</f>
        <v/>
      </c>
      <c r="U3462" s="127" t="str">
        <f>IFERROR(VLOOKUP(V3462,TRANSPORTE!$A$4:$B$99,2,0),"")</f>
        <v/>
      </c>
      <c r="Y3462" s="127" t="str">
        <f>IFERROR(VLOOKUP(V3462,TRANSPORTE!$A$4:$C$99,3,0),"")</f>
        <v/>
      </c>
      <c r="Z3462" s="127" t="str">
        <f>IFERROR(VLOOKUP(V3462,TRANSPORTE!$A$4:$D$99,4,0),"")</f>
        <v/>
      </c>
      <c r="AA3462" s="127" t="str">
        <f>IFERROR(VLOOKUP(V3462,TRANSPORTE!$A$4:$E$99,5,0),"")</f>
        <v/>
      </c>
      <c r="AB3462" s="127" t="str">
        <f t="shared" si="392"/>
        <v/>
      </c>
      <c r="AC3462" s="127" t="str">
        <f t="shared" ref="AC3462:AC3525" si="398">IF(N3462&lt;&gt;"",1,"")</f>
        <v/>
      </c>
      <c r="AE3462" s="132" t="str">
        <f t="shared" si="396"/>
        <v/>
      </c>
      <c r="AH3462" s="127" t="str">
        <f t="shared" si="395"/>
        <v/>
      </c>
    </row>
    <row r="3463" spans="2:34" x14ac:dyDescent="0.3">
      <c r="B3463" s="127" t="str">
        <f t="shared" si="393"/>
        <v/>
      </c>
      <c r="C3463" s="127" t="str">
        <f t="shared" si="394"/>
        <v/>
      </c>
      <c r="E3463" s="159"/>
      <c r="F3463" s="148" t="str">
        <f>IFERROR(VLOOKUP(CONCATENATE(G3463,E3463),LOTES!$A$6:$D$1002,4,0),"")</f>
        <v/>
      </c>
      <c r="H3463" s="136" t="str">
        <f>IFERROR(VLOOKUP(CONCATENATE(G3463,E3463),LOTES!$A$6:$F$1000,6,0),"")</f>
        <v/>
      </c>
      <c r="I3463" s="132" t="str">
        <f t="shared" si="397"/>
        <v/>
      </c>
      <c r="R3463" s="132" t="str">
        <f>IFERROR(VLOOKUP(Q3463,PROVEEDORES!$A$2:$B$100,2,0),"")</f>
        <v/>
      </c>
      <c r="U3463" s="127" t="str">
        <f>IFERROR(VLOOKUP(V3463,TRANSPORTE!$A$4:$B$99,2,0),"")</f>
        <v/>
      </c>
      <c r="Y3463" s="127" t="str">
        <f>IFERROR(VLOOKUP(V3463,TRANSPORTE!$A$4:$C$99,3,0),"")</f>
        <v/>
      </c>
      <c r="Z3463" s="127" t="str">
        <f>IFERROR(VLOOKUP(V3463,TRANSPORTE!$A$4:$D$99,4,0),"")</f>
        <v/>
      </c>
      <c r="AA3463" s="127" t="str">
        <f>IFERROR(VLOOKUP(V3463,TRANSPORTE!$A$4:$E$99,5,0),"")</f>
        <v/>
      </c>
      <c r="AB3463" s="127" t="str">
        <f t="shared" si="392"/>
        <v/>
      </c>
      <c r="AC3463" s="127" t="str">
        <f t="shared" si="398"/>
        <v/>
      </c>
      <c r="AE3463" s="132" t="str">
        <f t="shared" si="396"/>
        <v/>
      </c>
      <c r="AH3463" s="127" t="str">
        <f t="shared" si="395"/>
        <v/>
      </c>
    </row>
    <row r="3464" spans="2:34" x14ac:dyDescent="0.3">
      <c r="B3464" s="127" t="str">
        <f t="shared" si="393"/>
        <v/>
      </c>
      <c r="C3464" s="127" t="str">
        <f t="shared" si="394"/>
        <v/>
      </c>
      <c r="E3464" s="159"/>
      <c r="F3464" s="148" t="str">
        <f>IFERROR(VLOOKUP(CONCATENATE(G3464,E3464),LOTES!$A$6:$D$1002,4,0),"")</f>
        <v/>
      </c>
      <c r="H3464" s="136" t="str">
        <f>IFERROR(VLOOKUP(CONCATENATE(G3464,E3464),LOTES!$A$6:$F$1000,6,0),"")</f>
        <v/>
      </c>
      <c r="I3464" s="132" t="str">
        <f t="shared" si="397"/>
        <v/>
      </c>
      <c r="R3464" s="132" t="str">
        <f>IFERROR(VLOOKUP(Q3464,PROVEEDORES!$A$2:$B$100,2,0),"")</f>
        <v/>
      </c>
      <c r="U3464" s="127" t="str">
        <f>IFERROR(VLOOKUP(V3464,TRANSPORTE!$A$4:$B$99,2,0),"")</f>
        <v/>
      </c>
      <c r="Y3464" s="127" t="str">
        <f>IFERROR(VLOOKUP(V3464,TRANSPORTE!$A$4:$C$99,3,0),"")</f>
        <v/>
      </c>
      <c r="Z3464" s="127" t="str">
        <f>IFERROR(VLOOKUP(V3464,TRANSPORTE!$A$4:$D$99,4,0),"")</f>
        <v/>
      </c>
      <c r="AA3464" s="127" t="str">
        <f>IFERROR(VLOOKUP(V3464,TRANSPORTE!$A$4:$E$99,5,0),"")</f>
        <v/>
      </c>
      <c r="AB3464" s="127" t="str">
        <f t="shared" si="392"/>
        <v/>
      </c>
      <c r="AC3464" s="127" t="str">
        <f t="shared" si="398"/>
        <v/>
      </c>
      <c r="AE3464" s="132" t="str">
        <f t="shared" si="396"/>
        <v/>
      </c>
      <c r="AH3464" s="127" t="str">
        <f t="shared" si="395"/>
        <v/>
      </c>
    </row>
    <row r="3465" spans="2:34" x14ac:dyDescent="0.3">
      <c r="B3465" s="127" t="str">
        <f t="shared" si="393"/>
        <v/>
      </c>
      <c r="C3465" s="127" t="str">
        <f t="shared" si="394"/>
        <v/>
      </c>
      <c r="E3465" s="159"/>
      <c r="F3465" s="148" t="str">
        <f>IFERROR(VLOOKUP(CONCATENATE(G3465,E3465),LOTES!$A$6:$D$1002,4,0),"")</f>
        <v/>
      </c>
      <c r="H3465" s="136" t="str">
        <f>IFERROR(VLOOKUP(CONCATENATE(G3465,E3465),LOTES!$A$6:$F$1000,6,0),"")</f>
        <v/>
      </c>
      <c r="I3465" s="132" t="str">
        <f t="shared" si="397"/>
        <v/>
      </c>
      <c r="R3465" s="132" t="str">
        <f>IFERROR(VLOOKUP(Q3465,PROVEEDORES!$A$2:$B$100,2,0),"")</f>
        <v/>
      </c>
      <c r="U3465" s="127" t="str">
        <f>IFERROR(VLOOKUP(V3465,TRANSPORTE!$A$4:$B$99,2,0),"")</f>
        <v/>
      </c>
      <c r="Y3465" s="127" t="str">
        <f>IFERROR(VLOOKUP(V3465,TRANSPORTE!$A$4:$C$99,3,0),"")</f>
        <v/>
      </c>
      <c r="Z3465" s="127" t="str">
        <f>IFERROR(VLOOKUP(V3465,TRANSPORTE!$A$4:$D$99,4,0),"")</f>
        <v/>
      </c>
      <c r="AA3465" s="127" t="str">
        <f>IFERROR(VLOOKUP(V3465,TRANSPORTE!$A$4:$E$99,5,0),"")</f>
        <v/>
      </c>
      <c r="AB3465" s="127" t="str">
        <f t="shared" si="392"/>
        <v/>
      </c>
      <c r="AC3465" s="127" t="str">
        <f t="shared" si="398"/>
        <v/>
      </c>
      <c r="AE3465" s="132" t="str">
        <f t="shared" si="396"/>
        <v/>
      </c>
      <c r="AH3465" s="127" t="str">
        <f t="shared" si="395"/>
        <v/>
      </c>
    </row>
    <row r="3466" spans="2:34" x14ac:dyDescent="0.3">
      <c r="B3466" s="127" t="str">
        <f t="shared" si="393"/>
        <v/>
      </c>
      <c r="C3466" s="127" t="str">
        <f t="shared" si="394"/>
        <v/>
      </c>
      <c r="E3466" s="159"/>
      <c r="F3466" s="148" t="str">
        <f>IFERROR(VLOOKUP(CONCATENATE(G3466,E3466),LOTES!$A$6:$D$1002,4,0),"")</f>
        <v/>
      </c>
      <c r="H3466" s="136" t="str">
        <f>IFERROR(VLOOKUP(CONCATENATE(G3466,E3466),LOTES!$A$6:$F$1000,6,0),"")</f>
        <v/>
      </c>
      <c r="I3466" s="132" t="str">
        <f t="shared" si="397"/>
        <v/>
      </c>
      <c r="R3466" s="132" t="str">
        <f>IFERROR(VLOOKUP(Q3466,PROVEEDORES!$A$2:$B$100,2,0),"")</f>
        <v/>
      </c>
      <c r="U3466" s="127" t="str">
        <f>IFERROR(VLOOKUP(V3466,TRANSPORTE!$A$4:$B$99,2,0),"")</f>
        <v/>
      </c>
      <c r="Y3466" s="127" t="str">
        <f>IFERROR(VLOOKUP(V3466,TRANSPORTE!$A$4:$C$99,3,0),"")</f>
        <v/>
      </c>
      <c r="Z3466" s="127" t="str">
        <f>IFERROR(VLOOKUP(V3466,TRANSPORTE!$A$4:$D$99,4,0),"")</f>
        <v/>
      </c>
      <c r="AA3466" s="127" t="str">
        <f>IFERROR(VLOOKUP(V3466,TRANSPORTE!$A$4:$E$99,5,0),"")</f>
        <v/>
      </c>
      <c r="AB3466" s="127" t="str">
        <f t="shared" si="392"/>
        <v/>
      </c>
      <c r="AC3466" s="127" t="str">
        <f t="shared" si="398"/>
        <v/>
      </c>
      <c r="AE3466" s="132" t="str">
        <f t="shared" si="396"/>
        <v/>
      </c>
      <c r="AH3466" s="127" t="str">
        <f t="shared" si="395"/>
        <v/>
      </c>
    </row>
    <row r="3467" spans="2:34" x14ac:dyDescent="0.3">
      <c r="B3467" s="127" t="str">
        <f t="shared" si="393"/>
        <v/>
      </c>
      <c r="C3467" s="127" t="str">
        <f t="shared" si="394"/>
        <v/>
      </c>
      <c r="E3467" s="159"/>
      <c r="F3467" s="148" t="str">
        <f>IFERROR(VLOOKUP(CONCATENATE(G3467,E3467),LOTES!$A$6:$D$1002,4,0),"")</f>
        <v/>
      </c>
      <c r="H3467" s="136" t="str">
        <f>IFERROR(VLOOKUP(CONCATENATE(G3467,E3467),LOTES!$A$6:$F$1000,6,0),"")</f>
        <v/>
      </c>
      <c r="I3467" s="132" t="str">
        <f t="shared" si="397"/>
        <v/>
      </c>
      <c r="R3467" s="132" t="str">
        <f>IFERROR(VLOOKUP(Q3467,PROVEEDORES!$A$2:$B$100,2,0),"")</f>
        <v/>
      </c>
      <c r="U3467" s="127" t="str">
        <f>IFERROR(VLOOKUP(V3467,TRANSPORTE!$A$4:$B$99,2,0),"")</f>
        <v/>
      </c>
      <c r="Y3467" s="127" t="str">
        <f>IFERROR(VLOOKUP(V3467,TRANSPORTE!$A$4:$C$99,3,0),"")</f>
        <v/>
      </c>
      <c r="Z3467" s="127" t="str">
        <f>IFERROR(VLOOKUP(V3467,TRANSPORTE!$A$4:$D$99,4,0),"")</f>
        <v/>
      </c>
      <c r="AA3467" s="127" t="str">
        <f>IFERROR(VLOOKUP(V3467,TRANSPORTE!$A$4:$E$99,5,0),"")</f>
        <v/>
      </c>
      <c r="AB3467" s="127" t="str">
        <f t="shared" ref="AB3467:AB3530" si="399">IF(N3467&lt;&gt;"",IF(A3467&lt;&gt;A3466,1,IF(N3467=N3466,AB3466,AB3466+1)),"")</f>
        <v/>
      </c>
      <c r="AC3467" s="127" t="str">
        <f t="shared" si="398"/>
        <v/>
      </c>
      <c r="AE3467" s="132" t="str">
        <f t="shared" si="396"/>
        <v/>
      </c>
      <c r="AH3467" s="127" t="str">
        <f t="shared" si="395"/>
        <v/>
      </c>
    </row>
    <row r="3468" spans="2:34" x14ac:dyDescent="0.3">
      <c r="B3468" s="127" t="str">
        <f t="shared" si="393"/>
        <v/>
      </c>
      <c r="C3468" s="127" t="str">
        <f t="shared" si="394"/>
        <v/>
      </c>
      <c r="E3468" s="159"/>
      <c r="F3468" s="148" t="str">
        <f>IFERROR(VLOOKUP(CONCATENATE(G3468,E3468),LOTES!$A$6:$D$1002,4,0),"")</f>
        <v/>
      </c>
      <c r="H3468" s="136" t="str">
        <f>IFERROR(VLOOKUP(CONCATENATE(G3468,E3468),LOTES!$A$6:$F$1000,6,0),"")</f>
        <v/>
      </c>
      <c r="I3468" s="132" t="str">
        <f t="shared" si="397"/>
        <v/>
      </c>
      <c r="R3468" s="132" t="str">
        <f>IFERROR(VLOOKUP(Q3468,PROVEEDORES!$A$2:$B$100,2,0),"")</f>
        <v/>
      </c>
      <c r="U3468" s="127" t="str">
        <f>IFERROR(VLOOKUP(V3468,TRANSPORTE!$A$4:$B$99,2,0),"")</f>
        <v/>
      </c>
      <c r="Y3468" s="127" t="str">
        <f>IFERROR(VLOOKUP(V3468,TRANSPORTE!$A$4:$C$99,3,0),"")</f>
        <v/>
      </c>
      <c r="Z3468" s="127" t="str">
        <f>IFERROR(VLOOKUP(V3468,TRANSPORTE!$A$4:$D$99,4,0),"")</f>
        <v/>
      </c>
      <c r="AA3468" s="127" t="str">
        <f>IFERROR(VLOOKUP(V3468,TRANSPORTE!$A$4:$E$99,5,0),"")</f>
        <v/>
      </c>
      <c r="AB3468" s="127" t="str">
        <f t="shared" si="399"/>
        <v/>
      </c>
      <c r="AC3468" s="127" t="str">
        <f t="shared" si="398"/>
        <v/>
      </c>
      <c r="AE3468" s="132" t="str">
        <f t="shared" si="396"/>
        <v/>
      </c>
      <c r="AH3468" s="127" t="str">
        <f t="shared" si="395"/>
        <v/>
      </c>
    </row>
    <row r="3469" spans="2:34" x14ac:dyDescent="0.3">
      <c r="B3469" s="127" t="str">
        <f t="shared" si="393"/>
        <v/>
      </c>
      <c r="C3469" s="127" t="str">
        <f t="shared" si="394"/>
        <v/>
      </c>
      <c r="E3469" s="159"/>
      <c r="F3469" s="148" t="str">
        <f>IFERROR(VLOOKUP(CONCATENATE(G3469,E3469),LOTES!$A$6:$D$1002,4,0),"")</f>
        <v/>
      </c>
      <c r="H3469" s="136" t="str">
        <f>IFERROR(VLOOKUP(CONCATENATE(G3469,E3469),LOTES!$A$6:$F$1000,6,0),"")</f>
        <v/>
      </c>
      <c r="I3469" s="132" t="str">
        <f t="shared" si="397"/>
        <v/>
      </c>
      <c r="R3469" s="132" t="str">
        <f>IFERROR(VLOOKUP(Q3469,PROVEEDORES!$A$2:$B$100,2,0),"")</f>
        <v/>
      </c>
      <c r="U3469" s="127" t="str">
        <f>IFERROR(VLOOKUP(V3469,TRANSPORTE!$A$4:$B$99,2,0),"")</f>
        <v/>
      </c>
      <c r="Y3469" s="127" t="str">
        <f>IFERROR(VLOOKUP(V3469,TRANSPORTE!$A$4:$C$99,3,0),"")</f>
        <v/>
      </c>
      <c r="Z3469" s="127" t="str">
        <f>IFERROR(VLOOKUP(V3469,TRANSPORTE!$A$4:$D$99,4,0),"")</f>
        <v/>
      </c>
      <c r="AA3469" s="127" t="str">
        <f>IFERROR(VLOOKUP(V3469,TRANSPORTE!$A$4:$E$99,5,0),"")</f>
        <v/>
      </c>
      <c r="AB3469" s="127" t="str">
        <f t="shared" si="399"/>
        <v/>
      </c>
      <c r="AC3469" s="127" t="str">
        <f t="shared" si="398"/>
        <v/>
      </c>
      <c r="AE3469" s="132" t="str">
        <f t="shared" si="396"/>
        <v/>
      </c>
      <c r="AH3469" s="127" t="str">
        <f t="shared" si="395"/>
        <v/>
      </c>
    </row>
    <row r="3470" spans="2:34" x14ac:dyDescent="0.3">
      <c r="B3470" s="127" t="str">
        <f t="shared" si="393"/>
        <v/>
      </c>
      <c r="C3470" s="127" t="str">
        <f t="shared" si="394"/>
        <v/>
      </c>
      <c r="E3470" s="159"/>
      <c r="F3470" s="148" t="str">
        <f>IFERROR(VLOOKUP(CONCATENATE(G3470,E3470),LOTES!$A$6:$D$1002,4,0),"")</f>
        <v/>
      </c>
      <c r="H3470" s="136" t="str">
        <f>IFERROR(VLOOKUP(CONCATENATE(G3470,E3470),LOTES!$A$6:$F$1000,6,0),"")</f>
        <v/>
      </c>
      <c r="I3470" s="132" t="str">
        <f t="shared" si="397"/>
        <v/>
      </c>
      <c r="R3470" s="132" t="str">
        <f>IFERROR(VLOOKUP(Q3470,PROVEEDORES!$A$2:$B$100,2,0),"")</f>
        <v/>
      </c>
      <c r="U3470" s="127" t="str">
        <f>IFERROR(VLOOKUP(V3470,TRANSPORTE!$A$4:$B$99,2,0),"")</f>
        <v/>
      </c>
      <c r="Y3470" s="127" t="str">
        <f>IFERROR(VLOOKUP(V3470,TRANSPORTE!$A$4:$C$99,3,0),"")</f>
        <v/>
      </c>
      <c r="Z3470" s="127" t="str">
        <f>IFERROR(VLOOKUP(V3470,TRANSPORTE!$A$4:$D$99,4,0),"")</f>
        <v/>
      </c>
      <c r="AA3470" s="127" t="str">
        <f>IFERROR(VLOOKUP(V3470,TRANSPORTE!$A$4:$E$99,5,0),"")</f>
        <v/>
      </c>
      <c r="AB3470" s="127" t="str">
        <f t="shared" si="399"/>
        <v/>
      </c>
      <c r="AC3470" s="127" t="str">
        <f t="shared" si="398"/>
        <v/>
      </c>
      <c r="AE3470" s="132" t="str">
        <f t="shared" si="396"/>
        <v/>
      </c>
      <c r="AH3470" s="127" t="str">
        <f t="shared" si="395"/>
        <v/>
      </c>
    </row>
    <row r="3471" spans="2:34" x14ac:dyDescent="0.3">
      <c r="B3471" s="127" t="str">
        <f t="shared" si="393"/>
        <v/>
      </c>
      <c r="C3471" s="127" t="str">
        <f t="shared" si="394"/>
        <v/>
      </c>
      <c r="E3471" s="159"/>
      <c r="F3471" s="148" t="str">
        <f>IFERROR(VLOOKUP(CONCATENATE(G3471,E3471),LOTES!$A$6:$D$1002,4,0),"")</f>
        <v/>
      </c>
      <c r="H3471" s="136" t="str">
        <f>IFERROR(VLOOKUP(CONCATENATE(G3471,E3471),LOTES!$A$6:$F$1000,6,0),"")</f>
        <v/>
      </c>
      <c r="I3471" s="132" t="str">
        <f t="shared" si="397"/>
        <v/>
      </c>
      <c r="R3471" s="132" t="str">
        <f>IFERROR(VLOOKUP(Q3471,PROVEEDORES!$A$2:$B$100,2,0),"")</f>
        <v/>
      </c>
      <c r="U3471" s="127" t="str">
        <f>IFERROR(VLOOKUP(V3471,TRANSPORTE!$A$4:$B$99,2,0),"")</f>
        <v/>
      </c>
      <c r="Y3471" s="127" t="str">
        <f>IFERROR(VLOOKUP(V3471,TRANSPORTE!$A$4:$C$99,3,0),"")</f>
        <v/>
      </c>
      <c r="Z3471" s="127" t="str">
        <f>IFERROR(VLOOKUP(V3471,TRANSPORTE!$A$4:$D$99,4,0),"")</f>
        <v/>
      </c>
      <c r="AA3471" s="127" t="str">
        <f>IFERROR(VLOOKUP(V3471,TRANSPORTE!$A$4:$E$99,5,0),"")</f>
        <v/>
      </c>
      <c r="AB3471" s="127" t="str">
        <f t="shared" si="399"/>
        <v/>
      </c>
      <c r="AC3471" s="127" t="str">
        <f t="shared" si="398"/>
        <v/>
      </c>
      <c r="AE3471" s="132" t="str">
        <f t="shared" si="396"/>
        <v/>
      </c>
      <c r="AH3471" s="127" t="str">
        <f t="shared" si="395"/>
        <v/>
      </c>
    </row>
    <row r="3472" spans="2:34" x14ac:dyDescent="0.3">
      <c r="B3472" s="127" t="str">
        <f t="shared" si="393"/>
        <v/>
      </c>
      <c r="C3472" s="127" t="str">
        <f t="shared" si="394"/>
        <v/>
      </c>
      <c r="E3472" s="159"/>
      <c r="F3472" s="148" t="str">
        <f>IFERROR(VLOOKUP(CONCATENATE(G3472,E3472),LOTES!$A$6:$D$1002,4,0),"")</f>
        <v/>
      </c>
      <c r="H3472" s="136" t="str">
        <f>IFERROR(VLOOKUP(CONCATENATE(G3472,E3472),LOTES!$A$6:$F$1000,6,0),"")</f>
        <v/>
      </c>
      <c r="I3472" s="132" t="str">
        <f t="shared" si="397"/>
        <v/>
      </c>
      <c r="R3472" s="132" t="str">
        <f>IFERROR(VLOOKUP(Q3472,PROVEEDORES!$A$2:$B$100,2,0),"")</f>
        <v/>
      </c>
      <c r="U3472" s="127" t="str">
        <f>IFERROR(VLOOKUP(V3472,TRANSPORTE!$A$4:$B$99,2,0),"")</f>
        <v/>
      </c>
      <c r="Y3472" s="127" t="str">
        <f>IFERROR(VLOOKUP(V3472,TRANSPORTE!$A$4:$C$99,3,0),"")</f>
        <v/>
      </c>
      <c r="Z3472" s="127" t="str">
        <f>IFERROR(VLOOKUP(V3472,TRANSPORTE!$A$4:$D$99,4,0),"")</f>
        <v/>
      </c>
      <c r="AA3472" s="127" t="str">
        <f>IFERROR(VLOOKUP(V3472,TRANSPORTE!$A$4:$E$99,5,0),"")</f>
        <v/>
      </c>
      <c r="AB3472" s="127" t="str">
        <f t="shared" si="399"/>
        <v/>
      </c>
      <c r="AC3472" s="127" t="str">
        <f t="shared" si="398"/>
        <v/>
      </c>
      <c r="AE3472" s="132" t="str">
        <f t="shared" si="396"/>
        <v/>
      </c>
      <c r="AH3472" s="127" t="str">
        <f t="shared" si="395"/>
        <v/>
      </c>
    </row>
    <row r="3473" spans="2:34" x14ac:dyDescent="0.3">
      <c r="B3473" s="127" t="str">
        <f t="shared" si="393"/>
        <v/>
      </c>
      <c r="C3473" s="127" t="str">
        <f t="shared" si="394"/>
        <v/>
      </c>
      <c r="E3473" s="159"/>
      <c r="F3473" s="148" t="str">
        <f>IFERROR(VLOOKUP(CONCATENATE(G3473,E3473),LOTES!$A$6:$D$1002,4,0),"")</f>
        <v/>
      </c>
      <c r="H3473" s="136" t="str">
        <f>IFERROR(VLOOKUP(CONCATENATE(G3473,E3473),LOTES!$A$6:$F$1000,6,0),"")</f>
        <v/>
      </c>
      <c r="I3473" s="132" t="str">
        <f t="shared" si="397"/>
        <v/>
      </c>
      <c r="R3473" s="132" t="str">
        <f>IFERROR(VLOOKUP(Q3473,PROVEEDORES!$A$2:$B$100,2,0),"")</f>
        <v/>
      </c>
      <c r="U3473" s="127" t="str">
        <f>IFERROR(VLOOKUP(V3473,TRANSPORTE!$A$4:$B$99,2,0),"")</f>
        <v/>
      </c>
      <c r="Y3473" s="127" t="str">
        <f>IFERROR(VLOOKUP(V3473,TRANSPORTE!$A$4:$C$99,3,0),"")</f>
        <v/>
      </c>
      <c r="Z3473" s="127" t="str">
        <f>IFERROR(VLOOKUP(V3473,TRANSPORTE!$A$4:$D$99,4,0),"")</f>
        <v/>
      </c>
      <c r="AA3473" s="127" t="str">
        <f>IFERROR(VLOOKUP(V3473,TRANSPORTE!$A$4:$E$99,5,0),"")</f>
        <v/>
      </c>
      <c r="AB3473" s="127" t="str">
        <f t="shared" si="399"/>
        <v/>
      </c>
      <c r="AC3473" s="127" t="str">
        <f t="shared" si="398"/>
        <v/>
      </c>
      <c r="AE3473" s="132" t="str">
        <f t="shared" si="396"/>
        <v/>
      </c>
      <c r="AH3473" s="127" t="str">
        <f t="shared" si="395"/>
        <v/>
      </c>
    </row>
    <row r="3474" spans="2:34" x14ac:dyDescent="0.3">
      <c r="B3474" s="127" t="str">
        <f t="shared" si="393"/>
        <v/>
      </c>
      <c r="C3474" s="127" t="str">
        <f t="shared" si="394"/>
        <v/>
      </c>
      <c r="E3474" s="159"/>
      <c r="F3474" s="148" t="str">
        <f>IFERROR(VLOOKUP(CONCATENATE(G3474,E3474),LOTES!$A$6:$D$1002,4,0),"")</f>
        <v/>
      </c>
      <c r="H3474" s="136" t="str">
        <f>IFERROR(VLOOKUP(CONCATENATE(G3474,E3474),LOTES!$A$6:$F$1000,6,0),"")</f>
        <v/>
      </c>
      <c r="I3474" s="132" t="str">
        <f t="shared" si="397"/>
        <v/>
      </c>
      <c r="R3474" s="132" t="str">
        <f>IFERROR(VLOOKUP(Q3474,PROVEEDORES!$A$2:$B$100,2,0),"")</f>
        <v/>
      </c>
      <c r="U3474" s="127" t="str">
        <f>IFERROR(VLOOKUP(V3474,TRANSPORTE!$A$4:$B$99,2,0),"")</f>
        <v/>
      </c>
      <c r="Y3474" s="127" t="str">
        <f>IFERROR(VLOOKUP(V3474,TRANSPORTE!$A$4:$C$99,3,0),"")</f>
        <v/>
      </c>
      <c r="Z3474" s="127" t="str">
        <f>IFERROR(VLOOKUP(V3474,TRANSPORTE!$A$4:$D$99,4,0),"")</f>
        <v/>
      </c>
      <c r="AA3474" s="127" t="str">
        <f>IFERROR(VLOOKUP(V3474,TRANSPORTE!$A$4:$E$99,5,0),"")</f>
        <v/>
      </c>
      <c r="AB3474" s="127" t="str">
        <f t="shared" si="399"/>
        <v/>
      </c>
      <c r="AC3474" s="127" t="str">
        <f t="shared" si="398"/>
        <v/>
      </c>
      <c r="AE3474" s="132" t="str">
        <f t="shared" si="396"/>
        <v/>
      </c>
      <c r="AH3474" s="127" t="str">
        <f t="shared" si="395"/>
        <v/>
      </c>
    </row>
    <row r="3475" spans="2:34" x14ac:dyDescent="0.3">
      <c r="B3475" s="127" t="str">
        <f t="shared" si="393"/>
        <v/>
      </c>
      <c r="C3475" s="127" t="str">
        <f t="shared" si="394"/>
        <v/>
      </c>
      <c r="E3475" s="159"/>
      <c r="F3475" s="148" t="str">
        <f>IFERROR(VLOOKUP(CONCATENATE(G3475,E3475),LOTES!$A$6:$D$1002,4,0),"")</f>
        <v/>
      </c>
      <c r="H3475" s="136" t="str">
        <f>IFERROR(VLOOKUP(CONCATENATE(G3475,E3475),LOTES!$A$6:$F$1000,6,0),"")</f>
        <v/>
      </c>
      <c r="I3475" s="132" t="str">
        <f t="shared" si="397"/>
        <v/>
      </c>
      <c r="R3475" s="132" t="str">
        <f>IFERROR(VLOOKUP(Q3475,PROVEEDORES!$A$2:$B$100,2,0),"")</f>
        <v/>
      </c>
      <c r="U3475" s="127" t="str">
        <f>IFERROR(VLOOKUP(V3475,TRANSPORTE!$A$4:$B$99,2,0),"")</f>
        <v/>
      </c>
      <c r="Y3475" s="127" t="str">
        <f>IFERROR(VLOOKUP(V3475,TRANSPORTE!$A$4:$C$99,3,0),"")</f>
        <v/>
      </c>
      <c r="Z3475" s="127" t="str">
        <f>IFERROR(VLOOKUP(V3475,TRANSPORTE!$A$4:$D$99,4,0),"")</f>
        <v/>
      </c>
      <c r="AA3475" s="127" t="str">
        <f>IFERROR(VLOOKUP(V3475,TRANSPORTE!$A$4:$E$99,5,0),"")</f>
        <v/>
      </c>
      <c r="AB3475" s="127" t="str">
        <f t="shared" si="399"/>
        <v/>
      </c>
      <c r="AC3475" s="127" t="str">
        <f t="shared" si="398"/>
        <v/>
      </c>
      <c r="AE3475" s="132" t="str">
        <f t="shared" si="396"/>
        <v/>
      </c>
      <c r="AH3475" s="127" t="str">
        <f t="shared" si="395"/>
        <v/>
      </c>
    </row>
    <row r="3476" spans="2:34" x14ac:dyDescent="0.3">
      <c r="B3476" s="127" t="str">
        <f t="shared" si="393"/>
        <v/>
      </c>
      <c r="C3476" s="127" t="str">
        <f t="shared" si="394"/>
        <v/>
      </c>
      <c r="E3476" s="159"/>
      <c r="F3476" s="148" t="str">
        <f>IFERROR(VLOOKUP(CONCATENATE(G3476,E3476),LOTES!$A$6:$D$1002,4,0),"")</f>
        <v/>
      </c>
      <c r="H3476" s="136" t="str">
        <f>IFERROR(VLOOKUP(CONCATENATE(G3476,E3476),LOTES!$A$6:$F$1000,6,0),"")</f>
        <v/>
      </c>
      <c r="I3476" s="132" t="str">
        <f t="shared" si="397"/>
        <v/>
      </c>
      <c r="R3476" s="132" t="str">
        <f>IFERROR(VLOOKUP(Q3476,PROVEEDORES!$A$2:$B$100,2,0),"")</f>
        <v/>
      </c>
      <c r="U3476" s="127" t="str">
        <f>IFERROR(VLOOKUP(V3476,TRANSPORTE!$A$4:$B$99,2,0),"")</f>
        <v/>
      </c>
      <c r="Y3476" s="127" t="str">
        <f>IFERROR(VLOOKUP(V3476,TRANSPORTE!$A$4:$C$99,3,0),"")</f>
        <v/>
      </c>
      <c r="Z3476" s="127" t="str">
        <f>IFERROR(VLOOKUP(V3476,TRANSPORTE!$A$4:$D$99,4,0),"")</f>
        <v/>
      </c>
      <c r="AA3476" s="127" t="str">
        <f>IFERROR(VLOOKUP(V3476,TRANSPORTE!$A$4:$E$99,5,0),"")</f>
        <v/>
      </c>
      <c r="AB3476" s="127" t="str">
        <f t="shared" si="399"/>
        <v/>
      </c>
      <c r="AC3476" s="127" t="str">
        <f t="shared" si="398"/>
        <v/>
      </c>
      <c r="AE3476" s="132" t="str">
        <f t="shared" si="396"/>
        <v/>
      </c>
      <c r="AH3476" s="127" t="str">
        <f t="shared" si="395"/>
        <v/>
      </c>
    </row>
    <row r="3477" spans="2:34" x14ac:dyDescent="0.3">
      <c r="B3477" s="127" t="str">
        <f t="shared" si="393"/>
        <v/>
      </c>
      <c r="C3477" s="127" t="str">
        <f t="shared" si="394"/>
        <v/>
      </c>
      <c r="E3477" s="159"/>
      <c r="F3477" s="148" t="str">
        <f>IFERROR(VLOOKUP(CONCATENATE(G3477,E3477),LOTES!$A$6:$D$1002,4,0),"")</f>
        <v/>
      </c>
      <c r="H3477" s="136" t="str">
        <f>IFERROR(VLOOKUP(CONCATENATE(G3477,E3477),LOTES!$A$6:$F$1000,6,0),"")</f>
        <v/>
      </c>
      <c r="I3477" s="132" t="str">
        <f t="shared" si="397"/>
        <v/>
      </c>
      <c r="R3477" s="132" t="str">
        <f>IFERROR(VLOOKUP(Q3477,PROVEEDORES!$A$2:$B$100,2,0),"")</f>
        <v/>
      </c>
      <c r="U3477" s="127" t="str">
        <f>IFERROR(VLOOKUP(V3477,TRANSPORTE!$A$4:$B$99,2,0),"")</f>
        <v/>
      </c>
      <c r="Y3477" s="127" t="str">
        <f>IFERROR(VLOOKUP(V3477,TRANSPORTE!$A$4:$C$99,3,0),"")</f>
        <v/>
      </c>
      <c r="Z3477" s="127" t="str">
        <f>IFERROR(VLOOKUP(V3477,TRANSPORTE!$A$4:$D$99,4,0),"")</f>
        <v/>
      </c>
      <c r="AA3477" s="127" t="str">
        <f>IFERROR(VLOOKUP(V3477,TRANSPORTE!$A$4:$E$99,5,0),"")</f>
        <v/>
      </c>
      <c r="AB3477" s="127" t="str">
        <f t="shared" si="399"/>
        <v/>
      </c>
      <c r="AC3477" s="127" t="str">
        <f t="shared" si="398"/>
        <v/>
      </c>
      <c r="AE3477" s="132" t="str">
        <f t="shared" si="396"/>
        <v/>
      </c>
      <c r="AH3477" s="127" t="str">
        <f t="shared" si="395"/>
        <v/>
      </c>
    </row>
    <row r="3478" spans="2:34" x14ac:dyDescent="0.3">
      <c r="B3478" s="127" t="str">
        <f t="shared" si="393"/>
        <v/>
      </c>
      <c r="C3478" s="127" t="str">
        <f t="shared" si="394"/>
        <v/>
      </c>
      <c r="E3478" s="159"/>
      <c r="F3478" s="148" t="str">
        <f>IFERROR(VLOOKUP(CONCATENATE(G3478,E3478),LOTES!$A$6:$D$1002,4,0),"")</f>
        <v/>
      </c>
      <c r="H3478" s="136" t="str">
        <f>IFERROR(VLOOKUP(CONCATENATE(G3478,E3478),LOTES!$A$6:$F$1000,6,0),"")</f>
        <v/>
      </c>
      <c r="I3478" s="132" t="str">
        <f t="shared" si="397"/>
        <v/>
      </c>
      <c r="R3478" s="132" t="str">
        <f>IFERROR(VLOOKUP(Q3478,PROVEEDORES!$A$2:$B$100,2,0),"")</f>
        <v/>
      </c>
      <c r="U3478" s="127" t="str">
        <f>IFERROR(VLOOKUP(V3478,TRANSPORTE!$A$4:$B$99,2,0),"")</f>
        <v/>
      </c>
      <c r="Y3478" s="127" t="str">
        <f>IFERROR(VLOOKUP(V3478,TRANSPORTE!$A$4:$C$99,3,0),"")</f>
        <v/>
      </c>
      <c r="Z3478" s="127" t="str">
        <f>IFERROR(VLOOKUP(V3478,TRANSPORTE!$A$4:$D$99,4,0),"")</f>
        <v/>
      </c>
      <c r="AA3478" s="127" t="str">
        <f>IFERROR(VLOOKUP(V3478,TRANSPORTE!$A$4:$E$99,5,0),"")</f>
        <v/>
      </c>
      <c r="AB3478" s="127" t="str">
        <f t="shared" si="399"/>
        <v/>
      </c>
      <c r="AC3478" s="127" t="str">
        <f t="shared" si="398"/>
        <v/>
      </c>
      <c r="AE3478" s="132" t="str">
        <f t="shared" si="396"/>
        <v/>
      </c>
      <c r="AH3478" s="127" t="str">
        <f t="shared" si="395"/>
        <v/>
      </c>
    </row>
    <row r="3479" spans="2:34" x14ac:dyDescent="0.3">
      <c r="B3479" s="127" t="str">
        <f t="shared" si="393"/>
        <v/>
      </c>
      <c r="C3479" s="127" t="str">
        <f t="shared" si="394"/>
        <v/>
      </c>
      <c r="E3479" s="159"/>
      <c r="F3479" s="148" t="str">
        <f>IFERROR(VLOOKUP(CONCATENATE(G3479,E3479),LOTES!$A$6:$D$1002,4,0),"")</f>
        <v/>
      </c>
      <c r="H3479" s="136" t="str">
        <f>IFERROR(VLOOKUP(CONCATENATE(G3479,E3479),LOTES!$A$6:$F$1000,6,0),"")</f>
        <v/>
      </c>
      <c r="I3479" s="132" t="str">
        <f t="shared" si="397"/>
        <v/>
      </c>
      <c r="R3479" s="132" t="str">
        <f>IFERROR(VLOOKUP(Q3479,PROVEEDORES!$A$2:$B$100,2,0),"")</f>
        <v/>
      </c>
      <c r="U3479" s="127" t="str">
        <f>IFERROR(VLOOKUP(V3479,TRANSPORTE!$A$4:$B$99,2,0),"")</f>
        <v/>
      </c>
      <c r="Y3479" s="127" t="str">
        <f>IFERROR(VLOOKUP(V3479,TRANSPORTE!$A$4:$C$99,3,0),"")</f>
        <v/>
      </c>
      <c r="Z3479" s="127" t="str">
        <f>IFERROR(VLOOKUP(V3479,TRANSPORTE!$A$4:$D$99,4,0),"")</f>
        <v/>
      </c>
      <c r="AA3479" s="127" t="str">
        <f>IFERROR(VLOOKUP(V3479,TRANSPORTE!$A$4:$E$99,5,0),"")</f>
        <v/>
      </c>
      <c r="AB3479" s="127" t="str">
        <f t="shared" si="399"/>
        <v/>
      </c>
      <c r="AC3479" s="127" t="str">
        <f t="shared" si="398"/>
        <v/>
      </c>
      <c r="AE3479" s="132" t="str">
        <f t="shared" si="396"/>
        <v/>
      </c>
      <c r="AH3479" s="127" t="str">
        <f t="shared" si="395"/>
        <v/>
      </c>
    </row>
    <row r="3480" spans="2:34" x14ac:dyDescent="0.3">
      <c r="B3480" s="127" t="str">
        <f t="shared" si="393"/>
        <v/>
      </c>
      <c r="C3480" s="127" t="str">
        <f t="shared" si="394"/>
        <v/>
      </c>
      <c r="E3480" s="159"/>
      <c r="F3480" s="148" t="str">
        <f>IFERROR(VLOOKUP(CONCATENATE(G3480,E3480),LOTES!$A$6:$D$1002,4,0),"")</f>
        <v/>
      </c>
      <c r="H3480" s="136" t="str">
        <f>IFERROR(VLOOKUP(CONCATENATE(G3480,E3480),LOTES!$A$6:$F$1000,6,0),"")</f>
        <v/>
      </c>
      <c r="I3480" s="132" t="str">
        <f t="shared" si="397"/>
        <v/>
      </c>
      <c r="R3480" s="132" t="str">
        <f>IFERROR(VLOOKUP(Q3480,PROVEEDORES!$A$2:$B$100,2,0),"")</f>
        <v/>
      </c>
      <c r="U3480" s="127" t="str">
        <f>IFERROR(VLOOKUP(V3480,TRANSPORTE!$A$4:$B$99,2,0),"")</f>
        <v/>
      </c>
      <c r="Y3480" s="127" t="str">
        <f>IFERROR(VLOOKUP(V3480,TRANSPORTE!$A$4:$C$99,3,0),"")</f>
        <v/>
      </c>
      <c r="Z3480" s="127" t="str">
        <f>IFERROR(VLOOKUP(V3480,TRANSPORTE!$A$4:$D$99,4,0),"")</f>
        <v/>
      </c>
      <c r="AA3480" s="127" t="str">
        <f>IFERROR(VLOOKUP(V3480,TRANSPORTE!$A$4:$E$99,5,0),"")</f>
        <v/>
      </c>
      <c r="AB3480" s="127" t="str">
        <f t="shared" si="399"/>
        <v/>
      </c>
      <c r="AC3480" s="127" t="str">
        <f t="shared" si="398"/>
        <v/>
      </c>
      <c r="AE3480" s="132" t="str">
        <f t="shared" si="396"/>
        <v/>
      </c>
      <c r="AH3480" s="127" t="str">
        <f t="shared" si="395"/>
        <v/>
      </c>
    </row>
    <row r="3481" spans="2:34" x14ac:dyDescent="0.3">
      <c r="B3481" s="127" t="str">
        <f t="shared" si="393"/>
        <v/>
      </c>
      <c r="C3481" s="127" t="str">
        <f t="shared" si="394"/>
        <v/>
      </c>
      <c r="E3481" s="159"/>
      <c r="F3481" s="148" t="str">
        <f>IFERROR(VLOOKUP(CONCATENATE(G3481,E3481),LOTES!$A$6:$D$1002,4,0),"")</f>
        <v/>
      </c>
      <c r="H3481" s="136" t="str">
        <f>IFERROR(VLOOKUP(CONCATENATE(G3481,E3481),LOTES!$A$6:$F$1000,6,0),"")</f>
        <v/>
      </c>
      <c r="I3481" s="132" t="str">
        <f t="shared" si="397"/>
        <v/>
      </c>
      <c r="R3481" s="132" t="str">
        <f>IFERROR(VLOOKUP(Q3481,PROVEEDORES!$A$2:$B$100,2,0),"")</f>
        <v/>
      </c>
      <c r="U3481" s="127" t="str">
        <f>IFERROR(VLOOKUP(V3481,TRANSPORTE!$A$4:$B$99,2,0),"")</f>
        <v/>
      </c>
      <c r="Y3481" s="127" t="str">
        <f>IFERROR(VLOOKUP(V3481,TRANSPORTE!$A$4:$C$99,3,0),"")</f>
        <v/>
      </c>
      <c r="Z3481" s="127" t="str">
        <f>IFERROR(VLOOKUP(V3481,TRANSPORTE!$A$4:$D$99,4,0),"")</f>
        <v/>
      </c>
      <c r="AA3481" s="127" t="str">
        <f>IFERROR(VLOOKUP(V3481,TRANSPORTE!$A$4:$E$99,5,0),"")</f>
        <v/>
      </c>
      <c r="AB3481" s="127" t="str">
        <f t="shared" si="399"/>
        <v/>
      </c>
      <c r="AC3481" s="127" t="str">
        <f t="shared" si="398"/>
        <v/>
      </c>
      <c r="AE3481" s="132" t="str">
        <f t="shared" si="396"/>
        <v/>
      </c>
      <c r="AH3481" s="127" t="str">
        <f t="shared" si="395"/>
        <v/>
      </c>
    </row>
    <row r="3482" spans="2:34" x14ac:dyDescent="0.3">
      <c r="B3482" s="127" t="str">
        <f t="shared" si="393"/>
        <v/>
      </c>
      <c r="C3482" s="127" t="str">
        <f t="shared" si="394"/>
        <v/>
      </c>
      <c r="E3482" s="159"/>
      <c r="F3482" s="148" t="str">
        <f>IFERROR(VLOOKUP(CONCATENATE(G3482,E3482),LOTES!$A$6:$D$1002,4,0),"")</f>
        <v/>
      </c>
      <c r="H3482" s="136" t="str">
        <f>IFERROR(VLOOKUP(CONCATENATE(G3482,E3482),LOTES!$A$6:$F$1000,6,0),"")</f>
        <v/>
      </c>
      <c r="I3482" s="132" t="str">
        <f t="shared" si="397"/>
        <v/>
      </c>
      <c r="R3482" s="132" t="str">
        <f>IFERROR(VLOOKUP(Q3482,PROVEEDORES!$A$2:$B$100,2,0),"")</f>
        <v/>
      </c>
      <c r="U3482" s="127" t="str">
        <f>IFERROR(VLOOKUP(V3482,TRANSPORTE!$A$4:$B$99,2,0),"")</f>
        <v/>
      </c>
      <c r="Y3482" s="127" t="str">
        <f>IFERROR(VLOOKUP(V3482,TRANSPORTE!$A$4:$C$99,3,0),"")</f>
        <v/>
      </c>
      <c r="Z3482" s="127" t="str">
        <f>IFERROR(VLOOKUP(V3482,TRANSPORTE!$A$4:$D$99,4,0),"")</f>
        <v/>
      </c>
      <c r="AA3482" s="127" t="str">
        <f>IFERROR(VLOOKUP(V3482,TRANSPORTE!$A$4:$E$99,5,0),"")</f>
        <v/>
      </c>
      <c r="AB3482" s="127" t="str">
        <f t="shared" si="399"/>
        <v/>
      </c>
      <c r="AC3482" s="127" t="str">
        <f t="shared" si="398"/>
        <v/>
      </c>
      <c r="AE3482" s="132" t="str">
        <f t="shared" si="396"/>
        <v/>
      </c>
      <c r="AH3482" s="127" t="str">
        <f t="shared" si="395"/>
        <v/>
      </c>
    </row>
    <row r="3483" spans="2:34" x14ac:dyDescent="0.3">
      <c r="B3483" s="127" t="str">
        <f t="shared" si="393"/>
        <v/>
      </c>
      <c r="C3483" s="127" t="str">
        <f t="shared" si="394"/>
        <v/>
      </c>
      <c r="E3483" s="159"/>
      <c r="F3483" s="148" t="str">
        <f>IFERROR(VLOOKUP(CONCATENATE(G3483,E3483),LOTES!$A$6:$D$1002,4,0),"")</f>
        <v/>
      </c>
      <c r="H3483" s="136" t="str">
        <f>IFERROR(VLOOKUP(CONCATENATE(G3483,E3483),LOTES!$A$6:$F$1000,6,0),"")</f>
        <v/>
      </c>
      <c r="I3483" s="132" t="str">
        <f t="shared" si="397"/>
        <v/>
      </c>
      <c r="R3483" s="132" t="str">
        <f>IFERROR(VLOOKUP(Q3483,PROVEEDORES!$A$2:$B$100,2,0),"")</f>
        <v/>
      </c>
      <c r="U3483" s="127" t="str">
        <f>IFERROR(VLOOKUP(V3483,TRANSPORTE!$A$4:$B$99,2,0),"")</f>
        <v/>
      </c>
      <c r="Y3483" s="127" t="str">
        <f>IFERROR(VLOOKUP(V3483,TRANSPORTE!$A$4:$C$99,3,0),"")</f>
        <v/>
      </c>
      <c r="Z3483" s="127" t="str">
        <f>IFERROR(VLOOKUP(V3483,TRANSPORTE!$A$4:$D$99,4,0),"")</f>
        <v/>
      </c>
      <c r="AA3483" s="127" t="str">
        <f>IFERROR(VLOOKUP(V3483,TRANSPORTE!$A$4:$E$99,5,0),"")</f>
        <v/>
      </c>
      <c r="AB3483" s="127" t="str">
        <f t="shared" si="399"/>
        <v/>
      </c>
      <c r="AC3483" s="127" t="str">
        <f t="shared" si="398"/>
        <v/>
      </c>
      <c r="AE3483" s="132" t="str">
        <f t="shared" si="396"/>
        <v/>
      </c>
      <c r="AH3483" s="127" t="str">
        <f t="shared" si="395"/>
        <v/>
      </c>
    </row>
    <row r="3484" spans="2:34" x14ac:dyDescent="0.3">
      <c r="B3484" s="127" t="str">
        <f t="shared" si="393"/>
        <v/>
      </c>
      <c r="C3484" s="127" t="str">
        <f t="shared" si="394"/>
        <v/>
      </c>
      <c r="E3484" s="159"/>
      <c r="F3484" s="148" t="str">
        <f>IFERROR(VLOOKUP(CONCATENATE(G3484,E3484),LOTES!$A$6:$D$1002,4,0),"")</f>
        <v/>
      </c>
      <c r="H3484" s="136" t="str">
        <f>IFERROR(VLOOKUP(CONCATENATE(G3484,E3484),LOTES!$A$6:$F$1000,6,0),"")</f>
        <v/>
      </c>
      <c r="I3484" s="132" t="str">
        <f t="shared" si="397"/>
        <v/>
      </c>
      <c r="R3484" s="132" t="str">
        <f>IFERROR(VLOOKUP(Q3484,PROVEEDORES!$A$2:$B$100,2,0),"")</f>
        <v/>
      </c>
      <c r="U3484" s="127" t="str">
        <f>IFERROR(VLOOKUP(V3484,TRANSPORTE!$A$4:$B$99,2,0),"")</f>
        <v/>
      </c>
      <c r="Y3484" s="127" t="str">
        <f>IFERROR(VLOOKUP(V3484,TRANSPORTE!$A$4:$C$99,3,0),"")</f>
        <v/>
      </c>
      <c r="Z3484" s="127" t="str">
        <f>IFERROR(VLOOKUP(V3484,TRANSPORTE!$A$4:$D$99,4,0),"")</f>
        <v/>
      </c>
      <c r="AA3484" s="127" t="str">
        <f>IFERROR(VLOOKUP(V3484,TRANSPORTE!$A$4:$E$99,5,0),"")</f>
        <v/>
      </c>
      <c r="AB3484" s="127" t="str">
        <f t="shared" si="399"/>
        <v/>
      </c>
      <c r="AC3484" s="127" t="str">
        <f t="shared" si="398"/>
        <v/>
      </c>
      <c r="AE3484" s="132" t="str">
        <f t="shared" si="396"/>
        <v/>
      </c>
      <c r="AH3484" s="127" t="str">
        <f t="shared" si="395"/>
        <v/>
      </c>
    </row>
    <row r="3485" spans="2:34" x14ac:dyDescent="0.3">
      <c r="B3485" s="127" t="str">
        <f t="shared" si="393"/>
        <v/>
      </c>
      <c r="C3485" s="127" t="str">
        <f t="shared" si="394"/>
        <v/>
      </c>
      <c r="E3485" s="159"/>
      <c r="F3485" s="148" t="str">
        <f>IFERROR(VLOOKUP(CONCATENATE(G3485,E3485),LOTES!$A$6:$D$1002,4,0),"")</f>
        <v/>
      </c>
      <c r="H3485" s="136" t="str">
        <f>IFERROR(VLOOKUP(CONCATENATE(G3485,E3485),LOTES!$A$6:$F$1000,6,0),"")</f>
        <v/>
      </c>
      <c r="I3485" s="132" t="str">
        <f t="shared" si="397"/>
        <v/>
      </c>
      <c r="R3485" s="132" t="str">
        <f>IFERROR(VLOOKUP(Q3485,PROVEEDORES!$A$2:$B$100,2,0),"")</f>
        <v/>
      </c>
      <c r="U3485" s="127" t="str">
        <f>IFERROR(VLOOKUP(V3485,TRANSPORTE!$A$4:$B$99,2,0),"")</f>
        <v/>
      </c>
      <c r="Y3485" s="127" t="str">
        <f>IFERROR(VLOOKUP(V3485,TRANSPORTE!$A$4:$C$99,3,0),"")</f>
        <v/>
      </c>
      <c r="Z3485" s="127" t="str">
        <f>IFERROR(VLOOKUP(V3485,TRANSPORTE!$A$4:$D$99,4,0),"")</f>
        <v/>
      </c>
      <c r="AA3485" s="127" t="str">
        <f>IFERROR(VLOOKUP(V3485,TRANSPORTE!$A$4:$E$99,5,0),"")</f>
        <v/>
      </c>
      <c r="AB3485" s="127" t="str">
        <f t="shared" si="399"/>
        <v/>
      </c>
      <c r="AC3485" s="127" t="str">
        <f t="shared" si="398"/>
        <v/>
      </c>
      <c r="AE3485" s="132" t="str">
        <f t="shared" si="396"/>
        <v/>
      </c>
      <c r="AH3485" s="127" t="str">
        <f t="shared" si="395"/>
        <v/>
      </c>
    </row>
    <row r="3486" spans="2:34" x14ac:dyDescent="0.3">
      <c r="B3486" s="127" t="str">
        <f t="shared" si="393"/>
        <v/>
      </c>
      <c r="C3486" s="127" t="str">
        <f t="shared" si="394"/>
        <v/>
      </c>
      <c r="E3486" s="159"/>
      <c r="F3486" s="148" t="str">
        <f>IFERROR(VLOOKUP(CONCATENATE(G3486,E3486),LOTES!$A$6:$D$1002,4,0),"")</f>
        <v/>
      </c>
      <c r="H3486" s="136" t="str">
        <f>IFERROR(VLOOKUP(CONCATENATE(G3486,E3486),LOTES!$A$6:$F$1000,6,0),"")</f>
        <v/>
      </c>
      <c r="I3486" s="132" t="str">
        <f t="shared" si="397"/>
        <v/>
      </c>
      <c r="R3486" s="132" t="str">
        <f>IFERROR(VLOOKUP(Q3486,PROVEEDORES!$A$2:$B$100,2,0),"")</f>
        <v/>
      </c>
      <c r="U3486" s="127" t="str">
        <f>IFERROR(VLOOKUP(V3486,TRANSPORTE!$A$4:$B$99,2,0),"")</f>
        <v/>
      </c>
      <c r="Y3486" s="127" t="str">
        <f>IFERROR(VLOOKUP(V3486,TRANSPORTE!$A$4:$C$99,3,0),"")</f>
        <v/>
      </c>
      <c r="Z3486" s="127" t="str">
        <f>IFERROR(VLOOKUP(V3486,TRANSPORTE!$A$4:$D$99,4,0),"")</f>
        <v/>
      </c>
      <c r="AA3486" s="127" t="str">
        <f>IFERROR(VLOOKUP(V3486,TRANSPORTE!$A$4:$E$99,5,0),"")</f>
        <v/>
      </c>
      <c r="AB3486" s="127" t="str">
        <f t="shared" si="399"/>
        <v/>
      </c>
      <c r="AC3486" s="127" t="str">
        <f t="shared" si="398"/>
        <v/>
      </c>
      <c r="AE3486" s="132" t="str">
        <f t="shared" si="396"/>
        <v/>
      </c>
      <c r="AH3486" s="127" t="str">
        <f t="shared" si="395"/>
        <v/>
      </c>
    </row>
    <row r="3487" spans="2:34" x14ac:dyDescent="0.3">
      <c r="B3487" s="127" t="str">
        <f t="shared" si="393"/>
        <v/>
      </c>
      <c r="C3487" s="127" t="str">
        <f t="shared" si="394"/>
        <v/>
      </c>
      <c r="E3487" s="159"/>
      <c r="F3487" s="148" t="str">
        <f>IFERROR(VLOOKUP(CONCATENATE(G3487,E3487),LOTES!$A$6:$D$1002,4,0),"")</f>
        <v/>
      </c>
      <c r="H3487" s="136" t="str">
        <f>IFERROR(VLOOKUP(CONCATENATE(G3487,E3487),LOTES!$A$6:$F$1000,6,0),"")</f>
        <v/>
      </c>
      <c r="I3487" s="132" t="str">
        <f t="shared" si="397"/>
        <v/>
      </c>
      <c r="R3487" s="132" t="str">
        <f>IFERROR(VLOOKUP(Q3487,PROVEEDORES!$A$2:$B$100,2,0),"")</f>
        <v/>
      </c>
      <c r="U3487" s="127" t="str">
        <f>IFERROR(VLOOKUP(V3487,TRANSPORTE!$A$4:$B$99,2,0),"")</f>
        <v/>
      </c>
      <c r="Y3487" s="127" t="str">
        <f>IFERROR(VLOOKUP(V3487,TRANSPORTE!$A$4:$C$99,3,0),"")</f>
        <v/>
      </c>
      <c r="Z3487" s="127" t="str">
        <f>IFERROR(VLOOKUP(V3487,TRANSPORTE!$A$4:$D$99,4,0),"")</f>
        <v/>
      </c>
      <c r="AA3487" s="127" t="str">
        <f>IFERROR(VLOOKUP(V3487,TRANSPORTE!$A$4:$E$99,5,0),"")</f>
        <v/>
      </c>
      <c r="AB3487" s="127" t="str">
        <f t="shared" si="399"/>
        <v/>
      </c>
      <c r="AC3487" s="127" t="str">
        <f t="shared" si="398"/>
        <v/>
      </c>
      <c r="AE3487" s="132" t="str">
        <f t="shared" si="396"/>
        <v/>
      </c>
      <c r="AH3487" s="127" t="str">
        <f t="shared" si="395"/>
        <v/>
      </c>
    </row>
    <row r="3488" spans="2:34" x14ac:dyDescent="0.3">
      <c r="B3488" s="127" t="str">
        <f t="shared" si="393"/>
        <v/>
      </c>
      <c r="C3488" s="127" t="str">
        <f t="shared" si="394"/>
        <v/>
      </c>
      <c r="E3488" s="159"/>
      <c r="F3488" s="148" t="str">
        <f>IFERROR(VLOOKUP(CONCATENATE(G3488,E3488),LOTES!$A$6:$D$1002,4,0),"")</f>
        <v/>
      </c>
      <c r="H3488" s="136" t="str">
        <f>IFERROR(VLOOKUP(CONCATENATE(G3488,E3488),LOTES!$A$6:$F$1000,6,0),"")</f>
        <v/>
      </c>
      <c r="I3488" s="132" t="str">
        <f t="shared" si="397"/>
        <v/>
      </c>
      <c r="R3488" s="132" t="str">
        <f>IFERROR(VLOOKUP(Q3488,PROVEEDORES!$A$2:$B$100,2,0),"")</f>
        <v/>
      </c>
      <c r="U3488" s="127" t="str">
        <f>IFERROR(VLOOKUP(V3488,TRANSPORTE!$A$4:$B$99,2,0),"")</f>
        <v/>
      </c>
      <c r="Y3488" s="127" t="str">
        <f>IFERROR(VLOOKUP(V3488,TRANSPORTE!$A$4:$C$99,3,0),"")</f>
        <v/>
      </c>
      <c r="Z3488" s="127" t="str">
        <f>IFERROR(VLOOKUP(V3488,TRANSPORTE!$A$4:$D$99,4,0),"")</f>
        <v/>
      </c>
      <c r="AA3488" s="127" t="str">
        <f>IFERROR(VLOOKUP(V3488,TRANSPORTE!$A$4:$E$99,5,0),"")</f>
        <v/>
      </c>
      <c r="AB3488" s="127" t="str">
        <f t="shared" si="399"/>
        <v/>
      </c>
      <c r="AC3488" s="127" t="str">
        <f t="shared" si="398"/>
        <v/>
      </c>
      <c r="AE3488" s="132" t="str">
        <f t="shared" si="396"/>
        <v/>
      </c>
      <c r="AH3488" s="127" t="str">
        <f t="shared" si="395"/>
        <v/>
      </c>
    </row>
    <row r="3489" spans="2:34" x14ac:dyDescent="0.3">
      <c r="B3489" s="127" t="str">
        <f t="shared" si="393"/>
        <v/>
      </c>
      <c r="C3489" s="127" t="str">
        <f t="shared" si="394"/>
        <v/>
      </c>
      <c r="E3489" s="159"/>
      <c r="F3489" s="148" t="str">
        <f>IFERROR(VLOOKUP(CONCATENATE(G3489,E3489),LOTES!$A$6:$D$1002,4,0),"")</f>
        <v/>
      </c>
      <c r="H3489" s="136" t="str">
        <f>IFERROR(VLOOKUP(CONCATENATE(G3489,E3489),LOTES!$A$6:$F$1000,6,0),"")</f>
        <v/>
      </c>
      <c r="I3489" s="132" t="str">
        <f t="shared" si="397"/>
        <v/>
      </c>
      <c r="R3489" s="132" t="str">
        <f>IFERROR(VLOOKUP(Q3489,PROVEEDORES!$A$2:$B$100,2,0),"")</f>
        <v/>
      </c>
      <c r="U3489" s="127" t="str">
        <f>IFERROR(VLOOKUP(V3489,TRANSPORTE!$A$4:$B$99,2,0),"")</f>
        <v/>
      </c>
      <c r="Y3489" s="127" t="str">
        <f>IFERROR(VLOOKUP(V3489,TRANSPORTE!$A$4:$C$99,3,0),"")</f>
        <v/>
      </c>
      <c r="Z3489" s="127" t="str">
        <f>IFERROR(VLOOKUP(V3489,TRANSPORTE!$A$4:$D$99,4,0),"")</f>
        <v/>
      </c>
      <c r="AA3489" s="127" t="str">
        <f>IFERROR(VLOOKUP(V3489,TRANSPORTE!$A$4:$E$99,5,0),"")</f>
        <v/>
      </c>
      <c r="AB3489" s="127" t="str">
        <f t="shared" si="399"/>
        <v/>
      </c>
      <c r="AC3489" s="127" t="str">
        <f t="shared" si="398"/>
        <v/>
      </c>
      <c r="AE3489" s="132" t="str">
        <f t="shared" si="396"/>
        <v/>
      </c>
      <c r="AH3489" s="127" t="str">
        <f t="shared" si="395"/>
        <v/>
      </c>
    </row>
    <row r="3490" spans="2:34" x14ac:dyDescent="0.3">
      <c r="B3490" s="127" t="str">
        <f t="shared" si="393"/>
        <v/>
      </c>
      <c r="C3490" s="127" t="str">
        <f t="shared" si="394"/>
        <v/>
      </c>
      <c r="E3490" s="159"/>
      <c r="F3490" s="148" t="str">
        <f>IFERROR(VLOOKUP(CONCATENATE(G3490,E3490),LOTES!$A$6:$D$1002,4,0),"")</f>
        <v/>
      </c>
      <c r="H3490" s="136" t="str">
        <f>IFERROR(VLOOKUP(CONCATENATE(G3490,E3490),LOTES!$A$6:$F$1000,6,0),"")</f>
        <v/>
      </c>
      <c r="I3490" s="132" t="str">
        <f t="shared" si="397"/>
        <v/>
      </c>
      <c r="R3490" s="132" t="str">
        <f>IFERROR(VLOOKUP(Q3490,PROVEEDORES!$A$2:$B$100,2,0),"")</f>
        <v/>
      </c>
      <c r="U3490" s="127" t="str">
        <f>IFERROR(VLOOKUP(V3490,TRANSPORTE!$A$4:$B$99,2,0),"")</f>
        <v/>
      </c>
      <c r="Y3490" s="127" t="str">
        <f>IFERROR(VLOOKUP(V3490,TRANSPORTE!$A$4:$C$99,3,0),"")</f>
        <v/>
      </c>
      <c r="Z3490" s="127" t="str">
        <f>IFERROR(VLOOKUP(V3490,TRANSPORTE!$A$4:$D$99,4,0),"")</f>
        <v/>
      </c>
      <c r="AA3490" s="127" t="str">
        <f>IFERROR(VLOOKUP(V3490,TRANSPORTE!$A$4:$E$99,5,0),"")</f>
        <v/>
      </c>
      <c r="AB3490" s="127" t="str">
        <f t="shared" si="399"/>
        <v/>
      </c>
      <c r="AC3490" s="127" t="str">
        <f t="shared" si="398"/>
        <v/>
      </c>
      <c r="AE3490" s="132" t="str">
        <f t="shared" si="396"/>
        <v/>
      </c>
      <c r="AH3490" s="127" t="str">
        <f t="shared" si="395"/>
        <v/>
      </c>
    </row>
    <row r="3491" spans="2:34" x14ac:dyDescent="0.3">
      <c r="B3491" s="127" t="str">
        <f t="shared" si="393"/>
        <v/>
      </c>
      <c r="C3491" s="127" t="str">
        <f t="shared" si="394"/>
        <v/>
      </c>
      <c r="E3491" s="159"/>
      <c r="F3491" s="148" t="str">
        <f>IFERROR(VLOOKUP(CONCATENATE(G3491,E3491),LOTES!$A$6:$D$1002,4,0),"")</f>
        <v/>
      </c>
      <c r="H3491" s="136" t="str">
        <f>IFERROR(VLOOKUP(CONCATENATE(G3491,E3491),LOTES!$A$6:$F$1000,6,0),"")</f>
        <v/>
      </c>
      <c r="I3491" s="132" t="str">
        <f t="shared" si="397"/>
        <v/>
      </c>
      <c r="R3491" s="132" t="str">
        <f>IFERROR(VLOOKUP(Q3491,PROVEEDORES!$A$2:$B$100,2,0),"")</f>
        <v/>
      </c>
      <c r="U3491" s="127" t="str">
        <f>IFERROR(VLOOKUP(V3491,TRANSPORTE!$A$4:$B$99,2,0),"")</f>
        <v/>
      </c>
      <c r="Y3491" s="127" t="str">
        <f>IFERROR(VLOOKUP(V3491,TRANSPORTE!$A$4:$C$99,3,0),"")</f>
        <v/>
      </c>
      <c r="Z3491" s="127" t="str">
        <f>IFERROR(VLOOKUP(V3491,TRANSPORTE!$A$4:$D$99,4,0),"")</f>
        <v/>
      </c>
      <c r="AA3491" s="127" t="str">
        <f>IFERROR(VLOOKUP(V3491,TRANSPORTE!$A$4:$E$99,5,0),"")</f>
        <v/>
      </c>
      <c r="AB3491" s="127" t="str">
        <f t="shared" si="399"/>
        <v/>
      </c>
      <c r="AC3491" s="127" t="str">
        <f t="shared" si="398"/>
        <v/>
      </c>
      <c r="AE3491" s="132" t="str">
        <f t="shared" si="396"/>
        <v/>
      </c>
      <c r="AH3491" s="127" t="str">
        <f t="shared" si="395"/>
        <v/>
      </c>
    </row>
    <row r="3492" spans="2:34" x14ac:dyDescent="0.3">
      <c r="B3492" s="127" t="str">
        <f t="shared" si="393"/>
        <v/>
      </c>
      <c r="C3492" s="127" t="str">
        <f t="shared" si="394"/>
        <v/>
      </c>
      <c r="E3492" s="159"/>
      <c r="F3492" s="148" t="str">
        <f>IFERROR(VLOOKUP(CONCATENATE(G3492,E3492),LOTES!$A$6:$D$1002,4,0),"")</f>
        <v/>
      </c>
      <c r="H3492" s="136" t="str">
        <f>IFERROR(VLOOKUP(CONCATENATE(G3492,E3492),LOTES!$A$6:$F$1000,6,0),"")</f>
        <v/>
      </c>
      <c r="I3492" s="132" t="str">
        <f t="shared" si="397"/>
        <v/>
      </c>
      <c r="R3492" s="132" t="str">
        <f>IFERROR(VLOOKUP(Q3492,PROVEEDORES!$A$2:$B$100,2,0),"")</f>
        <v/>
      </c>
      <c r="U3492" s="127" t="str">
        <f>IFERROR(VLOOKUP(V3492,TRANSPORTE!$A$4:$B$99,2,0),"")</f>
        <v/>
      </c>
      <c r="Y3492" s="127" t="str">
        <f>IFERROR(VLOOKUP(V3492,TRANSPORTE!$A$4:$C$99,3,0),"")</f>
        <v/>
      </c>
      <c r="Z3492" s="127" t="str">
        <f>IFERROR(VLOOKUP(V3492,TRANSPORTE!$A$4:$D$99,4,0),"")</f>
        <v/>
      </c>
      <c r="AA3492" s="127" t="str">
        <f>IFERROR(VLOOKUP(V3492,TRANSPORTE!$A$4:$E$99,5,0),"")</f>
        <v/>
      </c>
      <c r="AB3492" s="127" t="str">
        <f t="shared" si="399"/>
        <v/>
      </c>
      <c r="AC3492" s="127" t="str">
        <f t="shared" si="398"/>
        <v/>
      </c>
      <c r="AE3492" s="132" t="str">
        <f t="shared" si="396"/>
        <v/>
      </c>
      <c r="AH3492" s="127" t="str">
        <f t="shared" si="395"/>
        <v/>
      </c>
    </row>
    <row r="3493" spans="2:34" x14ac:dyDescent="0.3">
      <c r="B3493" s="127" t="str">
        <f t="shared" si="393"/>
        <v/>
      </c>
      <c r="C3493" s="127" t="str">
        <f t="shared" si="394"/>
        <v/>
      </c>
      <c r="E3493" s="159"/>
      <c r="F3493" s="148" t="str">
        <f>IFERROR(VLOOKUP(CONCATENATE(G3493,E3493),LOTES!$A$6:$D$1002,4,0),"")</f>
        <v/>
      </c>
      <c r="H3493" s="136" t="str">
        <f>IFERROR(VLOOKUP(CONCATENATE(G3493,E3493),LOTES!$A$6:$F$1000,6,0),"")</f>
        <v/>
      </c>
      <c r="I3493" s="132" t="str">
        <f t="shared" si="397"/>
        <v/>
      </c>
      <c r="R3493" s="132" t="str">
        <f>IFERROR(VLOOKUP(Q3493,PROVEEDORES!$A$2:$B$100,2,0),"")</f>
        <v/>
      </c>
      <c r="U3493" s="127" t="str">
        <f>IFERROR(VLOOKUP(V3493,TRANSPORTE!$A$4:$B$99,2,0),"")</f>
        <v/>
      </c>
      <c r="Y3493" s="127" t="str">
        <f>IFERROR(VLOOKUP(V3493,TRANSPORTE!$A$4:$C$99,3,0),"")</f>
        <v/>
      </c>
      <c r="Z3493" s="127" t="str">
        <f>IFERROR(VLOOKUP(V3493,TRANSPORTE!$A$4:$D$99,4,0),"")</f>
        <v/>
      </c>
      <c r="AA3493" s="127" t="str">
        <f>IFERROR(VLOOKUP(V3493,TRANSPORTE!$A$4:$E$99,5,0),"")</f>
        <v/>
      </c>
      <c r="AB3493" s="127" t="str">
        <f t="shared" si="399"/>
        <v/>
      </c>
      <c r="AC3493" s="127" t="str">
        <f t="shared" si="398"/>
        <v/>
      </c>
      <c r="AE3493" s="132" t="str">
        <f t="shared" si="396"/>
        <v/>
      </c>
      <c r="AH3493" s="127" t="str">
        <f t="shared" si="395"/>
        <v/>
      </c>
    </row>
    <row r="3494" spans="2:34" x14ac:dyDescent="0.3">
      <c r="B3494" s="127" t="str">
        <f t="shared" si="393"/>
        <v/>
      </c>
      <c r="C3494" s="127" t="str">
        <f t="shared" si="394"/>
        <v/>
      </c>
      <c r="E3494" s="159"/>
      <c r="F3494" s="148" t="str">
        <f>IFERROR(VLOOKUP(CONCATENATE(G3494,E3494),LOTES!$A$6:$D$1002,4,0),"")</f>
        <v/>
      </c>
      <c r="H3494" s="136" t="str">
        <f>IFERROR(VLOOKUP(CONCATENATE(G3494,E3494),LOTES!$A$6:$F$1000,6,0),"")</f>
        <v/>
      </c>
      <c r="I3494" s="132" t="str">
        <f t="shared" si="397"/>
        <v/>
      </c>
      <c r="R3494" s="132" t="str">
        <f>IFERROR(VLOOKUP(Q3494,PROVEEDORES!$A$2:$B$100,2,0),"")</f>
        <v/>
      </c>
      <c r="U3494" s="127" t="str">
        <f>IFERROR(VLOOKUP(V3494,TRANSPORTE!$A$4:$B$99,2,0),"")</f>
        <v/>
      </c>
      <c r="Y3494" s="127" t="str">
        <f>IFERROR(VLOOKUP(V3494,TRANSPORTE!$A$4:$C$99,3,0),"")</f>
        <v/>
      </c>
      <c r="Z3494" s="127" t="str">
        <f>IFERROR(VLOOKUP(V3494,TRANSPORTE!$A$4:$D$99,4,0),"")</f>
        <v/>
      </c>
      <c r="AA3494" s="127" t="str">
        <f>IFERROR(VLOOKUP(V3494,TRANSPORTE!$A$4:$E$99,5,0),"")</f>
        <v/>
      </c>
      <c r="AB3494" s="127" t="str">
        <f t="shared" si="399"/>
        <v/>
      </c>
      <c r="AC3494" s="127" t="str">
        <f t="shared" si="398"/>
        <v/>
      </c>
      <c r="AE3494" s="132" t="str">
        <f t="shared" si="396"/>
        <v/>
      </c>
      <c r="AH3494" s="127" t="str">
        <f t="shared" si="395"/>
        <v/>
      </c>
    </row>
    <row r="3495" spans="2:34" x14ac:dyDescent="0.3">
      <c r="B3495" s="127" t="str">
        <f t="shared" si="393"/>
        <v/>
      </c>
      <c r="C3495" s="127" t="str">
        <f t="shared" si="394"/>
        <v/>
      </c>
      <c r="E3495" s="159"/>
      <c r="F3495" s="148" t="str">
        <f>IFERROR(VLOOKUP(CONCATENATE(G3495,E3495),LOTES!$A$6:$D$1002,4,0),"")</f>
        <v/>
      </c>
      <c r="H3495" s="136" t="str">
        <f>IFERROR(VLOOKUP(CONCATENATE(G3495,E3495),LOTES!$A$6:$F$1000,6,0),"")</f>
        <v/>
      </c>
      <c r="I3495" s="132" t="str">
        <f t="shared" si="397"/>
        <v/>
      </c>
      <c r="R3495" s="132" t="str">
        <f>IFERROR(VLOOKUP(Q3495,PROVEEDORES!$A$2:$B$100,2,0),"")</f>
        <v/>
      </c>
      <c r="U3495" s="127" t="str">
        <f>IFERROR(VLOOKUP(V3495,TRANSPORTE!$A$4:$B$99,2,0),"")</f>
        <v/>
      </c>
      <c r="Y3495" s="127" t="str">
        <f>IFERROR(VLOOKUP(V3495,TRANSPORTE!$A$4:$C$99,3,0),"")</f>
        <v/>
      </c>
      <c r="Z3495" s="127" t="str">
        <f>IFERROR(VLOOKUP(V3495,TRANSPORTE!$A$4:$D$99,4,0),"")</f>
        <v/>
      </c>
      <c r="AA3495" s="127" t="str">
        <f>IFERROR(VLOOKUP(V3495,TRANSPORTE!$A$4:$E$99,5,0),"")</f>
        <v/>
      </c>
      <c r="AB3495" s="127" t="str">
        <f t="shared" si="399"/>
        <v/>
      </c>
      <c r="AC3495" s="127" t="str">
        <f t="shared" si="398"/>
        <v/>
      </c>
      <c r="AE3495" s="132" t="str">
        <f t="shared" si="396"/>
        <v/>
      </c>
      <c r="AH3495" s="127" t="str">
        <f t="shared" si="395"/>
        <v/>
      </c>
    </row>
    <row r="3496" spans="2:34" x14ac:dyDescent="0.3">
      <c r="B3496" s="127" t="str">
        <f t="shared" si="393"/>
        <v/>
      </c>
      <c r="C3496" s="127" t="str">
        <f t="shared" si="394"/>
        <v/>
      </c>
      <c r="E3496" s="159"/>
      <c r="F3496" s="148" t="str">
        <f>IFERROR(VLOOKUP(CONCATENATE(G3496,E3496),LOTES!$A$6:$D$1002,4,0),"")</f>
        <v/>
      </c>
      <c r="H3496" s="136" t="str">
        <f>IFERROR(VLOOKUP(CONCATENATE(G3496,E3496),LOTES!$A$6:$F$1000,6,0),"")</f>
        <v/>
      </c>
      <c r="I3496" s="132" t="str">
        <f t="shared" si="397"/>
        <v/>
      </c>
      <c r="R3496" s="132" t="str">
        <f>IFERROR(VLOOKUP(Q3496,PROVEEDORES!$A$2:$B$100,2,0),"")</f>
        <v/>
      </c>
      <c r="U3496" s="127" t="str">
        <f>IFERROR(VLOOKUP(V3496,TRANSPORTE!$A$4:$B$99,2,0),"")</f>
        <v/>
      </c>
      <c r="Y3496" s="127" t="str">
        <f>IFERROR(VLOOKUP(V3496,TRANSPORTE!$A$4:$C$99,3,0),"")</f>
        <v/>
      </c>
      <c r="Z3496" s="127" t="str">
        <f>IFERROR(VLOOKUP(V3496,TRANSPORTE!$A$4:$D$99,4,0),"")</f>
        <v/>
      </c>
      <c r="AA3496" s="127" t="str">
        <f>IFERROR(VLOOKUP(V3496,TRANSPORTE!$A$4:$E$99,5,0),"")</f>
        <v/>
      </c>
      <c r="AB3496" s="127" t="str">
        <f t="shared" si="399"/>
        <v/>
      </c>
      <c r="AC3496" s="127" t="str">
        <f t="shared" si="398"/>
        <v/>
      </c>
      <c r="AE3496" s="132" t="str">
        <f t="shared" si="396"/>
        <v/>
      </c>
      <c r="AH3496" s="127" t="str">
        <f t="shared" si="395"/>
        <v/>
      </c>
    </row>
    <row r="3497" spans="2:34" x14ac:dyDescent="0.3">
      <c r="B3497" s="127" t="str">
        <f t="shared" si="393"/>
        <v/>
      </c>
      <c r="C3497" s="127" t="str">
        <f t="shared" si="394"/>
        <v/>
      </c>
      <c r="E3497" s="159"/>
      <c r="F3497" s="148" t="str">
        <f>IFERROR(VLOOKUP(CONCATENATE(G3497,E3497),LOTES!$A$6:$D$1002,4,0),"")</f>
        <v/>
      </c>
      <c r="H3497" s="136" t="str">
        <f>IFERROR(VLOOKUP(CONCATENATE(G3497,E3497),LOTES!$A$6:$F$1000,6,0),"")</f>
        <v/>
      </c>
      <c r="I3497" s="132" t="str">
        <f t="shared" si="397"/>
        <v/>
      </c>
      <c r="R3497" s="132" t="str">
        <f>IFERROR(VLOOKUP(Q3497,PROVEEDORES!$A$2:$B$100,2,0),"")</f>
        <v/>
      </c>
      <c r="U3497" s="127" t="str">
        <f>IFERROR(VLOOKUP(V3497,TRANSPORTE!$A$4:$B$99,2,0),"")</f>
        <v/>
      </c>
      <c r="Y3497" s="127" t="str">
        <f>IFERROR(VLOOKUP(V3497,TRANSPORTE!$A$4:$C$99,3,0),"")</f>
        <v/>
      </c>
      <c r="Z3497" s="127" t="str">
        <f>IFERROR(VLOOKUP(V3497,TRANSPORTE!$A$4:$D$99,4,0),"")</f>
        <v/>
      </c>
      <c r="AA3497" s="127" t="str">
        <f>IFERROR(VLOOKUP(V3497,TRANSPORTE!$A$4:$E$99,5,0),"")</f>
        <v/>
      </c>
      <c r="AB3497" s="127" t="str">
        <f t="shared" si="399"/>
        <v/>
      </c>
      <c r="AC3497" s="127" t="str">
        <f t="shared" si="398"/>
        <v/>
      </c>
      <c r="AE3497" s="132" t="str">
        <f t="shared" si="396"/>
        <v/>
      </c>
      <c r="AH3497" s="127" t="str">
        <f t="shared" si="395"/>
        <v/>
      </c>
    </row>
    <row r="3498" spans="2:34" x14ac:dyDescent="0.3">
      <c r="B3498" s="127" t="str">
        <f t="shared" si="393"/>
        <v/>
      </c>
      <c r="C3498" s="127" t="str">
        <f t="shared" si="394"/>
        <v/>
      </c>
      <c r="E3498" s="159"/>
      <c r="F3498" s="148" t="str">
        <f>IFERROR(VLOOKUP(CONCATENATE(G3498,E3498),LOTES!$A$6:$D$1002,4,0),"")</f>
        <v/>
      </c>
      <c r="H3498" s="136" t="str">
        <f>IFERROR(VLOOKUP(CONCATENATE(G3498,E3498),LOTES!$A$6:$F$1000,6,0),"")</f>
        <v/>
      </c>
      <c r="I3498" s="132" t="str">
        <f t="shared" si="397"/>
        <v/>
      </c>
      <c r="R3498" s="132" t="str">
        <f>IFERROR(VLOOKUP(Q3498,PROVEEDORES!$A$2:$B$100,2,0),"")</f>
        <v/>
      </c>
      <c r="U3498" s="127" t="str">
        <f>IFERROR(VLOOKUP(V3498,TRANSPORTE!$A$4:$B$99,2,0),"")</f>
        <v/>
      </c>
      <c r="Y3498" s="127" t="str">
        <f>IFERROR(VLOOKUP(V3498,TRANSPORTE!$A$4:$C$99,3,0),"")</f>
        <v/>
      </c>
      <c r="Z3498" s="127" t="str">
        <f>IFERROR(VLOOKUP(V3498,TRANSPORTE!$A$4:$D$99,4,0),"")</f>
        <v/>
      </c>
      <c r="AA3498" s="127" t="str">
        <f>IFERROR(VLOOKUP(V3498,TRANSPORTE!$A$4:$E$99,5,0),"")</f>
        <v/>
      </c>
      <c r="AB3498" s="127" t="str">
        <f t="shared" si="399"/>
        <v/>
      </c>
      <c r="AC3498" s="127" t="str">
        <f t="shared" si="398"/>
        <v/>
      </c>
      <c r="AE3498" s="132" t="str">
        <f t="shared" si="396"/>
        <v/>
      </c>
      <c r="AH3498" s="127" t="str">
        <f t="shared" si="395"/>
        <v/>
      </c>
    </row>
    <row r="3499" spans="2:34" x14ac:dyDescent="0.3">
      <c r="B3499" s="127" t="str">
        <f t="shared" si="393"/>
        <v/>
      </c>
      <c r="C3499" s="127" t="str">
        <f t="shared" si="394"/>
        <v/>
      </c>
      <c r="E3499" s="159"/>
      <c r="F3499" s="148" t="str">
        <f>IFERROR(VLOOKUP(CONCATENATE(G3499,E3499),LOTES!$A$6:$D$1002,4,0),"")</f>
        <v/>
      </c>
      <c r="H3499" s="136" t="str">
        <f>IFERROR(VLOOKUP(CONCATENATE(G3499,E3499),LOTES!$A$6:$F$1000,6,0),"")</f>
        <v/>
      </c>
      <c r="I3499" s="132" t="str">
        <f t="shared" si="397"/>
        <v/>
      </c>
      <c r="R3499" s="132" t="str">
        <f>IFERROR(VLOOKUP(Q3499,PROVEEDORES!$A$2:$B$100,2,0),"")</f>
        <v/>
      </c>
      <c r="U3499" s="127" t="str">
        <f>IFERROR(VLOOKUP(V3499,TRANSPORTE!$A$4:$B$99,2,0),"")</f>
        <v/>
      </c>
      <c r="Y3499" s="127" t="str">
        <f>IFERROR(VLOOKUP(V3499,TRANSPORTE!$A$4:$C$99,3,0),"")</f>
        <v/>
      </c>
      <c r="Z3499" s="127" t="str">
        <f>IFERROR(VLOOKUP(V3499,TRANSPORTE!$A$4:$D$99,4,0),"")</f>
        <v/>
      </c>
      <c r="AA3499" s="127" t="str">
        <f>IFERROR(VLOOKUP(V3499,TRANSPORTE!$A$4:$E$99,5,0),"")</f>
        <v/>
      </c>
      <c r="AB3499" s="127" t="str">
        <f t="shared" si="399"/>
        <v/>
      </c>
      <c r="AC3499" s="127" t="str">
        <f t="shared" si="398"/>
        <v/>
      </c>
      <c r="AE3499" s="132" t="str">
        <f t="shared" si="396"/>
        <v/>
      </c>
      <c r="AH3499" s="127" t="str">
        <f t="shared" si="395"/>
        <v/>
      </c>
    </row>
    <row r="3500" spans="2:34" x14ac:dyDescent="0.3">
      <c r="B3500" s="127" t="str">
        <f t="shared" si="393"/>
        <v/>
      </c>
      <c r="C3500" s="127" t="str">
        <f t="shared" si="394"/>
        <v/>
      </c>
      <c r="E3500" s="159"/>
      <c r="F3500" s="148" t="str">
        <f>IFERROR(VLOOKUP(CONCATENATE(G3500,E3500),LOTES!$A$6:$D$1002,4,0),"")</f>
        <v/>
      </c>
      <c r="H3500" s="136" t="str">
        <f>IFERROR(VLOOKUP(CONCATENATE(G3500,E3500),LOTES!$A$6:$F$1000,6,0),"")</f>
        <v/>
      </c>
      <c r="I3500" s="132" t="str">
        <f t="shared" si="397"/>
        <v/>
      </c>
      <c r="R3500" s="132" t="str">
        <f>IFERROR(VLOOKUP(Q3500,PROVEEDORES!$A$2:$B$100,2,0),"")</f>
        <v/>
      </c>
      <c r="U3500" s="127" t="str">
        <f>IFERROR(VLOOKUP(V3500,TRANSPORTE!$A$4:$B$99,2,0),"")</f>
        <v/>
      </c>
      <c r="Y3500" s="127" t="str">
        <f>IFERROR(VLOOKUP(V3500,TRANSPORTE!$A$4:$C$99,3,0),"")</f>
        <v/>
      </c>
      <c r="Z3500" s="127" t="str">
        <f>IFERROR(VLOOKUP(V3500,TRANSPORTE!$A$4:$D$99,4,0),"")</f>
        <v/>
      </c>
      <c r="AA3500" s="127" t="str">
        <f>IFERROR(VLOOKUP(V3500,TRANSPORTE!$A$4:$E$99,5,0),"")</f>
        <v/>
      </c>
      <c r="AB3500" s="127" t="str">
        <f t="shared" si="399"/>
        <v/>
      </c>
      <c r="AC3500" s="127" t="str">
        <f t="shared" si="398"/>
        <v/>
      </c>
      <c r="AE3500" s="132" t="str">
        <f t="shared" si="396"/>
        <v/>
      </c>
      <c r="AH3500" s="127" t="str">
        <f t="shared" si="395"/>
        <v/>
      </c>
    </row>
    <row r="3501" spans="2:34" x14ac:dyDescent="0.3">
      <c r="B3501" s="127" t="str">
        <f t="shared" si="393"/>
        <v/>
      </c>
      <c r="C3501" s="127" t="str">
        <f t="shared" si="394"/>
        <v/>
      </c>
      <c r="E3501" s="159"/>
      <c r="F3501" s="148" t="str">
        <f>IFERROR(VLOOKUP(CONCATENATE(G3501,E3501),LOTES!$A$6:$D$1002,4,0),"")</f>
        <v/>
      </c>
      <c r="H3501" s="136" t="str">
        <f>IFERROR(VLOOKUP(CONCATENATE(G3501,E3501),LOTES!$A$6:$F$1000,6,0),"")</f>
        <v/>
      </c>
      <c r="I3501" s="132" t="str">
        <f t="shared" si="397"/>
        <v/>
      </c>
      <c r="R3501" s="132" t="str">
        <f>IFERROR(VLOOKUP(Q3501,PROVEEDORES!$A$2:$B$100,2,0),"")</f>
        <v/>
      </c>
      <c r="U3501" s="127" t="str">
        <f>IFERROR(VLOOKUP(V3501,TRANSPORTE!$A$4:$B$99,2,0),"")</f>
        <v/>
      </c>
      <c r="Y3501" s="127" t="str">
        <f>IFERROR(VLOOKUP(V3501,TRANSPORTE!$A$4:$C$99,3,0),"")</f>
        <v/>
      </c>
      <c r="Z3501" s="127" t="str">
        <f>IFERROR(VLOOKUP(V3501,TRANSPORTE!$A$4:$D$99,4,0),"")</f>
        <v/>
      </c>
      <c r="AA3501" s="127" t="str">
        <f>IFERROR(VLOOKUP(V3501,TRANSPORTE!$A$4:$E$99,5,0),"")</f>
        <v/>
      </c>
      <c r="AB3501" s="127" t="str">
        <f t="shared" si="399"/>
        <v/>
      </c>
      <c r="AC3501" s="127" t="str">
        <f t="shared" si="398"/>
        <v/>
      </c>
      <c r="AE3501" s="132" t="str">
        <f t="shared" si="396"/>
        <v/>
      </c>
      <c r="AH3501" s="127" t="str">
        <f t="shared" si="395"/>
        <v/>
      </c>
    </row>
    <row r="3502" spans="2:34" x14ac:dyDescent="0.3">
      <c r="B3502" s="127" t="str">
        <f t="shared" si="393"/>
        <v/>
      </c>
      <c r="C3502" s="127" t="str">
        <f t="shared" si="394"/>
        <v/>
      </c>
      <c r="E3502" s="159"/>
      <c r="F3502" s="148" t="str">
        <f>IFERROR(VLOOKUP(CONCATENATE(G3502,E3502),LOTES!$A$6:$D$1002,4,0),"")</f>
        <v/>
      </c>
      <c r="H3502" s="136" t="str">
        <f>IFERROR(VLOOKUP(CONCATENATE(G3502,E3502),LOTES!$A$6:$F$1000,6,0),"")</f>
        <v/>
      </c>
      <c r="I3502" s="132" t="str">
        <f t="shared" si="397"/>
        <v/>
      </c>
      <c r="R3502" s="132" t="str">
        <f>IFERROR(VLOOKUP(Q3502,PROVEEDORES!$A$2:$B$100,2,0),"")</f>
        <v/>
      </c>
      <c r="U3502" s="127" t="str">
        <f>IFERROR(VLOOKUP(V3502,TRANSPORTE!$A$4:$B$99,2,0),"")</f>
        <v/>
      </c>
      <c r="Y3502" s="127" t="str">
        <f>IFERROR(VLOOKUP(V3502,TRANSPORTE!$A$4:$C$99,3,0),"")</f>
        <v/>
      </c>
      <c r="Z3502" s="127" t="str">
        <f>IFERROR(VLOOKUP(V3502,TRANSPORTE!$A$4:$D$99,4,0),"")</f>
        <v/>
      </c>
      <c r="AA3502" s="127" t="str">
        <f>IFERROR(VLOOKUP(V3502,TRANSPORTE!$A$4:$E$99,5,0),"")</f>
        <v/>
      </c>
      <c r="AB3502" s="127" t="str">
        <f t="shared" si="399"/>
        <v/>
      </c>
      <c r="AC3502" s="127" t="str">
        <f t="shared" si="398"/>
        <v/>
      </c>
      <c r="AE3502" s="132" t="str">
        <f t="shared" si="396"/>
        <v/>
      </c>
      <c r="AH3502" s="127" t="str">
        <f t="shared" si="395"/>
        <v/>
      </c>
    </row>
    <row r="3503" spans="2:34" x14ac:dyDescent="0.3">
      <c r="B3503" s="127" t="str">
        <f t="shared" si="393"/>
        <v/>
      </c>
      <c r="C3503" s="127" t="str">
        <f t="shared" si="394"/>
        <v/>
      </c>
      <c r="E3503" s="159"/>
      <c r="F3503" s="148" t="str">
        <f>IFERROR(VLOOKUP(CONCATENATE(G3503,E3503),LOTES!$A$6:$D$1002,4,0),"")</f>
        <v/>
      </c>
      <c r="H3503" s="136" t="str">
        <f>IFERROR(VLOOKUP(CONCATENATE(G3503,E3503),LOTES!$A$6:$F$1000,6,0),"")</f>
        <v/>
      </c>
      <c r="I3503" s="132" t="str">
        <f t="shared" si="397"/>
        <v/>
      </c>
      <c r="R3503" s="132" t="str">
        <f>IFERROR(VLOOKUP(Q3503,PROVEEDORES!$A$2:$B$100,2,0),"")</f>
        <v/>
      </c>
      <c r="U3503" s="127" t="str">
        <f>IFERROR(VLOOKUP(V3503,TRANSPORTE!$A$4:$B$99,2,0),"")</f>
        <v/>
      </c>
      <c r="Y3503" s="127" t="str">
        <f>IFERROR(VLOOKUP(V3503,TRANSPORTE!$A$4:$C$99,3,0),"")</f>
        <v/>
      </c>
      <c r="Z3503" s="127" t="str">
        <f>IFERROR(VLOOKUP(V3503,TRANSPORTE!$A$4:$D$99,4,0),"")</f>
        <v/>
      </c>
      <c r="AA3503" s="127" t="str">
        <f>IFERROR(VLOOKUP(V3503,TRANSPORTE!$A$4:$E$99,5,0),"")</f>
        <v/>
      </c>
      <c r="AB3503" s="127" t="str">
        <f t="shared" si="399"/>
        <v/>
      </c>
      <c r="AC3503" s="127" t="str">
        <f t="shared" si="398"/>
        <v/>
      </c>
      <c r="AE3503" s="132" t="str">
        <f t="shared" si="396"/>
        <v/>
      </c>
      <c r="AH3503" s="127" t="str">
        <f t="shared" si="395"/>
        <v/>
      </c>
    </row>
    <row r="3504" spans="2:34" x14ac:dyDescent="0.3">
      <c r="B3504" s="127" t="str">
        <f t="shared" si="393"/>
        <v/>
      </c>
      <c r="C3504" s="127" t="str">
        <f t="shared" si="394"/>
        <v/>
      </c>
      <c r="E3504" s="159"/>
      <c r="F3504" s="148" t="str">
        <f>IFERROR(VLOOKUP(CONCATENATE(G3504,E3504),LOTES!$A$6:$D$1002,4,0),"")</f>
        <v/>
      </c>
      <c r="H3504" s="136" t="str">
        <f>IFERROR(VLOOKUP(CONCATENATE(G3504,E3504),LOTES!$A$6:$F$1000,6,0),"")</f>
        <v/>
      </c>
      <c r="I3504" s="132" t="str">
        <f t="shared" si="397"/>
        <v/>
      </c>
      <c r="R3504" s="132" t="str">
        <f>IFERROR(VLOOKUP(Q3504,PROVEEDORES!$A$2:$B$100,2,0),"")</f>
        <v/>
      </c>
      <c r="U3504" s="127" t="str">
        <f>IFERROR(VLOOKUP(V3504,TRANSPORTE!$A$4:$B$99,2,0),"")</f>
        <v/>
      </c>
      <c r="Y3504" s="127" t="str">
        <f>IFERROR(VLOOKUP(V3504,TRANSPORTE!$A$4:$C$99,3,0),"")</f>
        <v/>
      </c>
      <c r="Z3504" s="127" t="str">
        <f>IFERROR(VLOOKUP(V3504,TRANSPORTE!$A$4:$D$99,4,0),"")</f>
        <v/>
      </c>
      <c r="AA3504" s="127" t="str">
        <f>IFERROR(VLOOKUP(V3504,TRANSPORTE!$A$4:$E$99,5,0),"")</f>
        <v/>
      </c>
      <c r="AB3504" s="127" t="str">
        <f t="shared" si="399"/>
        <v/>
      </c>
      <c r="AC3504" s="127" t="str">
        <f t="shared" si="398"/>
        <v/>
      </c>
      <c r="AE3504" s="132" t="str">
        <f t="shared" si="396"/>
        <v/>
      </c>
      <c r="AH3504" s="127" t="str">
        <f t="shared" si="395"/>
        <v/>
      </c>
    </row>
    <row r="3505" spans="2:34" x14ac:dyDescent="0.3">
      <c r="B3505" s="127" t="str">
        <f t="shared" si="393"/>
        <v/>
      </c>
      <c r="C3505" s="127" t="str">
        <f t="shared" si="394"/>
        <v/>
      </c>
      <c r="E3505" s="159"/>
      <c r="F3505" s="148" t="str">
        <f>IFERROR(VLOOKUP(CONCATENATE(G3505,E3505),LOTES!$A$6:$D$1002,4,0),"")</f>
        <v/>
      </c>
      <c r="H3505" s="136" t="str">
        <f>IFERROR(VLOOKUP(CONCATENATE(G3505,E3505),LOTES!$A$6:$F$1000,6,0),"")</f>
        <v/>
      </c>
      <c r="I3505" s="132" t="str">
        <f t="shared" si="397"/>
        <v/>
      </c>
      <c r="R3505" s="132" t="str">
        <f>IFERROR(VLOOKUP(Q3505,PROVEEDORES!$A$2:$B$100,2,0),"")</f>
        <v/>
      </c>
      <c r="U3505" s="127" t="str">
        <f>IFERROR(VLOOKUP(V3505,TRANSPORTE!$A$4:$B$99,2,0),"")</f>
        <v/>
      </c>
      <c r="Y3505" s="127" t="str">
        <f>IFERROR(VLOOKUP(V3505,TRANSPORTE!$A$4:$C$99,3,0),"")</f>
        <v/>
      </c>
      <c r="Z3505" s="127" t="str">
        <f>IFERROR(VLOOKUP(V3505,TRANSPORTE!$A$4:$D$99,4,0),"")</f>
        <v/>
      </c>
      <c r="AA3505" s="127" t="str">
        <f>IFERROR(VLOOKUP(V3505,TRANSPORTE!$A$4:$E$99,5,0),"")</f>
        <v/>
      </c>
      <c r="AB3505" s="127" t="str">
        <f t="shared" si="399"/>
        <v/>
      </c>
      <c r="AC3505" s="127" t="str">
        <f t="shared" si="398"/>
        <v/>
      </c>
      <c r="AE3505" s="132" t="str">
        <f t="shared" si="396"/>
        <v/>
      </c>
      <c r="AH3505" s="127" t="str">
        <f t="shared" si="395"/>
        <v/>
      </c>
    </row>
    <row r="3506" spans="2:34" x14ac:dyDescent="0.3">
      <c r="B3506" s="127" t="str">
        <f t="shared" si="393"/>
        <v/>
      </c>
      <c r="C3506" s="127" t="str">
        <f t="shared" si="394"/>
        <v/>
      </c>
      <c r="E3506" s="159"/>
      <c r="F3506" s="148" t="str">
        <f>IFERROR(VLOOKUP(CONCATENATE(G3506,E3506),LOTES!$A$6:$D$1002,4,0),"")</f>
        <v/>
      </c>
      <c r="H3506" s="136" t="str">
        <f>IFERROR(VLOOKUP(CONCATENATE(G3506,E3506),LOTES!$A$6:$F$1000,6,0),"")</f>
        <v/>
      </c>
      <c r="I3506" s="132" t="str">
        <f t="shared" si="397"/>
        <v/>
      </c>
      <c r="R3506" s="132" t="str">
        <f>IFERROR(VLOOKUP(Q3506,PROVEEDORES!$A$2:$B$100,2,0),"")</f>
        <v/>
      </c>
      <c r="U3506" s="127" t="str">
        <f>IFERROR(VLOOKUP(V3506,TRANSPORTE!$A$4:$B$99,2,0),"")</f>
        <v/>
      </c>
      <c r="Y3506" s="127" t="str">
        <f>IFERROR(VLOOKUP(V3506,TRANSPORTE!$A$4:$C$99,3,0),"")</f>
        <v/>
      </c>
      <c r="Z3506" s="127" t="str">
        <f>IFERROR(VLOOKUP(V3506,TRANSPORTE!$A$4:$D$99,4,0),"")</f>
        <v/>
      </c>
      <c r="AA3506" s="127" t="str">
        <f>IFERROR(VLOOKUP(V3506,TRANSPORTE!$A$4:$E$99,5,0),"")</f>
        <v/>
      </c>
      <c r="AB3506" s="127" t="str">
        <f t="shared" si="399"/>
        <v/>
      </c>
      <c r="AC3506" s="127" t="str">
        <f t="shared" si="398"/>
        <v/>
      </c>
      <c r="AE3506" s="132" t="str">
        <f t="shared" si="396"/>
        <v/>
      </c>
      <c r="AH3506" s="127" t="str">
        <f t="shared" si="395"/>
        <v/>
      </c>
    </row>
    <row r="3507" spans="2:34" x14ac:dyDescent="0.3">
      <c r="B3507" s="127" t="str">
        <f t="shared" si="393"/>
        <v/>
      </c>
      <c r="C3507" s="127" t="str">
        <f t="shared" si="394"/>
        <v/>
      </c>
      <c r="E3507" s="159"/>
      <c r="F3507" s="148" t="str">
        <f>IFERROR(VLOOKUP(CONCATENATE(G3507,E3507),LOTES!$A$6:$D$1002,4,0),"")</f>
        <v/>
      </c>
      <c r="H3507" s="136" t="str">
        <f>IFERROR(VLOOKUP(CONCATENATE(G3507,E3507),LOTES!$A$6:$F$1000,6,0),"")</f>
        <v/>
      </c>
      <c r="I3507" s="132" t="str">
        <f t="shared" si="397"/>
        <v/>
      </c>
      <c r="R3507" s="132" t="str">
        <f>IFERROR(VLOOKUP(Q3507,PROVEEDORES!$A$2:$B$100,2,0),"")</f>
        <v/>
      </c>
      <c r="U3507" s="127" t="str">
        <f>IFERROR(VLOOKUP(V3507,TRANSPORTE!$A$4:$B$99,2,0),"")</f>
        <v/>
      </c>
      <c r="Y3507" s="127" t="str">
        <f>IFERROR(VLOOKUP(V3507,TRANSPORTE!$A$4:$C$99,3,0),"")</f>
        <v/>
      </c>
      <c r="Z3507" s="127" t="str">
        <f>IFERROR(VLOOKUP(V3507,TRANSPORTE!$A$4:$D$99,4,0),"")</f>
        <v/>
      </c>
      <c r="AA3507" s="127" t="str">
        <f>IFERROR(VLOOKUP(V3507,TRANSPORTE!$A$4:$E$99,5,0),"")</f>
        <v/>
      </c>
      <c r="AB3507" s="127" t="str">
        <f t="shared" si="399"/>
        <v/>
      </c>
      <c r="AC3507" s="127" t="str">
        <f t="shared" si="398"/>
        <v/>
      </c>
      <c r="AE3507" s="132" t="str">
        <f t="shared" si="396"/>
        <v/>
      </c>
      <c r="AH3507" s="127" t="str">
        <f t="shared" si="395"/>
        <v/>
      </c>
    </row>
    <row r="3508" spans="2:34" x14ac:dyDescent="0.3">
      <c r="B3508" s="127" t="str">
        <f t="shared" si="393"/>
        <v/>
      </c>
      <c r="C3508" s="127" t="str">
        <f t="shared" si="394"/>
        <v/>
      </c>
      <c r="E3508" s="159"/>
      <c r="F3508" s="148" t="str">
        <f>IFERROR(VLOOKUP(CONCATENATE(G3508,E3508),LOTES!$A$6:$D$1002,4,0),"")</f>
        <v/>
      </c>
      <c r="H3508" s="136" t="str">
        <f>IFERROR(VLOOKUP(CONCATENATE(G3508,E3508),LOTES!$A$6:$F$1000,6,0),"")</f>
        <v/>
      </c>
      <c r="I3508" s="132" t="str">
        <f t="shared" si="397"/>
        <v/>
      </c>
      <c r="R3508" s="132" t="str">
        <f>IFERROR(VLOOKUP(Q3508,PROVEEDORES!$A$2:$B$100,2,0),"")</f>
        <v/>
      </c>
      <c r="U3508" s="127" t="str">
        <f>IFERROR(VLOOKUP(V3508,TRANSPORTE!$A$4:$B$99,2,0),"")</f>
        <v/>
      </c>
      <c r="Y3508" s="127" t="str">
        <f>IFERROR(VLOOKUP(V3508,TRANSPORTE!$A$4:$C$99,3,0),"")</f>
        <v/>
      </c>
      <c r="Z3508" s="127" t="str">
        <f>IFERROR(VLOOKUP(V3508,TRANSPORTE!$A$4:$D$99,4,0),"")</f>
        <v/>
      </c>
      <c r="AA3508" s="127" t="str">
        <f>IFERROR(VLOOKUP(V3508,TRANSPORTE!$A$4:$E$99,5,0),"")</f>
        <v/>
      </c>
      <c r="AB3508" s="127" t="str">
        <f t="shared" si="399"/>
        <v/>
      </c>
      <c r="AC3508" s="127" t="str">
        <f t="shared" si="398"/>
        <v/>
      </c>
      <c r="AE3508" s="132" t="str">
        <f t="shared" si="396"/>
        <v/>
      </c>
      <c r="AH3508" s="127" t="str">
        <f t="shared" si="395"/>
        <v/>
      </c>
    </row>
    <row r="3509" spans="2:34" x14ac:dyDescent="0.3">
      <c r="B3509" s="127" t="str">
        <f t="shared" si="393"/>
        <v/>
      </c>
      <c r="C3509" s="127" t="str">
        <f t="shared" si="394"/>
        <v/>
      </c>
      <c r="E3509" s="159"/>
      <c r="F3509" s="148" t="str">
        <f>IFERROR(VLOOKUP(CONCATENATE(G3509,E3509),LOTES!$A$6:$D$1002,4,0),"")</f>
        <v/>
      </c>
      <c r="H3509" s="136" t="str">
        <f>IFERROR(VLOOKUP(CONCATENATE(G3509,E3509),LOTES!$A$6:$F$1000,6,0),"")</f>
        <v/>
      </c>
      <c r="I3509" s="132" t="str">
        <f t="shared" si="397"/>
        <v/>
      </c>
      <c r="R3509" s="132" t="str">
        <f>IFERROR(VLOOKUP(Q3509,PROVEEDORES!$A$2:$B$100,2,0),"")</f>
        <v/>
      </c>
      <c r="U3509" s="127" t="str">
        <f>IFERROR(VLOOKUP(V3509,TRANSPORTE!$A$4:$B$99,2,0),"")</f>
        <v/>
      </c>
      <c r="Y3509" s="127" t="str">
        <f>IFERROR(VLOOKUP(V3509,TRANSPORTE!$A$4:$C$99,3,0),"")</f>
        <v/>
      </c>
      <c r="Z3509" s="127" t="str">
        <f>IFERROR(VLOOKUP(V3509,TRANSPORTE!$A$4:$D$99,4,0),"")</f>
        <v/>
      </c>
      <c r="AA3509" s="127" t="str">
        <f>IFERROR(VLOOKUP(V3509,TRANSPORTE!$A$4:$E$99,5,0),"")</f>
        <v/>
      </c>
      <c r="AB3509" s="127" t="str">
        <f t="shared" si="399"/>
        <v/>
      </c>
      <c r="AC3509" s="127" t="str">
        <f t="shared" si="398"/>
        <v/>
      </c>
      <c r="AE3509" s="132" t="str">
        <f t="shared" si="396"/>
        <v/>
      </c>
      <c r="AH3509" s="127" t="str">
        <f t="shared" si="395"/>
        <v/>
      </c>
    </row>
    <row r="3510" spans="2:34" x14ac:dyDescent="0.3">
      <c r="B3510" s="127" t="str">
        <f t="shared" si="393"/>
        <v/>
      </c>
      <c r="C3510" s="127" t="str">
        <f t="shared" si="394"/>
        <v/>
      </c>
      <c r="E3510" s="159"/>
      <c r="F3510" s="148" t="str">
        <f>IFERROR(VLOOKUP(CONCATENATE(G3510,E3510),LOTES!$A$6:$D$1002,4,0),"")</f>
        <v/>
      </c>
      <c r="H3510" s="136" t="str">
        <f>IFERROR(VLOOKUP(CONCATENATE(G3510,E3510),LOTES!$A$6:$F$1000,6,0),"")</f>
        <v/>
      </c>
      <c r="I3510" s="132" t="str">
        <f t="shared" si="397"/>
        <v/>
      </c>
      <c r="R3510" s="132" t="str">
        <f>IFERROR(VLOOKUP(Q3510,PROVEEDORES!$A$2:$B$100,2,0),"")</f>
        <v/>
      </c>
      <c r="U3510" s="127" t="str">
        <f>IFERROR(VLOOKUP(V3510,TRANSPORTE!$A$4:$B$99,2,0),"")</f>
        <v/>
      </c>
      <c r="Y3510" s="127" t="str">
        <f>IFERROR(VLOOKUP(V3510,TRANSPORTE!$A$4:$C$99,3,0),"")</f>
        <v/>
      </c>
      <c r="Z3510" s="127" t="str">
        <f>IFERROR(VLOOKUP(V3510,TRANSPORTE!$A$4:$D$99,4,0),"")</f>
        <v/>
      </c>
      <c r="AA3510" s="127" t="str">
        <f>IFERROR(VLOOKUP(V3510,TRANSPORTE!$A$4:$E$99,5,0),"")</f>
        <v/>
      </c>
      <c r="AB3510" s="127" t="str">
        <f t="shared" si="399"/>
        <v/>
      </c>
      <c r="AC3510" s="127" t="str">
        <f t="shared" si="398"/>
        <v/>
      </c>
      <c r="AE3510" s="132" t="str">
        <f t="shared" si="396"/>
        <v/>
      </c>
      <c r="AH3510" s="127" t="str">
        <f t="shared" si="395"/>
        <v/>
      </c>
    </row>
    <row r="3511" spans="2:34" x14ac:dyDescent="0.3">
      <c r="B3511" s="127" t="str">
        <f t="shared" si="393"/>
        <v/>
      </c>
      <c r="C3511" s="127" t="str">
        <f t="shared" si="394"/>
        <v/>
      </c>
      <c r="E3511" s="159"/>
      <c r="F3511" s="148" t="str">
        <f>IFERROR(VLOOKUP(CONCATENATE(G3511,E3511),LOTES!$A$6:$D$1002,4,0),"")</f>
        <v/>
      </c>
      <c r="H3511" s="136" t="str">
        <f>IFERROR(VLOOKUP(CONCATENATE(G3511,E3511),LOTES!$A$6:$F$1000,6,0),"")</f>
        <v/>
      </c>
      <c r="I3511" s="132" t="str">
        <f t="shared" si="397"/>
        <v/>
      </c>
      <c r="R3511" s="132" t="str">
        <f>IFERROR(VLOOKUP(Q3511,PROVEEDORES!$A$2:$B$100,2,0),"")</f>
        <v/>
      </c>
      <c r="U3511" s="127" t="str">
        <f>IFERROR(VLOOKUP(V3511,TRANSPORTE!$A$4:$B$99,2,0),"")</f>
        <v/>
      </c>
      <c r="Y3511" s="127" t="str">
        <f>IFERROR(VLOOKUP(V3511,TRANSPORTE!$A$4:$C$99,3,0),"")</f>
        <v/>
      </c>
      <c r="Z3511" s="127" t="str">
        <f>IFERROR(VLOOKUP(V3511,TRANSPORTE!$A$4:$D$99,4,0),"")</f>
        <v/>
      </c>
      <c r="AA3511" s="127" t="str">
        <f>IFERROR(VLOOKUP(V3511,TRANSPORTE!$A$4:$E$99,5,0),"")</f>
        <v/>
      </c>
      <c r="AB3511" s="127" t="str">
        <f t="shared" si="399"/>
        <v/>
      </c>
      <c r="AC3511" s="127" t="str">
        <f t="shared" si="398"/>
        <v/>
      </c>
      <c r="AE3511" s="132" t="str">
        <f t="shared" si="396"/>
        <v/>
      </c>
      <c r="AH3511" s="127" t="str">
        <f t="shared" si="395"/>
        <v/>
      </c>
    </row>
    <row r="3512" spans="2:34" x14ac:dyDescent="0.3">
      <c r="B3512" s="127" t="str">
        <f t="shared" si="393"/>
        <v/>
      </c>
      <c r="C3512" s="127" t="str">
        <f t="shared" si="394"/>
        <v/>
      </c>
      <c r="E3512" s="159"/>
      <c r="F3512" s="148" t="str">
        <f>IFERROR(VLOOKUP(CONCATENATE(G3512,E3512),LOTES!$A$6:$D$1002,4,0),"")</f>
        <v/>
      </c>
      <c r="H3512" s="136" t="str">
        <f>IFERROR(VLOOKUP(CONCATENATE(G3512,E3512),LOTES!$A$6:$F$1000,6,0),"")</f>
        <v/>
      </c>
      <c r="I3512" s="132" t="str">
        <f t="shared" si="397"/>
        <v/>
      </c>
      <c r="R3512" s="132" t="str">
        <f>IFERROR(VLOOKUP(Q3512,PROVEEDORES!$A$2:$B$100,2,0),"")</f>
        <v/>
      </c>
      <c r="U3512" s="127" t="str">
        <f>IFERROR(VLOOKUP(V3512,TRANSPORTE!$A$4:$B$99,2,0),"")</f>
        <v/>
      </c>
      <c r="Y3512" s="127" t="str">
        <f>IFERROR(VLOOKUP(V3512,TRANSPORTE!$A$4:$C$99,3,0),"")</f>
        <v/>
      </c>
      <c r="Z3512" s="127" t="str">
        <f>IFERROR(VLOOKUP(V3512,TRANSPORTE!$A$4:$D$99,4,0),"")</f>
        <v/>
      </c>
      <c r="AA3512" s="127" t="str">
        <f>IFERROR(VLOOKUP(V3512,TRANSPORTE!$A$4:$E$99,5,0),"")</f>
        <v/>
      </c>
      <c r="AB3512" s="127" t="str">
        <f t="shared" si="399"/>
        <v/>
      </c>
      <c r="AC3512" s="127" t="str">
        <f t="shared" si="398"/>
        <v/>
      </c>
      <c r="AE3512" s="132" t="str">
        <f t="shared" si="396"/>
        <v/>
      </c>
      <c r="AH3512" s="127" t="str">
        <f t="shared" si="395"/>
        <v/>
      </c>
    </row>
    <row r="3513" spans="2:34" x14ac:dyDescent="0.3">
      <c r="B3513" s="127" t="str">
        <f t="shared" si="393"/>
        <v/>
      </c>
      <c r="C3513" s="127" t="str">
        <f t="shared" si="394"/>
        <v/>
      </c>
      <c r="E3513" s="159"/>
      <c r="F3513" s="148" t="str">
        <f>IFERROR(VLOOKUP(CONCATENATE(G3513,E3513),LOTES!$A$6:$D$1002,4,0),"")</f>
        <v/>
      </c>
      <c r="H3513" s="136" t="str">
        <f>IFERROR(VLOOKUP(CONCATENATE(G3513,E3513),LOTES!$A$6:$F$1000,6,0),"")</f>
        <v/>
      </c>
      <c r="I3513" s="132" t="str">
        <f t="shared" si="397"/>
        <v/>
      </c>
      <c r="R3513" s="132" t="str">
        <f>IFERROR(VLOOKUP(Q3513,PROVEEDORES!$A$2:$B$100,2,0),"")</f>
        <v/>
      </c>
      <c r="U3513" s="127" t="str">
        <f>IFERROR(VLOOKUP(V3513,TRANSPORTE!$A$4:$B$99,2,0),"")</f>
        <v/>
      </c>
      <c r="Y3513" s="127" t="str">
        <f>IFERROR(VLOOKUP(V3513,TRANSPORTE!$A$4:$C$99,3,0),"")</f>
        <v/>
      </c>
      <c r="Z3513" s="127" t="str">
        <f>IFERROR(VLOOKUP(V3513,TRANSPORTE!$A$4:$D$99,4,0),"")</f>
        <v/>
      </c>
      <c r="AA3513" s="127" t="str">
        <f>IFERROR(VLOOKUP(V3513,TRANSPORTE!$A$4:$E$99,5,0),"")</f>
        <v/>
      </c>
      <c r="AB3513" s="127" t="str">
        <f t="shared" si="399"/>
        <v/>
      </c>
      <c r="AC3513" s="127" t="str">
        <f t="shared" si="398"/>
        <v/>
      </c>
      <c r="AE3513" s="132" t="str">
        <f t="shared" si="396"/>
        <v/>
      </c>
      <c r="AH3513" s="127" t="str">
        <f t="shared" si="395"/>
        <v/>
      </c>
    </row>
    <row r="3514" spans="2:34" x14ac:dyDescent="0.3">
      <c r="B3514" s="127" t="str">
        <f t="shared" si="393"/>
        <v/>
      </c>
      <c r="C3514" s="127" t="str">
        <f t="shared" si="394"/>
        <v/>
      </c>
      <c r="E3514" s="159"/>
      <c r="F3514" s="148" t="str">
        <f>IFERROR(VLOOKUP(CONCATENATE(G3514,E3514),LOTES!$A$6:$D$1002,4,0),"")</f>
        <v/>
      </c>
      <c r="H3514" s="136" t="str">
        <f>IFERROR(VLOOKUP(CONCATENATE(G3514,E3514),LOTES!$A$6:$F$1000,6,0),"")</f>
        <v/>
      </c>
      <c r="I3514" s="132" t="str">
        <f t="shared" si="397"/>
        <v/>
      </c>
      <c r="R3514" s="132" t="str">
        <f>IFERROR(VLOOKUP(Q3514,PROVEEDORES!$A$2:$B$100,2,0),"")</f>
        <v/>
      </c>
      <c r="U3514" s="127" t="str">
        <f>IFERROR(VLOOKUP(V3514,TRANSPORTE!$A$4:$B$99,2,0),"")</f>
        <v/>
      </c>
      <c r="Y3514" s="127" t="str">
        <f>IFERROR(VLOOKUP(V3514,TRANSPORTE!$A$4:$C$99,3,0),"")</f>
        <v/>
      </c>
      <c r="Z3514" s="127" t="str">
        <f>IFERROR(VLOOKUP(V3514,TRANSPORTE!$A$4:$D$99,4,0),"")</f>
        <v/>
      </c>
      <c r="AA3514" s="127" t="str">
        <f>IFERROR(VLOOKUP(V3514,TRANSPORTE!$A$4:$E$99,5,0),"")</f>
        <v/>
      </c>
      <c r="AB3514" s="127" t="str">
        <f t="shared" si="399"/>
        <v/>
      </c>
      <c r="AC3514" s="127" t="str">
        <f t="shared" si="398"/>
        <v/>
      </c>
      <c r="AE3514" s="132" t="str">
        <f t="shared" si="396"/>
        <v/>
      </c>
      <c r="AH3514" s="127" t="str">
        <f t="shared" si="395"/>
        <v/>
      </c>
    </row>
    <row r="3515" spans="2:34" x14ac:dyDescent="0.3">
      <c r="B3515" s="127" t="str">
        <f t="shared" si="393"/>
        <v/>
      </c>
      <c r="C3515" s="127" t="str">
        <f t="shared" si="394"/>
        <v/>
      </c>
      <c r="E3515" s="159"/>
      <c r="F3515" s="148" t="str">
        <f>IFERROR(VLOOKUP(CONCATENATE(G3515,E3515),LOTES!$A$6:$D$1002,4,0),"")</f>
        <v/>
      </c>
      <c r="H3515" s="136" t="str">
        <f>IFERROR(VLOOKUP(CONCATENATE(G3515,E3515),LOTES!$A$6:$F$1000,6,0),"")</f>
        <v/>
      </c>
      <c r="I3515" s="132" t="str">
        <f t="shared" si="397"/>
        <v/>
      </c>
      <c r="R3515" s="132" t="str">
        <f>IFERROR(VLOOKUP(Q3515,PROVEEDORES!$A$2:$B$100,2,0),"")</f>
        <v/>
      </c>
      <c r="U3515" s="127" t="str">
        <f>IFERROR(VLOOKUP(V3515,TRANSPORTE!$A$4:$B$99,2,0),"")</f>
        <v/>
      </c>
      <c r="Y3515" s="127" t="str">
        <f>IFERROR(VLOOKUP(V3515,TRANSPORTE!$A$4:$C$99,3,0),"")</f>
        <v/>
      </c>
      <c r="Z3515" s="127" t="str">
        <f>IFERROR(VLOOKUP(V3515,TRANSPORTE!$A$4:$D$99,4,0),"")</f>
        <v/>
      </c>
      <c r="AA3515" s="127" t="str">
        <f>IFERROR(VLOOKUP(V3515,TRANSPORTE!$A$4:$E$99,5,0),"")</f>
        <v/>
      </c>
      <c r="AB3515" s="127" t="str">
        <f t="shared" si="399"/>
        <v/>
      </c>
      <c r="AC3515" s="127" t="str">
        <f t="shared" si="398"/>
        <v/>
      </c>
      <c r="AE3515" s="132" t="str">
        <f t="shared" si="396"/>
        <v/>
      </c>
      <c r="AH3515" s="127" t="str">
        <f t="shared" si="395"/>
        <v/>
      </c>
    </row>
    <row r="3516" spans="2:34" x14ac:dyDescent="0.3">
      <c r="B3516" s="127" t="str">
        <f t="shared" si="393"/>
        <v/>
      </c>
      <c r="C3516" s="127" t="str">
        <f t="shared" si="394"/>
        <v/>
      </c>
      <c r="E3516" s="159"/>
      <c r="F3516" s="148" t="str">
        <f>IFERROR(VLOOKUP(CONCATENATE(G3516,E3516),LOTES!$A$6:$D$1002,4,0),"")</f>
        <v/>
      </c>
      <c r="H3516" s="136" t="str">
        <f>IFERROR(VLOOKUP(CONCATENATE(G3516,E3516),LOTES!$A$6:$F$1000,6,0),"")</f>
        <v/>
      </c>
      <c r="I3516" s="132" t="str">
        <f t="shared" si="397"/>
        <v/>
      </c>
      <c r="R3516" s="132" t="str">
        <f>IFERROR(VLOOKUP(Q3516,PROVEEDORES!$A$2:$B$100,2,0),"")</f>
        <v/>
      </c>
      <c r="U3516" s="127" t="str">
        <f>IFERROR(VLOOKUP(V3516,TRANSPORTE!$A$4:$B$99,2,0),"")</f>
        <v/>
      </c>
      <c r="Y3516" s="127" t="str">
        <f>IFERROR(VLOOKUP(V3516,TRANSPORTE!$A$4:$C$99,3,0),"")</f>
        <v/>
      </c>
      <c r="Z3516" s="127" t="str">
        <f>IFERROR(VLOOKUP(V3516,TRANSPORTE!$A$4:$D$99,4,0),"")</f>
        <v/>
      </c>
      <c r="AA3516" s="127" t="str">
        <f>IFERROR(VLOOKUP(V3516,TRANSPORTE!$A$4:$E$99,5,0),"")</f>
        <v/>
      </c>
      <c r="AB3516" s="127" t="str">
        <f t="shared" si="399"/>
        <v/>
      </c>
      <c r="AC3516" s="127" t="str">
        <f t="shared" si="398"/>
        <v/>
      </c>
      <c r="AE3516" s="132" t="str">
        <f t="shared" si="396"/>
        <v/>
      </c>
      <c r="AH3516" s="127" t="str">
        <f t="shared" si="395"/>
        <v/>
      </c>
    </row>
    <row r="3517" spans="2:34" x14ac:dyDescent="0.3">
      <c r="B3517" s="127" t="str">
        <f t="shared" si="393"/>
        <v/>
      </c>
      <c r="C3517" s="127" t="str">
        <f t="shared" si="394"/>
        <v/>
      </c>
      <c r="E3517" s="159"/>
      <c r="F3517" s="148" t="str">
        <f>IFERROR(VLOOKUP(CONCATENATE(G3517,E3517),LOTES!$A$6:$D$1002,4,0),"")</f>
        <v/>
      </c>
      <c r="H3517" s="136" t="str">
        <f>IFERROR(VLOOKUP(CONCATENATE(G3517,E3517),LOTES!$A$6:$F$1000,6,0),"")</f>
        <v/>
      </c>
      <c r="I3517" s="132" t="str">
        <f t="shared" si="397"/>
        <v/>
      </c>
      <c r="R3517" s="132" t="str">
        <f>IFERROR(VLOOKUP(Q3517,PROVEEDORES!$A$2:$B$100,2,0),"")</f>
        <v/>
      </c>
      <c r="U3517" s="127" t="str">
        <f>IFERROR(VLOOKUP(V3517,TRANSPORTE!$A$4:$B$99,2,0),"")</f>
        <v/>
      </c>
      <c r="Y3517" s="127" t="str">
        <f>IFERROR(VLOOKUP(V3517,TRANSPORTE!$A$4:$C$99,3,0),"")</f>
        <v/>
      </c>
      <c r="Z3517" s="127" t="str">
        <f>IFERROR(VLOOKUP(V3517,TRANSPORTE!$A$4:$D$99,4,0),"")</f>
        <v/>
      </c>
      <c r="AA3517" s="127" t="str">
        <f>IFERROR(VLOOKUP(V3517,TRANSPORTE!$A$4:$E$99,5,0),"")</f>
        <v/>
      </c>
      <c r="AB3517" s="127" t="str">
        <f t="shared" si="399"/>
        <v/>
      </c>
      <c r="AC3517" s="127" t="str">
        <f t="shared" si="398"/>
        <v/>
      </c>
      <c r="AE3517" s="132" t="str">
        <f t="shared" si="396"/>
        <v/>
      </c>
      <c r="AH3517" s="127" t="str">
        <f t="shared" si="395"/>
        <v/>
      </c>
    </row>
    <row r="3518" spans="2:34" x14ac:dyDescent="0.3">
      <c r="B3518" s="127" t="str">
        <f t="shared" si="393"/>
        <v/>
      </c>
      <c r="C3518" s="127" t="str">
        <f t="shared" si="394"/>
        <v/>
      </c>
      <c r="E3518" s="159"/>
      <c r="F3518" s="148" t="str">
        <f>IFERROR(VLOOKUP(CONCATENATE(G3518,E3518),LOTES!$A$6:$D$1002,4,0),"")</f>
        <v/>
      </c>
      <c r="H3518" s="136" t="str">
        <f>IFERROR(VLOOKUP(CONCATENATE(G3518,E3518),LOTES!$A$6:$F$1000,6,0),"")</f>
        <v/>
      </c>
      <c r="I3518" s="132" t="str">
        <f t="shared" si="397"/>
        <v/>
      </c>
      <c r="R3518" s="132" t="str">
        <f>IFERROR(VLOOKUP(Q3518,PROVEEDORES!$A$2:$B$100,2,0),"")</f>
        <v/>
      </c>
      <c r="U3518" s="127" t="str">
        <f>IFERROR(VLOOKUP(V3518,TRANSPORTE!$A$4:$B$99,2,0),"")</f>
        <v/>
      </c>
      <c r="Y3518" s="127" t="str">
        <f>IFERROR(VLOOKUP(V3518,TRANSPORTE!$A$4:$C$99,3,0),"")</f>
        <v/>
      </c>
      <c r="Z3518" s="127" t="str">
        <f>IFERROR(VLOOKUP(V3518,TRANSPORTE!$A$4:$D$99,4,0),"")</f>
        <v/>
      </c>
      <c r="AA3518" s="127" t="str">
        <f>IFERROR(VLOOKUP(V3518,TRANSPORTE!$A$4:$E$99,5,0),"")</f>
        <v/>
      </c>
      <c r="AB3518" s="127" t="str">
        <f t="shared" si="399"/>
        <v/>
      </c>
      <c r="AC3518" s="127" t="str">
        <f t="shared" si="398"/>
        <v/>
      </c>
      <c r="AE3518" s="132" t="str">
        <f t="shared" si="396"/>
        <v/>
      </c>
      <c r="AH3518" s="127" t="str">
        <f t="shared" si="395"/>
        <v/>
      </c>
    </row>
    <row r="3519" spans="2:34" x14ac:dyDescent="0.3">
      <c r="B3519" s="127" t="str">
        <f t="shared" ref="B3519:B3582" si="400">CONCATENATE(A3519,AB3519)</f>
        <v/>
      </c>
      <c r="C3519" s="127" t="str">
        <f t="shared" ref="C3519:C3582" si="401">CONCATENATE(N3519,I3519)</f>
        <v/>
      </c>
      <c r="E3519" s="159"/>
      <c r="F3519" s="148" t="str">
        <f>IFERROR(VLOOKUP(CONCATENATE(G3519,E3519),LOTES!$A$6:$D$1002,4,0),"")</f>
        <v/>
      </c>
      <c r="H3519" s="136" t="str">
        <f>IFERROR(VLOOKUP(CONCATENATE(G3519,E3519),LOTES!$A$6:$F$1000,6,0),"")</f>
        <v/>
      </c>
      <c r="I3519" s="132" t="str">
        <f t="shared" si="397"/>
        <v/>
      </c>
      <c r="R3519" s="132" t="str">
        <f>IFERROR(VLOOKUP(Q3519,PROVEEDORES!$A$2:$B$100,2,0),"")</f>
        <v/>
      </c>
      <c r="U3519" s="127" t="str">
        <f>IFERROR(VLOOKUP(V3519,TRANSPORTE!$A$4:$B$99,2,0),"")</f>
        <v/>
      </c>
      <c r="Y3519" s="127" t="str">
        <f>IFERROR(VLOOKUP(V3519,TRANSPORTE!$A$4:$C$99,3,0),"")</f>
        <v/>
      </c>
      <c r="Z3519" s="127" t="str">
        <f>IFERROR(VLOOKUP(V3519,TRANSPORTE!$A$4:$D$99,4,0),"")</f>
        <v/>
      </c>
      <c r="AA3519" s="127" t="str">
        <f>IFERROR(VLOOKUP(V3519,TRANSPORTE!$A$4:$E$99,5,0),"")</f>
        <v/>
      </c>
      <c r="AB3519" s="127" t="str">
        <f t="shared" si="399"/>
        <v/>
      </c>
      <c r="AC3519" s="127" t="str">
        <f t="shared" si="398"/>
        <v/>
      </c>
      <c r="AE3519" s="132" t="str">
        <f t="shared" si="396"/>
        <v/>
      </c>
      <c r="AH3519" s="127" t="str">
        <f t="shared" ref="AH3519:AH3582" si="402">CONCATENATE(N3519,F3519)</f>
        <v/>
      </c>
    </row>
    <row r="3520" spans="2:34" x14ac:dyDescent="0.3">
      <c r="B3520" s="127" t="str">
        <f t="shared" si="400"/>
        <v/>
      </c>
      <c r="C3520" s="127" t="str">
        <f t="shared" si="401"/>
        <v/>
      </c>
      <c r="E3520" s="159"/>
      <c r="F3520" s="148" t="str">
        <f>IFERROR(VLOOKUP(CONCATENATE(G3520,E3520),LOTES!$A$6:$D$1002,4,0),"")</f>
        <v/>
      </c>
      <c r="H3520" s="136" t="str">
        <f>IFERROR(VLOOKUP(CONCATENATE(G3520,E3520),LOTES!$A$6:$F$1000,6,0),"")</f>
        <v/>
      </c>
      <c r="I3520" s="132" t="str">
        <f t="shared" si="397"/>
        <v/>
      </c>
      <c r="R3520" s="132" t="str">
        <f>IFERROR(VLOOKUP(Q3520,PROVEEDORES!$A$2:$B$100,2,0),"")</f>
        <v/>
      </c>
      <c r="U3520" s="127" t="str">
        <f>IFERROR(VLOOKUP(V3520,TRANSPORTE!$A$4:$B$99,2,0),"")</f>
        <v/>
      </c>
      <c r="Y3520" s="127" t="str">
        <f>IFERROR(VLOOKUP(V3520,TRANSPORTE!$A$4:$C$99,3,0),"")</f>
        <v/>
      </c>
      <c r="Z3520" s="127" t="str">
        <f>IFERROR(VLOOKUP(V3520,TRANSPORTE!$A$4:$D$99,4,0),"")</f>
        <v/>
      </c>
      <c r="AA3520" s="127" t="str">
        <f>IFERROR(VLOOKUP(V3520,TRANSPORTE!$A$4:$E$99,5,0),"")</f>
        <v/>
      </c>
      <c r="AB3520" s="127" t="str">
        <f t="shared" si="399"/>
        <v/>
      </c>
      <c r="AC3520" s="127" t="str">
        <f t="shared" si="398"/>
        <v/>
      </c>
      <c r="AE3520" s="132" t="str">
        <f t="shared" si="396"/>
        <v/>
      </c>
      <c r="AH3520" s="127" t="str">
        <f t="shared" si="402"/>
        <v/>
      </c>
    </row>
    <row r="3521" spans="2:34" x14ac:dyDescent="0.3">
      <c r="B3521" s="127" t="str">
        <f t="shared" si="400"/>
        <v/>
      </c>
      <c r="C3521" s="127" t="str">
        <f t="shared" si="401"/>
        <v/>
      </c>
      <c r="E3521" s="159"/>
      <c r="F3521" s="148" t="str">
        <f>IFERROR(VLOOKUP(CONCATENATE(G3521,E3521),LOTES!$A$6:$D$1002,4,0),"")</f>
        <v/>
      </c>
      <c r="H3521" s="136" t="str">
        <f>IFERROR(VLOOKUP(CONCATENATE(G3521,E3521),LOTES!$A$6:$F$1000,6,0),"")</f>
        <v/>
      </c>
      <c r="I3521" s="132" t="str">
        <f t="shared" si="397"/>
        <v/>
      </c>
      <c r="R3521" s="132" t="str">
        <f>IFERROR(VLOOKUP(Q3521,PROVEEDORES!$A$2:$B$100,2,0),"")</f>
        <v/>
      </c>
      <c r="U3521" s="127" t="str">
        <f>IFERROR(VLOOKUP(V3521,TRANSPORTE!$A$4:$B$99,2,0),"")</f>
        <v/>
      </c>
      <c r="Y3521" s="127" t="str">
        <f>IFERROR(VLOOKUP(V3521,TRANSPORTE!$A$4:$C$99,3,0),"")</f>
        <v/>
      </c>
      <c r="Z3521" s="127" t="str">
        <f>IFERROR(VLOOKUP(V3521,TRANSPORTE!$A$4:$D$99,4,0),"")</f>
        <v/>
      </c>
      <c r="AA3521" s="127" t="str">
        <f>IFERROR(VLOOKUP(V3521,TRANSPORTE!$A$4:$E$99,5,0),"")</f>
        <v/>
      </c>
      <c r="AB3521" s="127" t="str">
        <f t="shared" si="399"/>
        <v/>
      </c>
      <c r="AC3521" s="127" t="str">
        <f t="shared" si="398"/>
        <v/>
      </c>
      <c r="AE3521" s="132" t="str">
        <f t="shared" si="396"/>
        <v/>
      </c>
      <c r="AH3521" s="127" t="str">
        <f t="shared" si="402"/>
        <v/>
      </c>
    </row>
    <row r="3522" spans="2:34" x14ac:dyDescent="0.3">
      <c r="B3522" s="127" t="str">
        <f t="shared" si="400"/>
        <v/>
      </c>
      <c r="C3522" s="127" t="str">
        <f t="shared" si="401"/>
        <v/>
      </c>
      <c r="E3522" s="159"/>
      <c r="F3522" s="148" t="str">
        <f>IFERROR(VLOOKUP(CONCATENATE(G3522,E3522),LOTES!$A$6:$D$1002,4,0),"")</f>
        <v/>
      </c>
      <c r="H3522" s="136" t="str">
        <f>IFERROR(VLOOKUP(CONCATENATE(G3522,E3522),LOTES!$A$6:$F$1000,6,0),"")</f>
        <v/>
      </c>
      <c r="I3522" s="132" t="str">
        <f t="shared" si="397"/>
        <v/>
      </c>
      <c r="R3522" s="132" t="str">
        <f>IFERROR(VLOOKUP(Q3522,PROVEEDORES!$A$2:$B$100,2,0),"")</f>
        <v/>
      </c>
      <c r="U3522" s="127" t="str">
        <f>IFERROR(VLOOKUP(V3522,TRANSPORTE!$A$4:$B$99,2,0),"")</f>
        <v/>
      </c>
      <c r="Y3522" s="127" t="str">
        <f>IFERROR(VLOOKUP(V3522,TRANSPORTE!$A$4:$C$99,3,0),"")</f>
        <v/>
      </c>
      <c r="Z3522" s="127" t="str">
        <f>IFERROR(VLOOKUP(V3522,TRANSPORTE!$A$4:$D$99,4,0),"")</f>
        <v/>
      </c>
      <c r="AA3522" s="127" t="str">
        <f>IFERROR(VLOOKUP(V3522,TRANSPORTE!$A$4:$E$99,5,0),"")</f>
        <v/>
      </c>
      <c r="AB3522" s="127" t="str">
        <f t="shared" si="399"/>
        <v/>
      </c>
      <c r="AC3522" s="127" t="str">
        <f t="shared" si="398"/>
        <v/>
      </c>
      <c r="AE3522" s="132" t="str">
        <f t="shared" ref="AE3522:AE3585" si="403">IF(N3522&lt;&gt;"",IF(N3522=N3521,AE3521,AE3521+1),"")</f>
        <v/>
      </c>
      <c r="AH3522" s="127" t="str">
        <f t="shared" si="402"/>
        <v/>
      </c>
    </row>
    <row r="3523" spans="2:34" x14ac:dyDescent="0.3">
      <c r="B3523" s="127" t="str">
        <f t="shared" si="400"/>
        <v/>
      </c>
      <c r="C3523" s="127" t="str">
        <f t="shared" si="401"/>
        <v/>
      </c>
      <c r="E3523" s="159"/>
      <c r="F3523" s="148" t="str">
        <f>IFERROR(VLOOKUP(CONCATENATE(G3523,E3523),LOTES!$A$6:$D$1002,4,0),"")</f>
        <v/>
      </c>
      <c r="H3523" s="136" t="str">
        <f>IFERROR(VLOOKUP(CONCATENATE(G3523,E3523),LOTES!$A$6:$F$1000,6,0),"")</f>
        <v/>
      </c>
      <c r="I3523" s="132" t="str">
        <f t="shared" si="397"/>
        <v/>
      </c>
      <c r="R3523" s="132" t="str">
        <f>IFERROR(VLOOKUP(Q3523,PROVEEDORES!$A$2:$B$100,2,0),"")</f>
        <v/>
      </c>
      <c r="U3523" s="127" t="str">
        <f>IFERROR(VLOOKUP(V3523,TRANSPORTE!$A$4:$B$99,2,0),"")</f>
        <v/>
      </c>
      <c r="Y3523" s="127" t="str">
        <f>IFERROR(VLOOKUP(V3523,TRANSPORTE!$A$4:$C$99,3,0),"")</f>
        <v/>
      </c>
      <c r="Z3523" s="127" t="str">
        <f>IFERROR(VLOOKUP(V3523,TRANSPORTE!$A$4:$D$99,4,0),"")</f>
        <v/>
      </c>
      <c r="AA3523" s="127" t="str">
        <f>IFERROR(VLOOKUP(V3523,TRANSPORTE!$A$4:$E$99,5,0),"")</f>
        <v/>
      </c>
      <c r="AB3523" s="127" t="str">
        <f t="shared" si="399"/>
        <v/>
      </c>
      <c r="AC3523" s="127" t="str">
        <f t="shared" si="398"/>
        <v/>
      </c>
      <c r="AE3523" s="132" t="str">
        <f t="shared" si="403"/>
        <v/>
      </c>
      <c r="AH3523" s="127" t="str">
        <f t="shared" si="402"/>
        <v/>
      </c>
    </row>
    <row r="3524" spans="2:34" x14ac:dyDescent="0.3">
      <c r="B3524" s="127" t="str">
        <f t="shared" si="400"/>
        <v/>
      </c>
      <c r="C3524" s="127" t="str">
        <f t="shared" si="401"/>
        <v/>
      </c>
      <c r="E3524" s="159"/>
      <c r="F3524" s="148" t="str">
        <f>IFERROR(VLOOKUP(CONCATENATE(G3524,E3524),LOTES!$A$6:$D$1002,4,0),"")</f>
        <v/>
      </c>
      <c r="H3524" s="136" t="str">
        <f>IFERROR(VLOOKUP(CONCATENATE(G3524,E3524),LOTES!$A$6:$F$1000,6,0),"")</f>
        <v/>
      </c>
      <c r="I3524" s="132" t="str">
        <f t="shared" si="397"/>
        <v/>
      </c>
      <c r="R3524" s="132" t="str">
        <f>IFERROR(VLOOKUP(Q3524,PROVEEDORES!$A$2:$B$100,2,0),"")</f>
        <v/>
      </c>
      <c r="U3524" s="127" t="str">
        <f>IFERROR(VLOOKUP(V3524,TRANSPORTE!$A$4:$B$99,2,0),"")</f>
        <v/>
      </c>
      <c r="Y3524" s="127" t="str">
        <f>IFERROR(VLOOKUP(V3524,TRANSPORTE!$A$4:$C$99,3,0),"")</f>
        <v/>
      </c>
      <c r="Z3524" s="127" t="str">
        <f>IFERROR(VLOOKUP(V3524,TRANSPORTE!$A$4:$D$99,4,0),"")</f>
        <v/>
      </c>
      <c r="AA3524" s="127" t="str">
        <f>IFERROR(VLOOKUP(V3524,TRANSPORTE!$A$4:$E$99,5,0),"")</f>
        <v/>
      </c>
      <c r="AB3524" s="127" t="str">
        <f t="shared" si="399"/>
        <v/>
      </c>
      <c r="AC3524" s="127" t="str">
        <f t="shared" si="398"/>
        <v/>
      </c>
      <c r="AE3524" s="132" t="str">
        <f t="shared" si="403"/>
        <v/>
      </c>
      <c r="AH3524" s="127" t="str">
        <f t="shared" si="402"/>
        <v/>
      </c>
    </row>
    <row r="3525" spans="2:34" x14ac:dyDescent="0.3">
      <c r="B3525" s="127" t="str">
        <f t="shared" si="400"/>
        <v/>
      </c>
      <c r="C3525" s="127" t="str">
        <f t="shared" si="401"/>
        <v/>
      </c>
      <c r="E3525" s="159"/>
      <c r="F3525" s="148" t="str">
        <f>IFERROR(VLOOKUP(CONCATENATE(G3525,E3525),LOTES!$A$6:$D$1002,4,0),"")</f>
        <v/>
      </c>
      <c r="H3525" s="136" t="str">
        <f>IFERROR(VLOOKUP(CONCATENATE(G3525,E3525),LOTES!$A$6:$F$1000,6,0),"")</f>
        <v/>
      </c>
      <c r="I3525" s="132" t="str">
        <f t="shared" si="397"/>
        <v/>
      </c>
      <c r="R3525" s="132" t="str">
        <f>IFERROR(VLOOKUP(Q3525,PROVEEDORES!$A$2:$B$100,2,0),"")</f>
        <v/>
      </c>
      <c r="U3525" s="127" t="str">
        <f>IFERROR(VLOOKUP(V3525,TRANSPORTE!$A$4:$B$99,2,0),"")</f>
        <v/>
      </c>
      <c r="Y3525" s="127" t="str">
        <f>IFERROR(VLOOKUP(V3525,TRANSPORTE!$A$4:$C$99,3,0),"")</f>
        <v/>
      </c>
      <c r="Z3525" s="127" t="str">
        <f>IFERROR(VLOOKUP(V3525,TRANSPORTE!$A$4:$D$99,4,0),"")</f>
        <v/>
      </c>
      <c r="AA3525" s="127" t="str">
        <f>IFERROR(VLOOKUP(V3525,TRANSPORTE!$A$4:$E$99,5,0),"")</f>
        <v/>
      </c>
      <c r="AB3525" s="127" t="str">
        <f t="shared" si="399"/>
        <v/>
      </c>
      <c r="AC3525" s="127" t="str">
        <f t="shared" si="398"/>
        <v/>
      </c>
      <c r="AE3525" s="132" t="str">
        <f t="shared" si="403"/>
        <v/>
      </c>
      <c r="AH3525" s="127" t="str">
        <f t="shared" si="402"/>
        <v/>
      </c>
    </row>
    <row r="3526" spans="2:34" x14ac:dyDescent="0.3">
      <c r="B3526" s="127" t="str">
        <f t="shared" si="400"/>
        <v/>
      </c>
      <c r="C3526" s="127" t="str">
        <f t="shared" si="401"/>
        <v/>
      </c>
      <c r="E3526" s="159"/>
      <c r="F3526" s="148" t="str">
        <f>IFERROR(VLOOKUP(CONCATENATE(G3526,E3526),LOTES!$A$6:$D$1002,4,0),"")</f>
        <v/>
      </c>
      <c r="H3526" s="136" t="str">
        <f>IFERROR(VLOOKUP(CONCATENATE(G3526,E3526),LOTES!$A$6:$F$1000,6,0),"")</f>
        <v/>
      </c>
      <c r="I3526" s="132" t="str">
        <f t="shared" ref="I3526:I3589" si="404">IF(E3526&lt;&gt;"",IFERROR(IF(N3526&lt;&gt;N3525,1,IF(E3526=E3525,I3525,I3525+1)),""),"")</f>
        <v/>
      </c>
      <c r="R3526" s="132" t="str">
        <f>IFERROR(VLOOKUP(Q3526,PROVEEDORES!$A$2:$B$100,2,0),"")</f>
        <v/>
      </c>
      <c r="U3526" s="127" t="str">
        <f>IFERROR(VLOOKUP(V3526,TRANSPORTE!$A$4:$B$99,2,0),"")</f>
        <v/>
      </c>
      <c r="Y3526" s="127" t="str">
        <f>IFERROR(VLOOKUP(V3526,TRANSPORTE!$A$4:$C$99,3,0),"")</f>
        <v/>
      </c>
      <c r="Z3526" s="127" t="str">
        <f>IFERROR(VLOOKUP(V3526,TRANSPORTE!$A$4:$D$99,4,0),"")</f>
        <v/>
      </c>
      <c r="AA3526" s="127" t="str">
        <f>IFERROR(VLOOKUP(V3526,TRANSPORTE!$A$4:$E$99,5,0),"")</f>
        <v/>
      </c>
      <c r="AB3526" s="127" t="str">
        <f t="shared" si="399"/>
        <v/>
      </c>
      <c r="AC3526" s="127" t="str">
        <f t="shared" ref="AC3526:AC3589" si="405">IF(N3526&lt;&gt;"",1,"")</f>
        <v/>
      </c>
      <c r="AE3526" s="132" t="str">
        <f t="shared" si="403"/>
        <v/>
      </c>
      <c r="AH3526" s="127" t="str">
        <f t="shared" si="402"/>
        <v/>
      </c>
    </row>
    <row r="3527" spans="2:34" x14ac:dyDescent="0.3">
      <c r="B3527" s="127" t="str">
        <f t="shared" si="400"/>
        <v/>
      </c>
      <c r="C3527" s="127" t="str">
        <f t="shared" si="401"/>
        <v/>
      </c>
      <c r="E3527" s="159"/>
      <c r="F3527" s="148" t="str">
        <f>IFERROR(VLOOKUP(CONCATENATE(G3527,E3527),LOTES!$A$6:$D$1002,4,0),"")</f>
        <v/>
      </c>
      <c r="H3527" s="136" t="str">
        <f>IFERROR(VLOOKUP(CONCATENATE(G3527,E3527),LOTES!$A$6:$F$1000,6,0),"")</f>
        <v/>
      </c>
      <c r="I3527" s="132" t="str">
        <f t="shared" si="404"/>
        <v/>
      </c>
      <c r="R3527" s="132" t="str">
        <f>IFERROR(VLOOKUP(Q3527,PROVEEDORES!$A$2:$B$100,2,0),"")</f>
        <v/>
      </c>
      <c r="U3527" s="127" t="str">
        <f>IFERROR(VLOOKUP(V3527,TRANSPORTE!$A$4:$B$99,2,0),"")</f>
        <v/>
      </c>
      <c r="Y3527" s="127" t="str">
        <f>IFERROR(VLOOKUP(V3527,TRANSPORTE!$A$4:$C$99,3,0),"")</f>
        <v/>
      </c>
      <c r="Z3527" s="127" t="str">
        <f>IFERROR(VLOOKUP(V3527,TRANSPORTE!$A$4:$D$99,4,0),"")</f>
        <v/>
      </c>
      <c r="AA3527" s="127" t="str">
        <f>IFERROR(VLOOKUP(V3527,TRANSPORTE!$A$4:$E$99,5,0),"")</f>
        <v/>
      </c>
      <c r="AB3527" s="127" t="str">
        <f t="shared" si="399"/>
        <v/>
      </c>
      <c r="AC3527" s="127" t="str">
        <f t="shared" si="405"/>
        <v/>
      </c>
      <c r="AE3527" s="132" t="str">
        <f t="shared" si="403"/>
        <v/>
      </c>
      <c r="AH3527" s="127" t="str">
        <f t="shared" si="402"/>
        <v/>
      </c>
    </row>
    <row r="3528" spans="2:34" x14ac:dyDescent="0.3">
      <c r="B3528" s="127" t="str">
        <f t="shared" si="400"/>
        <v/>
      </c>
      <c r="C3528" s="127" t="str">
        <f t="shared" si="401"/>
        <v/>
      </c>
      <c r="E3528" s="159"/>
      <c r="F3528" s="148" t="str">
        <f>IFERROR(VLOOKUP(CONCATENATE(G3528,E3528),LOTES!$A$6:$D$1002,4,0),"")</f>
        <v/>
      </c>
      <c r="H3528" s="136" t="str">
        <f>IFERROR(VLOOKUP(CONCATENATE(G3528,E3528),LOTES!$A$6:$F$1000,6,0),"")</f>
        <v/>
      </c>
      <c r="I3528" s="132" t="str">
        <f t="shared" si="404"/>
        <v/>
      </c>
      <c r="R3528" s="132" t="str">
        <f>IFERROR(VLOOKUP(Q3528,PROVEEDORES!$A$2:$B$100,2,0),"")</f>
        <v/>
      </c>
      <c r="U3528" s="127" t="str">
        <f>IFERROR(VLOOKUP(V3528,TRANSPORTE!$A$4:$B$99,2,0),"")</f>
        <v/>
      </c>
      <c r="Y3528" s="127" t="str">
        <f>IFERROR(VLOOKUP(V3528,TRANSPORTE!$A$4:$C$99,3,0),"")</f>
        <v/>
      </c>
      <c r="Z3528" s="127" t="str">
        <f>IFERROR(VLOOKUP(V3528,TRANSPORTE!$A$4:$D$99,4,0),"")</f>
        <v/>
      </c>
      <c r="AA3528" s="127" t="str">
        <f>IFERROR(VLOOKUP(V3528,TRANSPORTE!$A$4:$E$99,5,0),"")</f>
        <v/>
      </c>
      <c r="AB3528" s="127" t="str">
        <f t="shared" si="399"/>
        <v/>
      </c>
      <c r="AC3528" s="127" t="str">
        <f t="shared" si="405"/>
        <v/>
      </c>
      <c r="AE3528" s="132" t="str">
        <f t="shared" si="403"/>
        <v/>
      </c>
      <c r="AH3528" s="127" t="str">
        <f t="shared" si="402"/>
        <v/>
      </c>
    </row>
    <row r="3529" spans="2:34" x14ac:dyDescent="0.3">
      <c r="B3529" s="127" t="str">
        <f t="shared" si="400"/>
        <v/>
      </c>
      <c r="C3529" s="127" t="str">
        <f t="shared" si="401"/>
        <v/>
      </c>
      <c r="E3529" s="159"/>
      <c r="F3529" s="148" t="str">
        <f>IFERROR(VLOOKUP(CONCATENATE(G3529,E3529),LOTES!$A$6:$D$1002,4,0),"")</f>
        <v/>
      </c>
      <c r="H3529" s="136" t="str">
        <f>IFERROR(VLOOKUP(CONCATENATE(G3529,E3529),LOTES!$A$6:$F$1000,6,0),"")</f>
        <v/>
      </c>
      <c r="I3529" s="132" t="str">
        <f t="shared" si="404"/>
        <v/>
      </c>
      <c r="R3529" s="132" t="str">
        <f>IFERROR(VLOOKUP(Q3529,PROVEEDORES!$A$2:$B$100,2,0),"")</f>
        <v/>
      </c>
      <c r="U3529" s="127" t="str">
        <f>IFERROR(VLOOKUP(V3529,TRANSPORTE!$A$4:$B$99,2,0),"")</f>
        <v/>
      </c>
      <c r="Y3529" s="127" t="str">
        <f>IFERROR(VLOOKUP(V3529,TRANSPORTE!$A$4:$C$99,3,0),"")</f>
        <v/>
      </c>
      <c r="Z3529" s="127" t="str">
        <f>IFERROR(VLOOKUP(V3529,TRANSPORTE!$A$4:$D$99,4,0),"")</f>
        <v/>
      </c>
      <c r="AA3529" s="127" t="str">
        <f>IFERROR(VLOOKUP(V3529,TRANSPORTE!$A$4:$E$99,5,0),"")</f>
        <v/>
      </c>
      <c r="AB3529" s="127" t="str">
        <f t="shared" si="399"/>
        <v/>
      </c>
      <c r="AC3529" s="127" t="str">
        <f t="shared" si="405"/>
        <v/>
      </c>
      <c r="AE3529" s="132" t="str">
        <f t="shared" si="403"/>
        <v/>
      </c>
      <c r="AH3529" s="127" t="str">
        <f t="shared" si="402"/>
        <v/>
      </c>
    </row>
    <row r="3530" spans="2:34" x14ac:dyDescent="0.3">
      <c r="B3530" s="127" t="str">
        <f t="shared" si="400"/>
        <v/>
      </c>
      <c r="C3530" s="127" t="str">
        <f t="shared" si="401"/>
        <v/>
      </c>
      <c r="E3530" s="159"/>
      <c r="F3530" s="148" t="str">
        <f>IFERROR(VLOOKUP(CONCATENATE(G3530,E3530),LOTES!$A$6:$D$1002,4,0),"")</f>
        <v/>
      </c>
      <c r="H3530" s="136" t="str">
        <f>IFERROR(VLOOKUP(CONCATENATE(G3530,E3530),LOTES!$A$6:$F$1000,6,0),"")</f>
        <v/>
      </c>
      <c r="I3530" s="132" t="str">
        <f t="shared" si="404"/>
        <v/>
      </c>
      <c r="R3530" s="132" t="str">
        <f>IFERROR(VLOOKUP(Q3530,PROVEEDORES!$A$2:$B$100,2,0),"")</f>
        <v/>
      </c>
      <c r="U3530" s="127" t="str">
        <f>IFERROR(VLOOKUP(V3530,TRANSPORTE!$A$4:$B$99,2,0),"")</f>
        <v/>
      </c>
      <c r="Y3530" s="127" t="str">
        <f>IFERROR(VLOOKUP(V3530,TRANSPORTE!$A$4:$C$99,3,0),"")</f>
        <v/>
      </c>
      <c r="Z3530" s="127" t="str">
        <f>IFERROR(VLOOKUP(V3530,TRANSPORTE!$A$4:$D$99,4,0),"")</f>
        <v/>
      </c>
      <c r="AA3530" s="127" t="str">
        <f>IFERROR(VLOOKUP(V3530,TRANSPORTE!$A$4:$E$99,5,0),"")</f>
        <v/>
      </c>
      <c r="AB3530" s="127" t="str">
        <f t="shared" si="399"/>
        <v/>
      </c>
      <c r="AC3530" s="127" t="str">
        <f t="shared" si="405"/>
        <v/>
      </c>
      <c r="AE3530" s="132" t="str">
        <f t="shared" si="403"/>
        <v/>
      </c>
      <c r="AH3530" s="127" t="str">
        <f t="shared" si="402"/>
        <v/>
      </c>
    </row>
    <row r="3531" spans="2:34" x14ac:dyDescent="0.3">
      <c r="B3531" s="127" t="str">
        <f t="shared" si="400"/>
        <v/>
      </c>
      <c r="C3531" s="127" t="str">
        <f t="shared" si="401"/>
        <v/>
      </c>
      <c r="E3531" s="159"/>
      <c r="F3531" s="148" t="str">
        <f>IFERROR(VLOOKUP(CONCATENATE(G3531,E3531),LOTES!$A$6:$D$1002,4,0),"")</f>
        <v/>
      </c>
      <c r="H3531" s="136" t="str">
        <f>IFERROR(VLOOKUP(CONCATENATE(G3531,E3531),LOTES!$A$6:$F$1000,6,0),"")</f>
        <v/>
      </c>
      <c r="I3531" s="132" t="str">
        <f t="shared" si="404"/>
        <v/>
      </c>
      <c r="R3531" s="132" t="str">
        <f>IFERROR(VLOOKUP(Q3531,PROVEEDORES!$A$2:$B$100,2,0),"")</f>
        <v/>
      </c>
      <c r="U3531" s="127" t="str">
        <f>IFERROR(VLOOKUP(V3531,TRANSPORTE!$A$4:$B$99,2,0),"")</f>
        <v/>
      </c>
      <c r="Y3531" s="127" t="str">
        <f>IFERROR(VLOOKUP(V3531,TRANSPORTE!$A$4:$C$99,3,0),"")</f>
        <v/>
      </c>
      <c r="Z3531" s="127" t="str">
        <f>IFERROR(VLOOKUP(V3531,TRANSPORTE!$A$4:$D$99,4,0),"")</f>
        <v/>
      </c>
      <c r="AA3531" s="127" t="str">
        <f>IFERROR(VLOOKUP(V3531,TRANSPORTE!$A$4:$E$99,5,0),"")</f>
        <v/>
      </c>
      <c r="AB3531" s="127" t="str">
        <f t="shared" ref="AB3531:AB3594" si="406">IF(N3531&lt;&gt;"",IF(A3531&lt;&gt;A3530,1,IF(N3531=N3530,AB3530,AB3530+1)),"")</f>
        <v/>
      </c>
      <c r="AC3531" s="127" t="str">
        <f t="shared" si="405"/>
        <v/>
      </c>
      <c r="AE3531" s="132" t="str">
        <f t="shared" si="403"/>
        <v/>
      </c>
      <c r="AH3531" s="127" t="str">
        <f t="shared" si="402"/>
        <v/>
      </c>
    </row>
    <row r="3532" spans="2:34" x14ac:dyDescent="0.3">
      <c r="B3532" s="127" t="str">
        <f t="shared" si="400"/>
        <v/>
      </c>
      <c r="C3532" s="127" t="str">
        <f t="shared" si="401"/>
        <v/>
      </c>
      <c r="E3532" s="159"/>
      <c r="F3532" s="148" t="str">
        <f>IFERROR(VLOOKUP(CONCATENATE(G3532,E3532),LOTES!$A$6:$D$1002,4,0),"")</f>
        <v/>
      </c>
      <c r="H3532" s="136" t="str">
        <f>IFERROR(VLOOKUP(CONCATENATE(G3532,E3532),LOTES!$A$6:$F$1000,6,0),"")</f>
        <v/>
      </c>
      <c r="I3532" s="132" t="str">
        <f t="shared" si="404"/>
        <v/>
      </c>
      <c r="R3532" s="132" t="str">
        <f>IFERROR(VLOOKUP(Q3532,PROVEEDORES!$A$2:$B$100,2,0),"")</f>
        <v/>
      </c>
      <c r="U3532" s="127" t="str">
        <f>IFERROR(VLOOKUP(V3532,TRANSPORTE!$A$4:$B$99,2,0),"")</f>
        <v/>
      </c>
      <c r="Y3532" s="127" t="str">
        <f>IFERROR(VLOOKUP(V3532,TRANSPORTE!$A$4:$C$99,3,0),"")</f>
        <v/>
      </c>
      <c r="Z3532" s="127" t="str">
        <f>IFERROR(VLOOKUP(V3532,TRANSPORTE!$A$4:$D$99,4,0),"")</f>
        <v/>
      </c>
      <c r="AA3532" s="127" t="str">
        <f>IFERROR(VLOOKUP(V3532,TRANSPORTE!$A$4:$E$99,5,0),"")</f>
        <v/>
      </c>
      <c r="AB3532" s="127" t="str">
        <f t="shared" si="406"/>
        <v/>
      </c>
      <c r="AC3532" s="127" t="str">
        <f t="shared" si="405"/>
        <v/>
      </c>
      <c r="AE3532" s="132" t="str">
        <f t="shared" si="403"/>
        <v/>
      </c>
      <c r="AH3532" s="127" t="str">
        <f t="shared" si="402"/>
        <v/>
      </c>
    </row>
    <row r="3533" spans="2:34" x14ac:dyDescent="0.3">
      <c r="B3533" s="127" t="str">
        <f t="shared" si="400"/>
        <v/>
      </c>
      <c r="C3533" s="127" t="str">
        <f t="shared" si="401"/>
        <v/>
      </c>
      <c r="E3533" s="159"/>
      <c r="F3533" s="148" t="str">
        <f>IFERROR(VLOOKUP(CONCATENATE(G3533,E3533),LOTES!$A$6:$D$1002,4,0),"")</f>
        <v/>
      </c>
      <c r="H3533" s="136" t="str">
        <f>IFERROR(VLOOKUP(CONCATENATE(G3533,E3533),LOTES!$A$6:$F$1000,6,0),"")</f>
        <v/>
      </c>
      <c r="I3533" s="132" t="str">
        <f t="shared" si="404"/>
        <v/>
      </c>
      <c r="R3533" s="132" t="str">
        <f>IFERROR(VLOOKUP(Q3533,PROVEEDORES!$A$2:$B$100,2,0),"")</f>
        <v/>
      </c>
      <c r="U3533" s="127" t="str">
        <f>IFERROR(VLOOKUP(V3533,TRANSPORTE!$A$4:$B$99,2,0),"")</f>
        <v/>
      </c>
      <c r="Y3533" s="127" t="str">
        <f>IFERROR(VLOOKUP(V3533,TRANSPORTE!$A$4:$C$99,3,0),"")</f>
        <v/>
      </c>
      <c r="Z3533" s="127" t="str">
        <f>IFERROR(VLOOKUP(V3533,TRANSPORTE!$A$4:$D$99,4,0),"")</f>
        <v/>
      </c>
      <c r="AA3533" s="127" t="str">
        <f>IFERROR(VLOOKUP(V3533,TRANSPORTE!$A$4:$E$99,5,0),"")</f>
        <v/>
      </c>
      <c r="AB3533" s="127" t="str">
        <f t="shared" si="406"/>
        <v/>
      </c>
      <c r="AC3533" s="127" t="str">
        <f t="shared" si="405"/>
        <v/>
      </c>
      <c r="AE3533" s="132" t="str">
        <f t="shared" si="403"/>
        <v/>
      </c>
      <c r="AH3533" s="127" t="str">
        <f t="shared" si="402"/>
        <v/>
      </c>
    </row>
    <row r="3534" spans="2:34" x14ac:dyDescent="0.3">
      <c r="B3534" s="127" t="str">
        <f t="shared" si="400"/>
        <v/>
      </c>
      <c r="C3534" s="127" t="str">
        <f t="shared" si="401"/>
        <v/>
      </c>
      <c r="E3534" s="159"/>
      <c r="F3534" s="148" t="str">
        <f>IFERROR(VLOOKUP(CONCATENATE(G3534,E3534),LOTES!$A$6:$D$1002,4,0),"")</f>
        <v/>
      </c>
      <c r="H3534" s="136" t="str">
        <f>IFERROR(VLOOKUP(CONCATENATE(G3534,E3534),LOTES!$A$6:$F$1000,6,0),"")</f>
        <v/>
      </c>
      <c r="I3534" s="132" t="str">
        <f t="shared" si="404"/>
        <v/>
      </c>
      <c r="R3534" s="132" t="str">
        <f>IFERROR(VLOOKUP(Q3534,PROVEEDORES!$A$2:$B$100,2,0),"")</f>
        <v/>
      </c>
      <c r="U3534" s="127" t="str">
        <f>IFERROR(VLOOKUP(V3534,TRANSPORTE!$A$4:$B$99,2,0),"")</f>
        <v/>
      </c>
      <c r="Y3534" s="127" t="str">
        <f>IFERROR(VLOOKUP(V3534,TRANSPORTE!$A$4:$C$99,3,0),"")</f>
        <v/>
      </c>
      <c r="Z3534" s="127" t="str">
        <f>IFERROR(VLOOKUP(V3534,TRANSPORTE!$A$4:$D$99,4,0),"")</f>
        <v/>
      </c>
      <c r="AA3534" s="127" t="str">
        <f>IFERROR(VLOOKUP(V3534,TRANSPORTE!$A$4:$E$99,5,0),"")</f>
        <v/>
      </c>
      <c r="AB3534" s="127" t="str">
        <f t="shared" si="406"/>
        <v/>
      </c>
      <c r="AC3534" s="127" t="str">
        <f t="shared" si="405"/>
        <v/>
      </c>
      <c r="AE3534" s="132" t="str">
        <f t="shared" si="403"/>
        <v/>
      </c>
      <c r="AH3534" s="127" t="str">
        <f t="shared" si="402"/>
        <v/>
      </c>
    </row>
    <row r="3535" spans="2:34" x14ac:dyDescent="0.3">
      <c r="B3535" s="127" t="str">
        <f t="shared" si="400"/>
        <v/>
      </c>
      <c r="C3535" s="127" t="str">
        <f t="shared" si="401"/>
        <v/>
      </c>
      <c r="E3535" s="159"/>
      <c r="F3535" s="148" t="str">
        <f>IFERROR(VLOOKUP(CONCATENATE(G3535,E3535),LOTES!$A$6:$D$1002,4,0),"")</f>
        <v/>
      </c>
      <c r="H3535" s="136" t="str">
        <f>IFERROR(VLOOKUP(CONCATENATE(G3535,E3535),LOTES!$A$6:$F$1000,6,0),"")</f>
        <v/>
      </c>
      <c r="I3535" s="132" t="str">
        <f t="shared" si="404"/>
        <v/>
      </c>
      <c r="R3535" s="132" t="str">
        <f>IFERROR(VLOOKUP(Q3535,PROVEEDORES!$A$2:$B$100,2,0),"")</f>
        <v/>
      </c>
      <c r="U3535" s="127" t="str">
        <f>IFERROR(VLOOKUP(V3535,TRANSPORTE!$A$4:$B$99,2,0),"")</f>
        <v/>
      </c>
      <c r="Y3535" s="127" t="str">
        <f>IFERROR(VLOOKUP(V3535,TRANSPORTE!$A$4:$C$99,3,0),"")</f>
        <v/>
      </c>
      <c r="Z3535" s="127" t="str">
        <f>IFERROR(VLOOKUP(V3535,TRANSPORTE!$A$4:$D$99,4,0),"")</f>
        <v/>
      </c>
      <c r="AA3535" s="127" t="str">
        <f>IFERROR(VLOOKUP(V3535,TRANSPORTE!$A$4:$E$99,5,0),"")</f>
        <v/>
      </c>
      <c r="AB3535" s="127" t="str">
        <f t="shared" si="406"/>
        <v/>
      </c>
      <c r="AC3535" s="127" t="str">
        <f t="shared" si="405"/>
        <v/>
      </c>
      <c r="AE3535" s="132" t="str">
        <f t="shared" si="403"/>
        <v/>
      </c>
      <c r="AH3535" s="127" t="str">
        <f t="shared" si="402"/>
        <v/>
      </c>
    </row>
    <row r="3536" spans="2:34" x14ac:dyDescent="0.3">
      <c r="B3536" s="127" t="str">
        <f t="shared" si="400"/>
        <v/>
      </c>
      <c r="C3536" s="127" t="str">
        <f t="shared" si="401"/>
        <v/>
      </c>
      <c r="E3536" s="159"/>
      <c r="F3536" s="148" t="str">
        <f>IFERROR(VLOOKUP(CONCATENATE(G3536,E3536),LOTES!$A$6:$D$1002,4,0),"")</f>
        <v/>
      </c>
      <c r="H3536" s="136" t="str">
        <f>IFERROR(VLOOKUP(CONCATENATE(G3536,E3536),LOTES!$A$6:$F$1000,6,0),"")</f>
        <v/>
      </c>
      <c r="I3536" s="132" t="str">
        <f t="shared" si="404"/>
        <v/>
      </c>
      <c r="R3536" s="132" t="str">
        <f>IFERROR(VLOOKUP(Q3536,PROVEEDORES!$A$2:$B$100,2,0),"")</f>
        <v/>
      </c>
      <c r="U3536" s="127" t="str">
        <f>IFERROR(VLOOKUP(V3536,TRANSPORTE!$A$4:$B$99,2,0),"")</f>
        <v/>
      </c>
      <c r="Y3536" s="127" t="str">
        <f>IFERROR(VLOOKUP(V3536,TRANSPORTE!$A$4:$C$99,3,0),"")</f>
        <v/>
      </c>
      <c r="Z3536" s="127" t="str">
        <f>IFERROR(VLOOKUP(V3536,TRANSPORTE!$A$4:$D$99,4,0),"")</f>
        <v/>
      </c>
      <c r="AA3536" s="127" t="str">
        <f>IFERROR(VLOOKUP(V3536,TRANSPORTE!$A$4:$E$99,5,0),"")</f>
        <v/>
      </c>
      <c r="AB3536" s="127" t="str">
        <f t="shared" si="406"/>
        <v/>
      </c>
      <c r="AC3536" s="127" t="str">
        <f t="shared" si="405"/>
        <v/>
      </c>
      <c r="AE3536" s="132" t="str">
        <f t="shared" si="403"/>
        <v/>
      </c>
      <c r="AH3536" s="127" t="str">
        <f t="shared" si="402"/>
        <v/>
      </c>
    </row>
    <row r="3537" spans="2:34" x14ac:dyDescent="0.3">
      <c r="B3537" s="127" t="str">
        <f t="shared" si="400"/>
        <v/>
      </c>
      <c r="C3537" s="127" t="str">
        <f t="shared" si="401"/>
        <v/>
      </c>
      <c r="E3537" s="159"/>
      <c r="F3537" s="148" t="str">
        <f>IFERROR(VLOOKUP(CONCATENATE(G3537,E3537),LOTES!$A$6:$D$1002,4,0),"")</f>
        <v/>
      </c>
      <c r="H3537" s="136" t="str">
        <f>IFERROR(VLOOKUP(CONCATENATE(G3537,E3537),LOTES!$A$6:$F$1000,6,0),"")</f>
        <v/>
      </c>
      <c r="I3537" s="132" t="str">
        <f t="shared" si="404"/>
        <v/>
      </c>
      <c r="R3537" s="132" t="str">
        <f>IFERROR(VLOOKUP(Q3537,PROVEEDORES!$A$2:$B$100,2,0),"")</f>
        <v/>
      </c>
      <c r="U3537" s="127" t="str">
        <f>IFERROR(VLOOKUP(V3537,TRANSPORTE!$A$4:$B$99,2,0),"")</f>
        <v/>
      </c>
      <c r="Y3537" s="127" t="str">
        <f>IFERROR(VLOOKUP(V3537,TRANSPORTE!$A$4:$C$99,3,0),"")</f>
        <v/>
      </c>
      <c r="Z3537" s="127" t="str">
        <f>IFERROR(VLOOKUP(V3537,TRANSPORTE!$A$4:$D$99,4,0),"")</f>
        <v/>
      </c>
      <c r="AA3537" s="127" t="str">
        <f>IFERROR(VLOOKUP(V3537,TRANSPORTE!$A$4:$E$99,5,0),"")</f>
        <v/>
      </c>
      <c r="AB3537" s="127" t="str">
        <f t="shared" si="406"/>
        <v/>
      </c>
      <c r="AC3537" s="127" t="str">
        <f t="shared" si="405"/>
        <v/>
      </c>
      <c r="AE3537" s="132" t="str">
        <f t="shared" si="403"/>
        <v/>
      </c>
      <c r="AH3537" s="127" t="str">
        <f t="shared" si="402"/>
        <v/>
      </c>
    </row>
    <row r="3538" spans="2:34" x14ac:dyDescent="0.3">
      <c r="B3538" s="127" t="str">
        <f t="shared" si="400"/>
        <v/>
      </c>
      <c r="C3538" s="127" t="str">
        <f t="shared" si="401"/>
        <v/>
      </c>
      <c r="E3538" s="159"/>
      <c r="F3538" s="148" t="str">
        <f>IFERROR(VLOOKUP(CONCATENATE(G3538,E3538),LOTES!$A$6:$D$1002,4,0),"")</f>
        <v/>
      </c>
      <c r="H3538" s="136" t="str">
        <f>IFERROR(VLOOKUP(CONCATENATE(G3538,E3538),LOTES!$A$6:$F$1000,6,0),"")</f>
        <v/>
      </c>
      <c r="I3538" s="132" t="str">
        <f t="shared" si="404"/>
        <v/>
      </c>
      <c r="R3538" s="132" t="str">
        <f>IFERROR(VLOOKUP(Q3538,PROVEEDORES!$A$2:$B$100,2,0),"")</f>
        <v/>
      </c>
      <c r="U3538" s="127" t="str">
        <f>IFERROR(VLOOKUP(V3538,TRANSPORTE!$A$4:$B$99,2,0),"")</f>
        <v/>
      </c>
      <c r="Y3538" s="127" t="str">
        <f>IFERROR(VLOOKUP(V3538,TRANSPORTE!$A$4:$C$99,3,0),"")</f>
        <v/>
      </c>
      <c r="Z3538" s="127" t="str">
        <f>IFERROR(VLOOKUP(V3538,TRANSPORTE!$A$4:$D$99,4,0),"")</f>
        <v/>
      </c>
      <c r="AA3538" s="127" t="str">
        <f>IFERROR(VLOOKUP(V3538,TRANSPORTE!$A$4:$E$99,5,0),"")</f>
        <v/>
      </c>
      <c r="AB3538" s="127" t="str">
        <f t="shared" si="406"/>
        <v/>
      </c>
      <c r="AC3538" s="127" t="str">
        <f t="shared" si="405"/>
        <v/>
      </c>
      <c r="AE3538" s="132" t="str">
        <f t="shared" si="403"/>
        <v/>
      </c>
      <c r="AH3538" s="127" t="str">
        <f t="shared" si="402"/>
        <v/>
      </c>
    </row>
    <row r="3539" spans="2:34" x14ac:dyDescent="0.3">
      <c r="B3539" s="127" t="str">
        <f t="shared" si="400"/>
        <v/>
      </c>
      <c r="C3539" s="127" t="str">
        <f t="shared" si="401"/>
        <v/>
      </c>
      <c r="E3539" s="159"/>
      <c r="F3539" s="148" t="str">
        <f>IFERROR(VLOOKUP(CONCATENATE(G3539,E3539),LOTES!$A$6:$D$1002,4,0),"")</f>
        <v/>
      </c>
      <c r="H3539" s="136" t="str">
        <f>IFERROR(VLOOKUP(CONCATENATE(G3539,E3539),LOTES!$A$6:$F$1000,6,0),"")</f>
        <v/>
      </c>
      <c r="I3539" s="132" t="str">
        <f t="shared" si="404"/>
        <v/>
      </c>
      <c r="R3539" s="132" t="str">
        <f>IFERROR(VLOOKUP(Q3539,PROVEEDORES!$A$2:$B$100,2,0),"")</f>
        <v/>
      </c>
      <c r="U3539" s="127" t="str">
        <f>IFERROR(VLOOKUP(V3539,TRANSPORTE!$A$4:$B$99,2,0),"")</f>
        <v/>
      </c>
      <c r="Y3539" s="127" t="str">
        <f>IFERROR(VLOOKUP(V3539,TRANSPORTE!$A$4:$C$99,3,0),"")</f>
        <v/>
      </c>
      <c r="Z3539" s="127" t="str">
        <f>IFERROR(VLOOKUP(V3539,TRANSPORTE!$A$4:$D$99,4,0),"")</f>
        <v/>
      </c>
      <c r="AA3539" s="127" t="str">
        <f>IFERROR(VLOOKUP(V3539,TRANSPORTE!$A$4:$E$99,5,0),"")</f>
        <v/>
      </c>
      <c r="AB3539" s="127" t="str">
        <f t="shared" si="406"/>
        <v/>
      </c>
      <c r="AC3539" s="127" t="str">
        <f t="shared" si="405"/>
        <v/>
      </c>
      <c r="AE3539" s="132" t="str">
        <f t="shared" si="403"/>
        <v/>
      </c>
      <c r="AH3539" s="127" t="str">
        <f t="shared" si="402"/>
        <v/>
      </c>
    </row>
    <row r="3540" spans="2:34" x14ac:dyDescent="0.3">
      <c r="B3540" s="127" t="str">
        <f t="shared" si="400"/>
        <v/>
      </c>
      <c r="C3540" s="127" t="str">
        <f t="shared" si="401"/>
        <v/>
      </c>
      <c r="E3540" s="159"/>
      <c r="F3540" s="148" t="str">
        <f>IFERROR(VLOOKUP(CONCATENATE(G3540,E3540),LOTES!$A$6:$D$1002,4,0),"")</f>
        <v/>
      </c>
      <c r="H3540" s="136" t="str">
        <f>IFERROR(VLOOKUP(CONCATENATE(G3540,E3540),LOTES!$A$6:$F$1000,6,0),"")</f>
        <v/>
      </c>
      <c r="I3540" s="132" t="str">
        <f t="shared" si="404"/>
        <v/>
      </c>
      <c r="R3540" s="132" t="str">
        <f>IFERROR(VLOOKUP(Q3540,PROVEEDORES!$A$2:$B$100,2,0),"")</f>
        <v/>
      </c>
      <c r="U3540" s="127" t="str">
        <f>IFERROR(VLOOKUP(V3540,TRANSPORTE!$A$4:$B$99,2,0),"")</f>
        <v/>
      </c>
      <c r="Y3540" s="127" t="str">
        <f>IFERROR(VLOOKUP(V3540,TRANSPORTE!$A$4:$C$99,3,0),"")</f>
        <v/>
      </c>
      <c r="Z3540" s="127" t="str">
        <f>IFERROR(VLOOKUP(V3540,TRANSPORTE!$A$4:$D$99,4,0),"")</f>
        <v/>
      </c>
      <c r="AA3540" s="127" t="str">
        <f>IFERROR(VLOOKUP(V3540,TRANSPORTE!$A$4:$E$99,5,0),"")</f>
        <v/>
      </c>
      <c r="AB3540" s="127" t="str">
        <f t="shared" si="406"/>
        <v/>
      </c>
      <c r="AC3540" s="127" t="str">
        <f t="shared" si="405"/>
        <v/>
      </c>
      <c r="AE3540" s="132" t="str">
        <f t="shared" si="403"/>
        <v/>
      </c>
      <c r="AH3540" s="127" t="str">
        <f t="shared" si="402"/>
        <v/>
      </c>
    </row>
    <row r="3541" spans="2:34" x14ac:dyDescent="0.3">
      <c r="B3541" s="127" t="str">
        <f t="shared" si="400"/>
        <v/>
      </c>
      <c r="C3541" s="127" t="str">
        <f t="shared" si="401"/>
        <v/>
      </c>
      <c r="E3541" s="159"/>
      <c r="F3541" s="148" t="str">
        <f>IFERROR(VLOOKUP(CONCATENATE(G3541,E3541),LOTES!$A$6:$D$1002,4,0),"")</f>
        <v/>
      </c>
      <c r="H3541" s="136" t="str">
        <f>IFERROR(VLOOKUP(CONCATENATE(G3541,E3541),LOTES!$A$6:$F$1000,6,0),"")</f>
        <v/>
      </c>
      <c r="I3541" s="132" t="str">
        <f t="shared" si="404"/>
        <v/>
      </c>
      <c r="R3541" s="132" t="str">
        <f>IFERROR(VLOOKUP(Q3541,PROVEEDORES!$A$2:$B$100,2,0),"")</f>
        <v/>
      </c>
      <c r="U3541" s="127" t="str">
        <f>IFERROR(VLOOKUP(V3541,TRANSPORTE!$A$4:$B$99,2,0),"")</f>
        <v/>
      </c>
      <c r="Y3541" s="127" t="str">
        <f>IFERROR(VLOOKUP(V3541,TRANSPORTE!$A$4:$C$99,3,0),"")</f>
        <v/>
      </c>
      <c r="Z3541" s="127" t="str">
        <f>IFERROR(VLOOKUP(V3541,TRANSPORTE!$A$4:$D$99,4,0),"")</f>
        <v/>
      </c>
      <c r="AA3541" s="127" t="str">
        <f>IFERROR(VLOOKUP(V3541,TRANSPORTE!$A$4:$E$99,5,0),"")</f>
        <v/>
      </c>
      <c r="AB3541" s="127" t="str">
        <f t="shared" si="406"/>
        <v/>
      </c>
      <c r="AC3541" s="127" t="str">
        <f t="shared" si="405"/>
        <v/>
      </c>
      <c r="AE3541" s="132" t="str">
        <f t="shared" si="403"/>
        <v/>
      </c>
      <c r="AH3541" s="127" t="str">
        <f t="shared" si="402"/>
        <v/>
      </c>
    </row>
    <row r="3542" spans="2:34" x14ac:dyDescent="0.3">
      <c r="B3542" s="127" t="str">
        <f t="shared" si="400"/>
        <v/>
      </c>
      <c r="C3542" s="127" t="str">
        <f t="shared" si="401"/>
        <v/>
      </c>
      <c r="E3542" s="159"/>
      <c r="F3542" s="148" t="str">
        <f>IFERROR(VLOOKUP(CONCATENATE(G3542,E3542),LOTES!$A$6:$D$1002,4,0),"")</f>
        <v/>
      </c>
      <c r="H3542" s="136" t="str">
        <f>IFERROR(VLOOKUP(CONCATENATE(G3542,E3542),LOTES!$A$6:$F$1000,6,0),"")</f>
        <v/>
      </c>
      <c r="I3542" s="132" t="str">
        <f t="shared" si="404"/>
        <v/>
      </c>
      <c r="R3542" s="132" t="str">
        <f>IFERROR(VLOOKUP(Q3542,PROVEEDORES!$A$2:$B$100,2,0),"")</f>
        <v/>
      </c>
      <c r="U3542" s="127" t="str">
        <f>IFERROR(VLOOKUP(V3542,TRANSPORTE!$A$4:$B$99,2,0),"")</f>
        <v/>
      </c>
      <c r="Y3542" s="127" t="str">
        <f>IFERROR(VLOOKUP(V3542,TRANSPORTE!$A$4:$C$99,3,0),"")</f>
        <v/>
      </c>
      <c r="Z3542" s="127" t="str">
        <f>IFERROR(VLOOKUP(V3542,TRANSPORTE!$A$4:$D$99,4,0),"")</f>
        <v/>
      </c>
      <c r="AA3542" s="127" t="str">
        <f>IFERROR(VLOOKUP(V3542,TRANSPORTE!$A$4:$E$99,5,0),"")</f>
        <v/>
      </c>
      <c r="AB3542" s="127" t="str">
        <f t="shared" si="406"/>
        <v/>
      </c>
      <c r="AC3542" s="127" t="str">
        <f t="shared" si="405"/>
        <v/>
      </c>
      <c r="AE3542" s="132" t="str">
        <f t="shared" si="403"/>
        <v/>
      </c>
      <c r="AH3542" s="127" t="str">
        <f t="shared" si="402"/>
        <v/>
      </c>
    </row>
    <row r="3543" spans="2:34" x14ac:dyDescent="0.3">
      <c r="B3543" s="127" t="str">
        <f t="shared" si="400"/>
        <v/>
      </c>
      <c r="C3543" s="127" t="str">
        <f t="shared" si="401"/>
        <v/>
      </c>
      <c r="E3543" s="159"/>
      <c r="F3543" s="148" t="str">
        <f>IFERROR(VLOOKUP(CONCATENATE(G3543,E3543),LOTES!$A$6:$D$1002,4,0),"")</f>
        <v/>
      </c>
      <c r="H3543" s="136" t="str">
        <f>IFERROR(VLOOKUP(CONCATENATE(G3543,E3543),LOTES!$A$6:$F$1000,6,0),"")</f>
        <v/>
      </c>
      <c r="I3543" s="132" t="str">
        <f t="shared" si="404"/>
        <v/>
      </c>
      <c r="R3543" s="132" t="str">
        <f>IFERROR(VLOOKUP(Q3543,PROVEEDORES!$A$2:$B$100,2,0),"")</f>
        <v/>
      </c>
      <c r="U3543" s="127" t="str">
        <f>IFERROR(VLOOKUP(V3543,TRANSPORTE!$A$4:$B$99,2,0),"")</f>
        <v/>
      </c>
      <c r="Y3543" s="127" t="str">
        <f>IFERROR(VLOOKUP(V3543,TRANSPORTE!$A$4:$C$99,3,0),"")</f>
        <v/>
      </c>
      <c r="Z3543" s="127" t="str">
        <f>IFERROR(VLOOKUP(V3543,TRANSPORTE!$A$4:$D$99,4,0),"")</f>
        <v/>
      </c>
      <c r="AA3543" s="127" t="str">
        <f>IFERROR(VLOOKUP(V3543,TRANSPORTE!$A$4:$E$99,5,0),"")</f>
        <v/>
      </c>
      <c r="AB3543" s="127" t="str">
        <f t="shared" si="406"/>
        <v/>
      </c>
      <c r="AC3543" s="127" t="str">
        <f t="shared" si="405"/>
        <v/>
      </c>
      <c r="AE3543" s="132" t="str">
        <f t="shared" si="403"/>
        <v/>
      </c>
      <c r="AH3543" s="127" t="str">
        <f t="shared" si="402"/>
        <v/>
      </c>
    </row>
    <row r="3544" spans="2:34" x14ac:dyDescent="0.3">
      <c r="B3544" s="127" t="str">
        <f t="shared" si="400"/>
        <v/>
      </c>
      <c r="C3544" s="127" t="str">
        <f t="shared" si="401"/>
        <v/>
      </c>
      <c r="E3544" s="159"/>
      <c r="F3544" s="148" t="str">
        <f>IFERROR(VLOOKUP(CONCATENATE(G3544,E3544),LOTES!$A$6:$D$1002,4,0),"")</f>
        <v/>
      </c>
      <c r="H3544" s="136" t="str">
        <f>IFERROR(VLOOKUP(CONCATENATE(G3544,E3544),LOTES!$A$6:$F$1000,6,0),"")</f>
        <v/>
      </c>
      <c r="I3544" s="132" t="str">
        <f t="shared" si="404"/>
        <v/>
      </c>
      <c r="R3544" s="132" t="str">
        <f>IFERROR(VLOOKUP(Q3544,PROVEEDORES!$A$2:$B$100,2,0),"")</f>
        <v/>
      </c>
      <c r="U3544" s="127" t="str">
        <f>IFERROR(VLOOKUP(V3544,TRANSPORTE!$A$4:$B$99,2,0),"")</f>
        <v/>
      </c>
      <c r="Y3544" s="127" t="str">
        <f>IFERROR(VLOOKUP(V3544,TRANSPORTE!$A$4:$C$99,3,0),"")</f>
        <v/>
      </c>
      <c r="Z3544" s="127" t="str">
        <f>IFERROR(VLOOKUP(V3544,TRANSPORTE!$A$4:$D$99,4,0),"")</f>
        <v/>
      </c>
      <c r="AA3544" s="127" t="str">
        <f>IFERROR(VLOOKUP(V3544,TRANSPORTE!$A$4:$E$99,5,0),"")</f>
        <v/>
      </c>
      <c r="AB3544" s="127" t="str">
        <f t="shared" si="406"/>
        <v/>
      </c>
      <c r="AC3544" s="127" t="str">
        <f t="shared" si="405"/>
        <v/>
      </c>
      <c r="AE3544" s="132" t="str">
        <f t="shared" si="403"/>
        <v/>
      </c>
      <c r="AH3544" s="127" t="str">
        <f t="shared" si="402"/>
        <v/>
      </c>
    </row>
    <row r="3545" spans="2:34" x14ac:dyDescent="0.3">
      <c r="B3545" s="127" t="str">
        <f t="shared" si="400"/>
        <v/>
      </c>
      <c r="C3545" s="127" t="str">
        <f t="shared" si="401"/>
        <v/>
      </c>
      <c r="E3545" s="159"/>
      <c r="F3545" s="148" t="str">
        <f>IFERROR(VLOOKUP(CONCATENATE(G3545,E3545),LOTES!$A$6:$D$1002,4,0),"")</f>
        <v/>
      </c>
      <c r="H3545" s="136" t="str">
        <f>IFERROR(VLOOKUP(CONCATENATE(G3545,E3545),LOTES!$A$6:$F$1000,6,0),"")</f>
        <v/>
      </c>
      <c r="I3545" s="132" t="str">
        <f t="shared" si="404"/>
        <v/>
      </c>
      <c r="R3545" s="132" t="str">
        <f>IFERROR(VLOOKUP(Q3545,PROVEEDORES!$A$2:$B$100,2,0),"")</f>
        <v/>
      </c>
      <c r="U3545" s="127" t="str">
        <f>IFERROR(VLOOKUP(V3545,TRANSPORTE!$A$4:$B$99,2,0),"")</f>
        <v/>
      </c>
      <c r="Y3545" s="127" t="str">
        <f>IFERROR(VLOOKUP(V3545,TRANSPORTE!$A$4:$C$99,3,0),"")</f>
        <v/>
      </c>
      <c r="Z3545" s="127" t="str">
        <f>IFERROR(VLOOKUP(V3545,TRANSPORTE!$A$4:$D$99,4,0),"")</f>
        <v/>
      </c>
      <c r="AA3545" s="127" t="str">
        <f>IFERROR(VLOOKUP(V3545,TRANSPORTE!$A$4:$E$99,5,0),"")</f>
        <v/>
      </c>
      <c r="AB3545" s="127" t="str">
        <f t="shared" si="406"/>
        <v/>
      </c>
      <c r="AC3545" s="127" t="str">
        <f t="shared" si="405"/>
        <v/>
      </c>
      <c r="AE3545" s="132" t="str">
        <f t="shared" si="403"/>
        <v/>
      </c>
      <c r="AH3545" s="127" t="str">
        <f t="shared" si="402"/>
        <v/>
      </c>
    </row>
    <row r="3546" spans="2:34" x14ac:dyDescent="0.3">
      <c r="B3546" s="127" t="str">
        <f t="shared" si="400"/>
        <v/>
      </c>
      <c r="C3546" s="127" t="str">
        <f t="shared" si="401"/>
        <v/>
      </c>
      <c r="E3546" s="159"/>
      <c r="F3546" s="148" t="str">
        <f>IFERROR(VLOOKUP(CONCATENATE(G3546,E3546),LOTES!$A$6:$D$1002,4,0),"")</f>
        <v/>
      </c>
      <c r="H3546" s="136" t="str">
        <f>IFERROR(VLOOKUP(CONCATENATE(G3546,E3546),LOTES!$A$6:$F$1000,6,0),"")</f>
        <v/>
      </c>
      <c r="I3546" s="132" t="str">
        <f t="shared" si="404"/>
        <v/>
      </c>
      <c r="R3546" s="132" t="str">
        <f>IFERROR(VLOOKUP(Q3546,PROVEEDORES!$A$2:$B$100,2,0),"")</f>
        <v/>
      </c>
      <c r="U3546" s="127" t="str">
        <f>IFERROR(VLOOKUP(V3546,TRANSPORTE!$A$4:$B$99,2,0),"")</f>
        <v/>
      </c>
      <c r="Y3546" s="127" t="str">
        <f>IFERROR(VLOOKUP(V3546,TRANSPORTE!$A$4:$C$99,3,0),"")</f>
        <v/>
      </c>
      <c r="Z3546" s="127" t="str">
        <f>IFERROR(VLOOKUP(V3546,TRANSPORTE!$A$4:$D$99,4,0),"")</f>
        <v/>
      </c>
      <c r="AA3546" s="127" t="str">
        <f>IFERROR(VLOOKUP(V3546,TRANSPORTE!$A$4:$E$99,5,0),"")</f>
        <v/>
      </c>
      <c r="AB3546" s="127" t="str">
        <f t="shared" si="406"/>
        <v/>
      </c>
      <c r="AC3546" s="127" t="str">
        <f t="shared" si="405"/>
        <v/>
      </c>
      <c r="AE3546" s="132" t="str">
        <f t="shared" si="403"/>
        <v/>
      </c>
      <c r="AH3546" s="127" t="str">
        <f t="shared" si="402"/>
        <v/>
      </c>
    </row>
    <row r="3547" spans="2:34" x14ac:dyDescent="0.3">
      <c r="B3547" s="127" t="str">
        <f t="shared" si="400"/>
        <v/>
      </c>
      <c r="C3547" s="127" t="str">
        <f t="shared" si="401"/>
        <v/>
      </c>
      <c r="E3547" s="159"/>
      <c r="F3547" s="148" t="str">
        <f>IFERROR(VLOOKUP(CONCATENATE(G3547,E3547),LOTES!$A$6:$D$1002,4,0),"")</f>
        <v/>
      </c>
      <c r="H3547" s="136" t="str">
        <f>IFERROR(VLOOKUP(CONCATENATE(G3547,E3547),LOTES!$A$6:$F$1000,6,0),"")</f>
        <v/>
      </c>
      <c r="I3547" s="132" t="str">
        <f t="shared" si="404"/>
        <v/>
      </c>
      <c r="R3547" s="132" t="str">
        <f>IFERROR(VLOOKUP(Q3547,PROVEEDORES!$A$2:$B$100,2,0),"")</f>
        <v/>
      </c>
      <c r="U3547" s="127" t="str">
        <f>IFERROR(VLOOKUP(V3547,TRANSPORTE!$A$4:$B$99,2,0),"")</f>
        <v/>
      </c>
      <c r="Y3547" s="127" t="str">
        <f>IFERROR(VLOOKUP(V3547,TRANSPORTE!$A$4:$C$99,3,0),"")</f>
        <v/>
      </c>
      <c r="Z3547" s="127" t="str">
        <f>IFERROR(VLOOKUP(V3547,TRANSPORTE!$A$4:$D$99,4,0),"")</f>
        <v/>
      </c>
      <c r="AA3547" s="127" t="str">
        <f>IFERROR(VLOOKUP(V3547,TRANSPORTE!$A$4:$E$99,5,0),"")</f>
        <v/>
      </c>
      <c r="AB3547" s="127" t="str">
        <f t="shared" si="406"/>
        <v/>
      </c>
      <c r="AC3547" s="127" t="str">
        <f t="shared" si="405"/>
        <v/>
      </c>
      <c r="AE3547" s="132" t="str">
        <f t="shared" si="403"/>
        <v/>
      </c>
      <c r="AH3547" s="127" t="str">
        <f t="shared" si="402"/>
        <v/>
      </c>
    </row>
    <row r="3548" spans="2:34" x14ac:dyDescent="0.3">
      <c r="B3548" s="127" t="str">
        <f t="shared" si="400"/>
        <v/>
      </c>
      <c r="C3548" s="127" t="str">
        <f t="shared" si="401"/>
        <v/>
      </c>
      <c r="E3548" s="159"/>
      <c r="F3548" s="148" t="str">
        <f>IFERROR(VLOOKUP(CONCATENATE(G3548,E3548),LOTES!$A$6:$D$1002,4,0),"")</f>
        <v/>
      </c>
      <c r="H3548" s="136" t="str">
        <f>IFERROR(VLOOKUP(CONCATENATE(G3548,E3548),LOTES!$A$6:$F$1000,6,0),"")</f>
        <v/>
      </c>
      <c r="I3548" s="132" t="str">
        <f t="shared" si="404"/>
        <v/>
      </c>
      <c r="R3548" s="132" t="str">
        <f>IFERROR(VLOOKUP(Q3548,PROVEEDORES!$A$2:$B$100,2,0),"")</f>
        <v/>
      </c>
      <c r="U3548" s="127" t="str">
        <f>IFERROR(VLOOKUP(V3548,TRANSPORTE!$A$4:$B$99,2,0),"")</f>
        <v/>
      </c>
      <c r="Y3548" s="127" t="str">
        <f>IFERROR(VLOOKUP(V3548,TRANSPORTE!$A$4:$C$99,3,0),"")</f>
        <v/>
      </c>
      <c r="Z3548" s="127" t="str">
        <f>IFERROR(VLOOKUP(V3548,TRANSPORTE!$A$4:$D$99,4,0),"")</f>
        <v/>
      </c>
      <c r="AA3548" s="127" t="str">
        <f>IFERROR(VLOOKUP(V3548,TRANSPORTE!$A$4:$E$99,5,0),"")</f>
        <v/>
      </c>
      <c r="AB3548" s="127" t="str">
        <f t="shared" si="406"/>
        <v/>
      </c>
      <c r="AC3548" s="127" t="str">
        <f t="shared" si="405"/>
        <v/>
      </c>
      <c r="AE3548" s="132" t="str">
        <f t="shared" si="403"/>
        <v/>
      </c>
      <c r="AH3548" s="127" t="str">
        <f t="shared" si="402"/>
        <v/>
      </c>
    </row>
    <row r="3549" spans="2:34" x14ac:dyDescent="0.3">
      <c r="B3549" s="127" t="str">
        <f t="shared" si="400"/>
        <v/>
      </c>
      <c r="C3549" s="127" t="str">
        <f t="shared" si="401"/>
        <v/>
      </c>
      <c r="E3549" s="159"/>
      <c r="F3549" s="148" t="str">
        <f>IFERROR(VLOOKUP(CONCATENATE(G3549,E3549),LOTES!$A$6:$D$1002,4,0),"")</f>
        <v/>
      </c>
      <c r="H3549" s="136" t="str">
        <f>IFERROR(VLOOKUP(CONCATENATE(G3549,E3549),LOTES!$A$6:$F$1000,6,0),"")</f>
        <v/>
      </c>
      <c r="I3549" s="132" t="str">
        <f t="shared" si="404"/>
        <v/>
      </c>
      <c r="R3549" s="132" t="str">
        <f>IFERROR(VLOOKUP(Q3549,PROVEEDORES!$A$2:$B$100,2,0),"")</f>
        <v/>
      </c>
      <c r="U3549" s="127" t="str">
        <f>IFERROR(VLOOKUP(V3549,TRANSPORTE!$A$4:$B$99,2,0),"")</f>
        <v/>
      </c>
      <c r="Y3549" s="127" t="str">
        <f>IFERROR(VLOOKUP(V3549,TRANSPORTE!$A$4:$C$99,3,0),"")</f>
        <v/>
      </c>
      <c r="Z3549" s="127" t="str">
        <f>IFERROR(VLOOKUP(V3549,TRANSPORTE!$A$4:$D$99,4,0),"")</f>
        <v/>
      </c>
      <c r="AA3549" s="127" t="str">
        <f>IFERROR(VLOOKUP(V3549,TRANSPORTE!$A$4:$E$99,5,0),"")</f>
        <v/>
      </c>
      <c r="AB3549" s="127" t="str">
        <f t="shared" si="406"/>
        <v/>
      </c>
      <c r="AC3549" s="127" t="str">
        <f t="shared" si="405"/>
        <v/>
      </c>
      <c r="AE3549" s="132" t="str">
        <f t="shared" si="403"/>
        <v/>
      </c>
      <c r="AH3549" s="127" t="str">
        <f t="shared" si="402"/>
        <v/>
      </c>
    </row>
    <row r="3550" spans="2:34" x14ac:dyDescent="0.3">
      <c r="B3550" s="127" t="str">
        <f t="shared" si="400"/>
        <v/>
      </c>
      <c r="C3550" s="127" t="str">
        <f t="shared" si="401"/>
        <v/>
      </c>
      <c r="E3550" s="159"/>
      <c r="F3550" s="148" t="str">
        <f>IFERROR(VLOOKUP(CONCATENATE(G3550,E3550),LOTES!$A$6:$D$1002,4,0),"")</f>
        <v/>
      </c>
      <c r="H3550" s="136" t="str">
        <f>IFERROR(VLOOKUP(CONCATENATE(G3550,E3550),LOTES!$A$6:$F$1000,6,0),"")</f>
        <v/>
      </c>
      <c r="I3550" s="132" t="str">
        <f t="shared" si="404"/>
        <v/>
      </c>
      <c r="R3550" s="132" t="str">
        <f>IFERROR(VLOOKUP(Q3550,PROVEEDORES!$A$2:$B$100,2,0),"")</f>
        <v/>
      </c>
      <c r="U3550" s="127" t="str">
        <f>IFERROR(VLOOKUP(V3550,TRANSPORTE!$A$4:$B$99,2,0),"")</f>
        <v/>
      </c>
      <c r="Y3550" s="127" t="str">
        <f>IFERROR(VLOOKUP(V3550,TRANSPORTE!$A$4:$C$99,3,0),"")</f>
        <v/>
      </c>
      <c r="Z3550" s="127" t="str">
        <f>IFERROR(VLOOKUP(V3550,TRANSPORTE!$A$4:$D$99,4,0),"")</f>
        <v/>
      </c>
      <c r="AA3550" s="127" t="str">
        <f>IFERROR(VLOOKUP(V3550,TRANSPORTE!$A$4:$E$99,5,0),"")</f>
        <v/>
      </c>
      <c r="AB3550" s="127" t="str">
        <f t="shared" si="406"/>
        <v/>
      </c>
      <c r="AC3550" s="127" t="str">
        <f t="shared" si="405"/>
        <v/>
      </c>
      <c r="AE3550" s="132" t="str">
        <f t="shared" si="403"/>
        <v/>
      </c>
      <c r="AH3550" s="127" t="str">
        <f t="shared" si="402"/>
        <v/>
      </c>
    </row>
    <row r="3551" spans="2:34" x14ac:dyDescent="0.3">
      <c r="B3551" s="127" t="str">
        <f t="shared" si="400"/>
        <v/>
      </c>
      <c r="C3551" s="127" t="str">
        <f t="shared" si="401"/>
        <v/>
      </c>
      <c r="E3551" s="159"/>
      <c r="F3551" s="148" t="str">
        <f>IFERROR(VLOOKUP(CONCATENATE(G3551,E3551),LOTES!$A$6:$D$1002,4,0),"")</f>
        <v/>
      </c>
      <c r="H3551" s="136" t="str">
        <f>IFERROR(VLOOKUP(CONCATENATE(G3551,E3551),LOTES!$A$6:$F$1000,6,0),"")</f>
        <v/>
      </c>
      <c r="I3551" s="132" t="str">
        <f t="shared" si="404"/>
        <v/>
      </c>
      <c r="R3551" s="132" t="str">
        <f>IFERROR(VLOOKUP(Q3551,PROVEEDORES!$A$2:$B$100,2,0),"")</f>
        <v/>
      </c>
      <c r="U3551" s="127" t="str">
        <f>IFERROR(VLOOKUP(V3551,TRANSPORTE!$A$4:$B$99,2,0),"")</f>
        <v/>
      </c>
      <c r="Y3551" s="127" t="str">
        <f>IFERROR(VLOOKUP(V3551,TRANSPORTE!$A$4:$C$99,3,0),"")</f>
        <v/>
      </c>
      <c r="Z3551" s="127" t="str">
        <f>IFERROR(VLOOKUP(V3551,TRANSPORTE!$A$4:$D$99,4,0),"")</f>
        <v/>
      </c>
      <c r="AA3551" s="127" t="str">
        <f>IFERROR(VLOOKUP(V3551,TRANSPORTE!$A$4:$E$99,5,0),"")</f>
        <v/>
      </c>
      <c r="AB3551" s="127" t="str">
        <f t="shared" si="406"/>
        <v/>
      </c>
      <c r="AC3551" s="127" t="str">
        <f t="shared" si="405"/>
        <v/>
      </c>
      <c r="AE3551" s="132" t="str">
        <f t="shared" si="403"/>
        <v/>
      </c>
      <c r="AH3551" s="127" t="str">
        <f t="shared" si="402"/>
        <v/>
      </c>
    </row>
    <row r="3552" spans="2:34" x14ac:dyDescent="0.3">
      <c r="B3552" s="127" t="str">
        <f t="shared" si="400"/>
        <v/>
      </c>
      <c r="C3552" s="127" t="str">
        <f t="shared" si="401"/>
        <v/>
      </c>
      <c r="E3552" s="159"/>
      <c r="F3552" s="148" t="str">
        <f>IFERROR(VLOOKUP(CONCATENATE(G3552,E3552),LOTES!$A$6:$D$1002,4,0),"")</f>
        <v/>
      </c>
      <c r="H3552" s="136" t="str">
        <f>IFERROR(VLOOKUP(CONCATENATE(G3552,E3552),LOTES!$A$6:$F$1000,6,0),"")</f>
        <v/>
      </c>
      <c r="I3552" s="132" t="str">
        <f t="shared" si="404"/>
        <v/>
      </c>
      <c r="R3552" s="132" t="str">
        <f>IFERROR(VLOOKUP(Q3552,PROVEEDORES!$A$2:$B$100,2,0),"")</f>
        <v/>
      </c>
      <c r="U3552" s="127" t="str">
        <f>IFERROR(VLOOKUP(V3552,TRANSPORTE!$A$4:$B$99,2,0),"")</f>
        <v/>
      </c>
      <c r="Y3552" s="127" t="str">
        <f>IFERROR(VLOOKUP(V3552,TRANSPORTE!$A$4:$C$99,3,0),"")</f>
        <v/>
      </c>
      <c r="Z3552" s="127" t="str">
        <f>IFERROR(VLOOKUP(V3552,TRANSPORTE!$A$4:$D$99,4,0),"")</f>
        <v/>
      </c>
      <c r="AA3552" s="127" t="str">
        <f>IFERROR(VLOOKUP(V3552,TRANSPORTE!$A$4:$E$99,5,0),"")</f>
        <v/>
      </c>
      <c r="AB3552" s="127" t="str">
        <f t="shared" si="406"/>
        <v/>
      </c>
      <c r="AC3552" s="127" t="str">
        <f t="shared" si="405"/>
        <v/>
      </c>
      <c r="AE3552" s="132" t="str">
        <f t="shared" si="403"/>
        <v/>
      </c>
      <c r="AH3552" s="127" t="str">
        <f t="shared" si="402"/>
        <v/>
      </c>
    </row>
    <row r="3553" spans="2:34" x14ac:dyDescent="0.3">
      <c r="B3553" s="127" t="str">
        <f t="shared" si="400"/>
        <v/>
      </c>
      <c r="C3553" s="127" t="str">
        <f t="shared" si="401"/>
        <v/>
      </c>
      <c r="E3553" s="159"/>
      <c r="F3553" s="148" t="str">
        <f>IFERROR(VLOOKUP(CONCATENATE(G3553,E3553),LOTES!$A$6:$D$1002,4,0),"")</f>
        <v/>
      </c>
      <c r="H3553" s="136" t="str">
        <f>IFERROR(VLOOKUP(CONCATENATE(G3553,E3553),LOTES!$A$6:$F$1000,6,0),"")</f>
        <v/>
      </c>
      <c r="I3553" s="132" t="str">
        <f t="shared" si="404"/>
        <v/>
      </c>
      <c r="R3553" s="132" t="str">
        <f>IFERROR(VLOOKUP(Q3553,PROVEEDORES!$A$2:$B$100,2,0),"")</f>
        <v/>
      </c>
      <c r="U3553" s="127" t="str">
        <f>IFERROR(VLOOKUP(V3553,TRANSPORTE!$A$4:$B$99,2,0),"")</f>
        <v/>
      </c>
      <c r="Y3553" s="127" t="str">
        <f>IFERROR(VLOOKUP(V3553,TRANSPORTE!$A$4:$C$99,3,0),"")</f>
        <v/>
      </c>
      <c r="Z3553" s="127" t="str">
        <f>IFERROR(VLOOKUP(V3553,TRANSPORTE!$A$4:$D$99,4,0),"")</f>
        <v/>
      </c>
      <c r="AA3553" s="127" t="str">
        <f>IFERROR(VLOOKUP(V3553,TRANSPORTE!$A$4:$E$99,5,0),"")</f>
        <v/>
      </c>
      <c r="AB3553" s="127" t="str">
        <f t="shared" si="406"/>
        <v/>
      </c>
      <c r="AC3553" s="127" t="str">
        <f t="shared" si="405"/>
        <v/>
      </c>
      <c r="AE3553" s="132" t="str">
        <f t="shared" si="403"/>
        <v/>
      </c>
      <c r="AH3553" s="127" t="str">
        <f t="shared" si="402"/>
        <v/>
      </c>
    </row>
    <row r="3554" spans="2:34" x14ac:dyDescent="0.3">
      <c r="B3554" s="127" t="str">
        <f t="shared" si="400"/>
        <v/>
      </c>
      <c r="C3554" s="127" t="str">
        <f t="shared" si="401"/>
        <v/>
      </c>
      <c r="E3554" s="159"/>
      <c r="F3554" s="148" t="str">
        <f>IFERROR(VLOOKUP(CONCATENATE(G3554,E3554),LOTES!$A$6:$D$1002,4,0),"")</f>
        <v/>
      </c>
      <c r="H3554" s="136" t="str">
        <f>IFERROR(VLOOKUP(CONCATENATE(G3554,E3554),LOTES!$A$6:$F$1000,6,0),"")</f>
        <v/>
      </c>
      <c r="I3554" s="132" t="str">
        <f t="shared" si="404"/>
        <v/>
      </c>
      <c r="R3554" s="132" t="str">
        <f>IFERROR(VLOOKUP(Q3554,PROVEEDORES!$A$2:$B$100,2,0),"")</f>
        <v/>
      </c>
      <c r="U3554" s="127" t="str">
        <f>IFERROR(VLOOKUP(V3554,TRANSPORTE!$A$4:$B$99,2,0),"")</f>
        <v/>
      </c>
      <c r="Y3554" s="127" t="str">
        <f>IFERROR(VLOOKUP(V3554,TRANSPORTE!$A$4:$C$99,3,0),"")</f>
        <v/>
      </c>
      <c r="Z3554" s="127" t="str">
        <f>IFERROR(VLOOKUP(V3554,TRANSPORTE!$A$4:$D$99,4,0),"")</f>
        <v/>
      </c>
      <c r="AA3554" s="127" t="str">
        <f>IFERROR(VLOOKUP(V3554,TRANSPORTE!$A$4:$E$99,5,0),"")</f>
        <v/>
      </c>
      <c r="AB3554" s="127" t="str">
        <f t="shared" si="406"/>
        <v/>
      </c>
      <c r="AC3554" s="127" t="str">
        <f t="shared" si="405"/>
        <v/>
      </c>
      <c r="AE3554" s="132" t="str">
        <f t="shared" si="403"/>
        <v/>
      </c>
      <c r="AH3554" s="127" t="str">
        <f t="shared" si="402"/>
        <v/>
      </c>
    </row>
    <row r="3555" spans="2:34" x14ac:dyDescent="0.3">
      <c r="B3555" s="127" t="str">
        <f t="shared" si="400"/>
        <v/>
      </c>
      <c r="C3555" s="127" t="str">
        <f t="shared" si="401"/>
        <v/>
      </c>
      <c r="E3555" s="159"/>
      <c r="F3555" s="148" t="str">
        <f>IFERROR(VLOOKUP(CONCATENATE(G3555,E3555),LOTES!$A$6:$D$1002,4,0),"")</f>
        <v/>
      </c>
      <c r="H3555" s="136" t="str">
        <f>IFERROR(VLOOKUP(CONCATENATE(G3555,E3555),LOTES!$A$6:$F$1000,6,0),"")</f>
        <v/>
      </c>
      <c r="I3555" s="132" t="str">
        <f t="shared" si="404"/>
        <v/>
      </c>
      <c r="R3555" s="132" t="str">
        <f>IFERROR(VLOOKUP(Q3555,PROVEEDORES!$A$2:$B$100,2,0),"")</f>
        <v/>
      </c>
      <c r="U3555" s="127" t="str">
        <f>IFERROR(VLOOKUP(V3555,TRANSPORTE!$A$4:$B$99,2,0),"")</f>
        <v/>
      </c>
      <c r="Y3555" s="127" t="str">
        <f>IFERROR(VLOOKUP(V3555,TRANSPORTE!$A$4:$C$99,3,0),"")</f>
        <v/>
      </c>
      <c r="Z3555" s="127" t="str">
        <f>IFERROR(VLOOKUP(V3555,TRANSPORTE!$A$4:$D$99,4,0),"")</f>
        <v/>
      </c>
      <c r="AA3555" s="127" t="str">
        <f>IFERROR(VLOOKUP(V3555,TRANSPORTE!$A$4:$E$99,5,0),"")</f>
        <v/>
      </c>
      <c r="AB3555" s="127" t="str">
        <f t="shared" si="406"/>
        <v/>
      </c>
      <c r="AC3555" s="127" t="str">
        <f t="shared" si="405"/>
        <v/>
      </c>
      <c r="AE3555" s="132" t="str">
        <f t="shared" si="403"/>
        <v/>
      </c>
      <c r="AH3555" s="127" t="str">
        <f t="shared" si="402"/>
        <v/>
      </c>
    </row>
    <row r="3556" spans="2:34" x14ac:dyDescent="0.3">
      <c r="B3556" s="127" t="str">
        <f t="shared" si="400"/>
        <v/>
      </c>
      <c r="C3556" s="127" t="str">
        <f t="shared" si="401"/>
        <v/>
      </c>
      <c r="E3556" s="159"/>
      <c r="F3556" s="148" t="str">
        <f>IFERROR(VLOOKUP(CONCATENATE(G3556,E3556),LOTES!$A$6:$D$1002,4,0),"")</f>
        <v/>
      </c>
      <c r="H3556" s="136" t="str">
        <f>IFERROR(VLOOKUP(CONCATENATE(G3556,E3556),LOTES!$A$6:$F$1000,6,0),"")</f>
        <v/>
      </c>
      <c r="I3556" s="132" t="str">
        <f t="shared" si="404"/>
        <v/>
      </c>
      <c r="R3556" s="132" t="str">
        <f>IFERROR(VLOOKUP(Q3556,PROVEEDORES!$A$2:$B$100,2,0),"")</f>
        <v/>
      </c>
      <c r="U3556" s="127" t="str">
        <f>IFERROR(VLOOKUP(V3556,TRANSPORTE!$A$4:$B$99,2,0),"")</f>
        <v/>
      </c>
      <c r="Y3556" s="127" t="str">
        <f>IFERROR(VLOOKUP(V3556,TRANSPORTE!$A$4:$C$99,3,0),"")</f>
        <v/>
      </c>
      <c r="Z3556" s="127" t="str">
        <f>IFERROR(VLOOKUP(V3556,TRANSPORTE!$A$4:$D$99,4,0),"")</f>
        <v/>
      </c>
      <c r="AA3556" s="127" t="str">
        <f>IFERROR(VLOOKUP(V3556,TRANSPORTE!$A$4:$E$99,5,0),"")</f>
        <v/>
      </c>
      <c r="AB3556" s="127" t="str">
        <f t="shared" si="406"/>
        <v/>
      </c>
      <c r="AC3556" s="127" t="str">
        <f t="shared" si="405"/>
        <v/>
      </c>
      <c r="AE3556" s="132" t="str">
        <f t="shared" si="403"/>
        <v/>
      </c>
      <c r="AH3556" s="127" t="str">
        <f t="shared" si="402"/>
        <v/>
      </c>
    </row>
    <row r="3557" spans="2:34" x14ac:dyDescent="0.3">
      <c r="B3557" s="127" t="str">
        <f t="shared" si="400"/>
        <v/>
      </c>
      <c r="C3557" s="127" t="str">
        <f t="shared" si="401"/>
        <v/>
      </c>
      <c r="E3557" s="159"/>
      <c r="F3557" s="148" t="str">
        <f>IFERROR(VLOOKUP(CONCATENATE(G3557,E3557),LOTES!$A$6:$D$1002,4,0),"")</f>
        <v/>
      </c>
      <c r="H3557" s="136" t="str">
        <f>IFERROR(VLOOKUP(CONCATENATE(G3557,E3557),LOTES!$A$6:$F$1000,6,0),"")</f>
        <v/>
      </c>
      <c r="I3557" s="132" t="str">
        <f t="shared" si="404"/>
        <v/>
      </c>
      <c r="R3557" s="132" t="str">
        <f>IFERROR(VLOOKUP(Q3557,PROVEEDORES!$A$2:$B$100,2,0),"")</f>
        <v/>
      </c>
      <c r="U3557" s="127" t="str">
        <f>IFERROR(VLOOKUP(V3557,TRANSPORTE!$A$4:$B$99,2,0),"")</f>
        <v/>
      </c>
      <c r="Y3557" s="127" t="str">
        <f>IFERROR(VLOOKUP(V3557,TRANSPORTE!$A$4:$C$99,3,0),"")</f>
        <v/>
      </c>
      <c r="Z3557" s="127" t="str">
        <f>IFERROR(VLOOKUP(V3557,TRANSPORTE!$A$4:$D$99,4,0),"")</f>
        <v/>
      </c>
      <c r="AA3557" s="127" t="str">
        <f>IFERROR(VLOOKUP(V3557,TRANSPORTE!$A$4:$E$99,5,0),"")</f>
        <v/>
      </c>
      <c r="AB3557" s="127" t="str">
        <f t="shared" si="406"/>
        <v/>
      </c>
      <c r="AC3557" s="127" t="str">
        <f t="shared" si="405"/>
        <v/>
      </c>
      <c r="AE3557" s="132" t="str">
        <f t="shared" si="403"/>
        <v/>
      </c>
      <c r="AH3557" s="127" t="str">
        <f t="shared" si="402"/>
        <v/>
      </c>
    </row>
    <row r="3558" spans="2:34" x14ac:dyDescent="0.3">
      <c r="B3558" s="127" t="str">
        <f t="shared" si="400"/>
        <v/>
      </c>
      <c r="C3558" s="127" t="str">
        <f t="shared" si="401"/>
        <v/>
      </c>
      <c r="E3558" s="159"/>
      <c r="F3558" s="148" t="str">
        <f>IFERROR(VLOOKUP(CONCATENATE(G3558,E3558),LOTES!$A$6:$D$1002,4,0),"")</f>
        <v/>
      </c>
      <c r="H3558" s="136" t="str">
        <f>IFERROR(VLOOKUP(CONCATENATE(G3558,E3558),LOTES!$A$6:$F$1000,6,0),"")</f>
        <v/>
      </c>
      <c r="I3558" s="132" t="str">
        <f t="shared" si="404"/>
        <v/>
      </c>
      <c r="R3558" s="132" t="str">
        <f>IFERROR(VLOOKUP(Q3558,PROVEEDORES!$A$2:$B$100,2,0),"")</f>
        <v/>
      </c>
      <c r="U3558" s="127" t="str">
        <f>IFERROR(VLOOKUP(V3558,TRANSPORTE!$A$4:$B$99,2,0),"")</f>
        <v/>
      </c>
      <c r="Y3558" s="127" t="str">
        <f>IFERROR(VLOOKUP(V3558,TRANSPORTE!$A$4:$C$99,3,0),"")</f>
        <v/>
      </c>
      <c r="Z3558" s="127" t="str">
        <f>IFERROR(VLOOKUP(V3558,TRANSPORTE!$A$4:$D$99,4,0),"")</f>
        <v/>
      </c>
      <c r="AA3558" s="127" t="str">
        <f>IFERROR(VLOOKUP(V3558,TRANSPORTE!$A$4:$E$99,5,0),"")</f>
        <v/>
      </c>
      <c r="AB3558" s="127" t="str">
        <f t="shared" si="406"/>
        <v/>
      </c>
      <c r="AC3558" s="127" t="str">
        <f t="shared" si="405"/>
        <v/>
      </c>
      <c r="AE3558" s="132" t="str">
        <f t="shared" si="403"/>
        <v/>
      </c>
      <c r="AH3558" s="127" t="str">
        <f t="shared" si="402"/>
        <v/>
      </c>
    </row>
    <row r="3559" spans="2:34" x14ac:dyDescent="0.3">
      <c r="B3559" s="127" t="str">
        <f t="shared" si="400"/>
        <v/>
      </c>
      <c r="C3559" s="127" t="str">
        <f t="shared" si="401"/>
        <v/>
      </c>
      <c r="E3559" s="159"/>
      <c r="F3559" s="148" t="str">
        <f>IFERROR(VLOOKUP(CONCATENATE(G3559,E3559),LOTES!$A$6:$D$1002,4,0),"")</f>
        <v/>
      </c>
      <c r="H3559" s="136" t="str">
        <f>IFERROR(VLOOKUP(CONCATENATE(G3559,E3559),LOTES!$A$6:$F$1000,6,0),"")</f>
        <v/>
      </c>
      <c r="I3559" s="132" t="str">
        <f t="shared" si="404"/>
        <v/>
      </c>
      <c r="R3559" s="132" t="str">
        <f>IFERROR(VLOOKUP(Q3559,PROVEEDORES!$A$2:$B$100,2,0),"")</f>
        <v/>
      </c>
      <c r="U3559" s="127" t="str">
        <f>IFERROR(VLOOKUP(V3559,TRANSPORTE!$A$4:$B$99,2,0),"")</f>
        <v/>
      </c>
      <c r="Y3559" s="127" t="str">
        <f>IFERROR(VLOOKUP(V3559,TRANSPORTE!$A$4:$C$99,3,0),"")</f>
        <v/>
      </c>
      <c r="Z3559" s="127" t="str">
        <f>IFERROR(VLOOKUP(V3559,TRANSPORTE!$A$4:$D$99,4,0),"")</f>
        <v/>
      </c>
      <c r="AA3559" s="127" t="str">
        <f>IFERROR(VLOOKUP(V3559,TRANSPORTE!$A$4:$E$99,5,0),"")</f>
        <v/>
      </c>
      <c r="AB3559" s="127" t="str">
        <f t="shared" si="406"/>
        <v/>
      </c>
      <c r="AC3559" s="127" t="str">
        <f t="shared" si="405"/>
        <v/>
      </c>
      <c r="AE3559" s="132" t="str">
        <f t="shared" si="403"/>
        <v/>
      </c>
      <c r="AH3559" s="127" t="str">
        <f t="shared" si="402"/>
        <v/>
      </c>
    </row>
    <row r="3560" spans="2:34" x14ac:dyDescent="0.3">
      <c r="B3560" s="127" t="str">
        <f t="shared" si="400"/>
        <v/>
      </c>
      <c r="C3560" s="127" t="str">
        <f t="shared" si="401"/>
        <v/>
      </c>
      <c r="E3560" s="159"/>
      <c r="F3560" s="148" t="str">
        <f>IFERROR(VLOOKUP(CONCATENATE(G3560,E3560),LOTES!$A$6:$D$1002,4,0),"")</f>
        <v/>
      </c>
      <c r="H3560" s="136" t="str">
        <f>IFERROR(VLOOKUP(CONCATENATE(G3560,E3560),LOTES!$A$6:$F$1000,6,0),"")</f>
        <v/>
      </c>
      <c r="I3560" s="132" t="str">
        <f t="shared" si="404"/>
        <v/>
      </c>
      <c r="R3560" s="132" t="str">
        <f>IFERROR(VLOOKUP(Q3560,PROVEEDORES!$A$2:$B$100,2,0),"")</f>
        <v/>
      </c>
      <c r="U3560" s="127" t="str">
        <f>IFERROR(VLOOKUP(V3560,TRANSPORTE!$A$4:$B$99,2,0),"")</f>
        <v/>
      </c>
      <c r="Y3560" s="127" t="str">
        <f>IFERROR(VLOOKUP(V3560,TRANSPORTE!$A$4:$C$99,3,0),"")</f>
        <v/>
      </c>
      <c r="Z3560" s="127" t="str">
        <f>IFERROR(VLOOKUP(V3560,TRANSPORTE!$A$4:$D$99,4,0),"")</f>
        <v/>
      </c>
      <c r="AA3560" s="127" t="str">
        <f>IFERROR(VLOOKUP(V3560,TRANSPORTE!$A$4:$E$99,5,0),"")</f>
        <v/>
      </c>
      <c r="AB3560" s="127" t="str">
        <f t="shared" si="406"/>
        <v/>
      </c>
      <c r="AC3560" s="127" t="str">
        <f t="shared" si="405"/>
        <v/>
      </c>
      <c r="AE3560" s="132" t="str">
        <f t="shared" si="403"/>
        <v/>
      </c>
      <c r="AH3560" s="127" t="str">
        <f t="shared" si="402"/>
        <v/>
      </c>
    </row>
    <row r="3561" spans="2:34" x14ac:dyDescent="0.3">
      <c r="B3561" s="127" t="str">
        <f t="shared" si="400"/>
        <v/>
      </c>
      <c r="C3561" s="127" t="str">
        <f t="shared" si="401"/>
        <v/>
      </c>
      <c r="E3561" s="159"/>
      <c r="F3561" s="148" t="str">
        <f>IFERROR(VLOOKUP(CONCATENATE(G3561,E3561),LOTES!$A$6:$D$1002,4,0),"")</f>
        <v/>
      </c>
      <c r="H3561" s="136" t="str">
        <f>IFERROR(VLOOKUP(CONCATENATE(G3561,E3561),LOTES!$A$6:$F$1000,6,0),"")</f>
        <v/>
      </c>
      <c r="I3561" s="132" t="str">
        <f t="shared" si="404"/>
        <v/>
      </c>
      <c r="R3561" s="132" t="str">
        <f>IFERROR(VLOOKUP(Q3561,PROVEEDORES!$A$2:$B$100,2,0),"")</f>
        <v/>
      </c>
      <c r="U3561" s="127" t="str">
        <f>IFERROR(VLOOKUP(V3561,TRANSPORTE!$A$4:$B$99,2,0),"")</f>
        <v/>
      </c>
      <c r="Y3561" s="127" t="str">
        <f>IFERROR(VLOOKUP(V3561,TRANSPORTE!$A$4:$C$99,3,0),"")</f>
        <v/>
      </c>
      <c r="Z3561" s="127" t="str">
        <f>IFERROR(VLOOKUP(V3561,TRANSPORTE!$A$4:$D$99,4,0),"")</f>
        <v/>
      </c>
      <c r="AA3561" s="127" t="str">
        <f>IFERROR(VLOOKUP(V3561,TRANSPORTE!$A$4:$E$99,5,0),"")</f>
        <v/>
      </c>
      <c r="AB3561" s="127" t="str">
        <f t="shared" si="406"/>
        <v/>
      </c>
      <c r="AC3561" s="127" t="str">
        <f t="shared" si="405"/>
        <v/>
      </c>
      <c r="AE3561" s="132" t="str">
        <f t="shared" si="403"/>
        <v/>
      </c>
      <c r="AH3561" s="127" t="str">
        <f t="shared" si="402"/>
        <v/>
      </c>
    </row>
    <row r="3562" spans="2:34" x14ac:dyDescent="0.3">
      <c r="B3562" s="127" t="str">
        <f t="shared" si="400"/>
        <v/>
      </c>
      <c r="C3562" s="127" t="str">
        <f t="shared" si="401"/>
        <v/>
      </c>
      <c r="E3562" s="159"/>
      <c r="F3562" s="148" t="str">
        <f>IFERROR(VLOOKUP(CONCATENATE(G3562,E3562),LOTES!$A$6:$D$1002,4,0),"")</f>
        <v/>
      </c>
      <c r="H3562" s="136" t="str">
        <f>IFERROR(VLOOKUP(CONCATENATE(G3562,E3562),LOTES!$A$6:$F$1000,6,0),"")</f>
        <v/>
      </c>
      <c r="I3562" s="132" t="str">
        <f t="shared" si="404"/>
        <v/>
      </c>
      <c r="R3562" s="132" t="str">
        <f>IFERROR(VLOOKUP(Q3562,PROVEEDORES!$A$2:$B$100,2,0),"")</f>
        <v/>
      </c>
      <c r="U3562" s="127" t="str">
        <f>IFERROR(VLOOKUP(V3562,TRANSPORTE!$A$4:$B$99,2,0),"")</f>
        <v/>
      </c>
      <c r="Y3562" s="127" t="str">
        <f>IFERROR(VLOOKUP(V3562,TRANSPORTE!$A$4:$C$99,3,0),"")</f>
        <v/>
      </c>
      <c r="Z3562" s="127" t="str">
        <f>IFERROR(VLOOKUP(V3562,TRANSPORTE!$A$4:$D$99,4,0),"")</f>
        <v/>
      </c>
      <c r="AA3562" s="127" t="str">
        <f>IFERROR(VLOOKUP(V3562,TRANSPORTE!$A$4:$E$99,5,0),"")</f>
        <v/>
      </c>
      <c r="AB3562" s="127" t="str">
        <f t="shared" si="406"/>
        <v/>
      </c>
      <c r="AC3562" s="127" t="str">
        <f t="shared" si="405"/>
        <v/>
      </c>
      <c r="AE3562" s="132" t="str">
        <f t="shared" si="403"/>
        <v/>
      </c>
      <c r="AH3562" s="127" t="str">
        <f t="shared" si="402"/>
        <v/>
      </c>
    </row>
    <row r="3563" spans="2:34" x14ac:dyDescent="0.3">
      <c r="B3563" s="127" t="str">
        <f t="shared" si="400"/>
        <v/>
      </c>
      <c r="C3563" s="127" t="str">
        <f t="shared" si="401"/>
        <v/>
      </c>
      <c r="E3563" s="159"/>
      <c r="F3563" s="148" t="str">
        <f>IFERROR(VLOOKUP(CONCATENATE(G3563,E3563),LOTES!$A$6:$D$1002,4,0),"")</f>
        <v/>
      </c>
      <c r="H3563" s="136" t="str">
        <f>IFERROR(VLOOKUP(CONCATENATE(G3563,E3563),LOTES!$A$6:$F$1000,6,0),"")</f>
        <v/>
      </c>
      <c r="I3563" s="132" t="str">
        <f t="shared" si="404"/>
        <v/>
      </c>
      <c r="R3563" s="132" t="str">
        <f>IFERROR(VLOOKUP(Q3563,PROVEEDORES!$A$2:$B$100,2,0),"")</f>
        <v/>
      </c>
      <c r="U3563" s="127" t="str">
        <f>IFERROR(VLOOKUP(V3563,TRANSPORTE!$A$4:$B$99,2,0),"")</f>
        <v/>
      </c>
      <c r="Y3563" s="127" t="str">
        <f>IFERROR(VLOOKUP(V3563,TRANSPORTE!$A$4:$C$99,3,0),"")</f>
        <v/>
      </c>
      <c r="Z3563" s="127" t="str">
        <f>IFERROR(VLOOKUP(V3563,TRANSPORTE!$A$4:$D$99,4,0),"")</f>
        <v/>
      </c>
      <c r="AA3563" s="127" t="str">
        <f>IFERROR(VLOOKUP(V3563,TRANSPORTE!$A$4:$E$99,5,0),"")</f>
        <v/>
      </c>
      <c r="AB3563" s="127" t="str">
        <f t="shared" si="406"/>
        <v/>
      </c>
      <c r="AC3563" s="127" t="str">
        <f t="shared" si="405"/>
        <v/>
      </c>
      <c r="AE3563" s="132" t="str">
        <f t="shared" si="403"/>
        <v/>
      </c>
      <c r="AH3563" s="127" t="str">
        <f t="shared" si="402"/>
        <v/>
      </c>
    </row>
    <row r="3564" spans="2:34" x14ac:dyDescent="0.3">
      <c r="B3564" s="127" t="str">
        <f t="shared" si="400"/>
        <v/>
      </c>
      <c r="C3564" s="127" t="str">
        <f t="shared" si="401"/>
        <v/>
      </c>
      <c r="E3564" s="159"/>
      <c r="F3564" s="148" t="str">
        <f>IFERROR(VLOOKUP(CONCATENATE(G3564,E3564),LOTES!$A$6:$D$1002,4,0),"")</f>
        <v/>
      </c>
      <c r="H3564" s="136" t="str">
        <f>IFERROR(VLOOKUP(CONCATENATE(G3564,E3564),LOTES!$A$6:$F$1000,6,0),"")</f>
        <v/>
      </c>
      <c r="I3564" s="132" t="str">
        <f t="shared" si="404"/>
        <v/>
      </c>
      <c r="R3564" s="132" t="str">
        <f>IFERROR(VLOOKUP(Q3564,PROVEEDORES!$A$2:$B$100,2,0),"")</f>
        <v/>
      </c>
      <c r="U3564" s="127" t="str">
        <f>IFERROR(VLOOKUP(V3564,TRANSPORTE!$A$4:$B$99,2,0),"")</f>
        <v/>
      </c>
      <c r="Y3564" s="127" t="str">
        <f>IFERROR(VLOOKUP(V3564,TRANSPORTE!$A$4:$C$99,3,0),"")</f>
        <v/>
      </c>
      <c r="Z3564" s="127" t="str">
        <f>IFERROR(VLOOKUP(V3564,TRANSPORTE!$A$4:$D$99,4,0),"")</f>
        <v/>
      </c>
      <c r="AA3564" s="127" t="str">
        <f>IFERROR(VLOOKUP(V3564,TRANSPORTE!$A$4:$E$99,5,0),"")</f>
        <v/>
      </c>
      <c r="AB3564" s="127" t="str">
        <f t="shared" si="406"/>
        <v/>
      </c>
      <c r="AC3564" s="127" t="str">
        <f t="shared" si="405"/>
        <v/>
      </c>
      <c r="AE3564" s="132" t="str">
        <f t="shared" si="403"/>
        <v/>
      </c>
      <c r="AH3564" s="127" t="str">
        <f t="shared" si="402"/>
        <v/>
      </c>
    </row>
    <row r="3565" spans="2:34" x14ac:dyDescent="0.3">
      <c r="B3565" s="127" t="str">
        <f t="shared" si="400"/>
        <v/>
      </c>
      <c r="C3565" s="127" t="str">
        <f t="shared" si="401"/>
        <v/>
      </c>
      <c r="E3565" s="159"/>
      <c r="F3565" s="148" t="str">
        <f>IFERROR(VLOOKUP(CONCATENATE(G3565,E3565),LOTES!$A$6:$D$1002,4,0),"")</f>
        <v/>
      </c>
      <c r="H3565" s="136" t="str">
        <f>IFERROR(VLOOKUP(CONCATENATE(G3565,E3565),LOTES!$A$6:$F$1000,6,0),"")</f>
        <v/>
      </c>
      <c r="I3565" s="132" t="str">
        <f t="shared" si="404"/>
        <v/>
      </c>
      <c r="R3565" s="132" t="str">
        <f>IFERROR(VLOOKUP(Q3565,PROVEEDORES!$A$2:$B$100,2,0),"")</f>
        <v/>
      </c>
      <c r="U3565" s="127" t="str">
        <f>IFERROR(VLOOKUP(V3565,TRANSPORTE!$A$4:$B$99,2,0),"")</f>
        <v/>
      </c>
      <c r="Y3565" s="127" t="str">
        <f>IFERROR(VLOOKUP(V3565,TRANSPORTE!$A$4:$C$99,3,0),"")</f>
        <v/>
      </c>
      <c r="Z3565" s="127" t="str">
        <f>IFERROR(VLOOKUP(V3565,TRANSPORTE!$A$4:$D$99,4,0),"")</f>
        <v/>
      </c>
      <c r="AA3565" s="127" t="str">
        <f>IFERROR(VLOOKUP(V3565,TRANSPORTE!$A$4:$E$99,5,0),"")</f>
        <v/>
      </c>
      <c r="AB3565" s="127" t="str">
        <f t="shared" si="406"/>
        <v/>
      </c>
      <c r="AC3565" s="127" t="str">
        <f t="shared" si="405"/>
        <v/>
      </c>
      <c r="AE3565" s="132" t="str">
        <f t="shared" si="403"/>
        <v/>
      </c>
      <c r="AH3565" s="127" t="str">
        <f t="shared" si="402"/>
        <v/>
      </c>
    </row>
    <row r="3566" spans="2:34" x14ac:dyDescent="0.3">
      <c r="B3566" s="127" t="str">
        <f t="shared" si="400"/>
        <v/>
      </c>
      <c r="C3566" s="127" t="str">
        <f t="shared" si="401"/>
        <v/>
      </c>
      <c r="E3566" s="159"/>
      <c r="F3566" s="148" t="str">
        <f>IFERROR(VLOOKUP(CONCATENATE(G3566,E3566),LOTES!$A$6:$D$1002,4,0),"")</f>
        <v/>
      </c>
      <c r="H3566" s="136" t="str">
        <f>IFERROR(VLOOKUP(CONCATENATE(G3566,E3566),LOTES!$A$6:$F$1000,6,0),"")</f>
        <v/>
      </c>
      <c r="I3566" s="132" t="str">
        <f t="shared" si="404"/>
        <v/>
      </c>
      <c r="R3566" s="132" t="str">
        <f>IFERROR(VLOOKUP(Q3566,PROVEEDORES!$A$2:$B$100,2,0),"")</f>
        <v/>
      </c>
      <c r="U3566" s="127" t="str">
        <f>IFERROR(VLOOKUP(V3566,TRANSPORTE!$A$4:$B$99,2,0),"")</f>
        <v/>
      </c>
      <c r="Y3566" s="127" t="str">
        <f>IFERROR(VLOOKUP(V3566,TRANSPORTE!$A$4:$C$99,3,0),"")</f>
        <v/>
      </c>
      <c r="Z3566" s="127" t="str">
        <f>IFERROR(VLOOKUP(V3566,TRANSPORTE!$A$4:$D$99,4,0),"")</f>
        <v/>
      </c>
      <c r="AA3566" s="127" t="str">
        <f>IFERROR(VLOOKUP(V3566,TRANSPORTE!$A$4:$E$99,5,0),"")</f>
        <v/>
      </c>
      <c r="AB3566" s="127" t="str">
        <f t="shared" si="406"/>
        <v/>
      </c>
      <c r="AC3566" s="127" t="str">
        <f t="shared" si="405"/>
        <v/>
      </c>
      <c r="AE3566" s="132" t="str">
        <f t="shared" si="403"/>
        <v/>
      </c>
      <c r="AH3566" s="127" t="str">
        <f t="shared" si="402"/>
        <v/>
      </c>
    </row>
    <row r="3567" spans="2:34" x14ac:dyDescent="0.3">
      <c r="B3567" s="127" t="str">
        <f t="shared" si="400"/>
        <v/>
      </c>
      <c r="C3567" s="127" t="str">
        <f t="shared" si="401"/>
        <v/>
      </c>
      <c r="E3567" s="159"/>
      <c r="F3567" s="148" t="str">
        <f>IFERROR(VLOOKUP(CONCATENATE(G3567,E3567),LOTES!$A$6:$D$1002,4,0),"")</f>
        <v/>
      </c>
      <c r="H3567" s="136" t="str">
        <f>IFERROR(VLOOKUP(CONCATENATE(G3567,E3567),LOTES!$A$6:$F$1000,6,0),"")</f>
        <v/>
      </c>
      <c r="I3567" s="132" t="str">
        <f t="shared" si="404"/>
        <v/>
      </c>
      <c r="R3567" s="132" t="str">
        <f>IFERROR(VLOOKUP(Q3567,PROVEEDORES!$A$2:$B$100,2,0),"")</f>
        <v/>
      </c>
      <c r="U3567" s="127" t="str">
        <f>IFERROR(VLOOKUP(V3567,TRANSPORTE!$A$4:$B$99,2,0),"")</f>
        <v/>
      </c>
      <c r="Y3567" s="127" t="str">
        <f>IFERROR(VLOOKUP(V3567,TRANSPORTE!$A$4:$C$99,3,0),"")</f>
        <v/>
      </c>
      <c r="Z3567" s="127" t="str">
        <f>IFERROR(VLOOKUP(V3567,TRANSPORTE!$A$4:$D$99,4,0),"")</f>
        <v/>
      </c>
      <c r="AA3567" s="127" t="str">
        <f>IFERROR(VLOOKUP(V3567,TRANSPORTE!$A$4:$E$99,5,0),"")</f>
        <v/>
      </c>
      <c r="AB3567" s="127" t="str">
        <f t="shared" si="406"/>
        <v/>
      </c>
      <c r="AC3567" s="127" t="str">
        <f t="shared" si="405"/>
        <v/>
      </c>
      <c r="AE3567" s="132" t="str">
        <f t="shared" si="403"/>
        <v/>
      </c>
      <c r="AH3567" s="127" t="str">
        <f t="shared" si="402"/>
        <v/>
      </c>
    </row>
    <row r="3568" spans="2:34" x14ac:dyDescent="0.3">
      <c r="B3568" s="127" t="str">
        <f t="shared" si="400"/>
        <v/>
      </c>
      <c r="C3568" s="127" t="str">
        <f t="shared" si="401"/>
        <v/>
      </c>
      <c r="E3568" s="159"/>
      <c r="F3568" s="148" t="str">
        <f>IFERROR(VLOOKUP(CONCATENATE(G3568,E3568),LOTES!$A$6:$D$1002,4,0),"")</f>
        <v/>
      </c>
      <c r="H3568" s="136" t="str">
        <f>IFERROR(VLOOKUP(CONCATENATE(G3568,E3568),LOTES!$A$6:$F$1000,6,0),"")</f>
        <v/>
      </c>
      <c r="I3568" s="132" t="str">
        <f t="shared" si="404"/>
        <v/>
      </c>
      <c r="R3568" s="132" t="str">
        <f>IFERROR(VLOOKUP(Q3568,PROVEEDORES!$A$2:$B$100,2,0),"")</f>
        <v/>
      </c>
      <c r="U3568" s="127" t="str">
        <f>IFERROR(VLOOKUP(V3568,TRANSPORTE!$A$4:$B$99,2,0),"")</f>
        <v/>
      </c>
      <c r="Y3568" s="127" t="str">
        <f>IFERROR(VLOOKUP(V3568,TRANSPORTE!$A$4:$C$99,3,0),"")</f>
        <v/>
      </c>
      <c r="Z3568" s="127" t="str">
        <f>IFERROR(VLOOKUP(V3568,TRANSPORTE!$A$4:$D$99,4,0),"")</f>
        <v/>
      </c>
      <c r="AA3568" s="127" t="str">
        <f>IFERROR(VLOOKUP(V3568,TRANSPORTE!$A$4:$E$99,5,0),"")</f>
        <v/>
      </c>
      <c r="AB3568" s="127" t="str">
        <f t="shared" si="406"/>
        <v/>
      </c>
      <c r="AC3568" s="127" t="str">
        <f t="shared" si="405"/>
        <v/>
      </c>
      <c r="AE3568" s="132" t="str">
        <f t="shared" si="403"/>
        <v/>
      </c>
      <c r="AH3568" s="127" t="str">
        <f t="shared" si="402"/>
        <v/>
      </c>
    </row>
    <row r="3569" spans="2:34" x14ac:dyDescent="0.3">
      <c r="B3569" s="127" t="str">
        <f t="shared" si="400"/>
        <v/>
      </c>
      <c r="C3569" s="127" t="str">
        <f t="shared" si="401"/>
        <v/>
      </c>
      <c r="E3569" s="159"/>
      <c r="F3569" s="148" t="str">
        <f>IFERROR(VLOOKUP(CONCATENATE(G3569,E3569),LOTES!$A$6:$D$1002,4,0),"")</f>
        <v/>
      </c>
      <c r="H3569" s="136" t="str">
        <f>IFERROR(VLOOKUP(CONCATENATE(G3569,E3569),LOTES!$A$6:$F$1000,6,0),"")</f>
        <v/>
      </c>
      <c r="I3569" s="132" t="str">
        <f t="shared" si="404"/>
        <v/>
      </c>
      <c r="R3569" s="132" t="str">
        <f>IFERROR(VLOOKUP(Q3569,PROVEEDORES!$A$2:$B$100,2,0),"")</f>
        <v/>
      </c>
      <c r="U3569" s="127" t="str">
        <f>IFERROR(VLOOKUP(V3569,TRANSPORTE!$A$4:$B$99,2,0),"")</f>
        <v/>
      </c>
      <c r="Y3569" s="127" t="str">
        <f>IFERROR(VLOOKUP(V3569,TRANSPORTE!$A$4:$C$99,3,0),"")</f>
        <v/>
      </c>
      <c r="Z3569" s="127" t="str">
        <f>IFERROR(VLOOKUP(V3569,TRANSPORTE!$A$4:$D$99,4,0),"")</f>
        <v/>
      </c>
      <c r="AA3569" s="127" t="str">
        <f>IFERROR(VLOOKUP(V3569,TRANSPORTE!$A$4:$E$99,5,0),"")</f>
        <v/>
      </c>
      <c r="AB3569" s="127" t="str">
        <f t="shared" si="406"/>
        <v/>
      </c>
      <c r="AC3569" s="127" t="str">
        <f t="shared" si="405"/>
        <v/>
      </c>
      <c r="AE3569" s="132" t="str">
        <f t="shared" si="403"/>
        <v/>
      </c>
      <c r="AH3569" s="127" t="str">
        <f t="shared" si="402"/>
        <v/>
      </c>
    </row>
    <row r="3570" spans="2:34" x14ac:dyDescent="0.3">
      <c r="B3570" s="127" t="str">
        <f t="shared" si="400"/>
        <v/>
      </c>
      <c r="C3570" s="127" t="str">
        <f t="shared" si="401"/>
        <v/>
      </c>
      <c r="E3570" s="159"/>
      <c r="F3570" s="148" t="str">
        <f>IFERROR(VLOOKUP(CONCATENATE(G3570,E3570),LOTES!$A$6:$D$1002,4,0),"")</f>
        <v/>
      </c>
      <c r="H3570" s="136" t="str">
        <f>IFERROR(VLOOKUP(CONCATENATE(G3570,E3570),LOTES!$A$6:$F$1000,6,0),"")</f>
        <v/>
      </c>
      <c r="I3570" s="132" t="str">
        <f t="shared" si="404"/>
        <v/>
      </c>
      <c r="R3570" s="132" t="str">
        <f>IFERROR(VLOOKUP(Q3570,PROVEEDORES!$A$2:$B$100,2,0),"")</f>
        <v/>
      </c>
      <c r="U3570" s="127" t="str">
        <f>IFERROR(VLOOKUP(V3570,TRANSPORTE!$A$4:$B$99,2,0),"")</f>
        <v/>
      </c>
      <c r="Y3570" s="127" t="str">
        <f>IFERROR(VLOOKUP(V3570,TRANSPORTE!$A$4:$C$99,3,0),"")</f>
        <v/>
      </c>
      <c r="Z3570" s="127" t="str">
        <f>IFERROR(VLOOKUP(V3570,TRANSPORTE!$A$4:$D$99,4,0),"")</f>
        <v/>
      </c>
      <c r="AA3570" s="127" t="str">
        <f>IFERROR(VLOOKUP(V3570,TRANSPORTE!$A$4:$E$99,5,0),"")</f>
        <v/>
      </c>
      <c r="AB3570" s="127" t="str">
        <f t="shared" si="406"/>
        <v/>
      </c>
      <c r="AC3570" s="127" t="str">
        <f t="shared" si="405"/>
        <v/>
      </c>
      <c r="AE3570" s="132" t="str">
        <f t="shared" si="403"/>
        <v/>
      </c>
      <c r="AH3570" s="127" t="str">
        <f t="shared" si="402"/>
        <v/>
      </c>
    </row>
    <row r="3571" spans="2:34" x14ac:dyDescent="0.3">
      <c r="B3571" s="127" t="str">
        <f t="shared" si="400"/>
        <v/>
      </c>
      <c r="C3571" s="127" t="str">
        <f t="shared" si="401"/>
        <v/>
      </c>
      <c r="E3571" s="159"/>
      <c r="F3571" s="148" t="str">
        <f>IFERROR(VLOOKUP(CONCATENATE(G3571,E3571),LOTES!$A$6:$D$1002,4,0),"")</f>
        <v/>
      </c>
      <c r="H3571" s="136" t="str">
        <f>IFERROR(VLOOKUP(CONCATENATE(G3571,E3571),LOTES!$A$6:$F$1000,6,0),"")</f>
        <v/>
      </c>
      <c r="I3571" s="132" t="str">
        <f t="shared" si="404"/>
        <v/>
      </c>
      <c r="R3571" s="132" t="str">
        <f>IFERROR(VLOOKUP(Q3571,PROVEEDORES!$A$2:$B$100,2,0),"")</f>
        <v/>
      </c>
      <c r="U3571" s="127" t="str">
        <f>IFERROR(VLOOKUP(V3571,TRANSPORTE!$A$4:$B$99,2,0),"")</f>
        <v/>
      </c>
      <c r="Y3571" s="127" t="str">
        <f>IFERROR(VLOOKUP(V3571,TRANSPORTE!$A$4:$C$99,3,0),"")</f>
        <v/>
      </c>
      <c r="Z3571" s="127" t="str">
        <f>IFERROR(VLOOKUP(V3571,TRANSPORTE!$A$4:$D$99,4,0),"")</f>
        <v/>
      </c>
      <c r="AA3571" s="127" t="str">
        <f>IFERROR(VLOOKUP(V3571,TRANSPORTE!$A$4:$E$99,5,0),"")</f>
        <v/>
      </c>
      <c r="AB3571" s="127" t="str">
        <f t="shared" si="406"/>
        <v/>
      </c>
      <c r="AC3571" s="127" t="str">
        <f t="shared" si="405"/>
        <v/>
      </c>
      <c r="AE3571" s="132" t="str">
        <f t="shared" si="403"/>
        <v/>
      </c>
      <c r="AH3571" s="127" t="str">
        <f t="shared" si="402"/>
        <v/>
      </c>
    </row>
    <row r="3572" spans="2:34" x14ac:dyDescent="0.3">
      <c r="B3572" s="127" t="str">
        <f t="shared" si="400"/>
        <v/>
      </c>
      <c r="C3572" s="127" t="str">
        <f t="shared" si="401"/>
        <v/>
      </c>
      <c r="E3572" s="159"/>
      <c r="F3572" s="148" t="str">
        <f>IFERROR(VLOOKUP(CONCATENATE(G3572,E3572),LOTES!$A$6:$D$1002,4,0),"")</f>
        <v/>
      </c>
      <c r="H3572" s="136" t="str">
        <f>IFERROR(VLOOKUP(CONCATENATE(G3572,E3572),LOTES!$A$6:$F$1000,6,0),"")</f>
        <v/>
      </c>
      <c r="I3572" s="132" t="str">
        <f t="shared" si="404"/>
        <v/>
      </c>
      <c r="R3572" s="132" t="str">
        <f>IFERROR(VLOOKUP(Q3572,PROVEEDORES!$A$2:$B$100,2,0),"")</f>
        <v/>
      </c>
      <c r="U3572" s="127" t="str">
        <f>IFERROR(VLOOKUP(V3572,TRANSPORTE!$A$4:$B$99,2,0),"")</f>
        <v/>
      </c>
      <c r="Y3572" s="127" t="str">
        <f>IFERROR(VLOOKUP(V3572,TRANSPORTE!$A$4:$C$99,3,0),"")</f>
        <v/>
      </c>
      <c r="Z3572" s="127" t="str">
        <f>IFERROR(VLOOKUP(V3572,TRANSPORTE!$A$4:$D$99,4,0),"")</f>
        <v/>
      </c>
      <c r="AA3572" s="127" t="str">
        <f>IFERROR(VLOOKUP(V3572,TRANSPORTE!$A$4:$E$99,5,0),"")</f>
        <v/>
      </c>
      <c r="AB3572" s="127" t="str">
        <f t="shared" si="406"/>
        <v/>
      </c>
      <c r="AC3572" s="127" t="str">
        <f t="shared" si="405"/>
        <v/>
      </c>
      <c r="AE3572" s="132" t="str">
        <f t="shared" si="403"/>
        <v/>
      </c>
      <c r="AH3572" s="127" t="str">
        <f t="shared" si="402"/>
        <v/>
      </c>
    </row>
    <row r="3573" spans="2:34" x14ac:dyDescent="0.3">
      <c r="B3573" s="127" t="str">
        <f t="shared" si="400"/>
        <v/>
      </c>
      <c r="C3573" s="127" t="str">
        <f t="shared" si="401"/>
        <v/>
      </c>
      <c r="E3573" s="159"/>
      <c r="F3573" s="148" t="str">
        <f>IFERROR(VLOOKUP(CONCATENATE(G3573,E3573),LOTES!$A$6:$D$1002,4,0),"")</f>
        <v/>
      </c>
      <c r="H3573" s="136" t="str">
        <f>IFERROR(VLOOKUP(CONCATENATE(G3573,E3573),LOTES!$A$6:$F$1000,6,0),"")</f>
        <v/>
      </c>
      <c r="I3573" s="132" t="str">
        <f t="shared" si="404"/>
        <v/>
      </c>
      <c r="R3573" s="132" t="str">
        <f>IFERROR(VLOOKUP(Q3573,PROVEEDORES!$A$2:$B$100,2,0),"")</f>
        <v/>
      </c>
      <c r="U3573" s="127" t="str">
        <f>IFERROR(VLOOKUP(V3573,TRANSPORTE!$A$4:$B$99,2,0),"")</f>
        <v/>
      </c>
      <c r="Y3573" s="127" t="str">
        <f>IFERROR(VLOOKUP(V3573,TRANSPORTE!$A$4:$C$99,3,0),"")</f>
        <v/>
      </c>
      <c r="Z3573" s="127" t="str">
        <f>IFERROR(VLOOKUP(V3573,TRANSPORTE!$A$4:$D$99,4,0),"")</f>
        <v/>
      </c>
      <c r="AA3573" s="127" t="str">
        <f>IFERROR(VLOOKUP(V3573,TRANSPORTE!$A$4:$E$99,5,0),"")</f>
        <v/>
      </c>
      <c r="AB3573" s="127" t="str">
        <f t="shared" si="406"/>
        <v/>
      </c>
      <c r="AC3573" s="127" t="str">
        <f t="shared" si="405"/>
        <v/>
      </c>
      <c r="AE3573" s="132" t="str">
        <f t="shared" si="403"/>
        <v/>
      </c>
      <c r="AH3573" s="127" t="str">
        <f t="shared" si="402"/>
        <v/>
      </c>
    </row>
    <row r="3574" spans="2:34" x14ac:dyDescent="0.3">
      <c r="B3574" s="127" t="str">
        <f t="shared" si="400"/>
        <v/>
      </c>
      <c r="C3574" s="127" t="str">
        <f t="shared" si="401"/>
        <v/>
      </c>
      <c r="E3574" s="159"/>
      <c r="F3574" s="148" t="str">
        <f>IFERROR(VLOOKUP(CONCATENATE(G3574,E3574),LOTES!$A$6:$D$1002,4,0),"")</f>
        <v/>
      </c>
      <c r="H3574" s="136" t="str">
        <f>IFERROR(VLOOKUP(CONCATENATE(G3574,E3574),LOTES!$A$6:$F$1000,6,0),"")</f>
        <v/>
      </c>
      <c r="I3574" s="132" t="str">
        <f t="shared" si="404"/>
        <v/>
      </c>
      <c r="R3574" s="132" t="str">
        <f>IFERROR(VLOOKUP(Q3574,PROVEEDORES!$A$2:$B$100,2,0),"")</f>
        <v/>
      </c>
      <c r="U3574" s="127" t="str">
        <f>IFERROR(VLOOKUP(V3574,TRANSPORTE!$A$4:$B$99,2,0),"")</f>
        <v/>
      </c>
      <c r="Y3574" s="127" t="str">
        <f>IFERROR(VLOOKUP(V3574,TRANSPORTE!$A$4:$C$99,3,0),"")</f>
        <v/>
      </c>
      <c r="Z3574" s="127" t="str">
        <f>IFERROR(VLOOKUP(V3574,TRANSPORTE!$A$4:$D$99,4,0),"")</f>
        <v/>
      </c>
      <c r="AA3574" s="127" t="str">
        <f>IFERROR(VLOOKUP(V3574,TRANSPORTE!$A$4:$E$99,5,0),"")</f>
        <v/>
      </c>
      <c r="AB3574" s="127" t="str">
        <f t="shared" si="406"/>
        <v/>
      </c>
      <c r="AC3574" s="127" t="str">
        <f t="shared" si="405"/>
        <v/>
      </c>
      <c r="AE3574" s="132" t="str">
        <f t="shared" si="403"/>
        <v/>
      </c>
      <c r="AH3574" s="127" t="str">
        <f t="shared" si="402"/>
        <v/>
      </c>
    </row>
    <row r="3575" spans="2:34" x14ac:dyDescent="0.3">
      <c r="B3575" s="127" t="str">
        <f t="shared" si="400"/>
        <v/>
      </c>
      <c r="C3575" s="127" t="str">
        <f t="shared" si="401"/>
        <v/>
      </c>
      <c r="E3575" s="159"/>
      <c r="F3575" s="148" t="str">
        <f>IFERROR(VLOOKUP(CONCATENATE(G3575,E3575),LOTES!$A$6:$D$1002,4,0),"")</f>
        <v/>
      </c>
      <c r="H3575" s="136" t="str">
        <f>IFERROR(VLOOKUP(CONCATENATE(G3575,E3575),LOTES!$A$6:$F$1000,6,0),"")</f>
        <v/>
      </c>
      <c r="I3575" s="132" t="str">
        <f t="shared" si="404"/>
        <v/>
      </c>
      <c r="R3575" s="132" t="str">
        <f>IFERROR(VLOOKUP(Q3575,PROVEEDORES!$A$2:$B$100,2,0),"")</f>
        <v/>
      </c>
      <c r="U3575" s="127" t="str">
        <f>IFERROR(VLOOKUP(V3575,TRANSPORTE!$A$4:$B$99,2,0),"")</f>
        <v/>
      </c>
      <c r="Y3575" s="127" t="str">
        <f>IFERROR(VLOOKUP(V3575,TRANSPORTE!$A$4:$C$99,3,0),"")</f>
        <v/>
      </c>
      <c r="Z3575" s="127" t="str">
        <f>IFERROR(VLOOKUP(V3575,TRANSPORTE!$A$4:$D$99,4,0),"")</f>
        <v/>
      </c>
      <c r="AA3575" s="127" t="str">
        <f>IFERROR(VLOOKUP(V3575,TRANSPORTE!$A$4:$E$99,5,0),"")</f>
        <v/>
      </c>
      <c r="AB3575" s="127" t="str">
        <f t="shared" si="406"/>
        <v/>
      </c>
      <c r="AC3575" s="127" t="str">
        <f t="shared" si="405"/>
        <v/>
      </c>
      <c r="AE3575" s="132" t="str">
        <f t="shared" si="403"/>
        <v/>
      </c>
      <c r="AH3575" s="127" t="str">
        <f t="shared" si="402"/>
        <v/>
      </c>
    </row>
    <row r="3576" spans="2:34" x14ac:dyDescent="0.3">
      <c r="B3576" s="127" t="str">
        <f t="shared" si="400"/>
        <v/>
      </c>
      <c r="C3576" s="127" t="str">
        <f t="shared" si="401"/>
        <v/>
      </c>
      <c r="E3576" s="159"/>
      <c r="F3576" s="148" t="str">
        <f>IFERROR(VLOOKUP(CONCATENATE(G3576,E3576),LOTES!$A$6:$D$1002,4,0),"")</f>
        <v/>
      </c>
      <c r="H3576" s="136" t="str">
        <f>IFERROR(VLOOKUP(CONCATENATE(G3576,E3576),LOTES!$A$6:$F$1000,6,0),"")</f>
        <v/>
      </c>
      <c r="I3576" s="132" t="str">
        <f t="shared" si="404"/>
        <v/>
      </c>
      <c r="R3576" s="132" t="str">
        <f>IFERROR(VLOOKUP(Q3576,PROVEEDORES!$A$2:$B$100,2,0),"")</f>
        <v/>
      </c>
      <c r="U3576" s="127" t="str">
        <f>IFERROR(VLOOKUP(V3576,TRANSPORTE!$A$4:$B$99,2,0),"")</f>
        <v/>
      </c>
      <c r="Y3576" s="127" t="str">
        <f>IFERROR(VLOOKUP(V3576,TRANSPORTE!$A$4:$C$99,3,0),"")</f>
        <v/>
      </c>
      <c r="Z3576" s="127" t="str">
        <f>IFERROR(VLOOKUP(V3576,TRANSPORTE!$A$4:$D$99,4,0),"")</f>
        <v/>
      </c>
      <c r="AA3576" s="127" t="str">
        <f>IFERROR(VLOOKUP(V3576,TRANSPORTE!$A$4:$E$99,5,0),"")</f>
        <v/>
      </c>
      <c r="AB3576" s="127" t="str">
        <f t="shared" si="406"/>
        <v/>
      </c>
      <c r="AC3576" s="127" t="str">
        <f t="shared" si="405"/>
        <v/>
      </c>
      <c r="AE3576" s="132" t="str">
        <f t="shared" si="403"/>
        <v/>
      </c>
      <c r="AH3576" s="127" t="str">
        <f t="shared" si="402"/>
        <v/>
      </c>
    </row>
    <row r="3577" spans="2:34" x14ac:dyDescent="0.3">
      <c r="B3577" s="127" t="str">
        <f t="shared" si="400"/>
        <v/>
      </c>
      <c r="C3577" s="127" t="str">
        <f t="shared" si="401"/>
        <v/>
      </c>
      <c r="E3577" s="159"/>
      <c r="F3577" s="148" t="str">
        <f>IFERROR(VLOOKUP(CONCATENATE(G3577,E3577),LOTES!$A$6:$D$1002,4,0),"")</f>
        <v/>
      </c>
      <c r="H3577" s="136" t="str">
        <f>IFERROR(VLOOKUP(CONCATENATE(G3577,E3577),LOTES!$A$6:$F$1000,6,0),"")</f>
        <v/>
      </c>
      <c r="I3577" s="132" t="str">
        <f t="shared" si="404"/>
        <v/>
      </c>
      <c r="R3577" s="132" t="str">
        <f>IFERROR(VLOOKUP(Q3577,PROVEEDORES!$A$2:$B$100,2,0),"")</f>
        <v/>
      </c>
      <c r="U3577" s="127" t="str">
        <f>IFERROR(VLOOKUP(V3577,TRANSPORTE!$A$4:$B$99,2,0),"")</f>
        <v/>
      </c>
      <c r="Y3577" s="127" t="str">
        <f>IFERROR(VLOOKUP(V3577,TRANSPORTE!$A$4:$C$99,3,0),"")</f>
        <v/>
      </c>
      <c r="Z3577" s="127" t="str">
        <f>IFERROR(VLOOKUP(V3577,TRANSPORTE!$A$4:$D$99,4,0),"")</f>
        <v/>
      </c>
      <c r="AA3577" s="127" t="str">
        <f>IFERROR(VLOOKUP(V3577,TRANSPORTE!$A$4:$E$99,5,0),"")</f>
        <v/>
      </c>
      <c r="AB3577" s="127" t="str">
        <f t="shared" si="406"/>
        <v/>
      </c>
      <c r="AC3577" s="127" t="str">
        <f t="shared" si="405"/>
        <v/>
      </c>
      <c r="AE3577" s="132" t="str">
        <f t="shared" si="403"/>
        <v/>
      </c>
      <c r="AH3577" s="127" t="str">
        <f t="shared" si="402"/>
        <v/>
      </c>
    </row>
    <row r="3578" spans="2:34" x14ac:dyDescent="0.3">
      <c r="B3578" s="127" t="str">
        <f t="shared" si="400"/>
        <v/>
      </c>
      <c r="C3578" s="127" t="str">
        <f t="shared" si="401"/>
        <v/>
      </c>
      <c r="E3578" s="159"/>
      <c r="F3578" s="148" t="str">
        <f>IFERROR(VLOOKUP(CONCATENATE(G3578,E3578),LOTES!$A$6:$D$1002,4,0),"")</f>
        <v/>
      </c>
      <c r="H3578" s="136" t="str">
        <f>IFERROR(VLOOKUP(CONCATENATE(G3578,E3578),LOTES!$A$6:$F$1000,6,0),"")</f>
        <v/>
      </c>
      <c r="I3578" s="132" t="str">
        <f t="shared" si="404"/>
        <v/>
      </c>
      <c r="R3578" s="132" t="str">
        <f>IFERROR(VLOOKUP(Q3578,PROVEEDORES!$A$2:$B$100,2,0),"")</f>
        <v/>
      </c>
      <c r="U3578" s="127" t="str">
        <f>IFERROR(VLOOKUP(V3578,TRANSPORTE!$A$4:$B$99,2,0),"")</f>
        <v/>
      </c>
      <c r="Y3578" s="127" t="str">
        <f>IFERROR(VLOOKUP(V3578,TRANSPORTE!$A$4:$C$99,3,0),"")</f>
        <v/>
      </c>
      <c r="Z3578" s="127" t="str">
        <f>IFERROR(VLOOKUP(V3578,TRANSPORTE!$A$4:$D$99,4,0),"")</f>
        <v/>
      </c>
      <c r="AA3578" s="127" t="str">
        <f>IFERROR(VLOOKUP(V3578,TRANSPORTE!$A$4:$E$99,5,0),"")</f>
        <v/>
      </c>
      <c r="AB3578" s="127" t="str">
        <f t="shared" si="406"/>
        <v/>
      </c>
      <c r="AC3578" s="127" t="str">
        <f t="shared" si="405"/>
        <v/>
      </c>
      <c r="AE3578" s="132" t="str">
        <f t="shared" si="403"/>
        <v/>
      </c>
      <c r="AH3578" s="127" t="str">
        <f t="shared" si="402"/>
        <v/>
      </c>
    </row>
    <row r="3579" spans="2:34" x14ac:dyDescent="0.3">
      <c r="B3579" s="127" t="str">
        <f t="shared" si="400"/>
        <v/>
      </c>
      <c r="C3579" s="127" t="str">
        <f t="shared" si="401"/>
        <v/>
      </c>
      <c r="E3579" s="159"/>
      <c r="F3579" s="148" t="str">
        <f>IFERROR(VLOOKUP(CONCATENATE(G3579,E3579),LOTES!$A$6:$D$1002,4,0),"")</f>
        <v/>
      </c>
      <c r="H3579" s="136" t="str">
        <f>IFERROR(VLOOKUP(CONCATENATE(G3579,E3579),LOTES!$A$6:$F$1000,6,0),"")</f>
        <v/>
      </c>
      <c r="I3579" s="132" t="str">
        <f t="shared" si="404"/>
        <v/>
      </c>
      <c r="R3579" s="132" t="str">
        <f>IFERROR(VLOOKUP(Q3579,PROVEEDORES!$A$2:$B$100,2,0),"")</f>
        <v/>
      </c>
      <c r="U3579" s="127" t="str">
        <f>IFERROR(VLOOKUP(V3579,TRANSPORTE!$A$4:$B$99,2,0),"")</f>
        <v/>
      </c>
      <c r="Y3579" s="127" t="str">
        <f>IFERROR(VLOOKUP(V3579,TRANSPORTE!$A$4:$C$99,3,0),"")</f>
        <v/>
      </c>
      <c r="Z3579" s="127" t="str">
        <f>IFERROR(VLOOKUP(V3579,TRANSPORTE!$A$4:$D$99,4,0),"")</f>
        <v/>
      </c>
      <c r="AA3579" s="127" t="str">
        <f>IFERROR(VLOOKUP(V3579,TRANSPORTE!$A$4:$E$99,5,0),"")</f>
        <v/>
      </c>
      <c r="AB3579" s="127" t="str">
        <f t="shared" si="406"/>
        <v/>
      </c>
      <c r="AC3579" s="127" t="str">
        <f t="shared" si="405"/>
        <v/>
      </c>
      <c r="AE3579" s="132" t="str">
        <f t="shared" si="403"/>
        <v/>
      </c>
      <c r="AH3579" s="127" t="str">
        <f t="shared" si="402"/>
        <v/>
      </c>
    </row>
    <row r="3580" spans="2:34" x14ac:dyDescent="0.3">
      <c r="B3580" s="127" t="str">
        <f t="shared" si="400"/>
        <v/>
      </c>
      <c r="C3580" s="127" t="str">
        <f t="shared" si="401"/>
        <v/>
      </c>
      <c r="E3580" s="159"/>
      <c r="F3580" s="148" t="str">
        <f>IFERROR(VLOOKUP(CONCATENATE(G3580,E3580),LOTES!$A$6:$D$1002,4,0),"")</f>
        <v/>
      </c>
      <c r="H3580" s="136" t="str">
        <f>IFERROR(VLOOKUP(CONCATENATE(G3580,E3580),LOTES!$A$6:$F$1000,6,0),"")</f>
        <v/>
      </c>
      <c r="I3580" s="132" t="str">
        <f t="shared" si="404"/>
        <v/>
      </c>
      <c r="R3580" s="132" t="str">
        <f>IFERROR(VLOOKUP(Q3580,PROVEEDORES!$A$2:$B$100,2,0),"")</f>
        <v/>
      </c>
      <c r="U3580" s="127" t="str">
        <f>IFERROR(VLOOKUP(V3580,TRANSPORTE!$A$4:$B$99,2,0),"")</f>
        <v/>
      </c>
      <c r="Y3580" s="127" t="str">
        <f>IFERROR(VLOOKUP(V3580,TRANSPORTE!$A$4:$C$99,3,0),"")</f>
        <v/>
      </c>
      <c r="Z3580" s="127" t="str">
        <f>IFERROR(VLOOKUP(V3580,TRANSPORTE!$A$4:$D$99,4,0),"")</f>
        <v/>
      </c>
      <c r="AA3580" s="127" t="str">
        <f>IFERROR(VLOOKUP(V3580,TRANSPORTE!$A$4:$E$99,5,0),"")</f>
        <v/>
      </c>
      <c r="AB3580" s="127" t="str">
        <f t="shared" si="406"/>
        <v/>
      </c>
      <c r="AC3580" s="127" t="str">
        <f t="shared" si="405"/>
        <v/>
      </c>
      <c r="AE3580" s="132" t="str">
        <f t="shared" si="403"/>
        <v/>
      </c>
      <c r="AH3580" s="127" t="str">
        <f t="shared" si="402"/>
        <v/>
      </c>
    </row>
    <row r="3581" spans="2:34" x14ac:dyDescent="0.3">
      <c r="B3581" s="127" t="str">
        <f t="shared" si="400"/>
        <v/>
      </c>
      <c r="C3581" s="127" t="str">
        <f t="shared" si="401"/>
        <v/>
      </c>
      <c r="E3581" s="159"/>
      <c r="F3581" s="148" t="str">
        <f>IFERROR(VLOOKUP(CONCATENATE(G3581,E3581),LOTES!$A$6:$D$1002,4,0),"")</f>
        <v/>
      </c>
      <c r="H3581" s="136" t="str">
        <f>IFERROR(VLOOKUP(CONCATENATE(G3581,E3581),LOTES!$A$6:$F$1000,6,0),"")</f>
        <v/>
      </c>
      <c r="I3581" s="132" t="str">
        <f t="shared" si="404"/>
        <v/>
      </c>
      <c r="R3581" s="132" t="str">
        <f>IFERROR(VLOOKUP(Q3581,PROVEEDORES!$A$2:$B$100,2,0),"")</f>
        <v/>
      </c>
      <c r="U3581" s="127" t="str">
        <f>IFERROR(VLOOKUP(V3581,TRANSPORTE!$A$4:$B$99,2,0),"")</f>
        <v/>
      </c>
      <c r="Y3581" s="127" t="str">
        <f>IFERROR(VLOOKUP(V3581,TRANSPORTE!$A$4:$C$99,3,0),"")</f>
        <v/>
      </c>
      <c r="Z3581" s="127" t="str">
        <f>IFERROR(VLOOKUP(V3581,TRANSPORTE!$A$4:$D$99,4,0),"")</f>
        <v/>
      </c>
      <c r="AA3581" s="127" t="str">
        <f>IFERROR(VLOOKUP(V3581,TRANSPORTE!$A$4:$E$99,5,0),"")</f>
        <v/>
      </c>
      <c r="AB3581" s="127" t="str">
        <f t="shared" si="406"/>
        <v/>
      </c>
      <c r="AC3581" s="127" t="str">
        <f t="shared" si="405"/>
        <v/>
      </c>
      <c r="AE3581" s="132" t="str">
        <f t="shared" si="403"/>
        <v/>
      </c>
      <c r="AH3581" s="127" t="str">
        <f t="shared" si="402"/>
        <v/>
      </c>
    </row>
    <row r="3582" spans="2:34" x14ac:dyDescent="0.3">
      <c r="B3582" s="127" t="str">
        <f t="shared" si="400"/>
        <v/>
      </c>
      <c r="C3582" s="127" t="str">
        <f t="shared" si="401"/>
        <v/>
      </c>
      <c r="E3582" s="159"/>
      <c r="F3582" s="148" t="str">
        <f>IFERROR(VLOOKUP(CONCATENATE(G3582,E3582),LOTES!$A$6:$D$1002,4,0),"")</f>
        <v/>
      </c>
      <c r="H3582" s="136" t="str">
        <f>IFERROR(VLOOKUP(CONCATENATE(G3582,E3582),LOTES!$A$6:$F$1000,6,0),"")</f>
        <v/>
      </c>
      <c r="I3582" s="132" t="str">
        <f t="shared" si="404"/>
        <v/>
      </c>
      <c r="R3582" s="132" t="str">
        <f>IFERROR(VLOOKUP(Q3582,PROVEEDORES!$A$2:$B$100,2,0),"")</f>
        <v/>
      </c>
      <c r="U3582" s="127" t="str">
        <f>IFERROR(VLOOKUP(V3582,TRANSPORTE!$A$4:$B$99,2,0),"")</f>
        <v/>
      </c>
      <c r="Y3582" s="127" t="str">
        <f>IFERROR(VLOOKUP(V3582,TRANSPORTE!$A$4:$C$99,3,0),"")</f>
        <v/>
      </c>
      <c r="Z3582" s="127" t="str">
        <f>IFERROR(VLOOKUP(V3582,TRANSPORTE!$A$4:$D$99,4,0),"")</f>
        <v/>
      </c>
      <c r="AA3582" s="127" t="str">
        <f>IFERROR(VLOOKUP(V3582,TRANSPORTE!$A$4:$E$99,5,0),"")</f>
        <v/>
      </c>
      <c r="AB3582" s="127" t="str">
        <f t="shared" si="406"/>
        <v/>
      </c>
      <c r="AC3582" s="127" t="str">
        <f t="shared" si="405"/>
        <v/>
      </c>
      <c r="AE3582" s="132" t="str">
        <f t="shared" si="403"/>
        <v/>
      </c>
      <c r="AH3582" s="127" t="str">
        <f t="shared" si="402"/>
        <v/>
      </c>
    </row>
    <row r="3583" spans="2:34" x14ac:dyDescent="0.3">
      <c r="B3583" s="127" t="str">
        <f t="shared" ref="B3583:B3646" si="407">CONCATENATE(A3583,AB3583)</f>
        <v/>
      </c>
      <c r="C3583" s="127" t="str">
        <f t="shared" ref="C3583:C3646" si="408">CONCATENATE(N3583,I3583)</f>
        <v/>
      </c>
      <c r="E3583" s="159"/>
      <c r="F3583" s="148" t="str">
        <f>IFERROR(VLOOKUP(CONCATENATE(G3583,E3583),LOTES!$A$6:$D$1002,4,0),"")</f>
        <v/>
      </c>
      <c r="H3583" s="136" t="str">
        <f>IFERROR(VLOOKUP(CONCATENATE(G3583,E3583),LOTES!$A$6:$F$1000,6,0),"")</f>
        <v/>
      </c>
      <c r="I3583" s="132" t="str">
        <f t="shared" si="404"/>
        <v/>
      </c>
      <c r="R3583" s="132" t="str">
        <f>IFERROR(VLOOKUP(Q3583,PROVEEDORES!$A$2:$B$100,2,0),"")</f>
        <v/>
      </c>
      <c r="U3583" s="127" t="str">
        <f>IFERROR(VLOOKUP(V3583,TRANSPORTE!$A$4:$B$99,2,0),"")</f>
        <v/>
      </c>
      <c r="Y3583" s="127" t="str">
        <f>IFERROR(VLOOKUP(V3583,TRANSPORTE!$A$4:$C$99,3,0),"")</f>
        <v/>
      </c>
      <c r="Z3583" s="127" t="str">
        <f>IFERROR(VLOOKUP(V3583,TRANSPORTE!$A$4:$D$99,4,0),"")</f>
        <v/>
      </c>
      <c r="AA3583" s="127" t="str">
        <f>IFERROR(VLOOKUP(V3583,TRANSPORTE!$A$4:$E$99,5,0),"")</f>
        <v/>
      </c>
      <c r="AB3583" s="127" t="str">
        <f t="shared" si="406"/>
        <v/>
      </c>
      <c r="AC3583" s="127" t="str">
        <f t="shared" si="405"/>
        <v/>
      </c>
      <c r="AE3583" s="132" t="str">
        <f t="shared" si="403"/>
        <v/>
      </c>
      <c r="AH3583" s="127" t="str">
        <f t="shared" ref="AH3583:AH3646" si="409">CONCATENATE(N3583,F3583)</f>
        <v/>
      </c>
    </row>
    <row r="3584" spans="2:34" x14ac:dyDescent="0.3">
      <c r="B3584" s="127" t="str">
        <f t="shared" si="407"/>
        <v/>
      </c>
      <c r="C3584" s="127" t="str">
        <f t="shared" si="408"/>
        <v/>
      </c>
      <c r="E3584" s="159"/>
      <c r="F3584" s="148" t="str">
        <f>IFERROR(VLOOKUP(CONCATENATE(G3584,E3584),LOTES!$A$6:$D$1002,4,0),"")</f>
        <v/>
      </c>
      <c r="H3584" s="136" t="str">
        <f>IFERROR(VLOOKUP(CONCATENATE(G3584,E3584),LOTES!$A$6:$F$1000,6,0),"")</f>
        <v/>
      </c>
      <c r="I3584" s="132" t="str">
        <f t="shared" si="404"/>
        <v/>
      </c>
      <c r="R3584" s="132" t="str">
        <f>IFERROR(VLOOKUP(Q3584,PROVEEDORES!$A$2:$B$100,2,0),"")</f>
        <v/>
      </c>
      <c r="U3584" s="127" t="str">
        <f>IFERROR(VLOOKUP(V3584,TRANSPORTE!$A$4:$B$99,2,0),"")</f>
        <v/>
      </c>
      <c r="Y3584" s="127" t="str">
        <f>IFERROR(VLOOKUP(V3584,TRANSPORTE!$A$4:$C$99,3,0),"")</f>
        <v/>
      </c>
      <c r="Z3584" s="127" t="str">
        <f>IFERROR(VLOOKUP(V3584,TRANSPORTE!$A$4:$D$99,4,0),"")</f>
        <v/>
      </c>
      <c r="AA3584" s="127" t="str">
        <f>IFERROR(VLOOKUP(V3584,TRANSPORTE!$A$4:$E$99,5,0),"")</f>
        <v/>
      </c>
      <c r="AB3584" s="127" t="str">
        <f t="shared" si="406"/>
        <v/>
      </c>
      <c r="AC3584" s="127" t="str">
        <f t="shared" si="405"/>
        <v/>
      </c>
      <c r="AE3584" s="132" t="str">
        <f t="shared" si="403"/>
        <v/>
      </c>
      <c r="AH3584" s="127" t="str">
        <f t="shared" si="409"/>
        <v/>
      </c>
    </row>
    <row r="3585" spans="2:34" x14ac:dyDescent="0.3">
      <c r="B3585" s="127" t="str">
        <f t="shared" si="407"/>
        <v/>
      </c>
      <c r="C3585" s="127" t="str">
        <f t="shared" si="408"/>
        <v/>
      </c>
      <c r="E3585" s="159"/>
      <c r="F3585" s="148" t="str">
        <f>IFERROR(VLOOKUP(CONCATENATE(G3585,E3585),LOTES!$A$6:$D$1002,4,0),"")</f>
        <v/>
      </c>
      <c r="H3585" s="136" t="str">
        <f>IFERROR(VLOOKUP(CONCATENATE(G3585,E3585),LOTES!$A$6:$F$1000,6,0),"")</f>
        <v/>
      </c>
      <c r="I3585" s="132" t="str">
        <f t="shared" si="404"/>
        <v/>
      </c>
      <c r="R3585" s="132" t="str">
        <f>IFERROR(VLOOKUP(Q3585,PROVEEDORES!$A$2:$B$100,2,0),"")</f>
        <v/>
      </c>
      <c r="U3585" s="127" t="str">
        <f>IFERROR(VLOOKUP(V3585,TRANSPORTE!$A$4:$B$99,2,0),"")</f>
        <v/>
      </c>
      <c r="Y3585" s="127" t="str">
        <f>IFERROR(VLOOKUP(V3585,TRANSPORTE!$A$4:$C$99,3,0),"")</f>
        <v/>
      </c>
      <c r="Z3585" s="127" t="str">
        <f>IFERROR(VLOOKUP(V3585,TRANSPORTE!$A$4:$D$99,4,0),"")</f>
        <v/>
      </c>
      <c r="AA3585" s="127" t="str">
        <f>IFERROR(VLOOKUP(V3585,TRANSPORTE!$A$4:$E$99,5,0),"")</f>
        <v/>
      </c>
      <c r="AB3585" s="127" t="str">
        <f t="shared" si="406"/>
        <v/>
      </c>
      <c r="AC3585" s="127" t="str">
        <f t="shared" si="405"/>
        <v/>
      </c>
      <c r="AE3585" s="132" t="str">
        <f t="shared" si="403"/>
        <v/>
      </c>
      <c r="AH3585" s="127" t="str">
        <f t="shared" si="409"/>
        <v/>
      </c>
    </row>
    <row r="3586" spans="2:34" x14ac:dyDescent="0.3">
      <c r="B3586" s="127" t="str">
        <f t="shared" si="407"/>
        <v/>
      </c>
      <c r="C3586" s="127" t="str">
        <f t="shared" si="408"/>
        <v/>
      </c>
      <c r="E3586" s="159"/>
      <c r="F3586" s="148" t="str">
        <f>IFERROR(VLOOKUP(CONCATENATE(G3586,E3586),LOTES!$A$6:$D$1002,4,0),"")</f>
        <v/>
      </c>
      <c r="H3586" s="136" t="str">
        <f>IFERROR(VLOOKUP(CONCATENATE(G3586,E3586),LOTES!$A$6:$F$1000,6,0),"")</f>
        <v/>
      </c>
      <c r="I3586" s="132" t="str">
        <f t="shared" si="404"/>
        <v/>
      </c>
      <c r="R3586" s="132" t="str">
        <f>IFERROR(VLOOKUP(Q3586,PROVEEDORES!$A$2:$B$100,2,0),"")</f>
        <v/>
      </c>
      <c r="U3586" s="127" t="str">
        <f>IFERROR(VLOOKUP(V3586,TRANSPORTE!$A$4:$B$99,2,0),"")</f>
        <v/>
      </c>
      <c r="Y3586" s="127" t="str">
        <f>IFERROR(VLOOKUP(V3586,TRANSPORTE!$A$4:$C$99,3,0),"")</f>
        <v/>
      </c>
      <c r="Z3586" s="127" t="str">
        <f>IFERROR(VLOOKUP(V3586,TRANSPORTE!$A$4:$D$99,4,0),"")</f>
        <v/>
      </c>
      <c r="AA3586" s="127" t="str">
        <f>IFERROR(VLOOKUP(V3586,TRANSPORTE!$A$4:$E$99,5,0),"")</f>
        <v/>
      </c>
      <c r="AB3586" s="127" t="str">
        <f t="shared" si="406"/>
        <v/>
      </c>
      <c r="AC3586" s="127" t="str">
        <f t="shared" si="405"/>
        <v/>
      </c>
      <c r="AE3586" s="132" t="str">
        <f t="shared" ref="AE3586:AE3649" si="410">IF(N3586&lt;&gt;"",IF(N3586=N3585,AE3585,AE3585+1),"")</f>
        <v/>
      </c>
      <c r="AH3586" s="127" t="str">
        <f t="shared" si="409"/>
        <v/>
      </c>
    </row>
    <row r="3587" spans="2:34" x14ac:dyDescent="0.3">
      <c r="B3587" s="127" t="str">
        <f t="shared" si="407"/>
        <v/>
      </c>
      <c r="C3587" s="127" t="str">
        <f t="shared" si="408"/>
        <v/>
      </c>
      <c r="E3587" s="159"/>
      <c r="F3587" s="148" t="str">
        <f>IFERROR(VLOOKUP(CONCATENATE(G3587,E3587),LOTES!$A$6:$D$1002,4,0),"")</f>
        <v/>
      </c>
      <c r="H3587" s="136" t="str">
        <f>IFERROR(VLOOKUP(CONCATENATE(G3587,E3587),LOTES!$A$6:$F$1000,6,0),"")</f>
        <v/>
      </c>
      <c r="I3587" s="132" t="str">
        <f t="shared" si="404"/>
        <v/>
      </c>
      <c r="R3587" s="132" t="str">
        <f>IFERROR(VLOOKUP(Q3587,PROVEEDORES!$A$2:$B$100,2,0),"")</f>
        <v/>
      </c>
      <c r="U3587" s="127" t="str">
        <f>IFERROR(VLOOKUP(V3587,TRANSPORTE!$A$4:$B$99,2,0),"")</f>
        <v/>
      </c>
      <c r="Y3587" s="127" t="str">
        <f>IFERROR(VLOOKUP(V3587,TRANSPORTE!$A$4:$C$99,3,0),"")</f>
        <v/>
      </c>
      <c r="Z3587" s="127" t="str">
        <f>IFERROR(VLOOKUP(V3587,TRANSPORTE!$A$4:$D$99,4,0),"")</f>
        <v/>
      </c>
      <c r="AA3587" s="127" t="str">
        <f>IFERROR(VLOOKUP(V3587,TRANSPORTE!$A$4:$E$99,5,0),"")</f>
        <v/>
      </c>
      <c r="AB3587" s="127" t="str">
        <f t="shared" si="406"/>
        <v/>
      </c>
      <c r="AC3587" s="127" t="str">
        <f t="shared" si="405"/>
        <v/>
      </c>
      <c r="AE3587" s="132" t="str">
        <f t="shared" si="410"/>
        <v/>
      </c>
      <c r="AH3587" s="127" t="str">
        <f t="shared" si="409"/>
        <v/>
      </c>
    </row>
    <row r="3588" spans="2:34" x14ac:dyDescent="0.3">
      <c r="B3588" s="127" t="str">
        <f t="shared" si="407"/>
        <v/>
      </c>
      <c r="C3588" s="127" t="str">
        <f t="shared" si="408"/>
        <v/>
      </c>
      <c r="E3588" s="159"/>
      <c r="F3588" s="148" t="str">
        <f>IFERROR(VLOOKUP(CONCATENATE(G3588,E3588),LOTES!$A$6:$D$1002,4,0),"")</f>
        <v/>
      </c>
      <c r="H3588" s="136" t="str">
        <f>IFERROR(VLOOKUP(CONCATENATE(G3588,E3588),LOTES!$A$6:$F$1000,6,0),"")</f>
        <v/>
      </c>
      <c r="I3588" s="132" t="str">
        <f t="shared" si="404"/>
        <v/>
      </c>
      <c r="R3588" s="132" t="str">
        <f>IFERROR(VLOOKUP(Q3588,PROVEEDORES!$A$2:$B$100,2,0),"")</f>
        <v/>
      </c>
      <c r="U3588" s="127" t="str">
        <f>IFERROR(VLOOKUP(V3588,TRANSPORTE!$A$4:$B$99,2,0),"")</f>
        <v/>
      </c>
      <c r="Y3588" s="127" t="str">
        <f>IFERROR(VLOOKUP(V3588,TRANSPORTE!$A$4:$C$99,3,0),"")</f>
        <v/>
      </c>
      <c r="Z3588" s="127" t="str">
        <f>IFERROR(VLOOKUP(V3588,TRANSPORTE!$A$4:$D$99,4,0),"")</f>
        <v/>
      </c>
      <c r="AA3588" s="127" t="str">
        <f>IFERROR(VLOOKUP(V3588,TRANSPORTE!$A$4:$E$99,5,0),"")</f>
        <v/>
      </c>
      <c r="AB3588" s="127" t="str">
        <f t="shared" si="406"/>
        <v/>
      </c>
      <c r="AC3588" s="127" t="str">
        <f t="shared" si="405"/>
        <v/>
      </c>
      <c r="AE3588" s="132" t="str">
        <f t="shared" si="410"/>
        <v/>
      </c>
      <c r="AH3588" s="127" t="str">
        <f t="shared" si="409"/>
        <v/>
      </c>
    </row>
    <row r="3589" spans="2:34" x14ac:dyDescent="0.3">
      <c r="B3589" s="127" t="str">
        <f t="shared" si="407"/>
        <v/>
      </c>
      <c r="C3589" s="127" t="str">
        <f t="shared" si="408"/>
        <v/>
      </c>
      <c r="E3589" s="159"/>
      <c r="F3589" s="148" t="str">
        <f>IFERROR(VLOOKUP(CONCATENATE(G3589,E3589),LOTES!$A$6:$D$1002,4,0),"")</f>
        <v/>
      </c>
      <c r="H3589" s="136" t="str">
        <f>IFERROR(VLOOKUP(CONCATENATE(G3589,E3589),LOTES!$A$6:$F$1000,6,0),"")</f>
        <v/>
      </c>
      <c r="I3589" s="132" t="str">
        <f t="shared" si="404"/>
        <v/>
      </c>
      <c r="R3589" s="132" t="str">
        <f>IFERROR(VLOOKUP(Q3589,PROVEEDORES!$A$2:$B$100,2,0),"")</f>
        <v/>
      </c>
      <c r="U3589" s="127" t="str">
        <f>IFERROR(VLOOKUP(V3589,TRANSPORTE!$A$4:$B$99,2,0),"")</f>
        <v/>
      </c>
      <c r="Y3589" s="127" t="str">
        <f>IFERROR(VLOOKUP(V3589,TRANSPORTE!$A$4:$C$99,3,0),"")</f>
        <v/>
      </c>
      <c r="Z3589" s="127" t="str">
        <f>IFERROR(VLOOKUP(V3589,TRANSPORTE!$A$4:$D$99,4,0),"")</f>
        <v/>
      </c>
      <c r="AA3589" s="127" t="str">
        <f>IFERROR(VLOOKUP(V3589,TRANSPORTE!$A$4:$E$99,5,0),"")</f>
        <v/>
      </c>
      <c r="AB3589" s="127" t="str">
        <f t="shared" si="406"/>
        <v/>
      </c>
      <c r="AC3589" s="127" t="str">
        <f t="shared" si="405"/>
        <v/>
      </c>
      <c r="AE3589" s="132" t="str">
        <f t="shared" si="410"/>
        <v/>
      </c>
      <c r="AH3589" s="127" t="str">
        <f t="shared" si="409"/>
        <v/>
      </c>
    </row>
    <row r="3590" spans="2:34" x14ac:dyDescent="0.3">
      <c r="B3590" s="127" t="str">
        <f t="shared" si="407"/>
        <v/>
      </c>
      <c r="C3590" s="127" t="str">
        <f t="shared" si="408"/>
        <v/>
      </c>
      <c r="E3590" s="159"/>
      <c r="F3590" s="148" t="str">
        <f>IFERROR(VLOOKUP(CONCATENATE(G3590,E3590),LOTES!$A$6:$D$1002,4,0),"")</f>
        <v/>
      </c>
      <c r="H3590" s="136" t="str">
        <f>IFERROR(VLOOKUP(CONCATENATE(G3590,E3590),LOTES!$A$6:$F$1000,6,0),"")</f>
        <v/>
      </c>
      <c r="I3590" s="132" t="str">
        <f t="shared" ref="I3590:I3653" si="411">IF(E3590&lt;&gt;"",IFERROR(IF(N3590&lt;&gt;N3589,1,IF(E3590=E3589,I3589,I3589+1)),""),"")</f>
        <v/>
      </c>
      <c r="R3590" s="132" t="str">
        <f>IFERROR(VLOOKUP(Q3590,PROVEEDORES!$A$2:$B$100,2,0),"")</f>
        <v/>
      </c>
      <c r="U3590" s="127" t="str">
        <f>IFERROR(VLOOKUP(V3590,TRANSPORTE!$A$4:$B$99,2,0),"")</f>
        <v/>
      </c>
      <c r="Y3590" s="127" t="str">
        <f>IFERROR(VLOOKUP(V3590,TRANSPORTE!$A$4:$C$99,3,0),"")</f>
        <v/>
      </c>
      <c r="Z3590" s="127" t="str">
        <f>IFERROR(VLOOKUP(V3590,TRANSPORTE!$A$4:$D$99,4,0),"")</f>
        <v/>
      </c>
      <c r="AA3590" s="127" t="str">
        <f>IFERROR(VLOOKUP(V3590,TRANSPORTE!$A$4:$E$99,5,0),"")</f>
        <v/>
      </c>
      <c r="AB3590" s="127" t="str">
        <f t="shared" si="406"/>
        <v/>
      </c>
      <c r="AC3590" s="127" t="str">
        <f t="shared" ref="AC3590:AC3653" si="412">IF(N3590&lt;&gt;"",1,"")</f>
        <v/>
      </c>
      <c r="AE3590" s="132" t="str">
        <f t="shared" si="410"/>
        <v/>
      </c>
      <c r="AH3590" s="127" t="str">
        <f t="shared" si="409"/>
        <v/>
      </c>
    </row>
    <row r="3591" spans="2:34" x14ac:dyDescent="0.3">
      <c r="B3591" s="127" t="str">
        <f t="shared" si="407"/>
        <v/>
      </c>
      <c r="C3591" s="127" t="str">
        <f t="shared" si="408"/>
        <v/>
      </c>
      <c r="E3591" s="159"/>
      <c r="F3591" s="148" t="str">
        <f>IFERROR(VLOOKUP(CONCATENATE(G3591,E3591),LOTES!$A$6:$D$1002,4,0),"")</f>
        <v/>
      </c>
      <c r="H3591" s="136" t="str">
        <f>IFERROR(VLOOKUP(CONCATENATE(G3591,E3591),LOTES!$A$6:$F$1000,6,0),"")</f>
        <v/>
      </c>
      <c r="I3591" s="132" t="str">
        <f t="shared" si="411"/>
        <v/>
      </c>
      <c r="R3591" s="132" t="str">
        <f>IFERROR(VLOOKUP(Q3591,PROVEEDORES!$A$2:$B$100,2,0),"")</f>
        <v/>
      </c>
      <c r="U3591" s="127" t="str">
        <f>IFERROR(VLOOKUP(V3591,TRANSPORTE!$A$4:$B$99,2,0),"")</f>
        <v/>
      </c>
      <c r="Y3591" s="127" t="str">
        <f>IFERROR(VLOOKUP(V3591,TRANSPORTE!$A$4:$C$99,3,0),"")</f>
        <v/>
      </c>
      <c r="Z3591" s="127" t="str">
        <f>IFERROR(VLOOKUP(V3591,TRANSPORTE!$A$4:$D$99,4,0),"")</f>
        <v/>
      </c>
      <c r="AA3591" s="127" t="str">
        <f>IFERROR(VLOOKUP(V3591,TRANSPORTE!$A$4:$E$99,5,0),"")</f>
        <v/>
      </c>
      <c r="AB3591" s="127" t="str">
        <f t="shared" si="406"/>
        <v/>
      </c>
      <c r="AC3591" s="127" t="str">
        <f t="shared" si="412"/>
        <v/>
      </c>
      <c r="AE3591" s="132" t="str">
        <f t="shared" si="410"/>
        <v/>
      </c>
      <c r="AH3591" s="127" t="str">
        <f t="shared" si="409"/>
        <v/>
      </c>
    </row>
    <row r="3592" spans="2:34" x14ac:dyDescent="0.3">
      <c r="B3592" s="127" t="str">
        <f t="shared" si="407"/>
        <v/>
      </c>
      <c r="C3592" s="127" t="str">
        <f t="shared" si="408"/>
        <v/>
      </c>
      <c r="E3592" s="159"/>
      <c r="F3592" s="148" t="str">
        <f>IFERROR(VLOOKUP(CONCATENATE(G3592,E3592),LOTES!$A$6:$D$1002,4,0),"")</f>
        <v/>
      </c>
      <c r="H3592" s="136" t="str">
        <f>IFERROR(VLOOKUP(CONCATENATE(G3592,E3592),LOTES!$A$6:$F$1000,6,0),"")</f>
        <v/>
      </c>
      <c r="I3592" s="132" t="str">
        <f t="shared" si="411"/>
        <v/>
      </c>
      <c r="R3592" s="132" t="str">
        <f>IFERROR(VLOOKUP(Q3592,PROVEEDORES!$A$2:$B$100,2,0),"")</f>
        <v/>
      </c>
      <c r="U3592" s="127" t="str">
        <f>IFERROR(VLOOKUP(V3592,TRANSPORTE!$A$4:$B$99,2,0),"")</f>
        <v/>
      </c>
      <c r="Y3592" s="127" t="str">
        <f>IFERROR(VLOOKUP(V3592,TRANSPORTE!$A$4:$C$99,3,0),"")</f>
        <v/>
      </c>
      <c r="Z3592" s="127" t="str">
        <f>IFERROR(VLOOKUP(V3592,TRANSPORTE!$A$4:$D$99,4,0),"")</f>
        <v/>
      </c>
      <c r="AA3592" s="127" t="str">
        <f>IFERROR(VLOOKUP(V3592,TRANSPORTE!$A$4:$E$99,5,0),"")</f>
        <v/>
      </c>
      <c r="AB3592" s="127" t="str">
        <f t="shared" si="406"/>
        <v/>
      </c>
      <c r="AC3592" s="127" t="str">
        <f t="shared" si="412"/>
        <v/>
      </c>
      <c r="AE3592" s="132" t="str">
        <f t="shared" si="410"/>
        <v/>
      </c>
      <c r="AH3592" s="127" t="str">
        <f t="shared" si="409"/>
        <v/>
      </c>
    </row>
    <row r="3593" spans="2:34" x14ac:dyDescent="0.3">
      <c r="B3593" s="127" t="str">
        <f t="shared" si="407"/>
        <v/>
      </c>
      <c r="C3593" s="127" t="str">
        <f t="shared" si="408"/>
        <v/>
      </c>
      <c r="E3593" s="159"/>
      <c r="F3593" s="148" t="str">
        <f>IFERROR(VLOOKUP(CONCATENATE(G3593,E3593),LOTES!$A$6:$D$1002,4,0),"")</f>
        <v/>
      </c>
      <c r="H3593" s="136" t="str">
        <f>IFERROR(VLOOKUP(CONCATENATE(G3593,E3593),LOTES!$A$6:$F$1000,6,0),"")</f>
        <v/>
      </c>
      <c r="I3593" s="132" t="str">
        <f t="shared" si="411"/>
        <v/>
      </c>
      <c r="R3593" s="132" t="str">
        <f>IFERROR(VLOOKUP(Q3593,PROVEEDORES!$A$2:$B$100,2,0),"")</f>
        <v/>
      </c>
      <c r="U3593" s="127" t="str">
        <f>IFERROR(VLOOKUP(V3593,TRANSPORTE!$A$4:$B$99,2,0),"")</f>
        <v/>
      </c>
      <c r="Y3593" s="127" t="str">
        <f>IFERROR(VLOOKUP(V3593,TRANSPORTE!$A$4:$C$99,3,0),"")</f>
        <v/>
      </c>
      <c r="Z3593" s="127" t="str">
        <f>IFERROR(VLOOKUP(V3593,TRANSPORTE!$A$4:$D$99,4,0),"")</f>
        <v/>
      </c>
      <c r="AA3593" s="127" t="str">
        <f>IFERROR(VLOOKUP(V3593,TRANSPORTE!$A$4:$E$99,5,0),"")</f>
        <v/>
      </c>
      <c r="AB3593" s="127" t="str">
        <f t="shared" si="406"/>
        <v/>
      </c>
      <c r="AC3593" s="127" t="str">
        <f t="shared" si="412"/>
        <v/>
      </c>
      <c r="AE3593" s="132" t="str">
        <f t="shared" si="410"/>
        <v/>
      </c>
      <c r="AH3593" s="127" t="str">
        <f t="shared" si="409"/>
        <v/>
      </c>
    </row>
    <row r="3594" spans="2:34" x14ac:dyDescent="0.3">
      <c r="B3594" s="127" t="str">
        <f t="shared" si="407"/>
        <v/>
      </c>
      <c r="C3594" s="127" t="str">
        <f t="shared" si="408"/>
        <v/>
      </c>
      <c r="E3594" s="159"/>
      <c r="F3594" s="148" t="str">
        <f>IFERROR(VLOOKUP(CONCATENATE(G3594,E3594),LOTES!$A$6:$D$1002,4,0),"")</f>
        <v/>
      </c>
      <c r="H3594" s="136" t="str">
        <f>IFERROR(VLOOKUP(CONCATENATE(G3594,E3594),LOTES!$A$6:$F$1000,6,0),"")</f>
        <v/>
      </c>
      <c r="I3594" s="132" t="str">
        <f t="shared" si="411"/>
        <v/>
      </c>
      <c r="R3594" s="132" t="str">
        <f>IFERROR(VLOOKUP(Q3594,PROVEEDORES!$A$2:$B$100,2,0),"")</f>
        <v/>
      </c>
      <c r="U3594" s="127" t="str">
        <f>IFERROR(VLOOKUP(V3594,TRANSPORTE!$A$4:$B$99,2,0),"")</f>
        <v/>
      </c>
      <c r="Y3594" s="127" t="str">
        <f>IFERROR(VLOOKUP(V3594,TRANSPORTE!$A$4:$C$99,3,0),"")</f>
        <v/>
      </c>
      <c r="Z3594" s="127" t="str">
        <f>IFERROR(VLOOKUP(V3594,TRANSPORTE!$A$4:$D$99,4,0),"")</f>
        <v/>
      </c>
      <c r="AA3594" s="127" t="str">
        <f>IFERROR(VLOOKUP(V3594,TRANSPORTE!$A$4:$E$99,5,0),"")</f>
        <v/>
      </c>
      <c r="AB3594" s="127" t="str">
        <f t="shared" si="406"/>
        <v/>
      </c>
      <c r="AC3594" s="127" t="str">
        <f t="shared" si="412"/>
        <v/>
      </c>
      <c r="AE3594" s="132" t="str">
        <f t="shared" si="410"/>
        <v/>
      </c>
      <c r="AH3594" s="127" t="str">
        <f t="shared" si="409"/>
        <v/>
      </c>
    </row>
    <row r="3595" spans="2:34" x14ac:dyDescent="0.3">
      <c r="B3595" s="127" t="str">
        <f t="shared" si="407"/>
        <v/>
      </c>
      <c r="C3595" s="127" t="str">
        <f t="shared" si="408"/>
        <v/>
      </c>
      <c r="E3595" s="159"/>
      <c r="F3595" s="148" t="str">
        <f>IFERROR(VLOOKUP(CONCATENATE(G3595,E3595),LOTES!$A$6:$D$1002,4,0),"")</f>
        <v/>
      </c>
      <c r="H3595" s="136" t="str">
        <f>IFERROR(VLOOKUP(CONCATENATE(G3595,E3595),LOTES!$A$6:$F$1000,6,0),"")</f>
        <v/>
      </c>
      <c r="I3595" s="132" t="str">
        <f t="shared" si="411"/>
        <v/>
      </c>
      <c r="R3595" s="132" t="str">
        <f>IFERROR(VLOOKUP(Q3595,PROVEEDORES!$A$2:$B$100,2,0),"")</f>
        <v/>
      </c>
      <c r="U3595" s="127" t="str">
        <f>IFERROR(VLOOKUP(V3595,TRANSPORTE!$A$4:$B$99,2,0),"")</f>
        <v/>
      </c>
      <c r="Y3595" s="127" t="str">
        <f>IFERROR(VLOOKUP(V3595,TRANSPORTE!$A$4:$C$99,3,0),"")</f>
        <v/>
      </c>
      <c r="Z3595" s="127" t="str">
        <f>IFERROR(VLOOKUP(V3595,TRANSPORTE!$A$4:$D$99,4,0),"")</f>
        <v/>
      </c>
      <c r="AA3595" s="127" t="str">
        <f>IFERROR(VLOOKUP(V3595,TRANSPORTE!$A$4:$E$99,5,0),"")</f>
        <v/>
      </c>
      <c r="AB3595" s="127" t="str">
        <f t="shared" ref="AB3595:AB3658" si="413">IF(N3595&lt;&gt;"",IF(A3595&lt;&gt;A3594,1,IF(N3595=N3594,AB3594,AB3594+1)),"")</f>
        <v/>
      </c>
      <c r="AC3595" s="127" t="str">
        <f t="shared" si="412"/>
        <v/>
      </c>
      <c r="AE3595" s="132" t="str">
        <f t="shared" si="410"/>
        <v/>
      </c>
      <c r="AH3595" s="127" t="str">
        <f t="shared" si="409"/>
        <v/>
      </c>
    </row>
    <row r="3596" spans="2:34" x14ac:dyDescent="0.3">
      <c r="B3596" s="127" t="str">
        <f t="shared" si="407"/>
        <v/>
      </c>
      <c r="C3596" s="127" t="str">
        <f t="shared" si="408"/>
        <v/>
      </c>
      <c r="E3596" s="159"/>
      <c r="F3596" s="148" t="str">
        <f>IFERROR(VLOOKUP(CONCATENATE(G3596,E3596),LOTES!$A$6:$D$1002,4,0),"")</f>
        <v/>
      </c>
      <c r="H3596" s="136" t="str">
        <f>IFERROR(VLOOKUP(CONCATENATE(G3596,E3596),LOTES!$A$6:$F$1000,6,0),"")</f>
        <v/>
      </c>
      <c r="I3596" s="132" t="str">
        <f t="shared" si="411"/>
        <v/>
      </c>
      <c r="R3596" s="132" t="str">
        <f>IFERROR(VLOOKUP(Q3596,PROVEEDORES!$A$2:$B$100,2,0),"")</f>
        <v/>
      </c>
      <c r="U3596" s="127" t="str">
        <f>IFERROR(VLOOKUP(V3596,TRANSPORTE!$A$4:$B$99,2,0),"")</f>
        <v/>
      </c>
      <c r="Y3596" s="127" t="str">
        <f>IFERROR(VLOOKUP(V3596,TRANSPORTE!$A$4:$C$99,3,0),"")</f>
        <v/>
      </c>
      <c r="Z3596" s="127" t="str">
        <f>IFERROR(VLOOKUP(V3596,TRANSPORTE!$A$4:$D$99,4,0),"")</f>
        <v/>
      </c>
      <c r="AA3596" s="127" t="str">
        <f>IFERROR(VLOOKUP(V3596,TRANSPORTE!$A$4:$E$99,5,0),"")</f>
        <v/>
      </c>
      <c r="AB3596" s="127" t="str">
        <f t="shared" si="413"/>
        <v/>
      </c>
      <c r="AC3596" s="127" t="str">
        <f t="shared" si="412"/>
        <v/>
      </c>
      <c r="AE3596" s="132" t="str">
        <f t="shared" si="410"/>
        <v/>
      </c>
      <c r="AH3596" s="127" t="str">
        <f t="shared" si="409"/>
        <v/>
      </c>
    </row>
    <row r="3597" spans="2:34" x14ac:dyDescent="0.3">
      <c r="B3597" s="127" t="str">
        <f t="shared" si="407"/>
        <v/>
      </c>
      <c r="C3597" s="127" t="str">
        <f t="shared" si="408"/>
        <v/>
      </c>
      <c r="E3597" s="159"/>
      <c r="F3597" s="148" t="str">
        <f>IFERROR(VLOOKUP(CONCATENATE(G3597,E3597),LOTES!$A$6:$D$1002,4,0),"")</f>
        <v/>
      </c>
      <c r="H3597" s="136" t="str">
        <f>IFERROR(VLOOKUP(CONCATENATE(G3597,E3597),LOTES!$A$6:$F$1000,6,0),"")</f>
        <v/>
      </c>
      <c r="I3597" s="132" t="str">
        <f t="shared" si="411"/>
        <v/>
      </c>
      <c r="R3597" s="132" t="str">
        <f>IFERROR(VLOOKUP(Q3597,PROVEEDORES!$A$2:$B$100,2,0),"")</f>
        <v/>
      </c>
      <c r="U3597" s="127" t="str">
        <f>IFERROR(VLOOKUP(V3597,TRANSPORTE!$A$4:$B$99,2,0),"")</f>
        <v/>
      </c>
      <c r="Y3597" s="127" t="str">
        <f>IFERROR(VLOOKUP(V3597,TRANSPORTE!$A$4:$C$99,3,0),"")</f>
        <v/>
      </c>
      <c r="Z3597" s="127" t="str">
        <f>IFERROR(VLOOKUP(V3597,TRANSPORTE!$A$4:$D$99,4,0),"")</f>
        <v/>
      </c>
      <c r="AA3597" s="127" t="str">
        <f>IFERROR(VLOOKUP(V3597,TRANSPORTE!$A$4:$E$99,5,0),"")</f>
        <v/>
      </c>
      <c r="AB3597" s="127" t="str">
        <f t="shared" si="413"/>
        <v/>
      </c>
      <c r="AC3597" s="127" t="str">
        <f t="shared" si="412"/>
        <v/>
      </c>
      <c r="AE3597" s="132" t="str">
        <f t="shared" si="410"/>
        <v/>
      </c>
      <c r="AH3597" s="127" t="str">
        <f t="shared" si="409"/>
        <v/>
      </c>
    </row>
    <row r="3598" spans="2:34" x14ac:dyDescent="0.3">
      <c r="B3598" s="127" t="str">
        <f t="shared" si="407"/>
        <v/>
      </c>
      <c r="C3598" s="127" t="str">
        <f t="shared" si="408"/>
        <v/>
      </c>
      <c r="E3598" s="159"/>
      <c r="F3598" s="148" t="str">
        <f>IFERROR(VLOOKUP(CONCATENATE(G3598,E3598),LOTES!$A$6:$D$1002,4,0),"")</f>
        <v/>
      </c>
      <c r="H3598" s="136" t="str">
        <f>IFERROR(VLOOKUP(CONCATENATE(G3598,E3598),LOTES!$A$6:$F$1000,6,0),"")</f>
        <v/>
      </c>
      <c r="I3598" s="132" t="str">
        <f t="shared" si="411"/>
        <v/>
      </c>
      <c r="R3598" s="132" t="str">
        <f>IFERROR(VLOOKUP(Q3598,PROVEEDORES!$A$2:$B$100,2,0),"")</f>
        <v/>
      </c>
      <c r="U3598" s="127" t="str">
        <f>IFERROR(VLOOKUP(V3598,TRANSPORTE!$A$4:$B$99,2,0),"")</f>
        <v/>
      </c>
      <c r="Y3598" s="127" t="str">
        <f>IFERROR(VLOOKUP(V3598,TRANSPORTE!$A$4:$C$99,3,0),"")</f>
        <v/>
      </c>
      <c r="Z3598" s="127" t="str">
        <f>IFERROR(VLOOKUP(V3598,TRANSPORTE!$A$4:$D$99,4,0),"")</f>
        <v/>
      </c>
      <c r="AA3598" s="127" t="str">
        <f>IFERROR(VLOOKUP(V3598,TRANSPORTE!$A$4:$E$99,5,0),"")</f>
        <v/>
      </c>
      <c r="AB3598" s="127" t="str">
        <f t="shared" si="413"/>
        <v/>
      </c>
      <c r="AC3598" s="127" t="str">
        <f t="shared" si="412"/>
        <v/>
      </c>
      <c r="AE3598" s="132" t="str">
        <f t="shared" si="410"/>
        <v/>
      </c>
      <c r="AH3598" s="127" t="str">
        <f t="shared" si="409"/>
        <v/>
      </c>
    </row>
    <row r="3599" spans="2:34" x14ac:dyDescent="0.3">
      <c r="B3599" s="127" t="str">
        <f t="shared" si="407"/>
        <v/>
      </c>
      <c r="C3599" s="127" t="str">
        <f t="shared" si="408"/>
        <v/>
      </c>
      <c r="E3599" s="159"/>
      <c r="F3599" s="148" t="str">
        <f>IFERROR(VLOOKUP(CONCATENATE(G3599,E3599),LOTES!$A$6:$D$1002,4,0),"")</f>
        <v/>
      </c>
      <c r="H3599" s="136" t="str">
        <f>IFERROR(VLOOKUP(CONCATENATE(G3599,E3599),LOTES!$A$6:$F$1000,6,0),"")</f>
        <v/>
      </c>
      <c r="I3599" s="132" t="str">
        <f t="shared" si="411"/>
        <v/>
      </c>
      <c r="R3599" s="132" t="str">
        <f>IFERROR(VLOOKUP(Q3599,PROVEEDORES!$A$2:$B$100,2,0),"")</f>
        <v/>
      </c>
      <c r="U3599" s="127" t="str">
        <f>IFERROR(VLOOKUP(V3599,TRANSPORTE!$A$4:$B$99,2,0),"")</f>
        <v/>
      </c>
      <c r="Y3599" s="127" t="str">
        <f>IFERROR(VLOOKUP(V3599,TRANSPORTE!$A$4:$C$99,3,0),"")</f>
        <v/>
      </c>
      <c r="Z3599" s="127" t="str">
        <f>IFERROR(VLOOKUP(V3599,TRANSPORTE!$A$4:$D$99,4,0),"")</f>
        <v/>
      </c>
      <c r="AA3599" s="127" t="str">
        <f>IFERROR(VLOOKUP(V3599,TRANSPORTE!$A$4:$E$99,5,0),"")</f>
        <v/>
      </c>
      <c r="AB3599" s="127" t="str">
        <f t="shared" si="413"/>
        <v/>
      </c>
      <c r="AC3599" s="127" t="str">
        <f t="shared" si="412"/>
        <v/>
      </c>
      <c r="AE3599" s="132" t="str">
        <f t="shared" si="410"/>
        <v/>
      </c>
      <c r="AH3599" s="127" t="str">
        <f t="shared" si="409"/>
        <v/>
      </c>
    </row>
    <row r="3600" spans="2:34" x14ac:dyDescent="0.3">
      <c r="B3600" s="127" t="str">
        <f t="shared" si="407"/>
        <v/>
      </c>
      <c r="C3600" s="127" t="str">
        <f t="shared" si="408"/>
        <v/>
      </c>
      <c r="E3600" s="159"/>
      <c r="F3600" s="148" t="str">
        <f>IFERROR(VLOOKUP(CONCATENATE(G3600,E3600),LOTES!$A$6:$D$1002,4,0),"")</f>
        <v/>
      </c>
      <c r="H3600" s="136" t="str">
        <f>IFERROR(VLOOKUP(CONCATENATE(G3600,E3600),LOTES!$A$6:$F$1000,6,0),"")</f>
        <v/>
      </c>
      <c r="I3600" s="132" t="str">
        <f t="shared" si="411"/>
        <v/>
      </c>
      <c r="R3600" s="132" t="str">
        <f>IFERROR(VLOOKUP(Q3600,PROVEEDORES!$A$2:$B$100,2,0),"")</f>
        <v/>
      </c>
      <c r="U3600" s="127" t="str">
        <f>IFERROR(VLOOKUP(V3600,TRANSPORTE!$A$4:$B$99,2,0),"")</f>
        <v/>
      </c>
      <c r="Y3600" s="127" t="str">
        <f>IFERROR(VLOOKUP(V3600,TRANSPORTE!$A$4:$C$99,3,0),"")</f>
        <v/>
      </c>
      <c r="Z3600" s="127" t="str">
        <f>IFERROR(VLOOKUP(V3600,TRANSPORTE!$A$4:$D$99,4,0),"")</f>
        <v/>
      </c>
      <c r="AA3600" s="127" t="str">
        <f>IFERROR(VLOOKUP(V3600,TRANSPORTE!$A$4:$E$99,5,0),"")</f>
        <v/>
      </c>
      <c r="AB3600" s="127" t="str">
        <f t="shared" si="413"/>
        <v/>
      </c>
      <c r="AC3600" s="127" t="str">
        <f t="shared" si="412"/>
        <v/>
      </c>
      <c r="AE3600" s="132" t="str">
        <f t="shared" si="410"/>
        <v/>
      </c>
      <c r="AH3600" s="127" t="str">
        <f t="shared" si="409"/>
        <v/>
      </c>
    </row>
    <row r="3601" spans="2:34" x14ac:dyDescent="0.3">
      <c r="B3601" s="127" t="str">
        <f t="shared" si="407"/>
        <v/>
      </c>
      <c r="C3601" s="127" t="str">
        <f t="shared" si="408"/>
        <v/>
      </c>
      <c r="E3601" s="159"/>
      <c r="F3601" s="148" t="str">
        <f>IFERROR(VLOOKUP(CONCATENATE(G3601,E3601),LOTES!$A$6:$D$1002,4,0),"")</f>
        <v/>
      </c>
      <c r="H3601" s="136" t="str">
        <f>IFERROR(VLOOKUP(CONCATENATE(G3601,E3601),LOTES!$A$6:$F$1000,6,0),"")</f>
        <v/>
      </c>
      <c r="I3601" s="132" t="str">
        <f t="shared" si="411"/>
        <v/>
      </c>
      <c r="R3601" s="132" t="str">
        <f>IFERROR(VLOOKUP(Q3601,PROVEEDORES!$A$2:$B$100,2,0),"")</f>
        <v/>
      </c>
      <c r="U3601" s="127" t="str">
        <f>IFERROR(VLOOKUP(V3601,TRANSPORTE!$A$4:$B$99,2,0),"")</f>
        <v/>
      </c>
      <c r="Y3601" s="127" t="str">
        <f>IFERROR(VLOOKUP(V3601,TRANSPORTE!$A$4:$C$99,3,0),"")</f>
        <v/>
      </c>
      <c r="Z3601" s="127" t="str">
        <f>IFERROR(VLOOKUP(V3601,TRANSPORTE!$A$4:$D$99,4,0),"")</f>
        <v/>
      </c>
      <c r="AA3601" s="127" t="str">
        <f>IFERROR(VLOOKUP(V3601,TRANSPORTE!$A$4:$E$99,5,0),"")</f>
        <v/>
      </c>
      <c r="AB3601" s="127" t="str">
        <f t="shared" si="413"/>
        <v/>
      </c>
      <c r="AC3601" s="127" t="str">
        <f t="shared" si="412"/>
        <v/>
      </c>
      <c r="AE3601" s="132" t="str">
        <f t="shared" si="410"/>
        <v/>
      </c>
      <c r="AH3601" s="127" t="str">
        <f t="shared" si="409"/>
        <v/>
      </c>
    </row>
    <row r="3602" spans="2:34" x14ac:dyDescent="0.3">
      <c r="B3602" s="127" t="str">
        <f t="shared" si="407"/>
        <v/>
      </c>
      <c r="C3602" s="127" t="str">
        <f t="shared" si="408"/>
        <v/>
      </c>
      <c r="E3602" s="159"/>
      <c r="F3602" s="148" t="str">
        <f>IFERROR(VLOOKUP(CONCATENATE(G3602,E3602),LOTES!$A$6:$D$1002,4,0),"")</f>
        <v/>
      </c>
      <c r="H3602" s="136" t="str">
        <f>IFERROR(VLOOKUP(CONCATENATE(G3602,E3602),LOTES!$A$6:$F$1000,6,0),"")</f>
        <v/>
      </c>
      <c r="I3602" s="132" t="str">
        <f t="shared" si="411"/>
        <v/>
      </c>
      <c r="R3602" s="132" t="str">
        <f>IFERROR(VLOOKUP(Q3602,PROVEEDORES!$A$2:$B$100,2,0),"")</f>
        <v/>
      </c>
      <c r="U3602" s="127" t="str">
        <f>IFERROR(VLOOKUP(V3602,TRANSPORTE!$A$4:$B$99,2,0),"")</f>
        <v/>
      </c>
      <c r="Y3602" s="127" t="str">
        <f>IFERROR(VLOOKUP(V3602,TRANSPORTE!$A$4:$C$99,3,0),"")</f>
        <v/>
      </c>
      <c r="Z3602" s="127" t="str">
        <f>IFERROR(VLOOKUP(V3602,TRANSPORTE!$A$4:$D$99,4,0),"")</f>
        <v/>
      </c>
      <c r="AA3602" s="127" t="str">
        <f>IFERROR(VLOOKUP(V3602,TRANSPORTE!$A$4:$E$99,5,0),"")</f>
        <v/>
      </c>
      <c r="AB3602" s="127" t="str">
        <f t="shared" si="413"/>
        <v/>
      </c>
      <c r="AC3602" s="127" t="str">
        <f t="shared" si="412"/>
        <v/>
      </c>
      <c r="AE3602" s="132" t="str">
        <f t="shared" si="410"/>
        <v/>
      </c>
      <c r="AH3602" s="127" t="str">
        <f t="shared" si="409"/>
        <v/>
      </c>
    </row>
    <row r="3603" spans="2:34" x14ac:dyDescent="0.3">
      <c r="B3603" s="127" t="str">
        <f t="shared" si="407"/>
        <v/>
      </c>
      <c r="C3603" s="127" t="str">
        <f t="shared" si="408"/>
        <v/>
      </c>
      <c r="E3603" s="159"/>
      <c r="F3603" s="148" t="str">
        <f>IFERROR(VLOOKUP(CONCATENATE(G3603,E3603),LOTES!$A$6:$D$1002,4,0),"")</f>
        <v/>
      </c>
      <c r="H3603" s="136" t="str">
        <f>IFERROR(VLOOKUP(CONCATENATE(G3603,E3603),LOTES!$A$6:$F$1000,6,0),"")</f>
        <v/>
      </c>
      <c r="I3603" s="132" t="str">
        <f t="shared" si="411"/>
        <v/>
      </c>
      <c r="R3603" s="132" t="str">
        <f>IFERROR(VLOOKUP(Q3603,PROVEEDORES!$A$2:$B$100,2,0),"")</f>
        <v/>
      </c>
      <c r="U3603" s="127" t="str">
        <f>IFERROR(VLOOKUP(V3603,TRANSPORTE!$A$4:$B$99,2,0),"")</f>
        <v/>
      </c>
      <c r="Y3603" s="127" t="str">
        <f>IFERROR(VLOOKUP(V3603,TRANSPORTE!$A$4:$C$99,3,0),"")</f>
        <v/>
      </c>
      <c r="Z3603" s="127" t="str">
        <f>IFERROR(VLOOKUP(V3603,TRANSPORTE!$A$4:$D$99,4,0),"")</f>
        <v/>
      </c>
      <c r="AA3603" s="127" t="str">
        <f>IFERROR(VLOOKUP(V3603,TRANSPORTE!$A$4:$E$99,5,0),"")</f>
        <v/>
      </c>
      <c r="AB3603" s="127" t="str">
        <f t="shared" si="413"/>
        <v/>
      </c>
      <c r="AC3603" s="127" t="str">
        <f t="shared" si="412"/>
        <v/>
      </c>
      <c r="AE3603" s="132" t="str">
        <f t="shared" si="410"/>
        <v/>
      </c>
      <c r="AH3603" s="127" t="str">
        <f t="shared" si="409"/>
        <v/>
      </c>
    </row>
    <row r="3604" spans="2:34" x14ac:dyDescent="0.3">
      <c r="B3604" s="127" t="str">
        <f t="shared" si="407"/>
        <v/>
      </c>
      <c r="C3604" s="127" t="str">
        <f t="shared" si="408"/>
        <v/>
      </c>
      <c r="E3604" s="159"/>
      <c r="F3604" s="148" t="str">
        <f>IFERROR(VLOOKUP(CONCATENATE(G3604,E3604),LOTES!$A$6:$D$1002,4,0),"")</f>
        <v/>
      </c>
      <c r="H3604" s="136" t="str">
        <f>IFERROR(VLOOKUP(CONCATENATE(G3604,E3604),LOTES!$A$6:$F$1000,6,0),"")</f>
        <v/>
      </c>
      <c r="I3604" s="132" t="str">
        <f t="shared" si="411"/>
        <v/>
      </c>
      <c r="R3604" s="132" t="str">
        <f>IFERROR(VLOOKUP(Q3604,PROVEEDORES!$A$2:$B$100,2,0),"")</f>
        <v/>
      </c>
      <c r="U3604" s="127" t="str">
        <f>IFERROR(VLOOKUP(V3604,TRANSPORTE!$A$4:$B$99,2,0),"")</f>
        <v/>
      </c>
      <c r="Y3604" s="127" t="str">
        <f>IFERROR(VLOOKUP(V3604,TRANSPORTE!$A$4:$C$99,3,0),"")</f>
        <v/>
      </c>
      <c r="Z3604" s="127" t="str">
        <f>IFERROR(VLOOKUP(V3604,TRANSPORTE!$A$4:$D$99,4,0),"")</f>
        <v/>
      </c>
      <c r="AA3604" s="127" t="str">
        <f>IFERROR(VLOOKUP(V3604,TRANSPORTE!$A$4:$E$99,5,0),"")</f>
        <v/>
      </c>
      <c r="AB3604" s="127" t="str">
        <f t="shared" si="413"/>
        <v/>
      </c>
      <c r="AC3604" s="127" t="str">
        <f t="shared" si="412"/>
        <v/>
      </c>
      <c r="AE3604" s="132" t="str">
        <f t="shared" si="410"/>
        <v/>
      </c>
      <c r="AH3604" s="127" t="str">
        <f t="shared" si="409"/>
        <v/>
      </c>
    </row>
    <row r="3605" spans="2:34" x14ac:dyDescent="0.3">
      <c r="B3605" s="127" t="str">
        <f t="shared" si="407"/>
        <v/>
      </c>
      <c r="C3605" s="127" t="str">
        <f t="shared" si="408"/>
        <v/>
      </c>
      <c r="E3605" s="159"/>
      <c r="F3605" s="148" t="str">
        <f>IFERROR(VLOOKUP(CONCATENATE(G3605,E3605),LOTES!$A$6:$D$1002,4,0),"")</f>
        <v/>
      </c>
      <c r="H3605" s="136" t="str">
        <f>IFERROR(VLOOKUP(CONCATENATE(G3605,E3605),LOTES!$A$6:$F$1000,6,0),"")</f>
        <v/>
      </c>
      <c r="I3605" s="132" t="str">
        <f t="shared" si="411"/>
        <v/>
      </c>
      <c r="R3605" s="132" t="str">
        <f>IFERROR(VLOOKUP(Q3605,PROVEEDORES!$A$2:$B$100,2,0),"")</f>
        <v/>
      </c>
      <c r="U3605" s="127" t="str">
        <f>IFERROR(VLOOKUP(V3605,TRANSPORTE!$A$4:$B$99,2,0),"")</f>
        <v/>
      </c>
      <c r="Y3605" s="127" t="str">
        <f>IFERROR(VLOOKUP(V3605,TRANSPORTE!$A$4:$C$99,3,0),"")</f>
        <v/>
      </c>
      <c r="Z3605" s="127" t="str">
        <f>IFERROR(VLOOKUP(V3605,TRANSPORTE!$A$4:$D$99,4,0),"")</f>
        <v/>
      </c>
      <c r="AA3605" s="127" t="str">
        <f>IFERROR(VLOOKUP(V3605,TRANSPORTE!$A$4:$E$99,5,0),"")</f>
        <v/>
      </c>
      <c r="AB3605" s="127" t="str">
        <f t="shared" si="413"/>
        <v/>
      </c>
      <c r="AC3605" s="127" t="str">
        <f t="shared" si="412"/>
        <v/>
      </c>
      <c r="AE3605" s="132" t="str">
        <f t="shared" si="410"/>
        <v/>
      </c>
      <c r="AH3605" s="127" t="str">
        <f t="shared" si="409"/>
        <v/>
      </c>
    </row>
    <row r="3606" spans="2:34" x14ac:dyDescent="0.3">
      <c r="B3606" s="127" t="str">
        <f t="shared" si="407"/>
        <v/>
      </c>
      <c r="C3606" s="127" t="str">
        <f t="shared" si="408"/>
        <v/>
      </c>
      <c r="E3606" s="159"/>
      <c r="F3606" s="148" t="str">
        <f>IFERROR(VLOOKUP(CONCATENATE(G3606,E3606),LOTES!$A$6:$D$1002,4,0),"")</f>
        <v/>
      </c>
      <c r="H3606" s="136" t="str">
        <f>IFERROR(VLOOKUP(CONCATENATE(G3606,E3606),LOTES!$A$6:$F$1000,6,0),"")</f>
        <v/>
      </c>
      <c r="I3606" s="132" t="str">
        <f t="shared" si="411"/>
        <v/>
      </c>
      <c r="R3606" s="132" t="str">
        <f>IFERROR(VLOOKUP(Q3606,PROVEEDORES!$A$2:$B$100,2,0),"")</f>
        <v/>
      </c>
      <c r="U3606" s="127" t="str">
        <f>IFERROR(VLOOKUP(V3606,TRANSPORTE!$A$4:$B$99,2,0),"")</f>
        <v/>
      </c>
      <c r="Y3606" s="127" t="str">
        <f>IFERROR(VLOOKUP(V3606,TRANSPORTE!$A$4:$C$99,3,0),"")</f>
        <v/>
      </c>
      <c r="Z3606" s="127" t="str">
        <f>IFERROR(VLOOKUP(V3606,TRANSPORTE!$A$4:$D$99,4,0),"")</f>
        <v/>
      </c>
      <c r="AA3606" s="127" t="str">
        <f>IFERROR(VLOOKUP(V3606,TRANSPORTE!$A$4:$E$99,5,0),"")</f>
        <v/>
      </c>
      <c r="AB3606" s="127" t="str">
        <f t="shared" si="413"/>
        <v/>
      </c>
      <c r="AC3606" s="127" t="str">
        <f t="shared" si="412"/>
        <v/>
      </c>
      <c r="AE3606" s="132" t="str">
        <f t="shared" si="410"/>
        <v/>
      </c>
      <c r="AH3606" s="127" t="str">
        <f t="shared" si="409"/>
        <v/>
      </c>
    </row>
    <row r="3607" spans="2:34" x14ac:dyDescent="0.3">
      <c r="B3607" s="127" t="str">
        <f t="shared" si="407"/>
        <v/>
      </c>
      <c r="C3607" s="127" t="str">
        <f t="shared" si="408"/>
        <v/>
      </c>
      <c r="E3607" s="159"/>
      <c r="F3607" s="148" t="str">
        <f>IFERROR(VLOOKUP(CONCATENATE(G3607,E3607),LOTES!$A$6:$D$1002,4,0),"")</f>
        <v/>
      </c>
      <c r="H3607" s="136" t="str">
        <f>IFERROR(VLOOKUP(CONCATENATE(G3607,E3607),LOTES!$A$6:$F$1000,6,0),"")</f>
        <v/>
      </c>
      <c r="I3607" s="132" t="str">
        <f t="shared" si="411"/>
        <v/>
      </c>
      <c r="R3607" s="132" t="str">
        <f>IFERROR(VLOOKUP(Q3607,PROVEEDORES!$A$2:$B$100,2,0),"")</f>
        <v/>
      </c>
      <c r="U3607" s="127" t="str">
        <f>IFERROR(VLOOKUP(V3607,TRANSPORTE!$A$4:$B$99,2,0),"")</f>
        <v/>
      </c>
      <c r="Y3607" s="127" t="str">
        <f>IFERROR(VLOOKUP(V3607,TRANSPORTE!$A$4:$C$99,3,0),"")</f>
        <v/>
      </c>
      <c r="Z3607" s="127" t="str">
        <f>IFERROR(VLOOKUP(V3607,TRANSPORTE!$A$4:$D$99,4,0),"")</f>
        <v/>
      </c>
      <c r="AA3607" s="127" t="str">
        <f>IFERROR(VLOOKUP(V3607,TRANSPORTE!$A$4:$E$99,5,0),"")</f>
        <v/>
      </c>
      <c r="AB3607" s="127" t="str">
        <f t="shared" si="413"/>
        <v/>
      </c>
      <c r="AC3607" s="127" t="str">
        <f t="shared" si="412"/>
        <v/>
      </c>
      <c r="AE3607" s="132" t="str">
        <f t="shared" si="410"/>
        <v/>
      </c>
      <c r="AH3607" s="127" t="str">
        <f t="shared" si="409"/>
        <v/>
      </c>
    </row>
    <row r="3608" spans="2:34" x14ac:dyDescent="0.3">
      <c r="B3608" s="127" t="str">
        <f t="shared" si="407"/>
        <v/>
      </c>
      <c r="C3608" s="127" t="str">
        <f t="shared" si="408"/>
        <v/>
      </c>
      <c r="E3608" s="159"/>
      <c r="F3608" s="148" t="str">
        <f>IFERROR(VLOOKUP(CONCATENATE(G3608,E3608),LOTES!$A$6:$D$1002,4,0),"")</f>
        <v/>
      </c>
      <c r="H3608" s="136" t="str">
        <f>IFERROR(VLOOKUP(CONCATENATE(G3608,E3608),LOTES!$A$6:$F$1000,6,0),"")</f>
        <v/>
      </c>
      <c r="I3608" s="132" t="str">
        <f t="shared" si="411"/>
        <v/>
      </c>
      <c r="R3608" s="132" t="str">
        <f>IFERROR(VLOOKUP(Q3608,PROVEEDORES!$A$2:$B$100,2,0),"")</f>
        <v/>
      </c>
      <c r="U3608" s="127" t="str">
        <f>IFERROR(VLOOKUP(V3608,TRANSPORTE!$A$4:$B$99,2,0),"")</f>
        <v/>
      </c>
      <c r="Y3608" s="127" t="str">
        <f>IFERROR(VLOOKUP(V3608,TRANSPORTE!$A$4:$C$99,3,0),"")</f>
        <v/>
      </c>
      <c r="Z3608" s="127" t="str">
        <f>IFERROR(VLOOKUP(V3608,TRANSPORTE!$A$4:$D$99,4,0),"")</f>
        <v/>
      </c>
      <c r="AA3608" s="127" t="str">
        <f>IFERROR(VLOOKUP(V3608,TRANSPORTE!$A$4:$E$99,5,0),"")</f>
        <v/>
      </c>
      <c r="AB3608" s="127" t="str">
        <f t="shared" si="413"/>
        <v/>
      </c>
      <c r="AC3608" s="127" t="str">
        <f t="shared" si="412"/>
        <v/>
      </c>
      <c r="AE3608" s="132" t="str">
        <f t="shared" si="410"/>
        <v/>
      </c>
      <c r="AH3608" s="127" t="str">
        <f t="shared" si="409"/>
        <v/>
      </c>
    </row>
    <row r="3609" spans="2:34" x14ac:dyDescent="0.3">
      <c r="B3609" s="127" t="str">
        <f t="shared" si="407"/>
        <v/>
      </c>
      <c r="C3609" s="127" t="str">
        <f t="shared" si="408"/>
        <v/>
      </c>
      <c r="E3609" s="159"/>
      <c r="F3609" s="148" t="str">
        <f>IFERROR(VLOOKUP(CONCATENATE(G3609,E3609),LOTES!$A$6:$D$1002,4,0),"")</f>
        <v/>
      </c>
      <c r="H3609" s="136" t="str">
        <f>IFERROR(VLOOKUP(CONCATENATE(G3609,E3609),LOTES!$A$6:$F$1000,6,0),"")</f>
        <v/>
      </c>
      <c r="I3609" s="132" t="str">
        <f t="shared" si="411"/>
        <v/>
      </c>
      <c r="R3609" s="132" t="str">
        <f>IFERROR(VLOOKUP(Q3609,PROVEEDORES!$A$2:$B$100,2,0),"")</f>
        <v/>
      </c>
      <c r="U3609" s="127" t="str">
        <f>IFERROR(VLOOKUP(V3609,TRANSPORTE!$A$4:$B$99,2,0),"")</f>
        <v/>
      </c>
      <c r="Y3609" s="127" t="str">
        <f>IFERROR(VLOOKUP(V3609,TRANSPORTE!$A$4:$C$99,3,0),"")</f>
        <v/>
      </c>
      <c r="Z3609" s="127" t="str">
        <f>IFERROR(VLOOKUP(V3609,TRANSPORTE!$A$4:$D$99,4,0),"")</f>
        <v/>
      </c>
      <c r="AA3609" s="127" t="str">
        <f>IFERROR(VLOOKUP(V3609,TRANSPORTE!$A$4:$E$99,5,0),"")</f>
        <v/>
      </c>
      <c r="AB3609" s="127" t="str">
        <f t="shared" si="413"/>
        <v/>
      </c>
      <c r="AC3609" s="127" t="str">
        <f t="shared" si="412"/>
        <v/>
      </c>
      <c r="AE3609" s="132" t="str">
        <f t="shared" si="410"/>
        <v/>
      </c>
      <c r="AH3609" s="127" t="str">
        <f t="shared" si="409"/>
        <v/>
      </c>
    </row>
    <row r="3610" spans="2:34" x14ac:dyDescent="0.3">
      <c r="B3610" s="127" t="str">
        <f t="shared" si="407"/>
        <v/>
      </c>
      <c r="C3610" s="127" t="str">
        <f t="shared" si="408"/>
        <v/>
      </c>
      <c r="E3610" s="159"/>
      <c r="F3610" s="148" t="str">
        <f>IFERROR(VLOOKUP(CONCATENATE(G3610,E3610),LOTES!$A$6:$D$1002,4,0),"")</f>
        <v/>
      </c>
      <c r="H3610" s="136" t="str">
        <f>IFERROR(VLOOKUP(CONCATENATE(G3610,E3610),LOTES!$A$6:$F$1000,6,0),"")</f>
        <v/>
      </c>
      <c r="I3610" s="132" t="str">
        <f t="shared" si="411"/>
        <v/>
      </c>
      <c r="R3610" s="132" t="str">
        <f>IFERROR(VLOOKUP(Q3610,PROVEEDORES!$A$2:$B$100,2,0),"")</f>
        <v/>
      </c>
      <c r="U3610" s="127" t="str">
        <f>IFERROR(VLOOKUP(V3610,TRANSPORTE!$A$4:$B$99,2,0),"")</f>
        <v/>
      </c>
      <c r="Y3610" s="127" t="str">
        <f>IFERROR(VLOOKUP(V3610,TRANSPORTE!$A$4:$C$99,3,0),"")</f>
        <v/>
      </c>
      <c r="Z3610" s="127" t="str">
        <f>IFERROR(VLOOKUP(V3610,TRANSPORTE!$A$4:$D$99,4,0),"")</f>
        <v/>
      </c>
      <c r="AA3610" s="127" t="str">
        <f>IFERROR(VLOOKUP(V3610,TRANSPORTE!$A$4:$E$99,5,0),"")</f>
        <v/>
      </c>
      <c r="AB3610" s="127" t="str">
        <f t="shared" si="413"/>
        <v/>
      </c>
      <c r="AC3610" s="127" t="str">
        <f t="shared" si="412"/>
        <v/>
      </c>
      <c r="AE3610" s="132" t="str">
        <f t="shared" si="410"/>
        <v/>
      </c>
      <c r="AH3610" s="127" t="str">
        <f t="shared" si="409"/>
        <v/>
      </c>
    </row>
    <row r="3611" spans="2:34" x14ac:dyDescent="0.3">
      <c r="B3611" s="127" t="str">
        <f t="shared" si="407"/>
        <v/>
      </c>
      <c r="C3611" s="127" t="str">
        <f t="shared" si="408"/>
        <v/>
      </c>
      <c r="E3611" s="159"/>
      <c r="F3611" s="148" t="str">
        <f>IFERROR(VLOOKUP(CONCATENATE(G3611,E3611),LOTES!$A$6:$D$1002,4,0),"")</f>
        <v/>
      </c>
      <c r="H3611" s="136" t="str">
        <f>IFERROR(VLOOKUP(CONCATENATE(G3611,E3611),LOTES!$A$6:$F$1000,6,0),"")</f>
        <v/>
      </c>
      <c r="I3611" s="132" t="str">
        <f t="shared" si="411"/>
        <v/>
      </c>
      <c r="R3611" s="132" t="str">
        <f>IFERROR(VLOOKUP(Q3611,PROVEEDORES!$A$2:$B$100,2,0),"")</f>
        <v/>
      </c>
      <c r="U3611" s="127" t="str">
        <f>IFERROR(VLOOKUP(V3611,TRANSPORTE!$A$4:$B$99,2,0),"")</f>
        <v/>
      </c>
      <c r="Y3611" s="127" t="str">
        <f>IFERROR(VLOOKUP(V3611,TRANSPORTE!$A$4:$C$99,3,0),"")</f>
        <v/>
      </c>
      <c r="Z3611" s="127" t="str">
        <f>IFERROR(VLOOKUP(V3611,TRANSPORTE!$A$4:$D$99,4,0),"")</f>
        <v/>
      </c>
      <c r="AA3611" s="127" t="str">
        <f>IFERROR(VLOOKUP(V3611,TRANSPORTE!$A$4:$E$99,5,0),"")</f>
        <v/>
      </c>
      <c r="AB3611" s="127" t="str">
        <f t="shared" si="413"/>
        <v/>
      </c>
      <c r="AC3611" s="127" t="str">
        <f t="shared" si="412"/>
        <v/>
      </c>
      <c r="AE3611" s="132" t="str">
        <f t="shared" si="410"/>
        <v/>
      </c>
      <c r="AH3611" s="127" t="str">
        <f t="shared" si="409"/>
        <v/>
      </c>
    </row>
    <row r="3612" spans="2:34" x14ac:dyDescent="0.3">
      <c r="B3612" s="127" t="str">
        <f t="shared" si="407"/>
        <v/>
      </c>
      <c r="C3612" s="127" t="str">
        <f t="shared" si="408"/>
        <v/>
      </c>
      <c r="E3612" s="159"/>
      <c r="F3612" s="148" t="str">
        <f>IFERROR(VLOOKUP(CONCATENATE(G3612,E3612),LOTES!$A$6:$D$1002,4,0),"")</f>
        <v/>
      </c>
      <c r="H3612" s="136" t="str">
        <f>IFERROR(VLOOKUP(CONCATENATE(G3612,E3612),LOTES!$A$6:$F$1000,6,0),"")</f>
        <v/>
      </c>
      <c r="I3612" s="132" t="str">
        <f t="shared" si="411"/>
        <v/>
      </c>
      <c r="R3612" s="132" t="str">
        <f>IFERROR(VLOOKUP(Q3612,PROVEEDORES!$A$2:$B$100,2,0),"")</f>
        <v/>
      </c>
      <c r="U3612" s="127" t="str">
        <f>IFERROR(VLOOKUP(V3612,TRANSPORTE!$A$4:$B$99,2,0),"")</f>
        <v/>
      </c>
      <c r="Y3612" s="127" t="str">
        <f>IFERROR(VLOOKUP(V3612,TRANSPORTE!$A$4:$C$99,3,0),"")</f>
        <v/>
      </c>
      <c r="Z3612" s="127" t="str">
        <f>IFERROR(VLOOKUP(V3612,TRANSPORTE!$A$4:$D$99,4,0),"")</f>
        <v/>
      </c>
      <c r="AA3612" s="127" t="str">
        <f>IFERROR(VLOOKUP(V3612,TRANSPORTE!$A$4:$E$99,5,0),"")</f>
        <v/>
      </c>
      <c r="AB3612" s="127" t="str">
        <f t="shared" si="413"/>
        <v/>
      </c>
      <c r="AC3612" s="127" t="str">
        <f t="shared" si="412"/>
        <v/>
      </c>
      <c r="AE3612" s="132" t="str">
        <f t="shared" si="410"/>
        <v/>
      </c>
      <c r="AH3612" s="127" t="str">
        <f t="shared" si="409"/>
        <v/>
      </c>
    </row>
    <row r="3613" spans="2:34" x14ac:dyDescent="0.3">
      <c r="B3613" s="127" t="str">
        <f t="shared" si="407"/>
        <v/>
      </c>
      <c r="C3613" s="127" t="str">
        <f t="shared" si="408"/>
        <v/>
      </c>
      <c r="E3613" s="159"/>
      <c r="F3613" s="148" t="str">
        <f>IFERROR(VLOOKUP(CONCATENATE(G3613,E3613),LOTES!$A$6:$D$1002,4,0),"")</f>
        <v/>
      </c>
      <c r="H3613" s="136" t="str">
        <f>IFERROR(VLOOKUP(CONCATENATE(G3613,E3613),LOTES!$A$6:$F$1000,6,0),"")</f>
        <v/>
      </c>
      <c r="I3613" s="132" t="str">
        <f t="shared" si="411"/>
        <v/>
      </c>
      <c r="R3613" s="132" t="str">
        <f>IFERROR(VLOOKUP(Q3613,PROVEEDORES!$A$2:$B$100,2,0),"")</f>
        <v/>
      </c>
      <c r="U3613" s="127" t="str">
        <f>IFERROR(VLOOKUP(V3613,TRANSPORTE!$A$4:$B$99,2,0),"")</f>
        <v/>
      </c>
      <c r="Y3613" s="127" t="str">
        <f>IFERROR(VLOOKUP(V3613,TRANSPORTE!$A$4:$C$99,3,0),"")</f>
        <v/>
      </c>
      <c r="Z3613" s="127" t="str">
        <f>IFERROR(VLOOKUP(V3613,TRANSPORTE!$A$4:$D$99,4,0),"")</f>
        <v/>
      </c>
      <c r="AA3613" s="127" t="str">
        <f>IFERROR(VLOOKUP(V3613,TRANSPORTE!$A$4:$E$99,5,0),"")</f>
        <v/>
      </c>
      <c r="AB3613" s="127" t="str">
        <f t="shared" si="413"/>
        <v/>
      </c>
      <c r="AC3613" s="127" t="str">
        <f t="shared" si="412"/>
        <v/>
      </c>
      <c r="AE3613" s="132" t="str">
        <f t="shared" si="410"/>
        <v/>
      </c>
      <c r="AH3613" s="127" t="str">
        <f t="shared" si="409"/>
        <v/>
      </c>
    </row>
    <row r="3614" spans="2:34" x14ac:dyDescent="0.3">
      <c r="B3614" s="127" t="str">
        <f t="shared" si="407"/>
        <v/>
      </c>
      <c r="C3614" s="127" t="str">
        <f t="shared" si="408"/>
        <v/>
      </c>
      <c r="E3614" s="159"/>
      <c r="F3614" s="148" t="str">
        <f>IFERROR(VLOOKUP(CONCATENATE(G3614,E3614),LOTES!$A$6:$D$1002,4,0),"")</f>
        <v/>
      </c>
      <c r="H3614" s="136" t="str">
        <f>IFERROR(VLOOKUP(CONCATENATE(G3614,E3614),LOTES!$A$6:$F$1000,6,0),"")</f>
        <v/>
      </c>
      <c r="I3614" s="132" t="str">
        <f t="shared" si="411"/>
        <v/>
      </c>
      <c r="R3614" s="132" t="str">
        <f>IFERROR(VLOOKUP(Q3614,PROVEEDORES!$A$2:$B$100,2,0),"")</f>
        <v/>
      </c>
      <c r="U3614" s="127" t="str">
        <f>IFERROR(VLOOKUP(V3614,TRANSPORTE!$A$4:$B$99,2,0),"")</f>
        <v/>
      </c>
      <c r="Y3614" s="127" t="str">
        <f>IFERROR(VLOOKUP(V3614,TRANSPORTE!$A$4:$C$99,3,0),"")</f>
        <v/>
      </c>
      <c r="Z3614" s="127" t="str">
        <f>IFERROR(VLOOKUP(V3614,TRANSPORTE!$A$4:$D$99,4,0),"")</f>
        <v/>
      </c>
      <c r="AA3614" s="127" t="str">
        <f>IFERROR(VLOOKUP(V3614,TRANSPORTE!$A$4:$E$99,5,0),"")</f>
        <v/>
      </c>
      <c r="AB3614" s="127" t="str">
        <f t="shared" si="413"/>
        <v/>
      </c>
      <c r="AC3614" s="127" t="str">
        <f t="shared" si="412"/>
        <v/>
      </c>
      <c r="AE3614" s="132" t="str">
        <f t="shared" si="410"/>
        <v/>
      </c>
      <c r="AH3614" s="127" t="str">
        <f t="shared" si="409"/>
        <v/>
      </c>
    </row>
    <row r="3615" spans="2:34" x14ac:dyDescent="0.3">
      <c r="B3615" s="127" t="str">
        <f t="shared" si="407"/>
        <v/>
      </c>
      <c r="C3615" s="127" t="str">
        <f t="shared" si="408"/>
        <v/>
      </c>
      <c r="E3615" s="159"/>
      <c r="F3615" s="148" t="str">
        <f>IFERROR(VLOOKUP(CONCATENATE(G3615,E3615),LOTES!$A$6:$D$1002,4,0),"")</f>
        <v/>
      </c>
      <c r="H3615" s="136" t="str">
        <f>IFERROR(VLOOKUP(CONCATENATE(G3615,E3615),LOTES!$A$6:$F$1000,6,0),"")</f>
        <v/>
      </c>
      <c r="I3615" s="132" t="str">
        <f t="shared" si="411"/>
        <v/>
      </c>
      <c r="R3615" s="132" t="str">
        <f>IFERROR(VLOOKUP(Q3615,PROVEEDORES!$A$2:$B$100,2,0),"")</f>
        <v/>
      </c>
      <c r="U3615" s="127" t="str">
        <f>IFERROR(VLOOKUP(V3615,TRANSPORTE!$A$4:$B$99,2,0),"")</f>
        <v/>
      </c>
      <c r="Y3615" s="127" t="str">
        <f>IFERROR(VLOOKUP(V3615,TRANSPORTE!$A$4:$C$99,3,0),"")</f>
        <v/>
      </c>
      <c r="Z3615" s="127" t="str">
        <f>IFERROR(VLOOKUP(V3615,TRANSPORTE!$A$4:$D$99,4,0),"")</f>
        <v/>
      </c>
      <c r="AA3615" s="127" t="str">
        <f>IFERROR(VLOOKUP(V3615,TRANSPORTE!$A$4:$E$99,5,0),"")</f>
        <v/>
      </c>
      <c r="AB3615" s="127" t="str">
        <f t="shared" si="413"/>
        <v/>
      </c>
      <c r="AC3615" s="127" t="str">
        <f t="shared" si="412"/>
        <v/>
      </c>
      <c r="AE3615" s="132" t="str">
        <f t="shared" si="410"/>
        <v/>
      </c>
      <c r="AH3615" s="127" t="str">
        <f t="shared" si="409"/>
        <v/>
      </c>
    </row>
    <row r="3616" spans="2:34" x14ac:dyDescent="0.3">
      <c r="B3616" s="127" t="str">
        <f t="shared" si="407"/>
        <v/>
      </c>
      <c r="C3616" s="127" t="str">
        <f t="shared" si="408"/>
        <v/>
      </c>
      <c r="E3616" s="159"/>
      <c r="F3616" s="148" t="str">
        <f>IFERROR(VLOOKUP(CONCATENATE(G3616,E3616),LOTES!$A$6:$D$1002,4,0),"")</f>
        <v/>
      </c>
      <c r="H3616" s="136" t="str">
        <f>IFERROR(VLOOKUP(CONCATENATE(G3616,E3616),LOTES!$A$6:$F$1000,6,0),"")</f>
        <v/>
      </c>
      <c r="I3616" s="132" t="str">
        <f t="shared" si="411"/>
        <v/>
      </c>
      <c r="R3616" s="132" t="str">
        <f>IFERROR(VLOOKUP(Q3616,PROVEEDORES!$A$2:$B$100,2,0),"")</f>
        <v/>
      </c>
      <c r="U3616" s="127" t="str">
        <f>IFERROR(VLOOKUP(V3616,TRANSPORTE!$A$4:$B$99,2,0),"")</f>
        <v/>
      </c>
      <c r="Y3616" s="127" t="str">
        <f>IFERROR(VLOOKUP(V3616,TRANSPORTE!$A$4:$C$99,3,0),"")</f>
        <v/>
      </c>
      <c r="Z3616" s="127" t="str">
        <f>IFERROR(VLOOKUP(V3616,TRANSPORTE!$A$4:$D$99,4,0),"")</f>
        <v/>
      </c>
      <c r="AA3616" s="127" t="str">
        <f>IFERROR(VLOOKUP(V3616,TRANSPORTE!$A$4:$E$99,5,0),"")</f>
        <v/>
      </c>
      <c r="AB3616" s="127" t="str">
        <f t="shared" si="413"/>
        <v/>
      </c>
      <c r="AC3616" s="127" t="str">
        <f t="shared" si="412"/>
        <v/>
      </c>
      <c r="AE3616" s="132" t="str">
        <f t="shared" si="410"/>
        <v/>
      </c>
      <c r="AH3616" s="127" t="str">
        <f t="shared" si="409"/>
        <v/>
      </c>
    </row>
    <row r="3617" spans="2:34" x14ac:dyDescent="0.3">
      <c r="B3617" s="127" t="str">
        <f t="shared" si="407"/>
        <v/>
      </c>
      <c r="C3617" s="127" t="str">
        <f t="shared" si="408"/>
        <v/>
      </c>
      <c r="E3617" s="159"/>
      <c r="F3617" s="148" t="str">
        <f>IFERROR(VLOOKUP(CONCATENATE(G3617,E3617),LOTES!$A$6:$D$1002,4,0),"")</f>
        <v/>
      </c>
      <c r="H3617" s="136" t="str">
        <f>IFERROR(VLOOKUP(CONCATENATE(G3617,E3617),LOTES!$A$6:$F$1000,6,0),"")</f>
        <v/>
      </c>
      <c r="I3617" s="132" t="str">
        <f t="shared" si="411"/>
        <v/>
      </c>
      <c r="R3617" s="132" t="str">
        <f>IFERROR(VLOOKUP(Q3617,PROVEEDORES!$A$2:$B$100,2,0),"")</f>
        <v/>
      </c>
      <c r="U3617" s="127" t="str">
        <f>IFERROR(VLOOKUP(V3617,TRANSPORTE!$A$4:$B$99,2,0),"")</f>
        <v/>
      </c>
      <c r="Y3617" s="127" t="str">
        <f>IFERROR(VLOOKUP(V3617,TRANSPORTE!$A$4:$C$99,3,0),"")</f>
        <v/>
      </c>
      <c r="Z3617" s="127" t="str">
        <f>IFERROR(VLOOKUP(V3617,TRANSPORTE!$A$4:$D$99,4,0),"")</f>
        <v/>
      </c>
      <c r="AA3617" s="127" t="str">
        <f>IFERROR(VLOOKUP(V3617,TRANSPORTE!$A$4:$E$99,5,0),"")</f>
        <v/>
      </c>
      <c r="AB3617" s="127" t="str">
        <f t="shared" si="413"/>
        <v/>
      </c>
      <c r="AC3617" s="127" t="str">
        <f t="shared" si="412"/>
        <v/>
      </c>
      <c r="AE3617" s="132" t="str">
        <f t="shared" si="410"/>
        <v/>
      </c>
      <c r="AH3617" s="127" t="str">
        <f t="shared" si="409"/>
        <v/>
      </c>
    </row>
    <row r="3618" spans="2:34" x14ac:dyDescent="0.3">
      <c r="B3618" s="127" t="str">
        <f t="shared" si="407"/>
        <v/>
      </c>
      <c r="C3618" s="127" t="str">
        <f t="shared" si="408"/>
        <v/>
      </c>
      <c r="E3618" s="159"/>
      <c r="F3618" s="148" t="str">
        <f>IFERROR(VLOOKUP(CONCATENATE(G3618,E3618),LOTES!$A$6:$D$1002,4,0),"")</f>
        <v/>
      </c>
      <c r="H3618" s="136" t="str">
        <f>IFERROR(VLOOKUP(CONCATENATE(G3618,E3618),LOTES!$A$6:$F$1000,6,0),"")</f>
        <v/>
      </c>
      <c r="I3618" s="132" t="str">
        <f t="shared" si="411"/>
        <v/>
      </c>
      <c r="R3618" s="132" t="str">
        <f>IFERROR(VLOOKUP(Q3618,PROVEEDORES!$A$2:$B$100,2,0),"")</f>
        <v/>
      </c>
      <c r="U3618" s="127" t="str">
        <f>IFERROR(VLOOKUP(V3618,TRANSPORTE!$A$4:$B$99,2,0),"")</f>
        <v/>
      </c>
      <c r="Y3618" s="127" t="str">
        <f>IFERROR(VLOOKUP(V3618,TRANSPORTE!$A$4:$C$99,3,0),"")</f>
        <v/>
      </c>
      <c r="Z3618" s="127" t="str">
        <f>IFERROR(VLOOKUP(V3618,TRANSPORTE!$A$4:$D$99,4,0),"")</f>
        <v/>
      </c>
      <c r="AA3618" s="127" t="str">
        <f>IFERROR(VLOOKUP(V3618,TRANSPORTE!$A$4:$E$99,5,0),"")</f>
        <v/>
      </c>
      <c r="AB3618" s="127" t="str">
        <f t="shared" si="413"/>
        <v/>
      </c>
      <c r="AC3618" s="127" t="str">
        <f t="shared" si="412"/>
        <v/>
      </c>
      <c r="AE3618" s="132" t="str">
        <f t="shared" si="410"/>
        <v/>
      </c>
      <c r="AH3618" s="127" t="str">
        <f t="shared" si="409"/>
        <v/>
      </c>
    </row>
    <row r="3619" spans="2:34" x14ac:dyDescent="0.3">
      <c r="B3619" s="127" t="str">
        <f t="shared" si="407"/>
        <v/>
      </c>
      <c r="C3619" s="127" t="str">
        <f t="shared" si="408"/>
        <v/>
      </c>
      <c r="E3619" s="159"/>
      <c r="F3619" s="148" t="str">
        <f>IFERROR(VLOOKUP(CONCATENATE(G3619,E3619),LOTES!$A$6:$D$1002,4,0),"")</f>
        <v/>
      </c>
      <c r="H3619" s="136" t="str">
        <f>IFERROR(VLOOKUP(CONCATENATE(G3619,E3619),LOTES!$A$6:$F$1000,6,0),"")</f>
        <v/>
      </c>
      <c r="I3619" s="132" t="str">
        <f t="shared" si="411"/>
        <v/>
      </c>
      <c r="R3619" s="132" t="str">
        <f>IFERROR(VLOOKUP(Q3619,PROVEEDORES!$A$2:$B$100,2,0),"")</f>
        <v/>
      </c>
      <c r="U3619" s="127" t="str">
        <f>IFERROR(VLOOKUP(V3619,TRANSPORTE!$A$4:$B$99,2,0),"")</f>
        <v/>
      </c>
      <c r="Y3619" s="127" t="str">
        <f>IFERROR(VLOOKUP(V3619,TRANSPORTE!$A$4:$C$99,3,0),"")</f>
        <v/>
      </c>
      <c r="Z3619" s="127" t="str">
        <f>IFERROR(VLOOKUP(V3619,TRANSPORTE!$A$4:$D$99,4,0),"")</f>
        <v/>
      </c>
      <c r="AA3619" s="127" t="str">
        <f>IFERROR(VLOOKUP(V3619,TRANSPORTE!$A$4:$E$99,5,0),"")</f>
        <v/>
      </c>
      <c r="AB3619" s="127" t="str">
        <f t="shared" si="413"/>
        <v/>
      </c>
      <c r="AC3619" s="127" t="str">
        <f t="shared" si="412"/>
        <v/>
      </c>
      <c r="AE3619" s="132" t="str">
        <f t="shared" si="410"/>
        <v/>
      </c>
      <c r="AH3619" s="127" t="str">
        <f t="shared" si="409"/>
        <v/>
      </c>
    </row>
    <row r="3620" spans="2:34" x14ac:dyDescent="0.3">
      <c r="B3620" s="127" t="str">
        <f t="shared" si="407"/>
        <v/>
      </c>
      <c r="C3620" s="127" t="str">
        <f t="shared" si="408"/>
        <v/>
      </c>
      <c r="E3620" s="159"/>
      <c r="F3620" s="148" t="str">
        <f>IFERROR(VLOOKUP(CONCATENATE(G3620,E3620),LOTES!$A$6:$D$1002,4,0),"")</f>
        <v/>
      </c>
      <c r="H3620" s="136" t="str">
        <f>IFERROR(VLOOKUP(CONCATENATE(G3620,E3620),LOTES!$A$6:$F$1000,6,0),"")</f>
        <v/>
      </c>
      <c r="I3620" s="132" t="str">
        <f t="shared" si="411"/>
        <v/>
      </c>
      <c r="R3620" s="132" t="str">
        <f>IFERROR(VLOOKUP(Q3620,PROVEEDORES!$A$2:$B$100,2,0),"")</f>
        <v/>
      </c>
      <c r="U3620" s="127" t="str">
        <f>IFERROR(VLOOKUP(V3620,TRANSPORTE!$A$4:$B$99,2,0),"")</f>
        <v/>
      </c>
      <c r="Y3620" s="127" t="str">
        <f>IFERROR(VLOOKUP(V3620,TRANSPORTE!$A$4:$C$99,3,0),"")</f>
        <v/>
      </c>
      <c r="Z3620" s="127" t="str">
        <f>IFERROR(VLOOKUP(V3620,TRANSPORTE!$A$4:$D$99,4,0),"")</f>
        <v/>
      </c>
      <c r="AA3620" s="127" t="str">
        <f>IFERROR(VLOOKUP(V3620,TRANSPORTE!$A$4:$E$99,5,0),"")</f>
        <v/>
      </c>
      <c r="AB3620" s="127" t="str">
        <f t="shared" si="413"/>
        <v/>
      </c>
      <c r="AC3620" s="127" t="str">
        <f t="shared" si="412"/>
        <v/>
      </c>
      <c r="AE3620" s="132" t="str">
        <f t="shared" si="410"/>
        <v/>
      </c>
      <c r="AH3620" s="127" t="str">
        <f t="shared" si="409"/>
        <v/>
      </c>
    </row>
    <row r="3621" spans="2:34" x14ac:dyDescent="0.3">
      <c r="B3621" s="127" t="str">
        <f t="shared" si="407"/>
        <v/>
      </c>
      <c r="C3621" s="127" t="str">
        <f t="shared" si="408"/>
        <v/>
      </c>
      <c r="E3621" s="159"/>
      <c r="F3621" s="148" t="str">
        <f>IFERROR(VLOOKUP(CONCATENATE(G3621,E3621),LOTES!$A$6:$D$1002,4,0),"")</f>
        <v/>
      </c>
      <c r="H3621" s="136" t="str">
        <f>IFERROR(VLOOKUP(CONCATENATE(G3621,E3621),LOTES!$A$6:$F$1000,6,0),"")</f>
        <v/>
      </c>
      <c r="I3621" s="132" t="str">
        <f t="shared" si="411"/>
        <v/>
      </c>
      <c r="R3621" s="132" t="str">
        <f>IFERROR(VLOOKUP(Q3621,PROVEEDORES!$A$2:$B$100,2,0),"")</f>
        <v/>
      </c>
      <c r="U3621" s="127" t="str">
        <f>IFERROR(VLOOKUP(V3621,TRANSPORTE!$A$4:$B$99,2,0),"")</f>
        <v/>
      </c>
      <c r="Y3621" s="127" t="str">
        <f>IFERROR(VLOOKUP(V3621,TRANSPORTE!$A$4:$C$99,3,0),"")</f>
        <v/>
      </c>
      <c r="Z3621" s="127" t="str">
        <f>IFERROR(VLOOKUP(V3621,TRANSPORTE!$A$4:$D$99,4,0),"")</f>
        <v/>
      </c>
      <c r="AA3621" s="127" t="str">
        <f>IFERROR(VLOOKUP(V3621,TRANSPORTE!$A$4:$E$99,5,0),"")</f>
        <v/>
      </c>
      <c r="AB3621" s="127" t="str">
        <f t="shared" si="413"/>
        <v/>
      </c>
      <c r="AC3621" s="127" t="str">
        <f t="shared" si="412"/>
        <v/>
      </c>
      <c r="AE3621" s="132" t="str">
        <f t="shared" si="410"/>
        <v/>
      </c>
      <c r="AH3621" s="127" t="str">
        <f t="shared" si="409"/>
        <v/>
      </c>
    </row>
    <row r="3622" spans="2:34" x14ac:dyDescent="0.3">
      <c r="B3622" s="127" t="str">
        <f t="shared" si="407"/>
        <v/>
      </c>
      <c r="C3622" s="127" t="str">
        <f t="shared" si="408"/>
        <v/>
      </c>
      <c r="E3622" s="159"/>
      <c r="F3622" s="148" t="str">
        <f>IFERROR(VLOOKUP(CONCATENATE(G3622,E3622),LOTES!$A$6:$D$1002,4,0),"")</f>
        <v/>
      </c>
      <c r="H3622" s="136" t="str">
        <f>IFERROR(VLOOKUP(CONCATENATE(G3622,E3622),LOTES!$A$6:$F$1000,6,0),"")</f>
        <v/>
      </c>
      <c r="I3622" s="132" t="str">
        <f t="shared" si="411"/>
        <v/>
      </c>
      <c r="R3622" s="132" t="str">
        <f>IFERROR(VLOOKUP(Q3622,PROVEEDORES!$A$2:$B$100,2,0),"")</f>
        <v/>
      </c>
      <c r="U3622" s="127" t="str">
        <f>IFERROR(VLOOKUP(V3622,TRANSPORTE!$A$4:$B$99,2,0),"")</f>
        <v/>
      </c>
      <c r="Y3622" s="127" t="str">
        <f>IFERROR(VLOOKUP(V3622,TRANSPORTE!$A$4:$C$99,3,0),"")</f>
        <v/>
      </c>
      <c r="Z3622" s="127" t="str">
        <f>IFERROR(VLOOKUP(V3622,TRANSPORTE!$A$4:$D$99,4,0),"")</f>
        <v/>
      </c>
      <c r="AA3622" s="127" t="str">
        <f>IFERROR(VLOOKUP(V3622,TRANSPORTE!$A$4:$E$99,5,0),"")</f>
        <v/>
      </c>
      <c r="AB3622" s="127" t="str">
        <f t="shared" si="413"/>
        <v/>
      </c>
      <c r="AC3622" s="127" t="str">
        <f t="shared" si="412"/>
        <v/>
      </c>
      <c r="AE3622" s="132" t="str">
        <f t="shared" si="410"/>
        <v/>
      </c>
      <c r="AH3622" s="127" t="str">
        <f t="shared" si="409"/>
        <v/>
      </c>
    </row>
    <row r="3623" spans="2:34" x14ac:dyDescent="0.3">
      <c r="B3623" s="127" t="str">
        <f t="shared" si="407"/>
        <v/>
      </c>
      <c r="C3623" s="127" t="str">
        <f t="shared" si="408"/>
        <v/>
      </c>
      <c r="E3623" s="159"/>
      <c r="F3623" s="148" t="str">
        <f>IFERROR(VLOOKUP(CONCATENATE(G3623,E3623),LOTES!$A$6:$D$1002,4,0),"")</f>
        <v/>
      </c>
      <c r="H3623" s="136" t="str">
        <f>IFERROR(VLOOKUP(CONCATENATE(G3623,E3623),LOTES!$A$6:$F$1000,6,0),"")</f>
        <v/>
      </c>
      <c r="I3623" s="132" t="str">
        <f t="shared" si="411"/>
        <v/>
      </c>
      <c r="R3623" s="132" t="str">
        <f>IFERROR(VLOOKUP(Q3623,PROVEEDORES!$A$2:$B$100,2,0),"")</f>
        <v/>
      </c>
      <c r="U3623" s="127" t="str">
        <f>IFERROR(VLOOKUP(V3623,TRANSPORTE!$A$4:$B$99,2,0),"")</f>
        <v/>
      </c>
      <c r="Y3623" s="127" t="str">
        <f>IFERROR(VLOOKUP(V3623,TRANSPORTE!$A$4:$C$99,3,0),"")</f>
        <v/>
      </c>
      <c r="Z3623" s="127" t="str">
        <f>IFERROR(VLOOKUP(V3623,TRANSPORTE!$A$4:$D$99,4,0),"")</f>
        <v/>
      </c>
      <c r="AA3623" s="127" t="str">
        <f>IFERROR(VLOOKUP(V3623,TRANSPORTE!$A$4:$E$99,5,0),"")</f>
        <v/>
      </c>
      <c r="AB3623" s="127" t="str">
        <f t="shared" si="413"/>
        <v/>
      </c>
      <c r="AC3623" s="127" t="str">
        <f t="shared" si="412"/>
        <v/>
      </c>
      <c r="AE3623" s="132" t="str">
        <f t="shared" si="410"/>
        <v/>
      </c>
      <c r="AH3623" s="127" t="str">
        <f t="shared" si="409"/>
        <v/>
      </c>
    </row>
    <row r="3624" spans="2:34" x14ac:dyDescent="0.3">
      <c r="B3624" s="127" t="str">
        <f t="shared" si="407"/>
        <v/>
      </c>
      <c r="C3624" s="127" t="str">
        <f t="shared" si="408"/>
        <v/>
      </c>
      <c r="E3624" s="159"/>
      <c r="F3624" s="148" t="str">
        <f>IFERROR(VLOOKUP(CONCATENATE(G3624,E3624),LOTES!$A$6:$D$1002,4,0),"")</f>
        <v/>
      </c>
      <c r="H3624" s="136" t="str">
        <f>IFERROR(VLOOKUP(CONCATENATE(G3624,E3624),LOTES!$A$6:$F$1000,6,0),"")</f>
        <v/>
      </c>
      <c r="I3624" s="132" t="str">
        <f t="shared" si="411"/>
        <v/>
      </c>
      <c r="R3624" s="132" t="str">
        <f>IFERROR(VLOOKUP(Q3624,PROVEEDORES!$A$2:$B$100,2,0),"")</f>
        <v/>
      </c>
      <c r="U3624" s="127" t="str">
        <f>IFERROR(VLOOKUP(V3624,TRANSPORTE!$A$4:$B$99,2,0),"")</f>
        <v/>
      </c>
      <c r="Y3624" s="127" t="str">
        <f>IFERROR(VLOOKUP(V3624,TRANSPORTE!$A$4:$C$99,3,0),"")</f>
        <v/>
      </c>
      <c r="Z3624" s="127" t="str">
        <f>IFERROR(VLOOKUP(V3624,TRANSPORTE!$A$4:$D$99,4,0),"")</f>
        <v/>
      </c>
      <c r="AA3624" s="127" t="str">
        <f>IFERROR(VLOOKUP(V3624,TRANSPORTE!$A$4:$E$99,5,0),"")</f>
        <v/>
      </c>
      <c r="AB3624" s="127" t="str">
        <f t="shared" si="413"/>
        <v/>
      </c>
      <c r="AC3624" s="127" t="str">
        <f t="shared" si="412"/>
        <v/>
      </c>
      <c r="AE3624" s="132" t="str">
        <f t="shared" si="410"/>
        <v/>
      </c>
      <c r="AH3624" s="127" t="str">
        <f t="shared" si="409"/>
        <v/>
      </c>
    </row>
    <row r="3625" spans="2:34" x14ac:dyDescent="0.3">
      <c r="B3625" s="127" t="str">
        <f t="shared" si="407"/>
        <v/>
      </c>
      <c r="C3625" s="127" t="str">
        <f t="shared" si="408"/>
        <v/>
      </c>
      <c r="E3625" s="159"/>
      <c r="F3625" s="148" t="str">
        <f>IFERROR(VLOOKUP(CONCATENATE(G3625,E3625),LOTES!$A$6:$D$1002,4,0),"")</f>
        <v/>
      </c>
      <c r="H3625" s="136" t="str">
        <f>IFERROR(VLOOKUP(CONCATENATE(G3625,E3625),LOTES!$A$6:$F$1000,6,0),"")</f>
        <v/>
      </c>
      <c r="I3625" s="132" t="str">
        <f t="shared" si="411"/>
        <v/>
      </c>
      <c r="R3625" s="132" t="str">
        <f>IFERROR(VLOOKUP(Q3625,PROVEEDORES!$A$2:$B$100,2,0),"")</f>
        <v/>
      </c>
      <c r="U3625" s="127" t="str">
        <f>IFERROR(VLOOKUP(V3625,TRANSPORTE!$A$4:$B$99,2,0),"")</f>
        <v/>
      </c>
      <c r="Y3625" s="127" t="str">
        <f>IFERROR(VLOOKUP(V3625,TRANSPORTE!$A$4:$C$99,3,0),"")</f>
        <v/>
      </c>
      <c r="Z3625" s="127" t="str">
        <f>IFERROR(VLOOKUP(V3625,TRANSPORTE!$A$4:$D$99,4,0),"")</f>
        <v/>
      </c>
      <c r="AA3625" s="127" t="str">
        <f>IFERROR(VLOOKUP(V3625,TRANSPORTE!$A$4:$E$99,5,0),"")</f>
        <v/>
      </c>
      <c r="AB3625" s="127" t="str">
        <f t="shared" si="413"/>
        <v/>
      </c>
      <c r="AC3625" s="127" t="str">
        <f t="shared" si="412"/>
        <v/>
      </c>
      <c r="AE3625" s="132" t="str">
        <f t="shared" si="410"/>
        <v/>
      </c>
      <c r="AH3625" s="127" t="str">
        <f t="shared" si="409"/>
        <v/>
      </c>
    </row>
    <row r="3626" spans="2:34" x14ac:dyDescent="0.3">
      <c r="B3626" s="127" t="str">
        <f t="shared" si="407"/>
        <v/>
      </c>
      <c r="C3626" s="127" t="str">
        <f t="shared" si="408"/>
        <v/>
      </c>
      <c r="E3626" s="159"/>
      <c r="F3626" s="148" t="str">
        <f>IFERROR(VLOOKUP(CONCATENATE(G3626,E3626),LOTES!$A$6:$D$1002,4,0),"")</f>
        <v/>
      </c>
      <c r="H3626" s="136" t="str">
        <f>IFERROR(VLOOKUP(CONCATENATE(G3626,E3626),LOTES!$A$6:$F$1000,6,0),"")</f>
        <v/>
      </c>
      <c r="I3626" s="132" t="str">
        <f t="shared" si="411"/>
        <v/>
      </c>
      <c r="R3626" s="132" t="str">
        <f>IFERROR(VLOOKUP(Q3626,PROVEEDORES!$A$2:$B$100,2,0),"")</f>
        <v/>
      </c>
      <c r="U3626" s="127" t="str">
        <f>IFERROR(VLOOKUP(V3626,TRANSPORTE!$A$4:$B$99,2,0),"")</f>
        <v/>
      </c>
      <c r="Y3626" s="127" t="str">
        <f>IFERROR(VLOOKUP(V3626,TRANSPORTE!$A$4:$C$99,3,0),"")</f>
        <v/>
      </c>
      <c r="Z3626" s="127" t="str">
        <f>IFERROR(VLOOKUP(V3626,TRANSPORTE!$A$4:$D$99,4,0),"")</f>
        <v/>
      </c>
      <c r="AA3626" s="127" t="str">
        <f>IFERROR(VLOOKUP(V3626,TRANSPORTE!$A$4:$E$99,5,0),"")</f>
        <v/>
      </c>
      <c r="AB3626" s="127" t="str">
        <f t="shared" si="413"/>
        <v/>
      </c>
      <c r="AC3626" s="127" t="str">
        <f t="shared" si="412"/>
        <v/>
      </c>
      <c r="AE3626" s="132" t="str">
        <f t="shared" si="410"/>
        <v/>
      </c>
      <c r="AH3626" s="127" t="str">
        <f t="shared" si="409"/>
        <v/>
      </c>
    </row>
    <row r="3627" spans="2:34" x14ac:dyDescent="0.3">
      <c r="B3627" s="127" t="str">
        <f t="shared" si="407"/>
        <v/>
      </c>
      <c r="C3627" s="127" t="str">
        <f t="shared" si="408"/>
        <v/>
      </c>
      <c r="E3627" s="159"/>
      <c r="F3627" s="148" t="str">
        <f>IFERROR(VLOOKUP(CONCATENATE(G3627,E3627),LOTES!$A$6:$D$1002,4,0),"")</f>
        <v/>
      </c>
      <c r="H3627" s="136" t="str">
        <f>IFERROR(VLOOKUP(CONCATENATE(G3627,E3627),LOTES!$A$6:$F$1000,6,0),"")</f>
        <v/>
      </c>
      <c r="I3627" s="132" t="str">
        <f t="shared" si="411"/>
        <v/>
      </c>
      <c r="R3627" s="132" t="str">
        <f>IFERROR(VLOOKUP(Q3627,PROVEEDORES!$A$2:$B$100,2,0),"")</f>
        <v/>
      </c>
      <c r="U3627" s="127" t="str">
        <f>IFERROR(VLOOKUP(V3627,TRANSPORTE!$A$4:$B$99,2,0),"")</f>
        <v/>
      </c>
      <c r="Y3627" s="127" t="str">
        <f>IFERROR(VLOOKUP(V3627,TRANSPORTE!$A$4:$C$99,3,0),"")</f>
        <v/>
      </c>
      <c r="Z3627" s="127" t="str">
        <f>IFERROR(VLOOKUP(V3627,TRANSPORTE!$A$4:$D$99,4,0),"")</f>
        <v/>
      </c>
      <c r="AA3627" s="127" t="str">
        <f>IFERROR(VLOOKUP(V3627,TRANSPORTE!$A$4:$E$99,5,0),"")</f>
        <v/>
      </c>
      <c r="AB3627" s="127" t="str">
        <f t="shared" si="413"/>
        <v/>
      </c>
      <c r="AC3627" s="127" t="str">
        <f t="shared" si="412"/>
        <v/>
      </c>
      <c r="AE3627" s="132" t="str">
        <f t="shared" si="410"/>
        <v/>
      </c>
      <c r="AH3627" s="127" t="str">
        <f t="shared" si="409"/>
        <v/>
      </c>
    </row>
    <row r="3628" spans="2:34" x14ac:dyDescent="0.3">
      <c r="B3628" s="127" t="str">
        <f t="shared" si="407"/>
        <v/>
      </c>
      <c r="C3628" s="127" t="str">
        <f t="shared" si="408"/>
        <v/>
      </c>
      <c r="E3628" s="159"/>
      <c r="F3628" s="148" t="str">
        <f>IFERROR(VLOOKUP(CONCATENATE(G3628,E3628),LOTES!$A$6:$D$1002,4,0),"")</f>
        <v/>
      </c>
      <c r="H3628" s="136" t="str">
        <f>IFERROR(VLOOKUP(CONCATENATE(G3628,E3628),LOTES!$A$6:$F$1000,6,0),"")</f>
        <v/>
      </c>
      <c r="I3628" s="132" t="str">
        <f t="shared" si="411"/>
        <v/>
      </c>
      <c r="R3628" s="132" t="str">
        <f>IFERROR(VLOOKUP(Q3628,PROVEEDORES!$A$2:$B$100,2,0),"")</f>
        <v/>
      </c>
      <c r="U3628" s="127" t="str">
        <f>IFERROR(VLOOKUP(V3628,TRANSPORTE!$A$4:$B$99,2,0),"")</f>
        <v/>
      </c>
      <c r="Y3628" s="127" t="str">
        <f>IFERROR(VLOOKUP(V3628,TRANSPORTE!$A$4:$C$99,3,0),"")</f>
        <v/>
      </c>
      <c r="Z3628" s="127" t="str">
        <f>IFERROR(VLOOKUP(V3628,TRANSPORTE!$A$4:$D$99,4,0),"")</f>
        <v/>
      </c>
      <c r="AA3628" s="127" t="str">
        <f>IFERROR(VLOOKUP(V3628,TRANSPORTE!$A$4:$E$99,5,0),"")</f>
        <v/>
      </c>
      <c r="AB3628" s="127" t="str">
        <f t="shared" si="413"/>
        <v/>
      </c>
      <c r="AC3628" s="127" t="str">
        <f t="shared" si="412"/>
        <v/>
      </c>
      <c r="AE3628" s="132" t="str">
        <f t="shared" si="410"/>
        <v/>
      </c>
      <c r="AH3628" s="127" t="str">
        <f t="shared" si="409"/>
        <v/>
      </c>
    </row>
    <row r="3629" spans="2:34" x14ac:dyDescent="0.3">
      <c r="B3629" s="127" t="str">
        <f t="shared" si="407"/>
        <v/>
      </c>
      <c r="C3629" s="127" t="str">
        <f t="shared" si="408"/>
        <v/>
      </c>
      <c r="E3629" s="159"/>
      <c r="F3629" s="148" t="str">
        <f>IFERROR(VLOOKUP(CONCATENATE(G3629,E3629),LOTES!$A$6:$D$1002,4,0),"")</f>
        <v/>
      </c>
      <c r="H3629" s="136" t="str">
        <f>IFERROR(VLOOKUP(CONCATENATE(G3629,E3629),LOTES!$A$6:$F$1000,6,0),"")</f>
        <v/>
      </c>
      <c r="I3629" s="132" t="str">
        <f t="shared" si="411"/>
        <v/>
      </c>
      <c r="R3629" s="132" t="str">
        <f>IFERROR(VLOOKUP(Q3629,PROVEEDORES!$A$2:$B$100,2,0),"")</f>
        <v/>
      </c>
      <c r="U3629" s="127" t="str">
        <f>IFERROR(VLOOKUP(V3629,TRANSPORTE!$A$4:$B$99,2,0),"")</f>
        <v/>
      </c>
      <c r="Y3629" s="127" t="str">
        <f>IFERROR(VLOOKUP(V3629,TRANSPORTE!$A$4:$C$99,3,0),"")</f>
        <v/>
      </c>
      <c r="Z3629" s="127" t="str">
        <f>IFERROR(VLOOKUP(V3629,TRANSPORTE!$A$4:$D$99,4,0),"")</f>
        <v/>
      </c>
      <c r="AA3629" s="127" t="str">
        <f>IFERROR(VLOOKUP(V3629,TRANSPORTE!$A$4:$E$99,5,0),"")</f>
        <v/>
      </c>
      <c r="AB3629" s="127" t="str">
        <f t="shared" si="413"/>
        <v/>
      </c>
      <c r="AC3629" s="127" t="str">
        <f t="shared" si="412"/>
        <v/>
      </c>
      <c r="AE3629" s="132" t="str">
        <f t="shared" si="410"/>
        <v/>
      </c>
      <c r="AH3629" s="127" t="str">
        <f t="shared" si="409"/>
        <v/>
      </c>
    </row>
    <row r="3630" spans="2:34" x14ac:dyDescent="0.3">
      <c r="B3630" s="127" t="str">
        <f t="shared" si="407"/>
        <v/>
      </c>
      <c r="C3630" s="127" t="str">
        <f t="shared" si="408"/>
        <v/>
      </c>
      <c r="E3630" s="159"/>
      <c r="F3630" s="148" t="str">
        <f>IFERROR(VLOOKUP(CONCATENATE(G3630,E3630),LOTES!$A$6:$D$1002,4,0),"")</f>
        <v/>
      </c>
      <c r="H3630" s="136" t="str">
        <f>IFERROR(VLOOKUP(CONCATENATE(G3630,E3630),LOTES!$A$6:$F$1000,6,0),"")</f>
        <v/>
      </c>
      <c r="I3630" s="132" t="str">
        <f t="shared" si="411"/>
        <v/>
      </c>
      <c r="R3630" s="132" t="str">
        <f>IFERROR(VLOOKUP(Q3630,PROVEEDORES!$A$2:$B$100,2,0),"")</f>
        <v/>
      </c>
      <c r="U3630" s="127" t="str">
        <f>IFERROR(VLOOKUP(V3630,TRANSPORTE!$A$4:$B$99,2,0),"")</f>
        <v/>
      </c>
      <c r="Y3630" s="127" t="str">
        <f>IFERROR(VLOOKUP(V3630,TRANSPORTE!$A$4:$C$99,3,0),"")</f>
        <v/>
      </c>
      <c r="Z3630" s="127" t="str">
        <f>IFERROR(VLOOKUP(V3630,TRANSPORTE!$A$4:$D$99,4,0),"")</f>
        <v/>
      </c>
      <c r="AA3630" s="127" t="str">
        <f>IFERROR(VLOOKUP(V3630,TRANSPORTE!$A$4:$E$99,5,0),"")</f>
        <v/>
      </c>
      <c r="AB3630" s="127" t="str">
        <f t="shared" si="413"/>
        <v/>
      </c>
      <c r="AC3630" s="127" t="str">
        <f t="shared" si="412"/>
        <v/>
      </c>
      <c r="AE3630" s="132" t="str">
        <f t="shared" si="410"/>
        <v/>
      </c>
      <c r="AH3630" s="127" t="str">
        <f t="shared" si="409"/>
        <v/>
      </c>
    </row>
    <row r="3631" spans="2:34" x14ac:dyDescent="0.3">
      <c r="B3631" s="127" t="str">
        <f t="shared" si="407"/>
        <v/>
      </c>
      <c r="C3631" s="127" t="str">
        <f t="shared" si="408"/>
        <v/>
      </c>
      <c r="E3631" s="159"/>
      <c r="F3631" s="148" t="str">
        <f>IFERROR(VLOOKUP(CONCATENATE(G3631,E3631),LOTES!$A$6:$D$1002,4,0),"")</f>
        <v/>
      </c>
      <c r="H3631" s="136" t="str">
        <f>IFERROR(VLOOKUP(CONCATENATE(G3631,E3631),LOTES!$A$6:$F$1000,6,0),"")</f>
        <v/>
      </c>
      <c r="I3631" s="132" t="str">
        <f t="shared" si="411"/>
        <v/>
      </c>
      <c r="R3631" s="132" t="str">
        <f>IFERROR(VLOOKUP(Q3631,PROVEEDORES!$A$2:$B$100,2,0),"")</f>
        <v/>
      </c>
      <c r="U3631" s="127" t="str">
        <f>IFERROR(VLOOKUP(V3631,TRANSPORTE!$A$4:$B$99,2,0),"")</f>
        <v/>
      </c>
      <c r="Y3631" s="127" t="str">
        <f>IFERROR(VLOOKUP(V3631,TRANSPORTE!$A$4:$C$99,3,0),"")</f>
        <v/>
      </c>
      <c r="Z3631" s="127" t="str">
        <f>IFERROR(VLOOKUP(V3631,TRANSPORTE!$A$4:$D$99,4,0),"")</f>
        <v/>
      </c>
      <c r="AA3631" s="127" t="str">
        <f>IFERROR(VLOOKUP(V3631,TRANSPORTE!$A$4:$E$99,5,0),"")</f>
        <v/>
      </c>
      <c r="AB3631" s="127" t="str">
        <f t="shared" si="413"/>
        <v/>
      </c>
      <c r="AC3631" s="127" t="str">
        <f t="shared" si="412"/>
        <v/>
      </c>
      <c r="AE3631" s="132" t="str">
        <f t="shared" si="410"/>
        <v/>
      </c>
      <c r="AH3631" s="127" t="str">
        <f t="shared" si="409"/>
        <v/>
      </c>
    </row>
    <row r="3632" spans="2:34" x14ac:dyDescent="0.3">
      <c r="B3632" s="127" t="str">
        <f t="shared" si="407"/>
        <v/>
      </c>
      <c r="C3632" s="127" t="str">
        <f t="shared" si="408"/>
        <v/>
      </c>
      <c r="E3632" s="159"/>
      <c r="F3632" s="148" t="str">
        <f>IFERROR(VLOOKUP(CONCATENATE(G3632,E3632),LOTES!$A$6:$D$1002,4,0),"")</f>
        <v/>
      </c>
      <c r="H3632" s="136" t="str">
        <f>IFERROR(VLOOKUP(CONCATENATE(G3632,E3632),LOTES!$A$6:$F$1000,6,0),"")</f>
        <v/>
      </c>
      <c r="I3632" s="132" t="str">
        <f t="shared" si="411"/>
        <v/>
      </c>
      <c r="R3632" s="132" t="str">
        <f>IFERROR(VLOOKUP(Q3632,PROVEEDORES!$A$2:$B$100,2,0),"")</f>
        <v/>
      </c>
      <c r="U3632" s="127" t="str">
        <f>IFERROR(VLOOKUP(V3632,TRANSPORTE!$A$4:$B$99,2,0),"")</f>
        <v/>
      </c>
      <c r="Y3632" s="127" t="str">
        <f>IFERROR(VLOOKUP(V3632,TRANSPORTE!$A$4:$C$99,3,0),"")</f>
        <v/>
      </c>
      <c r="Z3632" s="127" t="str">
        <f>IFERROR(VLOOKUP(V3632,TRANSPORTE!$A$4:$D$99,4,0),"")</f>
        <v/>
      </c>
      <c r="AA3632" s="127" t="str">
        <f>IFERROR(VLOOKUP(V3632,TRANSPORTE!$A$4:$E$99,5,0),"")</f>
        <v/>
      </c>
      <c r="AB3632" s="127" t="str">
        <f t="shared" si="413"/>
        <v/>
      </c>
      <c r="AC3632" s="127" t="str">
        <f t="shared" si="412"/>
        <v/>
      </c>
      <c r="AE3632" s="132" t="str">
        <f t="shared" si="410"/>
        <v/>
      </c>
      <c r="AH3632" s="127" t="str">
        <f t="shared" si="409"/>
        <v/>
      </c>
    </row>
    <row r="3633" spans="2:34" x14ac:dyDescent="0.3">
      <c r="B3633" s="127" t="str">
        <f t="shared" si="407"/>
        <v/>
      </c>
      <c r="C3633" s="127" t="str">
        <f t="shared" si="408"/>
        <v/>
      </c>
      <c r="E3633" s="159"/>
      <c r="F3633" s="148" t="str">
        <f>IFERROR(VLOOKUP(CONCATENATE(G3633,E3633),LOTES!$A$6:$D$1002,4,0),"")</f>
        <v/>
      </c>
      <c r="H3633" s="136" t="str">
        <f>IFERROR(VLOOKUP(CONCATENATE(G3633,E3633),LOTES!$A$6:$F$1000,6,0),"")</f>
        <v/>
      </c>
      <c r="I3633" s="132" t="str">
        <f t="shared" si="411"/>
        <v/>
      </c>
      <c r="R3633" s="132" t="str">
        <f>IFERROR(VLOOKUP(Q3633,PROVEEDORES!$A$2:$B$100,2,0),"")</f>
        <v/>
      </c>
      <c r="U3633" s="127" t="str">
        <f>IFERROR(VLOOKUP(V3633,TRANSPORTE!$A$4:$B$99,2,0),"")</f>
        <v/>
      </c>
      <c r="Y3633" s="127" t="str">
        <f>IFERROR(VLOOKUP(V3633,TRANSPORTE!$A$4:$C$99,3,0),"")</f>
        <v/>
      </c>
      <c r="Z3633" s="127" t="str">
        <f>IFERROR(VLOOKUP(V3633,TRANSPORTE!$A$4:$D$99,4,0),"")</f>
        <v/>
      </c>
      <c r="AA3633" s="127" t="str">
        <f>IFERROR(VLOOKUP(V3633,TRANSPORTE!$A$4:$E$99,5,0),"")</f>
        <v/>
      </c>
      <c r="AB3633" s="127" t="str">
        <f t="shared" si="413"/>
        <v/>
      </c>
      <c r="AC3633" s="127" t="str">
        <f t="shared" si="412"/>
        <v/>
      </c>
      <c r="AE3633" s="132" t="str">
        <f t="shared" si="410"/>
        <v/>
      </c>
      <c r="AH3633" s="127" t="str">
        <f t="shared" si="409"/>
        <v/>
      </c>
    </row>
    <row r="3634" spans="2:34" x14ac:dyDescent="0.3">
      <c r="B3634" s="127" t="str">
        <f t="shared" si="407"/>
        <v/>
      </c>
      <c r="C3634" s="127" t="str">
        <f t="shared" si="408"/>
        <v/>
      </c>
      <c r="E3634" s="159"/>
      <c r="F3634" s="148" t="str">
        <f>IFERROR(VLOOKUP(CONCATENATE(G3634,E3634),LOTES!$A$6:$D$1002,4,0),"")</f>
        <v/>
      </c>
      <c r="H3634" s="136" t="str">
        <f>IFERROR(VLOOKUP(CONCATENATE(G3634,E3634),LOTES!$A$6:$F$1000,6,0),"")</f>
        <v/>
      </c>
      <c r="I3634" s="132" t="str">
        <f t="shared" si="411"/>
        <v/>
      </c>
      <c r="R3634" s="132" t="str">
        <f>IFERROR(VLOOKUP(Q3634,PROVEEDORES!$A$2:$B$100,2,0),"")</f>
        <v/>
      </c>
      <c r="U3634" s="127" t="str">
        <f>IFERROR(VLOOKUP(V3634,TRANSPORTE!$A$4:$B$99,2,0),"")</f>
        <v/>
      </c>
      <c r="Y3634" s="127" t="str">
        <f>IFERROR(VLOOKUP(V3634,TRANSPORTE!$A$4:$C$99,3,0),"")</f>
        <v/>
      </c>
      <c r="Z3634" s="127" t="str">
        <f>IFERROR(VLOOKUP(V3634,TRANSPORTE!$A$4:$D$99,4,0),"")</f>
        <v/>
      </c>
      <c r="AA3634" s="127" t="str">
        <f>IFERROR(VLOOKUP(V3634,TRANSPORTE!$A$4:$E$99,5,0),"")</f>
        <v/>
      </c>
      <c r="AB3634" s="127" t="str">
        <f t="shared" si="413"/>
        <v/>
      </c>
      <c r="AC3634" s="127" t="str">
        <f t="shared" si="412"/>
        <v/>
      </c>
      <c r="AE3634" s="132" t="str">
        <f t="shared" si="410"/>
        <v/>
      </c>
      <c r="AH3634" s="127" t="str">
        <f t="shared" si="409"/>
        <v/>
      </c>
    </row>
    <row r="3635" spans="2:34" x14ac:dyDescent="0.3">
      <c r="B3635" s="127" t="str">
        <f t="shared" si="407"/>
        <v/>
      </c>
      <c r="C3635" s="127" t="str">
        <f t="shared" si="408"/>
        <v/>
      </c>
      <c r="E3635" s="159"/>
      <c r="F3635" s="148" t="str">
        <f>IFERROR(VLOOKUP(CONCATENATE(G3635,E3635),LOTES!$A$6:$D$1002,4,0),"")</f>
        <v/>
      </c>
      <c r="H3635" s="136" t="str">
        <f>IFERROR(VLOOKUP(CONCATENATE(G3635,E3635),LOTES!$A$6:$F$1000,6,0),"")</f>
        <v/>
      </c>
      <c r="I3635" s="132" t="str">
        <f t="shared" si="411"/>
        <v/>
      </c>
      <c r="R3635" s="132" t="str">
        <f>IFERROR(VLOOKUP(Q3635,PROVEEDORES!$A$2:$B$100,2,0),"")</f>
        <v/>
      </c>
      <c r="U3635" s="127" t="str">
        <f>IFERROR(VLOOKUP(V3635,TRANSPORTE!$A$4:$B$99,2,0),"")</f>
        <v/>
      </c>
      <c r="Y3635" s="127" t="str">
        <f>IFERROR(VLOOKUP(V3635,TRANSPORTE!$A$4:$C$99,3,0),"")</f>
        <v/>
      </c>
      <c r="Z3635" s="127" t="str">
        <f>IFERROR(VLOOKUP(V3635,TRANSPORTE!$A$4:$D$99,4,0),"")</f>
        <v/>
      </c>
      <c r="AA3635" s="127" t="str">
        <f>IFERROR(VLOOKUP(V3635,TRANSPORTE!$A$4:$E$99,5,0),"")</f>
        <v/>
      </c>
      <c r="AB3635" s="127" t="str">
        <f t="shared" si="413"/>
        <v/>
      </c>
      <c r="AC3635" s="127" t="str">
        <f t="shared" si="412"/>
        <v/>
      </c>
      <c r="AE3635" s="132" t="str">
        <f t="shared" si="410"/>
        <v/>
      </c>
      <c r="AH3635" s="127" t="str">
        <f t="shared" si="409"/>
        <v/>
      </c>
    </row>
    <row r="3636" spans="2:34" x14ac:dyDescent="0.3">
      <c r="B3636" s="127" t="str">
        <f t="shared" si="407"/>
        <v/>
      </c>
      <c r="C3636" s="127" t="str">
        <f t="shared" si="408"/>
        <v/>
      </c>
      <c r="E3636" s="159"/>
      <c r="F3636" s="148" t="str">
        <f>IFERROR(VLOOKUP(CONCATENATE(G3636,E3636),LOTES!$A$6:$D$1002,4,0),"")</f>
        <v/>
      </c>
      <c r="H3636" s="136" t="str">
        <f>IFERROR(VLOOKUP(CONCATENATE(G3636,E3636),LOTES!$A$6:$F$1000,6,0),"")</f>
        <v/>
      </c>
      <c r="I3636" s="132" t="str">
        <f t="shared" si="411"/>
        <v/>
      </c>
      <c r="R3636" s="132" t="str">
        <f>IFERROR(VLOOKUP(Q3636,PROVEEDORES!$A$2:$B$100,2,0),"")</f>
        <v/>
      </c>
      <c r="U3636" s="127" t="str">
        <f>IFERROR(VLOOKUP(V3636,TRANSPORTE!$A$4:$B$99,2,0),"")</f>
        <v/>
      </c>
      <c r="Y3636" s="127" t="str">
        <f>IFERROR(VLOOKUP(V3636,TRANSPORTE!$A$4:$C$99,3,0),"")</f>
        <v/>
      </c>
      <c r="Z3636" s="127" t="str">
        <f>IFERROR(VLOOKUP(V3636,TRANSPORTE!$A$4:$D$99,4,0),"")</f>
        <v/>
      </c>
      <c r="AA3636" s="127" t="str">
        <f>IFERROR(VLOOKUP(V3636,TRANSPORTE!$A$4:$E$99,5,0),"")</f>
        <v/>
      </c>
      <c r="AB3636" s="127" t="str">
        <f t="shared" si="413"/>
        <v/>
      </c>
      <c r="AC3636" s="127" t="str">
        <f t="shared" si="412"/>
        <v/>
      </c>
      <c r="AE3636" s="132" t="str">
        <f t="shared" si="410"/>
        <v/>
      </c>
      <c r="AH3636" s="127" t="str">
        <f t="shared" si="409"/>
        <v/>
      </c>
    </row>
    <row r="3637" spans="2:34" x14ac:dyDescent="0.3">
      <c r="B3637" s="127" t="str">
        <f t="shared" si="407"/>
        <v/>
      </c>
      <c r="C3637" s="127" t="str">
        <f t="shared" si="408"/>
        <v/>
      </c>
      <c r="E3637" s="159"/>
      <c r="F3637" s="148" t="str">
        <f>IFERROR(VLOOKUP(CONCATENATE(G3637,E3637),LOTES!$A$6:$D$1002,4,0),"")</f>
        <v/>
      </c>
      <c r="H3637" s="136" t="str">
        <f>IFERROR(VLOOKUP(CONCATENATE(G3637,E3637),LOTES!$A$6:$F$1000,6,0),"")</f>
        <v/>
      </c>
      <c r="I3637" s="132" t="str">
        <f t="shared" si="411"/>
        <v/>
      </c>
      <c r="R3637" s="132" t="str">
        <f>IFERROR(VLOOKUP(Q3637,PROVEEDORES!$A$2:$B$100,2,0),"")</f>
        <v/>
      </c>
      <c r="U3637" s="127" t="str">
        <f>IFERROR(VLOOKUP(V3637,TRANSPORTE!$A$4:$B$99,2,0),"")</f>
        <v/>
      </c>
      <c r="Y3637" s="127" t="str">
        <f>IFERROR(VLOOKUP(V3637,TRANSPORTE!$A$4:$C$99,3,0),"")</f>
        <v/>
      </c>
      <c r="Z3637" s="127" t="str">
        <f>IFERROR(VLOOKUP(V3637,TRANSPORTE!$A$4:$D$99,4,0),"")</f>
        <v/>
      </c>
      <c r="AA3637" s="127" t="str">
        <f>IFERROR(VLOOKUP(V3637,TRANSPORTE!$A$4:$E$99,5,0),"")</f>
        <v/>
      </c>
      <c r="AB3637" s="127" t="str">
        <f t="shared" si="413"/>
        <v/>
      </c>
      <c r="AC3637" s="127" t="str">
        <f t="shared" si="412"/>
        <v/>
      </c>
      <c r="AE3637" s="132" t="str">
        <f t="shared" si="410"/>
        <v/>
      </c>
      <c r="AH3637" s="127" t="str">
        <f t="shared" si="409"/>
        <v/>
      </c>
    </row>
    <row r="3638" spans="2:34" x14ac:dyDescent="0.3">
      <c r="B3638" s="127" t="str">
        <f t="shared" si="407"/>
        <v/>
      </c>
      <c r="C3638" s="127" t="str">
        <f t="shared" si="408"/>
        <v/>
      </c>
      <c r="E3638" s="159"/>
      <c r="F3638" s="148" t="str">
        <f>IFERROR(VLOOKUP(CONCATENATE(G3638,E3638),LOTES!$A$6:$D$1002,4,0),"")</f>
        <v/>
      </c>
      <c r="H3638" s="136" t="str">
        <f>IFERROR(VLOOKUP(CONCATENATE(G3638,E3638),LOTES!$A$6:$F$1000,6,0),"")</f>
        <v/>
      </c>
      <c r="I3638" s="132" t="str">
        <f t="shared" si="411"/>
        <v/>
      </c>
      <c r="R3638" s="132" t="str">
        <f>IFERROR(VLOOKUP(Q3638,PROVEEDORES!$A$2:$B$100,2,0),"")</f>
        <v/>
      </c>
      <c r="U3638" s="127" t="str">
        <f>IFERROR(VLOOKUP(V3638,TRANSPORTE!$A$4:$B$99,2,0),"")</f>
        <v/>
      </c>
      <c r="Y3638" s="127" t="str">
        <f>IFERROR(VLOOKUP(V3638,TRANSPORTE!$A$4:$C$99,3,0),"")</f>
        <v/>
      </c>
      <c r="Z3638" s="127" t="str">
        <f>IFERROR(VLOOKUP(V3638,TRANSPORTE!$A$4:$D$99,4,0),"")</f>
        <v/>
      </c>
      <c r="AA3638" s="127" t="str">
        <f>IFERROR(VLOOKUP(V3638,TRANSPORTE!$A$4:$E$99,5,0),"")</f>
        <v/>
      </c>
      <c r="AB3638" s="127" t="str">
        <f t="shared" si="413"/>
        <v/>
      </c>
      <c r="AC3638" s="127" t="str">
        <f t="shared" si="412"/>
        <v/>
      </c>
      <c r="AE3638" s="132" t="str">
        <f t="shared" si="410"/>
        <v/>
      </c>
      <c r="AH3638" s="127" t="str">
        <f t="shared" si="409"/>
        <v/>
      </c>
    </row>
    <row r="3639" spans="2:34" x14ac:dyDescent="0.3">
      <c r="B3639" s="127" t="str">
        <f t="shared" si="407"/>
        <v/>
      </c>
      <c r="C3639" s="127" t="str">
        <f t="shared" si="408"/>
        <v/>
      </c>
      <c r="E3639" s="159"/>
      <c r="F3639" s="148" t="str">
        <f>IFERROR(VLOOKUP(CONCATENATE(G3639,E3639),LOTES!$A$6:$D$1002,4,0),"")</f>
        <v/>
      </c>
      <c r="H3639" s="136" t="str">
        <f>IFERROR(VLOOKUP(CONCATENATE(G3639,E3639),LOTES!$A$6:$F$1000,6,0),"")</f>
        <v/>
      </c>
      <c r="I3639" s="132" t="str">
        <f t="shared" si="411"/>
        <v/>
      </c>
      <c r="R3639" s="132" t="str">
        <f>IFERROR(VLOOKUP(Q3639,PROVEEDORES!$A$2:$B$100,2,0),"")</f>
        <v/>
      </c>
      <c r="U3639" s="127" t="str">
        <f>IFERROR(VLOOKUP(V3639,TRANSPORTE!$A$4:$B$99,2,0),"")</f>
        <v/>
      </c>
      <c r="Y3639" s="127" t="str">
        <f>IFERROR(VLOOKUP(V3639,TRANSPORTE!$A$4:$C$99,3,0),"")</f>
        <v/>
      </c>
      <c r="Z3639" s="127" t="str">
        <f>IFERROR(VLOOKUP(V3639,TRANSPORTE!$A$4:$D$99,4,0),"")</f>
        <v/>
      </c>
      <c r="AA3639" s="127" t="str">
        <f>IFERROR(VLOOKUP(V3639,TRANSPORTE!$A$4:$E$99,5,0),"")</f>
        <v/>
      </c>
      <c r="AB3639" s="127" t="str">
        <f t="shared" si="413"/>
        <v/>
      </c>
      <c r="AC3639" s="127" t="str">
        <f t="shared" si="412"/>
        <v/>
      </c>
      <c r="AE3639" s="132" t="str">
        <f t="shared" si="410"/>
        <v/>
      </c>
      <c r="AH3639" s="127" t="str">
        <f t="shared" si="409"/>
        <v/>
      </c>
    </row>
    <row r="3640" spans="2:34" x14ac:dyDescent="0.3">
      <c r="B3640" s="127" t="str">
        <f t="shared" si="407"/>
        <v/>
      </c>
      <c r="C3640" s="127" t="str">
        <f t="shared" si="408"/>
        <v/>
      </c>
      <c r="E3640" s="159"/>
      <c r="F3640" s="148" t="str">
        <f>IFERROR(VLOOKUP(CONCATENATE(G3640,E3640),LOTES!$A$6:$D$1002,4,0),"")</f>
        <v/>
      </c>
      <c r="H3640" s="136" t="str">
        <f>IFERROR(VLOOKUP(CONCATENATE(G3640,E3640),LOTES!$A$6:$F$1000,6,0),"")</f>
        <v/>
      </c>
      <c r="I3640" s="132" t="str">
        <f t="shared" si="411"/>
        <v/>
      </c>
      <c r="R3640" s="132" t="str">
        <f>IFERROR(VLOOKUP(Q3640,PROVEEDORES!$A$2:$B$100,2,0),"")</f>
        <v/>
      </c>
      <c r="U3640" s="127" t="str">
        <f>IFERROR(VLOOKUP(V3640,TRANSPORTE!$A$4:$B$99,2,0),"")</f>
        <v/>
      </c>
      <c r="Y3640" s="127" t="str">
        <f>IFERROR(VLOOKUP(V3640,TRANSPORTE!$A$4:$C$99,3,0),"")</f>
        <v/>
      </c>
      <c r="Z3640" s="127" t="str">
        <f>IFERROR(VLOOKUP(V3640,TRANSPORTE!$A$4:$D$99,4,0),"")</f>
        <v/>
      </c>
      <c r="AA3640" s="127" t="str">
        <f>IFERROR(VLOOKUP(V3640,TRANSPORTE!$A$4:$E$99,5,0),"")</f>
        <v/>
      </c>
      <c r="AB3640" s="127" t="str">
        <f t="shared" si="413"/>
        <v/>
      </c>
      <c r="AC3640" s="127" t="str">
        <f t="shared" si="412"/>
        <v/>
      </c>
      <c r="AE3640" s="132" t="str">
        <f t="shared" si="410"/>
        <v/>
      </c>
      <c r="AH3640" s="127" t="str">
        <f t="shared" si="409"/>
        <v/>
      </c>
    </row>
    <row r="3641" spans="2:34" x14ac:dyDescent="0.3">
      <c r="B3641" s="127" t="str">
        <f t="shared" si="407"/>
        <v/>
      </c>
      <c r="C3641" s="127" t="str">
        <f t="shared" si="408"/>
        <v/>
      </c>
      <c r="E3641" s="159"/>
      <c r="F3641" s="148" t="str">
        <f>IFERROR(VLOOKUP(CONCATENATE(G3641,E3641),LOTES!$A$6:$D$1002,4,0),"")</f>
        <v/>
      </c>
      <c r="H3641" s="136" t="str">
        <f>IFERROR(VLOOKUP(CONCATENATE(G3641,E3641),LOTES!$A$6:$F$1000,6,0),"")</f>
        <v/>
      </c>
      <c r="I3641" s="132" t="str">
        <f t="shared" si="411"/>
        <v/>
      </c>
      <c r="R3641" s="132" t="str">
        <f>IFERROR(VLOOKUP(Q3641,PROVEEDORES!$A$2:$B$100,2,0),"")</f>
        <v/>
      </c>
      <c r="U3641" s="127" t="str">
        <f>IFERROR(VLOOKUP(V3641,TRANSPORTE!$A$4:$B$99,2,0),"")</f>
        <v/>
      </c>
      <c r="Y3641" s="127" t="str">
        <f>IFERROR(VLOOKUP(V3641,TRANSPORTE!$A$4:$C$99,3,0),"")</f>
        <v/>
      </c>
      <c r="Z3641" s="127" t="str">
        <f>IFERROR(VLOOKUP(V3641,TRANSPORTE!$A$4:$D$99,4,0),"")</f>
        <v/>
      </c>
      <c r="AA3641" s="127" t="str">
        <f>IFERROR(VLOOKUP(V3641,TRANSPORTE!$A$4:$E$99,5,0),"")</f>
        <v/>
      </c>
      <c r="AB3641" s="127" t="str">
        <f t="shared" si="413"/>
        <v/>
      </c>
      <c r="AC3641" s="127" t="str">
        <f t="shared" si="412"/>
        <v/>
      </c>
      <c r="AE3641" s="132" t="str">
        <f t="shared" si="410"/>
        <v/>
      </c>
      <c r="AH3641" s="127" t="str">
        <f t="shared" si="409"/>
        <v/>
      </c>
    </row>
    <row r="3642" spans="2:34" x14ac:dyDescent="0.3">
      <c r="B3642" s="127" t="str">
        <f t="shared" si="407"/>
        <v/>
      </c>
      <c r="C3642" s="127" t="str">
        <f t="shared" si="408"/>
        <v/>
      </c>
      <c r="E3642" s="159"/>
      <c r="F3642" s="148" t="str">
        <f>IFERROR(VLOOKUP(CONCATENATE(G3642,E3642),LOTES!$A$6:$D$1002,4,0),"")</f>
        <v/>
      </c>
      <c r="H3642" s="136" t="str">
        <f>IFERROR(VLOOKUP(CONCATENATE(G3642,E3642),LOTES!$A$6:$F$1000,6,0),"")</f>
        <v/>
      </c>
      <c r="I3642" s="132" t="str">
        <f t="shared" si="411"/>
        <v/>
      </c>
      <c r="R3642" s="132" t="str">
        <f>IFERROR(VLOOKUP(Q3642,PROVEEDORES!$A$2:$B$100,2,0),"")</f>
        <v/>
      </c>
      <c r="U3642" s="127" t="str">
        <f>IFERROR(VLOOKUP(V3642,TRANSPORTE!$A$4:$B$99,2,0),"")</f>
        <v/>
      </c>
      <c r="Y3642" s="127" t="str">
        <f>IFERROR(VLOOKUP(V3642,TRANSPORTE!$A$4:$C$99,3,0),"")</f>
        <v/>
      </c>
      <c r="Z3642" s="127" t="str">
        <f>IFERROR(VLOOKUP(V3642,TRANSPORTE!$A$4:$D$99,4,0),"")</f>
        <v/>
      </c>
      <c r="AA3642" s="127" t="str">
        <f>IFERROR(VLOOKUP(V3642,TRANSPORTE!$A$4:$E$99,5,0),"")</f>
        <v/>
      </c>
      <c r="AB3642" s="127" t="str">
        <f t="shared" si="413"/>
        <v/>
      </c>
      <c r="AC3642" s="127" t="str">
        <f t="shared" si="412"/>
        <v/>
      </c>
      <c r="AE3642" s="132" t="str">
        <f t="shared" si="410"/>
        <v/>
      </c>
      <c r="AH3642" s="127" t="str">
        <f t="shared" si="409"/>
        <v/>
      </c>
    </row>
    <row r="3643" spans="2:34" x14ac:dyDescent="0.3">
      <c r="B3643" s="127" t="str">
        <f t="shared" si="407"/>
        <v/>
      </c>
      <c r="C3643" s="127" t="str">
        <f t="shared" si="408"/>
        <v/>
      </c>
      <c r="E3643" s="159"/>
      <c r="F3643" s="148" t="str">
        <f>IFERROR(VLOOKUP(CONCATENATE(G3643,E3643),LOTES!$A$6:$D$1002,4,0),"")</f>
        <v/>
      </c>
      <c r="H3643" s="136" t="str">
        <f>IFERROR(VLOOKUP(CONCATENATE(G3643,E3643),LOTES!$A$6:$F$1000,6,0),"")</f>
        <v/>
      </c>
      <c r="I3643" s="132" t="str">
        <f t="shared" si="411"/>
        <v/>
      </c>
      <c r="R3643" s="132" t="str">
        <f>IFERROR(VLOOKUP(Q3643,PROVEEDORES!$A$2:$B$100,2,0),"")</f>
        <v/>
      </c>
      <c r="U3643" s="127" t="str">
        <f>IFERROR(VLOOKUP(V3643,TRANSPORTE!$A$4:$B$99,2,0),"")</f>
        <v/>
      </c>
      <c r="Y3643" s="127" t="str">
        <f>IFERROR(VLOOKUP(V3643,TRANSPORTE!$A$4:$C$99,3,0),"")</f>
        <v/>
      </c>
      <c r="Z3643" s="127" t="str">
        <f>IFERROR(VLOOKUP(V3643,TRANSPORTE!$A$4:$D$99,4,0),"")</f>
        <v/>
      </c>
      <c r="AA3643" s="127" t="str">
        <f>IFERROR(VLOOKUP(V3643,TRANSPORTE!$A$4:$E$99,5,0),"")</f>
        <v/>
      </c>
      <c r="AB3643" s="127" t="str">
        <f t="shared" si="413"/>
        <v/>
      </c>
      <c r="AC3643" s="127" t="str">
        <f t="shared" si="412"/>
        <v/>
      </c>
      <c r="AE3643" s="132" t="str">
        <f t="shared" si="410"/>
        <v/>
      </c>
      <c r="AH3643" s="127" t="str">
        <f t="shared" si="409"/>
        <v/>
      </c>
    </row>
    <row r="3644" spans="2:34" x14ac:dyDescent="0.3">
      <c r="B3644" s="127" t="str">
        <f t="shared" si="407"/>
        <v/>
      </c>
      <c r="C3644" s="127" t="str">
        <f t="shared" si="408"/>
        <v/>
      </c>
      <c r="E3644" s="159"/>
      <c r="F3644" s="148" t="str">
        <f>IFERROR(VLOOKUP(CONCATENATE(G3644,E3644),LOTES!$A$6:$D$1002,4,0),"")</f>
        <v/>
      </c>
      <c r="H3644" s="136" t="str">
        <f>IFERROR(VLOOKUP(CONCATENATE(G3644,E3644),LOTES!$A$6:$F$1000,6,0),"")</f>
        <v/>
      </c>
      <c r="I3644" s="132" t="str">
        <f t="shared" si="411"/>
        <v/>
      </c>
      <c r="R3644" s="132" t="str">
        <f>IFERROR(VLOOKUP(Q3644,PROVEEDORES!$A$2:$B$100,2,0),"")</f>
        <v/>
      </c>
      <c r="U3644" s="127" t="str">
        <f>IFERROR(VLOOKUP(V3644,TRANSPORTE!$A$4:$B$99,2,0),"")</f>
        <v/>
      </c>
      <c r="Y3644" s="127" t="str">
        <f>IFERROR(VLOOKUP(V3644,TRANSPORTE!$A$4:$C$99,3,0),"")</f>
        <v/>
      </c>
      <c r="Z3644" s="127" t="str">
        <f>IFERROR(VLOOKUP(V3644,TRANSPORTE!$A$4:$D$99,4,0),"")</f>
        <v/>
      </c>
      <c r="AA3644" s="127" t="str">
        <f>IFERROR(VLOOKUP(V3644,TRANSPORTE!$A$4:$E$99,5,0),"")</f>
        <v/>
      </c>
      <c r="AB3644" s="127" t="str">
        <f t="shared" si="413"/>
        <v/>
      </c>
      <c r="AC3644" s="127" t="str">
        <f t="shared" si="412"/>
        <v/>
      </c>
      <c r="AE3644" s="132" t="str">
        <f t="shared" si="410"/>
        <v/>
      </c>
      <c r="AH3644" s="127" t="str">
        <f t="shared" si="409"/>
        <v/>
      </c>
    </row>
    <row r="3645" spans="2:34" x14ac:dyDescent="0.3">
      <c r="B3645" s="127" t="str">
        <f t="shared" si="407"/>
        <v/>
      </c>
      <c r="C3645" s="127" t="str">
        <f t="shared" si="408"/>
        <v/>
      </c>
      <c r="E3645" s="159"/>
      <c r="F3645" s="148" t="str">
        <f>IFERROR(VLOOKUP(CONCATENATE(G3645,E3645),LOTES!$A$6:$D$1002,4,0),"")</f>
        <v/>
      </c>
      <c r="H3645" s="136" t="str">
        <f>IFERROR(VLOOKUP(CONCATENATE(G3645,E3645),LOTES!$A$6:$F$1000,6,0),"")</f>
        <v/>
      </c>
      <c r="I3645" s="132" t="str">
        <f t="shared" si="411"/>
        <v/>
      </c>
      <c r="R3645" s="132" t="str">
        <f>IFERROR(VLOOKUP(Q3645,PROVEEDORES!$A$2:$B$100,2,0),"")</f>
        <v/>
      </c>
      <c r="U3645" s="127" t="str">
        <f>IFERROR(VLOOKUP(V3645,TRANSPORTE!$A$4:$B$99,2,0),"")</f>
        <v/>
      </c>
      <c r="Y3645" s="127" t="str">
        <f>IFERROR(VLOOKUP(V3645,TRANSPORTE!$A$4:$C$99,3,0),"")</f>
        <v/>
      </c>
      <c r="Z3645" s="127" t="str">
        <f>IFERROR(VLOOKUP(V3645,TRANSPORTE!$A$4:$D$99,4,0),"")</f>
        <v/>
      </c>
      <c r="AA3645" s="127" t="str">
        <f>IFERROR(VLOOKUP(V3645,TRANSPORTE!$A$4:$E$99,5,0),"")</f>
        <v/>
      </c>
      <c r="AB3645" s="127" t="str">
        <f t="shared" si="413"/>
        <v/>
      </c>
      <c r="AC3645" s="127" t="str">
        <f t="shared" si="412"/>
        <v/>
      </c>
      <c r="AE3645" s="132" t="str">
        <f t="shared" si="410"/>
        <v/>
      </c>
      <c r="AH3645" s="127" t="str">
        <f t="shared" si="409"/>
        <v/>
      </c>
    </row>
    <row r="3646" spans="2:34" x14ac:dyDescent="0.3">
      <c r="B3646" s="127" t="str">
        <f t="shared" si="407"/>
        <v/>
      </c>
      <c r="C3646" s="127" t="str">
        <f t="shared" si="408"/>
        <v/>
      </c>
      <c r="E3646" s="159"/>
      <c r="F3646" s="148" t="str">
        <f>IFERROR(VLOOKUP(CONCATENATE(G3646,E3646),LOTES!$A$6:$D$1002,4,0),"")</f>
        <v/>
      </c>
      <c r="H3646" s="136" t="str">
        <f>IFERROR(VLOOKUP(CONCATENATE(G3646,E3646),LOTES!$A$6:$F$1000,6,0),"")</f>
        <v/>
      </c>
      <c r="I3646" s="132" t="str">
        <f t="shared" si="411"/>
        <v/>
      </c>
      <c r="R3646" s="132" t="str">
        <f>IFERROR(VLOOKUP(Q3646,PROVEEDORES!$A$2:$B$100,2,0),"")</f>
        <v/>
      </c>
      <c r="U3646" s="127" t="str">
        <f>IFERROR(VLOOKUP(V3646,TRANSPORTE!$A$4:$B$99,2,0),"")</f>
        <v/>
      </c>
      <c r="Y3646" s="127" t="str">
        <f>IFERROR(VLOOKUP(V3646,TRANSPORTE!$A$4:$C$99,3,0),"")</f>
        <v/>
      </c>
      <c r="Z3646" s="127" t="str">
        <f>IFERROR(VLOOKUP(V3646,TRANSPORTE!$A$4:$D$99,4,0),"")</f>
        <v/>
      </c>
      <c r="AA3646" s="127" t="str">
        <f>IFERROR(VLOOKUP(V3646,TRANSPORTE!$A$4:$E$99,5,0),"")</f>
        <v/>
      </c>
      <c r="AB3646" s="127" t="str">
        <f t="shared" si="413"/>
        <v/>
      </c>
      <c r="AC3646" s="127" t="str">
        <f t="shared" si="412"/>
        <v/>
      </c>
      <c r="AE3646" s="132" t="str">
        <f t="shared" si="410"/>
        <v/>
      </c>
      <c r="AH3646" s="127" t="str">
        <f t="shared" si="409"/>
        <v/>
      </c>
    </row>
    <row r="3647" spans="2:34" x14ac:dyDescent="0.3">
      <c r="B3647" s="127" t="str">
        <f t="shared" ref="B3647:B3710" si="414">CONCATENATE(A3647,AB3647)</f>
        <v/>
      </c>
      <c r="C3647" s="127" t="str">
        <f t="shared" ref="C3647:C3710" si="415">CONCATENATE(N3647,I3647)</f>
        <v/>
      </c>
      <c r="E3647" s="159"/>
      <c r="F3647" s="148" t="str">
        <f>IFERROR(VLOOKUP(CONCATENATE(G3647,E3647),LOTES!$A$6:$D$1002,4,0),"")</f>
        <v/>
      </c>
      <c r="H3647" s="136" t="str">
        <f>IFERROR(VLOOKUP(CONCATENATE(G3647,E3647),LOTES!$A$6:$F$1000,6,0),"")</f>
        <v/>
      </c>
      <c r="I3647" s="132" t="str">
        <f t="shared" si="411"/>
        <v/>
      </c>
      <c r="R3647" s="132" t="str">
        <f>IFERROR(VLOOKUP(Q3647,PROVEEDORES!$A$2:$B$100,2,0),"")</f>
        <v/>
      </c>
      <c r="U3647" s="127" t="str">
        <f>IFERROR(VLOOKUP(V3647,TRANSPORTE!$A$4:$B$99,2,0),"")</f>
        <v/>
      </c>
      <c r="Y3647" s="127" t="str">
        <f>IFERROR(VLOOKUP(V3647,TRANSPORTE!$A$4:$C$99,3,0),"")</f>
        <v/>
      </c>
      <c r="Z3647" s="127" t="str">
        <f>IFERROR(VLOOKUP(V3647,TRANSPORTE!$A$4:$D$99,4,0),"")</f>
        <v/>
      </c>
      <c r="AA3647" s="127" t="str">
        <f>IFERROR(VLOOKUP(V3647,TRANSPORTE!$A$4:$E$99,5,0),"")</f>
        <v/>
      </c>
      <c r="AB3647" s="127" t="str">
        <f t="shared" si="413"/>
        <v/>
      </c>
      <c r="AC3647" s="127" t="str">
        <f t="shared" si="412"/>
        <v/>
      </c>
      <c r="AE3647" s="132" t="str">
        <f t="shared" si="410"/>
        <v/>
      </c>
      <c r="AH3647" s="127" t="str">
        <f t="shared" ref="AH3647:AH3710" si="416">CONCATENATE(N3647,F3647)</f>
        <v/>
      </c>
    </row>
    <row r="3648" spans="2:34" x14ac:dyDescent="0.3">
      <c r="B3648" s="127" t="str">
        <f t="shared" si="414"/>
        <v/>
      </c>
      <c r="C3648" s="127" t="str">
        <f t="shared" si="415"/>
        <v/>
      </c>
      <c r="E3648" s="159"/>
      <c r="F3648" s="148" t="str">
        <f>IFERROR(VLOOKUP(CONCATENATE(G3648,E3648),LOTES!$A$6:$D$1002,4,0),"")</f>
        <v/>
      </c>
      <c r="H3648" s="136" t="str">
        <f>IFERROR(VLOOKUP(CONCATENATE(G3648,E3648),LOTES!$A$6:$F$1000,6,0),"")</f>
        <v/>
      </c>
      <c r="I3648" s="132" t="str">
        <f t="shared" si="411"/>
        <v/>
      </c>
      <c r="R3648" s="132" t="str">
        <f>IFERROR(VLOOKUP(Q3648,PROVEEDORES!$A$2:$B$100,2,0),"")</f>
        <v/>
      </c>
      <c r="U3648" s="127" t="str">
        <f>IFERROR(VLOOKUP(V3648,TRANSPORTE!$A$4:$B$99,2,0),"")</f>
        <v/>
      </c>
      <c r="Y3648" s="127" t="str">
        <f>IFERROR(VLOOKUP(V3648,TRANSPORTE!$A$4:$C$99,3,0),"")</f>
        <v/>
      </c>
      <c r="Z3648" s="127" t="str">
        <f>IFERROR(VLOOKUP(V3648,TRANSPORTE!$A$4:$D$99,4,0),"")</f>
        <v/>
      </c>
      <c r="AA3648" s="127" t="str">
        <f>IFERROR(VLOOKUP(V3648,TRANSPORTE!$A$4:$E$99,5,0),"")</f>
        <v/>
      </c>
      <c r="AB3648" s="127" t="str">
        <f t="shared" si="413"/>
        <v/>
      </c>
      <c r="AC3648" s="127" t="str">
        <f t="shared" si="412"/>
        <v/>
      </c>
      <c r="AE3648" s="132" t="str">
        <f t="shared" si="410"/>
        <v/>
      </c>
      <c r="AH3648" s="127" t="str">
        <f t="shared" si="416"/>
        <v/>
      </c>
    </row>
    <row r="3649" spans="2:34" x14ac:dyDescent="0.3">
      <c r="B3649" s="127" t="str">
        <f t="shared" si="414"/>
        <v/>
      </c>
      <c r="C3649" s="127" t="str">
        <f t="shared" si="415"/>
        <v/>
      </c>
      <c r="E3649" s="159"/>
      <c r="F3649" s="148" t="str">
        <f>IFERROR(VLOOKUP(CONCATENATE(G3649,E3649),LOTES!$A$6:$D$1002,4,0),"")</f>
        <v/>
      </c>
      <c r="H3649" s="136" t="str">
        <f>IFERROR(VLOOKUP(CONCATENATE(G3649,E3649),LOTES!$A$6:$F$1000,6,0),"")</f>
        <v/>
      </c>
      <c r="I3649" s="132" t="str">
        <f t="shared" si="411"/>
        <v/>
      </c>
      <c r="R3649" s="132" t="str">
        <f>IFERROR(VLOOKUP(Q3649,PROVEEDORES!$A$2:$B$100,2,0),"")</f>
        <v/>
      </c>
      <c r="U3649" s="127" t="str">
        <f>IFERROR(VLOOKUP(V3649,TRANSPORTE!$A$4:$B$99,2,0),"")</f>
        <v/>
      </c>
      <c r="Y3649" s="127" t="str">
        <f>IFERROR(VLOOKUP(V3649,TRANSPORTE!$A$4:$C$99,3,0),"")</f>
        <v/>
      </c>
      <c r="Z3649" s="127" t="str">
        <f>IFERROR(VLOOKUP(V3649,TRANSPORTE!$A$4:$D$99,4,0),"")</f>
        <v/>
      </c>
      <c r="AA3649" s="127" t="str">
        <f>IFERROR(VLOOKUP(V3649,TRANSPORTE!$A$4:$E$99,5,0),"")</f>
        <v/>
      </c>
      <c r="AB3649" s="127" t="str">
        <f t="shared" si="413"/>
        <v/>
      </c>
      <c r="AC3649" s="127" t="str">
        <f t="shared" si="412"/>
        <v/>
      </c>
      <c r="AE3649" s="132" t="str">
        <f t="shared" si="410"/>
        <v/>
      </c>
      <c r="AH3649" s="127" t="str">
        <f t="shared" si="416"/>
        <v/>
      </c>
    </row>
    <row r="3650" spans="2:34" x14ac:dyDescent="0.3">
      <c r="B3650" s="127" t="str">
        <f t="shared" si="414"/>
        <v/>
      </c>
      <c r="C3650" s="127" t="str">
        <f t="shared" si="415"/>
        <v/>
      </c>
      <c r="E3650" s="159"/>
      <c r="F3650" s="148" t="str">
        <f>IFERROR(VLOOKUP(CONCATENATE(G3650,E3650),LOTES!$A$6:$D$1002,4,0),"")</f>
        <v/>
      </c>
      <c r="H3650" s="136" t="str">
        <f>IFERROR(VLOOKUP(CONCATENATE(G3650,E3650),LOTES!$A$6:$F$1000,6,0),"")</f>
        <v/>
      </c>
      <c r="I3650" s="132" t="str">
        <f t="shared" si="411"/>
        <v/>
      </c>
      <c r="R3650" s="132" t="str">
        <f>IFERROR(VLOOKUP(Q3650,PROVEEDORES!$A$2:$B$100,2,0),"")</f>
        <v/>
      </c>
      <c r="U3650" s="127" t="str">
        <f>IFERROR(VLOOKUP(V3650,TRANSPORTE!$A$4:$B$99,2,0),"")</f>
        <v/>
      </c>
      <c r="Y3650" s="127" t="str">
        <f>IFERROR(VLOOKUP(V3650,TRANSPORTE!$A$4:$C$99,3,0),"")</f>
        <v/>
      </c>
      <c r="Z3650" s="127" t="str">
        <f>IFERROR(VLOOKUP(V3650,TRANSPORTE!$A$4:$D$99,4,0),"")</f>
        <v/>
      </c>
      <c r="AA3650" s="127" t="str">
        <f>IFERROR(VLOOKUP(V3650,TRANSPORTE!$A$4:$E$99,5,0),"")</f>
        <v/>
      </c>
      <c r="AB3650" s="127" t="str">
        <f t="shared" si="413"/>
        <v/>
      </c>
      <c r="AC3650" s="127" t="str">
        <f t="shared" si="412"/>
        <v/>
      </c>
      <c r="AE3650" s="132" t="str">
        <f t="shared" ref="AE3650:AE3713" si="417">IF(N3650&lt;&gt;"",IF(N3650=N3649,AE3649,AE3649+1),"")</f>
        <v/>
      </c>
      <c r="AH3650" s="127" t="str">
        <f t="shared" si="416"/>
        <v/>
      </c>
    </row>
    <row r="3651" spans="2:34" x14ac:dyDescent="0.3">
      <c r="B3651" s="127" t="str">
        <f t="shared" si="414"/>
        <v/>
      </c>
      <c r="C3651" s="127" t="str">
        <f t="shared" si="415"/>
        <v/>
      </c>
      <c r="E3651" s="159"/>
      <c r="F3651" s="148" t="str">
        <f>IFERROR(VLOOKUP(CONCATENATE(G3651,E3651),LOTES!$A$6:$D$1002,4,0),"")</f>
        <v/>
      </c>
      <c r="H3651" s="136" t="str">
        <f>IFERROR(VLOOKUP(CONCATENATE(G3651,E3651),LOTES!$A$6:$F$1000,6,0),"")</f>
        <v/>
      </c>
      <c r="I3651" s="132" t="str">
        <f t="shared" si="411"/>
        <v/>
      </c>
      <c r="R3651" s="132" t="str">
        <f>IFERROR(VLOOKUP(Q3651,PROVEEDORES!$A$2:$B$100,2,0),"")</f>
        <v/>
      </c>
      <c r="U3651" s="127" t="str">
        <f>IFERROR(VLOOKUP(V3651,TRANSPORTE!$A$4:$B$99,2,0),"")</f>
        <v/>
      </c>
      <c r="Y3651" s="127" t="str">
        <f>IFERROR(VLOOKUP(V3651,TRANSPORTE!$A$4:$C$99,3,0),"")</f>
        <v/>
      </c>
      <c r="Z3651" s="127" t="str">
        <f>IFERROR(VLOOKUP(V3651,TRANSPORTE!$A$4:$D$99,4,0),"")</f>
        <v/>
      </c>
      <c r="AA3651" s="127" t="str">
        <f>IFERROR(VLOOKUP(V3651,TRANSPORTE!$A$4:$E$99,5,0),"")</f>
        <v/>
      </c>
      <c r="AB3651" s="127" t="str">
        <f t="shared" si="413"/>
        <v/>
      </c>
      <c r="AC3651" s="127" t="str">
        <f t="shared" si="412"/>
        <v/>
      </c>
      <c r="AE3651" s="132" t="str">
        <f t="shared" si="417"/>
        <v/>
      </c>
      <c r="AH3651" s="127" t="str">
        <f t="shared" si="416"/>
        <v/>
      </c>
    </row>
    <row r="3652" spans="2:34" x14ac:dyDescent="0.3">
      <c r="B3652" s="127" t="str">
        <f t="shared" si="414"/>
        <v/>
      </c>
      <c r="C3652" s="127" t="str">
        <f t="shared" si="415"/>
        <v/>
      </c>
      <c r="E3652" s="159"/>
      <c r="F3652" s="148" t="str">
        <f>IFERROR(VLOOKUP(CONCATENATE(G3652,E3652),LOTES!$A$6:$D$1002,4,0),"")</f>
        <v/>
      </c>
      <c r="H3652" s="136" t="str">
        <f>IFERROR(VLOOKUP(CONCATENATE(G3652,E3652),LOTES!$A$6:$F$1000,6,0),"")</f>
        <v/>
      </c>
      <c r="I3652" s="132" t="str">
        <f t="shared" si="411"/>
        <v/>
      </c>
      <c r="R3652" s="132" t="str">
        <f>IFERROR(VLOOKUP(Q3652,PROVEEDORES!$A$2:$B$100,2,0),"")</f>
        <v/>
      </c>
      <c r="U3652" s="127" t="str">
        <f>IFERROR(VLOOKUP(V3652,TRANSPORTE!$A$4:$B$99,2,0),"")</f>
        <v/>
      </c>
      <c r="Y3652" s="127" t="str">
        <f>IFERROR(VLOOKUP(V3652,TRANSPORTE!$A$4:$C$99,3,0),"")</f>
        <v/>
      </c>
      <c r="Z3652" s="127" t="str">
        <f>IFERROR(VLOOKUP(V3652,TRANSPORTE!$A$4:$D$99,4,0),"")</f>
        <v/>
      </c>
      <c r="AA3652" s="127" t="str">
        <f>IFERROR(VLOOKUP(V3652,TRANSPORTE!$A$4:$E$99,5,0),"")</f>
        <v/>
      </c>
      <c r="AB3652" s="127" t="str">
        <f t="shared" si="413"/>
        <v/>
      </c>
      <c r="AC3652" s="127" t="str">
        <f t="shared" si="412"/>
        <v/>
      </c>
      <c r="AE3652" s="132" t="str">
        <f t="shared" si="417"/>
        <v/>
      </c>
      <c r="AH3652" s="127" t="str">
        <f t="shared" si="416"/>
        <v/>
      </c>
    </row>
    <row r="3653" spans="2:34" x14ac:dyDescent="0.3">
      <c r="B3653" s="127" t="str">
        <f t="shared" si="414"/>
        <v/>
      </c>
      <c r="C3653" s="127" t="str">
        <f t="shared" si="415"/>
        <v/>
      </c>
      <c r="E3653" s="159"/>
      <c r="F3653" s="148" t="str">
        <f>IFERROR(VLOOKUP(CONCATENATE(G3653,E3653),LOTES!$A$6:$D$1002,4,0),"")</f>
        <v/>
      </c>
      <c r="H3653" s="136" t="str">
        <f>IFERROR(VLOOKUP(CONCATENATE(G3653,E3653),LOTES!$A$6:$F$1000,6,0),"")</f>
        <v/>
      </c>
      <c r="I3653" s="132" t="str">
        <f t="shared" si="411"/>
        <v/>
      </c>
      <c r="R3653" s="132" t="str">
        <f>IFERROR(VLOOKUP(Q3653,PROVEEDORES!$A$2:$B$100,2,0),"")</f>
        <v/>
      </c>
      <c r="U3653" s="127" t="str">
        <f>IFERROR(VLOOKUP(V3653,TRANSPORTE!$A$4:$B$99,2,0),"")</f>
        <v/>
      </c>
      <c r="Y3653" s="127" t="str">
        <f>IFERROR(VLOOKUP(V3653,TRANSPORTE!$A$4:$C$99,3,0),"")</f>
        <v/>
      </c>
      <c r="Z3653" s="127" t="str">
        <f>IFERROR(VLOOKUP(V3653,TRANSPORTE!$A$4:$D$99,4,0),"")</f>
        <v/>
      </c>
      <c r="AA3653" s="127" t="str">
        <f>IFERROR(VLOOKUP(V3653,TRANSPORTE!$A$4:$E$99,5,0),"")</f>
        <v/>
      </c>
      <c r="AB3653" s="127" t="str">
        <f t="shared" si="413"/>
        <v/>
      </c>
      <c r="AC3653" s="127" t="str">
        <f t="shared" si="412"/>
        <v/>
      </c>
      <c r="AE3653" s="132" t="str">
        <f t="shared" si="417"/>
        <v/>
      </c>
      <c r="AH3653" s="127" t="str">
        <f t="shared" si="416"/>
        <v/>
      </c>
    </row>
    <row r="3654" spans="2:34" x14ac:dyDescent="0.3">
      <c r="B3654" s="127" t="str">
        <f t="shared" si="414"/>
        <v/>
      </c>
      <c r="C3654" s="127" t="str">
        <f t="shared" si="415"/>
        <v/>
      </c>
      <c r="E3654" s="159"/>
      <c r="F3654" s="148" t="str">
        <f>IFERROR(VLOOKUP(CONCATENATE(G3654,E3654),LOTES!$A$6:$D$1002,4,0),"")</f>
        <v/>
      </c>
      <c r="H3654" s="136" t="str">
        <f>IFERROR(VLOOKUP(CONCATENATE(G3654,E3654),LOTES!$A$6:$F$1000,6,0),"")</f>
        <v/>
      </c>
      <c r="I3654" s="132" t="str">
        <f t="shared" ref="I3654:I3717" si="418">IF(E3654&lt;&gt;"",IFERROR(IF(N3654&lt;&gt;N3653,1,IF(E3654=E3653,I3653,I3653+1)),""),"")</f>
        <v/>
      </c>
      <c r="R3654" s="132" t="str">
        <f>IFERROR(VLOOKUP(Q3654,PROVEEDORES!$A$2:$B$100,2,0),"")</f>
        <v/>
      </c>
      <c r="U3654" s="127" t="str">
        <f>IFERROR(VLOOKUP(V3654,TRANSPORTE!$A$4:$B$99,2,0),"")</f>
        <v/>
      </c>
      <c r="Y3654" s="127" t="str">
        <f>IFERROR(VLOOKUP(V3654,TRANSPORTE!$A$4:$C$99,3,0),"")</f>
        <v/>
      </c>
      <c r="Z3654" s="127" t="str">
        <f>IFERROR(VLOOKUP(V3654,TRANSPORTE!$A$4:$D$99,4,0),"")</f>
        <v/>
      </c>
      <c r="AA3654" s="127" t="str">
        <f>IFERROR(VLOOKUP(V3654,TRANSPORTE!$A$4:$E$99,5,0),"")</f>
        <v/>
      </c>
      <c r="AB3654" s="127" t="str">
        <f t="shared" si="413"/>
        <v/>
      </c>
      <c r="AC3654" s="127" t="str">
        <f t="shared" ref="AC3654:AC3717" si="419">IF(N3654&lt;&gt;"",1,"")</f>
        <v/>
      </c>
      <c r="AE3654" s="132" t="str">
        <f t="shared" si="417"/>
        <v/>
      </c>
      <c r="AH3654" s="127" t="str">
        <f t="shared" si="416"/>
        <v/>
      </c>
    </row>
    <row r="3655" spans="2:34" x14ac:dyDescent="0.3">
      <c r="B3655" s="127" t="str">
        <f t="shared" si="414"/>
        <v/>
      </c>
      <c r="C3655" s="127" t="str">
        <f t="shared" si="415"/>
        <v/>
      </c>
      <c r="E3655" s="159"/>
      <c r="F3655" s="148" t="str">
        <f>IFERROR(VLOOKUP(CONCATENATE(G3655,E3655),LOTES!$A$6:$D$1002,4,0),"")</f>
        <v/>
      </c>
      <c r="H3655" s="136" t="str">
        <f>IFERROR(VLOOKUP(CONCATENATE(G3655,E3655),LOTES!$A$6:$F$1000,6,0),"")</f>
        <v/>
      </c>
      <c r="I3655" s="132" t="str">
        <f t="shared" si="418"/>
        <v/>
      </c>
      <c r="R3655" s="132" t="str">
        <f>IFERROR(VLOOKUP(Q3655,PROVEEDORES!$A$2:$B$100,2,0),"")</f>
        <v/>
      </c>
      <c r="U3655" s="127" t="str">
        <f>IFERROR(VLOOKUP(V3655,TRANSPORTE!$A$4:$B$99,2,0),"")</f>
        <v/>
      </c>
      <c r="Y3655" s="127" t="str">
        <f>IFERROR(VLOOKUP(V3655,TRANSPORTE!$A$4:$C$99,3,0),"")</f>
        <v/>
      </c>
      <c r="Z3655" s="127" t="str">
        <f>IFERROR(VLOOKUP(V3655,TRANSPORTE!$A$4:$D$99,4,0),"")</f>
        <v/>
      </c>
      <c r="AA3655" s="127" t="str">
        <f>IFERROR(VLOOKUP(V3655,TRANSPORTE!$A$4:$E$99,5,0),"")</f>
        <v/>
      </c>
      <c r="AB3655" s="127" t="str">
        <f t="shared" si="413"/>
        <v/>
      </c>
      <c r="AC3655" s="127" t="str">
        <f t="shared" si="419"/>
        <v/>
      </c>
      <c r="AE3655" s="132" t="str">
        <f t="shared" si="417"/>
        <v/>
      </c>
      <c r="AH3655" s="127" t="str">
        <f t="shared" si="416"/>
        <v/>
      </c>
    </row>
    <row r="3656" spans="2:34" x14ac:dyDescent="0.3">
      <c r="B3656" s="127" t="str">
        <f t="shared" si="414"/>
        <v/>
      </c>
      <c r="C3656" s="127" t="str">
        <f t="shared" si="415"/>
        <v/>
      </c>
      <c r="E3656" s="159"/>
      <c r="F3656" s="148" t="str">
        <f>IFERROR(VLOOKUP(CONCATENATE(G3656,E3656),LOTES!$A$6:$D$1002,4,0),"")</f>
        <v/>
      </c>
      <c r="H3656" s="136" t="str">
        <f>IFERROR(VLOOKUP(CONCATENATE(G3656,E3656),LOTES!$A$6:$F$1000,6,0),"")</f>
        <v/>
      </c>
      <c r="I3656" s="132" t="str">
        <f t="shared" si="418"/>
        <v/>
      </c>
      <c r="R3656" s="132" t="str">
        <f>IFERROR(VLOOKUP(Q3656,PROVEEDORES!$A$2:$B$100,2,0),"")</f>
        <v/>
      </c>
      <c r="U3656" s="127" t="str">
        <f>IFERROR(VLOOKUP(V3656,TRANSPORTE!$A$4:$B$99,2,0),"")</f>
        <v/>
      </c>
      <c r="Y3656" s="127" t="str">
        <f>IFERROR(VLOOKUP(V3656,TRANSPORTE!$A$4:$C$99,3,0),"")</f>
        <v/>
      </c>
      <c r="Z3656" s="127" t="str">
        <f>IFERROR(VLOOKUP(V3656,TRANSPORTE!$A$4:$D$99,4,0),"")</f>
        <v/>
      </c>
      <c r="AA3656" s="127" t="str">
        <f>IFERROR(VLOOKUP(V3656,TRANSPORTE!$A$4:$E$99,5,0),"")</f>
        <v/>
      </c>
      <c r="AB3656" s="127" t="str">
        <f t="shared" si="413"/>
        <v/>
      </c>
      <c r="AC3656" s="127" t="str">
        <f t="shared" si="419"/>
        <v/>
      </c>
      <c r="AE3656" s="132" t="str">
        <f t="shared" si="417"/>
        <v/>
      </c>
      <c r="AH3656" s="127" t="str">
        <f t="shared" si="416"/>
        <v/>
      </c>
    </row>
    <row r="3657" spans="2:34" x14ac:dyDescent="0.3">
      <c r="B3657" s="127" t="str">
        <f t="shared" si="414"/>
        <v/>
      </c>
      <c r="C3657" s="127" t="str">
        <f t="shared" si="415"/>
        <v/>
      </c>
      <c r="E3657" s="159"/>
      <c r="F3657" s="148" t="str">
        <f>IFERROR(VLOOKUP(CONCATENATE(G3657,E3657),LOTES!$A$6:$D$1002,4,0),"")</f>
        <v/>
      </c>
      <c r="H3657" s="136" t="str">
        <f>IFERROR(VLOOKUP(CONCATENATE(G3657,E3657),LOTES!$A$6:$F$1000,6,0),"")</f>
        <v/>
      </c>
      <c r="I3657" s="132" t="str">
        <f t="shared" si="418"/>
        <v/>
      </c>
      <c r="R3657" s="132" t="str">
        <f>IFERROR(VLOOKUP(Q3657,PROVEEDORES!$A$2:$B$100,2,0),"")</f>
        <v/>
      </c>
      <c r="U3657" s="127" t="str">
        <f>IFERROR(VLOOKUP(V3657,TRANSPORTE!$A$4:$B$99,2,0),"")</f>
        <v/>
      </c>
      <c r="Y3657" s="127" t="str">
        <f>IFERROR(VLOOKUP(V3657,TRANSPORTE!$A$4:$C$99,3,0),"")</f>
        <v/>
      </c>
      <c r="Z3657" s="127" t="str">
        <f>IFERROR(VLOOKUP(V3657,TRANSPORTE!$A$4:$D$99,4,0),"")</f>
        <v/>
      </c>
      <c r="AA3657" s="127" t="str">
        <f>IFERROR(VLOOKUP(V3657,TRANSPORTE!$A$4:$E$99,5,0),"")</f>
        <v/>
      </c>
      <c r="AB3657" s="127" t="str">
        <f t="shared" si="413"/>
        <v/>
      </c>
      <c r="AC3657" s="127" t="str">
        <f t="shared" si="419"/>
        <v/>
      </c>
      <c r="AE3657" s="132" t="str">
        <f t="shared" si="417"/>
        <v/>
      </c>
      <c r="AH3657" s="127" t="str">
        <f t="shared" si="416"/>
        <v/>
      </c>
    </row>
    <row r="3658" spans="2:34" x14ac:dyDescent="0.3">
      <c r="B3658" s="127" t="str">
        <f t="shared" si="414"/>
        <v/>
      </c>
      <c r="C3658" s="127" t="str">
        <f t="shared" si="415"/>
        <v/>
      </c>
      <c r="E3658" s="159"/>
      <c r="F3658" s="148" t="str">
        <f>IFERROR(VLOOKUP(CONCATENATE(G3658,E3658),LOTES!$A$6:$D$1002,4,0),"")</f>
        <v/>
      </c>
      <c r="H3658" s="136" t="str">
        <f>IFERROR(VLOOKUP(CONCATENATE(G3658,E3658),LOTES!$A$6:$F$1000,6,0),"")</f>
        <v/>
      </c>
      <c r="I3658" s="132" t="str">
        <f t="shared" si="418"/>
        <v/>
      </c>
      <c r="R3658" s="132" t="str">
        <f>IFERROR(VLOOKUP(Q3658,PROVEEDORES!$A$2:$B$100,2,0),"")</f>
        <v/>
      </c>
      <c r="U3658" s="127" t="str">
        <f>IFERROR(VLOOKUP(V3658,TRANSPORTE!$A$4:$B$99,2,0),"")</f>
        <v/>
      </c>
      <c r="Y3658" s="127" t="str">
        <f>IFERROR(VLOOKUP(V3658,TRANSPORTE!$A$4:$C$99,3,0),"")</f>
        <v/>
      </c>
      <c r="Z3658" s="127" t="str">
        <f>IFERROR(VLOOKUP(V3658,TRANSPORTE!$A$4:$D$99,4,0),"")</f>
        <v/>
      </c>
      <c r="AA3658" s="127" t="str">
        <f>IFERROR(VLOOKUP(V3658,TRANSPORTE!$A$4:$E$99,5,0),"")</f>
        <v/>
      </c>
      <c r="AB3658" s="127" t="str">
        <f t="shared" si="413"/>
        <v/>
      </c>
      <c r="AC3658" s="127" t="str">
        <f t="shared" si="419"/>
        <v/>
      </c>
      <c r="AE3658" s="132" t="str">
        <f t="shared" si="417"/>
        <v/>
      </c>
      <c r="AH3658" s="127" t="str">
        <f t="shared" si="416"/>
        <v/>
      </c>
    </row>
    <row r="3659" spans="2:34" x14ac:dyDescent="0.3">
      <c r="B3659" s="127" t="str">
        <f t="shared" si="414"/>
        <v/>
      </c>
      <c r="C3659" s="127" t="str">
        <f t="shared" si="415"/>
        <v/>
      </c>
      <c r="E3659" s="159"/>
      <c r="F3659" s="148" t="str">
        <f>IFERROR(VLOOKUP(CONCATENATE(G3659,E3659),LOTES!$A$6:$D$1002,4,0),"")</f>
        <v/>
      </c>
      <c r="H3659" s="136" t="str">
        <f>IFERROR(VLOOKUP(CONCATENATE(G3659,E3659),LOTES!$A$6:$F$1000,6,0),"")</f>
        <v/>
      </c>
      <c r="I3659" s="132" t="str">
        <f t="shared" si="418"/>
        <v/>
      </c>
      <c r="R3659" s="132" t="str">
        <f>IFERROR(VLOOKUP(Q3659,PROVEEDORES!$A$2:$B$100,2,0),"")</f>
        <v/>
      </c>
      <c r="U3659" s="127" t="str">
        <f>IFERROR(VLOOKUP(V3659,TRANSPORTE!$A$4:$B$99,2,0),"")</f>
        <v/>
      </c>
      <c r="Y3659" s="127" t="str">
        <f>IFERROR(VLOOKUP(V3659,TRANSPORTE!$A$4:$C$99,3,0),"")</f>
        <v/>
      </c>
      <c r="Z3659" s="127" t="str">
        <f>IFERROR(VLOOKUP(V3659,TRANSPORTE!$A$4:$D$99,4,0),"")</f>
        <v/>
      </c>
      <c r="AA3659" s="127" t="str">
        <f>IFERROR(VLOOKUP(V3659,TRANSPORTE!$A$4:$E$99,5,0),"")</f>
        <v/>
      </c>
      <c r="AB3659" s="127" t="str">
        <f t="shared" ref="AB3659:AB3722" si="420">IF(N3659&lt;&gt;"",IF(A3659&lt;&gt;A3658,1,IF(N3659=N3658,AB3658,AB3658+1)),"")</f>
        <v/>
      </c>
      <c r="AC3659" s="127" t="str">
        <f t="shared" si="419"/>
        <v/>
      </c>
      <c r="AE3659" s="132" t="str">
        <f t="shared" si="417"/>
        <v/>
      </c>
      <c r="AH3659" s="127" t="str">
        <f t="shared" si="416"/>
        <v/>
      </c>
    </row>
    <row r="3660" spans="2:34" x14ac:dyDescent="0.3">
      <c r="B3660" s="127" t="str">
        <f t="shared" si="414"/>
        <v/>
      </c>
      <c r="C3660" s="127" t="str">
        <f t="shared" si="415"/>
        <v/>
      </c>
      <c r="E3660" s="159"/>
      <c r="F3660" s="148" t="str">
        <f>IFERROR(VLOOKUP(CONCATENATE(G3660,E3660),LOTES!$A$6:$D$1002,4,0),"")</f>
        <v/>
      </c>
      <c r="H3660" s="136" t="str">
        <f>IFERROR(VLOOKUP(CONCATENATE(G3660,E3660),LOTES!$A$6:$F$1000,6,0),"")</f>
        <v/>
      </c>
      <c r="I3660" s="132" t="str">
        <f t="shared" si="418"/>
        <v/>
      </c>
      <c r="R3660" s="132" t="str">
        <f>IFERROR(VLOOKUP(Q3660,PROVEEDORES!$A$2:$B$100,2,0),"")</f>
        <v/>
      </c>
      <c r="U3660" s="127" t="str">
        <f>IFERROR(VLOOKUP(V3660,TRANSPORTE!$A$4:$B$99,2,0),"")</f>
        <v/>
      </c>
      <c r="Y3660" s="127" t="str">
        <f>IFERROR(VLOOKUP(V3660,TRANSPORTE!$A$4:$C$99,3,0),"")</f>
        <v/>
      </c>
      <c r="Z3660" s="127" t="str">
        <f>IFERROR(VLOOKUP(V3660,TRANSPORTE!$A$4:$D$99,4,0),"")</f>
        <v/>
      </c>
      <c r="AA3660" s="127" t="str">
        <f>IFERROR(VLOOKUP(V3660,TRANSPORTE!$A$4:$E$99,5,0),"")</f>
        <v/>
      </c>
      <c r="AB3660" s="127" t="str">
        <f t="shared" si="420"/>
        <v/>
      </c>
      <c r="AC3660" s="127" t="str">
        <f t="shared" si="419"/>
        <v/>
      </c>
      <c r="AE3660" s="132" t="str">
        <f t="shared" si="417"/>
        <v/>
      </c>
      <c r="AH3660" s="127" t="str">
        <f t="shared" si="416"/>
        <v/>
      </c>
    </row>
    <row r="3661" spans="2:34" x14ac:dyDescent="0.3">
      <c r="B3661" s="127" t="str">
        <f t="shared" si="414"/>
        <v/>
      </c>
      <c r="C3661" s="127" t="str">
        <f t="shared" si="415"/>
        <v/>
      </c>
      <c r="E3661" s="159"/>
      <c r="F3661" s="148" t="str">
        <f>IFERROR(VLOOKUP(CONCATENATE(G3661,E3661),LOTES!$A$6:$D$1002,4,0),"")</f>
        <v/>
      </c>
      <c r="H3661" s="136" t="str">
        <f>IFERROR(VLOOKUP(CONCATENATE(G3661,E3661),LOTES!$A$6:$F$1000,6,0),"")</f>
        <v/>
      </c>
      <c r="I3661" s="132" t="str">
        <f t="shared" si="418"/>
        <v/>
      </c>
      <c r="R3661" s="132" t="str">
        <f>IFERROR(VLOOKUP(Q3661,PROVEEDORES!$A$2:$B$100,2,0),"")</f>
        <v/>
      </c>
      <c r="U3661" s="127" t="str">
        <f>IFERROR(VLOOKUP(V3661,TRANSPORTE!$A$4:$B$99,2,0),"")</f>
        <v/>
      </c>
      <c r="Y3661" s="127" t="str">
        <f>IFERROR(VLOOKUP(V3661,TRANSPORTE!$A$4:$C$99,3,0),"")</f>
        <v/>
      </c>
      <c r="Z3661" s="127" t="str">
        <f>IFERROR(VLOOKUP(V3661,TRANSPORTE!$A$4:$D$99,4,0),"")</f>
        <v/>
      </c>
      <c r="AA3661" s="127" t="str">
        <f>IFERROR(VLOOKUP(V3661,TRANSPORTE!$A$4:$E$99,5,0),"")</f>
        <v/>
      </c>
      <c r="AB3661" s="127" t="str">
        <f t="shared" si="420"/>
        <v/>
      </c>
      <c r="AC3661" s="127" t="str">
        <f t="shared" si="419"/>
        <v/>
      </c>
      <c r="AE3661" s="132" t="str">
        <f t="shared" si="417"/>
        <v/>
      </c>
      <c r="AH3661" s="127" t="str">
        <f t="shared" si="416"/>
        <v/>
      </c>
    </row>
    <row r="3662" spans="2:34" x14ac:dyDescent="0.3">
      <c r="B3662" s="127" t="str">
        <f t="shared" si="414"/>
        <v/>
      </c>
      <c r="C3662" s="127" t="str">
        <f t="shared" si="415"/>
        <v/>
      </c>
      <c r="E3662" s="159"/>
      <c r="F3662" s="148" t="str">
        <f>IFERROR(VLOOKUP(CONCATENATE(G3662,E3662),LOTES!$A$6:$D$1002,4,0),"")</f>
        <v/>
      </c>
      <c r="H3662" s="136" t="str">
        <f>IFERROR(VLOOKUP(CONCATENATE(G3662,E3662),LOTES!$A$6:$F$1000,6,0),"")</f>
        <v/>
      </c>
      <c r="I3662" s="132" t="str">
        <f t="shared" si="418"/>
        <v/>
      </c>
      <c r="R3662" s="132" t="str">
        <f>IFERROR(VLOOKUP(Q3662,PROVEEDORES!$A$2:$B$100,2,0),"")</f>
        <v/>
      </c>
      <c r="U3662" s="127" t="str">
        <f>IFERROR(VLOOKUP(V3662,TRANSPORTE!$A$4:$B$99,2,0),"")</f>
        <v/>
      </c>
      <c r="Y3662" s="127" t="str">
        <f>IFERROR(VLOOKUP(V3662,TRANSPORTE!$A$4:$C$99,3,0),"")</f>
        <v/>
      </c>
      <c r="Z3662" s="127" t="str">
        <f>IFERROR(VLOOKUP(V3662,TRANSPORTE!$A$4:$D$99,4,0),"")</f>
        <v/>
      </c>
      <c r="AA3662" s="127" t="str">
        <f>IFERROR(VLOOKUP(V3662,TRANSPORTE!$A$4:$E$99,5,0),"")</f>
        <v/>
      </c>
      <c r="AB3662" s="127" t="str">
        <f t="shared" si="420"/>
        <v/>
      </c>
      <c r="AC3662" s="127" t="str">
        <f t="shared" si="419"/>
        <v/>
      </c>
      <c r="AE3662" s="132" t="str">
        <f t="shared" si="417"/>
        <v/>
      </c>
      <c r="AH3662" s="127" t="str">
        <f t="shared" si="416"/>
        <v/>
      </c>
    </row>
    <row r="3663" spans="2:34" x14ac:dyDescent="0.3">
      <c r="B3663" s="127" t="str">
        <f t="shared" si="414"/>
        <v/>
      </c>
      <c r="C3663" s="127" t="str">
        <f t="shared" si="415"/>
        <v/>
      </c>
      <c r="E3663" s="159"/>
      <c r="F3663" s="148" t="str">
        <f>IFERROR(VLOOKUP(CONCATENATE(G3663,E3663),LOTES!$A$6:$D$1002,4,0),"")</f>
        <v/>
      </c>
      <c r="H3663" s="136" t="str">
        <f>IFERROR(VLOOKUP(CONCATENATE(G3663,E3663),LOTES!$A$6:$F$1000,6,0),"")</f>
        <v/>
      </c>
      <c r="I3663" s="132" t="str">
        <f t="shared" si="418"/>
        <v/>
      </c>
      <c r="R3663" s="132" t="str">
        <f>IFERROR(VLOOKUP(Q3663,PROVEEDORES!$A$2:$B$100,2,0),"")</f>
        <v/>
      </c>
      <c r="U3663" s="127" t="str">
        <f>IFERROR(VLOOKUP(V3663,TRANSPORTE!$A$4:$B$99,2,0),"")</f>
        <v/>
      </c>
      <c r="Y3663" s="127" t="str">
        <f>IFERROR(VLOOKUP(V3663,TRANSPORTE!$A$4:$C$99,3,0),"")</f>
        <v/>
      </c>
      <c r="Z3663" s="127" t="str">
        <f>IFERROR(VLOOKUP(V3663,TRANSPORTE!$A$4:$D$99,4,0),"")</f>
        <v/>
      </c>
      <c r="AA3663" s="127" t="str">
        <f>IFERROR(VLOOKUP(V3663,TRANSPORTE!$A$4:$E$99,5,0),"")</f>
        <v/>
      </c>
      <c r="AB3663" s="127" t="str">
        <f t="shared" si="420"/>
        <v/>
      </c>
      <c r="AC3663" s="127" t="str">
        <f t="shared" si="419"/>
        <v/>
      </c>
      <c r="AE3663" s="132" t="str">
        <f t="shared" si="417"/>
        <v/>
      </c>
      <c r="AH3663" s="127" t="str">
        <f t="shared" si="416"/>
        <v/>
      </c>
    </row>
    <row r="3664" spans="2:34" x14ac:dyDescent="0.3">
      <c r="B3664" s="127" t="str">
        <f t="shared" si="414"/>
        <v/>
      </c>
      <c r="C3664" s="127" t="str">
        <f t="shared" si="415"/>
        <v/>
      </c>
      <c r="E3664" s="159"/>
      <c r="F3664" s="148" t="str">
        <f>IFERROR(VLOOKUP(CONCATENATE(G3664,E3664),LOTES!$A$6:$D$1002,4,0),"")</f>
        <v/>
      </c>
      <c r="H3664" s="136" t="str">
        <f>IFERROR(VLOOKUP(CONCATENATE(G3664,E3664),LOTES!$A$6:$F$1000,6,0),"")</f>
        <v/>
      </c>
      <c r="I3664" s="132" t="str">
        <f t="shared" si="418"/>
        <v/>
      </c>
      <c r="R3664" s="132" t="str">
        <f>IFERROR(VLOOKUP(Q3664,PROVEEDORES!$A$2:$B$100,2,0),"")</f>
        <v/>
      </c>
      <c r="U3664" s="127" t="str">
        <f>IFERROR(VLOOKUP(V3664,TRANSPORTE!$A$4:$B$99,2,0),"")</f>
        <v/>
      </c>
      <c r="Y3664" s="127" t="str">
        <f>IFERROR(VLOOKUP(V3664,TRANSPORTE!$A$4:$C$99,3,0),"")</f>
        <v/>
      </c>
      <c r="Z3664" s="127" t="str">
        <f>IFERROR(VLOOKUP(V3664,TRANSPORTE!$A$4:$D$99,4,0),"")</f>
        <v/>
      </c>
      <c r="AA3664" s="127" t="str">
        <f>IFERROR(VLOOKUP(V3664,TRANSPORTE!$A$4:$E$99,5,0),"")</f>
        <v/>
      </c>
      <c r="AB3664" s="127" t="str">
        <f t="shared" si="420"/>
        <v/>
      </c>
      <c r="AC3664" s="127" t="str">
        <f t="shared" si="419"/>
        <v/>
      </c>
      <c r="AE3664" s="132" t="str">
        <f t="shared" si="417"/>
        <v/>
      </c>
      <c r="AH3664" s="127" t="str">
        <f t="shared" si="416"/>
        <v/>
      </c>
    </row>
    <row r="3665" spans="2:34" x14ac:dyDescent="0.3">
      <c r="B3665" s="127" t="str">
        <f t="shared" si="414"/>
        <v/>
      </c>
      <c r="C3665" s="127" t="str">
        <f t="shared" si="415"/>
        <v/>
      </c>
      <c r="E3665" s="159"/>
      <c r="F3665" s="148" t="str">
        <f>IFERROR(VLOOKUP(CONCATENATE(G3665,E3665),LOTES!$A$6:$D$1002,4,0),"")</f>
        <v/>
      </c>
      <c r="H3665" s="136" t="str">
        <f>IFERROR(VLOOKUP(CONCATENATE(G3665,E3665),LOTES!$A$6:$F$1000,6,0),"")</f>
        <v/>
      </c>
      <c r="I3665" s="132" t="str">
        <f t="shared" si="418"/>
        <v/>
      </c>
      <c r="R3665" s="132" t="str">
        <f>IFERROR(VLOOKUP(Q3665,PROVEEDORES!$A$2:$B$100,2,0),"")</f>
        <v/>
      </c>
      <c r="U3665" s="127" t="str">
        <f>IFERROR(VLOOKUP(V3665,TRANSPORTE!$A$4:$B$99,2,0),"")</f>
        <v/>
      </c>
      <c r="Y3665" s="127" t="str">
        <f>IFERROR(VLOOKUP(V3665,TRANSPORTE!$A$4:$C$99,3,0),"")</f>
        <v/>
      </c>
      <c r="Z3665" s="127" t="str">
        <f>IFERROR(VLOOKUP(V3665,TRANSPORTE!$A$4:$D$99,4,0),"")</f>
        <v/>
      </c>
      <c r="AA3665" s="127" t="str">
        <f>IFERROR(VLOOKUP(V3665,TRANSPORTE!$A$4:$E$99,5,0),"")</f>
        <v/>
      </c>
      <c r="AB3665" s="127" t="str">
        <f t="shared" si="420"/>
        <v/>
      </c>
      <c r="AC3665" s="127" t="str">
        <f t="shared" si="419"/>
        <v/>
      </c>
      <c r="AE3665" s="132" t="str">
        <f t="shared" si="417"/>
        <v/>
      </c>
      <c r="AH3665" s="127" t="str">
        <f t="shared" si="416"/>
        <v/>
      </c>
    </row>
    <row r="3666" spans="2:34" x14ac:dyDescent="0.3">
      <c r="B3666" s="127" t="str">
        <f t="shared" si="414"/>
        <v/>
      </c>
      <c r="C3666" s="127" t="str">
        <f t="shared" si="415"/>
        <v/>
      </c>
      <c r="E3666" s="159"/>
      <c r="F3666" s="148" t="str">
        <f>IFERROR(VLOOKUP(CONCATENATE(G3666,E3666),LOTES!$A$6:$D$1002,4,0),"")</f>
        <v/>
      </c>
      <c r="H3666" s="136" t="str">
        <f>IFERROR(VLOOKUP(CONCATENATE(G3666,E3666),LOTES!$A$6:$F$1000,6,0),"")</f>
        <v/>
      </c>
      <c r="I3666" s="132" t="str">
        <f t="shared" si="418"/>
        <v/>
      </c>
      <c r="R3666" s="132" t="str">
        <f>IFERROR(VLOOKUP(Q3666,PROVEEDORES!$A$2:$B$100,2,0),"")</f>
        <v/>
      </c>
      <c r="U3666" s="127" t="str">
        <f>IFERROR(VLOOKUP(V3666,TRANSPORTE!$A$4:$B$99,2,0),"")</f>
        <v/>
      </c>
      <c r="Y3666" s="127" t="str">
        <f>IFERROR(VLOOKUP(V3666,TRANSPORTE!$A$4:$C$99,3,0),"")</f>
        <v/>
      </c>
      <c r="Z3666" s="127" t="str">
        <f>IFERROR(VLOOKUP(V3666,TRANSPORTE!$A$4:$D$99,4,0),"")</f>
        <v/>
      </c>
      <c r="AA3666" s="127" t="str">
        <f>IFERROR(VLOOKUP(V3666,TRANSPORTE!$A$4:$E$99,5,0),"")</f>
        <v/>
      </c>
      <c r="AB3666" s="127" t="str">
        <f t="shared" si="420"/>
        <v/>
      </c>
      <c r="AC3666" s="127" t="str">
        <f t="shared" si="419"/>
        <v/>
      </c>
      <c r="AE3666" s="132" t="str">
        <f t="shared" si="417"/>
        <v/>
      </c>
      <c r="AH3666" s="127" t="str">
        <f t="shared" si="416"/>
        <v/>
      </c>
    </row>
    <row r="3667" spans="2:34" x14ac:dyDescent="0.3">
      <c r="B3667" s="127" t="str">
        <f t="shared" si="414"/>
        <v/>
      </c>
      <c r="C3667" s="127" t="str">
        <f t="shared" si="415"/>
        <v/>
      </c>
      <c r="E3667" s="159"/>
      <c r="F3667" s="148" t="str">
        <f>IFERROR(VLOOKUP(CONCATENATE(G3667,E3667),LOTES!$A$6:$D$1002,4,0),"")</f>
        <v/>
      </c>
      <c r="H3667" s="136" t="str">
        <f>IFERROR(VLOOKUP(CONCATENATE(G3667,E3667),LOTES!$A$6:$F$1000,6,0),"")</f>
        <v/>
      </c>
      <c r="I3667" s="132" t="str">
        <f t="shared" si="418"/>
        <v/>
      </c>
      <c r="R3667" s="132" t="str">
        <f>IFERROR(VLOOKUP(Q3667,PROVEEDORES!$A$2:$B$100,2,0),"")</f>
        <v/>
      </c>
      <c r="U3667" s="127" t="str">
        <f>IFERROR(VLOOKUP(V3667,TRANSPORTE!$A$4:$B$99,2,0),"")</f>
        <v/>
      </c>
      <c r="Y3667" s="127" t="str">
        <f>IFERROR(VLOOKUP(V3667,TRANSPORTE!$A$4:$C$99,3,0),"")</f>
        <v/>
      </c>
      <c r="Z3667" s="127" t="str">
        <f>IFERROR(VLOOKUP(V3667,TRANSPORTE!$A$4:$D$99,4,0),"")</f>
        <v/>
      </c>
      <c r="AA3667" s="127" t="str">
        <f>IFERROR(VLOOKUP(V3667,TRANSPORTE!$A$4:$E$99,5,0),"")</f>
        <v/>
      </c>
      <c r="AB3667" s="127" t="str">
        <f t="shared" si="420"/>
        <v/>
      </c>
      <c r="AC3667" s="127" t="str">
        <f t="shared" si="419"/>
        <v/>
      </c>
      <c r="AE3667" s="132" t="str">
        <f t="shared" si="417"/>
        <v/>
      </c>
      <c r="AH3667" s="127" t="str">
        <f t="shared" si="416"/>
        <v/>
      </c>
    </row>
    <row r="3668" spans="2:34" x14ac:dyDescent="0.3">
      <c r="B3668" s="127" t="str">
        <f t="shared" si="414"/>
        <v/>
      </c>
      <c r="C3668" s="127" t="str">
        <f t="shared" si="415"/>
        <v/>
      </c>
      <c r="E3668" s="159"/>
      <c r="F3668" s="148" t="str">
        <f>IFERROR(VLOOKUP(CONCATENATE(G3668,E3668),LOTES!$A$6:$D$1002,4,0),"")</f>
        <v/>
      </c>
      <c r="H3668" s="136" t="str">
        <f>IFERROR(VLOOKUP(CONCATENATE(G3668,E3668),LOTES!$A$6:$F$1000,6,0),"")</f>
        <v/>
      </c>
      <c r="I3668" s="132" t="str">
        <f t="shared" si="418"/>
        <v/>
      </c>
      <c r="R3668" s="132" t="str">
        <f>IFERROR(VLOOKUP(Q3668,PROVEEDORES!$A$2:$B$100,2,0),"")</f>
        <v/>
      </c>
      <c r="U3668" s="127" t="str">
        <f>IFERROR(VLOOKUP(V3668,TRANSPORTE!$A$4:$B$99,2,0),"")</f>
        <v/>
      </c>
      <c r="Y3668" s="127" t="str">
        <f>IFERROR(VLOOKUP(V3668,TRANSPORTE!$A$4:$C$99,3,0),"")</f>
        <v/>
      </c>
      <c r="Z3668" s="127" t="str">
        <f>IFERROR(VLOOKUP(V3668,TRANSPORTE!$A$4:$D$99,4,0),"")</f>
        <v/>
      </c>
      <c r="AA3668" s="127" t="str">
        <f>IFERROR(VLOOKUP(V3668,TRANSPORTE!$A$4:$E$99,5,0),"")</f>
        <v/>
      </c>
      <c r="AB3668" s="127" t="str">
        <f t="shared" si="420"/>
        <v/>
      </c>
      <c r="AC3668" s="127" t="str">
        <f t="shared" si="419"/>
        <v/>
      </c>
      <c r="AE3668" s="132" t="str">
        <f t="shared" si="417"/>
        <v/>
      </c>
      <c r="AH3668" s="127" t="str">
        <f t="shared" si="416"/>
        <v/>
      </c>
    </row>
    <row r="3669" spans="2:34" x14ac:dyDescent="0.3">
      <c r="B3669" s="127" t="str">
        <f t="shared" si="414"/>
        <v/>
      </c>
      <c r="C3669" s="127" t="str">
        <f t="shared" si="415"/>
        <v/>
      </c>
      <c r="E3669" s="159"/>
      <c r="F3669" s="148" t="str">
        <f>IFERROR(VLOOKUP(CONCATENATE(G3669,E3669),LOTES!$A$6:$D$1002,4,0),"")</f>
        <v/>
      </c>
      <c r="H3669" s="136" t="str">
        <f>IFERROR(VLOOKUP(CONCATENATE(G3669,E3669),LOTES!$A$6:$F$1000,6,0),"")</f>
        <v/>
      </c>
      <c r="I3669" s="132" t="str">
        <f t="shared" si="418"/>
        <v/>
      </c>
      <c r="R3669" s="132" t="str">
        <f>IFERROR(VLOOKUP(Q3669,PROVEEDORES!$A$2:$B$100,2,0),"")</f>
        <v/>
      </c>
      <c r="U3669" s="127" t="str">
        <f>IFERROR(VLOOKUP(V3669,TRANSPORTE!$A$4:$B$99,2,0),"")</f>
        <v/>
      </c>
      <c r="Y3669" s="127" t="str">
        <f>IFERROR(VLOOKUP(V3669,TRANSPORTE!$A$4:$C$99,3,0),"")</f>
        <v/>
      </c>
      <c r="Z3669" s="127" t="str">
        <f>IFERROR(VLOOKUP(V3669,TRANSPORTE!$A$4:$D$99,4,0),"")</f>
        <v/>
      </c>
      <c r="AA3669" s="127" t="str">
        <f>IFERROR(VLOOKUP(V3669,TRANSPORTE!$A$4:$E$99,5,0),"")</f>
        <v/>
      </c>
      <c r="AB3669" s="127" t="str">
        <f t="shared" si="420"/>
        <v/>
      </c>
      <c r="AC3669" s="127" t="str">
        <f t="shared" si="419"/>
        <v/>
      </c>
      <c r="AE3669" s="132" t="str">
        <f t="shared" si="417"/>
        <v/>
      </c>
      <c r="AH3669" s="127" t="str">
        <f t="shared" si="416"/>
        <v/>
      </c>
    </row>
    <row r="3670" spans="2:34" x14ac:dyDescent="0.3">
      <c r="B3670" s="127" t="str">
        <f t="shared" si="414"/>
        <v/>
      </c>
      <c r="C3670" s="127" t="str">
        <f t="shared" si="415"/>
        <v/>
      </c>
      <c r="E3670" s="159"/>
      <c r="F3670" s="148" t="str">
        <f>IFERROR(VLOOKUP(CONCATENATE(G3670,E3670),LOTES!$A$6:$D$1002,4,0),"")</f>
        <v/>
      </c>
      <c r="H3670" s="136" t="str">
        <f>IFERROR(VLOOKUP(CONCATENATE(G3670,E3670),LOTES!$A$6:$F$1000,6,0),"")</f>
        <v/>
      </c>
      <c r="I3670" s="132" t="str">
        <f t="shared" si="418"/>
        <v/>
      </c>
      <c r="R3670" s="132" t="str">
        <f>IFERROR(VLOOKUP(Q3670,PROVEEDORES!$A$2:$B$100,2,0),"")</f>
        <v/>
      </c>
      <c r="U3670" s="127" t="str">
        <f>IFERROR(VLOOKUP(V3670,TRANSPORTE!$A$4:$B$99,2,0),"")</f>
        <v/>
      </c>
      <c r="Y3670" s="127" t="str">
        <f>IFERROR(VLOOKUP(V3670,TRANSPORTE!$A$4:$C$99,3,0),"")</f>
        <v/>
      </c>
      <c r="Z3670" s="127" t="str">
        <f>IFERROR(VLOOKUP(V3670,TRANSPORTE!$A$4:$D$99,4,0),"")</f>
        <v/>
      </c>
      <c r="AA3670" s="127" t="str">
        <f>IFERROR(VLOOKUP(V3670,TRANSPORTE!$A$4:$E$99,5,0),"")</f>
        <v/>
      </c>
      <c r="AB3670" s="127" t="str">
        <f t="shared" si="420"/>
        <v/>
      </c>
      <c r="AC3670" s="127" t="str">
        <f t="shared" si="419"/>
        <v/>
      </c>
      <c r="AE3670" s="132" t="str">
        <f t="shared" si="417"/>
        <v/>
      </c>
      <c r="AH3670" s="127" t="str">
        <f t="shared" si="416"/>
        <v/>
      </c>
    </row>
    <row r="3671" spans="2:34" x14ac:dyDescent="0.3">
      <c r="B3671" s="127" t="str">
        <f t="shared" si="414"/>
        <v/>
      </c>
      <c r="C3671" s="127" t="str">
        <f t="shared" si="415"/>
        <v/>
      </c>
      <c r="E3671" s="159"/>
      <c r="F3671" s="148" t="str">
        <f>IFERROR(VLOOKUP(CONCATENATE(G3671,E3671),LOTES!$A$6:$D$1002,4,0),"")</f>
        <v/>
      </c>
      <c r="H3671" s="136" t="str">
        <f>IFERROR(VLOOKUP(CONCATENATE(G3671,E3671),LOTES!$A$6:$F$1000,6,0),"")</f>
        <v/>
      </c>
      <c r="I3671" s="132" t="str">
        <f t="shared" si="418"/>
        <v/>
      </c>
      <c r="R3671" s="132" t="str">
        <f>IFERROR(VLOOKUP(Q3671,PROVEEDORES!$A$2:$B$100,2,0),"")</f>
        <v/>
      </c>
      <c r="U3671" s="127" t="str">
        <f>IFERROR(VLOOKUP(V3671,TRANSPORTE!$A$4:$B$99,2,0),"")</f>
        <v/>
      </c>
      <c r="Y3671" s="127" t="str">
        <f>IFERROR(VLOOKUP(V3671,TRANSPORTE!$A$4:$C$99,3,0),"")</f>
        <v/>
      </c>
      <c r="Z3671" s="127" t="str">
        <f>IFERROR(VLOOKUP(V3671,TRANSPORTE!$A$4:$D$99,4,0),"")</f>
        <v/>
      </c>
      <c r="AA3671" s="127" t="str">
        <f>IFERROR(VLOOKUP(V3671,TRANSPORTE!$A$4:$E$99,5,0),"")</f>
        <v/>
      </c>
      <c r="AB3671" s="127" t="str">
        <f t="shared" si="420"/>
        <v/>
      </c>
      <c r="AC3671" s="127" t="str">
        <f t="shared" si="419"/>
        <v/>
      </c>
      <c r="AE3671" s="132" t="str">
        <f t="shared" si="417"/>
        <v/>
      </c>
      <c r="AH3671" s="127" t="str">
        <f t="shared" si="416"/>
        <v/>
      </c>
    </row>
    <row r="3672" spans="2:34" x14ac:dyDescent="0.3">
      <c r="B3672" s="127" t="str">
        <f t="shared" si="414"/>
        <v/>
      </c>
      <c r="C3672" s="127" t="str">
        <f t="shared" si="415"/>
        <v/>
      </c>
      <c r="E3672" s="159"/>
      <c r="F3672" s="148" t="str">
        <f>IFERROR(VLOOKUP(CONCATENATE(G3672,E3672),LOTES!$A$6:$D$1002,4,0),"")</f>
        <v/>
      </c>
      <c r="H3672" s="136" t="str">
        <f>IFERROR(VLOOKUP(CONCATENATE(G3672,E3672),LOTES!$A$6:$F$1000,6,0),"")</f>
        <v/>
      </c>
      <c r="I3672" s="132" t="str">
        <f t="shared" si="418"/>
        <v/>
      </c>
      <c r="R3672" s="132" t="str">
        <f>IFERROR(VLOOKUP(Q3672,PROVEEDORES!$A$2:$B$100,2,0),"")</f>
        <v/>
      </c>
      <c r="U3672" s="127" t="str">
        <f>IFERROR(VLOOKUP(V3672,TRANSPORTE!$A$4:$B$99,2,0),"")</f>
        <v/>
      </c>
      <c r="Y3672" s="127" t="str">
        <f>IFERROR(VLOOKUP(V3672,TRANSPORTE!$A$4:$C$99,3,0),"")</f>
        <v/>
      </c>
      <c r="Z3672" s="127" t="str">
        <f>IFERROR(VLOOKUP(V3672,TRANSPORTE!$A$4:$D$99,4,0),"")</f>
        <v/>
      </c>
      <c r="AA3672" s="127" t="str">
        <f>IFERROR(VLOOKUP(V3672,TRANSPORTE!$A$4:$E$99,5,0),"")</f>
        <v/>
      </c>
      <c r="AB3672" s="127" t="str">
        <f t="shared" si="420"/>
        <v/>
      </c>
      <c r="AC3672" s="127" t="str">
        <f t="shared" si="419"/>
        <v/>
      </c>
      <c r="AE3672" s="132" t="str">
        <f t="shared" si="417"/>
        <v/>
      </c>
      <c r="AH3672" s="127" t="str">
        <f t="shared" si="416"/>
        <v/>
      </c>
    </row>
    <row r="3673" spans="2:34" x14ac:dyDescent="0.3">
      <c r="B3673" s="127" t="str">
        <f t="shared" si="414"/>
        <v/>
      </c>
      <c r="C3673" s="127" t="str">
        <f t="shared" si="415"/>
        <v/>
      </c>
      <c r="E3673" s="159"/>
      <c r="F3673" s="148" t="str">
        <f>IFERROR(VLOOKUP(CONCATENATE(G3673,E3673),LOTES!$A$6:$D$1002,4,0),"")</f>
        <v/>
      </c>
      <c r="H3673" s="136" t="str">
        <f>IFERROR(VLOOKUP(CONCATENATE(G3673,E3673),LOTES!$A$6:$F$1000,6,0),"")</f>
        <v/>
      </c>
      <c r="I3673" s="132" t="str">
        <f t="shared" si="418"/>
        <v/>
      </c>
      <c r="R3673" s="132" t="str">
        <f>IFERROR(VLOOKUP(Q3673,PROVEEDORES!$A$2:$B$100,2,0),"")</f>
        <v/>
      </c>
      <c r="U3673" s="127" t="str">
        <f>IFERROR(VLOOKUP(V3673,TRANSPORTE!$A$4:$B$99,2,0),"")</f>
        <v/>
      </c>
      <c r="Y3673" s="127" t="str">
        <f>IFERROR(VLOOKUP(V3673,TRANSPORTE!$A$4:$C$99,3,0),"")</f>
        <v/>
      </c>
      <c r="Z3673" s="127" t="str">
        <f>IFERROR(VLOOKUP(V3673,TRANSPORTE!$A$4:$D$99,4,0),"")</f>
        <v/>
      </c>
      <c r="AA3673" s="127" t="str">
        <f>IFERROR(VLOOKUP(V3673,TRANSPORTE!$A$4:$E$99,5,0),"")</f>
        <v/>
      </c>
      <c r="AB3673" s="127" t="str">
        <f t="shared" si="420"/>
        <v/>
      </c>
      <c r="AC3673" s="127" t="str">
        <f t="shared" si="419"/>
        <v/>
      </c>
      <c r="AE3673" s="132" t="str">
        <f t="shared" si="417"/>
        <v/>
      </c>
      <c r="AH3673" s="127" t="str">
        <f t="shared" si="416"/>
        <v/>
      </c>
    </row>
    <row r="3674" spans="2:34" x14ac:dyDescent="0.3">
      <c r="B3674" s="127" t="str">
        <f t="shared" si="414"/>
        <v/>
      </c>
      <c r="C3674" s="127" t="str">
        <f t="shared" si="415"/>
        <v/>
      </c>
      <c r="E3674" s="159"/>
      <c r="F3674" s="148" t="str">
        <f>IFERROR(VLOOKUP(CONCATENATE(G3674,E3674),LOTES!$A$6:$D$1002,4,0),"")</f>
        <v/>
      </c>
      <c r="H3674" s="136" t="str">
        <f>IFERROR(VLOOKUP(CONCATENATE(G3674,E3674),LOTES!$A$6:$F$1000,6,0),"")</f>
        <v/>
      </c>
      <c r="I3674" s="132" t="str">
        <f t="shared" si="418"/>
        <v/>
      </c>
      <c r="R3674" s="132" t="str">
        <f>IFERROR(VLOOKUP(Q3674,PROVEEDORES!$A$2:$B$100,2,0),"")</f>
        <v/>
      </c>
      <c r="U3674" s="127" t="str">
        <f>IFERROR(VLOOKUP(V3674,TRANSPORTE!$A$4:$B$99,2,0),"")</f>
        <v/>
      </c>
      <c r="Y3674" s="127" t="str">
        <f>IFERROR(VLOOKUP(V3674,TRANSPORTE!$A$4:$C$99,3,0),"")</f>
        <v/>
      </c>
      <c r="Z3674" s="127" t="str">
        <f>IFERROR(VLOOKUP(V3674,TRANSPORTE!$A$4:$D$99,4,0),"")</f>
        <v/>
      </c>
      <c r="AA3674" s="127" t="str">
        <f>IFERROR(VLOOKUP(V3674,TRANSPORTE!$A$4:$E$99,5,0),"")</f>
        <v/>
      </c>
      <c r="AB3674" s="127" t="str">
        <f t="shared" si="420"/>
        <v/>
      </c>
      <c r="AC3674" s="127" t="str">
        <f t="shared" si="419"/>
        <v/>
      </c>
      <c r="AE3674" s="132" t="str">
        <f t="shared" si="417"/>
        <v/>
      </c>
      <c r="AH3674" s="127" t="str">
        <f t="shared" si="416"/>
        <v/>
      </c>
    </row>
    <row r="3675" spans="2:34" x14ac:dyDescent="0.3">
      <c r="B3675" s="127" t="str">
        <f t="shared" si="414"/>
        <v/>
      </c>
      <c r="C3675" s="127" t="str">
        <f t="shared" si="415"/>
        <v/>
      </c>
      <c r="E3675" s="159"/>
      <c r="F3675" s="148" t="str">
        <f>IFERROR(VLOOKUP(CONCATENATE(G3675,E3675),LOTES!$A$6:$D$1002,4,0),"")</f>
        <v/>
      </c>
      <c r="H3675" s="136" t="str">
        <f>IFERROR(VLOOKUP(CONCATENATE(G3675,E3675),LOTES!$A$6:$F$1000,6,0),"")</f>
        <v/>
      </c>
      <c r="I3675" s="132" t="str">
        <f t="shared" si="418"/>
        <v/>
      </c>
      <c r="R3675" s="132" t="str">
        <f>IFERROR(VLOOKUP(Q3675,PROVEEDORES!$A$2:$B$100,2,0),"")</f>
        <v/>
      </c>
      <c r="U3675" s="127" t="str">
        <f>IFERROR(VLOOKUP(V3675,TRANSPORTE!$A$4:$B$99,2,0),"")</f>
        <v/>
      </c>
      <c r="Y3675" s="127" t="str">
        <f>IFERROR(VLOOKUP(V3675,TRANSPORTE!$A$4:$C$99,3,0),"")</f>
        <v/>
      </c>
      <c r="Z3675" s="127" t="str">
        <f>IFERROR(VLOOKUP(V3675,TRANSPORTE!$A$4:$D$99,4,0),"")</f>
        <v/>
      </c>
      <c r="AA3675" s="127" t="str">
        <f>IFERROR(VLOOKUP(V3675,TRANSPORTE!$A$4:$E$99,5,0),"")</f>
        <v/>
      </c>
      <c r="AB3675" s="127" t="str">
        <f t="shared" si="420"/>
        <v/>
      </c>
      <c r="AC3675" s="127" t="str">
        <f t="shared" si="419"/>
        <v/>
      </c>
      <c r="AE3675" s="132" t="str">
        <f t="shared" si="417"/>
        <v/>
      </c>
      <c r="AH3675" s="127" t="str">
        <f t="shared" si="416"/>
        <v/>
      </c>
    </row>
    <row r="3676" spans="2:34" x14ac:dyDescent="0.3">
      <c r="B3676" s="127" t="str">
        <f t="shared" si="414"/>
        <v/>
      </c>
      <c r="C3676" s="127" t="str">
        <f t="shared" si="415"/>
        <v/>
      </c>
      <c r="E3676" s="159"/>
      <c r="F3676" s="148" t="str">
        <f>IFERROR(VLOOKUP(CONCATENATE(G3676,E3676),LOTES!$A$6:$D$1002,4,0),"")</f>
        <v/>
      </c>
      <c r="H3676" s="136" t="str">
        <f>IFERROR(VLOOKUP(CONCATENATE(G3676,E3676),LOTES!$A$6:$F$1000,6,0),"")</f>
        <v/>
      </c>
      <c r="I3676" s="132" t="str">
        <f t="shared" si="418"/>
        <v/>
      </c>
      <c r="R3676" s="132" t="str">
        <f>IFERROR(VLOOKUP(Q3676,PROVEEDORES!$A$2:$B$100,2,0),"")</f>
        <v/>
      </c>
      <c r="U3676" s="127" t="str">
        <f>IFERROR(VLOOKUP(V3676,TRANSPORTE!$A$4:$B$99,2,0),"")</f>
        <v/>
      </c>
      <c r="Y3676" s="127" t="str">
        <f>IFERROR(VLOOKUP(V3676,TRANSPORTE!$A$4:$C$99,3,0),"")</f>
        <v/>
      </c>
      <c r="Z3676" s="127" t="str">
        <f>IFERROR(VLOOKUP(V3676,TRANSPORTE!$A$4:$D$99,4,0),"")</f>
        <v/>
      </c>
      <c r="AA3676" s="127" t="str">
        <f>IFERROR(VLOOKUP(V3676,TRANSPORTE!$A$4:$E$99,5,0),"")</f>
        <v/>
      </c>
      <c r="AB3676" s="127" t="str">
        <f t="shared" si="420"/>
        <v/>
      </c>
      <c r="AC3676" s="127" t="str">
        <f t="shared" si="419"/>
        <v/>
      </c>
      <c r="AE3676" s="132" t="str">
        <f t="shared" si="417"/>
        <v/>
      </c>
      <c r="AH3676" s="127" t="str">
        <f t="shared" si="416"/>
        <v/>
      </c>
    </row>
    <row r="3677" spans="2:34" x14ac:dyDescent="0.3">
      <c r="B3677" s="127" t="str">
        <f t="shared" si="414"/>
        <v/>
      </c>
      <c r="C3677" s="127" t="str">
        <f t="shared" si="415"/>
        <v/>
      </c>
      <c r="E3677" s="159"/>
      <c r="F3677" s="148" t="str">
        <f>IFERROR(VLOOKUP(CONCATENATE(G3677,E3677),LOTES!$A$6:$D$1002,4,0),"")</f>
        <v/>
      </c>
      <c r="H3677" s="136" t="str">
        <f>IFERROR(VLOOKUP(CONCATENATE(G3677,E3677),LOTES!$A$6:$F$1000,6,0),"")</f>
        <v/>
      </c>
      <c r="I3677" s="132" t="str">
        <f t="shared" si="418"/>
        <v/>
      </c>
      <c r="R3677" s="132" t="str">
        <f>IFERROR(VLOOKUP(Q3677,PROVEEDORES!$A$2:$B$100,2,0),"")</f>
        <v/>
      </c>
      <c r="U3677" s="127" t="str">
        <f>IFERROR(VLOOKUP(V3677,TRANSPORTE!$A$4:$B$99,2,0),"")</f>
        <v/>
      </c>
      <c r="Y3677" s="127" t="str">
        <f>IFERROR(VLOOKUP(V3677,TRANSPORTE!$A$4:$C$99,3,0),"")</f>
        <v/>
      </c>
      <c r="Z3677" s="127" t="str">
        <f>IFERROR(VLOOKUP(V3677,TRANSPORTE!$A$4:$D$99,4,0),"")</f>
        <v/>
      </c>
      <c r="AA3677" s="127" t="str">
        <f>IFERROR(VLOOKUP(V3677,TRANSPORTE!$A$4:$E$99,5,0),"")</f>
        <v/>
      </c>
      <c r="AB3677" s="127" t="str">
        <f t="shared" si="420"/>
        <v/>
      </c>
      <c r="AC3677" s="127" t="str">
        <f t="shared" si="419"/>
        <v/>
      </c>
      <c r="AE3677" s="132" t="str">
        <f t="shared" si="417"/>
        <v/>
      </c>
      <c r="AH3677" s="127" t="str">
        <f t="shared" si="416"/>
        <v/>
      </c>
    </row>
    <row r="3678" spans="2:34" x14ac:dyDescent="0.3">
      <c r="B3678" s="127" t="str">
        <f t="shared" si="414"/>
        <v/>
      </c>
      <c r="C3678" s="127" t="str">
        <f t="shared" si="415"/>
        <v/>
      </c>
      <c r="E3678" s="159"/>
      <c r="F3678" s="148" t="str">
        <f>IFERROR(VLOOKUP(CONCATENATE(G3678,E3678),LOTES!$A$6:$D$1002,4,0),"")</f>
        <v/>
      </c>
      <c r="H3678" s="136" t="str">
        <f>IFERROR(VLOOKUP(CONCATENATE(G3678,E3678),LOTES!$A$6:$F$1000,6,0),"")</f>
        <v/>
      </c>
      <c r="I3678" s="132" t="str">
        <f t="shared" si="418"/>
        <v/>
      </c>
      <c r="R3678" s="132" t="str">
        <f>IFERROR(VLOOKUP(Q3678,PROVEEDORES!$A$2:$B$100,2,0),"")</f>
        <v/>
      </c>
      <c r="U3678" s="127" t="str">
        <f>IFERROR(VLOOKUP(V3678,TRANSPORTE!$A$4:$B$99,2,0),"")</f>
        <v/>
      </c>
      <c r="Y3678" s="127" t="str">
        <f>IFERROR(VLOOKUP(V3678,TRANSPORTE!$A$4:$C$99,3,0),"")</f>
        <v/>
      </c>
      <c r="Z3678" s="127" t="str">
        <f>IFERROR(VLOOKUP(V3678,TRANSPORTE!$A$4:$D$99,4,0),"")</f>
        <v/>
      </c>
      <c r="AA3678" s="127" t="str">
        <f>IFERROR(VLOOKUP(V3678,TRANSPORTE!$A$4:$E$99,5,0),"")</f>
        <v/>
      </c>
      <c r="AB3678" s="127" t="str">
        <f t="shared" si="420"/>
        <v/>
      </c>
      <c r="AC3678" s="127" t="str">
        <f t="shared" si="419"/>
        <v/>
      </c>
      <c r="AE3678" s="132" t="str">
        <f t="shared" si="417"/>
        <v/>
      </c>
      <c r="AH3678" s="127" t="str">
        <f t="shared" si="416"/>
        <v/>
      </c>
    </row>
    <row r="3679" spans="2:34" x14ac:dyDescent="0.3">
      <c r="B3679" s="127" t="str">
        <f t="shared" si="414"/>
        <v/>
      </c>
      <c r="C3679" s="127" t="str">
        <f t="shared" si="415"/>
        <v/>
      </c>
      <c r="E3679" s="159"/>
      <c r="F3679" s="148" t="str">
        <f>IFERROR(VLOOKUP(CONCATENATE(G3679,E3679),LOTES!$A$6:$D$1002,4,0),"")</f>
        <v/>
      </c>
      <c r="H3679" s="136" t="str">
        <f>IFERROR(VLOOKUP(CONCATENATE(G3679,E3679),LOTES!$A$6:$F$1000,6,0),"")</f>
        <v/>
      </c>
      <c r="I3679" s="132" t="str">
        <f t="shared" si="418"/>
        <v/>
      </c>
      <c r="R3679" s="132" t="str">
        <f>IFERROR(VLOOKUP(Q3679,PROVEEDORES!$A$2:$B$100,2,0),"")</f>
        <v/>
      </c>
      <c r="U3679" s="127" t="str">
        <f>IFERROR(VLOOKUP(V3679,TRANSPORTE!$A$4:$B$99,2,0),"")</f>
        <v/>
      </c>
      <c r="Y3679" s="127" t="str">
        <f>IFERROR(VLOOKUP(V3679,TRANSPORTE!$A$4:$C$99,3,0),"")</f>
        <v/>
      </c>
      <c r="Z3679" s="127" t="str">
        <f>IFERROR(VLOOKUP(V3679,TRANSPORTE!$A$4:$D$99,4,0),"")</f>
        <v/>
      </c>
      <c r="AA3679" s="127" t="str">
        <f>IFERROR(VLOOKUP(V3679,TRANSPORTE!$A$4:$E$99,5,0),"")</f>
        <v/>
      </c>
      <c r="AB3679" s="127" t="str">
        <f t="shared" si="420"/>
        <v/>
      </c>
      <c r="AC3679" s="127" t="str">
        <f t="shared" si="419"/>
        <v/>
      </c>
      <c r="AE3679" s="132" t="str">
        <f t="shared" si="417"/>
        <v/>
      </c>
      <c r="AH3679" s="127" t="str">
        <f t="shared" si="416"/>
        <v/>
      </c>
    </row>
    <row r="3680" spans="2:34" x14ac:dyDescent="0.3">
      <c r="B3680" s="127" t="str">
        <f t="shared" si="414"/>
        <v/>
      </c>
      <c r="C3680" s="127" t="str">
        <f t="shared" si="415"/>
        <v/>
      </c>
      <c r="E3680" s="159"/>
      <c r="F3680" s="148" t="str">
        <f>IFERROR(VLOOKUP(CONCATENATE(G3680,E3680),LOTES!$A$6:$D$1002,4,0),"")</f>
        <v/>
      </c>
      <c r="H3680" s="136" t="str">
        <f>IFERROR(VLOOKUP(CONCATENATE(G3680,E3680),LOTES!$A$6:$F$1000,6,0),"")</f>
        <v/>
      </c>
      <c r="I3680" s="132" t="str">
        <f t="shared" si="418"/>
        <v/>
      </c>
      <c r="R3680" s="132" t="str">
        <f>IFERROR(VLOOKUP(Q3680,PROVEEDORES!$A$2:$B$100,2,0),"")</f>
        <v/>
      </c>
      <c r="U3680" s="127" t="str">
        <f>IFERROR(VLOOKUP(V3680,TRANSPORTE!$A$4:$B$99,2,0),"")</f>
        <v/>
      </c>
      <c r="Y3680" s="127" t="str">
        <f>IFERROR(VLOOKUP(V3680,TRANSPORTE!$A$4:$C$99,3,0),"")</f>
        <v/>
      </c>
      <c r="Z3680" s="127" t="str">
        <f>IFERROR(VLOOKUP(V3680,TRANSPORTE!$A$4:$D$99,4,0),"")</f>
        <v/>
      </c>
      <c r="AA3680" s="127" t="str">
        <f>IFERROR(VLOOKUP(V3680,TRANSPORTE!$A$4:$E$99,5,0),"")</f>
        <v/>
      </c>
      <c r="AB3680" s="127" t="str">
        <f t="shared" si="420"/>
        <v/>
      </c>
      <c r="AC3680" s="127" t="str">
        <f t="shared" si="419"/>
        <v/>
      </c>
      <c r="AE3680" s="132" t="str">
        <f t="shared" si="417"/>
        <v/>
      </c>
      <c r="AH3680" s="127" t="str">
        <f t="shared" si="416"/>
        <v/>
      </c>
    </row>
    <row r="3681" spans="2:34" x14ac:dyDescent="0.3">
      <c r="B3681" s="127" t="str">
        <f t="shared" si="414"/>
        <v/>
      </c>
      <c r="C3681" s="127" t="str">
        <f t="shared" si="415"/>
        <v/>
      </c>
      <c r="E3681" s="159"/>
      <c r="F3681" s="148" t="str">
        <f>IFERROR(VLOOKUP(CONCATENATE(G3681,E3681),LOTES!$A$6:$D$1002,4,0),"")</f>
        <v/>
      </c>
      <c r="H3681" s="136" t="str">
        <f>IFERROR(VLOOKUP(CONCATENATE(G3681,E3681),LOTES!$A$6:$F$1000,6,0),"")</f>
        <v/>
      </c>
      <c r="I3681" s="132" t="str">
        <f t="shared" si="418"/>
        <v/>
      </c>
      <c r="R3681" s="132" t="str">
        <f>IFERROR(VLOOKUP(Q3681,PROVEEDORES!$A$2:$B$100,2,0),"")</f>
        <v/>
      </c>
      <c r="U3681" s="127" t="str">
        <f>IFERROR(VLOOKUP(V3681,TRANSPORTE!$A$4:$B$99,2,0),"")</f>
        <v/>
      </c>
      <c r="Y3681" s="127" t="str">
        <f>IFERROR(VLOOKUP(V3681,TRANSPORTE!$A$4:$C$99,3,0),"")</f>
        <v/>
      </c>
      <c r="Z3681" s="127" t="str">
        <f>IFERROR(VLOOKUP(V3681,TRANSPORTE!$A$4:$D$99,4,0),"")</f>
        <v/>
      </c>
      <c r="AA3681" s="127" t="str">
        <f>IFERROR(VLOOKUP(V3681,TRANSPORTE!$A$4:$E$99,5,0),"")</f>
        <v/>
      </c>
      <c r="AB3681" s="127" t="str">
        <f t="shared" si="420"/>
        <v/>
      </c>
      <c r="AC3681" s="127" t="str">
        <f t="shared" si="419"/>
        <v/>
      </c>
      <c r="AE3681" s="132" t="str">
        <f t="shared" si="417"/>
        <v/>
      </c>
      <c r="AH3681" s="127" t="str">
        <f t="shared" si="416"/>
        <v/>
      </c>
    </row>
    <row r="3682" spans="2:34" x14ac:dyDescent="0.3">
      <c r="B3682" s="127" t="str">
        <f t="shared" si="414"/>
        <v/>
      </c>
      <c r="C3682" s="127" t="str">
        <f t="shared" si="415"/>
        <v/>
      </c>
      <c r="E3682" s="159"/>
      <c r="F3682" s="148" t="str">
        <f>IFERROR(VLOOKUP(CONCATENATE(G3682,E3682),LOTES!$A$6:$D$1002,4,0),"")</f>
        <v/>
      </c>
      <c r="H3682" s="136" t="str">
        <f>IFERROR(VLOOKUP(CONCATENATE(G3682,E3682),LOTES!$A$6:$F$1000,6,0),"")</f>
        <v/>
      </c>
      <c r="I3682" s="132" t="str">
        <f t="shared" si="418"/>
        <v/>
      </c>
      <c r="R3682" s="132" t="str">
        <f>IFERROR(VLOOKUP(Q3682,PROVEEDORES!$A$2:$B$100,2,0),"")</f>
        <v/>
      </c>
      <c r="U3682" s="127" t="str">
        <f>IFERROR(VLOOKUP(V3682,TRANSPORTE!$A$4:$B$99,2,0),"")</f>
        <v/>
      </c>
      <c r="Y3682" s="127" t="str">
        <f>IFERROR(VLOOKUP(V3682,TRANSPORTE!$A$4:$C$99,3,0),"")</f>
        <v/>
      </c>
      <c r="Z3682" s="127" t="str">
        <f>IFERROR(VLOOKUP(V3682,TRANSPORTE!$A$4:$D$99,4,0),"")</f>
        <v/>
      </c>
      <c r="AA3682" s="127" t="str">
        <f>IFERROR(VLOOKUP(V3682,TRANSPORTE!$A$4:$E$99,5,0),"")</f>
        <v/>
      </c>
      <c r="AB3682" s="127" t="str">
        <f t="shared" si="420"/>
        <v/>
      </c>
      <c r="AC3682" s="127" t="str">
        <f t="shared" si="419"/>
        <v/>
      </c>
      <c r="AE3682" s="132" t="str">
        <f t="shared" si="417"/>
        <v/>
      </c>
      <c r="AH3682" s="127" t="str">
        <f t="shared" si="416"/>
        <v/>
      </c>
    </row>
    <row r="3683" spans="2:34" x14ac:dyDescent="0.3">
      <c r="B3683" s="127" t="str">
        <f t="shared" si="414"/>
        <v/>
      </c>
      <c r="C3683" s="127" t="str">
        <f t="shared" si="415"/>
        <v/>
      </c>
      <c r="E3683" s="159"/>
      <c r="F3683" s="148" t="str">
        <f>IFERROR(VLOOKUP(CONCATENATE(G3683,E3683),LOTES!$A$6:$D$1002,4,0),"")</f>
        <v/>
      </c>
      <c r="H3683" s="136" t="str">
        <f>IFERROR(VLOOKUP(CONCATENATE(G3683,E3683),LOTES!$A$6:$F$1000,6,0),"")</f>
        <v/>
      </c>
      <c r="I3683" s="132" t="str">
        <f t="shared" si="418"/>
        <v/>
      </c>
      <c r="R3683" s="132" t="str">
        <f>IFERROR(VLOOKUP(Q3683,PROVEEDORES!$A$2:$B$100,2,0),"")</f>
        <v/>
      </c>
      <c r="U3683" s="127" t="str">
        <f>IFERROR(VLOOKUP(V3683,TRANSPORTE!$A$4:$B$99,2,0),"")</f>
        <v/>
      </c>
      <c r="Y3683" s="127" t="str">
        <f>IFERROR(VLOOKUP(V3683,TRANSPORTE!$A$4:$C$99,3,0),"")</f>
        <v/>
      </c>
      <c r="Z3683" s="127" t="str">
        <f>IFERROR(VLOOKUP(V3683,TRANSPORTE!$A$4:$D$99,4,0),"")</f>
        <v/>
      </c>
      <c r="AA3683" s="127" t="str">
        <f>IFERROR(VLOOKUP(V3683,TRANSPORTE!$A$4:$E$99,5,0),"")</f>
        <v/>
      </c>
      <c r="AB3683" s="127" t="str">
        <f t="shared" si="420"/>
        <v/>
      </c>
      <c r="AC3683" s="127" t="str">
        <f t="shared" si="419"/>
        <v/>
      </c>
      <c r="AE3683" s="132" t="str">
        <f t="shared" si="417"/>
        <v/>
      </c>
      <c r="AH3683" s="127" t="str">
        <f t="shared" si="416"/>
        <v/>
      </c>
    </row>
    <row r="3684" spans="2:34" x14ac:dyDescent="0.3">
      <c r="B3684" s="127" t="str">
        <f t="shared" si="414"/>
        <v/>
      </c>
      <c r="C3684" s="127" t="str">
        <f t="shared" si="415"/>
        <v/>
      </c>
      <c r="E3684" s="159"/>
      <c r="F3684" s="148" t="str">
        <f>IFERROR(VLOOKUP(CONCATENATE(G3684,E3684),LOTES!$A$6:$D$1002,4,0),"")</f>
        <v/>
      </c>
      <c r="H3684" s="136" t="str">
        <f>IFERROR(VLOOKUP(CONCATENATE(G3684,E3684),LOTES!$A$6:$F$1000,6,0),"")</f>
        <v/>
      </c>
      <c r="I3684" s="132" t="str">
        <f t="shared" si="418"/>
        <v/>
      </c>
      <c r="R3684" s="132" t="str">
        <f>IFERROR(VLOOKUP(Q3684,PROVEEDORES!$A$2:$B$100,2,0),"")</f>
        <v/>
      </c>
      <c r="U3684" s="127" t="str">
        <f>IFERROR(VLOOKUP(V3684,TRANSPORTE!$A$4:$B$99,2,0),"")</f>
        <v/>
      </c>
      <c r="Y3684" s="127" t="str">
        <f>IFERROR(VLOOKUP(V3684,TRANSPORTE!$A$4:$C$99,3,0),"")</f>
        <v/>
      </c>
      <c r="Z3684" s="127" t="str">
        <f>IFERROR(VLOOKUP(V3684,TRANSPORTE!$A$4:$D$99,4,0),"")</f>
        <v/>
      </c>
      <c r="AA3684" s="127" t="str">
        <f>IFERROR(VLOOKUP(V3684,TRANSPORTE!$A$4:$E$99,5,0),"")</f>
        <v/>
      </c>
      <c r="AB3684" s="127" t="str">
        <f t="shared" si="420"/>
        <v/>
      </c>
      <c r="AC3684" s="127" t="str">
        <f t="shared" si="419"/>
        <v/>
      </c>
      <c r="AE3684" s="132" t="str">
        <f t="shared" si="417"/>
        <v/>
      </c>
      <c r="AH3684" s="127" t="str">
        <f t="shared" si="416"/>
        <v/>
      </c>
    </row>
    <row r="3685" spans="2:34" x14ac:dyDescent="0.3">
      <c r="B3685" s="127" t="str">
        <f t="shared" si="414"/>
        <v/>
      </c>
      <c r="C3685" s="127" t="str">
        <f t="shared" si="415"/>
        <v/>
      </c>
      <c r="E3685" s="159"/>
      <c r="F3685" s="148" t="str">
        <f>IFERROR(VLOOKUP(CONCATENATE(G3685,E3685),LOTES!$A$6:$D$1002,4,0),"")</f>
        <v/>
      </c>
      <c r="H3685" s="136" t="str">
        <f>IFERROR(VLOOKUP(CONCATENATE(G3685,E3685),LOTES!$A$6:$F$1000,6,0),"")</f>
        <v/>
      </c>
      <c r="I3685" s="132" t="str">
        <f t="shared" si="418"/>
        <v/>
      </c>
      <c r="R3685" s="132" t="str">
        <f>IFERROR(VLOOKUP(Q3685,PROVEEDORES!$A$2:$B$100,2,0),"")</f>
        <v/>
      </c>
      <c r="U3685" s="127" t="str">
        <f>IFERROR(VLOOKUP(V3685,TRANSPORTE!$A$4:$B$99,2,0),"")</f>
        <v/>
      </c>
      <c r="Y3685" s="127" t="str">
        <f>IFERROR(VLOOKUP(V3685,TRANSPORTE!$A$4:$C$99,3,0),"")</f>
        <v/>
      </c>
      <c r="Z3685" s="127" t="str">
        <f>IFERROR(VLOOKUP(V3685,TRANSPORTE!$A$4:$D$99,4,0),"")</f>
        <v/>
      </c>
      <c r="AA3685" s="127" t="str">
        <f>IFERROR(VLOOKUP(V3685,TRANSPORTE!$A$4:$E$99,5,0),"")</f>
        <v/>
      </c>
      <c r="AB3685" s="127" t="str">
        <f t="shared" si="420"/>
        <v/>
      </c>
      <c r="AC3685" s="127" t="str">
        <f t="shared" si="419"/>
        <v/>
      </c>
      <c r="AE3685" s="132" t="str">
        <f t="shared" si="417"/>
        <v/>
      </c>
      <c r="AH3685" s="127" t="str">
        <f t="shared" si="416"/>
        <v/>
      </c>
    </row>
    <row r="3686" spans="2:34" x14ac:dyDescent="0.3">
      <c r="B3686" s="127" t="str">
        <f t="shared" si="414"/>
        <v/>
      </c>
      <c r="C3686" s="127" t="str">
        <f t="shared" si="415"/>
        <v/>
      </c>
      <c r="E3686" s="159"/>
      <c r="F3686" s="148" t="str">
        <f>IFERROR(VLOOKUP(CONCATENATE(G3686,E3686),LOTES!$A$6:$D$1002,4,0),"")</f>
        <v/>
      </c>
      <c r="H3686" s="136" t="str">
        <f>IFERROR(VLOOKUP(CONCATENATE(G3686,E3686),LOTES!$A$6:$F$1000,6,0),"")</f>
        <v/>
      </c>
      <c r="I3686" s="132" t="str">
        <f t="shared" si="418"/>
        <v/>
      </c>
      <c r="R3686" s="132" t="str">
        <f>IFERROR(VLOOKUP(Q3686,PROVEEDORES!$A$2:$B$100,2,0),"")</f>
        <v/>
      </c>
      <c r="U3686" s="127" t="str">
        <f>IFERROR(VLOOKUP(V3686,TRANSPORTE!$A$4:$B$99,2,0),"")</f>
        <v/>
      </c>
      <c r="Y3686" s="127" t="str">
        <f>IFERROR(VLOOKUP(V3686,TRANSPORTE!$A$4:$C$99,3,0),"")</f>
        <v/>
      </c>
      <c r="Z3686" s="127" t="str">
        <f>IFERROR(VLOOKUP(V3686,TRANSPORTE!$A$4:$D$99,4,0),"")</f>
        <v/>
      </c>
      <c r="AA3686" s="127" t="str">
        <f>IFERROR(VLOOKUP(V3686,TRANSPORTE!$A$4:$E$99,5,0),"")</f>
        <v/>
      </c>
      <c r="AB3686" s="127" t="str">
        <f t="shared" si="420"/>
        <v/>
      </c>
      <c r="AC3686" s="127" t="str">
        <f t="shared" si="419"/>
        <v/>
      </c>
      <c r="AE3686" s="132" t="str">
        <f t="shared" si="417"/>
        <v/>
      </c>
      <c r="AH3686" s="127" t="str">
        <f t="shared" si="416"/>
        <v/>
      </c>
    </row>
    <row r="3687" spans="2:34" x14ac:dyDescent="0.3">
      <c r="B3687" s="127" t="str">
        <f t="shared" si="414"/>
        <v/>
      </c>
      <c r="C3687" s="127" t="str">
        <f t="shared" si="415"/>
        <v/>
      </c>
      <c r="E3687" s="159"/>
      <c r="F3687" s="148" t="str">
        <f>IFERROR(VLOOKUP(CONCATENATE(G3687,E3687),LOTES!$A$6:$D$1002,4,0),"")</f>
        <v/>
      </c>
      <c r="H3687" s="136" t="str">
        <f>IFERROR(VLOOKUP(CONCATENATE(G3687,E3687),LOTES!$A$6:$F$1000,6,0),"")</f>
        <v/>
      </c>
      <c r="I3687" s="132" t="str">
        <f t="shared" si="418"/>
        <v/>
      </c>
      <c r="R3687" s="132" t="str">
        <f>IFERROR(VLOOKUP(Q3687,PROVEEDORES!$A$2:$B$100,2,0),"")</f>
        <v/>
      </c>
      <c r="U3687" s="127" t="str">
        <f>IFERROR(VLOOKUP(V3687,TRANSPORTE!$A$4:$B$99,2,0),"")</f>
        <v/>
      </c>
      <c r="Y3687" s="127" t="str">
        <f>IFERROR(VLOOKUP(V3687,TRANSPORTE!$A$4:$C$99,3,0),"")</f>
        <v/>
      </c>
      <c r="Z3687" s="127" t="str">
        <f>IFERROR(VLOOKUP(V3687,TRANSPORTE!$A$4:$D$99,4,0),"")</f>
        <v/>
      </c>
      <c r="AA3687" s="127" t="str">
        <f>IFERROR(VLOOKUP(V3687,TRANSPORTE!$A$4:$E$99,5,0),"")</f>
        <v/>
      </c>
      <c r="AB3687" s="127" t="str">
        <f t="shared" si="420"/>
        <v/>
      </c>
      <c r="AC3687" s="127" t="str">
        <f t="shared" si="419"/>
        <v/>
      </c>
      <c r="AE3687" s="132" t="str">
        <f t="shared" si="417"/>
        <v/>
      </c>
      <c r="AH3687" s="127" t="str">
        <f t="shared" si="416"/>
        <v/>
      </c>
    </row>
    <row r="3688" spans="2:34" x14ac:dyDescent="0.3">
      <c r="B3688" s="127" t="str">
        <f t="shared" si="414"/>
        <v/>
      </c>
      <c r="C3688" s="127" t="str">
        <f t="shared" si="415"/>
        <v/>
      </c>
      <c r="E3688" s="159"/>
      <c r="F3688" s="148" t="str">
        <f>IFERROR(VLOOKUP(CONCATENATE(G3688,E3688),LOTES!$A$6:$D$1002,4,0),"")</f>
        <v/>
      </c>
      <c r="H3688" s="136" t="str">
        <f>IFERROR(VLOOKUP(CONCATENATE(G3688,E3688),LOTES!$A$6:$F$1000,6,0),"")</f>
        <v/>
      </c>
      <c r="I3688" s="132" t="str">
        <f t="shared" si="418"/>
        <v/>
      </c>
      <c r="R3688" s="132" t="str">
        <f>IFERROR(VLOOKUP(Q3688,PROVEEDORES!$A$2:$B$100,2,0),"")</f>
        <v/>
      </c>
      <c r="U3688" s="127" t="str">
        <f>IFERROR(VLOOKUP(V3688,TRANSPORTE!$A$4:$B$99,2,0),"")</f>
        <v/>
      </c>
      <c r="Y3688" s="127" t="str">
        <f>IFERROR(VLOOKUP(V3688,TRANSPORTE!$A$4:$C$99,3,0),"")</f>
        <v/>
      </c>
      <c r="Z3688" s="127" t="str">
        <f>IFERROR(VLOOKUP(V3688,TRANSPORTE!$A$4:$D$99,4,0),"")</f>
        <v/>
      </c>
      <c r="AA3688" s="127" t="str">
        <f>IFERROR(VLOOKUP(V3688,TRANSPORTE!$A$4:$E$99,5,0),"")</f>
        <v/>
      </c>
      <c r="AB3688" s="127" t="str">
        <f t="shared" si="420"/>
        <v/>
      </c>
      <c r="AC3688" s="127" t="str">
        <f t="shared" si="419"/>
        <v/>
      </c>
      <c r="AE3688" s="132" t="str">
        <f t="shared" si="417"/>
        <v/>
      </c>
      <c r="AH3688" s="127" t="str">
        <f t="shared" si="416"/>
        <v/>
      </c>
    </row>
    <row r="3689" spans="2:34" x14ac:dyDescent="0.3">
      <c r="B3689" s="127" t="str">
        <f t="shared" si="414"/>
        <v/>
      </c>
      <c r="C3689" s="127" t="str">
        <f t="shared" si="415"/>
        <v/>
      </c>
      <c r="E3689" s="159"/>
      <c r="F3689" s="148" t="str">
        <f>IFERROR(VLOOKUP(CONCATENATE(G3689,E3689),LOTES!$A$6:$D$1002,4,0),"")</f>
        <v/>
      </c>
      <c r="H3689" s="136" t="str">
        <f>IFERROR(VLOOKUP(CONCATENATE(G3689,E3689),LOTES!$A$6:$F$1000,6,0),"")</f>
        <v/>
      </c>
      <c r="I3689" s="132" t="str">
        <f t="shared" si="418"/>
        <v/>
      </c>
      <c r="R3689" s="132" t="str">
        <f>IFERROR(VLOOKUP(Q3689,PROVEEDORES!$A$2:$B$100,2,0),"")</f>
        <v/>
      </c>
      <c r="U3689" s="127" t="str">
        <f>IFERROR(VLOOKUP(V3689,TRANSPORTE!$A$4:$B$99,2,0),"")</f>
        <v/>
      </c>
      <c r="Y3689" s="127" t="str">
        <f>IFERROR(VLOOKUP(V3689,TRANSPORTE!$A$4:$C$99,3,0),"")</f>
        <v/>
      </c>
      <c r="Z3689" s="127" t="str">
        <f>IFERROR(VLOOKUP(V3689,TRANSPORTE!$A$4:$D$99,4,0),"")</f>
        <v/>
      </c>
      <c r="AA3689" s="127" t="str">
        <f>IFERROR(VLOOKUP(V3689,TRANSPORTE!$A$4:$E$99,5,0),"")</f>
        <v/>
      </c>
      <c r="AB3689" s="127" t="str">
        <f t="shared" si="420"/>
        <v/>
      </c>
      <c r="AC3689" s="127" t="str">
        <f t="shared" si="419"/>
        <v/>
      </c>
      <c r="AE3689" s="132" t="str">
        <f t="shared" si="417"/>
        <v/>
      </c>
      <c r="AH3689" s="127" t="str">
        <f t="shared" si="416"/>
        <v/>
      </c>
    </row>
    <row r="3690" spans="2:34" x14ac:dyDescent="0.3">
      <c r="B3690" s="127" t="str">
        <f t="shared" si="414"/>
        <v/>
      </c>
      <c r="C3690" s="127" t="str">
        <f t="shared" si="415"/>
        <v/>
      </c>
      <c r="E3690" s="159"/>
      <c r="F3690" s="148" t="str">
        <f>IFERROR(VLOOKUP(CONCATENATE(G3690,E3690),LOTES!$A$6:$D$1002,4,0),"")</f>
        <v/>
      </c>
      <c r="H3690" s="136" t="str">
        <f>IFERROR(VLOOKUP(CONCATENATE(G3690,E3690),LOTES!$A$6:$F$1000,6,0),"")</f>
        <v/>
      </c>
      <c r="I3690" s="132" t="str">
        <f t="shared" si="418"/>
        <v/>
      </c>
      <c r="R3690" s="132" t="str">
        <f>IFERROR(VLOOKUP(Q3690,PROVEEDORES!$A$2:$B$100,2,0),"")</f>
        <v/>
      </c>
      <c r="U3690" s="127" t="str">
        <f>IFERROR(VLOOKUP(V3690,TRANSPORTE!$A$4:$B$99,2,0),"")</f>
        <v/>
      </c>
      <c r="Y3690" s="127" t="str">
        <f>IFERROR(VLOOKUP(V3690,TRANSPORTE!$A$4:$C$99,3,0),"")</f>
        <v/>
      </c>
      <c r="Z3690" s="127" t="str">
        <f>IFERROR(VLOOKUP(V3690,TRANSPORTE!$A$4:$D$99,4,0),"")</f>
        <v/>
      </c>
      <c r="AA3690" s="127" t="str">
        <f>IFERROR(VLOOKUP(V3690,TRANSPORTE!$A$4:$E$99,5,0),"")</f>
        <v/>
      </c>
      <c r="AB3690" s="127" t="str">
        <f t="shared" si="420"/>
        <v/>
      </c>
      <c r="AC3690" s="127" t="str">
        <f t="shared" si="419"/>
        <v/>
      </c>
      <c r="AE3690" s="132" t="str">
        <f t="shared" si="417"/>
        <v/>
      </c>
      <c r="AH3690" s="127" t="str">
        <f t="shared" si="416"/>
        <v/>
      </c>
    </row>
    <row r="3691" spans="2:34" x14ac:dyDescent="0.3">
      <c r="B3691" s="127" t="str">
        <f t="shared" si="414"/>
        <v/>
      </c>
      <c r="C3691" s="127" t="str">
        <f t="shared" si="415"/>
        <v/>
      </c>
      <c r="E3691" s="159"/>
      <c r="F3691" s="148" t="str">
        <f>IFERROR(VLOOKUP(CONCATENATE(G3691,E3691),LOTES!$A$6:$D$1002,4,0),"")</f>
        <v/>
      </c>
      <c r="H3691" s="136" t="str">
        <f>IFERROR(VLOOKUP(CONCATENATE(G3691,E3691),LOTES!$A$6:$F$1000,6,0),"")</f>
        <v/>
      </c>
      <c r="I3691" s="132" t="str">
        <f t="shared" si="418"/>
        <v/>
      </c>
      <c r="R3691" s="132" t="str">
        <f>IFERROR(VLOOKUP(Q3691,PROVEEDORES!$A$2:$B$100,2,0),"")</f>
        <v/>
      </c>
      <c r="U3691" s="127" t="str">
        <f>IFERROR(VLOOKUP(V3691,TRANSPORTE!$A$4:$B$99,2,0),"")</f>
        <v/>
      </c>
      <c r="Y3691" s="127" t="str">
        <f>IFERROR(VLOOKUP(V3691,TRANSPORTE!$A$4:$C$99,3,0),"")</f>
        <v/>
      </c>
      <c r="Z3691" s="127" t="str">
        <f>IFERROR(VLOOKUP(V3691,TRANSPORTE!$A$4:$D$99,4,0),"")</f>
        <v/>
      </c>
      <c r="AA3691" s="127" t="str">
        <f>IFERROR(VLOOKUP(V3691,TRANSPORTE!$A$4:$E$99,5,0),"")</f>
        <v/>
      </c>
      <c r="AB3691" s="127" t="str">
        <f t="shared" si="420"/>
        <v/>
      </c>
      <c r="AC3691" s="127" t="str">
        <f t="shared" si="419"/>
        <v/>
      </c>
      <c r="AE3691" s="132" t="str">
        <f t="shared" si="417"/>
        <v/>
      </c>
      <c r="AH3691" s="127" t="str">
        <f t="shared" si="416"/>
        <v/>
      </c>
    </row>
    <row r="3692" spans="2:34" x14ac:dyDescent="0.3">
      <c r="B3692" s="127" t="str">
        <f t="shared" si="414"/>
        <v/>
      </c>
      <c r="C3692" s="127" t="str">
        <f t="shared" si="415"/>
        <v/>
      </c>
      <c r="E3692" s="159"/>
      <c r="F3692" s="148" t="str">
        <f>IFERROR(VLOOKUP(CONCATENATE(G3692,E3692),LOTES!$A$6:$D$1002,4,0),"")</f>
        <v/>
      </c>
      <c r="H3692" s="136" t="str">
        <f>IFERROR(VLOOKUP(CONCATENATE(G3692,E3692),LOTES!$A$6:$F$1000,6,0),"")</f>
        <v/>
      </c>
      <c r="I3692" s="132" t="str">
        <f t="shared" si="418"/>
        <v/>
      </c>
      <c r="R3692" s="132" t="str">
        <f>IFERROR(VLOOKUP(Q3692,PROVEEDORES!$A$2:$B$100,2,0),"")</f>
        <v/>
      </c>
      <c r="U3692" s="127" t="str">
        <f>IFERROR(VLOOKUP(V3692,TRANSPORTE!$A$4:$B$99,2,0),"")</f>
        <v/>
      </c>
      <c r="Y3692" s="127" t="str">
        <f>IFERROR(VLOOKUP(V3692,TRANSPORTE!$A$4:$C$99,3,0),"")</f>
        <v/>
      </c>
      <c r="Z3692" s="127" t="str">
        <f>IFERROR(VLOOKUP(V3692,TRANSPORTE!$A$4:$D$99,4,0),"")</f>
        <v/>
      </c>
      <c r="AA3692" s="127" t="str">
        <f>IFERROR(VLOOKUP(V3692,TRANSPORTE!$A$4:$E$99,5,0),"")</f>
        <v/>
      </c>
      <c r="AB3692" s="127" t="str">
        <f t="shared" si="420"/>
        <v/>
      </c>
      <c r="AC3692" s="127" t="str">
        <f t="shared" si="419"/>
        <v/>
      </c>
      <c r="AE3692" s="132" t="str">
        <f t="shared" si="417"/>
        <v/>
      </c>
      <c r="AH3692" s="127" t="str">
        <f t="shared" si="416"/>
        <v/>
      </c>
    </row>
    <row r="3693" spans="2:34" x14ac:dyDescent="0.3">
      <c r="B3693" s="127" t="str">
        <f t="shared" si="414"/>
        <v/>
      </c>
      <c r="C3693" s="127" t="str">
        <f t="shared" si="415"/>
        <v/>
      </c>
      <c r="E3693" s="159"/>
      <c r="F3693" s="148" t="str">
        <f>IFERROR(VLOOKUP(CONCATENATE(G3693,E3693),LOTES!$A$6:$D$1002,4,0),"")</f>
        <v/>
      </c>
      <c r="H3693" s="136" t="str">
        <f>IFERROR(VLOOKUP(CONCATENATE(G3693,E3693),LOTES!$A$6:$F$1000,6,0),"")</f>
        <v/>
      </c>
      <c r="I3693" s="132" t="str">
        <f t="shared" si="418"/>
        <v/>
      </c>
      <c r="R3693" s="132" t="str">
        <f>IFERROR(VLOOKUP(Q3693,PROVEEDORES!$A$2:$B$100,2,0),"")</f>
        <v/>
      </c>
      <c r="U3693" s="127" t="str">
        <f>IFERROR(VLOOKUP(V3693,TRANSPORTE!$A$4:$B$99,2,0),"")</f>
        <v/>
      </c>
      <c r="Y3693" s="127" t="str">
        <f>IFERROR(VLOOKUP(V3693,TRANSPORTE!$A$4:$C$99,3,0),"")</f>
        <v/>
      </c>
      <c r="Z3693" s="127" t="str">
        <f>IFERROR(VLOOKUP(V3693,TRANSPORTE!$A$4:$D$99,4,0),"")</f>
        <v/>
      </c>
      <c r="AA3693" s="127" t="str">
        <f>IFERROR(VLOOKUP(V3693,TRANSPORTE!$A$4:$E$99,5,0),"")</f>
        <v/>
      </c>
      <c r="AB3693" s="127" t="str">
        <f t="shared" si="420"/>
        <v/>
      </c>
      <c r="AC3693" s="127" t="str">
        <f t="shared" si="419"/>
        <v/>
      </c>
      <c r="AE3693" s="132" t="str">
        <f t="shared" si="417"/>
        <v/>
      </c>
      <c r="AH3693" s="127" t="str">
        <f t="shared" si="416"/>
        <v/>
      </c>
    </row>
    <row r="3694" spans="2:34" x14ac:dyDescent="0.3">
      <c r="B3694" s="127" t="str">
        <f t="shared" si="414"/>
        <v/>
      </c>
      <c r="C3694" s="127" t="str">
        <f t="shared" si="415"/>
        <v/>
      </c>
      <c r="E3694" s="159"/>
      <c r="F3694" s="148" t="str">
        <f>IFERROR(VLOOKUP(CONCATENATE(G3694,E3694),LOTES!$A$6:$D$1002,4,0),"")</f>
        <v/>
      </c>
      <c r="H3694" s="136" t="str">
        <f>IFERROR(VLOOKUP(CONCATENATE(G3694,E3694),LOTES!$A$6:$F$1000,6,0),"")</f>
        <v/>
      </c>
      <c r="I3694" s="132" t="str">
        <f t="shared" si="418"/>
        <v/>
      </c>
      <c r="R3694" s="132" t="str">
        <f>IFERROR(VLOOKUP(Q3694,PROVEEDORES!$A$2:$B$100,2,0),"")</f>
        <v/>
      </c>
      <c r="U3694" s="127" t="str">
        <f>IFERROR(VLOOKUP(V3694,TRANSPORTE!$A$4:$B$99,2,0),"")</f>
        <v/>
      </c>
      <c r="Y3694" s="127" t="str">
        <f>IFERROR(VLOOKUP(V3694,TRANSPORTE!$A$4:$C$99,3,0),"")</f>
        <v/>
      </c>
      <c r="Z3694" s="127" t="str">
        <f>IFERROR(VLOOKUP(V3694,TRANSPORTE!$A$4:$D$99,4,0),"")</f>
        <v/>
      </c>
      <c r="AA3694" s="127" t="str">
        <f>IFERROR(VLOOKUP(V3694,TRANSPORTE!$A$4:$E$99,5,0),"")</f>
        <v/>
      </c>
      <c r="AB3694" s="127" t="str">
        <f t="shared" si="420"/>
        <v/>
      </c>
      <c r="AC3694" s="127" t="str">
        <f t="shared" si="419"/>
        <v/>
      </c>
      <c r="AE3694" s="132" t="str">
        <f t="shared" si="417"/>
        <v/>
      </c>
      <c r="AH3694" s="127" t="str">
        <f t="shared" si="416"/>
        <v/>
      </c>
    </row>
    <row r="3695" spans="2:34" x14ac:dyDescent="0.3">
      <c r="B3695" s="127" t="str">
        <f t="shared" si="414"/>
        <v/>
      </c>
      <c r="C3695" s="127" t="str">
        <f t="shared" si="415"/>
        <v/>
      </c>
      <c r="E3695" s="159"/>
      <c r="F3695" s="148" t="str">
        <f>IFERROR(VLOOKUP(CONCATENATE(G3695,E3695),LOTES!$A$6:$D$1002,4,0),"")</f>
        <v/>
      </c>
      <c r="H3695" s="136" t="str">
        <f>IFERROR(VLOOKUP(CONCATENATE(G3695,E3695),LOTES!$A$6:$F$1000,6,0),"")</f>
        <v/>
      </c>
      <c r="I3695" s="132" t="str">
        <f t="shared" si="418"/>
        <v/>
      </c>
      <c r="R3695" s="132" t="str">
        <f>IFERROR(VLOOKUP(Q3695,PROVEEDORES!$A$2:$B$100,2,0),"")</f>
        <v/>
      </c>
      <c r="U3695" s="127" t="str">
        <f>IFERROR(VLOOKUP(V3695,TRANSPORTE!$A$4:$B$99,2,0),"")</f>
        <v/>
      </c>
      <c r="Y3695" s="127" t="str">
        <f>IFERROR(VLOOKUP(V3695,TRANSPORTE!$A$4:$C$99,3,0),"")</f>
        <v/>
      </c>
      <c r="Z3695" s="127" t="str">
        <f>IFERROR(VLOOKUP(V3695,TRANSPORTE!$A$4:$D$99,4,0),"")</f>
        <v/>
      </c>
      <c r="AA3695" s="127" t="str">
        <f>IFERROR(VLOOKUP(V3695,TRANSPORTE!$A$4:$E$99,5,0),"")</f>
        <v/>
      </c>
      <c r="AB3695" s="127" t="str">
        <f t="shared" si="420"/>
        <v/>
      </c>
      <c r="AC3695" s="127" t="str">
        <f t="shared" si="419"/>
        <v/>
      </c>
      <c r="AE3695" s="132" t="str">
        <f t="shared" si="417"/>
        <v/>
      </c>
      <c r="AH3695" s="127" t="str">
        <f t="shared" si="416"/>
        <v/>
      </c>
    </row>
    <row r="3696" spans="2:34" x14ac:dyDescent="0.3">
      <c r="B3696" s="127" t="str">
        <f t="shared" si="414"/>
        <v/>
      </c>
      <c r="C3696" s="127" t="str">
        <f t="shared" si="415"/>
        <v/>
      </c>
      <c r="E3696" s="159"/>
      <c r="F3696" s="148" t="str">
        <f>IFERROR(VLOOKUP(CONCATENATE(G3696,E3696),LOTES!$A$6:$D$1002,4,0),"")</f>
        <v/>
      </c>
      <c r="H3696" s="136" t="str">
        <f>IFERROR(VLOOKUP(CONCATENATE(G3696,E3696),LOTES!$A$6:$F$1000,6,0),"")</f>
        <v/>
      </c>
      <c r="I3696" s="132" t="str">
        <f t="shared" si="418"/>
        <v/>
      </c>
      <c r="R3696" s="132" t="str">
        <f>IFERROR(VLOOKUP(Q3696,PROVEEDORES!$A$2:$B$100,2,0),"")</f>
        <v/>
      </c>
      <c r="U3696" s="127" t="str">
        <f>IFERROR(VLOOKUP(V3696,TRANSPORTE!$A$4:$B$99,2,0),"")</f>
        <v/>
      </c>
      <c r="Y3696" s="127" t="str">
        <f>IFERROR(VLOOKUP(V3696,TRANSPORTE!$A$4:$C$99,3,0),"")</f>
        <v/>
      </c>
      <c r="Z3696" s="127" t="str">
        <f>IFERROR(VLOOKUP(V3696,TRANSPORTE!$A$4:$D$99,4,0),"")</f>
        <v/>
      </c>
      <c r="AA3696" s="127" t="str">
        <f>IFERROR(VLOOKUP(V3696,TRANSPORTE!$A$4:$E$99,5,0),"")</f>
        <v/>
      </c>
      <c r="AB3696" s="127" t="str">
        <f t="shared" si="420"/>
        <v/>
      </c>
      <c r="AC3696" s="127" t="str">
        <f t="shared" si="419"/>
        <v/>
      </c>
      <c r="AE3696" s="132" t="str">
        <f t="shared" si="417"/>
        <v/>
      </c>
      <c r="AH3696" s="127" t="str">
        <f t="shared" si="416"/>
        <v/>
      </c>
    </row>
    <row r="3697" spans="2:34" x14ac:dyDescent="0.3">
      <c r="B3697" s="127" t="str">
        <f t="shared" si="414"/>
        <v/>
      </c>
      <c r="C3697" s="127" t="str">
        <f t="shared" si="415"/>
        <v/>
      </c>
      <c r="E3697" s="159"/>
      <c r="F3697" s="148" t="str">
        <f>IFERROR(VLOOKUP(CONCATENATE(G3697,E3697),LOTES!$A$6:$D$1002,4,0),"")</f>
        <v/>
      </c>
      <c r="H3697" s="136" t="str">
        <f>IFERROR(VLOOKUP(CONCATENATE(G3697,E3697),LOTES!$A$6:$F$1000,6,0),"")</f>
        <v/>
      </c>
      <c r="I3697" s="132" t="str">
        <f t="shared" si="418"/>
        <v/>
      </c>
      <c r="R3697" s="132" t="str">
        <f>IFERROR(VLOOKUP(Q3697,PROVEEDORES!$A$2:$B$100,2,0),"")</f>
        <v/>
      </c>
      <c r="U3697" s="127" t="str">
        <f>IFERROR(VLOOKUP(V3697,TRANSPORTE!$A$4:$B$99,2,0),"")</f>
        <v/>
      </c>
      <c r="Y3697" s="127" t="str">
        <f>IFERROR(VLOOKUP(V3697,TRANSPORTE!$A$4:$C$99,3,0),"")</f>
        <v/>
      </c>
      <c r="Z3697" s="127" t="str">
        <f>IFERROR(VLOOKUP(V3697,TRANSPORTE!$A$4:$D$99,4,0),"")</f>
        <v/>
      </c>
      <c r="AA3697" s="127" t="str">
        <f>IFERROR(VLOOKUP(V3697,TRANSPORTE!$A$4:$E$99,5,0),"")</f>
        <v/>
      </c>
      <c r="AB3697" s="127" t="str">
        <f t="shared" si="420"/>
        <v/>
      </c>
      <c r="AC3697" s="127" t="str">
        <f t="shared" si="419"/>
        <v/>
      </c>
      <c r="AE3697" s="132" t="str">
        <f t="shared" si="417"/>
        <v/>
      </c>
      <c r="AH3697" s="127" t="str">
        <f t="shared" si="416"/>
        <v/>
      </c>
    </row>
    <row r="3698" spans="2:34" x14ac:dyDescent="0.3">
      <c r="B3698" s="127" t="str">
        <f t="shared" si="414"/>
        <v/>
      </c>
      <c r="C3698" s="127" t="str">
        <f t="shared" si="415"/>
        <v/>
      </c>
      <c r="E3698" s="159"/>
      <c r="F3698" s="148" t="str">
        <f>IFERROR(VLOOKUP(CONCATENATE(G3698,E3698),LOTES!$A$6:$D$1002,4,0),"")</f>
        <v/>
      </c>
      <c r="H3698" s="136" t="str">
        <f>IFERROR(VLOOKUP(CONCATENATE(G3698,E3698),LOTES!$A$6:$F$1000,6,0),"")</f>
        <v/>
      </c>
      <c r="I3698" s="132" t="str">
        <f t="shared" si="418"/>
        <v/>
      </c>
      <c r="R3698" s="132" t="str">
        <f>IFERROR(VLOOKUP(Q3698,PROVEEDORES!$A$2:$B$100,2,0),"")</f>
        <v/>
      </c>
      <c r="U3698" s="127" t="str">
        <f>IFERROR(VLOOKUP(V3698,TRANSPORTE!$A$4:$B$99,2,0),"")</f>
        <v/>
      </c>
      <c r="Y3698" s="127" t="str">
        <f>IFERROR(VLOOKUP(V3698,TRANSPORTE!$A$4:$C$99,3,0),"")</f>
        <v/>
      </c>
      <c r="Z3698" s="127" t="str">
        <f>IFERROR(VLOOKUP(V3698,TRANSPORTE!$A$4:$D$99,4,0),"")</f>
        <v/>
      </c>
      <c r="AA3698" s="127" t="str">
        <f>IFERROR(VLOOKUP(V3698,TRANSPORTE!$A$4:$E$99,5,0),"")</f>
        <v/>
      </c>
      <c r="AB3698" s="127" t="str">
        <f t="shared" si="420"/>
        <v/>
      </c>
      <c r="AC3698" s="127" t="str">
        <f t="shared" si="419"/>
        <v/>
      </c>
      <c r="AE3698" s="132" t="str">
        <f t="shared" si="417"/>
        <v/>
      </c>
      <c r="AH3698" s="127" t="str">
        <f t="shared" si="416"/>
        <v/>
      </c>
    </row>
    <row r="3699" spans="2:34" x14ac:dyDescent="0.3">
      <c r="B3699" s="127" t="str">
        <f t="shared" si="414"/>
        <v/>
      </c>
      <c r="C3699" s="127" t="str">
        <f t="shared" si="415"/>
        <v/>
      </c>
      <c r="E3699" s="159"/>
      <c r="F3699" s="148" t="str">
        <f>IFERROR(VLOOKUP(CONCATENATE(G3699,E3699),LOTES!$A$6:$D$1002,4,0),"")</f>
        <v/>
      </c>
      <c r="H3699" s="136" t="str">
        <f>IFERROR(VLOOKUP(CONCATENATE(G3699,E3699),LOTES!$A$6:$F$1000,6,0),"")</f>
        <v/>
      </c>
      <c r="I3699" s="132" t="str">
        <f t="shared" si="418"/>
        <v/>
      </c>
      <c r="R3699" s="132" t="str">
        <f>IFERROR(VLOOKUP(Q3699,PROVEEDORES!$A$2:$B$100,2,0),"")</f>
        <v/>
      </c>
      <c r="U3699" s="127" t="str">
        <f>IFERROR(VLOOKUP(V3699,TRANSPORTE!$A$4:$B$99,2,0),"")</f>
        <v/>
      </c>
      <c r="Y3699" s="127" t="str">
        <f>IFERROR(VLOOKUP(V3699,TRANSPORTE!$A$4:$C$99,3,0),"")</f>
        <v/>
      </c>
      <c r="Z3699" s="127" t="str">
        <f>IFERROR(VLOOKUP(V3699,TRANSPORTE!$A$4:$D$99,4,0),"")</f>
        <v/>
      </c>
      <c r="AA3699" s="127" t="str">
        <f>IFERROR(VLOOKUP(V3699,TRANSPORTE!$A$4:$E$99,5,0),"")</f>
        <v/>
      </c>
      <c r="AB3699" s="127" t="str">
        <f t="shared" si="420"/>
        <v/>
      </c>
      <c r="AC3699" s="127" t="str">
        <f t="shared" si="419"/>
        <v/>
      </c>
      <c r="AE3699" s="132" t="str">
        <f t="shared" si="417"/>
        <v/>
      </c>
      <c r="AH3699" s="127" t="str">
        <f t="shared" si="416"/>
        <v/>
      </c>
    </row>
    <row r="3700" spans="2:34" x14ac:dyDescent="0.3">
      <c r="B3700" s="127" t="str">
        <f t="shared" si="414"/>
        <v/>
      </c>
      <c r="C3700" s="127" t="str">
        <f t="shared" si="415"/>
        <v/>
      </c>
      <c r="E3700" s="159"/>
      <c r="F3700" s="148" t="str">
        <f>IFERROR(VLOOKUP(CONCATENATE(G3700,E3700),LOTES!$A$6:$D$1002,4,0),"")</f>
        <v/>
      </c>
      <c r="H3700" s="136" t="str">
        <f>IFERROR(VLOOKUP(CONCATENATE(G3700,E3700),LOTES!$A$6:$F$1000,6,0),"")</f>
        <v/>
      </c>
      <c r="I3700" s="132" t="str">
        <f t="shared" si="418"/>
        <v/>
      </c>
      <c r="R3700" s="132" t="str">
        <f>IFERROR(VLOOKUP(Q3700,PROVEEDORES!$A$2:$B$100,2,0),"")</f>
        <v/>
      </c>
      <c r="U3700" s="127" t="str">
        <f>IFERROR(VLOOKUP(V3700,TRANSPORTE!$A$4:$B$99,2,0),"")</f>
        <v/>
      </c>
      <c r="Y3700" s="127" t="str">
        <f>IFERROR(VLOOKUP(V3700,TRANSPORTE!$A$4:$C$99,3,0),"")</f>
        <v/>
      </c>
      <c r="Z3700" s="127" t="str">
        <f>IFERROR(VLOOKUP(V3700,TRANSPORTE!$A$4:$D$99,4,0),"")</f>
        <v/>
      </c>
      <c r="AA3700" s="127" t="str">
        <f>IFERROR(VLOOKUP(V3700,TRANSPORTE!$A$4:$E$99,5,0),"")</f>
        <v/>
      </c>
      <c r="AB3700" s="127" t="str">
        <f t="shared" si="420"/>
        <v/>
      </c>
      <c r="AC3700" s="127" t="str">
        <f t="shared" si="419"/>
        <v/>
      </c>
      <c r="AE3700" s="132" t="str">
        <f t="shared" si="417"/>
        <v/>
      </c>
      <c r="AH3700" s="127" t="str">
        <f t="shared" si="416"/>
        <v/>
      </c>
    </row>
    <row r="3701" spans="2:34" x14ac:dyDescent="0.3">
      <c r="B3701" s="127" t="str">
        <f t="shared" si="414"/>
        <v/>
      </c>
      <c r="C3701" s="127" t="str">
        <f t="shared" si="415"/>
        <v/>
      </c>
      <c r="E3701" s="159"/>
      <c r="F3701" s="148" t="str">
        <f>IFERROR(VLOOKUP(CONCATENATE(G3701,E3701),LOTES!$A$6:$D$1002,4,0),"")</f>
        <v/>
      </c>
      <c r="H3701" s="136" t="str">
        <f>IFERROR(VLOOKUP(CONCATENATE(G3701,E3701),LOTES!$A$6:$F$1000,6,0),"")</f>
        <v/>
      </c>
      <c r="I3701" s="132" t="str">
        <f t="shared" si="418"/>
        <v/>
      </c>
      <c r="R3701" s="132" t="str">
        <f>IFERROR(VLOOKUP(Q3701,PROVEEDORES!$A$2:$B$100,2,0),"")</f>
        <v/>
      </c>
      <c r="U3701" s="127" t="str">
        <f>IFERROR(VLOOKUP(V3701,TRANSPORTE!$A$4:$B$99,2,0),"")</f>
        <v/>
      </c>
      <c r="Y3701" s="127" t="str">
        <f>IFERROR(VLOOKUP(V3701,TRANSPORTE!$A$4:$C$99,3,0),"")</f>
        <v/>
      </c>
      <c r="Z3701" s="127" t="str">
        <f>IFERROR(VLOOKUP(V3701,TRANSPORTE!$A$4:$D$99,4,0),"")</f>
        <v/>
      </c>
      <c r="AA3701" s="127" t="str">
        <f>IFERROR(VLOOKUP(V3701,TRANSPORTE!$A$4:$E$99,5,0),"")</f>
        <v/>
      </c>
      <c r="AB3701" s="127" t="str">
        <f t="shared" si="420"/>
        <v/>
      </c>
      <c r="AC3701" s="127" t="str">
        <f t="shared" si="419"/>
        <v/>
      </c>
      <c r="AE3701" s="132" t="str">
        <f t="shared" si="417"/>
        <v/>
      </c>
      <c r="AH3701" s="127" t="str">
        <f t="shared" si="416"/>
        <v/>
      </c>
    </row>
    <row r="3702" spans="2:34" x14ac:dyDescent="0.3">
      <c r="B3702" s="127" t="str">
        <f t="shared" si="414"/>
        <v/>
      </c>
      <c r="C3702" s="127" t="str">
        <f t="shared" si="415"/>
        <v/>
      </c>
      <c r="E3702" s="159"/>
      <c r="F3702" s="148" t="str">
        <f>IFERROR(VLOOKUP(CONCATENATE(G3702,E3702),LOTES!$A$6:$D$1002,4,0),"")</f>
        <v/>
      </c>
      <c r="H3702" s="136" t="str">
        <f>IFERROR(VLOOKUP(CONCATENATE(G3702,E3702),LOTES!$A$6:$F$1000,6,0),"")</f>
        <v/>
      </c>
      <c r="I3702" s="132" t="str">
        <f t="shared" si="418"/>
        <v/>
      </c>
      <c r="R3702" s="132" t="str">
        <f>IFERROR(VLOOKUP(Q3702,PROVEEDORES!$A$2:$B$100,2,0),"")</f>
        <v/>
      </c>
      <c r="U3702" s="127" t="str">
        <f>IFERROR(VLOOKUP(V3702,TRANSPORTE!$A$4:$B$99,2,0),"")</f>
        <v/>
      </c>
      <c r="Y3702" s="127" t="str">
        <f>IFERROR(VLOOKUP(V3702,TRANSPORTE!$A$4:$C$99,3,0),"")</f>
        <v/>
      </c>
      <c r="Z3702" s="127" t="str">
        <f>IFERROR(VLOOKUP(V3702,TRANSPORTE!$A$4:$D$99,4,0),"")</f>
        <v/>
      </c>
      <c r="AA3702" s="127" t="str">
        <f>IFERROR(VLOOKUP(V3702,TRANSPORTE!$A$4:$E$99,5,0),"")</f>
        <v/>
      </c>
      <c r="AB3702" s="127" t="str">
        <f t="shared" si="420"/>
        <v/>
      </c>
      <c r="AC3702" s="127" t="str">
        <f t="shared" si="419"/>
        <v/>
      </c>
      <c r="AE3702" s="132" t="str">
        <f t="shared" si="417"/>
        <v/>
      </c>
      <c r="AH3702" s="127" t="str">
        <f t="shared" si="416"/>
        <v/>
      </c>
    </row>
    <row r="3703" spans="2:34" x14ac:dyDescent="0.3">
      <c r="B3703" s="127" t="str">
        <f t="shared" si="414"/>
        <v/>
      </c>
      <c r="C3703" s="127" t="str">
        <f t="shared" si="415"/>
        <v/>
      </c>
      <c r="E3703" s="159"/>
      <c r="F3703" s="148" t="str">
        <f>IFERROR(VLOOKUP(CONCATENATE(G3703,E3703),LOTES!$A$6:$D$1002,4,0),"")</f>
        <v/>
      </c>
      <c r="H3703" s="136" t="str">
        <f>IFERROR(VLOOKUP(CONCATENATE(G3703,E3703),LOTES!$A$6:$F$1000,6,0),"")</f>
        <v/>
      </c>
      <c r="I3703" s="132" t="str">
        <f t="shared" si="418"/>
        <v/>
      </c>
      <c r="R3703" s="132" t="str">
        <f>IFERROR(VLOOKUP(Q3703,PROVEEDORES!$A$2:$B$100,2,0),"")</f>
        <v/>
      </c>
      <c r="U3703" s="127" t="str">
        <f>IFERROR(VLOOKUP(V3703,TRANSPORTE!$A$4:$B$99,2,0),"")</f>
        <v/>
      </c>
      <c r="Y3703" s="127" t="str">
        <f>IFERROR(VLOOKUP(V3703,TRANSPORTE!$A$4:$C$99,3,0),"")</f>
        <v/>
      </c>
      <c r="Z3703" s="127" t="str">
        <f>IFERROR(VLOOKUP(V3703,TRANSPORTE!$A$4:$D$99,4,0),"")</f>
        <v/>
      </c>
      <c r="AA3703" s="127" t="str">
        <f>IFERROR(VLOOKUP(V3703,TRANSPORTE!$A$4:$E$99,5,0),"")</f>
        <v/>
      </c>
      <c r="AB3703" s="127" t="str">
        <f t="shared" si="420"/>
        <v/>
      </c>
      <c r="AC3703" s="127" t="str">
        <f t="shared" si="419"/>
        <v/>
      </c>
      <c r="AE3703" s="132" t="str">
        <f t="shared" si="417"/>
        <v/>
      </c>
      <c r="AH3703" s="127" t="str">
        <f t="shared" si="416"/>
        <v/>
      </c>
    </row>
    <row r="3704" spans="2:34" x14ac:dyDescent="0.3">
      <c r="B3704" s="127" t="str">
        <f t="shared" si="414"/>
        <v/>
      </c>
      <c r="C3704" s="127" t="str">
        <f t="shared" si="415"/>
        <v/>
      </c>
      <c r="E3704" s="159"/>
      <c r="F3704" s="148" t="str">
        <f>IFERROR(VLOOKUP(CONCATENATE(G3704,E3704),LOTES!$A$6:$D$1002,4,0),"")</f>
        <v/>
      </c>
      <c r="H3704" s="136" t="str">
        <f>IFERROR(VLOOKUP(CONCATENATE(G3704,E3704),LOTES!$A$6:$F$1000,6,0),"")</f>
        <v/>
      </c>
      <c r="I3704" s="132" t="str">
        <f t="shared" si="418"/>
        <v/>
      </c>
      <c r="R3704" s="132" t="str">
        <f>IFERROR(VLOOKUP(Q3704,PROVEEDORES!$A$2:$B$100,2,0),"")</f>
        <v/>
      </c>
      <c r="U3704" s="127" t="str">
        <f>IFERROR(VLOOKUP(V3704,TRANSPORTE!$A$4:$B$99,2,0),"")</f>
        <v/>
      </c>
      <c r="Y3704" s="127" t="str">
        <f>IFERROR(VLOOKUP(V3704,TRANSPORTE!$A$4:$C$99,3,0),"")</f>
        <v/>
      </c>
      <c r="Z3704" s="127" t="str">
        <f>IFERROR(VLOOKUP(V3704,TRANSPORTE!$A$4:$D$99,4,0),"")</f>
        <v/>
      </c>
      <c r="AA3704" s="127" t="str">
        <f>IFERROR(VLOOKUP(V3704,TRANSPORTE!$A$4:$E$99,5,0),"")</f>
        <v/>
      </c>
      <c r="AB3704" s="127" t="str">
        <f t="shared" si="420"/>
        <v/>
      </c>
      <c r="AC3704" s="127" t="str">
        <f t="shared" si="419"/>
        <v/>
      </c>
      <c r="AE3704" s="132" t="str">
        <f t="shared" si="417"/>
        <v/>
      </c>
      <c r="AH3704" s="127" t="str">
        <f t="shared" si="416"/>
        <v/>
      </c>
    </row>
    <row r="3705" spans="2:34" x14ac:dyDescent="0.3">
      <c r="B3705" s="127" t="str">
        <f t="shared" si="414"/>
        <v/>
      </c>
      <c r="C3705" s="127" t="str">
        <f t="shared" si="415"/>
        <v/>
      </c>
      <c r="E3705" s="159"/>
      <c r="F3705" s="148" t="str">
        <f>IFERROR(VLOOKUP(CONCATENATE(G3705,E3705),LOTES!$A$6:$D$1002,4,0),"")</f>
        <v/>
      </c>
      <c r="H3705" s="136" t="str">
        <f>IFERROR(VLOOKUP(CONCATENATE(G3705,E3705),LOTES!$A$6:$F$1000,6,0),"")</f>
        <v/>
      </c>
      <c r="I3705" s="132" t="str">
        <f t="shared" si="418"/>
        <v/>
      </c>
      <c r="R3705" s="132" t="str">
        <f>IFERROR(VLOOKUP(Q3705,PROVEEDORES!$A$2:$B$100,2,0),"")</f>
        <v/>
      </c>
      <c r="U3705" s="127" t="str">
        <f>IFERROR(VLOOKUP(V3705,TRANSPORTE!$A$4:$B$99,2,0),"")</f>
        <v/>
      </c>
      <c r="Y3705" s="127" t="str">
        <f>IFERROR(VLOOKUP(V3705,TRANSPORTE!$A$4:$C$99,3,0),"")</f>
        <v/>
      </c>
      <c r="Z3705" s="127" t="str">
        <f>IFERROR(VLOOKUP(V3705,TRANSPORTE!$A$4:$D$99,4,0),"")</f>
        <v/>
      </c>
      <c r="AA3705" s="127" t="str">
        <f>IFERROR(VLOOKUP(V3705,TRANSPORTE!$A$4:$E$99,5,0),"")</f>
        <v/>
      </c>
      <c r="AB3705" s="127" t="str">
        <f t="shared" si="420"/>
        <v/>
      </c>
      <c r="AC3705" s="127" t="str">
        <f t="shared" si="419"/>
        <v/>
      </c>
      <c r="AE3705" s="132" t="str">
        <f t="shared" si="417"/>
        <v/>
      </c>
      <c r="AH3705" s="127" t="str">
        <f t="shared" si="416"/>
        <v/>
      </c>
    </row>
    <row r="3706" spans="2:34" x14ac:dyDescent="0.3">
      <c r="B3706" s="127" t="str">
        <f t="shared" si="414"/>
        <v/>
      </c>
      <c r="C3706" s="127" t="str">
        <f t="shared" si="415"/>
        <v/>
      </c>
      <c r="E3706" s="159"/>
      <c r="F3706" s="148" t="str">
        <f>IFERROR(VLOOKUP(CONCATENATE(G3706,E3706),LOTES!$A$6:$D$1002,4,0),"")</f>
        <v/>
      </c>
      <c r="H3706" s="136" t="str">
        <f>IFERROR(VLOOKUP(CONCATENATE(G3706,E3706),LOTES!$A$6:$F$1000,6,0),"")</f>
        <v/>
      </c>
      <c r="I3706" s="132" t="str">
        <f t="shared" si="418"/>
        <v/>
      </c>
      <c r="R3706" s="132" t="str">
        <f>IFERROR(VLOOKUP(Q3706,PROVEEDORES!$A$2:$B$100,2,0),"")</f>
        <v/>
      </c>
      <c r="U3706" s="127" t="str">
        <f>IFERROR(VLOOKUP(V3706,TRANSPORTE!$A$4:$B$99,2,0),"")</f>
        <v/>
      </c>
      <c r="Y3706" s="127" t="str">
        <f>IFERROR(VLOOKUP(V3706,TRANSPORTE!$A$4:$C$99,3,0),"")</f>
        <v/>
      </c>
      <c r="Z3706" s="127" t="str">
        <f>IFERROR(VLOOKUP(V3706,TRANSPORTE!$A$4:$D$99,4,0),"")</f>
        <v/>
      </c>
      <c r="AA3706" s="127" t="str">
        <f>IFERROR(VLOOKUP(V3706,TRANSPORTE!$A$4:$E$99,5,0),"")</f>
        <v/>
      </c>
      <c r="AB3706" s="127" t="str">
        <f t="shared" si="420"/>
        <v/>
      </c>
      <c r="AC3706" s="127" t="str">
        <f t="shared" si="419"/>
        <v/>
      </c>
      <c r="AE3706" s="132" t="str">
        <f t="shared" si="417"/>
        <v/>
      </c>
      <c r="AH3706" s="127" t="str">
        <f t="shared" si="416"/>
        <v/>
      </c>
    </row>
    <row r="3707" spans="2:34" x14ac:dyDescent="0.3">
      <c r="B3707" s="127" t="str">
        <f t="shared" si="414"/>
        <v/>
      </c>
      <c r="C3707" s="127" t="str">
        <f t="shared" si="415"/>
        <v/>
      </c>
      <c r="E3707" s="159"/>
      <c r="F3707" s="148" t="str">
        <f>IFERROR(VLOOKUP(CONCATENATE(G3707,E3707),LOTES!$A$6:$D$1002,4,0),"")</f>
        <v/>
      </c>
      <c r="H3707" s="136" t="str">
        <f>IFERROR(VLOOKUP(CONCATENATE(G3707,E3707),LOTES!$A$6:$F$1000,6,0),"")</f>
        <v/>
      </c>
      <c r="I3707" s="132" t="str">
        <f t="shared" si="418"/>
        <v/>
      </c>
      <c r="R3707" s="132" t="str">
        <f>IFERROR(VLOOKUP(Q3707,PROVEEDORES!$A$2:$B$100,2,0),"")</f>
        <v/>
      </c>
      <c r="U3707" s="127" t="str">
        <f>IFERROR(VLOOKUP(V3707,TRANSPORTE!$A$4:$B$99,2,0),"")</f>
        <v/>
      </c>
      <c r="Y3707" s="127" t="str">
        <f>IFERROR(VLOOKUP(V3707,TRANSPORTE!$A$4:$C$99,3,0),"")</f>
        <v/>
      </c>
      <c r="Z3707" s="127" t="str">
        <f>IFERROR(VLOOKUP(V3707,TRANSPORTE!$A$4:$D$99,4,0),"")</f>
        <v/>
      </c>
      <c r="AA3707" s="127" t="str">
        <f>IFERROR(VLOOKUP(V3707,TRANSPORTE!$A$4:$E$99,5,0),"")</f>
        <v/>
      </c>
      <c r="AB3707" s="127" t="str">
        <f t="shared" si="420"/>
        <v/>
      </c>
      <c r="AC3707" s="127" t="str">
        <f t="shared" si="419"/>
        <v/>
      </c>
      <c r="AE3707" s="132" t="str">
        <f t="shared" si="417"/>
        <v/>
      </c>
      <c r="AH3707" s="127" t="str">
        <f t="shared" si="416"/>
        <v/>
      </c>
    </row>
    <row r="3708" spans="2:34" x14ac:dyDescent="0.3">
      <c r="B3708" s="127" t="str">
        <f t="shared" si="414"/>
        <v/>
      </c>
      <c r="C3708" s="127" t="str">
        <f t="shared" si="415"/>
        <v/>
      </c>
      <c r="E3708" s="159"/>
      <c r="F3708" s="148" t="str">
        <f>IFERROR(VLOOKUP(CONCATENATE(G3708,E3708),LOTES!$A$6:$D$1002,4,0),"")</f>
        <v/>
      </c>
      <c r="H3708" s="136" t="str">
        <f>IFERROR(VLOOKUP(CONCATENATE(G3708,E3708),LOTES!$A$6:$F$1000,6,0),"")</f>
        <v/>
      </c>
      <c r="I3708" s="132" t="str">
        <f t="shared" si="418"/>
        <v/>
      </c>
      <c r="R3708" s="132" t="str">
        <f>IFERROR(VLOOKUP(Q3708,PROVEEDORES!$A$2:$B$100,2,0),"")</f>
        <v/>
      </c>
      <c r="U3708" s="127" t="str">
        <f>IFERROR(VLOOKUP(V3708,TRANSPORTE!$A$4:$B$99,2,0),"")</f>
        <v/>
      </c>
      <c r="Y3708" s="127" t="str">
        <f>IFERROR(VLOOKUP(V3708,TRANSPORTE!$A$4:$C$99,3,0),"")</f>
        <v/>
      </c>
      <c r="Z3708" s="127" t="str">
        <f>IFERROR(VLOOKUP(V3708,TRANSPORTE!$A$4:$D$99,4,0),"")</f>
        <v/>
      </c>
      <c r="AA3708" s="127" t="str">
        <f>IFERROR(VLOOKUP(V3708,TRANSPORTE!$A$4:$E$99,5,0),"")</f>
        <v/>
      </c>
      <c r="AB3708" s="127" t="str">
        <f t="shared" si="420"/>
        <v/>
      </c>
      <c r="AC3708" s="127" t="str">
        <f t="shared" si="419"/>
        <v/>
      </c>
      <c r="AE3708" s="132" t="str">
        <f t="shared" si="417"/>
        <v/>
      </c>
      <c r="AH3708" s="127" t="str">
        <f t="shared" si="416"/>
        <v/>
      </c>
    </row>
    <row r="3709" spans="2:34" x14ac:dyDescent="0.3">
      <c r="B3709" s="127" t="str">
        <f t="shared" si="414"/>
        <v/>
      </c>
      <c r="C3709" s="127" t="str">
        <f t="shared" si="415"/>
        <v/>
      </c>
      <c r="E3709" s="159"/>
      <c r="F3709" s="148" t="str">
        <f>IFERROR(VLOOKUP(CONCATENATE(G3709,E3709),LOTES!$A$6:$D$1002,4,0),"")</f>
        <v/>
      </c>
      <c r="H3709" s="136" t="str">
        <f>IFERROR(VLOOKUP(CONCATENATE(G3709,E3709),LOTES!$A$6:$F$1000,6,0),"")</f>
        <v/>
      </c>
      <c r="I3709" s="132" t="str">
        <f t="shared" si="418"/>
        <v/>
      </c>
      <c r="R3709" s="132" t="str">
        <f>IFERROR(VLOOKUP(Q3709,PROVEEDORES!$A$2:$B$100,2,0),"")</f>
        <v/>
      </c>
      <c r="U3709" s="127" t="str">
        <f>IFERROR(VLOOKUP(V3709,TRANSPORTE!$A$4:$B$99,2,0),"")</f>
        <v/>
      </c>
      <c r="Y3709" s="127" t="str">
        <f>IFERROR(VLOOKUP(V3709,TRANSPORTE!$A$4:$C$99,3,0),"")</f>
        <v/>
      </c>
      <c r="Z3709" s="127" t="str">
        <f>IFERROR(VLOOKUP(V3709,TRANSPORTE!$A$4:$D$99,4,0),"")</f>
        <v/>
      </c>
      <c r="AA3709" s="127" t="str">
        <f>IFERROR(VLOOKUP(V3709,TRANSPORTE!$A$4:$E$99,5,0),"")</f>
        <v/>
      </c>
      <c r="AB3709" s="127" t="str">
        <f t="shared" si="420"/>
        <v/>
      </c>
      <c r="AC3709" s="127" t="str">
        <f t="shared" si="419"/>
        <v/>
      </c>
      <c r="AE3709" s="132" t="str">
        <f t="shared" si="417"/>
        <v/>
      </c>
      <c r="AH3709" s="127" t="str">
        <f t="shared" si="416"/>
        <v/>
      </c>
    </row>
    <row r="3710" spans="2:34" x14ac:dyDescent="0.3">
      <c r="B3710" s="127" t="str">
        <f t="shared" si="414"/>
        <v/>
      </c>
      <c r="C3710" s="127" t="str">
        <f t="shared" si="415"/>
        <v/>
      </c>
      <c r="E3710" s="159"/>
      <c r="F3710" s="148" t="str">
        <f>IFERROR(VLOOKUP(CONCATENATE(G3710,E3710),LOTES!$A$6:$D$1002,4,0),"")</f>
        <v/>
      </c>
      <c r="H3710" s="136" t="str">
        <f>IFERROR(VLOOKUP(CONCATENATE(G3710,E3710),LOTES!$A$6:$F$1000,6,0),"")</f>
        <v/>
      </c>
      <c r="I3710" s="132" t="str">
        <f t="shared" si="418"/>
        <v/>
      </c>
      <c r="R3710" s="132" t="str">
        <f>IFERROR(VLOOKUP(Q3710,PROVEEDORES!$A$2:$B$100,2,0),"")</f>
        <v/>
      </c>
      <c r="U3710" s="127" t="str">
        <f>IFERROR(VLOOKUP(V3710,TRANSPORTE!$A$4:$B$99,2,0),"")</f>
        <v/>
      </c>
      <c r="Y3710" s="127" t="str">
        <f>IFERROR(VLOOKUP(V3710,TRANSPORTE!$A$4:$C$99,3,0),"")</f>
        <v/>
      </c>
      <c r="Z3710" s="127" t="str">
        <f>IFERROR(VLOOKUP(V3710,TRANSPORTE!$A$4:$D$99,4,0),"")</f>
        <v/>
      </c>
      <c r="AA3710" s="127" t="str">
        <f>IFERROR(VLOOKUP(V3710,TRANSPORTE!$A$4:$E$99,5,0),"")</f>
        <v/>
      </c>
      <c r="AB3710" s="127" t="str">
        <f t="shared" si="420"/>
        <v/>
      </c>
      <c r="AC3710" s="127" t="str">
        <f t="shared" si="419"/>
        <v/>
      </c>
      <c r="AE3710" s="132" t="str">
        <f t="shared" si="417"/>
        <v/>
      </c>
      <c r="AH3710" s="127" t="str">
        <f t="shared" si="416"/>
        <v/>
      </c>
    </row>
    <row r="3711" spans="2:34" x14ac:dyDescent="0.3">
      <c r="B3711" s="127" t="str">
        <f t="shared" ref="B3711:B3774" si="421">CONCATENATE(A3711,AB3711)</f>
        <v/>
      </c>
      <c r="C3711" s="127" t="str">
        <f t="shared" ref="C3711:C3774" si="422">CONCATENATE(N3711,I3711)</f>
        <v/>
      </c>
      <c r="E3711" s="159"/>
      <c r="F3711" s="148" t="str">
        <f>IFERROR(VLOOKUP(CONCATENATE(G3711,E3711),LOTES!$A$6:$D$1002,4,0),"")</f>
        <v/>
      </c>
      <c r="H3711" s="136" t="str">
        <f>IFERROR(VLOOKUP(CONCATENATE(G3711,E3711),LOTES!$A$6:$F$1000,6,0),"")</f>
        <v/>
      </c>
      <c r="I3711" s="132" t="str">
        <f t="shared" si="418"/>
        <v/>
      </c>
      <c r="R3711" s="132" t="str">
        <f>IFERROR(VLOOKUP(Q3711,PROVEEDORES!$A$2:$B$100,2,0),"")</f>
        <v/>
      </c>
      <c r="U3711" s="127" t="str">
        <f>IFERROR(VLOOKUP(V3711,TRANSPORTE!$A$4:$B$99,2,0),"")</f>
        <v/>
      </c>
      <c r="Y3711" s="127" t="str">
        <f>IFERROR(VLOOKUP(V3711,TRANSPORTE!$A$4:$C$99,3,0),"")</f>
        <v/>
      </c>
      <c r="Z3711" s="127" t="str">
        <f>IFERROR(VLOOKUP(V3711,TRANSPORTE!$A$4:$D$99,4,0),"")</f>
        <v/>
      </c>
      <c r="AA3711" s="127" t="str">
        <f>IFERROR(VLOOKUP(V3711,TRANSPORTE!$A$4:$E$99,5,0),"")</f>
        <v/>
      </c>
      <c r="AB3711" s="127" t="str">
        <f t="shared" si="420"/>
        <v/>
      </c>
      <c r="AC3711" s="127" t="str">
        <f t="shared" si="419"/>
        <v/>
      </c>
      <c r="AE3711" s="132" t="str">
        <f t="shared" si="417"/>
        <v/>
      </c>
      <c r="AH3711" s="127" t="str">
        <f t="shared" ref="AH3711:AH3774" si="423">CONCATENATE(N3711,F3711)</f>
        <v/>
      </c>
    </row>
    <row r="3712" spans="2:34" x14ac:dyDescent="0.3">
      <c r="B3712" s="127" t="str">
        <f t="shared" si="421"/>
        <v/>
      </c>
      <c r="C3712" s="127" t="str">
        <f t="shared" si="422"/>
        <v/>
      </c>
      <c r="E3712" s="159"/>
      <c r="F3712" s="148" t="str">
        <f>IFERROR(VLOOKUP(CONCATENATE(G3712,E3712),LOTES!$A$6:$D$1002,4,0),"")</f>
        <v/>
      </c>
      <c r="H3712" s="136" t="str">
        <f>IFERROR(VLOOKUP(CONCATENATE(G3712,E3712),LOTES!$A$6:$F$1000,6,0),"")</f>
        <v/>
      </c>
      <c r="I3712" s="132" t="str">
        <f t="shared" si="418"/>
        <v/>
      </c>
      <c r="R3712" s="132" t="str">
        <f>IFERROR(VLOOKUP(Q3712,PROVEEDORES!$A$2:$B$100,2,0),"")</f>
        <v/>
      </c>
      <c r="U3712" s="127" t="str">
        <f>IFERROR(VLOOKUP(V3712,TRANSPORTE!$A$4:$B$99,2,0),"")</f>
        <v/>
      </c>
      <c r="Y3712" s="127" t="str">
        <f>IFERROR(VLOOKUP(V3712,TRANSPORTE!$A$4:$C$99,3,0),"")</f>
        <v/>
      </c>
      <c r="Z3712" s="127" t="str">
        <f>IFERROR(VLOOKUP(V3712,TRANSPORTE!$A$4:$D$99,4,0),"")</f>
        <v/>
      </c>
      <c r="AA3712" s="127" t="str">
        <f>IFERROR(VLOOKUP(V3712,TRANSPORTE!$A$4:$E$99,5,0),"")</f>
        <v/>
      </c>
      <c r="AB3712" s="127" t="str">
        <f t="shared" si="420"/>
        <v/>
      </c>
      <c r="AC3712" s="127" t="str">
        <f t="shared" si="419"/>
        <v/>
      </c>
      <c r="AE3712" s="132" t="str">
        <f t="shared" si="417"/>
        <v/>
      </c>
      <c r="AH3712" s="127" t="str">
        <f t="shared" si="423"/>
        <v/>
      </c>
    </row>
    <row r="3713" spans="2:34" x14ac:dyDescent="0.3">
      <c r="B3713" s="127" t="str">
        <f t="shared" si="421"/>
        <v/>
      </c>
      <c r="C3713" s="127" t="str">
        <f t="shared" si="422"/>
        <v/>
      </c>
      <c r="E3713" s="159"/>
      <c r="F3713" s="148" t="str">
        <f>IFERROR(VLOOKUP(CONCATENATE(G3713,E3713),LOTES!$A$6:$D$1002,4,0),"")</f>
        <v/>
      </c>
      <c r="H3713" s="136" t="str">
        <f>IFERROR(VLOOKUP(CONCATENATE(G3713,E3713),LOTES!$A$6:$F$1000,6,0),"")</f>
        <v/>
      </c>
      <c r="I3713" s="132" t="str">
        <f t="shared" si="418"/>
        <v/>
      </c>
      <c r="R3713" s="132" t="str">
        <f>IFERROR(VLOOKUP(Q3713,PROVEEDORES!$A$2:$B$100,2,0),"")</f>
        <v/>
      </c>
      <c r="U3713" s="127" t="str">
        <f>IFERROR(VLOOKUP(V3713,TRANSPORTE!$A$4:$B$99,2,0),"")</f>
        <v/>
      </c>
      <c r="Y3713" s="127" t="str">
        <f>IFERROR(VLOOKUP(V3713,TRANSPORTE!$A$4:$C$99,3,0),"")</f>
        <v/>
      </c>
      <c r="Z3713" s="127" t="str">
        <f>IFERROR(VLOOKUP(V3713,TRANSPORTE!$A$4:$D$99,4,0),"")</f>
        <v/>
      </c>
      <c r="AA3713" s="127" t="str">
        <f>IFERROR(VLOOKUP(V3713,TRANSPORTE!$A$4:$E$99,5,0),"")</f>
        <v/>
      </c>
      <c r="AB3713" s="127" t="str">
        <f t="shared" si="420"/>
        <v/>
      </c>
      <c r="AC3713" s="127" t="str">
        <f t="shared" si="419"/>
        <v/>
      </c>
      <c r="AE3713" s="132" t="str">
        <f t="shared" si="417"/>
        <v/>
      </c>
      <c r="AH3713" s="127" t="str">
        <f t="shared" si="423"/>
        <v/>
      </c>
    </row>
    <row r="3714" spans="2:34" x14ac:dyDescent="0.3">
      <c r="B3714" s="127" t="str">
        <f t="shared" si="421"/>
        <v/>
      </c>
      <c r="C3714" s="127" t="str">
        <f t="shared" si="422"/>
        <v/>
      </c>
      <c r="E3714" s="159"/>
      <c r="F3714" s="148" t="str">
        <f>IFERROR(VLOOKUP(CONCATENATE(G3714,E3714),LOTES!$A$6:$D$1002,4,0),"")</f>
        <v/>
      </c>
      <c r="H3714" s="136" t="str">
        <f>IFERROR(VLOOKUP(CONCATENATE(G3714,E3714),LOTES!$A$6:$F$1000,6,0),"")</f>
        <v/>
      </c>
      <c r="I3714" s="132" t="str">
        <f t="shared" si="418"/>
        <v/>
      </c>
      <c r="R3714" s="132" t="str">
        <f>IFERROR(VLOOKUP(Q3714,PROVEEDORES!$A$2:$B$100,2,0),"")</f>
        <v/>
      </c>
      <c r="U3714" s="127" t="str">
        <f>IFERROR(VLOOKUP(V3714,TRANSPORTE!$A$4:$B$99,2,0),"")</f>
        <v/>
      </c>
      <c r="Y3714" s="127" t="str">
        <f>IFERROR(VLOOKUP(V3714,TRANSPORTE!$A$4:$C$99,3,0),"")</f>
        <v/>
      </c>
      <c r="Z3714" s="127" t="str">
        <f>IFERROR(VLOOKUP(V3714,TRANSPORTE!$A$4:$D$99,4,0),"")</f>
        <v/>
      </c>
      <c r="AA3714" s="127" t="str">
        <f>IFERROR(VLOOKUP(V3714,TRANSPORTE!$A$4:$E$99,5,0),"")</f>
        <v/>
      </c>
      <c r="AB3714" s="127" t="str">
        <f t="shared" si="420"/>
        <v/>
      </c>
      <c r="AC3714" s="127" t="str">
        <f t="shared" si="419"/>
        <v/>
      </c>
      <c r="AE3714" s="132" t="str">
        <f t="shared" ref="AE3714:AE3777" si="424">IF(N3714&lt;&gt;"",IF(N3714=N3713,AE3713,AE3713+1),"")</f>
        <v/>
      </c>
      <c r="AH3714" s="127" t="str">
        <f t="shared" si="423"/>
        <v/>
      </c>
    </row>
    <row r="3715" spans="2:34" x14ac:dyDescent="0.3">
      <c r="B3715" s="127" t="str">
        <f t="shared" si="421"/>
        <v/>
      </c>
      <c r="C3715" s="127" t="str">
        <f t="shared" si="422"/>
        <v/>
      </c>
      <c r="E3715" s="159"/>
      <c r="F3715" s="148" t="str">
        <f>IFERROR(VLOOKUP(CONCATENATE(G3715,E3715),LOTES!$A$6:$D$1002,4,0),"")</f>
        <v/>
      </c>
      <c r="H3715" s="136" t="str">
        <f>IFERROR(VLOOKUP(CONCATENATE(G3715,E3715),LOTES!$A$6:$F$1000,6,0),"")</f>
        <v/>
      </c>
      <c r="I3715" s="132" t="str">
        <f t="shared" si="418"/>
        <v/>
      </c>
      <c r="R3715" s="132" t="str">
        <f>IFERROR(VLOOKUP(Q3715,PROVEEDORES!$A$2:$B$100,2,0),"")</f>
        <v/>
      </c>
      <c r="U3715" s="127" t="str">
        <f>IFERROR(VLOOKUP(V3715,TRANSPORTE!$A$4:$B$99,2,0),"")</f>
        <v/>
      </c>
      <c r="Y3715" s="127" t="str">
        <f>IFERROR(VLOOKUP(V3715,TRANSPORTE!$A$4:$C$99,3,0),"")</f>
        <v/>
      </c>
      <c r="Z3715" s="127" t="str">
        <f>IFERROR(VLOOKUP(V3715,TRANSPORTE!$A$4:$D$99,4,0),"")</f>
        <v/>
      </c>
      <c r="AA3715" s="127" t="str">
        <f>IFERROR(VLOOKUP(V3715,TRANSPORTE!$A$4:$E$99,5,0),"")</f>
        <v/>
      </c>
      <c r="AB3715" s="127" t="str">
        <f t="shared" si="420"/>
        <v/>
      </c>
      <c r="AC3715" s="127" t="str">
        <f t="shared" si="419"/>
        <v/>
      </c>
      <c r="AE3715" s="132" t="str">
        <f t="shared" si="424"/>
        <v/>
      </c>
      <c r="AH3715" s="127" t="str">
        <f t="shared" si="423"/>
        <v/>
      </c>
    </row>
    <row r="3716" spans="2:34" x14ac:dyDescent="0.3">
      <c r="B3716" s="127" t="str">
        <f t="shared" si="421"/>
        <v/>
      </c>
      <c r="C3716" s="127" t="str">
        <f t="shared" si="422"/>
        <v/>
      </c>
      <c r="E3716" s="159"/>
      <c r="F3716" s="148" t="str">
        <f>IFERROR(VLOOKUP(CONCATENATE(G3716,E3716),LOTES!$A$6:$D$1002,4,0),"")</f>
        <v/>
      </c>
      <c r="H3716" s="136" t="str">
        <f>IFERROR(VLOOKUP(CONCATENATE(G3716,E3716),LOTES!$A$6:$F$1000,6,0),"")</f>
        <v/>
      </c>
      <c r="I3716" s="132" t="str">
        <f t="shared" si="418"/>
        <v/>
      </c>
      <c r="R3716" s="132" t="str">
        <f>IFERROR(VLOOKUP(Q3716,PROVEEDORES!$A$2:$B$100,2,0),"")</f>
        <v/>
      </c>
      <c r="U3716" s="127" t="str">
        <f>IFERROR(VLOOKUP(V3716,TRANSPORTE!$A$4:$B$99,2,0),"")</f>
        <v/>
      </c>
      <c r="Y3716" s="127" t="str">
        <f>IFERROR(VLOOKUP(V3716,TRANSPORTE!$A$4:$C$99,3,0),"")</f>
        <v/>
      </c>
      <c r="Z3716" s="127" t="str">
        <f>IFERROR(VLOOKUP(V3716,TRANSPORTE!$A$4:$D$99,4,0),"")</f>
        <v/>
      </c>
      <c r="AA3716" s="127" t="str">
        <f>IFERROR(VLOOKUP(V3716,TRANSPORTE!$A$4:$E$99,5,0),"")</f>
        <v/>
      </c>
      <c r="AB3716" s="127" t="str">
        <f t="shared" si="420"/>
        <v/>
      </c>
      <c r="AC3716" s="127" t="str">
        <f t="shared" si="419"/>
        <v/>
      </c>
      <c r="AE3716" s="132" t="str">
        <f t="shared" si="424"/>
        <v/>
      </c>
      <c r="AH3716" s="127" t="str">
        <f t="shared" si="423"/>
        <v/>
      </c>
    </row>
    <row r="3717" spans="2:34" x14ac:dyDescent="0.3">
      <c r="B3717" s="127" t="str">
        <f t="shared" si="421"/>
        <v/>
      </c>
      <c r="C3717" s="127" t="str">
        <f t="shared" si="422"/>
        <v/>
      </c>
      <c r="E3717" s="159"/>
      <c r="F3717" s="148" t="str">
        <f>IFERROR(VLOOKUP(CONCATENATE(G3717,E3717),LOTES!$A$6:$D$1002,4,0),"")</f>
        <v/>
      </c>
      <c r="H3717" s="136" t="str">
        <f>IFERROR(VLOOKUP(CONCATENATE(G3717,E3717),LOTES!$A$6:$F$1000,6,0),"")</f>
        <v/>
      </c>
      <c r="I3717" s="132" t="str">
        <f t="shared" si="418"/>
        <v/>
      </c>
      <c r="R3717" s="132" t="str">
        <f>IFERROR(VLOOKUP(Q3717,PROVEEDORES!$A$2:$B$100,2,0),"")</f>
        <v/>
      </c>
      <c r="U3717" s="127" t="str">
        <f>IFERROR(VLOOKUP(V3717,TRANSPORTE!$A$4:$B$99,2,0),"")</f>
        <v/>
      </c>
      <c r="Y3717" s="127" t="str">
        <f>IFERROR(VLOOKUP(V3717,TRANSPORTE!$A$4:$C$99,3,0),"")</f>
        <v/>
      </c>
      <c r="Z3717" s="127" t="str">
        <f>IFERROR(VLOOKUP(V3717,TRANSPORTE!$A$4:$D$99,4,0),"")</f>
        <v/>
      </c>
      <c r="AA3717" s="127" t="str">
        <f>IFERROR(VLOOKUP(V3717,TRANSPORTE!$A$4:$E$99,5,0),"")</f>
        <v/>
      </c>
      <c r="AB3717" s="127" t="str">
        <f t="shared" si="420"/>
        <v/>
      </c>
      <c r="AC3717" s="127" t="str">
        <f t="shared" si="419"/>
        <v/>
      </c>
      <c r="AE3717" s="132" t="str">
        <f t="shared" si="424"/>
        <v/>
      </c>
      <c r="AH3717" s="127" t="str">
        <f t="shared" si="423"/>
        <v/>
      </c>
    </row>
    <row r="3718" spans="2:34" x14ac:dyDescent="0.3">
      <c r="B3718" s="127" t="str">
        <f t="shared" si="421"/>
        <v/>
      </c>
      <c r="C3718" s="127" t="str">
        <f t="shared" si="422"/>
        <v/>
      </c>
      <c r="E3718" s="159"/>
      <c r="F3718" s="148" t="str">
        <f>IFERROR(VLOOKUP(CONCATENATE(G3718,E3718),LOTES!$A$6:$D$1002,4,0),"")</f>
        <v/>
      </c>
      <c r="H3718" s="136" t="str">
        <f>IFERROR(VLOOKUP(CONCATENATE(G3718,E3718),LOTES!$A$6:$F$1000,6,0),"")</f>
        <v/>
      </c>
      <c r="I3718" s="132" t="str">
        <f t="shared" ref="I3718:I3781" si="425">IF(E3718&lt;&gt;"",IFERROR(IF(N3718&lt;&gt;N3717,1,IF(E3718=E3717,I3717,I3717+1)),""),"")</f>
        <v/>
      </c>
      <c r="R3718" s="132" t="str">
        <f>IFERROR(VLOOKUP(Q3718,PROVEEDORES!$A$2:$B$100,2,0),"")</f>
        <v/>
      </c>
      <c r="U3718" s="127" t="str">
        <f>IFERROR(VLOOKUP(V3718,TRANSPORTE!$A$4:$B$99,2,0),"")</f>
        <v/>
      </c>
      <c r="Y3718" s="127" t="str">
        <f>IFERROR(VLOOKUP(V3718,TRANSPORTE!$A$4:$C$99,3,0),"")</f>
        <v/>
      </c>
      <c r="Z3718" s="127" t="str">
        <f>IFERROR(VLOOKUP(V3718,TRANSPORTE!$A$4:$D$99,4,0),"")</f>
        <v/>
      </c>
      <c r="AA3718" s="127" t="str">
        <f>IFERROR(VLOOKUP(V3718,TRANSPORTE!$A$4:$E$99,5,0),"")</f>
        <v/>
      </c>
      <c r="AB3718" s="127" t="str">
        <f t="shared" si="420"/>
        <v/>
      </c>
      <c r="AC3718" s="127" t="str">
        <f t="shared" ref="AC3718:AC3781" si="426">IF(N3718&lt;&gt;"",1,"")</f>
        <v/>
      </c>
      <c r="AE3718" s="132" t="str">
        <f t="shared" si="424"/>
        <v/>
      </c>
      <c r="AH3718" s="127" t="str">
        <f t="shared" si="423"/>
        <v/>
      </c>
    </row>
    <row r="3719" spans="2:34" x14ac:dyDescent="0.3">
      <c r="B3719" s="127" t="str">
        <f t="shared" si="421"/>
        <v/>
      </c>
      <c r="C3719" s="127" t="str">
        <f t="shared" si="422"/>
        <v/>
      </c>
      <c r="E3719" s="159"/>
      <c r="F3719" s="148" t="str">
        <f>IFERROR(VLOOKUP(CONCATENATE(G3719,E3719),LOTES!$A$6:$D$1002,4,0),"")</f>
        <v/>
      </c>
      <c r="H3719" s="136" t="str">
        <f>IFERROR(VLOOKUP(CONCATENATE(G3719,E3719),LOTES!$A$6:$F$1000,6,0),"")</f>
        <v/>
      </c>
      <c r="I3719" s="132" t="str">
        <f t="shared" si="425"/>
        <v/>
      </c>
      <c r="R3719" s="132" t="str">
        <f>IFERROR(VLOOKUP(Q3719,PROVEEDORES!$A$2:$B$100,2,0),"")</f>
        <v/>
      </c>
      <c r="U3719" s="127" t="str">
        <f>IFERROR(VLOOKUP(V3719,TRANSPORTE!$A$4:$B$99,2,0),"")</f>
        <v/>
      </c>
      <c r="Y3719" s="127" t="str">
        <f>IFERROR(VLOOKUP(V3719,TRANSPORTE!$A$4:$C$99,3,0),"")</f>
        <v/>
      </c>
      <c r="Z3719" s="127" t="str">
        <f>IFERROR(VLOOKUP(V3719,TRANSPORTE!$A$4:$D$99,4,0),"")</f>
        <v/>
      </c>
      <c r="AA3719" s="127" t="str">
        <f>IFERROR(VLOOKUP(V3719,TRANSPORTE!$A$4:$E$99,5,0),"")</f>
        <v/>
      </c>
      <c r="AB3719" s="127" t="str">
        <f t="shared" si="420"/>
        <v/>
      </c>
      <c r="AC3719" s="127" t="str">
        <f t="shared" si="426"/>
        <v/>
      </c>
      <c r="AE3719" s="132" t="str">
        <f t="shared" si="424"/>
        <v/>
      </c>
      <c r="AH3719" s="127" t="str">
        <f t="shared" si="423"/>
        <v/>
      </c>
    </row>
    <row r="3720" spans="2:34" x14ac:dyDescent="0.3">
      <c r="B3720" s="127" t="str">
        <f t="shared" si="421"/>
        <v/>
      </c>
      <c r="C3720" s="127" t="str">
        <f t="shared" si="422"/>
        <v/>
      </c>
      <c r="E3720" s="159"/>
      <c r="F3720" s="148" t="str">
        <f>IFERROR(VLOOKUP(CONCATENATE(G3720,E3720),LOTES!$A$6:$D$1002,4,0),"")</f>
        <v/>
      </c>
      <c r="H3720" s="136" t="str">
        <f>IFERROR(VLOOKUP(CONCATENATE(G3720,E3720),LOTES!$A$6:$F$1000,6,0),"")</f>
        <v/>
      </c>
      <c r="I3720" s="132" t="str">
        <f t="shared" si="425"/>
        <v/>
      </c>
      <c r="R3720" s="132" t="str">
        <f>IFERROR(VLOOKUP(Q3720,PROVEEDORES!$A$2:$B$100,2,0),"")</f>
        <v/>
      </c>
      <c r="U3720" s="127" t="str">
        <f>IFERROR(VLOOKUP(V3720,TRANSPORTE!$A$4:$B$99,2,0),"")</f>
        <v/>
      </c>
      <c r="Y3720" s="127" t="str">
        <f>IFERROR(VLOOKUP(V3720,TRANSPORTE!$A$4:$C$99,3,0),"")</f>
        <v/>
      </c>
      <c r="Z3720" s="127" t="str">
        <f>IFERROR(VLOOKUP(V3720,TRANSPORTE!$A$4:$D$99,4,0),"")</f>
        <v/>
      </c>
      <c r="AA3720" s="127" t="str">
        <f>IFERROR(VLOOKUP(V3720,TRANSPORTE!$A$4:$E$99,5,0),"")</f>
        <v/>
      </c>
      <c r="AB3720" s="127" t="str">
        <f t="shared" si="420"/>
        <v/>
      </c>
      <c r="AC3720" s="127" t="str">
        <f t="shared" si="426"/>
        <v/>
      </c>
      <c r="AE3720" s="132" t="str">
        <f t="shared" si="424"/>
        <v/>
      </c>
      <c r="AH3720" s="127" t="str">
        <f t="shared" si="423"/>
        <v/>
      </c>
    </row>
    <row r="3721" spans="2:34" x14ac:dyDescent="0.3">
      <c r="B3721" s="127" t="str">
        <f t="shared" si="421"/>
        <v/>
      </c>
      <c r="C3721" s="127" t="str">
        <f t="shared" si="422"/>
        <v/>
      </c>
      <c r="E3721" s="159"/>
      <c r="F3721" s="148" t="str">
        <f>IFERROR(VLOOKUP(CONCATENATE(G3721,E3721),LOTES!$A$6:$D$1002,4,0),"")</f>
        <v/>
      </c>
      <c r="H3721" s="136" t="str">
        <f>IFERROR(VLOOKUP(CONCATENATE(G3721,E3721),LOTES!$A$6:$F$1000,6,0),"")</f>
        <v/>
      </c>
      <c r="I3721" s="132" t="str">
        <f t="shared" si="425"/>
        <v/>
      </c>
      <c r="R3721" s="132" t="str">
        <f>IFERROR(VLOOKUP(Q3721,PROVEEDORES!$A$2:$B$100,2,0),"")</f>
        <v/>
      </c>
      <c r="U3721" s="127" t="str">
        <f>IFERROR(VLOOKUP(V3721,TRANSPORTE!$A$4:$B$99,2,0),"")</f>
        <v/>
      </c>
      <c r="Y3721" s="127" t="str">
        <f>IFERROR(VLOOKUP(V3721,TRANSPORTE!$A$4:$C$99,3,0),"")</f>
        <v/>
      </c>
      <c r="Z3721" s="127" t="str">
        <f>IFERROR(VLOOKUP(V3721,TRANSPORTE!$A$4:$D$99,4,0),"")</f>
        <v/>
      </c>
      <c r="AA3721" s="127" t="str">
        <f>IFERROR(VLOOKUP(V3721,TRANSPORTE!$A$4:$E$99,5,0),"")</f>
        <v/>
      </c>
      <c r="AB3721" s="127" t="str">
        <f t="shared" si="420"/>
        <v/>
      </c>
      <c r="AC3721" s="127" t="str">
        <f t="shared" si="426"/>
        <v/>
      </c>
      <c r="AE3721" s="132" t="str">
        <f t="shared" si="424"/>
        <v/>
      </c>
      <c r="AH3721" s="127" t="str">
        <f t="shared" si="423"/>
        <v/>
      </c>
    </row>
    <row r="3722" spans="2:34" x14ac:dyDescent="0.3">
      <c r="B3722" s="127" t="str">
        <f t="shared" si="421"/>
        <v/>
      </c>
      <c r="C3722" s="127" t="str">
        <f t="shared" si="422"/>
        <v/>
      </c>
      <c r="E3722" s="159"/>
      <c r="F3722" s="148" t="str">
        <f>IFERROR(VLOOKUP(CONCATENATE(G3722,E3722),LOTES!$A$6:$D$1002,4,0),"")</f>
        <v/>
      </c>
      <c r="H3722" s="136" t="str">
        <f>IFERROR(VLOOKUP(CONCATENATE(G3722,E3722),LOTES!$A$6:$F$1000,6,0),"")</f>
        <v/>
      </c>
      <c r="I3722" s="132" t="str">
        <f t="shared" si="425"/>
        <v/>
      </c>
      <c r="R3722" s="132" t="str">
        <f>IFERROR(VLOOKUP(Q3722,PROVEEDORES!$A$2:$B$100,2,0),"")</f>
        <v/>
      </c>
      <c r="U3722" s="127" t="str">
        <f>IFERROR(VLOOKUP(V3722,TRANSPORTE!$A$4:$B$99,2,0),"")</f>
        <v/>
      </c>
      <c r="Y3722" s="127" t="str">
        <f>IFERROR(VLOOKUP(V3722,TRANSPORTE!$A$4:$C$99,3,0),"")</f>
        <v/>
      </c>
      <c r="Z3722" s="127" t="str">
        <f>IFERROR(VLOOKUP(V3722,TRANSPORTE!$A$4:$D$99,4,0),"")</f>
        <v/>
      </c>
      <c r="AA3722" s="127" t="str">
        <f>IFERROR(VLOOKUP(V3722,TRANSPORTE!$A$4:$E$99,5,0),"")</f>
        <v/>
      </c>
      <c r="AB3722" s="127" t="str">
        <f t="shared" si="420"/>
        <v/>
      </c>
      <c r="AC3722" s="127" t="str">
        <f t="shared" si="426"/>
        <v/>
      </c>
      <c r="AE3722" s="132" t="str">
        <f t="shared" si="424"/>
        <v/>
      </c>
      <c r="AH3722" s="127" t="str">
        <f t="shared" si="423"/>
        <v/>
      </c>
    </row>
    <row r="3723" spans="2:34" x14ac:dyDescent="0.3">
      <c r="B3723" s="127" t="str">
        <f t="shared" si="421"/>
        <v/>
      </c>
      <c r="C3723" s="127" t="str">
        <f t="shared" si="422"/>
        <v/>
      </c>
      <c r="E3723" s="159"/>
      <c r="F3723" s="148" t="str">
        <f>IFERROR(VLOOKUP(CONCATENATE(G3723,E3723),LOTES!$A$6:$D$1002,4,0),"")</f>
        <v/>
      </c>
      <c r="H3723" s="136" t="str">
        <f>IFERROR(VLOOKUP(CONCATENATE(G3723,E3723),LOTES!$A$6:$F$1000,6,0),"")</f>
        <v/>
      </c>
      <c r="I3723" s="132" t="str">
        <f t="shared" si="425"/>
        <v/>
      </c>
      <c r="R3723" s="132" t="str">
        <f>IFERROR(VLOOKUP(Q3723,PROVEEDORES!$A$2:$B$100,2,0),"")</f>
        <v/>
      </c>
      <c r="U3723" s="127" t="str">
        <f>IFERROR(VLOOKUP(V3723,TRANSPORTE!$A$4:$B$99,2,0),"")</f>
        <v/>
      </c>
      <c r="Y3723" s="127" t="str">
        <f>IFERROR(VLOOKUP(V3723,TRANSPORTE!$A$4:$C$99,3,0),"")</f>
        <v/>
      </c>
      <c r="Z3723" s="127" t="str">
        <f>IFERROR(VLOOKUP(V3723,TRANSPORTE!$A$4:$D$99,4,0),"")</f>
        <v/>
      </c>
      <c r="AA3723" s="127" t="str">
        <f>IFERROR(VLOOKUP(V3723,TRANSPORTE!$A$4:$E$99,5,0),"")</f>
        <v/>
      </c>
      <c r="AB3723" s="127" t="str">
        <f t="shared" ref="AB3723:AB3786" si="427">IF(N3723&lt;&gt;"",IF(A3723&lt;&gt;A3722,1,IF(N3723=N3722,AB3722,AB3722+1)),"")</f>
        <v/>
      </c>
      <c r="AC3723" s="127" t="str">
        <f t="shared" si="426"/>
        <v/>
      </c>
      <c r="AE3723" s="132" t="str">
        <f t="shared" si="424"/>
        <v/>
      </c>
      <c r="AH3723" s="127" t="str">
        <f t="shared" si="423"/>
        <v/>
      </c>
    </row>
    <row r="3724" spans="2:34" x14ac:dyDescent="0.3">
      <c r="B3724" s="127" t="str">
        <f t="shared" si="421"/>
        <v/>
      </c>
      <c r="C3724" s="127" t="str">
        <f t="shared" si="422"/>
        <v/>
      </c>
      <c r="E3724" s="159"/>
      <c r="F3724" s="148" t="str">
        <f>IFERROR(VLOOKUP(CONCATENATE(G3724,E3724),LOTES!$A$6:$D$1002,4,0),"")</f>
        <v/>
      </c>
      <c r="H3724" s="136" t="str">
        <f>IFERROR(VLOOKUP(CONCATENATE(G3724,E3724),LOTES!$A$6:$F$1000,6,0),"")</f>
        <v/>
      </c>
      <c r="I3724" s="132" t="str">
        <f t="shared" si="425"/>
        <v/>
      </c>
      <c r="R3724" s="132" t="str">
        <f>IFERROR(VLOOKUP(Q3724,PROVEEDORES!$A$2:$B$100,2,0),"")</f>
        <v/>
      </c>
      <c r="U3724" s="127" t="str">
        <f>IFERROR(VLOOKUP(V3724,TRANSPORTE!$A$4:$B$99,2,0),"")</f>
        <v/>
      </c>
      <c r="Y3724" s="127" t="str">
        <f>IFERROR(VLOOKUP(V3724,TRANSPORTE!$A$4:$C$99,3,0),"")</f>
        <v/>
      </c>
      <c r="Z3724" s="127" t="str">
        <f>IFERROR(VLOOKUP(V3724,TRANSPORTE!$A$4:$D$99,4,0),"")</f>
        <v/>
      </c>
      <c r="AA3724" s="127" t="str">
        <f>IFERROR(VLOOKUP(V3724,TRANSPORTE!$A$4:$E$99,5,0),"")</f>
        <v/>
      </c>
      <c r="AB3724" s="127" t="str">
        <f t="shared" si="427"/>
        <v/>
      </c>
      <c r="AC3724" s="127" t="str">
        <f t="shared" si="426"/>
        <v/>
      </c>
      <c r="AE3724" s="132" t="str">
        <f t="shared" si="424"/>
        <v/>
      </c>
      <c r="AH3724" s="127" t="str">
        <f t="shared" si="423"/>
        <v/>
      </c>
    </row>
    <row r="3725" spans="2:34" x14ac:dyDescent="0.3">
      <c r="B3725" s="127" t="str">
        <f t="shared" si="421"/>
        <v/>
      </c>
      <c r="C3725" s="127" t="str">
        <f t="shared" si="422"/>
        <v/>
      </c>
      <c r="E3725" s="159"/>
      <c r="F3725" s="148" t="str">
        <f>IFERROR(VLOOKUP(CONCATENATE(G3725,E3725),LOTES!$A$6:$D$1002,4,0),"")</f>
        <v/>
      </c>
      <c r="H3725" s="136" t="str">
        <f>IFERROR(VLOOKUP(CONCATENATE(G3725,E3725),LOTES!$A$6:$F$1000,6,0),"")</f>
        <v/>
      </c>
      <c r="I3725" s="132" t="str">
        <f t="shared" si="425"/>
        <v/>
      </c>
      <c r="R3725" s="132" t="str">
        <f>IFERROR(VLOOKUP(Q3725,PROVEEDORES!$A$2:$B$100,2,0),"")</f>
        <v/>
      </c>
      <c r="U3725" s="127" t="str">
        <f>IFERROR(VLOOKUP(V3725,TRANSPORTE!$A$4:$B$99,2,0),"")</f>
        <v/>
      </c>
      <c r="Y3725" s="127" t="str">
        <f>IFERROR(VLOOKUP(V3725,TRANSPORTE!$A$4:$C$99,3,0),"")</f>
        <v/>
      </c>
      <c r="Z3725" s="127" t="str">
        <f>IFERROR(VLOOKUP(V3725,TRANSPORTE!$A$4:$D$99,4,0),"")</f>
        <v/>
      </c>
      <c r="AA3725" s="127" t="str">
        <f>IFERROR(VLOOKUP(V3725,TRANSPORTE!$A$4:$E$99,5,0),"")</f>
        <v/>
      </c>
      <c r="AB3725" s="127" t="str">
        <f t="shared" si="427"/>
        <v/>
      </c>
      <c r="AC3725" s="127" t="str">
        <f t="shared" si="426"/>
        <v/>
      </c>
      <c r="AE3725" s="132" t="str">
        <f t="shared" si="424"/>
        <v/>
      </c>
      <c r="AH3725" s="127" t="str">
        <f t="shared" si="423"/>
        <v/>
      </c>
    </row>
    <row r="3726" spans="2:34" x14ac:dyDescent="0.3">
      <c r="B3726" s="127" t="str">
        <f t="shared" si="421"/>
        <v/>
      </c>
      <c r="C3726" s="127" t="str">
        <f t="shared" si="422"/>
        <v/>
      </c>
      <c r="E3726" s="159"/>
      <c r="F3726" s="148" t="str">
        <f>IFERROR(VLOOKUP(CONCATENATE(G3726,E3726),LOTES!$A$6:$D$1002,4,0),"")</f>
        <v/>
      </c>
      <c r="H3726" s="136" t="str">
        <f>IFERROR(VLOOKUP(CONCATENATE(G3726,E3726),LOTES!$A$6:$F$1000,6,0),"")</f>
        <v/>
      </c>
      <c r="I3726" s="132" t="str">
        <f t="shared" si="425"/>
        <v/>
      </c>
      <c r="R3726" s="132" t="str">
        <f>IFERROR(VLOOKUP(Q3726,PROVEEDORES!$A$2:$B$100,2,0),"")</f>
        <v/>
      </c>
      <c r="U3726" s="127" t="str">
        <f>IFERROR(VLOOKUP(V3726,TRANSPORTE!$A$4:$B$99,2,0),"")</f>
        <v/>
      </c>
      <c r="Y3726" s="127" t="str">
        <f>IFERROR(VLOOKUP(V3726,TRANSPORTE!$A$4:$C$99,3,0),"")</f>
        <v/>
      </c>
      <c r="Z3726" s="127" t="str">
        <f>IFERROR(VLOOKUP(V3726,TRANSPORTE!$A$4:$D$99,4,0),"")</f>
        <v/>
      </c>
      <c r="AA3726" s="127" t="str">
        <f>IFERROR(VLOOKUP(V3726,TRANSPORTE!$A$4:$E$99,5,0),"")</f>
        <v/>
      </c>
      <c r="AB3726" s="127" t="str">
        <f t="shared" si="427"/>
        <v/>
      </c>
      <c r="AC3726" s="127" t="str">
        <f t="shared" si="426"/>
        <v/>
      </c>
      <c r="AE3726" s="132" t="str">
        <f t="shared" si="424"/>
        <v/>
      </c>
      <c r="AH3726" s="127" t="str">
        <f t="shared" si="423"/>
        <v/>
      </c>
    </row>
    <row r="3727" spans="2:34" x14ac:dyDescent="0.3">
      <c r="B3727" s="127" t="str">
        <f t="shared" si="421"/>
        <v/>
      </c>
      <c r="C3727" s="127" t="str">
        <f t="shared" si="422"/>
        <v/>
      </c>
      <c r="E3727" s="159"/>
      <c r="F3727" s="148" t="str">
        <f>IFERROR(VLOOKUP(CONCATENATE(G3727,E3727),LOTES!$A$6:$D$1002,4,0),"")</f>
        <v/>
      </c>
      <c r="H3727" s="136" t="str">
        <f>IFERROR(VLOOKUP(CONCATENATE(G3727,E3727),LOTES!$A$6:$F$1000,6,0),"")</f>
        <v/>
      </c>
      <c r="I3727" s="132" t="str">
        <f t="shared" si="425"/>
        <v/>
      </c>
      <c r="R3727" s="132" t="str">
        <f>IFERROR(VLOOKUP(Q3727,PROVEEDORES!$A$2:$B$100,2,0),"")</f>
        <v/>
      </c>
      <c r="U3727" s="127" t="str">
        <f>IFERROR(VLOOKUP(V3727,TRANSPORTE!$A$4:$B$99,2,0),"")</f>
        <v/>
      </c>
      <c r="Y3727" s="127" t="str">
        <f>IFERROR(VLOOKUP(V3727,TRANSPORTE!$A$4:$C$99,3,0),"")</f>
        <v/>
      </c>
      <c r="Z3727" s="127" t="str">
        <f>IFERROR(VLOOKUP(V3727,TRANSPORTE!$A$4:$D$99,4,0),"")</f>
        <v/>
      </c>
      <c r="AA3727" s="127" t="str">
        <f>IFERROR(VLOOKUP(V3727,TRANSPORTE!$A$4:$E$99,5,0),"")</f>
        <v/>
      </c>
      <c r="AB3727" s="127" t="str">
        <f t="shared" si="427"/>
        <v/>
      </c>
      <c r="AC3727" s="127" t="str">
        <f t="shared" si="426"/>
        <v/>
      </c>
      <c r="AE3727" s="132" t="str">
        <f t="shared" si="424"/>
        <v/>
      </c>
      <c r="AH3727" s="127" t="str">
        <f t="shared" si="423"/>
        <v/>
      </c>
    </row>
    <row r="3728" spans="2:34" x14ac:dyDescent="0.3">
      <c r="B3728" s="127" t="str">
        <f t="shared" si="421"/>
        <v/>
      </c>
      <c r="C3728" s="127" t="str">
        <f t="shared" si="422"/>
        <v/>
      </c>
      <c r="E3728" s="159"/>
      <c r="F3728" s="148" t="str">
        <f>IFERROR(VLOOKUP(CONCATENATE(G3728,E3728),LOTES!$A$6:$D$1002,4,0),"")</f>
        <v/>
      </c>
      <c r="H3728" s="136" t="str">
        <f>IFERROR(VLOOKUP(CONCATENATE(G3728,E3728),LOTES!$A$6:$F$1000,6,0),"")</f>
        <v/>
      </c>
      <c r="I3728" s="132" t="str">
        <f t="shared" si="425"/>
        <v/>
      </c>
      <c r="R3728" s="132" t="str">
        <f>IFERROR(VLOOKUP(Q3728,PROVEEDORES!$A$2:$B$100,2,0),"")</f>
        <v/>
      </c>
      <c r="U3728" s="127" t="str">
        <f>IFERROR(VLOOKUP(V3728,TRANSPORTE!$A$4:$B$99,2,0),"")</f>
        <v/>
      </c>
      <c r="Y3728" s="127" t="str">
        <f>IFERROR(VLOOKUP(V3728,TRANSPORTE!$A$4:$C$99,3,0),"")</f>
        <v/>
      </c>
      <c r="Z3728" s="127" t="str">
        <f>IFERROR(VLOOKUP(V3728,TRANSPORTE!$A$4:$D$99,4,0),"")</f>
        <v/>
      </c>
      <c r="AA3728" s="127" t="str">
        <f>IFERROR(VLOOKUP(V3728,TRANSPORTE!$A$4:$E$99,5,0),"")</f>
        <v/>
      </c>
      <c r="AB3728" s="127" t="str">
        <f t="shared" si="427"/>
        <v/>
      </c>
      <c r="AC3728" s="127" t="str">
        <f t="shared" si="426"/>
        <v/>
      </c>
      <c r="AE3728" s="132" t="str">
        <f t="shared" si="424"/>
        <v/>
      </c>
      <c r="AH3728" s="127" t="str">
        <f t="shared" si="423"/>
        <v/>
      </c>
    </row>
    <row r="3729" spans="2:34" x14ac:dyDescent="0.3">
      <c r="B3729" s="127" t="str">
        <f t="shared" si="421"/>
        <v/>
      </c>
      <c r="C3729" s="127" t="str">
        <f t="shared" si="422"/>
        <v/>
      </c>
      <c r="E3729" s="159"/>
      <c r="F3729" s="148" t="str">
        <f>IFERROR(VLOOKUP(CONCATENATE(G3729,E3729),LOTES!$A$6:$D$1002,4,0),"")</f>
        <v/>
      </c>
      <c r="H3729" s="136" t="str">
        <f>IFERROR(VLOOKUP(CONCATENATE(G3729,E3729),LOTES!$A$6:$F$1000,6,0),"")</f>
        <v/>
      </c>
      <c r="I3729" s="132" t="str">
        <f t="shared" si="425"/>
        <v/>
      </c>
      <c r="R3729" s="132" t="str">
        <f>IFERROR(VLOOKUP(Q3729,PROVEEDORES!$A$2:$B$100,2,0),"")</f>
        <v/>
      </c>
      <c r="U3729" s="127" t="str">
        <f>IFERROR(VLOOKUP(V3729,TRANSPORTE!$A$4:$B$99,2,0),"")</f>
        <v/>
      </c>
      <c r="Y3729" s="127" t="str">
        <f>IFERROR(VLOOKUP(V3729,TRANSPORTE!$A$4:$C$99,3,0),"")</f>
        <v/>
      </c>
      <c r="Z3729" s="127" t="str">
        <f>IFERROR(VLOOKUP(V3729,TRANSPORTE!$A$4:$D$99,4,0),"")</f>
        <v/>
      </c>
      <c r="AA3729" s="127" t="str">
        <f>IFERROR(VLOOKUP(V3729,TRANSPORTE!$A$4:$E$99,5,0),"")</f>
        <v/>
      </c>
      <c r="AB3729" s="127" t="str">
        <f t="shared" si="427"/>
        <v/>
      </c>
      <c r="AC3729" s="127" t="str">
        <f t="shared" si="426"/>
        <v/>
      </c>
      <c r="AE3729" s="132" t="str">
        <f t="shared" si="424"/>
        <v/>
      </c>
      <c r="AH3729" s="127" t="str">
        <f t="shared" si="423"/>
        <v/>
      </c>
    </row>
    <row r="3730" spans="2:34" x14ac:dyDescent="0.3">
      <c r="B3730" s="127" t="str">
        <f t="shared" si="421"/>
        <v/>
      </c>
      <c r="C3730" s="127" t="str">
        <f t="shared" si="422"/>
        <v/>
      </c>
      <c r="E3730" s="159"/>
      <c r="F3730" s="148" t="str">
        <f>IFERROR(VLOOKUP(CONCATENATE(G3730,E3730),LOTES!$A$6:$D$1002,4,0),"")</f>
        <v/>
      </c>
      <c r="H3730" s="136" t="str">
        <f>IFERROR(VLOOKUP(CONCATENATE(G3730,E3730),LOTES!$A$6:$F$1000,6,0),"")</f>
        <v/>
      </c>
      <c r="I3730" s="132" t="str">
        <f t="shared" si="425"/>
        <v/>
      </c>
      <c r="R3730" s="132" t="str">
        <f>IFERROR(VLOOKUP(Q3730,PROVEEDORES!$A$2:$B$100,2,0),"")</f>
        <v/>
      </c>
      <c r="U3730" s="127" t="str">
        <f>IFERROR(VLOOKUP(V3730,TRANSPORTE!$A$4:$B$99,2,0),"")</f>
        <v/>
      </c>
      <c r="Y3730" s="127" t="str">
        <f>IFERROR(VLOOKUP(V3730,TRANSPORTE!$A$4:$C$99,3,0),"")</f>
        <v/>
      </c>
      <c r="Z3730" s="127" t="str">
        <f>IFERROR(VLOOKUP(V3730,TRANSPORTE!$A$4:$D$99,4,0),"")</f>
        <v/>
      </c>
      <c r="AA3730" s="127" t="str">
        <f>IFERROR(VLOOKUP(V3730,TRANSPORTE!$A$4:$E$99,5,0),"")</f>
        <v/>
      </c>
      <c r="AB3730" s="127" t="str">
        <f t="shared" si="427"/>
        <v/>
      </c>
      <c r="AC3730" s="127" t="str">
        <f t="shared" si="426"/>
        <v/>
      </c>
      <c r="AE3730" s="132" t="str">
        <f t="shared" si="424"/>
        <v/>
      </c>
      <c r="AH3730" s="127" t="str">
        <f t="shared" si="423"/>
        <v/>
      </c>
    </row>
    <row r="3731" spans="2:34" x14ac:dyDescent="0.3">
      <c r="B3731" s="127" t="str">
        <f t="shared" si="421"/>
        <v/>
      </c>
      <c r="C3731" s="127" t="str">
        <f t="shared" si="422"/>
        <v/>
      </c>
      <c r="E3731" s="159"/>
      <c r="F3731" s="148" t="str">
        <f>IFERROR(VLOOKUP(CONCATENATE(G3731,E3731),LOTES!$A$6:$D$1002,4,0),"")</f>
        <v/>
      </c>
      <c r="H3731" s="136" t="str">
        <f>IFERROR(VLOOKUP(CONCATENATE(G3731,E3731),LOTES!$A$6:$F$1000,6,0),"")</f>
        <v/>
      </c>
      <c r="I3731" s="132" t="str">
        <f t="shared" si="425"/>
        <v/>
      </c>
      <c r="R3731" s="132" t="str">
        <f>IFERROR(VLOOKUP(Q3731,PROVEEDORES!$A$2:$B$100,2,0),"")</f>
        <v/>
      </c>
      <c r="U3731" s="127" t="str">
        <f>IFERROR(VLOOKUP(V3731,TRANSPORTE!$A$4:$B$99,2,0),"")</f>
        <v/>
      </c>
      <c r="Y3731" s="127" t="str">
        <f>IFERROR(VLOOKUP(V3731,TRANSPORTE!$A$4:$C$99,3,0),"")</f>
        <v/>
      </c>
      <c r="Z3731" s="127" t="str">
        <f>IFERROR(VLOOKUP(V3731,TRANSPORTE!$A$4:$D$99,4,0),"")</f>
        <v/>
      </c>
      <c r="AA3731" s="127" t="str">
        <f>IFERROR(VLOOKUP(V3731,TRANSPORTE!$A$4:$E$99,5,0),"")</f>
        <v/>
      </c>
      <c r="AB3731" s="127" t="str">
        <f t="shared" si="427"/>
        <v/>
      </c>
      <c r="AC3731" s="127" t="str">
        <f t="shared" si="426"/>
        <v/>
      </c>
      <c r="AE3731" s="132" t="str">
        <f t="shared" si="424"/>
        <v/>
      </c>
      <c r="AH3731" s="127" t="str">
        <f t="shared" si="423"/>
        <v/>
      </c>
    </row>
    <row r="3732" spans="2:34" x14ac:dyDescent="0.3">
      <c r="B3732" s="127" t="str">
        <f t="shared" si="421"/>
        <v/>
      </c>
      <c r="C3732" s="127" t="str">
        <f t="shared" si="422"/>
        <v/>
      </c>
      <c r="E3732" s="159"/>
      <c r="F3732" s="148" t="str">
        <f>IFERROR(VLOOKUP(CONCATENATE(G3732,E3732),LOTES!$A$6:$D$1002,4,0),"")</f>
        <v/>
      </c>
      <c r="H3732" s="136" t="str">
        <f>IFERROR(VLOOKUP(CONCATENATE(G3732,E3732),LOTES!$A$6:$F$1000,6,0),"")</f>
        <v/>
      </c>
      <c r="I3732" s="132" t="str">
        <f t="shared" si="425"/>
        <v/>
      </c>
      <c r="R3732" s="132" t="str">
        <f>IFERROR(VLOOKUP(Q3732,PROVEEDORES!$A$2:$B$100,2,0),"")</f>
        <v/>
      </c>
      <c r="U3732" s="127" t="str">
        <f>IFERROR(VLOOKUP(V3732,TRANSPORTE!$A$4:$B$99,2,0),"")</f>
        <v/>
      </c>
      <c r="Y3732" s="127" t="str">
        <f>IFERROR(VLOOKUP(V3732,TRANSPORTE!$A$4:$C$99,3,0),"")</f>
        <v/>
      </c>
      <c r="Z3732" s="127" t="str">
        <f>IFERROR(VLOOKUP(V3732,TRANSPORTE!$A$4:$D$99,4,0),"")</f>
        <v/>
      </c>
      <c r="AA3732" s="127" t="str">
        <f>IFERROR(VLOOKUP(V3732,TRANSPORTE!$A$4:$E$99,5,0),"")</f>
        <v/>
      </c>
      <c r="AB3732" s="127" t="str">
        <f t="shared" si="427"/>
        <v/>
      </c>
      <c r="AC3732" s="127" t="str">
        <f t="shared" si="426"/>
        <v/>
      </c>
      <c r="AE3732" s="132" t="str">
        <f t="shared" si="424"/>
        <v/>
      </c>
      <c r="AH3732" s="127" t="str">
        <f t="shared" si="423"/>
        <v/>
      </c>
    </row>
    <row r="3733" spans="2:34" x14ac:dyDescent="0.3">
      <c r="B3733" s="127" t="str">
        <f t="shared" si="421"/>
        <v/>
      </c>
      <c r="C3733" s="127" t="str">
        <f t="shared" si="422"/>
        <v/>
      </c>
      <c r="E3733" s="159"/>
      <c r="F3733" s="148" t="str">
        <f>IFERROR(VLOOKUP(CONCATENATE(G3733,E3733),LOTES!$A$6:$D$1002,4,0),"")</f>
        <v/>
      </c>
      <c r="H3733" s="136" t="str">
        <f>IFERROR(VLOOKUP(CONCATENATE(G3733,E3733),LOTES!$A$6:$F$1000,6,0),"")</f>
        <v/>
      </c>
      <c r="I3733" s="132" t="str">
        <f t="shared" si="425"/>
        <v/>
      </c>
      <c r="R3733" s="132" t="str">
        <f>IFERROR(VLOOKUP(Q3733,PROVEEDORES!$A$2:$B$100,2,0),"")</f>
        <v/>
      </c>
      <c r="U3733" s="127" t="str">
        <f>IFERROR(VLOOKUP(V3733,TRANSPORTE!$A$4:$B$99,2,0),"")</f>
        <v/>
      </c>
      <c r="Y3733" s="127" t="str">
        <f>IFERROR(VLOOKUP(V3733,TRANSPORTE!$A$4:$C$99,3,0),"")</f>
        <v/>
      </c>
      <c r="Z3733" s="127" t="str">
        <f>IFERROR(VLOOKUP(V3733,TRANSPORTE!$A$4:$D$99,4,0),"")</f>
        <v/>
      </c>
      <c r="AA3733" s="127" t="str">
        <f>IFERROR(VLOOKUP(V3733,TRANSPORTE!$A$4:$E$99,5,0),"")</f>
        <v/>
      </c>
      <c r="AB3733" s="127" t="str">
        <f t="shared" si="427"/>
        <v/>
      </c>
      <c r="AC3733" s="127" t="str">
        <f t="shared" si="426"/>
        <v/>
      </c>
      <c r="AE3733" s="132" t="str">
        <f t="shared" si="424"/>
        <v/>
      </c>
      <c r="AH3733" s="127" t="str">
        <f t="shared" si="423"/>
        <v/>
      </c>
    </row>
    <row r="3734" spans="2:34" x14ac:dyDescent="0.3">
      <c r="B3734" s="127" t="str">
        <f t="shared" si="421"/>
        <v/>
      </c>
      <c r="C3734" s="127" t="str">
        <f t="shared" si="422"/>
        <v/>
      </c>
      <c r="E3734" s="159"/>
      <c r="F3734" s="148" t="str">
        <f>IFERROR(VLOOKUP(CONCATENATE(G3734,E3734),LOTES!$A$6:$D$1002,4,0),"")</f>
        <v/>
      </c>
      <c r="H3734" s="136" t="str">
        <f>IFERROR(VLOOKUP(CONCATENATE(G3734,E3734),LOTES!$A$6:$F$1000,6,0),"")</f>
        <v/>
      </c>
      <c r="I3734" s="132" t="str">
        <f t="shared" si="425"/>
        <v/>
      </c>
      <c r="R3734" s="132" t="str">
        <f>IFERROR(VLOOKUP(Q3734,PROVEEDORES!$A$2:$B$100,2,0),"")</f>
        <v/>
      </c>
      <c r="U3734" s="127" t="str">
        <f>IFERROR(VLOOKUP(V3734,TRANSPORTE!$A$4:$B$99,2,0),"")</f>
        <v/>
      </c>
      <c r="Y3734" s="127" t="str">
        <f>IFERROR(VLOOKUP(V3734,TRANSPORTE!$A$4:$C$99,3,0),"")</f>
        <v/>
      </c>
      <c r="Z3734" s="127" t="str">
        <f>IFERROR(VLOOKUP(V3734,TRANSPORTE!$A$4:$D$99,4,0),"")</f>
        <v/>
      </c>
      <c r="AA3734" s="127" t="str">
        <f>IFERROR(VLOOKUP(V3734,TRANSPORTE!$A$4:$E$99,5,0),"")</f>
        <v/>
      </c>
      <c r="AB3734" s="127" t="str">
        <f t="shared" si="427"/>
        <v/>
      </c>
      <c r="AC3734" s="127" t="str">
        <f t="shared" si="426"/>
        <v/>
      </c>
      <c r="AE3734" s="132" t="str">
        <f t="shared" si="424"/>
        <v/>
      </c>
      <c r="AH3734" s="127" t="str">
        <f t="shared" si="423"/>
        <v/>
      </c>
    </row>
    <row r="3735" spans="2:34" x14ac:dyDescent="0.3">
      <c r="B3735" s="127" t="str">
        <f t="shared" si="421"/>
        <v/>
      </c>
      <c r="C3735" s="127" t="str">
        <f t="shared" si="422"/>
        <v/>
      </c>
      <c r="E3735" s="159"/>
      <c r="F3735" s="148" t="str">
        <f>IFERROR(VLOOKUP(CONCATENATE(G3735,E3735),LOTES!$A$6:$D$1002,4,0),"")</f>
        <v/>
      </c>
      <c r="H3735" s="136" t="str">
        <f>IFERROR(VLOOKUP(CONCATENATE(G3735,E3735),LOTES!$A$6:$F$1000,6,0),"")</f>
        <v/>
      </c>
      <c r="I3735" s="132" t="str">
        <f t="shared" si="425"/>
        <v/>
      </c>
      <c r="R3735" s="132" t="str">
        <f>IFERROR(VLOOKUP(Q3735,PROVEEDORES!$A$2:$B$100,2,0),"")</f>
        <v/>
      </c>
      <c r="U3735" s="127" t="str">
        <f>IFERROR(VLOOKUP(V3735,TRANSPORTE!$A$4:$B$99,2,0),"")</f>
        <v/>
      </c>
      <c r="Y3735" s="127" t="str">
        <f>IFERROR(VLOOKUP(V3735,TRANSPORTE!$A$4:$C$99,3,0),"")</f>
        <v/>
      </c>
      <c r="Z3735" s="127" t="str">
        <f>IFERROR(VLOOKUP(V3735,TRANSPORTE!$A$4:$D$99,4,0),"")</f>
        <v/>
      </c>
      <c r="AA3735" s="127" t="str">
        <f>IFERROR(VLOOKUP(V3735,TRANSPORTE!$A$4:$E$99,5,0),"")</f>
        <v/>
      </c>
      <c r="AB3735" s="127" t="str">
        <f t="shared" si="427"/>
        <v/>
      </c>
      <c r="AC3735" s="127" t="str">
        <f t="shared" si="426"/>
        <v/>
      </c>
      <c r="AE3735" s="132" t="str">
        <f t="shared" si="424"/>
        <v/>
      </c>
      <c r="AH3735" s="127" t="str">
        <f t="shared" si="423"/>
        <v/>
      </c>
    </row>
    <row r="3736" spans="2:34" x14ac:dyDescent="0.3">
      <c r="B3736" s="127" t="str">
        <f t="shared" si="421"/>
        <v/>
      </c>
      <c r="C3736" s="127" t="str">
        <f t="shared" si="422"/>
        <v/>
      </c>
      <c r="E3736" s="159"/>
      <c r="F3736" s="148" t="str">
        <f>IFERROR(VLOOKUP(CONCATENATE(G3736,E3736),LOTES!$A$6:$D$1002,4,0),"")</f>
        <v/>
      </c>
      <c r="H3736" s="136" t="str">
        <f>IFERROR(VLOOKUP(CONCATENATE(G3736,E3736),LOTES!$A$6:$F$1000,6,0),"")</f>
        <v/>
      </c>
      <c r="I3736" s="132" t="str">
        <f t="shared" si="425"/>
        <v/>
      </c>
      <c r="R3736" s="132" t="str">
        <f>IFERROR(VLOOKUP(Q3736,PROVEEDORES!$A$2:$B$100,2,0),"")</f>
        <v/>
      </c>
      <c r="U3736" s="127" t="str">
        <f>IFERROR(VLOOKUP(V3736,TRANSPORTE!$A$4:$B$99,2,0),"")</f>
        <v/>
      </c>
      <c r="Y3736" s="127" t="str">
        <f>IFERROR(VLOOKUP(V3736,TRANSPORTE!$A$4:$C$99,3,0),"")</f>
        <v/>
      </c>
      <c r="Z3736" s="127" t="str">
        <f>IFERROR(VLOOKUP(V3736,TRANSPORTE!$A$4:$D$99,4,0),"")</f>
        <v/>
      </c>
      <c r="AA3736" s="127" t="str">
        <f>IFERROR(VLOOKUP(V3736,TRANSPORTE!$A$4:$E$99,5,0),"")</f>
        <v/>
      </c>
      <c r="AB3736" s="127" t="str">
        <f t="shared" si="427"/>
        <v/>
      </c>
      <c r="AC3736" s="127" t="str">
        <f t="shared" si="426"/>
        <v/>
      </c>
      <c r="AE3736" s="132" t="str">
        <f t="shared" si="424"/>
        <v/>
      </c>
      <c r="AH3736" s="127" t="str">
        <f t="shared" si="423"/>
        <v/>
      </c>
    </row>
    <row r="3737" spans="2:34" x14ac:dyDescent="0.3">
      <c r="B3737" s="127" t="str">
        <f t="shared" si="421"/>
        <v/>
      </c>
      <c r="C3737" s="127" t="str">
        <f t="shared" si="422"/>
        <v/>
      </c>
      <c r="E3737" s="159"/>
      <c r="F3737" s="148" t="str">
        <f>IFERROR(VLOOKUP(CONCATENATE(G3737,E3737),LOTES!$A$6:$D$1002,4,0),"")</f>
        <v/>
      </c>
      <c r="H3737" s="136" t="str">
        <f>IFERROR(VLOOKUP(CONCATENATE(G3737,E3737),LOTES!$A$6:$F$1000,6,0),"")</f>
        <v/>
      </c>
      <c r="I3737" s="132" t="str">
        <f t="shared" si="425"/>
        <v/>
      </c>
      <c r="R3737" s="132" t="str">
        <f>IFERROR(VLOOKUP(Q3737,PROVEEDORES!$A$2:$B$100,2,0),"")</f>
        <v/>
      </c>
      <c r="U3737" s="127" t="str">
        <f>IFERROR(VLOOKUP(V3737,TRANSPORTE!$A$4:$B$99,2,0),"")</f>
        <v/>
      </c>
      <c r="Y3737" s="127" t="str">
        <f>IFERROR(VLOOKUP(V3737,TRANSPORTE!$A$4:$C$99,3,0),"")</f>
        <v/>
      </c>
      <c r="Z3737" s="127" t="str">
        <f>IFERROR(VLOOKUP(V3737,TRANSPORTE!$A$4:$D$99,4,0),"")</f>
        <v/>
      </c>
      <c r="AA3737" s="127" t="str">
        <f>IFERROR(VLOOKUP(V3737,TRANSPORTE!$A$4:$E$99,5,0),"")</f>
        <v/>
      </c>
      <c r="AB3737" s="127" t="str">
        <f t="shared" si="427"/>
        <v/>
      </c>
      <c r="AC3737" s="127" t="str">
        <f t="shared" si="426"/>
        <v/>
      </c>
      <c r="AE3737" s="132" t="str">
        <f t="shared" si="424"/>
        <v/>
      </c>
      <c r="AH3737" s="127" t="str">
        <f t="shared" si="423"/>
        <v/>
      </c>
    </row>
    <row r="3738" spans="2:34" x14ac:dyDescent="0.3">
      <c r="B3738" s="127" t="str">
        <f t="shared" si="421"/>
        <v/>
      </c>
      <c r="C3738" s="127" t="str">
        <f t="shared" si="422"/>
        <v/>
      </c>
      <c r="E3738" s="159"/>
      <c r="F3738" s="148" t="str">
        <f>IFERROR(VLOOKUP(CONCATENATE(G3738,E3738),LOTES!$A$6:$D$1002,4,0),"")</f>
        <v/>
      </c>
      <c r="H3738" s="136" t="str">
        <f>IFERROR(VLOOKUP(CONCATENATE(G3738,E3738),LOTES!$A$6:$F$1000,6,0),"")</f>
        <v/>
      </c>
      <c r="I3738" s="132" t="str">
        <f t="shared" si="425"/>
        <v/>
      </c>
      <c r="R3738" s="132" t="str">
        <f>IFERROR(VLOOKUP(Q3738,PROVEEDORES!$A$2:$B$100,2,0),"")</f>
        <v/>
      </c>
      <c r="U3738" s="127" t="str">
        <f>IFERROR(VLOOKUP(V3738,TRANSPORTE!$A$4:$B$99,2,0),"")</f>
        <v/>
      </c>
      <c r="Y3738" s="127" t="str">
        <f>IFERROR(VLOOKUP(V3738,TRANSPORTE!$A$4:$C$99,3,0),"")</f>
        <v/>
      </c>
      <c r="Z3738" s="127" t="str">
        <f>IFERROR(VLOOKUP(V3738,TRANSPORTE!$A$4:$D$99,4,0),"")</f>
        <v/>
      </c>
      <c r="AA3738" s="127" t="str">
        <f>IFERROR(VLOOKUP(V3738,TRANSPORTE!$A$4:$E$99,5,0),"")</f>
        <v/>
      </c>
      <c r="AB3738" s="127" t="str">
        <f t="shared" si="427"/>
        <v/>
      </c>
      <c r="AC3738" s="127" t="str">
        <f t="shared" si="426"/>
        <v/>
      </c>
      <c r="AE3738" s="132" t="str">
        <f t="shared" si="424"/>
        <v/>
      </c>
      <c r="AH3738" s="127" t="str">
        <f t="shared" si="423"/>
        <v/>
      </c>
    </row>
    <row r="3739" spans="2:34" x14ac:dyDescent="0.3">
      <c r="B3739" s="127" t="str">
        <f t="shared" si="421"/>
        <v/>
      </c>
      <c r="C3739" s="127" t="str">
        <f t="shared" si="422"/>
        <v/>
      </c>
      <c r="E3739" s="159"/>
      <c r="F3739" s="148" t="str">
        <f>IFERROR(VLOOKUP(CONCATENATE(G3739,E3739),LOTES!$A$6:$D$1002,4,0),"")</f>
        <v/>
      </c>
      <c r="H3739" s="136" t="str">
        <f>IFERROR(VLOOKUP(CONCATENATE(G3739,E3739),LOTES!$A$6:$F$1000,6,0),"")</f>
        <v/>
      </c>
      <c r="I3739" s="132" t="str">
        <f t="shared" si="425"/>
        <v/>
      </c>
      <c r="R3739" s="132" t="str">
        <f>IFERROR(VLOOKUP(Q3739,PROVEEDORES!$A$2:$B$100,2,0),"")</f>
        <v/>
      </c>
      <c r="U3739" s="127" t="str">
        <f>IFERROR(VLOOKUP(V3739,TRANSPORTE!$A$4:$B$99,2,0),"")</f>
        <v/>
      </c>
      <c r="Y3739" s="127" t="str">
        <f>IFERROR(VLOOKUP(V3739,TRANSPORTE!$A$4:$C$99,3,0),"")</f>
        <v/>
      </c>
      <c r="Z3739" s="127" t="str">
        <f>IFERROR(VLOOKUP(V3739,TRANSPORTE!$A$4:$D$99,4,0),"")</f>
        <v/>
      </c>
      <c r="AA3739" s="127" t="str">
        <f>IFERROR(VLOOKUP(V3739,TRANSPORTE!$A$4:$E$99,5,0),"")</f>
        <v/>
      </c>
      <c r="AB3739" s="127" t="str">
        <f t="shared" si="427"/>
        <v/>
      </c>
      <c r="AC3739" s="127" t="str">
        <f t="shared" si="426"/>
        <v/>
      </c>
      <c r="AE3739" s="132" t="str">
        <f t="shared" si="424"/>
        <v/>
      </c>
      <c r="AH3739" s="127" t="str">
        <f t="shared" si="423"/>
        <v/>
      </c>
    </row>
    <row r="3740" spans="2:34" x14ac:dyDescent="0.3">
      <c r="B3740" s="127" t="str">
        <f t="shared" si="421"/>
        <v/>
      </c>
      <c r="C3740" s="127" t="str">
        <f t="shared" si="422"/>
        <v/>
      </c>
      <c r="E3740" s="159"/>
      <c r="F3740" s="148" t="str">
        <f>IFERROR(VLOOKUP(CONCATENATE(G3740,E3740),LOTES!$A$6:$D$1002,4,0),"")</f>
        <v/>
      </c>
      <c r="H3740" s="136" t="str">
        <f>IFERROR(VLOOKUP(CONCATENATE(G3740,E3740),LOTES!$A$6:$F$1000,6,0),"")</f>
        <v/>
      </c>
      <c r="I3740" s="132" t="str">
        <f t="shared" si="425"/>
        <v/>
      </c>
      <c r="R3740" s="132" t="str">
        <f>IFERROR(VLOOKUP(Q3740,PROVEEDORES!$A$2:$B$100,2,0),"")</f>
        <v/>
      </c>
      <c r="U3740" s="127" t="str">
        <f>IFERROR(VLOOKUP(V3740,TRANSPORTE!$A$4:$B$99,2,0),"")</f>
        <v/>
      </c>
      <c r="Y3740" s="127" t="str">
        <f>IFERROR(VLOOKUP(V3740,TRANSPORTE!$A$4:$C$99,3,0),"")</f>
        <v/>
      </c>
      <c r="Z3740" s="127" t="str">
        <f>IFERROR(VLOOKUP(V3740,TRANSPORTE!$A$4:$D$99,4,0),"")</f>
        <v/>
      </c>
      <c r="AA3740" s="127" t="str">
        <f>IFERROR(VLOOKUP(V3740,TRANSPORTE!$A$4:$E$99,5,0),"")</f>
        <v/>
      </c>
      <c r="AB3740" s="127" t="str">
        <f t="shared" si="427"/>
        <v/>
      </c>
      <c r="AC3740" s="127" t="str">
        <f t="shared" si="426"/>
        <v/>
      </c>
      <c r="AE3740" s="132" t="str">
        <f t="shared" si="424"/>
        <v/>
      </c>
      <c r="AH3740" s="127" t="str">
        <f t="shared" si="423"/>
        <v/>
      </c>
    </row>
    <row r="3741" spans="2:34" x14ac:dyDescent="0.3">
      <c r="B3741" s="127" t="str">
        <f t="shared" si="421"/>
        <v/>
      </c>
      <c r="C3741" s="127" t="str">
        <f t="shared" si="422"/>
        <v/>
      </c>
      <c r="E3741" s="159"/>
      <c r="F3741" s="148" t="str">
        <f>IFERROR(VLOOKUP(CONCATENATE(G3741,E3741),LOTES!$A$6:$D$1002,4,0),"")</f>
        <v/>
      </c>
      <c r="H3741" s="136" t="str">
        <f>IFERROR(VLOOKUP(CONCATENATE(G3741,E3741),LOTES!$A$6:$F$1000,6,0),"")</f>
        <v/>
      </c>
      <c r="I3741" s="132" t="str">
        <f t="shared" si="425"/>
        <v/>
      </c>
      <c r="R3741" s="132" t="str">
        <f>IFERROR(VLOOKUP(Q3741,PROVEEDORES!$A$2:$B$100,2,0),"")</f>
        <v/>
      </c>
      <c r="U3741" s="127" t="str">
        <f>IFERROR(VLOOKUP(V3741,TRANSPORTE!$A$4:$B$99,2,0),"")</f>
        <v/>
      </c>
      <c r="Y3741" s="127" t="str">
        <f>IFERROR(VLOOKUP(V3741,TRANSPORTE!$A$4:$C$99,3,0),"")</f>
        <v/>
      </c>
      <c r="Z3741" s="127" t="str">
        <f>IFERROR(VLOOKUP(V3741,TRANSPORTE!$A$4:$D$99,4,0),"")</f>
        <v/>
      </c>
      <c r="AA3741" s="127" t="str">
        <f>IFERROR(VLOOKUP(V3741,TRANSPORTE!$A$4:$E$99,5,0),"")</f>
        <v/>
      </c>
      <c r="AB3741" s="127" t="str">
        <f t="shared" si="427"/>
        <v/>
      </c>
      <c r="AC3741" s="127" t="str">
        <f t="shared" si="426"/>
        <v/>
      </c>
      <c r="AE3741" s="132" t="str">
        <f t="shared" si="424"/>
        <v/>
      </c>
      <c r="AH3741" s="127" t="str">
        <f t="shared" si="423"/>
        <v/>
      </c>
    </row>
    <row r="3742" spans="2:34" x14ac:dyDescent="0.3">
      <c r="B3742" s="127" t="str">
        <f t="shared" si="421"/>
        <v/>
      </c>
      <c r="C3742" s="127" t="str">
        <f t="shared" si="422"/>
        <v/>
      </c>
      <c r="E3742" s="159"/>
      <c r="F3742" s="148" t="str">
        <f>IFERROR(VLOOKUP(CONCATENATE(G3742,E3742),LOTES!$A$6:$D$1002,4,0),"")</f>
        <v/>
      </c>
      <c r="H3742" s="136" t="str">
        <f>IFERROR(VLOOKUP(CONCATENATE(G3742,E3742),LOTES!$A$6:$F$1000,6,0),"")</f>
        <v/>
      </c>
      <c r="I3742" s="132" t="str">
        <f t="shared" si="425"/>
        <v/>
      </c>
      <c r="R3742" s="132" t="str">
        <f>IFERROR(VLOOKUP(Q3742,PROVEEDORES!$A$2:$B$100,2,0),"")</f>
        <v/>
      </c>
      <c r="U3742" s="127" t="str">
        <f>IFERROR(VLOOKUP(V3742,TRANSPORTE!$A$4:$B$99,2,0),"")</f>
        <v/>
      </c>
      <c r="Y3742" s="127" t="str">
        <f>IFERROR(VLOOKUP(V3742,TRANSPORTE!$A$4:$C$99,3,0),"")</f>
        <v/>
      </c>
      <c r="Z3742" s="127" t="str">
        <f>IFERROR(VLOOKUP(V3742,TRANSPORTE!$A$4:$D$99,4,0),"")</f>
        <v/>
      </c>
      <c r="AA3742" s="127" t="str">
        <f>IFERROR(VLOOKUP(V3742,TRANSPORTE!$A$4:$E$99,5,0),"")</f>
        <v/>
      </c>
      <c r="AB3742" s="127" t="str">
        <f t="shared" si="427"/>
        <v/>
      </c>
      <c r="AC3742" s="127" t="str">
        <f t="shared" si="426"/>
        <v/>
      </c>
      <c r="AE3742" s="132" t="str">
        <f t="shared" si="424"/>
        <v/>
      </c>
      <c r="AH3742" s="127" t="str">
        <f t="shared" si="423"/>
        <v/>
      </c>
    </row>
    <row r="3743" spans="2:34" x14ac:dyDescent="0.3">
      <c r="B3743" s="127" t="str">
        <f t="shared" si="421"/>
        <v/>
      </c>
      <c r="C3743" s="127" t="str">
        <f t="shared" si="422"/>
        <v/>
      </c>
      <c r="E3743" s="159"/>
      <c r="F3743" s="148" t="str">
        <f>IFERROR(VLOOKUP(CONCATENATE(G3743,E3743),LOTES!$A$6:$D$1002,4,0),"")</f>
        <v/>
      </c>
      <c r="H3743" s="136" t="str">
        <f>IFERROR(VLOOKUP(CONCATENATE(G3743,E3743),LOTES!$A$6:$F$1000,6,0),"")</f>
        <v/>
      </c>
      <c r="I3743" s="132" t="str">
        <f t="shared" si="425"/>
        <v/>
      </c>
      <c r="R3743" s="132" t="str">
        <f>IFERROR(VLOOKUP(Q3743,PROVEEDORES!$A$2:$B$100,2,0),"")</f>
        <v/>
      </c>
      <c r="U3743" s="127" t="str">
        <f>IFERROR(VLOOKUP(V3743,TRANSPORTE!$A$4:$B$99,2,0),"")</f>
        <v/>
      </c>
      <c r="Y3743" s="127" t="str">
        <f>IFERROR(VLOOKUP(V3743,TRANSPORTE!$A$4:$C$99,3,0),"")</f>
        <v/>
      </c>
      <c r="Z3743" s="127" t="str">
        <f>IFERROR(VLOOKUP(V3743,TRANSPORTE!$A$4:$D$99,4,0),"")</f>
        <v/>
      </c>
      <c r="AA3743" s="127" t="str">
        <f>IFERROR(VLOOKUP(V3743,TRANSPORTE!$A$4:$E$99,5,0),"")</f>
        <v/>
      </c>
      <c r="AB3743" s="127" t="str">
        <f t="shared" si="427"/>
        <v/>
      </c>
      <c r="AC3743" s="127" t="str">
        <f t="shared" si="426"/>
        <v/>
      </c>
      <c r="AE3743" s="132" t="str">
        <f t="shared" si="424"/>
        <v/>
      </c>
      <c r="AH3743" s="127" t="str">
        <f t="shared" si="423"/>
        <v/>
      </c>
    </row>
    <row r="3744" spans="2:34" x14ac:dyDescent="0.3">
      <c r="B3744" s="127" t="str">
        <f t="shared" si="421"/>
        <v/>
      </c>
      <c r="C3744" s="127" t="str">
        <f t="shared" si="422"/>
        <v/>
      </c>
      <c r="E3744" s="159"/>
      <c r="F3744" s="148" t="str">
        <f>IFERROR(VLOOKUP(CONCATENATE(G3744,E3744),LOTES!$A$6:$D$1002,4,0),"")</f>
        <v/>
      </c>
      <c r="H3744" s="136" t="str">
        <f>IFERROR(VLOOKUP(CONCATENATE(G3744,E3744),LOTES!$A$6:$F$1000,6,0),"")</f>
        <v/>
      </c>
      <c r="I3744" s="132" t="str">
        <f t="shared" si="425"/>
        <v/>
      </c>
      <c r="R3744" s="132" t="str">
        <f>IFERROR(VLOOKUP(Q3744,PROVEEDORES!$A$2:$B$100,2,0),"")</f>
        <v/>
      </c>
      <c r="U3744" s="127" t="str">
        <f>IFERROR(VLOOKUP(V3744,TRANSPORTE!$A$4:$B$99,2,0),"")</f>
        <v/>
      </c>
      <c r="Y3744" s="127" t="str">
        <f>IFERROR(VLOOKUP(V3744,TRANSPORTE!$A$4:$C$99,3,0),"")</f>
        <v/>
      </c>
      <c r="Z3744" s="127" t="str">
        <f>IFERROR(VLOOKUP(V3744,TRANSPORTE!$A$4:$D$99,4,0),"")</f>
        <v/>
      </c>
      <c r="AA3744" s="127" t="str">
        <f>IFERROR(VLOOKUP(V3744,TRANSPORTE!$A$4:$E$99,5,0),"")</f>
        <v/>
      </c>
      <c r="AB3744" s="127" t="str">
        <f t="shared" si="427"/>
        <v/>
      </c>
      <c r="AC3744" s="127" t="str">
        <f t="shared" si="426"/>
        <v/>
      </c>
      <c r="AE3744" s="132" t="str">
        <f t="shared" si="424"/>
        <v/>
      </c>
      <c r="AH3744" s="127" t="str">
        <f t="shared" si="423"/>
        <v/>
      </c>
    </row>
    <row r="3745" spans="2:34" x14ac:dyDescent="0.3">
      <c r="B3745" s="127" t="str">
        <f t="shared" si="421"/>
        <v/>
      </c>
      <c r="C3745" s="127" t="str">
        <f t="shared" si="422"/>
        <v/>
      </c>
      <c r="E3745" s="159"/>
      <c r="F3745" s="148" t="str">
        <f>IFERROR(VLOOKUP(CONCATENATE(G3745,E3745),LOTES!$A$6:$D$1002,4,0),"")</f>
        <v/>
      </c>
      <c r="H3745" s="136" t="str">
        <f>IFERROR(VLOOKUP(CONCATENATE(G3745,E3745),LOTES!$A$6:$F$1000,6,0),"")</f>
        <v/>
      </c>
      <c r="I3745" s="132" t="str">
        <f t="shared" si="425"/>
        <v/>
      </c>
      <c r="R3745" s="132" t="str">
        <f>IFERROR(VLOOKUP(Q3745,PROVEEDORES!$A$2:$B$100,2,0),"")</f>
        <v/>
      </c>
      <c r="U3745" s="127" t="str">
        <f>IFERROR(VLOOKUP(V3745,TRANSPORTE!$A$4:$B$99,2,0),"")</f>
        <v/>
      </c>
      <c r="Y3745" s="127" t="str">
        <f>IFERROR(VLOOKUP(V3745,TRANSPORTE!$A$4:$C$99,3,0),"")</f>
        <v/>
      </c>
      <c r="Z3745" s="127" t="str">
        <f>IFERROR(VLOOKUP(V3745,TRANSPORTE!$A$4:$D$99,4,0),"")</f>
        <v/>
      </c>
      <c r="AA3745" s="127" t="str">
        <f>IFERROR(VLOOKUP(V3745,TRANSPORTE!$A$4:$E$99,5,0),"")</f>
        <v/>
      </c>
      <c r="AB3745" s="127" t="str">
        <f t="shared" si="427"/>
        <v/>
      </c>
      <c r="AC3745" s="127" t="str">
        <f t="shared" si="426"/>
        <v/>
      </c>
      <c r="AE3745" s="132" t="str">
        <f t="shared" si="424"/>
        <v/>
      </c>
      <c r="AH3745" s="127" t="str">
        <f t="shared" si="423"/>
        <v/>
      </c>
    </row>
    <row r="3746" spans="2:34" x14ac:dyDescent="0.3">
      <c r="B3746" s="127" t="str">
        <f t="shared" si="421"/>
        <v/>
      </c>
      <c r="C3746" s="127" t="str">
        <f t="shared" si="422"/>
        <v/>
      </c>
      <c r="E3746" s="159"/>
      <c r="F3746" s="148" t="str">
        <f>IFERROR(VLOOKUP(CONCATENATE(G3746,E3746),LOTES!$A$6:$D$1002,4,0),"")</f>
        <v/>
      </c>
      <c r="H3746" s="136" t="str">
        <f>IFERROR(VLOOKUP(CONCATENATE(G3746,E3746),LOTES!$A$6:$F$1000,6,0),"")</f>
        <v/>
      </c>
      <c r="I3746" s="132" t="str">
        <f t="shared" si="425"/>
        <v/>
      </c>
      <c r="R3746" s="132" t="str">
        <f>IFERROR(VLOOKUP(Q3746,PROVEEDORES!$A$2:$B$100,2,0),"")</f>
        <v/>
      </c>
      <c r="U3746" s="127" t="str">
        <f>IFERROR(VLOOKUP(V3746,TRANSPORTE!$A$4:$B$99,2,0),"")</f>
        <v/>
      </c>
      <c r="Y3746" s="127" t="str">
        <f>IFERROR(VLOOKUP(V3746,TRANSPORTE!$A$4:$C$99,3,0),"")</f>
        <v/>
      </c>
      <c r="Z3746" s="127" t="str">
        <f>IFERROR(VLOOKUP(V3746,TRANSPORTE!$A$4:$D$99,4,0),"")</f>
        <v/>
      </c>
      <c r="AA3746" s="127" t="str">
        <f>IFERROR(VLOOKUP(V3746,TRANSPORTE!$A$4:$E$99,5,0),"")</f>
        <v/>
      </c>
      <c r="AB3746" s="127" t="str">
        <f t="shared" si="427"/>
        <v/>
      </c>
      <c r="AC3746" s="127" t="str">
        <f t="shared" si="426"/>
        <v/>
      </c>
      <c r="AE3746" s="132" t="str">
        <f t="shared" si="424"/>
        <v/>
      </c>
      <c r="AH3746" s="127" t="str">
        <f t="shared" si="423"/>
        <v/>
      </c>
    </row>
    <row r="3747" spans="2:34" x14ac:dyDescent="0.3">
      <c r="B3747" s="127" t="str">
        <f t="shared" si="421"/>
        <v/>
      </c>
      <c r="C3747" s="127" t="str">
        <f t="shared" si="422"/>
        <v/>
      </c>
      <c r="E3747" s="159"/>
      <c r="F3747" s="148" t="str">
        <f>IFERROR(VLOOKUP(CONCATENATE(G3747,E3747),LOTES!$A$6:$D$1002,4,0),"")</f>
        <v/>
      </c>
      <c r="H3747" s="136" t="str">
        <f>IFERROR(VLOOKUP(CONCATENATE(G3747,E3747),LOTES!$A$6:$F$1000,6,0),"")</f>
        <v/>
      </c>
      <c r="I3747" s="132" t="str">
        <f t="shared" si="425"/>
        <v/>
      </c>
      <c r="R3747" s="132" t="str">
        <f>IFERROR(VLOOKUP(Q3747,PROVEEDORES!$A$2:$B$100,2,0),"")</f>
        <v/>
      </c>
      <c r="U3747" s="127" t="str">
        <f>IFERROR(VLOOKUP(V3747,TRANSPORTE!$A$4:$B$99,2,0),"")</f>
        <v/>
      </c>
      <c r="Y3747" s="127" t="str">
        <f>IFERROR(VLOOKUP(V3747,TRANSPORTE!$A$4:$C$99,3,0),"")</f>
        <v/>
      </c>
      <c r="Z3747" s="127" t="str">
        <f>IFERROR(VLOOKUP(V3747,TRANSPORTE!$A$4:$D$99,4,0),"")</f>
        <v/>
      </c>
      <c r="AA3747" s="127" t="str">
        <f>IFERROR(VLOOKUP(V3747,TRANSPORTE!$A$4:$E$99,5,0),"")</f>
        <v/>
      </c>
      <c r="AB3747" s="127" t="str">
        <f t="shared" si="427"/>
        <v/>
      </c>
      <c r="AC3747" s="127" t="str">
        <f t="shared" si="426"/>
        <v/>
      </c>
      <c r="AE3747" s="132" t="str">
        <f t="shared" si="424"/>
        <v/>
      </c>
      <c r="AH3747" s="127" t="str">
        <f t="shared" si="423"/>
        <v/>
      </c>
    </row>
    <row r="3748" spans="2:34" x14ac:dyDescent="0.3">
      <c r="B3748" s="127" t="str">
        <f t="shared" si="421"/>
        <v/>
      </c>
      <c r="C3748" s="127" t="str">
        <f t="shared" si="422"/>
        <v/>
      </c>
      <c r="E3748" s="159"/>
      <c r="F3748" s="148" t="str">
        <f>IFERROR(VLOOKUP(CONCATENATE(G3748,E3748),LOTES!$A$6:$D$1002,4,0),"")</f>
        <v/>
      </c>
      <c r="H3748" s="136" t="str">
        <f>IFERROR(VLOOKUP(CONCATENATE(G3748,E3748),LOTES!$A$6:$F$1000,6,0),"")</f>
        <v/>
      </c>
      <c r="I3748" s="132" t="str">
        <f t="shared" si="425"/>
        <v/>
      </c>
      <c r="R3748" s="132" t="str">
        <f>IFERROR(VLOOKUP(Q3748,PROVEEDORES!$A$2:$B$100,2,0),"")</f>
        <v/>
      </c>
      <c r="U3748" s="127" t="str">
        <f>IFERROR(VLOOKUP(V3748,TRANSPORTE!$A$4:$B$99,2,0),"")</f>
        <v/>
      </c>
      <c r="Y3748" s="127" t="str">
        <f>IFERROR(VLOOKUP(V3748,TRANSPORTE!$A$4:$C$99,3,0),"")</f>
        <v/>
      </c>
      <c r="Z3748" s="127" t="str">
        <f>IFERROR(VLOOKUP(V3748,TRANSPORTE!$A$4:$D$99,4,0),"")</f>
        <v/>
      </c>
      <c r="AA3748" s="127" t="str">
        <f>IFERROR(VLOOKUP(V3748,TRANSPORTE!$A$4:$E$99,5,0),"")</f>
        <v/>
      </c>
      <c r="AB3748" s="127" t="str">
        <f t="shared" si="427"/>
        <v/>
      </c>
      <c r="AC3748" s="127" t="str">
        <f t="shared" si="426"/>
        <v/>
      </c>
      <c r="AE3748" s="132" t="str">
        <f t="shared" si="424"/>
        <v/>
      </c>
      <c r="AH3748" s="127" t="str">
        <f t="shared" si="423"/>
        <v/>
      </c>
    </row>
    <row r="3749" spans="2:34" x14ac:dyDescent="0.3">
      <c r="B3749" s="127" t="str">
        <f t="shared" si="421"/>
        <v/>
      </c>
      <c r="C3749" s="127" t="str">
        <f t="shared" si="422"/>
        <v/>
      </c>
      <c r="E3749" s="159"/>
      <c r="F3749" s="148" t="str">
        <f>IFERROR(VLOOKUP(CONCATENATE(G3749,E3749),LOTES!$A$6:$D$1002,4,0),"")</f>
        <v/>
      </c>
      <c r="H3749" s="136" t="str">
        <f>IFERROR(VLOOKUP(CONCATENATE(G3749,E3749),LOTES!$A$6:$F$1000,6,0),"")</f>
        <v/>
      </c>
      <c r="I3749" s="132" t="str">
        <f t="shared" si="425"/>
        <v/>
      </c>
      <c r="R3749" s="132" t="str">
        <f>IFERROR(VLOOKUP(Q3749,PROVEEDORES!$A$2:$B$100,2,0),"")</f>
        <v/>
      </c>
      <c r="U3749" s="127" t="str">
        <f>IFERROR(VLOOKUP(V3749,TRANSPORTE!$A$4:$B$99,2,0),"")</f>
        <v/>
      </c>
      <c r="Y3749" s="127" t="str">
        <f>IFERROR(VLOOKUP(V3749,TRANSPORTE!$A$4:$C$99,3,0),"")</f>
        <v/>
      </c>
      <c r="Z3749" s="127" t="str">
        <f>IFERROR(VLOOKUP(V3749,TRANSPORTE!$A$4:$D$99,4,0),"")</f>
        <v/>
      </c>
      <c r="AA3749" s="127" t="str">
        <f>IFERROR(VLOOKUP(V3749,TRANSPORTE!$A$4:$E$99,5,0),"")</f>
        <v/>
      </c>
      <c r="AB3749" s="127" t="str">
        <f t="shared" si="427"/>
        <v/>
      </c>
      <c r="AC3749" s="127" t="str">
        <f t="shared" si="426"/>
        <v/>
      </c>
      <c r="AE3749" s="132" t="str">
        <f t="shared" si="424"/>
        <v/>
      </c>
      <c r="AH3749" s="127" t="str">
        <f t="shared" si="423"/>
        <v/>
      </c>
    </row>
    <row r="3750" spans="2:34" x14ac:dyDescent="0.3">
      <c r="B3750" s="127" t="str">
        <f t="shared" si="421"/>
        <v/>
      </c>
      <c r="C3750" s="127" t="str">
        <f t="shared" si="422"/>
        <v/>
      </c>
      <c r="E3750" s="159"/>
      <c r="F3750" s="148" t="str">
        <f>IFERROR(VLOOKUP(CONCATENATE(G3750,E3750),LOTES!$A$6:$D$1002,4,0),"")</f>
        <v/>
      </c>
      <c r="H3750" s="136" t="str">
        <f>IFERROR(VLOOKUP(CONCATENATE(G3750,E3750),LOTES!$A$6:$F$1000,6,0),"")</f>
        <v/>
      </c>
      <c r="I3750" s="132" t="str">
        <f t="shared" si="425"/>
        <v/>
      </c>
      <c r="R3750" s="132" t="str">
        <f>IFERROR(VLOOKUP(Q3750,PROVEEDORES!$A$2:$B$100,2,0),"")</f>
        <v/>
      </c>
      <c r="U3750" s="127" t="str">
        <f>IFERROR(VLOOKUP(V3750,TRANSPORTE!$A$4:$B$99,2,0),"")</f>
        <v/>
      </c>
      <c r="Y3750" s="127" t="str">
        <f>IFERROR(VLOOKUP(V3750,TRANSPORTE!$A$4:$C$99,3,0),"")</f>
        <v/>
      </c>
      <c r="Z3750" s="127" t="str">
        <f>IFERROR(VLOOKUP(V3750,TRANSPORTE!$A$4:$D$99,4,0),"")</f>
        <v/>
      </c>
      <c r="AA3750" s="127" t="str">
        <f>IFERROR(VLOOKUP(V3750,TRANSPORTE!$A$4:$E$99,5,0),"")</f>
        <v/>
      </c>
      <c r="AB3750" s="127" t="str">
        <f t="shared" si="427"/>
        <v/>
      </c>
      <c r="AC3750" s="127" t="str">
        <f t="shared" si="426"/>
        <v/>
      </c>
      <c r="AE3750" s="132" t="str">
        <f t="shared" si="424"/>
        <v/>
      </c>
      <c r="AH3750" s="127" t="str">
        <f t="shared" si="423"/>
        <v/>
      </c>
    </row>
    <row r="3751" spans="2:34" x14ac:dyDescent="0.3">
      <c r="B3751" s="127" t="str">
        <f t="shared" si="421"/>
        <v/>
      </c>
      <c r="C3751" s="127" t="str">
        <f t="shared" si="422"/>
        <v/>
      </c>
      <c r="E3751" s="159"/>
      <c r="F3751" s="148" t="str">
        <f>IFERROR(VLOOKUP(CONCATENATE(G3751,E3751),LOTES!$A$6:$D$1002,4,0),"")</f>
        <v/>
      </c>
      <c r="H3751" s="136" t="str">
        <f>IFERROR(VLOOKUP(CONCATENATE(G3751,E3751),LOTES!$A$6:$F$1000,6,0),"")</f>
        <v/>
      </c>
      <c r="I3751" s="132" t="str">
        <f t="shared" si="425"/>
        <v/>
      </c>
      <c r="R3751" s="132" t="str">
        <f>IFERROR(VLOOKUP(Q3751,PROVEEDORES!$A$2:$B$100,2,0),"")</f>
        <v/>
      </c>
      <c r="U3751" s="127" t="str">
        <f>IFERROR(VLOOKUP(V3751,TRANSPORTE!$A$4:$B$99,2,0),"")</f>
        <v/>
      </c>
      <c r="Y3751" s="127" t="str">
        <f>IFERROR(VLOOKUP(V3751,TRANSPORTE!$A$4:$C$99,3,0),"")</f>
        <v/>
      </c>
      <c r="Z3751" s="127" t="str">
        <f>IFERROR(VLOOKUP(V3751,TRANSPORTE!$A$4:$D$99,4,0),"")</f>
        <v/>
      </c>
      <c r="AA3751" s="127" t="str">
        <f>IFERROR(VLOOKUP(V3751,TRANSPORTE!$A$4:$E$99,5,0),"")</f>
        <v/>
      </c>
      <c r="AB3751" s="127" t="str">
        <f t="shared" si="427"/>
        <v/>
      </c>
      <c r="AC3751" s="127" t="str">
        <f t="shared" si="426"/>
        <v/>
      </c>
      <c r="AE3751" s="132" t="str">
        <f t="shared" si="424"/>
        <v/>
      </c>
      <c r="AH3751" s="127" t="str">
        <f t="shared" si="423"/>
        <v/>
      </c>
    </row>
    <row r="3752" spans="2:34" x14ac:dyDescent="0.3">
      <c r="B3752" s="127" t="str">
        <f t="shared" si="421"/>
        <v/>
      </c>
      <c r="C3752" s="127" t="str">
        <f t="shared" si="422"/>
        <v/>
      </c>
      <c r="E3752" s="159"/>
      <c r="F3752" s="148" t="str">
        <f>IFERROR(VLOOKUP(CONCATENATE(G3752,E3752),LOTES!$A$6:$D$1002,4,0),"")</f>
        <v/>
      </c>
      <c r="H3752" s="136" t="str">
        <f>IFERROR(VLOOKUP(CONCATENATE(G3752,E3752),LOTES!$A$6:$F$1000,6,0),"")</f>
        <v/>
      </c>
      <c r="I3752" s="132" t="str">
        <f t="shared" si="425"/>
        <v/>
      </c>
      <c r="R3752" s="132" t="str">
        <f>IFERROR(VLOOKUP(Q3752,PROVEEDORES!$A$2:$B$100,2,0),"")</f>
        <v/>
      </c>
      <c r="U3752" s="127" t="str">
        <f>IFERROR(VLOOKUP(V3752,TRANSPORTE!$A$4:$B$99,2,0),"")</f>
        <v/>
      </c>
      <c r="Y3752" s="127" t="str">
        <f>IFERROR(VLOOKUP(V3752,TRANSPORTE!$A$4:$C$99,3,0),"")</f>
        <v/>
      </c>
      <c r="Z3752" s="127" t="str">
        <f>IFERROR(VLOOKUP(V3752,TRANSPORTE!$A$4:$D$99,4,0),"")</f>
        <v/>
      </c>
      <c r="AA3752" s="127" t="str">
        <f>IFERROR(VLOOKUP(V3752,TRANSPORTE!$A$4:$E$99,5,0),"")</f>
        <v/>
      </c>
      <c r="AB3752" s="127" t="str">
        <f t="shared" si="427"/>
        <v/>
      </c>
      <c r="AC3752" s="127" t="str">
        <f t="shared" si="426"/>
        <v/>
      </c>
      <c r="AE3752" s="132" t="str">
        <f t="shared" si="424"/>
        <v/>
      </c>
      <c r="AH3752" s="127" t="str">
        <f t="shared" si="423"/>
        <v/>
      </c>
    </row>
    <row r="3753" spans="2:34" x14ac:dyDescent="0.3">
      <c r="B3753" s="127" t="str">
        <f t="shared" si="421"/>
        <v/>
      </c>
      <c r="C3753" s="127" t="str">
        <f t="shared" si="422"/>
        <v/>
      </c>
      <c r="E3753" s="159"/>
      <c r="F3753" s="148" t="str">
        <f>IFERROR(VLOOKUP(CONCATENATE(G3753,E3753),LOTES!$A$6:$D$1002,4,0),"")</f>
        <v/>
      </c>
      <c r="H3753" s="136" t="str">
        <f>IFERROR(VLOOKUP(CONCATENATE(G3753,E3753),LOTES!$A$6:$F$1000,6,0),"")</f>
        <v/>
      </c>
      <c r="I3753" s="132" t="str">
        <f t="shared" si="425"/>
        <v/>
      </c>
      <c r="R3753" s="132" t="str">
        <f>IFERROR(VLOOKUP(Q3753,PROVEEDORES!$A$2:$B$100,2,0),"")</f>
        <v/>
      </c>
      <c r="U3753" s="127" t="str">
        <f>IFERROR(VLOOKUP(V3753,TRANSPORTE!$A$4:$B$99,2,0),"")</f>
        <v/>
      </c>
      <c r="Y3753" s="127" t="str">
        <f>IFERROR(VLOOKUP(V3753,TRANSPORTE!$A$4:$C$99,3,0),"")</f>
        <v/>
      </c>
      <c r="Z3753" s="127" t="str">
        <f>IFERROR(VLOOKUP(V3753,TRANSPORTE!$A$4:$D$99,4,0),"")</f>
        <v/>
      </c>
      <c r="AA3753" s="127" t="str">
        <f>IFERROR(VLOOKUP(V3753,TRANSPORTE!$A$4:$E$99,5,0),"")</f>
        <v/>
      </c>
      <c r="AB3753" s="127" t="str">
        <f t="shared" si="427"/>
        <v/>
      </c>
      <c r="AC3753" s="127" t="str">
        <f t="shared" si="426"/>
        <v/>
      </c>
      <c r="AE3753" s="132" t="str">
        <f t="shared" si="424"/>
        <v/>
      </c>
      <c r="AH3753" s="127" t="str">
        <f t="shared" si="423"/>
        <v/>
      </c>
    </row>
    <row r="3754" spans="2:34" x14ac:dyDescent="0.3">
      <c r="B3754" s="127" t="str">
        <f t="shared" si="421"/>
        <v/>
      </c>
      <c r="C3754" s="127" t="str">
        <f t="shared" si="422"/>
        <v/>
      </c>
      <c r="E3754" s="159"/>
      <c r="F3754" s="148" t="str">
        <f>IFERROR(VLOOKUP(CONCATENATE(G3754,E3754),LOTES!$A$6:$D$1002,4,0),"")</f>
        <v/>
      </c>
      <c r="H3754" s="136" t="str">
        <f>IFERROR(VLOOKUP(CONCATENATE(G3754,E3754),LOTES!$A$6:$F$1000,6,0),"")</f>
        <v/>
      </c>
      <c r="I3754" s="132" t="str">
        <f t="shared" si="425"/>
        <v/>
      </c>
      <c r="R3754" s="132" t="str">
        <f>IFERROR(VLOOKUP(Q3754,PROVEEDORES!$A$2:$B$100,2,0),"")</f>
        <v/>
      </c>
      <c r="U3754" s="127" t="str">
        <f>IFERROR(VLOOKUP(V3754,TRANSPORTE!$A$4:$B$99,2,0),"")</f>
        <v/>
      </c>
      <c r="Y3754" s="127" t="str">
        <f>IFERROR(VLOOKUP(V3754,TRANSPORTE!$A$4:$C$99,3,0),"")</f>
        <v/>
      </c>
      <c r="Z3754" s="127" t="str">
        <f>IFERROR(VLOOKUP(V3754,TRANSPORTE!$A$4:$D$99,4,0),"")</f>
        <v/>
      </c>
      <c r="AA3754" s="127" t="str">
        <f>IFERROR(VLOOKUP(V3754,TRANSPORTE!$A$4:$E$99,5,0),"")</f>
        <v/>
      </c>
      <c r="AB3754" s="127" t="str">
        <f t="shared" si="427"/>
        <v/>
      </c>
      <c r="AC3754" s="127" t="str">
        <f t="shared" si="426"/>
        <v/>
      </c>
      <c r="AE3754" s="132" t="str">
        <f t="shared" si="424"/>
        <v/>
      </c>
      <c r="AH3754" s="127" t="str">
        <f t="shared" si="423"/>
        <v/>
      </c>
    </row>
    <row r="3755" spans="2:34" x14ac:dyDescent="0.3">
      <c r="B3755" s="127" t="str">
        <f t="shared" si="421"/>
        <v/>
      </c>
      <c r="C3755" s="127" t="str">
        <f t="shared" si="422"/>
        <v/>
      </c>
      <c r="E3755" s="159"/>
      <c r="F3755" s="148" t="str">
        <f>IFERROR(VLOOKUP(CONCATENATE(G3755,E3755),LOTES!$A$6:$D$1002,4,0),"")</f>
        <v/>
      </c>
      <c r="H3755" s="136" t="str">
        <f>IFERROR(VLOOKUP(CONCATENATE(G3755,E3755),LOTES!$A$6:$F$1000,6,0),"")</f>
        <v/>
      </c>
      <c r="I3755" s="132" t="str">
        <f t="shared" si="425"/>
        <v/>
      </c>
      <c r="R3755" s="132" t="str">
        <f>IFERROR(VLOOKUP(Q3755,PROVEEDORES!$A$2:$B$100,2,0),"")</f>
        <v/>
      </c>
      <c r="U3755" s="127" t="str">
        <f>IFERROR(VLOOKUP(V3755,TRANSPORTE!$A$4:$B$99,2,0),"")</f>
        <v/>
      </c>
      <c r="Y3755" s="127" t="str">
        <f>IFERROR(VLOOKUP(V3755,TRANSPORTE!$A$4:$C$99,3,0),"")</f>
        <v/>
      </c>
      <c r="Z3755" s="127" t="str">
        <f>IFERROR(VLOOKUP(V3755,TRANSPORTE!$A$4:$D$99,4,0),"")</f>
        <v/>
      </c>
      <c r="AA3755" s="127" t="str">
        <f>IFERROR(VLOOKUP(V3755,TRANSPORTE!$A$4:$E$99,5,0),"")</f>
        <v/>
      </c>
      <c r="AB3755" s="127" t="str">
        <f t="shared" si="427"/>
        <v/>
      </c>
      <c r="AC3755" s="127" t="str">
        <f t="shared" si="426"/>
        <v/>
      </c>
      <c r="AE3755" s="132" t="str">
        <f t="shared" si="424"/>
        <v/>
      </c>
      <c r="AH3755" s="127" t="str">
        <f t="shared" si="423"/>
        <v/>
      </c>
    </row>
    <row r="3756" spans="2:34" x14ac:dyDescent="0.3">
      <c r="B3756" s="127" t="str">
        <f t="shared" si="421"/>
        <v/>
      </c>
      <c r="C3756" s="127" t="str">
        <f t="shared" si="422"/>
        <v/>
      </c>
      <c r="E3756" s="159"/>
      <c r="F3756" s="148" t="str">
        <f>IFERROR(VLOOKUP(CONCATENATE(G3756,E3756),LOTES!$A$6:$D$1002,4,0),"")</f>
        <v/>
      </c>
      <c r="H3756" s="136" t="str">
        <f>IFERROR(VLOOKUP(CONCATENATE(G3756,E3756),LOTES!$A$6:$F$1000,6,0),"")</f>
        <v/>
      </c>
      <c r="I3756" s="132" t="str">
        <f t="shared" si="425"/>
        <v/>
      </c>
      <c r="R3756" s="132" t="str">
        <f>IFERROR(VLOOKUP(Q3756,PROVEEDORES!$A$2:$B$100,2,0),"")</f>
        <v/>
      </c>
      <c r="U3756" s="127" t="str">
        <f>IFERROR(VLOOKUP(V3756,TRANSPORTE!$A$4:$B$99,2,0),"")</f>
        <v/>
      </c>
      <c r="Y3756" s="127" t="str">
        <f>IFERROR(VLOOKUP(V3756,TRANSPORTE!$A$4:$C$99,3,0),"")</f>
        <v/>
      </c>
      <c r="Z3756" s="127" t="str">
        <f>IFERROR(VLOOKUP(V3756,TRANSPORTE!$A$4:$D$99,4,0),"")</f>
        <v/>
      </c>
      <c r="AA3756" s="127" t="str">
        <f>IFERROR(VLOOKUP(V3756,TRANSPORTE!$A$4:$E$99,5,0),"")</f>
        <v/>
      </c>
      <c r="AB3756" s="127" t="str">
        <f t="shared" si="427"/>
        <v/>
      </c>
      <c r="AC3756" s="127" t="str">
        <f t="shared" si="426"/>
        <v/>
      </c>
      <c r="AE3756" s="132" t="str">
        <f t="shared" si="424"/>
        <v/>
      </c>
      <c r="AH3756" s="127" t="str">
        <f t="shared" si="423"/>
        <v/>
      </c>
    </row>
    <row r="3757" spans="2:34" x14ac:dyDescent="0.3">
      <c r="B3757" s="127" t="str">
        <f t="shared" si="421"/>
        <v/>
      </c>
      <c r="C3757" s="127" t="str">
        <f t="shared" si="422"/>
        <v/>
      </c>
      <c r="E3757" s="159"/>
      <c r="F3757" s="148" t="str">
        <f>IFERROR(VLOOKUP(CONCATENATE(G3757,E3757),LOTES!$A$6:$D$1002,4,0),"")</f>
        <v/>
      </c>
      <c r="H3757" s="136" t="str">
        <f>IFERROR(VLOOKUP(CONCATENATE(G3757,E3757),LOTES!$A$6:$F$1000,6,0),"")</f>
        <v/>
      </c>
      <c r="I3757" s="132" t="str">
        <f t="shared" si="425"/>
        <v/>
      </c>
      <c r="R3757" s="132" t="str">
        <f>IFERROR(VLOOKUP(Q3757,PROVEEDORES!$A$2:$B$100,2,0),"")</f>
        <v/>
      </c>
      <c r="U3757" s="127" t="str">
        <f>IFERROR(VLOOKUP(V3757,TRANSPORTE!$A$4:$B$99,2,0),"")</f>
        <v/>
      </c>
      <c r="Y3757" s="127" t="str">
        <f>IFERROR(VLOOKUP(V3757,TRANSPORTE!$A$4:$C$99,3,0),"")</f>
        <v/>
      </c>
      <c r="Z3757" s="127" t="str">
        <f>IFERROR(VLOOKUP(V3757,TRANSPORTE!$A$4:$D$99,4,0),"")</f>
        <v/>
      </c>
      <c r="AA3757" s="127" t="str">
        <f>IFERROR(VLOOKUP(V3757,TRANSPORTE!$A$4:$E$99,5,0),"")</f>
        <v/>
      </c>
      <c r="AB3757" s="127" t="str">
        <f t="shared" si="427"/>
        <v/>
      </c>
      <c r="AC3757" s="127" t="str">
        <f t="shared" si="426"/>
        <v/>
      </c>
      <c r="AE3757" s="132" t="str">
        <f t="shared" si="424"/>
        <v/>
      </c>
      <c r="AH3757" s="127" t="str">
        <f t="shared" si="423"/>
        <v/>
      </c>
    </row>
    <row r="3758" spans="2:34" x14ac:dyDescent="0.3">
      <c r="B3758" s="127" t="str">
        <f t="shared" si="421"/>
        <v/>
      </c>
      <c r="C3758" s="127" t="str">
        <f t="shared" si="422"/>
        <v/>
      </c>
      <c r="E3758" s="159"/>
      <c r="F3758" s="148" t="str">
        <f>IFERROR(VLOOKUP(CONCATENATE(G3758,E3758),LOTES!$A$6:$D$1002,4,0),"")</f>
        <v/>
      </c>
      <c r="H3758" s="136" t="str">
        <f>IFERROR(VLOOKUP(CONCATENATE(G3758,E3758),LOTES!$A$6:$F$1000,6,0),"")</f>
        <v/>
      </c>
      <c r="I3758" s="132" t="str">
        <f t="shared" si="425"/>
        <v/>
      </c>
      <c r="R3758" s="132" t="str">
        <f>IFERROR(VLOOKUP(Q3758,PROVEEDORES!$A$2:$B$100,2,0),"")</f>
        <v/>
      </c>
      <c r="U3758" s="127" t="str">
        <f>IFERROR(VLOOKUP(V3758,TRANSPORTE!$A$4:$B$99,2,0),"")</f>
        <v/>
      </c>
      <c r="Y3758" s="127" t="str">
        <f>IFERROR(VLOOKUP(V3758,TRANSPORTE!$A$4:$C$99,3,0),"")</f>
        <v/>
      </c>
      <c r="Z3758" s="127" t="str">
        <f>IFERROR(VLOOKUP(V3758,TRANSPORTE!$A$4:$D$99,4,0),"")</f>
        <v/>
      </c>
      <c r="AA3758" s="127" t="str">
        <f>IFERROR(VLOOKUP(V3758,TRANSPORTE!$A$4:$E$99,5,0),"")</f>
        <v/>
      </c>
      <c r="AB3758" s="127" t="str">
        <f t="shared" si="427"/>
        <v/>
      </c>
      <c r="AC3758" s="127" t="str">
        <f t="shared" si="426"/>
        <v/>
      </c>
      <c r="AE3758" s="132" t="str">
        <f t="shared" si="424"/>
        <v/>
      </c>
      <c r="AH3758" s="127" t="str">
        <f t="shared" si="423"/>
        <v/>
      </c>
    </row>
    <row r="3759" spans="2:34" x14ac:dyDescent="0.3">
      <c r="B3759" s="127" t="str">
        <f t="shared" si="421"/>
        <v/>
      </c>
      <c r="C3759" s="127" t="str">
        <f t="shared" si="422"/>
        <v/>
      </c>
      <c r="E3759" s="159"/>
      <c r="F3759" s="148" t="str">
        <f>IFERROR(VLOOKUP(CONCATENATE(G3759,E3759),LOTES!$A$6:$D$1002,4,0),"")</f>
        <v/>
      </c>
      <c r="H3759" s="136" t="str">
        <f>IFERROR(VLOOKUP(CONCATENATE(G3759,E3759),LOTES!$A$6:$F$1000,6,0),"")</f>
        <v/>
      </c>
      <c r="I3759" s="132" t="str">
        <f t="shared" si="425"/>
        <v/>
      </c>
      <c r="R3759" s="132" t="str">
        <f>IFERROR(VLOOKUP(Q3759,PROVEEDORES!$A$2:$B$100,2,0),"")</f>
        <v/>
      </c>
      <c r="U3759" s="127" t="str">
        <f>IFERROR(VLOOKUP(V3759,TRANSPORTE!$A$4:$B$99,2,0),"")</f>
        <v/>
      </c>
      <c r="Y3759" s="127" t="str">
        <f>IFERROR(VLOOKUP(V3759,TRANSPORTE!$A$4:$C$99,3,0),"")</f>
        <v/>
      </c>
      <c r="Z3759" s="127" t="str">
        <f>IFERROR(VLOOKUP(V3759,TRANSPORTE!$A$4:$D$99,4,0),"")</f>
        <v/>
      </c>
      <c r="AA3759" s="127" t="str">
        <f>IFERROR(VLOOKUP(V3759,TRANSPORTE!$A$4:$E$99,5,0),"")</f>
        <v/>
      </c>
      <c r="AB3759" s="127" t="str">
        <f t="shared" si="427"/>
        <v/>
      </c>
      <c r="AC3759" s="127" t="str">
        <f t="shared" si="426"/>
        <v/>
      </c>
      <c r="AE3759" s="132" t="str">
        <f t="shared" si="424"/>
        <v/>
      </c>
      <c r="AH3759" s="127" t="str">
        <f t="shared" si="423"/>
        <v/>
      </c>
    </row>
    <row r="3760" spans="2:34" x14ac:dyDescent="0.3">
      <c r="B3760" s="127" t="str">
        <f t="shared" si="421"/>
        <v/>
      </c>
      <c r="C3760" s="127" t="str">
        <f t="shared" si="422"/>
        <v/>
      </c>
      <c r="E3760" s="159"/>
      <c r="F3760" s="148" t="str">
        <f>IFERROR(VLOOKUP(CONCATENATE(G3760,E3760),LOTES!$A$6:$D$1002,4,0),"")</f>
        <v/>
      </c>
      <c r="H3760" s="136" t="str">
        <f>IFERROR(VLOOKUP(CONCATENATE(G3760,E3760),LOTES!$A$6:$F$1000,6,0),"")</f>
        <v/>
      </c>
      <c r="I3760" s="132" t="str">
        <f t="shared" si="425"/>
        <v/>
      </c>
      <c r="R3760" s="132" t="str">
        <f>IFERROR(VLOOKUP(Q3760,PROVEEDORES!$A$2:$B$100,2,0),"")</f>
        <v/>
      </c>
      <c r="U3760" s="127" t="str">
        <f>IFERROR(VLOOKUP(V3760,TRANSPORTE!$A$4:$B$99,2,0),"")</f>
        <v/>
      </c>
      <c r="Y3760" s="127" t="str">
        <f>IFERROR(VLOOKUP(V3760,TRANSPORTE!$A$4:$C$99,3,0),"")</f>
        <v/>
      </c>
      <c r="Z3760" s="127" t="str">
        <f>IFERROR(VLOOKUP(V3760,TRANSPORTE!$A$4:$D$99,4,0),"")</f>
        <v/>
      </c>
      <c r="AA3760" s="127" t="str">
        <f>IFERROR(VLOOKUP(V3760,TRANSPORTE!$A$4:$E$99,5,0),"")</f>
        <v/>
      </c>
      <c r="AB3760" s="127" t="str">
        <f t="shared" si="427"/>
        <v/>
      </c>
      <c r="AC3760" s="127" t="str">
        <f t="shared" si="426"/>
        <v/>
      </c>
      <c r="AE3760" s="132" t="str">
        <f t="shared" si="424"/>
        <v/>
      </c>
      <c r="AH3760" s="127" t="str">
        <f t="shared" si="423"/>
        <v/>
      </c>
    </row>
    <row r="3761" spans="2:34" x14ac:dyDescent="0.3">
      <c r="B3761" s="127" t="str">
        <f t="shared" si="421"/>
        <v/>
      </c>
      <c r="C3761" s="127" t="str">
        <f t="shared" si="422"/>
        <v/>
      </c>
      <c r="E3761" s="159"/>
      <c r="F3761" s="148" t="str">
        <f>IFERROR(VLOOKUP(CONCATENATE(G3761,E3761),LOTES!$A$6:$D$1002,4,0),"")</f>
        <v/>
      </c>
      <c r="H3761" s="136" t="str">
        <f>IFERROR(VLOOKUP(CONCATENATE(G3761,E3761),LOTES!$A$6:$F$1000,6,0),"")</f>
        <v/>
      </c>
      <c r="I3761" s="132" t="str">
        <f t="shared" si="425"/>
        <v/>
      </c>
      <c r="R3761" s="132" t="str">
        <f>IFERROR(VLOOKUP(Q3761,PROVEEDORES!$A$2:$B$100,2,0),"")</f>
        <v/>
      </c>
      <c r="U3761" s="127" t="str">
        <f>IFERROR(VLOOKUP(V3761,TRANSPORTE!$A$4:$B$99,2,0),"")</f>
        <v/>
      </c>
      <c r="Y3761" s="127" t="str">
        <f>IFERROR(VLOOKUP(V3761,TRANSPORTE!$A$4:$C$99,3,0),"")</f>
        <v/>
      </c>
      <c r="Z3761" s="127" t="str">
        <f>IFERROR(VLOOKUP(V3761,TRANSPORTE!$A$4:$D$99,4,0),"")</f>
        <v/>
      </c>
      <c r="AA3761" s="127" t="str">
        <f>IFERROR(VLOOKUP(V3761,TRANSPORTE!$A$4:$E$99,5,0),"")</f>
        <v/>
      </c>
      <c r="AB3761" s="127" t="str">
        <f t="shared" si="427"/>
        <v/>
      </c>
      <c r="AC3761" s="127" t="str">
        <f t="shared" si="426"/>
        <v/>
      </c>
      <c r="AE3761" s="132" t="str">
        <f t="shared" si="424"/>
        <v/>
      </c>
      <c r="AH3761" s="127" t="str">
        <f t="shared" si="423"/>
        <v/>
      </c>
    </row>
    <row r="3762" spans="2:34" x14ac:dyDescent="0.3">
      <c r="B3762" s="127" t="str">
        <f t="shared" si="421"/>
        <v/>
      </c>
      <c r="C3762" s="127" t="str">
        <f t="shared" si="422"/>
        <v/>
      </c>
      <c r="E3762" s="159"/>
      <c r="F3762" s="148" t="str">
        <f>IFERROR(VLOOKUP(CONCATENATE(G3762,E3762),LOTES!$A$6:$D$1002,4,0),"")</f>
        <v/>
      </c>
      <c r="H3762" s="136" t="str">
        <f>IFERROR(VLOOKUP(CONCATENATE(G3762,E3762),LOTES!$A$6:$F$1000,6,0),"")</f>
        <v/>
      </c>
      <c r="I3762" s="132" t="str">
        <f t="shared" si="425"/>
        <v/>
      </c>
      <c r="R3762" s="132" t="str">
        <f>IFERROR(VLOOKUP(Q3762,PROVEEDORES!$A$2:$B$100,2,0),"")</f>
        <v/>
      </c>
      <c r="U3762" s="127" t="str">
        <f>IFERROR(VLOOKUP(V3762,TRANSPORTE!$A$4:$B$99,2,0),"")</f>
        <v/>
      </c>
      <c r="Y3762" s="127" t="str">
        <f>IFERROR(VLOOKUP(V3762,TRANSPORTE!$A$4:$C$99,3,0),"")</f>
        <v/>
      </c>
      <c r="Z3762" s="127" t="str">
        <f>IFERROR(VLOOKUP(V3762,TRANSPORTE!$A$4:$D$99,4,0),"")</f>
        <v/>
      </c>
      <c r="AA3762" s="127" t="str">
        <f>IFERROR(VLOOKUP(V3762,TRANSPORTE!$A$4:$E$99,5,0),"")</f>
        <v/>
      </c>
      <c r="AB3762" s="127" t="str">
        <f t="shared" si="427"/>
        <v/>
      </c>
      <c r="AC3762" s="127" t="str">
        <f t="shared" si="426"/>
        <v/>
      </c>
      <c r="AE3762" s="132" t="str">
        <f t="shared" si="424"/>
        <v/>
      </c>
      <c r="AH3762" s="127" t="str">
        <f t="shared" si="423"/>
        <v/>
      </c>
    </row>
    <row r="3763" spans="2:34" x14ac:dyDescent="0.3">
      <c r="B3763" s="127" t="str">
        <f t="shared" si="421"/>
        <v/>
      </c>
      <c r="C3763" s="127" t="str">
        <f t="shared" si="422"/>
        <v/>
      </c>
      <c r="E3763" s="159"/>
      <c r="F3763" s="148" t="str">
        <f>IFERROR(VLOOKUP(CONCATENATE(G3763,E3763),LOTES!$A$6:$D$1002,4,0),"")</f>
        <v/>
      </c>
      <c r="H3763" s="136" t="str">
        <f>IFERROR(VLOOKUP(CONCATENATE(G3763,E3763),LOTES!$A$6:$F$1000,6,0),"")</f>
        <v/>
      </c>
      <c r="I3763" s="132" t="str">
        <f t="shared" si="425"/>
        <v/>
      </c>
      <c r="R3763" s="132" t="str">
        <f>IFERROR(VLOOKUP(Q3763,PROVEEDORES!$A$2:$B$100,2,0),"")</f>
        <v/>
      </c>
      <c r="U3763" s="127" t="str">
        <f>IFERROR(VLOOKUP(V3763,TRANSPORTE!$A$4:$B$99,2,0),"")</f>
        <v/>
      </c>
      <c r="Y3763" s="127" t="str">
        <f>IFERROR(VLOOKUP(V3763,TRANSPORTE!$A$4:$C$99,3,0),"")</f>
        <v/>
      </c>
      <c r="Z3763" s="127" t="str">
        <f>IFERROR(VLOOKUP(V3763,TRANSPORTE!$A$4:$D$99,4,0),"")</f>
        <v/>
      </c>
      <c r="AA3763" s="127" t="str">
        <f>IFERROR(VLOOKUP(V3763,TRANSPORTE!$A$4:$E$99,5,0),"")</f>
        <v/>
      </c>
      <c r="AB3763" s="127" t="str">
        <f t="shared" si="427"/>
        <v/>
      </c>
      <c r="AC3763" s="127" t="str">
        <f t="shared" si="426"/>
        <v/>
      </c>
      <c r="AE3763" s="132" t="str">
        <f t="shared" si="424"/>
        <v/>
      </c>
      <c r="AH3763" s="127" t="str">
        <f t="shared" si="423"/>
        <v/>
      </c>
    </row>
    <row r="3764" spans="2:34" x14ac:dyDescent="0.3">
      <c r="B3764" s="127" t="str">
        <f t="shared" si="421"/>
        <v/>
      </c>
      <c r="C3764" s="127" t="str">
        <f t="shared" si="422"/>
        <v/>
      </c>
      <c r="E3764" s="159"/>
      <c r="F3764" s="148" t="str">
        <f>IFERROR(VLOOKUP(CONCATENATE(G3764,E3764),LOTES!$A$6:$D$1002,4,0),"")</f>
        <v/>
      </c>
      <c r="H3764" s="136" t="str">
        <f>IFERROR(VLOOKUP(CONCATENATE(G3764,E3764),LOTES!$A$6:$F$1000,6,0),"")</f>
        <v/>
      </c>
      <c r="I3764" s="132" t="str">
        <f t="shared" si="425"/>
        <v/>
      </c>
      <c r="R3764" s="132" t="str">
        <f>IFERROR(VLOOKUP(Q3764,PROVEEDORES!$A$2:$B$100,2,0),"")</f>
        <v/>
      </c>
      <c r="U3764" s="127" t="str">
        <f>IFERROR(VLOOKUP(V3764,TRANSPORTE!$A$4:$B$99,2,0),"")</f>
        <v/>
      </c>
      <c r="Y3764" s="127" t="str">
        <f>IFERROR(VLOOKUP(V3764,TRANSPORTE!$A$4:$C$99,3,0),"")</f>
        <v/>
      </c>
      <c r="Z3764" s="127" t="str">
        <f>IFERROR(VLOOKUP(V3764,TRANSPORTE!$A$4:$D$99,4,0),"")</f>
        <v/>
      </c>
      <c r="AA3764" s="127" t="str">
        <f>IFERROR(VLOOKUP(V3764,TRANSPORTE!$A$4:$E$99,5,0),"")</f>
        <v/>
      </c>
      <c r="AB3764" s="127" t="str">
        <f t="shared" si="427"/>
        <v/>
      </c>
      <c r="AC3764" s="127" t="str">
        <f t="shared" si="426"/>
        <v/>
      </c>
      <c r="AE3764" s="132" t="str">
        <f t="shared" si="424"/>
        <v/>
      </c>
      <c r="AH3764" s="127" t="str">
        <f t="shared" si="423"/>
        <v/>
      </c>
    </row>
    <row r="3765" spans="2:34" x14ac:dyDescent="0.3">
      <c r="B3765" s="127" t="str">
        <f t="shared" si="421"/>
        <v/>
      </c>
      <c r="C3765" s="127" t="str">
        <f t="shared" si="422"/>
        <v/>
      </c>
      <c r="E3765" s="159"/>
      <c r="F3765" s="148" t="str">
        <f>IFERROR(VLOOKUP(CONCATENATE(G3765,E3765),LOTES!$A$6:$D$1002,4,0),"")</f>
        <v/>
      </c>
      <c r="H3765" s="136" t="str">
        <f>IFERROR(VLOOKUP(CONCATENATE(G3765,E3765),LOTES!$A$6:$F$1000,6,0),"")</f>
        <v/>
      </c>
      <c r="I3765" s="132" t="str">
        <f t="shared" si="425"/>
        <v/>
      </c>
      <c r="R3765" s="132" t="str">
        <f>IFERROR(VLOOKUP(Q3765,PROVEEDORES!$A$2:$B$100,2,0),"")</f>
        <v/>
      </c>
      <c r="U3765" s="127" t="str">
        <f>IFERROR(VLOOKUP(V3765,TRANSPORTE!$A$4:$B$99,2,0),"")</f>
        <v/>
      </c>
      <c r="Y3765" s="127" t="str">
        <f>IFERROR(VLOOKUP(V3765,TRANSPORTE!$A$4:$C$99,3,0),"")</f>
        <v/>
      </c>
      <c r="Z3765" s="127" t="str">
        <f>IFERROR(VLOOKUP(V3765,TRANSPORTE!$A$4:$D$99,4,0),"")</f>
        <v/>
      </c>
      <c r="AA3765" s="127" t="str">
        <f>IFERROR(VLOOKUP(V3765,TRANSPORTE!$A$4:$E$99,5,0),"")</f>
        <v/>
      </c>
      <c r="AB3765" s="127" t="str">
        <f t="shared" si="427"/>
        <v/>
      </c>
      <c r="AC3765" s="127" t="str">
        <f t="shared" si="426"/>
        <v/>
      </c>
      <c r="AE3765" s="132" t="str">
        <f t="shared" si="424"/>
        <v/>
      </c>
      <c r="AH3765" s="127" t="str">
        <f t="shared" si="423"/>
        <v/>
      </c>
    </row>
    <row r="3766" spans="2:34" x14ac:dyDescent="0.3">
      <c r="B3766" s="127" t="str">
        <f t="shared" si="421"/>
        <v/>
      </c>
      <c r="C3766" s="127" t="str">
        <f t="shared" si="422"/>
        <v/>
      </c>
      <c r="E3766" s="159"/>
      <c r="F3766" s="148" t="str">
        <f>IFERROR(VLOOKUP(CONCATENATE(G3766,E3766),LOTES!$A$6:$D$1002,4,0),"")</f>
        <v/>
      </c>
      <c r="H3766" s="136" t="str">
        <f>IFERROR(VLOOKUP(CONCATENATE(G3766,E3766),LOTES!$A$6:$F$1000,6,0),"")</f>
        <v/>
      </c>
      <c r="I3766" s="132" t="str">
        <f t="shared" si="425"/>
        <v/>
      </c>
      <c r="R3766" s="132" t="str">
        <f>IFERROR(VLOOKUP(Q3766,PROVEEDORES!$A$2:$B$100,2,0),"")</f>
        <v/>
      </c>
      <c r="U3766" s="127" t="str">
        <f>IFERROR(VLOOKUP(V3766,TRANSPORTE!$A$4:$B$99,2,0),"")</f>
        <v/>
      </c>
      <c r="Y3766" s="127" t="str">
        <f>IFERROR(VLOOKUP(V3766,TRANSPORTE!$A$4:$C$99,3,0),"")</f>
        <v/>
      </c>
      <c r="Z3766" s="127" t="str">
        <f>IFERROR(VLOOKUP(V3766,TRANSPORTE!$A$4:$D$99,4,0),"")</f>
        <v/>
      </c>
      <c r="AA3766" s="127" t="str">
        <f>IFERROR(VLOOKUP(V3766,TRANSPORTE!$A$4:$E$99,5,0),"")</f>
        <v/>
      </c>
      <c r="AB3766" s="127" t="str">
        <f t="shared" si="427"/>
        <v/>
      </c>
      <c r="AC3766" s="127" t="str">
        <f t="shared" si="426"/>
        <v/>
      </c>
      <c r="AE3766" s="132" t="str">
        <f t="shared" si="424"/>
        <v/>
      </c>
      <c r="AH3766" s="127" t="str">
        <f t="shared" si="423"/>
        <v/>
      </c>
    </row>
    <row r="3767" spans="2:34" x14ac:dyDescent="0.3">
      <c r="B3767" s="127" t="str">
        <f t="shared" si="421"/>
        <v/>
      </c>
      <c r="C3767" s="127" t="str">
        <f t="shared" si="422"/>
        <v/>
      </c>
      <c r="E3767" s="159"/>
      <c r="F3767" s="148" t="str">
        <f>IFERROR(VLOOKUP(CONCATENATE(G3767,E3767),LOTES!$A$6:$D$1002,4,0),"")</f>
        <v/>
      </c>
      <c r="H3767" s="136" t="str">
        <f>IFERROR(VLOOKUP(CONCATENATE(G3767,E3767),LOTES!$A$6:$F$1000,6,0),"")</f>
        <v/>
      </c>
      <c r="I3767" s="132" t="str">
        <f t="shared" si="425"/>
        <v/>
      </c>
      <c r="R3767" s="132" t="str">
        <f>IFERROR(VLOOKUP(Q3767,PROVEEDORES!$A$2:$B$100,2,0),"")</f>
        <v/>
      </c>
      <c r="U3767" s="127" t="str">
        <f>IFERROR(VLOOKUP(V3767,TRANSPORTE!$A$4:$B$99,2,0),"")</f>
        <v/>
      </c>
      <c r="Y3767" s="127" t="str">
        <f>IFERROR(VLOOKUP(V3767,TRANSPORTE!$A$4:$C$99,3,0),"")</f>
        <v/>
      </c>
      <c r="Z3767" s="127" t="str">
        <f>IFERROR(VLOOKUP(V3767,TRANSPORTE!$A$4:$D$99,4,0),"")</f>
        <v/>
      </c>
      <c r="AA3767" s="127" t="str">
        <f>IFERROR(VLOOKUP(V3767,TRANSPORTE!$A$4:$E$99,5,0),"")</f>
        <v/>
      </c>
      <c r="AB3767" s="127" t="str">
        <f t="shared" si="427"/>
        <v/>
      </c>
      <c r="AC3767" s="127" t="str">
        <f t="shared" si="426"/>
        <v/>
      </c>
      <c r="AE3767" s="132" t="str">
        <f t="shared" si="424"/>
        <v/>
      </c>
      <c r="AH3767" s="127" t="str">
        <f t="shared" si="423"/>
        <v/>
      </c>
    </row>
    <row r="3768" spans="2:34" x14ac:dyDescent="0.3">
      <c r="B3768" s="127" t="str">
        <f t="shared" si="421"/>
        <v/>
      </c>
      <c r="C3768" s="127" t="str">
        <f t="shared" si="422"/>
        <v/>
      </c>
      <c r="E3768" s="159"/>
      <c r="F3768" s="148" t="str">
        <f>IFERROR(VLOOKUP(CONCATENATE(G3768,E3768),LOTES!$A$6:$D$1002,4,0),"")</f>
        <v/>
      </c>
      <c r="H3768" s="136" t="str">
        <f>IFERROR(VLOOKUP(CONCATENATE(G3768,E3768),LOTES!$A$6:$F$1000,6,0),"")</f>
        <v/>
      </c>
      <c r="I3768" s="132" t="str">
        <f t="shared" si="425"/>
        <v/>
      </c>
      <c r="R3768" s="132" t="str">
        <f>IFERROR(VLOOKUP(Q3768,PROVEEDORES!$A$2:$B$100,2,0),"")</f>
        <v/>
      </c>
      <c r="U3768" s="127" t="str">
        <f>IFERROR(VLOOKUP(V3768,TRANSPORTE!$A$4:$B$99,2,0),"")</f>
        <v/>
      </c>
      <c r="Y3768" s="127" t="str">
        <f>IFERROR(VLOOKUP(V3768,TRANSPORTE!$A$4:$C$99,3,0),"")</f>
        <v/>
      </c>
      <c r="Z3768" s="127" t="str">
        <f>IFERROR(VLOOKUP(V3768,TRANSPORTE!$A$4:$D$99,4,0),"")</f>
        <v/>
      </c>
      <c r="AA3768" s="127" t="str">
        <f>IFERROR(VLOOKUP(V3768,TRANSPORTE!$A$4:$E$99,5,0),"")</f>
        <v/>
      </c>
      <c r="AB3768" s="127" t="str">
        <f t="shared" si="427"/>
        <v/>
      </c>
      <c r="AC3768" s="127" t="str">
        <f t="shared" si="426"/>
        <v/>
      </c>
      <c r="AE3768" s="132" t="str">
        <f t="shared" si="424"/>
        <v/>
      </c>
      <c r="AH3768" s="127" t="str">
        <f t="shared" si="423"/>
        <v/>
      </c>
    </row>
    <row r="3769" spans="2:34" x14ac:dyDescent="0.3">
      <c r="B3769" s="127" t="str">
        <f t="shared" si="421"/>
        <v/>
      </c>
      <c r="C3769" s="127" t="str">
        <f t="shared" si="422"/>
        <v/>
      </c>
      <c r="E3769" s="159"/>
      <c r="F3769" s="148" t="str">
        <f>IFERROR(VLOOKUP(CONCATENATE(G3769,E3769),LOTES!$A$6:$D$1002,4,0),"")</f>
        <v/>
      </c>
      <c r="H3769" s="136" t="str">
        <f>IFERROR(VLOOKUP(CONCATENATE(G3769,E3769),LOTES!$A$6:$F$1000,6,0),"")</f>
        <v/>
      </c>
      <c r="I3769" s="132" t="str">
        <f t="shared" si="425"/>
        <v/>
      </c>
      <c r="R3769" s="132" t="str">
        <f>IFERROR(VLOOKUP(Q3769,PROVEEDORES!$A$2:$B$100,2,0),"")</f>
        <v/>
      </c>
      <c r="U3769" s="127" t="str">
        <f>IFERROR(VLOOKUP(V3769,TRANSPORTE!$A$4:$B$99,2,0),"")</f>
        <v/>
      </c>
      <c r="Y3769" s="127" t="str">
        <f>IFERROR(VLOOKUP(V3769,TRANSPORTE!$A$4:$C$99,3,0),"")</f>
        <v/>
      </c>
      <c r="Z3769" s="127" t="str">
        <f>IFERROR(VLOOKUP(V3769,TRANSPORTE!$A$4:$D$99,4,0),"")</f>
        <v/>
      </c>
      <c r="AA3769" s="127" t="str">
        <f>IFERROR(VLOOKUP(V3769,TRANSPORTE!$A$4:$E$99,5,0),"")</f>
        <v/>
      </c>
      <c r="AB3769" s="127" t="str">
        <f t="shared" si="427"/>
        <v/>
      </c>
      <c r="AC3769" s="127" t="str">
        <f t="shared" si="426"/>
        <v/>
      </c>
      <c r="AE3769" s="132" t="str">
        <f t="shared" si="424"/>
        <v/>
      </c>
      <c r="AH3769" s="127" t="str">
        <f t="shared" si="423"/>
        <v/>
      </c>
    </row>
    <row r="3770" spans="2:34" x14ac:dyDescent="0.3">
      <c r="B3770" s="127" t="str">
        <f t="shared" si="421"/>
        <v/>
      </c>
      <c r="C3770" s="127" t="str">
        <f t="shared" si="422"/>
        <v/>
      </c>
      <c r="E3770" s="159"/>
      <c r="F3770" s="148" t="str">
        <f>IFERROR(VLOOKUP(CONCATENATE(G3770,E3770),LOTES!$A$6:$D$1002,4,0),"")</f>
        <v/>
      </c>
      <c r="H3770" s="136" t="str">
        <f>IFERROR(VLOOKUP(CONCATENATE(G3770,E3770),LOTES!$A$6:$F$1000,6,0),"")</f>
        <v/>
      </c>
      <c r="I3770" s="132" t="str">
        <f t="shared" si="425"/>
        <v/>
      </c>
      <c r="R3770" s="132" t="str">
        <f>IFERROR(VLOOKUP(Q3770,PROVEEDORES!$A$2:$B$100,2,0),"")</f>
        <v/>
      </c>
      <c r="U3770" s="127" t="str">
        <f>IFERROR(VLOOKUP(V3770,TRANSPORTE!$A$4:$B$99,2,0),"")</f>
        <v/>
      </c>
      <c r="Y3770" s="127" t="str">
        <f>IFERROR(VLOOKUP(V3770,TRANSPORTE!$A$4:$C$99,3,0),"")</f>
        <v/>
      </c>
      <c r="Z3770" s="127" t="str">
        <f>IFERROR(VLOOKUP(V3770,TRANSPORTE!$A$4:$D$99,4,0),"")</f>
        <v/>
      </c>
      <c r="AA3770" s="127" t="str">
        <f>IFERROR(VLOOKUP(V3770,TRANSPORTE!$A$4:$E$99,5,0),"")</f>
        <v/>
      </c>
      <c r="AB3770" s="127" t="str">
        <f t="shared" si="427"/>
        <v/>
      </c>
      <c r="AC3770" s="127" t="str">
        <f t="shared" si="426"/>
        <v/>
      </c>
      <c r="AE3770" s="132" t="str">
        <f t="shared" si="424"/>
        <v/>
      </c>
      <c r="AH3770" s="127" t="str">
        <f t="shared" si="423"/>
        <v/>
      </c>
    </row>
    <row r="3771" spans="2:34" x14ac:dyDescent="0.3">
      <c r="B3771" s="127" t="str">
        <f t="shared" si="421"/>
        <v/>
      </c>
      <c r="C3771" s="127" t="str">
        <f t="shared" si="422"/>
        <v/>
      </c>
      <c r="E3771" s="159"/>
      <c r="F3771" s="148" t="str">
        <f>IFERROR(VLOOKUP(CONCATENATE(G3771,E3771),LOTES!$A$6:$D$1002,4,0),"")</f>
        <v/>
      </c>
      <c r="H3771" s="136" t="str">
        <f>IFERROR(VLOOKUP(CONCATENATE(G3771,E3771),LOTES!$A$6:$F$1000,6,0),"")</f>
        <v/>
      </c>
      <c r="I3771" s="132" t="str">
        <f t="shared" si="425"/>
        <v/>
      </c>
      <c r="R3771" s="132" t="str">
        <f>IFERROR(VLOOKUP(Q3771,PROVEEDORES!$A$2:$B$100,2,0),"")</f>
        <v/>
      </c>
      <c r="U3771" s="127" t="str">
        <f>IFERROR(VLOOKUP(V3771,TRANSPORTE!$A$4:$B$99,2,0),"")</f>
        <v/>
      </c>
      <c r="Y3771" s="127" t="str">
        <f>IFERROR(VLOOKUP(V3771,TRANSPORTE!$A$4:$C$99,3,0),"")</f>
        <v/>
      </c>
      <c r="Z3771" s="127" t="str">
        <f>IFERROR(VLOOKUP(V3771,TRANSPORTE!$A$4:$D$99,4,0),"")</f>
        <v/>
      </c>
      <c r="AA3771" s="127" t="str">
        <f>IFERROR(VLOOKUP(V3771,TRANSPORTE!$A$4:$E$99,5,0),"")</f>
        <v/>
      </c>
      <c r="AB3771" s="127" t="str">
        <f t="shared" si="427"/>
        <v/>
      </c>
      <c r="AC3771" s="127" t="str">
        <f t="shared" si="426"/>
        <v/>
      </c>
      <c r="AE3771" s="132" t="str">
        <f t="shared" si="424"/>
        <v/>
      </c>
      <c r="AH3771" s="127" t="str">
        <f t="shared" si="423"/>
        <v/>
      </c>
    </row>
    <row r="3772" spans="2:34" x14ac:dyDescent="0.3">
      <c r="B3772" s="127" t="str">
        <f t="shared" si="421"/>
        <v/>
      </c>
      <c r="C3772" s="127" t="str">
        <f t="shared" si="422"/>
        <v/>
      </c>
      <c r="E3772" s="159"/>
      <c r="F3772" s="148" t="str">
        <f>IFERROR(VLOOKUP(CONCATENATE(G3772,E3772),LOTES!$A$6:$D$1002,4,0),"")</f>
        <v/>
      </c>
      <c r="H3772" s="136" t="str">
        <f>IFERROR(VLOOKUP(CONCATENATE(G3772,E3772),LOTES!$A$6:$F$1000,6,0),"")</f>
        <v/>
      </c>
      <c r="I3772" s="132" t="str">
        <f t="shared" si="425"/>
        <v/>
      </c>
      <c r="R3772" s="132" t="str">
        <f>IFERROR(VLOOKUP(Q3772,PROVEEDORES!$A$2:$B$100,2,0),"")</f>
        <v/>
      </c>
      <c r="U3772" s="127" t="str">
        <f>IFERROR(VLOOKUP(V3772,TRANSPORTE!$A$4:$B$99,2,0),"")</f>
        <v/>
      </c>
      <c r="Y3772" s="127" t="str">
        <f>IFERROR(VLOOKUP(V3772,TRANSPORTE!$A$4:$C$99,3,0),"")</f>
        <v/>
      </c>
      <c r="Z3772" s="127" t="str">
        <f>IFERROR(VLOOKUP(V3772,TRANSPORTE!$A$4:$D$99,4,0),"")</f>
        <v/>
      </c>
      <c r="AA3772" s="127" t="str">
        <f>IFERROR(VLOOKUP(V3772,TRANSPORTE!$A$4:$E$99,5,0),"")</f>
        <v/>
      </c>
      <c r="AB3772" s="127" t="str">
        <f t="shared" si="427"/>
        <v/>
      </c>
      <c r="AC3772" s="127" t="str">
        <f t="shared" si="426"/>
        <v/>
      </c>
      <c r="AE3772" s="132" t="str">
        <f t="shared" si="424"/>
        <v/>
      </c>
      <c r="AH3772" s="127" t="str">
        <f t="shared" si="423"/>
        <v/>
      </c>
    </row>
    <row r="3773" spans="2:34" x14ac:dyDescent="0.3">
      <c r="B3773" s="127" t="str">
        <f t="shared" si="421"/>
        <v/>
      </c>
      <c r="C3773" s="127" t="str">
        <f t="shared" si="422"/>
        <v/>
      </c>
      <c r="E3773" s="159"/>
      <c r="F3773" s="148" t="str">
        <f>IFERROR(VLOOKUP(CONCATENATE(G3773,E3773),LOTES!$A$6:$D$1002,4,0),"")</f>
        <v/>
      </c>
      <c r="H3773" s="136" t="str">
        <f>IFERROR(VLOOKUP(CONCATENATE(G3773,E3773),LOTES!$A$6:$F$1000,6,0),"")</f>
        <v/>
      </c>
      <c r="I3773" s="132" t="str">
        <f t="shared" si="425"/>
        <v/>
      </c>
      <c r="R3773" s="132" t="str">
        <f>IFERROR(VLOOKUP(Q3773,PROVEEDORES!$A$2:$B$100,2,0),"")</f>
        <v/>
      </c>
      <c r="U3773" s="127" t="str">
        <f>IFERROR(VLOOKUP(V3773,TRANSPORTE!$A$4:$B$99,2,0),"")</f>
        <v/>
      </c>
      <c r="Y3773" s="127" t="str">
        <f>IFERROR(VLOOKUP(V3773,TRANSPORTE!$A$4:$C$99,3,0),"")</f>
        <v/>
      </c>
      <c r="Z3773" s="127" t="str">
        <f>IFERROR(VLOOKUP(V3773,TRANSPORTE!$A$4:$D$99,4,0),"")</f>
        <v/>
      </c>
      <c r="AA3773" s="127" t="str">
        <f>IFERROR(VLOOKUP(V3773,TRANSPORTE!$A$4:$E$99,5,0),"")</f>
        <v/>
      </c>
      <c r="AB3773" s="127" t="str">
        <f t="shared" si="427"/>
        <v/>
      </c>
      <c r="AC3773" s="127" t="str">
        <f t="shared" si="426"/>
        <v/>
      </c>
      <c r="AE3773" s="132" t="str">
        <f t="shared" si="424"/>
        <v/>
      </c>
      <c r="AH3773" s="127" t="str">
        <f t="shared" si="423"/>
        <v/>
      </c>
    </row>
    <row r="3774" spans="2:34" x14ac:dyDescent="0.3">
      <c r="B3774" s="127" t="str">
        <f t="shared" si="421"/>
        <v/>
      </c>
      <c r="C3774" s="127" t="str">
        <f t="shared" si="422"/>
        <v/>
      </c>
      <c r="E3774" s="159"/>
      <c r="F3774" s="148" t="str">
        <f>IFERROR(VLOOKUP(CONCATENATE(G3774,E3774),LOTES!$A$6:$D$1002,4,0),"")</f>
        <v/>
      </c>
      <c r="H3774" s="136" t="str">
        <f>IFERROR(VLOOKUP(CONCATENATE(G3774,E3774),LOTES!$A$6:$F$1000,6,0),"")</f>
        <v/>
      </c>
      <c r="I3774" s="132" t="str">
        <f t="shared" si="425"/>
        <v/>
      </c>
      <c r="R3774" s="132" t="str">
        <f>IFERROR(VLOOKUP(Q3774,PROVEEDORES!$A$2:$B$100,2,0),"")</f>
        <v/>
      </c>
      <c r="U3774" s="127" t="str">
        <f>IFERROR(VLOOKUP(V3774,TRANSPORTE!$A$4:$B$99,2,0),"")</f>
        <v/>
      </c>
      <c r="Y3774" s="127" t="str">
        <f>IFERROR(VLOOKUP(V3774,TRANSPORTE!$A$4:$C$99,3,0),"")</f>
        <v/>
      </c>
      <c r="Z3774" s="127" t="str">
        <f>IFERROR(VLOOKUP(V3774,TRANSPORTE!$A$4:$D$99,4,0),"")</f>
        <v/>
      </c>
      <c r="AA3774" s="127" t="str">
        <f>IFERROR(VLOOKUP(V3774,TRANSPORTE!$A$4:$E$99,5,0),"")</f>
        <v/>
      </c>
      <c r="AB3774" s="127" t="str">
        <f t="shared" si="427"/>
        <v/>
      </c>
      <c r="AC3774" s="127" t="str">
        <f t="shared" si="426"/>
        <v/>
      </c>
      <c r="AE3774" s="132" t="str">
        <f t="shared" si="424"/>
        <v/>
      </c>
      <c r="AH3774" s="127" t="str">
        <f t="shared" si="423"/>
        <v/>
      </c>
    </row>
    <row r="3775" spans="2:34" x14ac:dyDescent="0.3">
      <c r="B3775" s="127" t="str">
        <f t="shared" ref="B3775:B3838" si="428">CONCATENATE(A3775,AB3775)</f>
        <v/>
      </c>
      <c r="C3775" s="127" t="str">
        <f t="shared" ref="C3775:C3838" si="429">CONCATENATE(N3775,I3775)</f>
        <v/>
      </c>
      <c r="E3775" s="159"/>
      <c r="F3775" s="148" t="str">
        <f>IFERROR(VLOOKUP(CONCATENATE(G3775,E3775),LOTES!$A$6:$D$1002,4,0),"")</f>
        <v/>
      </c>
      <c r="H3775" s="136" t="str">
        <f>IFERROR(VLOOKUP(CONCATENATE(G3775,E3775),LOTES!$A$6:$F$1000,6,0),"")</f>
        <v/>
      </c>
      <c r="I3775" s="132" t="str">
        <f t="shared" si="425"/>
        <v/>
      </c>
      <c r="R3775" s="132" t="str">
        <f>IFERROR(VLOOKUP(Q3775,PROVEEDORES!$A$2:$B$100,2,0),"")</f>
        <v/>
      </c>
      <c r="U3775" s="127" t="str">
        <f>IFERROR(VLOOKUP(V3775,TRANSPORTE!$A$4:$B$99,2,0),"")</f>
        <v/>
      </c>
      <c r="Y3775" s="127" t="str">
        <f>IFERROR(VLOOKUP(V3775,TRANSPORTE!$A$4:$C$99,3,0),"")</f>
        <v/>
      </c>
      <c r="Z3775" s="127" t="str">
        <f>IFERROR(VLOOKUP(V3775,TRANSPORTE!$A$4:$D$99,4,0),"")</f>
        <v/>
      </c>
      <c r="AA3775" s="127" t="str">
        <f>IFERROR(VLOOKUP(V3775,TRANSPORTE!$A$4:$E$99,5,0),"")</f>
        <v/>
      </c>
      <c r="AB3775" s="127" t="str">
        <f t="shared" si="427"/>
        <v/>
      </c>
      <c r="AC3775" s="127" t="str">
        <f t="shared" si="426"/>
        <v/>
      </c>
      <c r="AE3775" s="132" t="str">
        <f t="shared" si="424"/>
        <v/>
      </c>
      <c r="AH3775" s="127" t="str">
        <f t="shared" ref="AH3775:AH3838" si="430">CONCATENATE(N3775,F3775)</f>
        <v/>
      </c>
    </row>
    <row r="3776" spans="2:34" x14ac:dyDescent="0.3">
      <c r="B3776" s="127" t="str">
        <f t="shared" si="428"/>
        <v/>
      </c>
      <c r="C3776" s="127" t="str">
        <f t="shared" si="429"/>
        <v/>
      </c>
      <c r="E3776" s="159"/>
      <c r="F3776" s="148" t="str">
        <f>IFERROR(VLOOKUP(CONCATENATE(G3776,E3776),LOTES!$A$6:$D$1002,4,0),"")</f>
        <v/>
      </c>
      <c r="H3776" s="136" t="str">
        <f>IFERROR(VLOOKUP(CONCATENATE(G3776,E3776),LOTES!$A$6:$F$1000,6,0),"")</f>
        <v/>
      </c>
      <c r="I3776" s="132" t="str">
        <f t="shared" si="425"/>
        <v/>
      </c>
      <c r="R3776" s="132" t="str">
        <f>IFERROR(VLOOKUP(Q3776,PROVEEDORES!$A$2:$B$100,2,0),"")</f>
        <v/>
      </c>
      <c r="U3776" s="127" t="str">
        <f>IFERROR(VLOOKUP(V3776,TRANSPORTE!$A$4:$B$99,2,0),"")</f>
        <v/>
      </c>
      <c r="Y3776" s="127" t="str">
        <f>IFERROR(VLOOKUP(V3776,TRANSPORTE!$A$4:$C$99,3,0),"")</f>
        <v/>
      </c>
      <c r="Z3776" s="127" t="str">
        <f>IFERROR(VLOOKUP(V3776,TRANSPORTE!$A$4:$D$99,4,0),"")</f>
        <v/>
      </c>
      <c r="AA3776" s="127" t="str">
        <f>IFERROR(VLOOKUP(V3776,TRANSPORTE!$A$4:$E$99,5,0),"")</f>
        <v/>
      </c>
      <c r="AB3776" s="127" t="str">
        <f t="shared" si="427"/>
        <v/>
      </c>
      <c r="AC3776" s="127" t="str">
        <f t="shared" si="426"/>
        <v/>
      </c>
      <c r="AE3776" s="132" t="str">
        <f t="shared" si="424"/>
        <v/>
      </c>
      <c r="AH3776" s="127" t="str">
        <f t="shared" si="430"/>
        <v/>
      </c>
    </row>
    <row r="3777" spans="2:34" x14ac:dyDescent="0.3">
      <c r="B3777" s="127" t="str">
        <f t="shared" si="428"/>
        <v/>
      </c>
      <c r="C3777" s="127" t="str">
        <f t="shared" si="429"/>
        <v/>
      </c>
      <c r="E3777" s="159"/>
      <c r="F3777" s="148" t="str">
        <f>IFERROR(VLOOKUP(CONCATENATE(G3777,E3777),LOTES!$A$6:$D$1002,4,0),"")</f>
        <v/>
      </c>
      <c r="H3777" s="136" t="str">
        <f>IFERROR(VLOOKUP(CONCATENATE(G3777,E3777),LOTES!$A$6:$F$1000,6,0),"")</f>
        <v/>
      </c>
      <c r="I3777" s="132" t="str">
        <f t="shared" si="425"/>
        <v/>
      </c>
      <c r="R3777" s="132" t="str">
        <f>IFERROR(VLOOKUP(Q3777,PROVEEDORES!$A$2:$B$100,2,0),"")</f>
        <v/>
      </c>
      <c r="U3777" s="127" t="str">
        <f>IFERROR(VLOOKUP(V3777,TRANSPORTE!$A$4:$B$99,2,0),"")</f>
        <v/>
      </c>
      <c r="Y3777" s="127" t="str">
        <f>IFERROR(VLOOKUP(V3777,TRANSPORTE!$A$4:$C$99,3,0),"")</f>
        <v/>
      </c>
      <c r="Z3777" s="127" t="str">
        <f>IFERROR(VLOOKUP(V3777,TRANSPORTE!$A$4:$D$99,4,0),"")</f>
        <v/>
      </c>
      <c r="AA3777" s="127" t="str">
        <f>IFERROR(VLOOKUP(V3777,TRANSPORTE!$A$4:$E$99,5,0),"")</f>
        <v/>
      </c>
      <c r="AB3777" s="127" t="str">
        <f t="shared" si="427"/>
        <v/>
      </c>
      <c r="AC3777" s="127" t="str">
        <f t="shared" si="426"/>
        <v/>
      </c>
      <c r="AE3777" s="132" t="str">
        <f t="shared" si="424"/>
        <v/>
      </c>
      <c r="AH3777" s="127" t="str">
        <f t="shared" si="430"/>
        <v/>
      </c>
    </row>
    <row r="3778" spans="2:34" x14ac:dyDescent="0.3">
      <c r="B3778" s="127" t="str">
        <f t="shared" si="428"/>
        <v/>
      </c>
      <c r="C3778" s="127" t="str">
        <f t="shared" si="429"/>
        <v/>
      </c>
      <c r="E3778" s="159"/>
      <c r="F3778" s="148" t="str">
        <f>IFERROR(VLOOKUP(CONCATENATE(G3778,E3778),LOTES!$A$6:$D$1002,4,0),"")</f>
        <v/>
      </c>
      <c r="H3778" s="136" t="str">
        <f>IFERROR(VLOOKUP(CONCATENATE(G3778,E3778),LOTES!$A$6:$F$1000,6,0),"")</f>
        <v/>
      </c>
      <c r="I3778" s="132" t="str">
        <f t="shared" si="425"/>
        <v/>
      </c>
      <c r="R3778" s="132" t="str">
        <f>IFERROR(VLOOKUP(Q3778,PROVEEDORES!$A$2:$B$100,2,0),"")</f>
        <v/>
      </c>
      <c r="U3778" s="127" t="str">
        <f>IFERROR(VLOOKUP(V3778,TRANSPORTE!$A$4:$B$99,2,0),"")</f>
        <v/>
      </c>
      <c r="Y3778" s="127" t="str">
        <f>IFERROR(VLOOKUP(V3778,TRANSPORTE!$A$4:$C$99,3,0),"")</f>
        <v/>
      </c>
      <c r="Z3778" s="127" t="str">
        <f>IFERROR(VLOOKUP(V3778,TRANSPORTE!$A$4:$D$99,4,0),"")</f>
        <v/>
      </c>
      <c r="AA3778" s="127" t="str">
        <f>IFERROR(VLOOKUP(V3778,TRANSPORTE!$A$4:$E$99,5,0),"")</f>
        <v/>
      </c>
      <c r="AB3778" s="127" t="str">
        <f t="shared" si="427"/>
        <v/>
      </c>
      <c r="AC3778" s="127" t="str">
        <f t="shared" si="426"/>
        <v/>
      </c>
      <c r="AE3778" s="132" t="str">
        <f t="shared" ref="AE3778:AE3841" si="431">IF(N3778&lt;&gt;"",IF(N3778=N3777,AE3777,AE3777+1),"")</f>
        <v/>
      </c>
      <c r="AH3778" s="127" t="str">
        <f t="shared" si="430"/>
        <v/>
      </c>
    </row>
    <row r="3779" spans="2:34" x14ac:dyDescent="0.3">
      <c r="B3779" s="127" t="str">
        <f t="shared" si="428"/>
        <v/>
      </c>
      <c r="C3779" s="127" t="str">
        <f t="shared" si="429"/>
        <v/>
      </c>
      <c r="E3779" s="159"/>
      <c r="F3779" s="148" t="str">
        <f>IFERROR(VLOOKUP(CONCATENATE(G3779,E3779),LOTES!$A$6:$D$1002,4,0),"")</f>
        <v/>
      </c>
      <c r="H3779" s="136" t="str">
        <f>IFERROR(VLOOKUP(CONCATENATE(G3779,E3779),LOTES!$A$6:$F$1000,6,0),"")</f>
        <v/>
      </c>
      <c r="I3779" s="132" t="str">
        <f t="shared" si="425"/>
        <v/>
      </c>
      <c r="R3779" s="132" t="str">
        <f>IFERROR(VLOOKUP(Q3779,PROVEEDORES!$A$2:$B$100,2,0),"")</f>
        <v/>
      </c>
      <c r="U3779" s="127" t="str">
        <f>IFERROR(VLOOKUP(V3779,TRANSPORTE!$A$4:$B$99,2,0),"")</f>
        <v/>
      </c>
      <c r="Y3779" s="127" t="str">
        <f>IFERROR(VLOOKUP(V3779,TRANSPORTE!$A$4:$C$99,3,0),"")</f>
        <v/>
      </c>
      <c r="Z3779" s="127" t="str">
        <f>IFERROR(VLOOKUP(V3779,TRANSPORTE!$A$4:$D$99,4,0),"")</f>
        <v/>
      </c>
      <c r="AA3779" s="127" t="str">
        <f>IFERROR(VLOOKUP(V3779,TRANSPORTE!$A$4:$E$99,5,0),"")</f>
        <v/>
      </c>
      <c r="AB3779" s="127" t="str">
        <f t="shared" si="427"/>
        <v/>
      </c>
      <c r="AC3779" s="127" t="str">
        <f t="shared" si="426"/>
        <v/>
      </c>
      <c r="AE3779" s="132" t="str">
        <f t="shared" si="431"/>
        <v/>
      </c>
      <c r="AH3779" s="127" t="str">
        <f t="shared" si="430"/>
        <v/>
      </c>
    </row>
    <row r="3780" spans="2:34" x14ac:dyDescent="0.3">
      <c r="B3780" s="127" t="str">
        <f t="shared" si="428"/>
        <v/>
      </c>
      <c r="C3780" s="127" t="str">
        <f t="shared" si="429"/>
        <v/>
      </c>
      <c r="E3780" s="159"/>
      <c r="F3780" s="148" t="str">
        <f>IFERROR(VLOOKUP(CONCATENATE(G3780,E3780),LOTES!$A$6:$D$1002,4,0),"")</f>
        <v/>
      </c>
      <c r="H3780" s="136" t="str">
        <f>IFERROR(VLOOKUP(CONCATENATE(G3780,E3780),LOTES!$A$6:$F$1000,6,0),"")</f>
        <v/>
      </c>
      <c r="I3780" s="132" t="str">
        <f t="shared" si="425"/>
        <v/>
      </c>
      <c r="R3780" s="132" t="str">
        <f>IFERROR(VLOOKUP(Q3780,PROVEEDORES!$A$2:$B$100,2,0),"")</f>
        <v/>
      </c>
      <c r="U3780" s="127" t="str">
        <f>IFERROR(VLOOKUP(V3780,TRANSPORTE!$A$4:$B$99,2,0),"")</f>
        <v/>
      </c>
      <c r="Y3780" s="127" t="str">
        <f>IFERROR(VLOOKUP(V3780,TRANSPORTE!$A$4:$C$99,3,0),"")</f>
        <v/>
      </c>
      <c r="Z3780" s="127" t="str">
        <f>IFERROR(VLOOKUP(V3780,TRANSPORTE!$A$4:$D$99,4,0),"")</f>
        <v/>
      </c>
      <c r="AA3780" s="127" t="str">
        <f>IFERROR(VLOOKUP(V3780,TRANSPORTE!$A$4:$E$99,5,0),"")</f>
        <v/>
      </c>
      <c r="AB3780" s="127" t="str">
        <f t="shared" si="427"/>
        <v/>
      </c>
      <c r="AC3780" s="127" t="str">
        <f t="shared" si="426"/>
        <v/>
      </c>
      <c r="AE3780" s="132" t="str">
        <f t="shared" si="431"/>
        <v/>
      </c>
      <c r="AH3780" s="127" t="str">
        <f t="shared" si="430"/>
        <v/>
      </c>
    </row>
    <row r="3781" spans="2:34" x14ac:dyDescent="0.3">
      <c r="B3781" s="127" t="str">
        <f t="shared" si="428"/>
        <v/>
      </c>
      <c r="C3781" s="127" t="str">
        <f t="shared" si="429"/>
        <v/>
      </c>
      <c r="E3781" s="159"/>
      <c r="F3781" s="148" t="str">
        <f>IFERROR(VLOOKUP(CONCATENATE(G3781,E3781),LOTES!$A$6:$D$1002,4,0),"")</f>
        <v/>
      </c>
      <c r="H3781" s="136" t="str">
        <f>IFERROR(VLOOKUP(CONCATENATE(G3781,E3781),LOTES!$A$6:$F$1000,6,0),"")</f>
        <v/>
      </c>
      <c r="I3781" s="132" t="str">
        <f t="shared" si="425"/>
        <v/>
      </c>
      <c r="R3781" s="132" t="str">
        <f>IFERROR(VLOOKUP(Q3781,PROVEEDORES!$A$2:$B$100,2,0),"")</f>
        <v/>
      </c>
      <c r="U3781" s="127" t="str">
        <f>IFERROR(VLOOKUP(V3781,TRANSPORTE!$A$4:$B$99,2,0),"")</f>
        <v/>
      </c>
      <c r="Y3781" s="127" t="str">
        <f>IFERROR(VLOOKUP(V3781,TRANSPORTE!$A$4:$C$99,3,0),"")</f>
        <v/>
      </c>
      <c r="Z3781" s="127" t="str">
        <f>IFERROR(VLOOKUP(V3781,TRANSPORTE!$A$4:$D$99,4,0),"")</f>
        <v/>
      </c>
      <c r="AA3781" s="127" t="str">
        <f>IFERROR(VLOOKUP(V3781,TRANSPORTE!$A$4:$E$99,5,0),"")</f>
        <v/>
      </c>
      <c r="AB3781" s="127" t="str">
        <f t="shared" si="427"/>
        <v/>
      </c>
      <c r="AC3781" s="127" t="str">
        <f t="shared" si="426"/>
        <v/>
      </c>
      <c r="AE3781" s="132" t="str">
        <f t="shared" si="431"/>
        <v/>
      </c>
      <c r="AH3781" s="127" t="str">
        <f t="shared" si="430"/>
        <v/>
      </c>
    </row>
    <row r="3782" spans="2:34" x14ac:dyDescent="0.3">
      <c r="B3782" s="127" t="str">
        <f t="shared" si="428"/>
        <v/>
      </c>
      <c r="C3782" s="127" t="str">
        <f t="shared" si="429"/>
        <v/>
      </c>
      <c r="E3782" s="159"/>
      <c r="F3782" s="148" t="str">
        <f>IFERROR(VLOOKUP(CONCATENATE(G3782,E3782),LOTES!$A$6:$D$1002,4,0),"")</f>
        <v/>
      </c>
      <c r="H3782" s="136" t="str">
        <f>IFERROR(VLOOKUP(CONCATENATE(G3782,E3782),LOTES!$A$6:$F$1000,6,0),"")</f>
        <v/>
      </c>
      <c r="I3782" s="132" t="str">
        <f t="shared" ref="I3782:I3845" si="432">IF(E3782&lt;&gt;"",IFERROR(IF(N3782&lt;&gt;N3781,1,IF(E3782=E3781,I3781,I3781+1)),""),"")</f>
        <v/>
      </c>
      <c r="R3782" s="132" t="str">
        <f>IFERROR(VLOOKUP(Q3782,PROVEEDORES!$A$2:$B$100,2,0),"")</f>
        <v/>
      </c>
      <c r="U3782" s="127" t="str">
        <f>IFERROR(VLOOKUP(V3782,TRANSPORTE!$A$4:$B$99,2,0),"")</f>
        <v/>
      </c>
      <c r="Y3782" s="127" t="str">
        <f>IFERROR(VLOOKUP(V3782,TRANSPORTE!$A$4:$C$99,3,0),"")</f>
        <v/>
      </c>
      <c r="Z3782" s="127" t="str">
        <f>IFERROR(VLOOKUP(V3782,TRANSPORTE!$A$4:$D$99,4,0),"")</f>
        <v/>
      </c>
      <c r="AA3782" s="127" t="str">
        <f>IFERROR(VLOOKUP(V3782,TRANSPORTE!$A$4:$E$99,5,0),"")</f>
        <v/>
      </c>
      <c r="AB3782" s="127" t="str">
        <f t="shared" si="427"/>
        <v/>
      </c>
      <c r="AC3782" s="127" t="str">
        <f t="shared" ref="AC3782:AC3845" si="433">IF(N3782&lt;&gt;"",1,"")</f>
        <v/>
      </c>
      <c r="AE3782" s="132" t="str">
        <f t="shared" si="431"/>
        <v/>
      </c>
      <c r="AH3782" s="127" t="str">
        <f t="shared" si="430"/>
        <v/>
      </c>
    </row>
    <row r="3783" spans="2:34" x14ac:dyDescent="0.3">
      <c r="B3783" s="127" t="str">
        <f t="shared" si="428"/>
        <v/>
      </c>
      <c r="C3783" s="127" t="str">
        <f t="shared" si="429"/>
        <v/>
      </c>
      <c r="E3783" s="159"/>
      <c r="F3783" s="148" t="str">
        <f>IFERROR(VLOOKUP(CONCATENATE(G3783,E3783),LOTES!$A$6:$D$1002,4,0),"")</f>
        <v/>
      </c>
      <c r="H3783" s="136" t="str">
        <f>IFERROR(VLOOKUP(CONCATENATE(G3783,E3783),LOTES!$A$6:$F$1000,6,0),"")</f>
        <v/>
      </c>
      <c r="I3783" s="132" t="str">
        <f t="shared" si="432"/>
        <v/>
      </c>
      <c r="R3783" s="132" t="str">
        <f>IFERROR(VLOOKUP(Q3783,PROVEEDORES!$A$2:$B$100,2,0),"")</f>
        <v/>
      </c>
      <c r="U3783" s="127" t="str">
        <f>IFERROR(VLOOKUP(V3783,TRANSPORTE!$A$4:$B$99,2,0),"")</f>
        <v/>
      </c>
      <c r="Y3783" s="127" t="str">
        <f>IFERROR(VLOOKUP(V3783,TRANSPORTE!$A$4:$C$99,3,0),"")</f>
        <v/>
      </c>
      <c r="Z3783" s="127" t="str">
        <f>IFERROR(VLOOKUP(V3783,TRANSPORTE!$A$4:$D$99,4,0),"")</f>
        <v/>
      </c>
      <c r="AA3783" s="127" t="str">
        <f>IFERROR(VLOOKUP(V3783,TRANSPORTE!$A$4:$E$99,5,0),"")</f>
        <v/>
      </c>
      <c r="AB3783" s="127" t="str">
        <f t="shared" si="427"/>
        <v/>
      </c>
      <c r="AC3783" s="127" t="str">
        <f t="shared" si="433"/>
        <v/>
      </c>
      <c r="AE3783" s="132" t="str">
        <f t="shared" si="431"/>
        <v/>
      </c>
      <c r="AH3783" s="127" t="str">
        <f t="shared" si="430"/>
        <v/>
      </c>
    </row>
    <row r="3784" spans="2:34" x14ac:dyDescent="0.3">
      <c r="B3784" s="127" t="str">
        <f t="shared" si="428"/>
        <v/>
      </c>
      <c r="C3784" s="127" t="str">
        <f t="shared" si="429"/>
        <v/>
      </c>
      <c r="E3784" s="159"/>
      <c r="F3784" s="148" t="str">
        <f>IFERROR(VLOOKUP(CONCATENATE(G3784,E3784),LOTES!$A$6:$D$1002,4,0),"")</f>
        <v/>
      </c>
      <c r="H3784" s="136" t="str">
        <f>IFERROR(VLOOKUP(CONCATENATE(G3784,E3784),LOTES!$A$6:$F$1000,6,0),"")</f>
        <v/>
      </c>
      <c r="I3784" s="132" t="str">
        <f t="shared" si="432"/>
        <v/>
      </c>
      <c r="R3784" s="132" t="str">
        <f>IFERROR(VLOOKUP(Q3784,PROVEEDORES!$A$2:$B$100,2,0),"")</f>
        <v/>
      </c>
      <c r="U3784" s="127" t="str">
        <f>IFERROR(VLOOKUP(V3784,TRANSPORTE!$A$4:$B$99,2,0),"")</f>
        <v/>
      </c>
      <c r="Y3784" s="127" t="str">
        <f>IFERROR(VLOOKUP(V3784,TRANSPORTE!$A$4:$C$99,3,0),"")</f>
        <v/>
      </c>
      <c r="Z3784" s="127" t="str">
        <f>IFERROR(VLOOKUP(V3784,TRANSPORTE!$A$4:$D$99,4,0),"")</f>
        <v/>
      </c>
      <c r="AA3784" s="127" t="str">
        <f>IFERROR(VLOOKUP(V3784,TRANSPORTE!$A$4:$E$99,5,0),"")</f>
        <v/>
      </c>
      <c r="AB3784" s="127" t="str">
        <f t="shared" si="427"/>
        <v/>
      </c>
      <c r="AC3784" s="127" t="str">
        <f t="shared" si="433"/>
        <v/>
      </c>
      <c r="AE3784" s="132" t="str">
        <f t="shared" si="431"/>
        <v/>
      </c>
      <c r="AH3784" s="127" t="str">
        <f t="shared" si="430"/>
        <v/>
      </c>
    </row>
    <row r="3785" spans="2:34" x14ac:dyDescent="0.3">
      <c r="B3785" s="127" t="str">
        <f t="shared" si="428"/>
        <v/>
      </c>
      <c r="C3785" s="127" t="str">
        <f t="shared" si="429"/>
        <v/>
      </c>
      <c r="E3785" s="159"/>
      <c r="F3785" s="148" t="str">
        <f>IFERROR(VLOOKUP(CONCATENATE(G3785,E3785),LOTES!$A$6:$D$1002,4,0),"")</f>
        <v/>
      </c>
      <c r="H3785" s="136" t="str">
        <f>IFERROR(VLOOKUP(CONCATENATE(G3785,E3785),LOTES!$A$6:$F$1000,6,0),"")</f>
        <v/>
      </c>
      <c r="I3785" s="132" t="str">
        <f t="shared" si="432"/>
        <v/>
      </c>
      <c r="R3785" s="132" t="str">
        <f>IFERROR(VLOOKUP(Q3785,PROVEEDORES!$A$2:$B$100,2,0),"")</f>
        <v/>
      </c>
      <c r="U3785" s="127" t="str">
        <f>IFERROR(VLOOKUP(V3785,TRANSPORTE!$A$4:$B$99,2,0),"")</f>
        <v/>
      </c>
      <c r="Y3785" s="127" t="str">
        <f>IFERROR(VLOOKUP(V3785,TRANSPORTE!$A$4:$C$99,3,0),"")</f>
        <v/>
      </c>
      <c r="Z3785" s="127" t="str">
        <f>IFERROR(VLOOKUP(V3785,TRANSPORTE!$A$4:$D$99,4,0),"")</f>
        <v/>
      </c>
      <c r="AA3785" s="127" t="str">
        <f>IFERROR(VLOOKUP(V3785,TRANSPORTE!$A$4:$E$99,5,0),"")</f>
        <v/>
      </c>
      <c r="AB3785" s="127" t="str">
        <f t="shared" si="427"/>
        <v/>
      </c>
      <c r="AC3785" s="127" t="str">
        <f t="shared" si="433"/>
        <v/>
      </c>
      <c r="AE3785" s="132" t="str">
        <f t="shared" si="431"/>
        <v/>
      </c>
      <c r="AH3785" s="127" t="str">
        <f t="shared" si="430"/>
        <v/>
      </c>
    </row>
    <row r="3786" spans="2:34" x14ac:dyDescent="0.3">
      <c r="B3786" s="127" t="str">
        <f t="shared" si="428"/>
        <v/>
      </c>
      <c r="C3786" s="127" t="str">
        <f t="shared" si="429"/>
        <v/>
      </c>
      <c r="E3786" s="159"/>
      <c r="F3786" s="148" t="str">
        <f>IFERROR(VLOOKUP(CONCATENATE(G3786,E3786),LOTES!$A$6:$D$1002,4,0),"")</f>
        <v/>
      </c>
      <c r="H3786" s="136" t="str">
        <f>IFERROR(VLOOKUP(CONCATENATE(G3786,E3786),LOTES!$A$6:$F$1000,6,0),"")</f>
        <v/>
      </c>
      <c r="I3786" s="132" t="str">
        <f t="shared" si="432"/>
        <v/>
      </c>
      <c r="R3786" s="132" t="str">
        <f>IFERROR(VLOOKUP(Q3786,PROVEEDORES!$A$2:$B$100,2,0),"")</f>
        <v/>
      </c>
      <c r="U3786" s="127" t="str">
        <f>IFERROR(VLOOKUP(V3786,TRANSPORTE!$A$4:$B$99,2,0),"")</f>
        <v/>
      </c>
      <c r="Y3786" s="127" t="str">
        <f>IFERROR(VLOOKUP(V3786,TRANSPORTE!$A$4:$C$99,3,0),"")</f>
        <v/>
      </c>
      <c r="Z3786" s="127" t="str">
        <f>IFERROR(VLOOKUP(V3786,TRANSPORTE!$A$4:$D$99,4,0),"")</f>
        <v/>
      </c>
      <c r="AA3786" s="127" t="str">
        <f>IFERROR(VLOOKUP(V3786,TRANSPORTE!$A$4:$E$99,5,0),"")</f>
        <v/>
      </c>
      <c r="AB3786" s="127" t="str">
        <f t="shared" si="427"/>
        <v/>
      </c>
      <c r="AC3786" s="127" t="str">
        <f t="shared" si="433"/>
        <v/>
      </c>
      <c r="AE3786" s="132" t="str">
        <f t="shared" si="431"/>
        <v/>
      </c>
      <c r="AH3786" s="127" t="str">
        <f t="shared" si="430"/>
        <v/>
      </c>
    </row>
    <row r="3787" spans="2:34" x14ac:dyDescent="0.3">
      <c r="B3787" s="127" t="str">
        <f t="shared" si="428"/>
        <v/>
      </c>
      <c r="C3787" s="127" t="str">
        <f t="shared" si="429"/>
        <v/>
      </c>
      <c r="E3787" s="159"/>
      <c r="F3787" s="148" t="str">
        <f>IFERROR(VLOOKUP(CONCATENATE(G3787,E3787),LOTES!$A$6:$D$1002,4,0),"")</f>
        <v/>
      </c>
      <c r="H3787" s="136" t="str">
        <f>IFERROR(VLOOKUP(CONCATENATE(G3787,E3787),LOTES!$A$6:$F$1000,6,0),"")</f>
        <v/>
      </c>
      <c r="I3787" s="132" t="str">
        <f t="shared" si="432"/>
        <v/>
      </c>
      <c r="R3787" s="132" t="str">
        <f>IFERROR(VLOOKUP(Q3787,PROVEEDORES!$A$2:$B$100,2,0),"")</f>
        <v/>
      </c>
      <c r="U3787" s="127" t="str">
        <f>IFERROR(VLOOKUP(V3787,TRANSPORTE!$A$4:$B$99,2,0),"")</f>
        <v/>
      </c>
      <c r="Y3787" s="127" t="str">
        <f>IFERROR(VLOOKUP(V3787,TRANSPORTE!$A$4:$C$99,3,0),"")</f>
        <v/>
      </c>
      <c r="Z3787" s="127" t="str">
        <f>IFERROR(VLOOKUP(V3787,TRANSPORTE!$A$4:$D$99,4,0),"")</f>
        <v/>
      </c>
      <c r="AA3787" s="127" t="str">
        <f>IFERROR(VLOOKUP(V3787,TRANSPORTE!$A$4:$E$99,5,0),"")</f>
        <v/>
      </c>
      <c r="AB3787" s="127" t="str">
        <f t="shared" ref="AB3787:AB3850" si="434">IF(N3787&lt;&gt;"",IF(A3787&lt;&gt;A3786,1,IF(N3787=N3786,AB3786,AB3786+1)),"")</f>
        <v/>
      </c>
      <c r="AC3787" s="127" t="str">
        <f t="shared" si="433"/>
        <v/>
      </c>
      <c r="AE3787" s="132" t="str">
        <f t="shared" si="431"/>
        <v/>
      </c>
      <c r="AH3787" s="127" t="str">
        <f t="shared" si="430"/>
        <v/>
      </c>
    </row>
    <row r="3788" spans="2:34" x14ac:dyDescent="0.3">
      <c r="B3788" s="127" t="str">
        <f t="shared" si="428"/>
        <v/>
      </c>
      <c r="C3788" s="127" t="str">
        <f t="shared" si="429"/>
        <v/>
      </c>
      <c r="E3788" s="159"/>
      <c r="F3788" s="148" t="str">
        <f>IFERROR(VLOOKUP(CONCATENATE(G3788,E3788),LOTES!$A$6:$D$1002,4,0),"")</f>
        <v/>
      </c>
      <c r="H3788" s="136" t="str">
        <f>IFERROR(VLOOKUP(CONCATENATE(G3788,E3788),LOTES!$A$6:$F$1000,6,0),"")</f>
        <v/>
      </c>
      <c r="I3788" s="132" t="str">
        <f t="shared" si="432"/>
        <v/>
      </c>
      <c r="R3788" s="132" t="str">
        <f>IFERROR(VLOOKUP(Q3788,PROVEEDORES!$A$2:$B$100,2,0),"")</f>
        <v/>
      </c>
      <c r="U3788" s="127" t="str">
        <f>IFERROR(VLOOKUP(V3788,TRANSPORTE!$A$4:$B$99,2,0),"")</f>
        <v/>
      </c>
      <c r="Y3788" s="127" t="str">
        <f>IFERROR(VLOOKUP(V3788,TRANSPORTE!$A$4:$C$99,3,0),"")</f>
        <v/>
      </c>
      <c r="Z3788" s="127" t="str">
        <f>IFERROR(VLOOKUP(V3788,TRANSPORTE!$A$4:$D$99,4,0),"")</f>
        <v/>
      </c>
      <c r="AA3788" s="127" t="str">
        <f>IFERROR(VLOOKUP(V3788,TRANSPORTE!$A$4:$E$99,5,0),"")</f>
        <v/>
      </c>
      <c r="AB3788" s="127" t="str">
        <f t="shared" si="434"/>
        <v/>
      </c>
      <c r="AC3788" s="127" t="str">
        <f t="shared" si="433"/>
        <v/>
      </c>
      <c r="AE3788" s="132" t="str">
        <f t="shared" si="431"/>
        <v/>
      </c>
      <c r="AH3788" s="127" t="str">
        <f t="shared" si="430"/>
        <v/>
      </c>
    </row>
    <row r="3789" spans="2:34" x14ac:dyDescent="0.3">
      <c r="B3789" s="127" t="str">
        <f t="shared" si="428"/>
        <v/>
      </c>
      <c r="C3789" s="127" t="str">
        <f t="shared" si="429"/>
        <v/>
      </c>
      <c r="E3789" s="159"/>
      <c r="F3789" s="148" t="str">
        <f>IFERROR(VLOOKUP(CONCATENATE(G3789,E3789),LOTES!$A$6:$D$1002,4,0),"")</f>
        <v/>
      </c>
      <c r="H3789" s="136" t="str">
        <f>IFERROR(VLOOKUP(CONCATENATE(G3789,E3789),LOTES!$A$6:$F$1000,6,0),"")</f>
        <v/>
      </c>
      <c r="I3789" s="132" t="str">
        <f t="shared" si="432"/>
        <v/>
      </c>
      <c r="R3789" s="132" t="str">
        <f>IFERROR(VLOOKUP(Q3789,PROVEEDORES!$A$2:$B$100,2,0),"")</f>
        <v/>
      </c>
      <c r="U3789" s="127" t="str">
        <f>IFERROR(VLOOKUP(V3789,TRANSPORTE!$A$4:$B$99,2,0),"")</f>
        <v/>
      </c>
      <c r="Y3789" s="127" t="str">
        <f>IFERROR(VLOOKUP(V3789,TRANSPORTE!$A$4:$C$99,3,0),"")</f>
        <v/>
      </c>
      <c r="Z3789" s="127" t="str">
        <f>IFERROR(VLOOKUP(V3789,TRANSPORTE!$A$4:$D$99,4,0),"")</f>
        <v/>
      </c>
      <c r="AA3789" s="127" t="str">
        <f>IFERROR(VLOOKUP(V3789,TRANSPORTE!$A$4:$E$99,5,0),"")</f>
        <v/>
      </c>
      <c r="AB3789" s="127" t="str">
        <f t="shared" si="434"/>
        <v/>
      </c>
      <c r="AC3789" s="127" t="str">
        <f t="shared" si="433"/>
        <v/>
      </c>
      <c r="AE3789" s="132" t="str">
        <f t="shared" si="431"/>
        <v/>
      </c>
      <c r="AH3789" s="127" t="str">
        <f t="shared" si="430"/>
        <v/>
      </c>
    </row>
    <row r="3790" spans="2:34" x14ac:dyDescent="0.3">
      <c r="B3790" s="127" t="str">
        <f t="shared" si="428"/>
        <v/>
      </c>
      <c r="C3790" s="127" t="str">
        <f t="shared" si="429"/>
        <v/>
      </c>
      <c r="E3790" s="159"/>
      <c r="F3790" s="148" t="str">
        <f>IFERROR(VLOOKUP(CONCATENATE(G3790,E3790),LOTES!$A$6:$D$1002,4,0),"")</f>
        <v/>
      </c>
      <c r="H3790" s="136" t="str">
        <f>IFERROR(VLOOKUP(CONCATENATE(G3790,E3790),LOTES!$A$6:$F$1000,6,0),"")</f>
        <v/>
      </c>
      <c r="I3790" s="132" t="str">
        <f t="shared" si="432"/>
        <v/>
      </c>
      <c r="R3790" s="132" t="str">
        <f>IFERROR(VLOOKUP(Q3790,PROVEEDORES!$A$2:$B$100,2,0),"")</f>
        <v/>
      </c>
      <c r="U3790" s="127" t="str">
        <f>IFERROR(VLOOKUP(V3790,TRANSPORTE!$A$4:$B$99,2,0),"")</f>
        <v/>
      </c>
      <c r="Y3790" s="127" t="str">
        <f>IFERROR(VLOOKUP(V3790,TRANSPORTE!$A$4:$C$99,3,0),"")</f>
        <v/>
      </c>
      <c r="Z3790" s="127" t="str">
        <f>IFERROR(VLOOKUP(V3790,TRANSPORTE!$A$4:$D$99,4,0),"")</f>
        <v/>
      </c>
      <c r="AA3790" s="127" t="str">
        <f>IFERROR(VLOOKUP(V3790,TRANSPORTE!$A$4:$E$99,5,0),"")</f>
        <v/>
      </c>
      <c r="AB3790" s="127" t="str">
        <f t="shared" si="434"/>
        <v/>
      </c>
      <c r="AC3790" s="127" t="str">
        <f t="shared" si="433"/>
        <v/>
      </c>
      <c r="AE3790" s="132" t="str">
        <f t="shared" si="431"/>
        <v/>
      </c>
      <c r="AH3790" s="127" t="str">
        <f t="shared" si="430"/>
        <v/>
      </c>
    </row>
    <row r="3791" spans="2:34" x14ac:dyDescent="0.3">
      <c r="B3791" s="127" t="str">
        <f t="shared" si="428"/>
        <v/>
      </c>
      <c r="C3791" s="127" t="str">
        <f t="shared" si="429"/>
        <v/>
      </c>
      <c r="E3791" s="159"/>
      <c r="F3791" s="148" t="str">
        <f>IFERROR(VLOOKUP(CONCATENATE(G3791,E3791),LOTES!$A$6:$D$1002,4,0),"")</f>
        <v/>
      </c>
      <c r="H3791" s="136" t="str">
        <f>IFERROR(VLOOKUP(CONCATENATE(G3791,E3791),LOTES!$A$6:$F$1000,6,0),"")</f>
        <v/>
      </c>
      <c r="I3791" s="132" t="str">
        <f t="shared" si="432"/>
        <v/>
      </c>
      <c r="R3791" s="132" t="str">
        <f>IFERROR(VLOOKUP(Q3791,PROVEEDORES!$A$2:$B$100,2,0),"")</f>
        <v/>
      </c>
      <c r="U3791" s="127" t="str">
        <f>IFERROR(VLOOKUP(V3791,TRANSPORTE!$A$4:$B$99,2,0),"")</f>
        <v/>
      </c>
      <c r="Y3791" s="127" t="str">
        <f>IFERROR(VLOOKUP(V3791,TRANSPORTE!$A$4:$C$99,3,0),"")</f>
        <v/>
      </c>
      <c r="Z3791" s="127" t="str">
        <f>IFERROR(VLOOKUP(V3791,TRANSPORTE!$A$4:$D$99,4,0),"")</f>
        <v/>
      </c>
      <c r="AA3791" s="127" t="str">
        <f>IFERROR(VLOOKUP(V3791,TRANSPORTE!$A$4:$E$99,5,0),"")</f>
        <v/>
      </c>
      <c r="AB3791" s="127" t="str">
        <f t="shared" si="434"/>
        <v/>
      </c>
      <c r="AC3791" s="127" t="str">
        <f t="shared" si="433"/>
        <v/>
      </c>
      <c r="AE3791" s="132" t="str">
        <f t="shared" si="431"/>
        <v/>
      </c>
      <c r="AH3791" s="127" t="str">
        <f t="shared" si="430"/>
        <v/>
      </c>
    </row>
    <row r="3792" spans="2:34" x14ac:dyDescent="0.3">
      <c r="B3792" s="127" t="str">
        <f t="shared" si="428"/>
        <v/>
      </c>
      <c r="C3792" s="127" t="str">
        <f t="shared" si="429"/>
        <v/>
      </c>
      <c r="E3792" s="159"/>
      <c r="F3792" s="148" t="str">
        <f>IFERROR(VLOOKUP(CONCATENATE(G3792,E3792),LOTES!$A$6:$D$1002,4,0),"")</f>
        <v/>
      </c>
      <c r="H3792" s="136" t="str">
        <f>IFERROR(VLOOKUP(CONCATENATE(G3792,E3792),LOTES!$A$6:$F$1000,6,0),"")</f>
        <v/>
      </c>
      <c r="I3792" s="132" t="str">
        <f t="shared" si="432"/>
        <v/>
      </c>
      <c r="R3792" s="132" t="str">
        <f>IFERROR(VLOOKUP(Q3792,PROVEEDORES!$A$2:$B$100,2,0),"")</f>
        <v/>
      </c>
      <c r="U3792" s="127" t="str">
        <f>IFERROR(VLOOKUP(V3792,TRANSPORTE!$A$4:$B$99,2,0),"")</f>
        <v/>
      </c>
      <c r="Y3792" s="127" t="str">
        <f>IFERROR(VLOOKUP(V3792,TRANSPORTE!$A$4:$C$99,3,0),"")</f>
        <v/>
      </c>
      <c r="Z3792" s="127" t="str">
        <f>IFERROR(VLOOKUP(V3792,TRANSPORTE!$A$4:$D$99,4,0),"")</f>
        <v/>
      </c>
      <c r="AA3792" s="127" t="str">
        <f>IFERROR(VLOOKUP(V3792,TRANSPORTE!$A$4:$E$99,5,0),"")</f>
        <v/>
      </c>
      <c r="AB3792" s="127" t="str">
        <f t="shared" si="434"/>
        <v/>
      </c>
      <c r="AC3792" s="127" t="str">
        <f t="shared" si="433"/>
        <v/>
      </c>
      <c r="AE3792" s="132" t="str">
        <f t="shared" si="431"/>
        <v/>
      </c>
      <c r="AH3792" s="127" t="str">
        <f t="shared" si="430"/>
        <v/>
      </c>
    </row>
    <row r="3793" spans="2:34" x14ac:dyDescent="0.3">
      <c r="B3793" s="127" t="str">
        <f t="shared" si="428"/>
        <v/>
      </c>
      <c r="C3793" s="127" t="str">
        <f t="shared" si="429"/>
        <v/>
      </c>
      <c r="E3793" s="159"/>
      <c r="F3793" s="148" t="str">
        <f>IFERROR(VLOOKUP(CONCATENATE(G3793,E3793),LOTES!$A$6:$D$1002,4,0),"")</f>
        <v/>
      </c>
      <c r="H3793" s="136" t="str">
        <f>IFERROR(VLOOKUP(CONCATENATE(G3793,E3793),LOTES!$A$6:$F$1000,6,0),"")</f>
        <v/>
      </c>
      <c r="I3793" s="132" t="str">
        <f t="shared" si="432"/>
        <v/>
      </c>
      <c r="R3793" s="132" t="str">
        <f>IFERROR(VLOOKUP(Q3793,PROVEEDORES!$A$2:$B$100,2,0),"")</f>
        <v/>
      </c>
      <c r="U3793" s="127" t="str">
        <f>IFERROR(VLOOKUP(V3793,TRANSPORTE!$A$4:$B$99,2,0),"")</f>
        <v/>
      </c>
      <c r="Y3793" s="127" t="str">
        <f>IFERROR(VLOOKUP(V3793,TRANSPORTE!$A$4:$C$99,3,0),"")</f>
        <v/>
      </c>
      <c r="Z3793" s="127" t="str">
        <f>IFERROR(VLOOKUP(V3793,TRANSPORTE!$A$4:$D$99,4,0),"")</f>
        <v/>
      </c>
      <c r="AA3793" s="127" t="str">
        <f>IFERROR(VLOOKUP(V3793,TRANSPORTE!$A$4:$E$99,5,0),"")</f>
        <v/>
      </c>
      <c r="AB3793" s="127" t="str">
        <f t="shared" si="434"/>
        <v/>
      </c>
      <c r="AC3793" s="127" t="str">
        <f t="shared" si="433"/>
        <v/>
      </c>
      <c r="AE3793" s="132" t="str">
        <f t="shared" si="431"/>
        <v/>
      </c>
      <c r="AH3793" s="127" t="str">
        <f t="shared" si="430"/>
        <v/>
      </c>
    </row>
    <row r="3794" spans="2:34" x14ac:dyDescent="0.3">
      <c r="B3794" s="127" t="str">
        <f t="shared" si="428"/>
        <v/>
      </c>
      <c r="C3794" s="127" t="str">
        <f t="shared" si="429"/>
        <v/>
      </c>
      <c r="E3794" s="159"/>
      <c r="F3794" s="148" t="str">
        <f>IFERROR(VLOOKUP(CONCATENATE(G3794,E3794),LOTES!$A$6:$D$1002,4,0),"")</f>
        <v/>
      </c>
      <c r="H3794" s="136" t="str">
        <f>IFERROR(VLOOKUP(CONCATENATE(G3794,E3794),LOTES!$A$6:$F$1000,6,0),"")</f>
        <v/>
      </c>
      <c r="I3794" s="132" t="str">
        <f t="shared" si="432"/>
        <v/>
      </c>
      <c r="R3794" s="132" t="str">
        <f>IFERROR(VLOOKUP(Q3794,PROVEEDORES!$A$2:$B$100,2,0),"")</f>
        <v/>
      </c>
      <c r="U3794" s="127" t="str">
        <f>IFERROR(VLOOKUP(V3794,TRANSPORTE!$A$4:$B$99,2,0),"")</f>
        <v/>
      </c>
      <c r="Y3794" s="127" t="str">
        <f>IFERROR(VLOOKUP(V3794,TRANSPORTE!$A$4:$C$99,3,0),"")</f>
        <v/>
      </c>
      <c r="Z3794" s="127" t="str">
        <f>IFERROR(VLOOKUP(V3794,TRANSPORTE!$A$4:$D$99,4,0),"")</f>
        <v/>
      </c>
      <c r="AA3794" s="127" t="str">
        <f>IFERROR(VLOOKUP(V3794,TRANSPORTE!$A$4:$E$99,5,0),"")</f>
        <v/>
      </c>
      <c r="AB3794" s="127" t="str">
        <f t="shared" si="434"/>
        <v/>
      </c>
      <c r="AC3794" s="127" t="str">
        <f t="shared" si="433"/>
        <v/>
      </c>
      <c r="AE3794" s="132" t="str">
        <f t="shared" si="431"/>
        <v/>
      </c>
      <c r="AH3794" s="127" t="str">
        <f t="shared" si="430"/>
        <v/>
      </c>
    </row>
    <row r="3795" spans="2:34" x14ac:dyDescent="0.3">
      <c r="B3795" s="127" t="str">
        <f t="shared" si="428"/>
        <v/>
      </c>
      <c r="C3795" s="127" t="str">
        <f t="shared" si="429"/>
        <v/>
      </c>
      <c r="E3795" s="159"/>
      <c r="F3795" s="148" t="str">
        <f>IFERROR(VLOOKUP(CONCATENATE(G3795,E3795),LOTES!$A$6:$D$1002,4,0),"")</f>
        <v/>
      </c>
      <c r="H3795" s="136" t="str">
        <f>IFERROR(VLOOKUP(CONCATENATE(G3795,E3795),LOTES!$A$6:$F$1000,6,0),"")</f>
        <v/>
      </c>
      <c r="I3795" s="132" t="str">
        <f t="shared" si="432"/>
        <v/>
      </c>
      <c r="R3795" s="132" t="str">
        <f>IFERROR(VLOOKUP(Q3795,PROVEEDORES!$A$2:$B$100,2,0),"")</f>
        <v/>
      </c>
      <c r="U3795" s="127" t="str">
        <f>IFERROR(VLOOKUP(V3795,TRANSPORTE!$A$4:$B$99,2,0),"")</f>
        <v/>
      </c>
      <c r="Y3795" s="127" t="str">
        <f>IFERROR(VLOOKUP(V3795,TRANSPORTE!$A$4:$C$99,3,0),"")</f>
        <v/>
      </c>
      <c r="Z3795" s="127" t="str">
        <f>IFERROR(VLOOKUP(V3795,TRANSPORTE!$A$4:$D$99,4,0),"")</f>
        <v/>
      </c>
      <c r="AA3795" s="127" t="str">
        <f>IFERROR(VLOOKUP(V3795,TRANSPORTE!$A$4:$E$99,5,0),"")</f>
        <v/>
      </c>
      <c r="AB3795" s="127" t="str">
        <f t="shared" si="434"/>
        <v/>
      </c>
      <c r="AC3795" s="127" t="str">
        <f t="shared" si="433"/>
        <v/>
      </c>
      <c r="AE3795" s="132" t="str">
        <f t="shared" si="431"/>
        <v/>
      </c>
      <c r="AH3795" s="127" t="str">
        <f t="shared" si="430"/>
        <v/>
      </c>
    </row>
    <row r="3796" spans="2:34" x14ac:dyDescent="0.3">
      <c r="B3796" s="127" t="str">
        <f t="shared" si="428"/>
        <v/>
      </c>
      <c r="C3796" s="127" t="str">
        <f t="shared" si="429"/>
        <v/>
      </c>
      <c r="E3796" s="159"/>
      <c r="F3796" s="148" t="str">
        <f>IFERROR(VLOOKUP(CONCATENATE(G3796,E3796),LOTES!$A$6:$D$1002,4,0),"")</f>
        <v/>
      </c>
      <c r="H3796" s="136" t="str">
        <f>IFERROR(VLOOKUP(CONCATENATE(G3796,E3796),LOTES!$A$6:$F$1000,6,0),"")</f>
        <v/>
      </c>
      <c r="I3796" s="132" t="str">
        <f t="shared" si="432"/>
        <v/>
      </c>
      <c r="R3796" s="132" t="str">
        <f>IFERROR(VLOOKUP(Q3796,PROVEEDORES!$A$2:$B$100,2,0),"")</f>
        <v/>
      </c>
      <c r="U3796" s="127" t="str">
        <f>IFERROR(VLOOKUP(V3796,TRANSPORTE!$A$4:$B$99,2,0),"")</f>
        <v/>
      </c>
      <c r="Y3796" s="127" t="str">
        <f>IFERROR(VLOOKUP(V3796,TRANSPORTE!$A$4:$C$99,3,0),"")</f>
        <v/>
      </c>
      <c r="Z3796" s="127" t="str">
        <f>IFERROR(VLOOKUP(V3796,TRANSPORTE!$A$4:$D$99,4,0),"")</f>
        <v/>
      </c>
      <c r="AA3796" s="127" t="str">
        <f>IFERROR(VLOOKUP(V3796,TRANSPORTE!$A$4:$E$99,5,0),"")</f>
        <v/>
      </c>
      <c r="AB3796" s="127" t="str">
        <f t="shared" si="434"/>
        <v/>
      </c>
      <c r="AC3796" s="127" t="str">
        <f t="shared" si="433"/>
        <v/>
      </c>
      <c r="AE3796" s="132" t="str">
        <f t="shared" si="431"/>
        <v/>
      </c>
      <c r="AH3796" s="127" t="str">
        <f t="shared" si="430"/>
        <v/>
      </c>
    </row>
    <row r="3797" spans="2:34" x14ac:dyDescent="0.3">
      <c r="B3797" s="127" t="str">
        <f t="shared" si="428"/>
        <v/>
      </c>
      <c r="C3797" s="127" t="str">
        <f t="shared" si="429"/>
        <v/>
      </c>
      <c r="E3797" s="159"/>
      <c r="F3797" s="148" t="str">
        <f>IFERROR(VLOOKUP(CONCATENATE(G3797,E3797),LOTES!$A$6:$D$1002,4,0),"")</f>
        <v/>
      </c>
      <c r="H3797" s="136" t="str">
        <f>IFERROR(VLOOKUP(CONCATENATE(G3797,E3797),LOTES!$A$6:$F$1000,6,0),"")</f>
        <v/>
      </c>
      <c r="I3797" s="132" t="str">
        <f t="shared" si="432"/>
        <v/>
      </c>
      <c r="R3797" s="132" t="str">
        <f>IFERROR(VLOOKUP(Q3797,PROVEEDORES!$A$2:$B$100,2,0),"")</f>
        <v/>
      </c>
      <c r="U3797" s="127" t="str">
        <f>IFERROR(VLOOKUP(V3797,TRANSPORTE!$A$4:$B$99,2,0),"")</f>
        <v/>
      </c>
      <c r="Y3797" s="127" t="str">
        <f>IFERROR(VLOOKUP(V3797,TRANSPORTE!$A$4:$C$99,3,0),"")</f>
        <v/>
      </c>
      <c r="Z3797" s="127" t="str">
        <f>IFERROR(VLOOKUP(V3797,TRANSPORTE!$A$4:$D$99,4,0),"")</f>
        <v/>
      </c>
      <c r="AA3797" s="127" t="str">
        <f>IFERROR(VLOOKUP(V3797,TRANSPORTE!$A$4:$E$99,5,0),"")</f>
        <v/>
      </c>
      <c r="AB3797" s="127" t="str">
        <f t="shared" si="434"/>
        <v/>
      </c>
      <c r="AC3797" s="127" t="str">
        <f t="shared" si="433"/>
        <v/>
      </c>
      <c r="AE3797" s="132" t="str">
        <f t="shared" si="431"/>
        <v/>
      </c>
      <c r="AH3797" s="127" t="str">
        <f t="shared" si="430"/>
        <v/>
      </c>
    </row>
    <row r="3798" spans="2:34" x14ac:dyDescent="0.3">
      <c r="B3798" s="127" t="str">
        <f t="shared" si="428"/>
        <v/>
      </c>
      <c r="C3798" s="127" t="str">
        <f t="shared" si="429"/>
        <v/>
      </c>
      <c r="E3798" s="159"/>
      <c r="F3798" s="148" t="str">
        <f>IFERROR(VLOOKUP(CONCATENATE(G3798,E3798),LOTES!$A$6:$D$1002,4,0),"")</f>
        <v/>
      </c>
      <c r="H3798" s="136" t="str">
        <f>IFERROR(VLOOKUP(CONCATENATE(G3798,E3798),LOTES!$A$6:$F$1000,6,0),"")</f>
        <v/>
      </c>
      <c r="I3798" s="132" t="str">
        <f t="shared" si="432"/>
        <v/>
      </c>
      <c r="R3798" s="132" t="str">
        <f>IFERROR(VLOOKUP(Q3798,PROVEEDORES!$A$2:$B$100,2,0),"")</f>
        <v/>
      </c>
      <c r="U3798" s="127" t="str">
        <f>IFERROR(VLOOKUP(V3798,TRANSPORTE!$A$4:$B$99,2,0),"")</f>
        <v/>
      </c>
      <c r="Y3798" s="127" t="str">
        <f>IFERROR(VLOOKUP(V3798,TRANSPORTE!$A$4:$C$99,3,0),"")</f>
        <v/>
      </c>
      <c r="Z3798" s="127" t="str">
        <f>IFERROR(VLOOKUP(V3798,TRANSPORTE!$A$4:$D$99,4,0),"")</f>
        <v/>
      </c>
      <c r="AA3798" s="127" t="str">
        <f>IFERROR(VLOOKUP(V3798,TRANSPORTE!$A$4:$E$99,5,0),"")</f>
        <v/>
      </c>
      <c r="AB3798" s="127" t="str">
        <f t="shared" si="434"/>
        <v/>
      </c>
      <c r="AC3798" s="127" t="str">
        <f t="shared" si="433"/>
        <v/>
      </c>
      <c r="AE3798" s="132" t="str">
        <f t="shared" si="431"/>
        <v/>
      </c>
      <c r="AH3798" s="127" t="str">
        <f t="shared" si="430"/>
        <v/>
      </c>
    </row>
    <row r="3799" spans="2:34" x14ac:dyDescent="0.3">
      <c r="B3799" s="127" t="str">
        <f t="shared" si="428"/>
        <v/>
      </c>
      <c r="C3799" s="127" t="str">
        <f t="shared" si="429"/>
        <v/>
      </c>
      <c r="E3799" s="159"/>
      <c r="F3799" s="148" t="str">
        <f>IFERROR(VLOOKUP(CONCATENATE(G3799,E3799),LOTES!$A$6:$D$1002,4,0),"")</f>
        <v/>
      </c>
      <c r="H3799" s="136" t="str">
        <f>IFERROR(VLOOKUP(CONCATENATE(G3799,E3799),LOTES!$A$6:$F$1000,6,0),"")</f>
        <v/>
      </c>
      <c r="I3799" s="132" t="str">
        <f t="shared" si="432"/>
        <v/>
      </c>
      <c r="R3799" s="132" t="str">
        <f>IFERROR(VLOOKUP(Q3799,PROVEEDORES!$A$2:$B$100,2,0),"")</f>
        <v/>
      </c>
      <c r="U3799" s="127" t="str">
        <f>IFERROR(VLOOKUP(V3799,TRANSPORTE!$A$4:$B$99,2,0),"")</f>
        <v/>
      </c>
      <c r="Y3799" s="127" t="str">
        <f>IFERROR(VLOOKUP(V3799,TRANSPORTE!$A$4:$C$99,3,0),"")</f>
        <v/>
      </c>
      <c r="Z3799" s="127" t="str">
        <f>IFERROR(VLOOKUP(V3799,TRANSPORTE!$A$4:$D$99,4,0),"")</f>
        <v/>
      </c>
      <c r="AA3799" s="127" t="str">
        <f>IFERROR(VLOOKUP(V3799,TRANSPORTE!$A$4:$E$99,5,0),"")</f>
        <v/>
      </c>
      <c r="AB3799" s="127" t="str">
        <f t="shared" si="434"/>
        <v/>
      </c>
      <c r="AC3799" s="127" t="str">
        <f t="shared" si="433"/>
        <v/>
      </c>
      <c r="AE3799" s="132" t="str">
        <f t="shared" si="431"/>
        <v/>
      </c>
      <c r="AH3799" s="127" t="str">
        <f t="shared" si="430"/>
        <v/>
      </c>
    </row>
    <row r="3800" spans="2:34" x14ac:dyDescent="0.3">
      <c r="B3800" s="127" t="str">
        <f t="shared" si="428"/>
        <v/>
      </c>
      <c r="C3800" s="127" t="str">
        <f t="shared" si="429"/>
        <v/>
      </c>
      <c r="E3800" s="159"/>
      <c r="F3800" s="148" t="str">
        <f>IFERROR(VLOOKUP(CONCATENATE(G3800,E3800),LOTES!$A$6:$D$1002,4,0),"")</f>
        <v/>
      </c>
      <c r="H3800" s="136" t="str">
        <f>IFERROR(VLOOKUP(CONCATENATE(G3800,E3800),LOTES!$A$6:$F$1000,6,0),"")</f>
        <v/>
      </c>
      <c r="I3800" s="132" t="str">
        <f t="shared" si="432"/>
        <v/>
      </c>
      <c r="R3800" s="132" t="str">
        <f>IFERROR(VLOOKUP(Q3800,PROVEEDORES!$A$2:$B$100,2,0),"")</f>
        <v/>
      </c>
      <c r="U3800" s="127" t="str">
        <f>IFERROR(VLOOKUP(V3800,TRANSPORTE!$A$4:$B$99,2,0),"")</f>
        <v/>
      </c>
      <c r="Y3800" s="127" t="str">
        <f>IFERROR(VLOOKUP(V3800,TRANSPORTE!$A$4:$C$99,3,0),"")</f>
        <v/>
      </c>
      <c r="Z3800" s="127" t="str">
        <f>IFERROR(VLOOKUP(V3800,TRANSPORTE!$A$4:$D$99,4,0),"")</f>
        <v/>
      </c>
      <c r="AA3800" s="127" t="str">
        <f>IFERROR(VLOOKUP(V3800,TRANSPORTE!$A$4:$E$99,5,0),"")</f>
        <v/>
      </c>
      <c r="AB3800" s="127" t="str">
        <f t="shared" si="434"/>
        <v/>
      </c>
      <c r="AC3800" s="127" t="str">
        <f t="shared" si="433"/>
        <v/>
      </c>
      <c r="AE3800" s="132" t="str">
        <f t="shared" si="431"/>
        <v/>
      </c>
      <c r="AH3800" s="127" t="str">
        <f t="shared" si="430"/>
        <v/>
      </c>
    </row>
    <row r="3801" spans="2:34" x14ac:dyDescent="0.3">
      <c r="B3801" s="127" t="str">
        <f t="shared" si="428"/>
        <v/>
      </c>
      <c r="C3801" s="127" t="str">
        <f t="shared" si="429"/>
        <v/>
      </c>
      <c r="E3801" s="159"/>
      <c r="F3801" s="148" t="str">
        <f>IFERROR(VLOOKUP(CONCATENATE(G3801,E3801),LOTES!$A$6:$D$1002,4,0),"")</f>
        <v/>
      </c>
      <c r="H3801" s="136" t="str">
        <f>IFERROR(VLOOKUP(CONCATENATE(G3801,E3801),LOTES!$A$6:$F$1000,6,0),"")</f>
        <v/>
      </c>
      <c r="I3801" s="132" t="str">
        <f t="shared" si="432"/>
        <v/>
      </c>
      <c r="R3801" s="132" t="str">
        <f>IFERROR(VLOOKUP(Q3801,PROVEEDORES!$A$2:$B$100,2,0),"")</f>
        <v/>
      </c>
      <c r="U3801" s="127" t="str">
        <f>IFERROR(VLOOKUP(V3801,TRANSPORTE!$A$4:$B$99,2,0),"")</f>
        <v/>
      </c>
      <c r="Y3801" s="127" t="str">
        <f>IFERROR(VLOOKUP(V3801,TRANSPORTE!$A$4:$C$99,3,0),"")</f>
        <v/>
      </c>
      <c r="Z3801" s="127" t="str">
        <f>IFERROR(VLOOKUP(V3801,TRANSPORTE!$A$4:$D$99,4,0),"")</f>
        <v/>
      </c>
      <c r="AA3801" s="127" t="str">
        <f>IFERROR(VLOOKUP(V3801,TRANSPORTE!$A$4:$E$99,5,0),"")</f>
        <v/>
      </c>
      <c r="AB3801" s="127" t="str">
        <f t="shared" si="434"/>
        <v/>
      </c>
      <c r="AC3801" s="127" t="str">
        <f t="shared" si="433"/>
        <v/>
      </c>
      <c r="AE3801" s="132" t="str">
        <f t="shared" si="431"/>
        <v/>
      </c>
      <c r="AH3801" s="127" t="str">
        <f t="shared" si="430"/>
        <v/>
      </c>
    </row>
    <row r="3802" spans="2:34" x14ac:dyDescent="0.3">
      <c r="B3802" s="127" t="str">
        <f t="shared" si="428"/>
        <v/>
      </c>
      <c r="C3802" s="127" t="str">
        <f t="shared" si="429"/>
        <v/>
      </c>
      <c r="E3802" s="159"/>
      <c r="F3802" s="148" t="str">
        <f>IFERROR(VLOOKUP(CONCATENATE(G3802,E3802),LOTES!$A$6:$D$1002,4,0),"")</f>
        <v/>
      </c>
      <c r="H3802" s="136" t="str">
        <f>IFERROR(VLOOKUP(CONCATENATE(G3802,E3802),LOTES!$A$6:$F$1000,6,0),"")</f>
        <v/>
      </c>
      <c r="I3802" s="132" t="str">
        <f t="shared" si="432"/>
        <v/>
      </c>
      <c r="R3802" s="132" t="str">
        <f>IFERROR(VLOOKUP(Q3802,PROVEEDORES!$A$2:$B$100,2,0),"")</f>
        <v/>
      </c>
      <c r="U3802" s="127" t="str">
        <f>IFERROR(VLOOKUP(V3802,TRANSPORTE!$A$4:$B$99,2,0),"")</f>
        <v/>
      </c>
      <c r="Y3802" s="127" t="str">
        <f>IFERROR(VLOOKUP(V3802,TRANSPORTE!$A$4:$C$99,3,0),"")</f>
        <v/>
      </c>
      <c r="Z3802" s="127" t="str">
        <f>IFERROR(VLOOKUP(V3802,TRANSPORTE!$A$4:$D$99,4,0),"")</f>
        <v/>
      </c>
      <c r="AA3802" s="127" t="str">
        <f>IFERROR(VLOOKUP(V3802,TRANSPORTE!$A$4:$E$99,5,0),"")</f>
        <v/>
      </c>
      <c r="AB3802" s="127" t="str">
        <f t="shared" si="434"/>
        <v/>
      </c>
      <c r="AC3802" s="127" t="str">
        <f t="shared" si="433"/>
        <v/>
      </c>
      <c r="AE3802" s="132" t="str">
        <f t="shared" si="431"/>
        <v/>
      </c>
      <c r="AH3802" s="127" t="str">
        <f t="shared" si="430"/>
        <v/>
      </c>
    </row>
    <row r="3803" spans="2:34" x14ac:dyDescent="0.3">
      <c r="B3803" s="127" t="str">
        <f t="shared" si="428"/>
        <v/>
      </c>
      <c r="C3803" s="127" t="str">
        <f t="shared" si="429"/>
        <v/>
      </c>
      <c r="E3803" s="159"/>
      <c r="F3803" s="148" t="str">
        <f>IFERROR(VLOOKUP(CONCATENATE(G3803,E3803),LOTES!$A$6:$D$1002,4,0),"")</f>
        <v/>
      </c>
      <c r="H3803" s="136" t="str">
        <f>IFERROR(VLOOKUP(CONCATENATE(G3803,E3803),LOTES!$A$6:$F$1000,6,0),"")</f>
        <v/>
      </c>
      <c r="I3803" s="132" t="str">
        <f t="shared" si="432"/>
        <v/>
      </c>
      <c r="R3803" s="132" t="str">
        <f>IFERROR(VLOOKUP(Q3803,PROVEEDORES!$A$2:$B$100,2,0),"")</f>
        <v/>
      </c>
      <c r="U3803" s="127" t="str">
        <f>IFERROR(VLOOKUP(V3803,TRANSPORTE!$A$4:$B$99,2,0),"")</f>
        <v/>
      </c>
      <c r="Y3803" s="127" t="str">
        <f>IFERROR(VLOOKUP(V3803,TRANSPORTE!$A$4:$C$99,3,0),"")</f>
        <v/>
      </c>
      <c r="Z3803" s="127" t="str">
        <f>IFERROR(VLOOKUP(V3803,TRANSPORTE!$A$4:$D$99,4,0),"")</f>
        <v/>
      </c>
      <c r="AA3803" s="127" t="str">
        <f>IFERROR(VLOOKUP(V3803,TRANSPORTE!$A$4:$E$99,5,0),"")</f>
        <v/>
      </c>
      <c r="AB3803" s="127" t="str">
        <f t="shared" si="434"/>
        <v/>
      </c>
      <c r="AC3803" s="127" t="str">
        <f t="shared" si="433"/>
        <v/>
      </c>
      <c r="AE3803" s="132" t="str">
        <f t="shared" si="431"/>
        <v/>
      </c>
      <c r="AH3803" s="127" t="str">
        <f t="shared" si="430"/>
        <v/>
      </c>
    </row>
    <row r="3804" spans="2:34" x14ac:dyDescent="0.3">
      <c r="B3804" s="127" t="str">
        <f t="shared" si="428"/>
        <v/>
      </c>
      <c r="C3804" s="127" t="str">
        <f t="shared" si="429"/>
        <v/>
      </c>
      <c r="E3804" s="159"/>
      <c r="F3804" s="148" t="str">
        <f>IFERROR(VLOOKUP(CONCATENATE(G3804,E3804),LOTES!$A$6:$D$1002,4,0),"")</f>
        <v/>
      </c>
      <c r="H3804" s="136" t="str">
        <f>IFERROR(VLOOKUP(CONCATENATE(G3804,E3804),LOTES!$A$6:$F$1000,6,0),"")</f>
        <v/>
      </c>
      <c r="I3804" s="132" t="str">
        <f t="shared" si="432"/>
        <v/>
      </c>
      <c r="R3804" s="132" t="str">
        <f>IFERROR(VLOOKUP(Q3804,PROVEEDORES!$A$2:$B$100,2,0),"")</f>
        <v/>
      </c>
      <c r="U3804" s="127" t="str">
        <f>IFERROR(VLOOKUP(V3804,TRANSPORTE!$A$4:$B$99,2,0),"")</f>
        <v/>
      </c>
      <c r="Y3804" s="127" t="str">
        <f>IFERROR(VLOOKUP(V3804,TRANSPORTE!$A$4:$C$99,3,0),"")</f>
        <v/>
      </c>
      <c r="Z3804" s="127" t="str">
        <f>IFERROR(VLOOKUP(V3804,TRANSPORTE!$A$4:$D$99,4,0),"")</f>
        <v/>
      </c>
      <c r="AA3804" s="127" t="str">
        <f>IFERROR(VLOOKUP(V3804,TRANSPORTE!$A$4:$E$99,5,0),"")</f>
        <v/>
      </c>
      <c r="AB3804" s="127" t="str">
        <f t="shared" si="434"/>
        <v/>
      </c>
      <c r="AC3804" s="127" t="str">
        <f t="shared" si="433"/>
        <v/>
      </c>
      <c r="AE3804" s="132" t="str">
        <f t="shared" si="431"/>
        <v/>
      </c>
      <c r="AH3804" s="127" t="str">
        <f t="shared" si="430"/>
        <v/>
      </c>
    </row>
    <row r="3805" spans="2:34" x14ac:dyDescent="0.3">
      <c r="B3805" s="127" t="str">
        <f t="shared" si="428"/>
        <v/>
      </c>
      <c r="C3805" s="127" t="str">
        <f t="shared" si="429"/>
        <v/>
      </c>
      <c r="E3805" s="159"/>
      <c r="F3805" s="148" t="str">
        <f>IFERROR(VLOOKUP(CONCATENATE(G3805,E3805),LOTES!$A$6:$D$1002,4,0),"")</f>
        <v/>
      </c>
      <c r="H3805" s="136" t="str">
        <f>IFERROR(VLOOKUP(CONCATENATE(G3805,E3805),LOTES!$A$6:$F$1000,6,0),"")</f>
        <v/>
      </c>
      <c r="I3805" s="132" t="str">
        <f t="shared" si="432"/>
        <v/>
      </c>
      <c r="R3805" s="132" t="str">
        <f>IFERROR(VLOOKUP(Q3805,PROVEEDORES!$A$2:$B$100,2,0),"")</f>
        <v/>
      </c>
      <c r="U3805" s="127" t="str">
        <f>IFERROR(VLOOKUP(V3805,TRANSPORTE!$A$4:$B$99,2,0),"")</f>
        <v/>
      </c>
      <c r="Y3805" s="127" t="str">
        <f>IFERROR(VLOOKUP(V3805,TRANSPORTE!$A$4:$C$99,3,0),"")</f>
        <v/>
      </c>
      <c r="Z3805" s="127" t="str">
        <f>IFERROR(VLOOKUP(V3805,TRANSPORTE!$A$4:$D$99,4,0),"")</f>
        <v/>
      </c>
      <c r="AA3805" s="127" t="str">
        <f>IFERROR(VLOOKUP(V3805,TRANSPORTE!$A$4:$E$99,5,0),"")</f>
        <v/>
      </c>
      <c r="AB3805" s="127" t="str">
        <f t="shared" si="434"/>
        <v/>
      </c>
      <c r="AC3805" s="127" t="str">
        <f t="shared" si="433"/>
        <v/>
      </c>
      <c r="AE3805" s="132" t="str">
        <f t="shared" si="431"/>
        <v/>
      </c>
      <c r="AH3805" s="127" t="str">
        <f t="shared" si="430"/>
        <v/>
      </c>
    </row>
    <row r="3806" spans="2:34" x14ac:dyDescent="0.3">
      <c r="B3806" s="127" t="str">
        <f t="shared" si="428"/>
        <v/>
      </c>
      <c r="C3806" s="127" t="str">
        <f t="shared" si="429"/>
        <v/>
      </c>
      <c r="E3806" s="159"/>
      <c r="F3806" s="148" t="str">
        <f>IFERROR(VLOOKUP(CONCATENATE(G3806,E3806),LOTES!$A$6:$D$1002,4,0),"")</f>
        <v/>
      </c>
      <c r="H3806" s="136" t="str">
        <f>IFERROR(VLOOKUP(CONCATENATE(G3806,E3806),LOTES!$A$6:$F$1000,6,0),"")</f>
        <v/>
      </c>
      <c r="I3806" s="132" t="str">
        <f t="shared" si="432"/>
        <v/>
      </c>
      <c r="R3806" s="132" t="str">
        <f>IFERROR(VLOOKUP(Q3806,PROVEEDORES!$A$2:$B$100,2,0),"")</f>
        <v/>
      </c>
      <c r="U3806" s="127" t="str">
        <f>IFERROR(VLOOKUP(V3806,TRANSPORTE!$A$4:$B$99,2,0),"")</f>
        <v/>
      </c>
      <c r="Y3806" s="127" t="str">
        <f>IFERROR(VLOOKUP(V3806,TRANSPORTE!$A$4:$C$99,3,0),"")</f>
        <v/>
      </c>
      <c r="Z3806" s="127" t="str">
        <f>IFERROR(VLOOKUP(V3806,TRANSPORTE!$A$4:$D$99,4,0),"")</f>
        <v/>
      </c>
      <c r="AA3806" s="127" t="str">
        <f>IFERROR(VLOOKUP(V3806,TRANSPORTE!$A$4:$E$99,5,0),"")</f>
        <v/>
      </c>
      <c r="AB3806" s="127" t="str">
        <f t="shared" si="434"/>
        <v/>
      </c>
      <c r="AC3806" s="127" t="str">
        <f t="shared" si="433"/>
        <v/>
      </c>
      <c r="AE3806" s="132" t="str">
        <f t="shared" si="431"/>
        <v/>
      </c>
      <c r="AH3806" s="127" t="str">
        <f t="shared" si="430"/>
        <v/>
      </c>
    </row>
    <row r="3807" spans="2:34" x14ac:dyDescent="0.3">
      <c r="B3807" s="127" t="str">
        <f t="shared" si="428"/>
        <v/>
      </c>
      <c r="C3807" s="127" t="str">
        <f t="shared" si="429"/>
        <v/>
      </c>
      <c r="E3807" s="159"/>
      <c r="F3807" s="148" t="str">
        <f>IFERROR(VLOOKUP(CONCATENATE(G3807,E3807),LOTES!$A$6:$D$1002,4,0),"")</f>
        <v/>
      </c>
      <c r="H3807" s="136" t="str">
        <f>IFERROR(VLOOKUP(CONCATENATE(G3807,E3807),LOTES!$A$6:$F$1000,6,0),"")</f>
        <v/>
      </c>
      <c r="I3807" s="132" t="str">
        <f t="shared" si="432"/>
        <v/>
      </c>
      <c r="R3807" s="132" t="str">
        <f>IFERROR(VLOOKUP(Q3807,PROVEEDORES!$A$2:$B$100,2,0),"")</f>
        <v/>
      </c>
      <c r="U3807" s="127" t="str">
        <f>IFERROR(VLOOKUP(V3807,TRANSPORTE!$A$4:$B$99,2,0),"")</f>
        <v/>
      </c>
      <c r="Y3807" s="127" t="str">
        <f>IFERROR(VLOOKUP(V3807,TRANSPORTE!$A$4:$C$99,3,0),"")</f>
        <v/>
      </c>
      <c r="Z3807" s="127" t="str">
        <f>IFERROR(VLOOKUP(V3807,TRANSPORTE!$A$4:$D$99,4,0),"")</f>
        <v/>
      </c>
      <c r="AA3807" s="127" t="str">
        <f>IFERROR(VLOOKUP(V3807,TRANSPORTE!$A$4:$E$99,5,0),"")</f>
        <v/>
      </c>
      <c r="AB3807" s="127" t="str">
        <f t="shared" si="434"/>
        <v/>
      </c>
      <c r="AC3807" s="127" t="str">
        <f t="shared" si="433"/>
        <v/>
      </c>
      <c r="AE3807" s="132" t="str">
        <f t="shared" si="431"/>
        <v/>
      </c>
      <c r="AH3807" s="127" t="str">
        <f t="shared" si="430"/>
        <v/>
      </c>
    </row>
    <row r="3808" spans="2:34" x14ac:dyDescent="0.3">
      <c r="B3808" s="127" t="str">
        <f t="shared" si="428"/>
        <v/>
      </c>
      <c r="C3808" s="127" t="str">
        <f t="shared" si="429"/>
        <v/>
      </c>
      <c r="E3808" s="159"/>
      <c r="F3808" s="148" t="str">
        <f>IFERROR(VLOOKUP(CONCATENATE(G3808,E3808),LOTES!$A$6:$D$1002,4,0),"")</f>
        <v/>
      </c>
      <c r="H3808" s="136" t="str">
        <f>IFERROR(VLOOKUP(CONCATENATE(G3808,E3808),LOTES!$A$6:$F$1000,6,0),"")</f>
        <v/>
      </c>
      <c r="I3808" s="132" t="str">
        <f t="shared" si="432"/>
        <v/>
      </c>
      <c r="R3808" s="132" t="str">
        <f>IFERROR(VLOOKUP(Q3808,PROVEEDORES!$A$2:$B$100,2,0),"")</f>
        <v/>
      </c>
      <c r="U3808" s="127" t="str">
        <f>IFERROR(VLOOKUP(V3808,TRANSPORTE!$A$4:$B$99,2,0),"")</f>
        <v/>
      </c>
      <c r="Y3808" s="127" t="str">
        <f>IFERROR(VLOOKUP(V3808,TRANSPORTE!$A$4:$C$99,3,0),"")</f>
        <v/>
      </c>
      <c r="Z3808" s="127" t="str">
        <f>IFERROR(VLOOKUP(V3808,TRANSPORTE!$A$4:$D$99,4,0),"")</f>
        <v/>
      </c>
      <c r="AA3808" s="127" t="str">
        <f>IFERROR(VLOOKUP(V3808,TRANSPORTE!$A$4:$E$99,5,0),"")</f>
        <v/>
      </c>
      <c r="AB3808" s="127" t="str">
        <f t="shared" si="434"/>
        <v/>
      </c>
      <c r="AC3808" s="127" t="str">
        <f t="shared" si="433"/>
        <v/>
      </c>
      <c r="AE3808" s="132" t="str">
        <f t="shared" si="431"/>
        <v/>
      </c>
      <c r="AH3808" s="127" t="str">
        <f t="shared" si="430"/>
        <v/>
      </c>
    </row>
    <row r="3809" spans="2:34" x14ac:dyDescent="0.3">
      <c r="B3809" s="127" t="str">
        <f t="shared" si="428"/>
        <v/>
      </c>
      <c r="C3809" s="127" t="str">
        <f t="shared" si="429"/>
        <v/>
      </c>
      <c r="E3809" s="159"/>
      <c r="F3809" s="148" t="str">
        <f>IFERROR(VLOOKUP(CONCATENATE(G3809,E3809),LOTES!$A$6:$D$1002,4,0),"")</f>
        <v/>
      </c>
      <c r="H3809" s="136" t="str">
        <f>IFERROR(VLOOKUP(CONCATENATE(G3809,E3809),LOTES!$A$6:$F$1000,6,0),"")</f>
        <v/>
      </c>
      <c r="I3809" s="132" t="str">
        <f t="shared" si="432"/>
        <v/>
      </c>
      <c r="R3809" s="132" t="str">
        <f>IFERROR(VLOOKUP(Q3809,PROVEEDORES!$A$2:$B$100,2,0),"")</f>
        <v/>
      </c>
      <c r="U3809" s="127" t="str">
        <f>IFERROR(VLOOKUP(V3809,TRANSPORTE!$A$4:$B$99,2,0),"")</f>
        <v/>
      </c>
      <c r="Y3809" s="127" t="str">
        <f>IFERROR(VLOOKUP(V3809,TRANSPORTE!$A$4:$C$99,3,0),"")</f>
        <v/>
      </c>
      <c r="Z3809" s="127" t="str">
        <f>IFERROR(VLOOKUP(V3809,TRANSPORTE!$A$4:$D$99,4,0),"")</f>
        <v/>
      </c>
      <c r="AA3809" s="127" t="str">
        <f>IFERROR(VLOOKUP(V3809,TRANSPORTE!$A$4:$E$99,5,0),"")</f>
        <v/>
      </c>
      <c r="AB3809" s="127" t="str">
        <f t="shared" si="434"/>
        <v/>
      </c>
      <c r="AC3809" s="127" t="str">
        <f t="shared" si="433"/>
        <v/>
      </c>
      <c r="AE3809" s="132" t="str">
        <f t="shared" si="431"/>
        <v/>
      </c>
      <c r="AH3809" s="127" t="str">
        <f t="shared" si="430"/>
        <v/>
      </c>
    </row>
    <row r="3810" spans="2:34" x14ac:dyDescent="0.3">
      <c r="B3810" s="127" t="str">
        <f t="shared" si="428"/>
        <v/>
      </c>
      <c r="C3810" s="127" t="str">
        <f t="shared" si="429"/>
        <v/>
      </c>
      <c r="E3810" s="159"/>
      <c r="F3810" s="148" t="str">
        <f>IFERROR(VLOOKUP(CONCATENATE(G3810,E3810),LOTES!$A$6:$D$1002,4,0),"")</f>
        <v/>
      </c>
      <c r="H3810" s="136" t="str">
        <f>IFERROR(VLOOKUP(CONCATENATE(G3810,E3810),LOTES!$A$6:$F$1000,6,0),"")</f>
        <v/>
      </c>
      <c r="I3810" s="132" t="str">
        <f t="shared" si="432"/>
        <v/>
      </c>
      <c r="R3810" s="132" t="str">
        <f>IFERROR(VLOOKUP(Q3810,PROVEEDORES!$A$2:$B$100,2,0),"")</f>
        <v/>
      </c>
      <c r="U3810" s="127" t="str">
        <f>IFERROR(VLOOKUP(V3810,TRANSPORTE!$A$4:$B$99,2,0),"")</f>
        <v/>
      </c>
      <c r="Y3810" s="127" t="str">
        <f>IFERROR(VLOOKUP(V3810,TRANSPORTE!$A$4:$C$99,3,0),"")</f>
        <v/>
      </c>
      <c r="Z3810" s="127" t="str">
        <f>IFERROR(VLOOKUP(V3810,TRANSPORTE!$A$4:$D$99,4,0),"")</f>
        <v/>
      </c>
      <c r="AA3810" s="127" t="str">
        <f>IFERROR(VLOOKUP(V3810,TRANSPORTE!$A$4:$E$99,5,0),"")</f>
        <v/>
      </c>
      <c r="AB3810" s="127" t="str">
        <f t="shared" si="434"/>
        <v/>
      </c>
      <c r="AC3810" s="127" t="str">
        <f t="shared" si="433"/>
        <v/>
      </c>
      <c r="AE3810" s="132" t="str">
        <f t="shared" si="431"/>
        <v/>
      </c>
      <c r="AH3810" s="127" t="str">
        <f t="shared" si="430"/>
        <v/>
      </c>
    </row>
    <row r="3811" spans="2:34" x14ac:dyDescent="0.3">
      <c r="B3811" s="127" t="str">
        <f t="shared" si="428"/>
        <v/>
      </c>
      <c r="C3811" s="127" t="str">
        <f t="shared" si="429"/>
        <v/>
      </c>
      <c r="E3811" s="159"/>
      <c r="F3811" s="148" t="str">
        <f>IFERROR(VLOOKUP(CONCATENATE(G3811,E3811),LOTES!$A$6:$D$1002,4,0),"")</f>
        <v/>
      </c>
      <c r="H3811" s="136" t="str">
        <f>IFERROR(VLOOKUP(CONCATENATE(G3811,E3811),LOTES!$A$6:$F$1000,6,0),"")</f>
        <v/>
      </c>
      <c r="I3811" s="132" t="str">
        <f t="shared" si="432"/>
        <v/>
      </c>
      <c r="R3811" s="132" t="str">
        <f>IFERROR(VLOOKUP(Q3811,PROVEEDORES!$A$2:$B$100,2,0),"")</f>
        <v/>
      </c>
      <c r="U3811" s="127" t="str">
        <f>IFERROR(VLOOKUP(V3811,TRANSPORTE!$A$4:$B$99,2,0),"")</f>
        <v/>
      </c>
      <c r="Y3811" s="127" t="str">
        <f>IFERROR(VLOOKUP(V3811,TRANSPORTE!$A$4:$C$99,3,0),"")</f>
        <v/>
      </c>
      <c r="Z3811" s="127" t="str">
        <f>IFERROR(VLOOKUP(V3811,TRANSPORTE!$A$4:$D$99,4,0),"")</f>
        <v/>
      </c>
      <c r="AA3811" s="127" t="str">
        <f>IFERROR(VLOOKUP(V3811,TRANSPORTE!$A$4:$E$99,5,0),"")</f>
        <v/>
      </c>
      <c r="AB3811" s="127" t="str">
        <f t="shared" si="434"/>
        <v/>
      </c>
      <c r="AC3811" s="127" t="str">
        <f t="shared" si="433"/>
        <v/>
      </c>
      <c r="AE3811" s="132" t="str">
        <f t="shared" si="431"/>
        <v/>
      </c>
      <c r="AH3811" s="127" t="str">
        <f t="shared" si="430"/>
        <v/>
      </c>
    </row>
    <row r="3812" spans="2:34" x14ac:dyDescent="0.3">
      <c r="B3812" s="127" t="str">
        <f t="shared" si="428"/>
        <v/>
      </c>
      <c r="C3812" s="127" t="str">
        <f t="shared" si="429"/>
        <v/>
      </c>
      <c r="E3812" s="159"/>
      <c r="F3812" s="148" t="str">
        <f>IFERROR(VLOOKUP(CONCATENATE(G3812,E3812),LOTES!$A$6:$D$1002,4,0),"")</f>
        <v/>
      </c>
      <c r="H3812" s="136" t="str">
        <f>IFERROR(VLOOKUP(CONCATENATE(G3812,E3812),LOTES!$A$6:$F$1000,6,0),"")</f>
        <v/>
      </c>
      <c r="I3812" s="132" t="str">
        <f t="shared" si="432"/>
        <v/>
      </c>
      <c r="R3812" s="132" t="str">
        <f>IFERROR(VLOOKUP(Q3812,PROVEEDORES!$A$2:$B$100,2,0),"")</f>
        <v/>
      </c>
      <c r="U3812" s="127" t="str">
        <f>IFERROR(VLOOKUP(V3812,TRANSPORTE!$A$4:$B$99,2,0),"")</f>
        <v/>
      </c>
      <c r="Y3812" s="127" t="str">
        <f>IFERROR(VLOOKUP(V3812,TRANSPORTE!$A$4:$C$99,3,0),"")</f>
        <v/>
      </c>
      <c r="Z3812" s="127" t="str">
        <f>IFERROR(VLOOKUP(V3812,TRANSPORTE!$A$4:$D$99,4,0),"")</f>
        <v/>
      </c>
      <c r="AA3812" s="127" t="str">
        <f>IFERROR(VLOOKUP(V3812,TRANSPORTE!$A$4:$E$99,5,0),"")</f>
        <v/>
      </c>
      <c r="AB3812" s="127" t="str">
        <f t="shared" si="434"/>
        <v/>
      </c>
      <c r="AC3812" s="127" t="str">
        <f t="shared" si="433"/>
        <v/>
      </c>
      <c r="AE3812" s="132" t="str">
        <f t="shared" si="431"/>
        <v/>
      </c>
      <c r="AH3812" s="127" t="str">
        <f t="shared" si="430"/>
        <v/>
      </c>
    </row>
    <row r="3813" spans="2:34" x14ac:dyDescent="0.3">
      <c r="B3813" s="127" t="str">
        <f t="shared" si="428"/>
        <v/>
      </c>
      <c r="C3813" s="127" t="str">
        <f t="shared" si="429"/>
        <v/>
      </c>
      <c r="E3813" s="159"/>
      <c r="F3813" s="148" t="str">
        <f>IFERROR(VLOOKUP(CONCATENATE(G3813,E3813),LOTES!$A$6:$D$1002,4,0),"")</f>
        <v/>
      </c>
      <c r="H3813" s="136" t="str">
        <f>IFERROR(VLOOKUP(CONCATENATE(G3813,E3813),LOTES!$A$6:$F$1000,6,0),"")</f>
        <v/>
      </c>
      <c r="I3813" s="132" t="str">
        <f t="shared" si="432"/>
        <v/>
      </c>
      <c r="R3813" s="132" t="str">
        <f>IFERROR(VLOOKUP(Q3813,PROVEEDORES!$A$2:$B$100,2,0),"")</f>
        <v/>
      </c>
      <c r="U3813" s="127" t="str">
        <f>IFERROR(VLOOKUP(V3813,TRANSPORTE!$A$4:$B$99,2,0),"")</f>
        <v/>
      </c>
      <c r="Y3813" s="127" t="str">
        <f>IFERROR(VLOOKUP(V3813,TRANSPORTE!$A$4:$C$99,3,0),"")</f>
        <v/>
      </c>
      <c r="Z3813" s="127" t="str">
        <f>IFERROR(VLOOKUP(V3813,TRANSPORTE!$A$4:$D$99,4,0),"")</f>
        <v/>
      </c>
      <c r="AA3813" s="127" t="str">
        <f>IFERROR(VLOOKUP(V3813,TRANSPORTE!$A$4:$E$99,5,0),"")</f>
        <v/>
      </c>
      <c r="AB3813" s="127" t="str">
        <f t="shared" si="434"/>
        <v/>
      </c>
      <c r="AC3813" s="127" t="str">
        <f t="shared" si="433"/>
        <v/>
      </c>
      <c r="AE3813" s="132" t="str">
        <f t="shared" si="431"/>
        <v/>
      </c>
      <c r="AH3813" s="127" t="str">
        <f t="shared" si="430"/>
        <v/>
      </c>
    </row>
    <row r="3814" spans="2:34" x14ac:dyDescent="0.3">
      <c r="B3814" s="127" t="str">
        <f t="shared" si="428"/>
        <v/>
      </c>
      <c r="C3814" s="127" t="str">
        <f t="shared" si="429"/>
        <v/>
      </c>
      <c r="E3814" s="159"/>
      <c r="F3814" s="148" t="str">
        <f>IFERROR(VLOOKUP(CONCATENATE(G3814,E3814),LOTES!$A$6:$D$1002,4,0),"")</f>
        <v/>
      </c>
      <c r="H3814" s="136" t="str">
        <f>IFERROR(VLOOKUP(CONCATENATE(G3814,E3814),LOTES!$A$6:$F$1000,6,0),"")</f>
        <v/>
      </c>
      <c r="I3814" s="132" t="str">
        <f t="shared" si="432"/>
        <v/>
      </c>
      <c r="R3814" s="132" t="str">
        <f>IFERROR(VLOOKUP(Q3814,PROVEEDORES!$A$2:$B$100,2,0),"")</f>
        <v/>
      </c>
      <c r="U3814" s="127" t="str">
        <f>IFERROR(VLOOKUP(V3814,TRANSPORTE!$A$4:$B$99,2,0),"")</f>
        <v/>
      </c>
      <c r="Y3814" s="127" t="str">
        <f>IFERROR(VLOOKUP(V3814,TRANSPORTE!$A$4:$C$99,3,0),"")</f>
        <v/>
      </c>
      <c r="Z3814" s="127" t="str">
        <f>IFERROR(VLOOKUP(V3814,TRANSPORTE!$A$4:$D$99,4,0),"")</f>
        <v/>
      </c>
      <c r="AA3814" s="127" t="str">
        <f>IFERROR(VLOOKUP(V3814,TRANSPORTE!$A$4:$E$99,5,0),"")</f>
        <v/>
      </c>
      <c r="AB3814" s="127" t="str">
        <f t="shared" si="434"/>
        <v/>
      </c>
      <c r="AC3814" s="127" t="str">
        <f t="shared" si="433"/>
        <v/>
      </c>
      <c r="AE3814" s="132" t="str">
        <f t="shared" si="431"/>
        <v/>
      </c>
      <c r="AH3814" s="127" t="str">
        <f t="shared" si="430"/>
        <v/>
      </c>
    </row>
    <row r="3815" spans="2:34" x14ac:dyDescent="0.3">
      <c r="B3815" s="127" t="str">
        <f t="shared" si="428"/>
        <v/>
      </c>
      <c r="C3815" s="127" t="str">
        <f t="shared" si="429"/>
        <v/>
      </c>
      <c r="E3815" s="159"/>
      <c r="F3815" s="148" t="str">
        <f>IFERROR(VLOOKUP(CONCATENATE(G3815,E3815),LOTES!$A$6:$D$1002,4,0),"")</f>
        <v/>
      </c>
      <c r="H3815" s="136" t="str">
        <f>IFERROR(VLOOKUP(CONCATENATE(G3815,E3815),LOTES!$A$6:$F$1000,6,0),"")</f>
        <v/>
      </c>
      <c r="I3815" s="132" t="str">
        <f t="shared" si="432"/>
        <v/>
      </c>
      <c r="R3815" s="132" t="str">
        <f>IFERROR(VLOOKUP(Q3815,PROVEEDORES!$A$2:$B$100,2,0),"")</f>
        <v/>
      </c>
      <c r="U3815" s="127" t="str">
        <f>IFERROR(VLOOKUP(V3815,TRANSPORTE!$A$4:$B$99,2,0),"")</f>
        <v/>
      </c>
      <c r="Y3815" s="127" t="str">
        <f>IFERROR(VLOOKUP(V3815,TRANSPORTE!$A$4:$C$99,3,0),"")</f>
        <v/>
      </c>
      <c r="Z3815" s="127" t="str">
        <f>IFERROR(VLOOKUP(V3815,TRANSPORTE!$A$4:$D$99,4,0),"")</f>
        <v/>
      </c>
      <c r="AA3815" s="127" t="str">
        <f>IFERROR(VLOOKUP(V3815,TRANSPORTE!$A$4:$E$99,5,0),"")</f>
        <v/>
      </c>
      <c r="AB3815" s="127" t="str">
        <f t="shared" si="434"/>
        <v/>
      </c>
      <c r="AC3815" s="127" t="str">
        <f t="shared" si="433"/>
        <v/>
      </c>
      <c r="AE3815" s="132" t="str">
        <f t="shared" si="431"/>
        <v/>
      </c>
      <c r="AH3815" s="127" t="str">
        <f t="shared" si="430"/>
        <v/>
      </c>
    </row>
    <row r="3816" spans="2:34" x14ac:dyDescent="0.3">
      <c r="B3816" s="127" t="str">
        <f t="shared" si="428"/>
        <v/>
      </c>
      <c r="C3816" s="127" t="str">
        <f t="shared" si="429"/>
        <v/>
      </c>
      <c r="E3816" s="159"/>
      <c r="F3816" s="148" t="str">
        <f>IFERROR(VLOOKUP(CONCATENATE(G3816,E3816),LOTES!$A$6:$D$1002,4,0),"")</f>
        <v/>
      </c>
      <c r="H3816" s="136" t="str">
        <f>IFERROR(VLOOKUP(CONCATENATE(G3816,E3816),LOTES!$A$6:$F$1000,6,0),"")</f>
        <v/>
      </c>
      <c r="I3816" s="132" t="str">
        <f t="shared" si="432"/>
        <v/>
      </c>
      <c r="R3816" s="132" t="str">
        <f>IFERROR(VLOOKUP(Q3816,PROVEEDORES!$A$2:$B$100,2,0),"")</f>
        <v/>
      </c>
      <c r="U3816" s="127" t="str">
        <f>IFERROR(VLOOKUP(V3816,TRANSPORTE!$A$4:$B$99,2,0),"")</f>
        <v/>
      </c>
      <c r="Y3816" s="127" t="str">
        <f>IFERROR(VLOOKUP(V3816,TRANSPORTE!$A$4:$C$99,3,0),"")</f>
        <v/>
      </c>
      <c r="Z3816" s="127" t="str">
        <f>IFERROR(VLOOKUP(V3816,TRANSPORTE!$A$4:$D$99,4,0),"")</f>
        <v/>
      </c>
      <c r="AA3816" s="127" t="str">
        <f>IFERROR(VLOOKUP(V3816,TRANSPORTE!$A$4:$E$99,5,0),"")</f>
        <v/>
      </c>
      <c r="AB3816" s="127" t="str">
        <f t="shared" si="434"/>
        <v/>
      </c>
      <c r="AC3816" s="127" t="str">
        <f t="shared" si="433"/>
        <v/>
      </c>
      <c r="AE3816" s="132" t="str">
        <f t="shared" si="431"/>
        <v/>
      </c>
      <c r="AH3816" s="127" t="str">
        <f t="shared" si="430"/>
        <v/>
      </c>
    </row>
    <row r="3817" spans="2:34" x14ac:dyDescent="0.3">
      <c r="B3817" s="127" t="str">
        <f t="shared" si="428"/>
        <v/>
      </c>
      <c r="C3817" s="127" t="str">
        <f t="shared" si="429"/>
        <v/>
      </c>
      <c r="E3817" s="159"/>
      <c r="F3817" s="148" t="str">
        <f>IFERROR(VLOOKUP(CONCATENATE(G3817,E3817),LOTES!$A$6:$D$1002,4,0),"")</f>
        <v/>
      </c>
      <c r="H3817" s="136" t="str">
        <f>IFERROR(VLOOKUP(CONCATENATE(G3817,E3817),LOTES!$A$6:$F$1000,6,0),"")</f>
        <v/>
      </c>
      <c r="I3817" s="132" t="str">
        <f t="shared" si="432"/>
        <v/>
      </c>
      <c r="R3817" s="132" t="str">
        <f>IFERROR(VLOOKUP(Q3817,PROVEEDORES!$A$2:$B$100,2,0),"")</f>
        <v/>
      </c>
      <c r="U3817" s="127" t="str">
        <f>IFERROR(VLOOKUP(V3817,TRANSPORTE!$A$4:$B$99,2,0),"")</f>
        <v/>
      </c>
      <c r="Y3817" s="127" t="str">
        <f>IFERROR(VLOOKUP(V3817,TRANSPORTE!$A$4:$C$99,3,0),"")</f>
        <v/>
      </c>
      <c r="Z3817" s="127" t="str">
        <f>IFERROR(VLOOKUP(V3817,TRANSPORTE!$A$4:$D$99,4,0),"")</f>
        <v/>
      </c>
      <c r="AA3817" s="127" t="str">
        <f>IFERROR(VLOOKUP(V3817,TRANSPORTE!$A$4:$E$99,5,0),"")</f>
        <v/>
      </c>
      <c r="AB3817" s="127" t="str">
        <f t="shared" si="434"/>
        <v/>
      </c>
      <c r="AC3817" s="127" t="str">
        <f t="shared" si="433"/>
        <v/>
      </c>
      <c r="AE3817" s="132" t="str">
        <f t="shared" si="431"/>
        <v/>
      </c>
      <c r="AH3817" s="127" t="str">
        <f t="shared" si="430"/>
        <v/>
      </c>
    </row>
    <row r="3818" spans="2:34" x14ac:dyDescent="0.3">
      <c r="B3818" s="127" t="str">
        <f t="shared" si="428"/>
        <v/>
      </c>
      <c r="C3818" s="127" t="str">
        <f t="shared" si="429"/>
        <v/>
      </c>
      <c r="E3818" s="159"/>
      <c r="F3818" s="148" t="str">
        <f>IFERROR(VLOOKUP(CONCATENATE(G3818,E3818),LOTES!$A$6:$D$1002,4,0),"")</f>
        <v/>
      </c>
      <c r="H3818" s="136" t="str">
        <f>IFERROR(VLOOKUP(CONCATENATE(G3818,E3818),LOTES!$A$6:$F$1000,6,0),"")</f>
        <v/>
      </c>
      <c r="I3818" s="132" t="str">
        <f t="shared" si="432"/>
        <v/>
      </c>
      <c r="R3818" s="132" t="str">
        <f>IFERROR(VLOOKUP(Q3818,PROVEEDORES!$A$2:$B$100,2,0),"")</f>
        <v/>
      </c>
      <c r="U3818" s="127" t="str">
        <f>IFERROR(VLOOKUP(V3818,TRANSPORTE!$A$4:$B$99,2,0),"")</f>
        <v/>
      </c>
      <c r="Y3818" s="127" t="str">
        <f>IFERROR(VLOOKUP(V3818,TRANSPORTE!$A$4:$C$99,3,0),"")</f>
        <v/>
      </c>
      <c r="Z3818" s="127" t="str">
        <f>IFERROR(VLOOKUP(V3818,TRANSPORTE!$A$4:$D$99,4,0),"")</f>
        <v/>
      </c>
      <c r="AA3818" s="127" t="str">
        <f>IFERROR(VLOOKUP(V3818,TRANSPORTE!$A$4:$E$99,5,0),"")</f>
        <v/>
      </c>
      <c r="AB3818" s="127" t="str">
        <f t="shared" si="434"/>
        <v/>
      </c>
      <c r="AC3818" s="127" t="str">
        <f t="shared" si="433"/>
        <v/>
      </c>
      <c r="AE3818" s="132" t="str">
        <f t="shared" si="431"/>
        <v/>
      </c>
      <c r="AH3818" s="127" t="str">
        <f t="shared" si="430"/>
        <v/>
      </c>
    </row>
    <row r="3819" spans="2:34" x14ac:dyDescent="0.3">
      <c r="B3819" s="127" t="str">
        <f t="shared" si="428"/>
        <v/>
      </c>
      <c r="C3819" s="127" t="str">
        <f t="shared" si="429"/>
        <v/>
      </c>
      <c r="E3819" s="159"/>
      <c r="F3819" s="148" t="str">
        <f>IFERROR(VLOOKUP(CONCATENATE(G3819,E3819),LOTES!$A$6:$D$1002,4,0),"")</f>
        <v/>
      </c>
      <c r="H3819" s="136" t="str">
        <f>IFERROR(VLOOKUP(CONCATENATE(G3819,E3819),LOTES!$A$6:$F$1000,6,0),"")</f>
        <v/>
      </c>
      <c r="I3819" s="132" t="str">
        <f t="shared" si="432"/>
        <v/>
      </c>
      <c r="R3819" s="132" t="str">
        <f>IFERROR(VLOOKUP(Q3819,PROVEEDORES!$A$2:$B$100,2,0),"")</f>
        <v/>
      </c>
      <c r="U3819" s="127" t="str">
        <f>IFERROR(VLOOKUP(V3819,TRANSPORTE!$A$4:$B$99,2,0),"")</f>
        <v/>
      </c>
      <c r="Y3819" s="127" t="str">
        <f>IFERROR(VLOOKUP(V3819,TRANSPORTE!$A$4:$C$99,3,0),"")</f>
        <v/>
      </c>
      <c r="Z3819" s="127" t="str">
        <f>IFERROR(VLOOKUP(V3819,TRANSPORTE!$A$4:$D$99,4,0),"")</f>
        <v/>
      </c>
      <c r="AA3819" s="127" t="str">
        <f>IFERROR(VLOOKUP(V3819,TRANSPORTE!$A$4:$E$99,5,0),"")</f>
        <v/>
      </c>
      <c r="AB3819" s="127" t="str">
        <f t="shared" si="434"/>
        <v/>
      </c>
      <c r="AC3819" s="127" t="str">
        <f t="shared" si="433"/>
        <v/>
      </c>
      <c r="AE3819" s="132" t="str">
        <f t="shared" si="431"/>
        <v/>
      </c>
      <c r="AH3819" s="127" t="str">
        <f t="shared" si="430"/>
        <v/>
      </c>
    </row>
    <row r="3820" spans="2:34" x14ac:dyDescent="0.3">
      <c r="B3820" s="127" t="str">
        <f t="shared" si="428"/>
        <v/>
      </c>
      <c r="C3820" s="127" t="str">
        <f t="shared" si="429"/>
        <v/>
      </c>
      <c r="E3820" s="159"/>
      <c r="F3820" s="148" t="str">
        <f>IFERROR(VLOOKUP(CONCATENATE(G3820,E3820),LOTES!$A$6:$D$1002,4,0),"")</f>
        <v/>
      </c>
      <c r="H3820" s="136" t="str">
        <f>IFERROR(VLOOKUP(CONCATENATE(G3820,E3820),LOTES!$A$6:$F$1000,6,0),"")</f>
        <v/>
      </c>
      <c r="I3820" s="132" t="str">
        <f t="shared" si="432"/>
        <v/>
      </c>
      <c r="R3820" s="132" t="str">
        <f>IFERROR(VLOOKUP(Q3820,PROVEEDORES!$A$2:$B$100,2,0),"")</f>
        <v/>
      </c>
      <c r="U3820" s="127" t="str">
        <f>IFERROR(VLOOKUP(V3820,TRANSPORTE!$A$4:$B$99,2,0),"")</f>
        <v/>
      </c>
      <c r="Y3820" s="127" t="str">
        <f>IFERROR(VLOOKUP(V3820,TRANSPORTE!$A$4:$C$99,3,0),"")</f>
        <v/>
      </c>
      <c r="Z3820" s="127" t="str">
        <f>IFERROR(VLOOKUP(V3820,TRANSPORTE!$A$4:$D$99,4,0),"")</f>
        <v/>
      </c>
      <c r="AA3820" s="127" t="str">
        <f>IFERROR(VLOOKUP(V3820,TRANSPORTE!$A$4:$E$99,5,0),"")</f>
        <v/>
      </c>
      <c r="AB3820" s="127" t="str">
        <f t="shared" si="434"/>
        <v/>
      </c>
      <c r="AC3820" s="127" t="str">
        <f t="shared" si="433"/>
        <v/>
      </c>
      <c r="AE3820" s="132" t="str">
        <f t="shared" si="431"/>
        <v/>
      </c>
      <c r="AH3820" s="127" t="str">
        <f t="shared" si="430"/>
        <v/>
      </c>
    </row>
    <row r="3821" spans="2:34" x14ac:dyDescent="0.3">
      <c r="B3821" s="127" t="str">
        <f t="shared" si="428"/>
        <v/>
      </c>
      <c r="C3821" s="127" t="str">
        <f t="shared" si="429"/>
        <v/>
      </c>
      <c r="E3821" s="159"/>
      <c r="F3821" s="148" t="str">
        <f>IFERROR(VLOOKUP(CONCATENATE(G3821,E3821),LOTES!$A$6:$D$1002,4,0),"")</f>
        <v/>
      </c>
      <c r="H3821" s="136" t="str">
        <f>IFERROR(VLOOKUP(CONCATENATE(G3821,E3821),LOTES!$A$6:$F$1000,6,0),"")</f>
        <v/>
      </c>
      <c r="I3821" s="132" t="str">
        <f t="shared" si="432"/>
        <v/>
      </c>
      <c r="R3821" s="132" t="str">
        <f>IFERROR(VLOOKUP(Q3821,PROVEEDORES!$A$2:$B$100,2,0),"")</f>
        <v/>
      </c>
      <c r="U3821" s="127" t="str">
        <f>IFERROR(VLOOKUP(V3821,TRANSPORTE!$A$4:$B$99,2,0),"")</f>
        <v/>
      </c>
      <c r="Y3821" s="127" t="str">
        <f>IFERROR(VLOOKUP(V3821,TRANSPORTE!$A$4:$C$99,3,0),"")</f>
        <v/>
      </c>
      <c r="Z3821" s="127" t="str">
        <f>IFERROR(VLOOKUP(V3821,TRANSPORTE!$A$4:$D$99,4,0),"")</f>
        <v/>
      </c>
      <c r="AA3821" s="127" t="str">
        <f>IFERROR(VLOOKUP(V3821,TRANSPORTE!$A$4:$E$99,5,0),"")</f>
        <v/>
      </c>
      <c r="AB3821" s="127" t="str">
        <f t="shared" si="434"/>
        <v/>
      </c>
      <c r="AC3821" s="127" t="str">
        <f t="shared" si="433"/>
        <v/>
      </c>
      <c r="AE3821" s="132" t="str">
        <f t="shared" si="431"/>
        <v/>
      </c>
      <c r="AH3821" s="127" t="str">
        <f t="shared" si="430"/>
        <v/>
      </c>
    </row>
    <row r="3822" spans="2:34" x14ac:dyDescent="0.3">
      <c r="B3822" s="127" t="str">
        <f t="shared" si="428"/>
        <v/>
      </c>
      <c r="C3822" s="127" t="str">
        <f t="shared" si="429"/>
        <v/>
      </c>
      <c r="E3822" s="159"/>
      <c r="F3822" s="148" t="str">
        <f>IFERROR(VLOOKUP(CONCATENATE(G3822,E3822),LOTES!$A$6:$D$1002,4,0),"")</f>
        <v/>
      </c>
      <c r="H3822" s="136" t="str">
        <f>IFERROR(VLOOKUP(CONCATENATE(G3822,E3822),LOTES!$A$6:$F$1000,6,0),"")</f>
        <v/>
      </c>
      <c r="I3822" s="132" t="str">
        <f t="shared" si="432"/>
        <v/>
      </c>
      <c r="R3822" s="132" t="str">
        <f>IFERROR(VLOOKUP(Q3822,PROVEEDORES!$A$2:$B$100,2,0),"")</f>
        <v/>
      </c>
      <c r="U3822" s="127" t="str">
        <f>IFERROR(VLOOKUP(V3822,TRANSPORTE!$A$4:$B$99,2,0),"")</f>
        <v/>
      </c>
      <c r="Y3822" s="127" t="str">
        <f>IFERROR(VLOOKUP(V3822,TRANSPORTE!$A$4:$C$99,3,0),"")</f>
        <v/>
      </c>
      <c r="Z3822" s="127" t="str">
        <f>IFERROR(VLOOKUP(V3822,TRANSPORTE!$A$4:$D$99,4,0),"")</f>
        <v/>
      </c>
      <c r="AA3822" s="127" t="str">
        <f>IFERROR(VLOOKUP(V3822,TRANSPORTE!$A$4:$E$99,5,0),"")</f>
        <v/>
      </c>
      <c r="AB3822" s="127" t="str">
        <f t="shared" si="434"/>
        <v/>
      </c>
      <c r="AC3822" s="127" t="str">
        <f t="shared" si="433"/>
        <v/>
      </c>
      <c r="AE3822" s="132" t="str">
        <f t="shared" si="431"/>
        <v/>
      </c>
      <c r="AH3822" s="127" t="str">
        <f t="shared" si="430"/>
        <v/>
      </c>
    </row>
    <row r="3823" spans="2:34" x14ac:dyDescent="0.3">
      <c r="B3823" s="127" t="str">
        <f t="shared" si="428"/>
        <v/>
      </c>
      <c r="C3823" s="127" t="str">
        <f t="shared" si="429"/>
        <v/>
      </c>
      <c r="E3823" s="159"/>
      <c r="F3823" s="148" t="str">
        <f>IFERROR(VLOOKUP(CONCATENATE(G3823,E3823),LOTES!$A$6:$D$1002,4,0),"")</f>
        <v/>
      </c>
      <c r="H3823" s="136" t="str">
        <f>IFERROR(VLOOKUP(CONCATENATE(G3823,E3823),LOTES!$A$6:$F$1000,6,0),"")</f>
        <v/>
      </c>
      <c r="I3823" s="132" t="str">
        <f t="shared" si="432"/>
        <v/>
      </c>
      <c r="R3823" s="132" t="str">
        <f>IFERROR(VLOOKUP(Q3823,PROVEEDORES!$A$2:$B$100,2,0),"")</f>
        <v/>
      </c>
      <c r="U3823" s="127" t="str">
        <f>IFERROR(VLOOKUP(V3823,TRANSPORTE!$A$4:$B$99,2,0),"")</f>
        <v/>
      </c>
      <c r="Y3823" s="127" t="str">
        <f>IFERROR(VLOOKUP(V3823,TRANSPORTE!$A$4:$C$99,3,0),"")</f>
        <v/>
      </c>
      <c r="Z3823" s="127" t="str">
        <f>IFERROR(VLOOKUP(V3823,TRANSPORTE!$A$4:$D$99,4,0),"")</f>
        <v/>
      </c>
      <c r="AA3823" s="127" t="str">
        <f>IFERROR(VLOOKUP(V3823,TRANSPORTE!$A$4:$E$99,5,0),"")</f>
        <v/>
      </c>
      <c r="AB3823" s="127" t="str">
        <f t="shared" si="434"/>
        <v/>
      </c>
      <c r="AC3823" s="127" t="str">
        <f t="shared" si="433"/>
        <v/>
      </c>
      <c r="AE3823" s="132" t="str">
        <f t="shared" si="431"/>
        <v/>
      </c>
      <c r="AH3823" s="127" t="str">
        <f t="shared" si="430"/>
        <v/>
      </c>
    </row>
    <row r="3824" spans="2:34" x14ac:dyDescent="0.3">
      <c r="B3824" s="127" t="str">
        <f t="shared" si="428"/>
        <v/>
      </c>
      <c r="C3824" s="127" t="str">
        <f t="shared" si="429"/>
        <v/>
      </c>
      <c r="E3824" s="159"/>
      <c r="F3824" s="148" t="str">
        <f>IFERROR(VLOOKUP(CONCATENATE(G3824,E3824),LOTES!$A$6:$D$1002,4,0),"")</f>
        <v/>
      </c>
      <c r="H3824" s="136" t="str">
        <f>IFERROR(VLOOKUP(CONCATENATE(G3824,E3824),LOTES!$A$6:$F$1000,6,0),"")</f>
        <v/>
      </c>
      <c r="I3824" s="132" t="str">
        <f t="shared" si="432"/>
        <v/>
      </c>
      <c r="R3824" s="132" t="str">
        <f>IFERROR(VLOOKUP(Q3824,PROVEEDORES!$A$2:$B$100,2,0),"")</f>
        <v/>
      </c>
      <c r="U3824" s="127" t="str">
        <f>IFERROR(VLOOKUP(V3824,TRANSPORTE!$A$4:$B$99,2,0),"")</f>
        <v/>
      </c>
      <c r="Y3824" s="127" t="str">
        <f>IFERROR(VLOOKUP(V3824,TRANSPORTE!$A$4:$C$99,3,0),"")</f>
        <v/>
      </c>
      <c r="Z3824" s="127" t="str">
        <f>IFERROR(VLOOKUP(V3824,TRANSPORTE!$A$4:$D$99,4,0),"")</f>
        <v/>
      </c>
      <c r="AA3824" s="127" t="str">
        <f>IFERROR(VLOOKUP(V3824,TRANSPORTE!$A$4:$E$99,5,0),"")</f>
        <v/>
      </c>
      <c r="AB3824" s="127" t="str">
        <f t="shared" si="434"/>
        <v/>
      </c>
      <c r="AC3824" s="127" t="str">
        <f t="shared" si="433"/>
        <v/>
      </c>
      <c r="AE3824" s="132" t="str">
        <f t="shared" si="431"/>
        <v/>
      </c>
      <c r="AH3824" s="127" t="str">
        <f t="shared" si="430"/>
        <v/>
      </c>
    </row>
    <row r="3825" spans="2:34" x14ac:dyDescent="0.3">
      <c r="B3825" s="127" t="str">
        <f t="shared" si="428"/>
        <v/>
      </c>
      <c r="C3825" s="127" t="str">
        <f t="shared" si="429"/>
        <v/>
      </c>
      <c r="E3825" s="159"/>
      <c r="F3825" s="148" t="str">
        <f>IFERROR(VLOOKUP(CONCATENATE(G3825,E3825),LOTES!$A$6:$D$1002,4,0),"")</f>
        <v/>
      </c>
      <c r="H3825" s="136" t="str">
        <f>IFERROR(VLOOKUP(CONCATENATE(G3825,E3825),LOTES!$A$6:$F$1000,6,0),"")</f>
        <v/>
      </c>
      <c r="I3825" s="132" t="str">
        <f t="shared" si="432"/>
        <v/>
      </c>
      <c r="R3825" s="132" t="str">
        <f>IFERROR(VLOOKUP(Q3825,PROVEEDORES!$A$2:$B$100,2,0),"")</f>
        <v/>
      </c>
      <c r="U3825" s="127" t="str">
        <f>IFERROR(VLOOKUP(V3825,TRANSPORTE!$A$4:$B$99,2,0),"")</f>
        <v/>
      </c>
      <c r="Y3825" s="127" t="str">
        <f>IFERROR(VLOOKUP(V3825,TRANSPORTE!$A$4:$C$99,3,0),"")</f>
        <v/>
      </c>
      <c r="Z3825" s="127" t="str">
        <f>IFERROR(VLOOKUP(V3825,TRANSPORTE!$A$4:$D$99,4,0),"")</f>
        <v/>
      </c>
      <c r="AA3825" s="127" t="str">
        <f>IFERROR(VLOOKUP(V3825,TRANSPORTE!$A$4:$E$99,5,0),"")</f>
        <v/>
      </c>
      <c r="AB3825" s="127" t="str">
        <f t="shared" si="434"/>
        <v/>
      </c>
      <c r="AC3825" s="127" t="str">
        <f t="shared" si="433"/>
        <v/>
      </c>
      <c r="AE3825" s="132" t="str">
        <f t="shared" si="431"/>
        <v/>
      </c>
      <c r="AH3825" s="127" t="str">
        <f t="shared" si="430"/>
        <v/>
      </c>
    </row>
    <row r="3826" spans="2:34" x14ac:dyDescent="0.3">
      <c r="B3826" s="127" t="str">
        <f t="shared" si="428"/>
        <v/>
      </c>
      <c r="C3826" s="127" t="str">
        <f t="shared" si="429"/>
        <v/>
      </c>
      <c r="E3826" s="159"/>
      <c r="F3826" s="148" t="str">
        <f>IFERROR(VLOOKUP(CONCATENATE(G3826,E3826),LOTES!$A$6:$D$1002,4,0),"")</f>
        <v/>
      </c>
      <c r="H3826" s="136" t="str">
        <f>IFERROR(VLOOKUP(CONCATENATE(G3826,E3826),LOTES!$A$6:$F$1000,6,0),"")</f>
        <v/>
      </c>
      <c r="I3826" s="132" t="str">
        <f t="shared" si="432"/>
        <v/>
      </c>
      <c r="R3826" s="132" t="str">
        <f>IFERROR(VLOOKUP(Q3826,PROVEEDORES!$A$2:$B$100,2,0),"")</f>
        <v/>
      </c>
      <c r="U3826" s="127" t="str">
        <f>IFERROR(VLOOKUP(V3826,TRANSPORTE!$A$4:$B$99,2,0),"")</f>
        <v/>
      </c>
      <c r="Y3826" s="127" t="str">
        <f>IFERROR(VLOOKUP(V3826,TRANSPORTE!$A$4:$C$99,3,0),"")</f>
        <v/>
      </c>
      <c r="Z3826" s="127" t="str">
        <f>IFERROR(VLOOKUP(V3826,TRANSPORTE!$A$4:$D$99,4,0),"")</f>
        <v/>
      </c>
      <c r="AA3826" s="127" t="str">
        <f>IFERROR(VLOOKUP(V3826,TRANSPORTE!$A$4:$E$99,5,0),"")</f>
        <v/>
      </c>
      <c r="AB3826" s="127" t="str">
        <f t="shared" si="434"/>
        <v/>
      </c>
      <c r="AC3826" s="127" t="str">
        <f t="shared" si="433"/>
        <v/>
      </c>
      <c r="AE3826" s="132" t="str">
        <f t="shared" si="431"/>
        <v/>
      </c>
      <c r="AH3826" s="127" t="str">
        <f t="shared" si="430"/>
        <v/>
      </c>
    </row>
    <row r="3827" spans="2:34" x14ac:dyDescent="0.3">
      <c r="B3827" s="127" t="str">
        <f t="shared" si="428"/>
        <v/>
      </c>
      <c r="C3827" s="127" t="str">
        <f t="shared" si="429"/>
        <v/>
      </c>
      <c r="E3827" s="159"/>
      <c r="F3827" s="148" t="str">
        <f>IFERROR(VLOOKUP(CONCATENATE(G3827,E3827),LOTES!$A$6:$D$1002,4,0),"")</f>
        <v/>
      </c>
      <c r="H3827" s="136" t="str">
        <f>IFERROR(VLOOKUP(CONCATENATE(G3827,E3827),LOTES!$A$6:$F$1000,6,0),"")</f>
        <v/>
      </c>
      <c r="I3827" s="132" t="str">
        <f t="shared" si="432"/>
        <v/>
      </c>
      <c r="R3827" s="132" t="str">
        <f>IFERROR(VLOOKUP(Q3827,PROVEEDORES!$A$2:$B$100,2,0),"")</f>
        <v/>
      </c>
      <c r="U3827" s="127" t="str">
        <f>IFERROR(VLOOKUP(V3827,TRANSPORTE!$A$4:$B$99,2,0),"")</f>
        <v/>
      </c>
      <c r="Y3827" s="127" t="str">
        <f>IFERROR(VLOOKUP(V3827,TRANSPORTE!$A$4:$C$99,3,0),"")</f>
        <v/>
      </c>
      <c r="Z3827" s="127" t="str">
        <f>IFERROR(VLOOKUP(V3827,TRANSPORTE!$A$4:$D$99,4,0),"")</f>
        <v/>
      </c>
      <c r="AA3827" s="127" t="str">
        <f>IFERROR(VLOOKUP(V3827,TRANSPORTE!$A$4:$E$99,5,0),"")</f>
        <v/>
      </c>
      <c r="AB3827" s="127" t="str">
        <f t="shared" si="434"/>
        <v/>
      </c>
      <c r="AC3827" s="127" t="str">
        <f t="shared" si="433"/>
        <v/>
      </c>
      <c r="AE3827" s="132" t="str">
        <f t="shared" si="431"/>
        <v/>
      </c>
      <c r="AH3827" s="127" t="str">
        <f t="shared" si="430"/>
        <v/>
      </c>
    </row>
    <row r="3828" spans="2:34" x14ac:dyDescent="0.3">
      <c r="B3828" s="127" t="str">
        <f t="shared" si="428"/>
        <v/>
      </c>
      <c r="C3828" s="127" t="str">
        <f t="shared" si="429"/>
        <v/>
      </c>
      <c r="E3828" s="159"/>
      <c r="F3828" s="148" t="str">
        <f>IFERROR(VLOOKUP(CONCATENATE(G3828,E3828),LOTES!$A$6:$D$1002,4,0),"")</f>
        <v/>
      </c>
      <c r="H3828" s="136" t="str">
        <f>IFERROR(VLOOKUP(CONCATENATE(G3828,E3828),LOTES!$A$6:$F$1000,6,0),"")</f>
        <v/>
      </c>
      <c r="I3828" s="132" t="str">
        <f t="shared" si="432"/>
        <v/>
      </c>
      <c r="R3828" s="132" t="str">
        <f>IFERROR(VLOOKUP(Q3828,PROVEEDORES!$A$2:$B$100,2,0),"")</f>
        <v/>
      </c>
      <c r="U3828" s="127" t="str">
        <f>IFERROR(VLOOKUP(V3828,TRANSPORTE!$A$4:$B$99,2,0),"")</f>
        <v/>
      </c>
      <c r="Y3828" s="127" t="str">
        <f>IFERROR(VLOOKUP(V3828,TRANSPORTE!$A$4:$C$99,3,0),"")</f>
        <v/>
      </c>
      <c r="Z3828" s="127" t="str">
        <f>IFERROR(VLOOKUP(V3828,TRANSPORTE!$A$4:$D$99,4,0),"")</f>
        <v/>
      </c>
      <c r="AA3828" s="127" t="str">
        <f>IFERROR(VLOOKUP(V3828,TRANSPORTE!$A$4:$E$99,5,0),"")</f>
        <v/>
      </c>
      <c r="AB3828" s="127" t="str">
        <f t="shared" si="434"/>
        <v/>
      </c>
      <c r="AC3828" s="127" t="str">
        <f t="shared" si="433"/>
        <v/>
      </c>
      <c r="AE3828" s="132" t="str">
        <f t="shared" si="431"/>
        <v/>
      </c>
      <c r="AH3828" s="127" t="str">
        <f t="shared" si="430"/>
        <v/>
      </c>
    </row>
    <row r="3829" spans="2:34" x14ac:dyDescent="0.3">
      <c r="B3829" s="127" t="str">
        <f t="shared" si="428"/>
        <v/>
      </c>
      <c r="C3829" s="127" t="str">
        <f t="shared" si="429"/>
        <v/>
      </c>
      <c r="E3829" s="159"/>
      <c r="F3829" s="148" t="str">
        <f>IFERROR(VLOOKUP(CONCATENATE(G3829,E3829),LOTES!$A$6:$D$1002,4,0),"")</f>
        <v/>
      </c>
      <c r="H3829" s="136" t="str">
        <f>IFERROR(VLOOKUP(CONCATENATE(G3829,E3829),LOTES!$A$6:$F$1000,6,0),"")</f>
        <v/>
      </c>
      <c r="I3829" s="132" t="str">
        <f t="shared" si="432"/>
        <v/>
      </c>
      <c r="R3829" s="132" t="str">
        <f>IFERROR(VLOOKUP(Q3829,PROVEEDORES!$A$2:$B$100,2,0),"")</f>
        <v/>
      </c>
      <c r="U3829" s="127" t="str">
        <f>IFERROR(VLOOKUP(V3829,TRANSPORTE!$A$4:$B$99,2,0),"")</f>
        <v/>
      </c>
      <c r="Y3829" s="127" t="str">
        <f>IFERROR(VLOOKUP(V3829,TRANSPORTE!$A$4:$C$99,3,0),"")</f>
        <v/>
      </c>
      <c r="Z3829" s="127" t="str">
        <f>IFERROR(VLOOKUP(V3829,TRANSPORTE!$A$4:$D$99,4,0),"")</f>
        <v/>
      </c>
      <c r="AA3829" s="127" t="str">
        <f>IFERROR(VLOOKUP(V3829,TRANSPORTE!$A$4:$E$99,5,0),"")</f>
        <v/>
      </c>
      <c r="AB3829" s="127" t="str">
        <f t="shared" si="434"/>
        <v/>
      </c>
      <c r="AC3829" s="127" t="str">
        <f t="shared" si="433"/>
        <v/>
      </c>
      <c r="AE3829" s="132" t="str">
        <f t="shared" si="431"/>
        <v/>
      </c>
      <c r="AH3829" s="127" t="str">
        <f t="shared" si="430"/>
        <v/>
      </c>
    </row>
    <row r="3830" spans="2:34" x14ac:dyDescent="0.3">
      <c r="B3830" s="127" t="str">
        <f t="shared" si="428"/>
        <v/>
      </c>
      <c r="C3830" s="127" t="str">
        <f t="shared" si="429"/>
        <v/>
      </c>
      <c r="E3830" s="159"/>
      <c r="F3830" s="148" t="str">
        <f>IFERROR(VLOOKUP(CONCATENATE(G3830,E3830),LOTES!$A$6:$D$1002,4,0),"")</f>
        <v/>
      </c>
      <c r="H3830" s="136" t="str">
        <f>IFERROR(VLOOKUP(CONCATENATE(G3830,E3830),LOTES!$A$6:$F$1000,6,0),"")</f>
        <v/>
      </c>
      <c r="I3830" s="132" t="str">
        <f t="shared" si="432"/>
        <v/>
      </c>
      <c r="R3830" s="132" t="str">
        <f>IFERROR(VLOOKUP(Q3830,PROVEEDORES!$A$2:$B$100,2,0),"")</f>
        <v/>
      </c>
      <c r="U3830" s="127" t="str">
        <f>IFERROR(VLOOKUP(V3830,TRANSPORTE!$A$4:$B$99,2,0),"")</f>
        <v/>
      </c>
      <c r="Y3830" s="127" t="str">
        <f>IFERROR(VLOOKUP(V3830,TRANSPORTE!$A$4:$C$99,3,0),"")</f>
        <v/>
      </c>
      <c r="Z3830" s="127" t="str">
        <f>IFERROR(VLOOKUP(V3830,TRANSPORTE!$A$4:$D$99,4,0),"")</f>
        <v/>
      </c>
      <c r="AA3830" s="127" t="str">
        <f>IFERROR(VLOOKUP(V3830,TRANSPORTE!$A$4:$E$99,5,0),"")</f>
        <v/>
      </c>
      <c r="AB3830" s="127" t="str">
        <f t="shared" si="434"/>
        <v/>
      </c>
      <c r="AC3830" s="127" t="str">
        <f t="shared" si="433"/>
        <v/>
      </c>
      <c r="AE3830" s="132" t="str">
        <f t="shared" si="431"/>
        <v/>
      </c>
      <c r="AH3830" s="127" t="str">
        <f t="shared" si="430"/>
        <v/>
      </c>
    </row>
    <row r="3831" spans="2:34" x14ac:dyDescent="0.3">
      <c r="B3831" s="127" t="str">
        <f t="shared" si="428"/>
        <v/>
      </c>
      <c r="C3831" s="127" t="str">
        <f t="shared" si="429"/>
        <v/>
      </c>
      <c r="E3831" s="159"/>
      <c r="F3831" s="148" t="str">
        <f>IFERROR(VLOOKUP(CONCATENATE(G3831,E3831),LOTES!$A$6:$D$1002,4,0),"")</f>
        <v/>
      </c>
      <c r="H3831" s="136" t="str">
        <f>IFERROR(VLOOKUP(CONCATENATE(G3831,E3831),LOTES!$A$6:$F$1000,6,0),"")</f>
        <v/>
      </c>
      <c r="I3831" s="132" t="str">
        <f t="shared" si="432"/>
        <v/>
      </c>
      <c r="R3831" s="132" t="str">
        <f>IFERROR(VLOOKUP(Q3831,PROVEEDORES!$A$2:$B$100,2,0),"")</f>
        <v/>
      </c>
      <c r="U3831" s="127" t="str">
        <f>IFERROR(VLOOKUP(V3831,TRANSPORTE!$A$4:$B$99,2,0),"")</f>
        <v/>
      </c>
      <c r="Y3831" s="127" t="str">
        <f>IFERROR(VLOOKUP(V3831,TRANSPORTE!$A$4:$C$99,3,0),"")</f>
        <v/>
      </c>
      <c r="Z3831" s="127" t="str">
        <f>IFERROR(VLOOKUP(V3831,TRANSPORTE!$A$4:$D$99,4,0),"")</f>
        <v/>
      </c>
      <c r="AA3831" s="127" t="str">
        <f>IFERROR(VLOOKUP(V3831,TRANSPORTE!$A$4:$E$99,5,0),"")</f>
        <v/>
      </c>
      <c r="AB3831" s="127" t="str">
        <f t="shared" si="434"/>
        <v/>
      </c>
      <c r="AC3831" s="127" t="str">
        <f t="shared" si="433"/>
        <v/>
      </c>
      <c r="AE3831" s="132" t="str">
        <f t="shared" si="431"/>
        <v/>
      </c>
      <c r="AH3831" s="127" t="str">
        <f t="shared" si="430"/>
        <v/>
      </c>
    </row>
    <row r="3832" spans="2:34" x14ac:dyDescent="0.3">
      <c r="B3832" s="127" t="str">
        <f t="shared" si="428"/>
        <v/>
      </c>
      <c r="C3832" s="127" t="str">
        <f t="shared" si="429"/>
        <v/>
      </c>
      <c r="E3832" s="159"/>
      <c r="F3832" s="148" t="str">
        <f>IFERROR(VLOOKUP(CONCATENATE(G3832,E3832),LOTES!$A$6:$D$1002,4,0),"")</f>
        <v/>
      </c>
      <c r="H3832" s="136" t="str">
        <f>IFERROR(VLOOKUP(CONCATENATE(G3832,E3832),LOTES!$A$6:$F$1000,6,0),"")</f>
        <v/>
      </c>
      <c r="I3832" s="132" t="str">
        <f t="shared" si="432"/>
        <v/>
      </c>
      <c r="R3832" s="132" t="str">
        <f>IFERROR(VLOOKUP(Q3832,PROVEEDORES!$A$2:$B$100,2,0),"")</f>
        <v/>
      </c>
      <c r="U3832" s="127" t="str">
        <f>IFERROR(VLOOKUP(V3832,TRANSPORTE!$A$4:$B$99,2,0),"")</f>
        <v/>
      </c>
      <c r="Y3832" s="127" t="str">
        <f>IFERROR(VLOOKUP(V3832,TRANSPORTE!$A$4:$C$99,3,0),"")</f>
        <v/>
      </c>
      <c r="Z3832" s="127" t="str">
        <f>IFERROR(VLOOKUP(V3832,TRANSPORTE!$A$4:$D$99,4,0),"")</f>
        <v/>
      </c>
      <c r="AA3832" s="127" t="str">
        <f>IFERROR(VLOOKUP(V3832,TRANSPORTE!$A$4:$E$99,5,0),"")</f>
        <v/>
      </c>
      <c r="AB3832" s="127" t="str">
        <f t="shared" si="434"/>
        <v/>
      </c>
      <c r="AC3832" s="127" t="str">
        <f t="shared" si="433"/>
        <v/>
      </c>
      <c r="AE3832" s="132" t="str">
        <f t="shared" si="431"/>
        <v/>
      </c>
      <c r="AH3832" s="127" t="str">
        <f t="shared" si="430"/>
        <v/>
      </c>
    </row>
    <row r="3833" spans="2:34" x14ac:dyDescent="0.3">
      <c r="B3833" s="127" t="str">
        <f t="shared" si="428"/>
        <v/>
      </c>
      <c r="C3833" s="127" t="str">
        <f t="shared" si="429"/>
        <v/>
      </c>
      <c r="E3833" s="159"/>
      <c r="F3833" s="148" t="str">
        <f>IFERROR(VLOOKUP(CONCATENATE(G3833,E3833),LOTES!$A$6:$D$1002,4,0),"")</f>
        <v/>
      </c>
      <c r="H3833" s="136" t="str">
        <f>IFERROR(VLOOKUP(CONCATENATE(G3833,E3833),LOTES!$A$6:$F$1000,6,0),"")</f>
        <v/>
      </c>
      <c r="I3833" s="132" t="str">
        <f t="shared" si="432"/>
        <v/>
      </c>
      <c r="R3833" s="132" t="str">
        <f>IFERROR(VLOOKUP(Q3833,PROVEEDORES!$A$2:$B$100,2,0),"")</f>
        <v/>
      </c>
      <c r="U3833" s="127" t="str">
        <f>IFERROR(VLOOKUP(V3833,TRANSPORTE!$A$4:$B$99,2,0),"")</f>
        <v/>
      </c>
      <c r="Y3833" s="127" t="str">
        <f>IFERROR(VLOOKUP(V3833,TRANSPORTE!$A$4:$C$99,3,0),"")</f>
        <v/>
      </c>
      <c r="Z3833" s="127" t="str">
        <f>IFERROR(VLOOKUP(V3833,TRANSPORTE!$A$4:$D$99,4,0),"")</f>
        <v/>
      </c>
      <c r="AA3833" s="127" t="str">
        <f>IFERROR(VLOOKUP(V3833,TRANSPORTE!$A$4:$E$99,5,0),"")</f>
        <v/>
      </c>
      <c r="AB3833" s="127" t="str">
        <f t="shared" si="434"/>
        <v/>
      </c>
      <c r="AC3833" s="127" t="str">
        <f t="shared" si="433"/>
        <v/>
      </c>
      <c r="AE3833" s="132" t="str">
        <f t="shared" si="431"/>
        <v/>
      </c>
      <c r="AH3833" s="127" t="str">
        <f t="shared" si="430"/>
        <v/>
      </c>
    </row>
    <row r="3834" spans="2:34" x14ac:dyDescent="0.3">
      <c r="B3834" s="127" t="str">
        <f t="shared" si="428"/>
        <v/>
      </c>
      <c r="C3834" s="127" t="str">
        <f t="shared" si="429"/>
        <v/>
      </c>
      <c r="E3834" s="159"/>
      <c r="F3834" s="148" t="str">
        <f>IFERROR(VLOOKUP(CONCATENATE(G3834,E3834),LOTES!$A$6:$D$1002,4,0),"")</f>
        <v/>
      </c>
      <c r="H3834" s="136" t="str">
        <f>IFERROR(VLOOKUP(CONCATENATE(G3834,E3834),LOTES!$A$6:$F$1000,6,0),"")</f>
        <v/>
      </c>
      <c r="I3834" s="132" t="str">
        <f t="shared" si="432"/>
        <v/>
      </c>
      <c r="R3834" s="132" t="str">
        <f>IFERROR(VLOOKUP(Q3834,PROVEEDORES!$A$2:$B$100,2,0),"")</f>
        <v/>
      </c>
      <c r="U3834" s="127" t="str">
        <f>IFERROR(VLOOKUP(V3834,TRANSPORTE!$A$4:$B$99,2,0),"")</f>
        <v/>
      </c>
      <c r="Y3834" s="127" t="str">
        <f>IFERROR(VLOOKUP(V3834,TRANSPORTE!$A$4:$C$99,3,0),"")</f>
        <v/>
      </c>
      <c r="Z3834" s="127" t="str">
        <f>IFERROR(VLOOKUP(V3834,TRANSPORTE!$A$4:$D$99,4,0),"")</f>
        <v/>
      </c>
      <c r="AA3834" s="127" t="str">
        <f>IFERROR(VLOOKUP(V3834,TRANSPORTE!$A$4:$E$99,5,0),"")</f>
        <v/>
      </c>
      <c r="AB3834" s="127" t="str">
        <f t="shared" si="434"/>
        <v/>
      </c>
      <c r="AC3834" s="127" t="str">
        <f t="shared" si="433"/>
        <v/>
      </c>
      <c r="AE3834" s="132" t="str">
        <f t="shared" si="431"/>
        <v/>
      </c>
      <c r="AH3834" s="127" t="str">
        <f t="shared" si="430"/>
        <v/>
      </c>
    </row>
    <row r="3835" spans="2:34" x14ac:dyDescent="0.3">
      <c r="B3835" s="127" t="str">
        <f t="shared" si="428"/>
        <v/>
      </c>
      <c r="C3835" s="127" t="str">
        <f t="shared" si="429"/>
        <v/>
      </c>
      <c r="E3835" s="159"/>
      <c r="F3835" s="148" t="str">
        <f>IFERROR(VLOOKUP(CONCATENATE(G3835,E3835),LOTES!$A$6:$D$1002,4,0),"")</f>
        <v/>
      </c>
      <c r="H3835" s="136" t="str">
        <f>IFERROR(VLOOKUP(CONCATENATE(G3835,E3835),LOTES!$A$6:$F$1000,6,0),"")</f>
        <v/>
      </c>
      <c r="I3835" s="132" t="str">
        <f t="shared" si="432"/>
        <v/>
      </c>
      <c r="R3835" s="132" t="str">
        <f>IFERROR(VLOOKUP(Q3835,PROVEEDORES!$A$2:$B$100,2,0),"")</f>
        <v/>
      </c>
      <c r="U3835" s="127" t="str">
        <f>IFERROR(VLOOKUP(V3835,TRANSPORTE!$A$4:$B$99,2,0),"")</f>
        <v/>
      </c>
      <c r="Y3835" s="127" t="str">
        <f>IFERROR(VLOOKUP(V3835,TRANSPORTE!$A$4:$C$99,3,0),"")</f>
        <v/>
      </c>
      <c r="Z3835" s="127" t="str">
        <f>IFERROR(VLOOKUP(V3835,TRANSPORTE!$A$4:$D$99,4,0),"")</f>
        <v/>
      </c>
      <c r="AA3835" s="127" t="str">
        <f>IFERROR(VLOOKUP(V3835,TRANSPORTE!$A$4:$E$99,5,0),"")</f>
        <v/>
      </c>
      <c r="AB3835" s="127" t="str">
        <f t="shared" si="434"/>
        <v/>
      </c>
      <c r="AC3835" s="127" t="str">
        <f t="shared" si="433"/>
        <v/>
      </c>
      <c r="AE3835" s="132" t="str">
        <f t="shared" si="431"/>
        <v/>
      </c>
      <c r="AH3835" s="127" t="str">
        <f t="shared" si="430"/>
        <v/>
      </c>
    </row>
    <row r="3836" spans="2:34" x14ac:dyDescent="0.3">
      <c r="B3836" s="127" t="str">
        <f t="shared" si="428"/>
        <v/>
      </c>
      <c r="C3836" s="127" t="str">
        <f t="shared" si="429"/>
        <v/>
      </c>
      <c r="E3836" s="159"/>
      <c r="F3836" s="148" t="str">
        <f>IFERROR(VLOOKUP(CONCATENATE(G3836,E3836),LOTES!$A$6:$D$1002,4,0),"")</f>
        <v/>
      </c>
      <c r="H3836" s="136" t="str">
        <f>IFERROR(VLOOKUP(CONCATENATE(G3836,E3836),LOTES!$A$6:$F$1000,6,0),"")</f>
        <v/>
      </c>
      <c r="I3836" s="132" t="str">
        <f t="shared" si="432"/>
        <v/>
      </c>
      <c r="R3836" s="132" t="str">
        <f>IFERROR(VLOOKUP(Q3836,PROVEEDORES!$A$2:$B$100,2,0),"")</f>
        <v/>
      </c>
      <c r="U3836" s="127" t="str">
        <f>IFERROR(VLOOKUP(V3836,TRANSPORTE!$A$4:$B$99,2,0),"")</f>
        <v/>
      </c>
      <c r="Y3836" s="127" t="str">
        <f>IFERROR(VLOOKUP(V3836,TRANSPORTE!$A$4:$C$99,3,0),"")</f>
        <v/>
      </c>
      <c r="Z3836" s="127" t="str">
        <f>IFERROR(VLOOKUP(V3836,TRANSPORTE!$A$4:$D$99,4,0),"")</f>
        <v/>
      </c>
      <c r="AA3836" s="127" t="str">
        <f>IFERROR(VLOOKUP(V3836,TRANSPORTE!$A$4:$E$99,5,0),"")</f>
        <v/>
      </c>
      <c r="AB3836" s="127" t="str">
        <f t="shared" si="434"/>
        <v/>
      </c>
      <c r="AC3836" s="127" t="str">
        <f t="shared" si="433"/>
        <v/>
      </c>
      <c r="AE3836" s="132" t="str">
        <f t="shared" si="431"/>
        <v/>
      </c>
      <c r="AH3836" s="127" t="str">
        <f t="shared" si="430"/>
        <v/>
      </c>
    </row>
    <row r="3837" spans="2:34" x14ac:dyDescent="0.3">
      <c r="B3837" s="127" t="str">
        <f t="shared" si="428"/>
        <v/>
      </c>
      <c r="C3837" s="127" t="str">
        <f t="shared" si="429"/>
        <v/>
      </c>
      <c r="E3837" s="159"/>
      <c r="F3837" s="148" t="str">
        <f>IFERROR(VLOOKUP(CONCATENATE(G3837,E3837),LOTES!$A$6:$D$1002,4,0),"")</f>
        <v/>
      </c>
      <c r="H3837" s="136" t="str">
        <f>IFERROR(VLOOKUP(CONCATENATE(G3837,E3837),LOTES!$A$6:$F$1000,6,0),"")</f>
        <v/>
      </c>
      <c r="I3837" s="132" t="str">
        <f t="shared" si="432"/>
        <v/>
      </c>
      <c r="R3837" s="132" t="str">
        <f>IFERROR(VLOOKUP(Q3837,PROVEEDORES!$A$2:$B$100,2,0),"")</f>
        <v/>
      </c>
      <c r="U3837" s="127" t="str">
        <f>IFERROR(VLOOKUP(V3837,TRANSPORTE!$A$4:$B$99,2,0),"")</f>
        <v/>
      </c>
      <c r="Y3837" s="127" t="str">
        <f>IFERROR(VLOOKUP(V3837,TRANSPORTE!$A$4:$C$99,3,0),"")</f>
        <v/>
      </c>
      <c r="Z3837" s="127" t="str">
        <f>IFERROR(VLOOKUP(V3837,TRANSPORTE!$A$4:$D$99,4,0),"")</f>
        <v/>
      </c>
      <c r="AA3837" s="127" t="str">
        <f>IFERROR(VLOOKUP(V3837,TRANSPORTE!$A$4:$E$99,5,0),"")</f>
        <v/>
      </c>
      <c r="AB3837" s="127" t="str">
        <f t="shared" si="434"/>
        <v/>
      </c>
      <c r="AC3837" s="127" t="str">
        <f t="shared" si="433"/>
        <v/>
      </c>
      <c r="AE3837" s="132" t="str">
        <f t="shared" si="431"/>
        <v/>
      </c>
      <c r="AH3837" s="127" t="str">
        <f t="shared" si="430"/>
        <v/>
      </c>
    </row>
    <row r="3838" spans="2:34" x14ac:dyDescent="0.3">
      <c r="B3838" s="127" t="str">
        <f t="shared" si="428"/>
        <v/>
      </c>
      <c r="C3838" s="127" t="str">
        <f t="shared" si="429"/>
        <v/>
      </c>
      <c r="E3838" s="159"/>
      <c r="F3838" s="148" t="str">
        <f>IFERROR(VLOOKUP(CONCATENATE(G3838,E3838),LOTES!$A$6:$D$1002,4,0),"")</f>
        <v/>
      </c>
      <c r="H3838" s="136" t="str">
        <f>IFERROR(VLOOKUP(CONCATENATE(G3838,E3838),LOTES!$A$6:$F$1000,6,0),"")</f>
        <v/>
      </c>
      <c r="I3838" s="132" t="str">
        <f t="shared" si="432"/>
        <v/>
      </c>
      <c r="R3838" s="132" t="str">
        <f>IFERROR(VLOOKUP(Q3838,PROVEEDORES!$A$2:$B$100,2,0),"")</f>
        <v/>
      </c>
      <c r="U3838" s="127" t="str">
        <f>IFERROR(VLOOKUP(V3838,TRANSPORTE!$A$4:$B$99,2,0),"")</f>
        <v/>
      </c>
      <c r="Y3838" s="127" t="str">
        <f>IFERROR(VLOOKUP(V3838,TRANSPORTE!$A$4:$C$99,3,0),"")</f>
        <v/>
      </c>
      <c r="Z3838" s="127" t="str">
        <f>IFERROR(VLOOKUP(V3838,TRANSPORTE!$A$4:$D$99,4,0),"")</f>
        <v/>
      </c>
      <c r="AA3838" s="127" t="str">
        <f>IFERROR(VLOOKUP(V3838,TRANSPORTE!$A$4:$E$99,5,0),"")</f>
        <v/>
      </c>
      <c r="AB3838" s="127" t="str">
        <f t="shared" si="434"/>
        <v/>
      </c>
      <c r="AC3838" s="127" t="str">
        <f t="shared" si="433"/>
        <v/>
      </c>
      <c r="AE3838" s="132" t="str">
        <f t="shared" si="431"/>
        <v/>
      </c>
      <c r="AH3838" s="127" t="str">
        <f t="shared" si="430"/>
        <v/>
      </c>
    </row>
    <row r="3839" spans="2:34" x14ac:dyDescent="0.3">
      <c r="B3839" s="127" t="str">
        <f t="shared" ref="B3839:B3902" si="435">CONCATENATE(A3839,AB3839)</f>
        <v/>
      </c>
      <c r="C3839" s="127" t="str">
        <f t="shared" ref="C3839:C3902" si="436">CONCATENATE(N3839,I3839)</f>
        <v/>
      </c>
      <c r="E3839" s="159"/>
      <c r="F3839" s="148" t="str">
        <f>IFERROR(VLOOKUP(CONCATENATE(G3839,E3839),LOTES!$A$6:$D$1002,4,0),"")</f>
        <v/>
      </c>
      <c r="H3839" s="136" t="str">
        <f>IFERROR(VLOOKUP(CONCATENATE(G3839,E3839),LOTES!$A$6:$F$1000,6,0),"")</f>
        <v/>
      </c>
      <c r="I3839" s="132" t="str">
        <f t="shared" si="432"/>
        <v/>
      </c>
      <c r="R3839" s="132" t="str">
        <f>IFERROR(VLOOKUP(Q3839,PROVEEDORES!$A$2:$B$100,2,0),"")</f>
        <v/>
      </c>
      <c r="U3839" s="127" t="str">
        <f>IFERROR(VLOOKUP(V3839,TRANSPORTE!$A$4:$B$99,2,0),"")</f>
        <v/>
      </c>
      <c r="Y3839" s="127" t="str">
        <f>IFERROR(VLOOKUP(V3839,TRANSPORTE!$A$4:$C$99,3,0),"")</f>
        <v/>
      </c>
      <c r="Z3839" s="127" t="str">
        <f>IFERROR(VLOOKUP(V3839,TRANSPORTE!$A$4:$D$99,4,0),"")</f>
        <v/>
      </c>
      <c r="AA3839" s="127" t="str">
        <f>IFERROR(VLOOKUP(V3839,TRANSPORTE!$A$4:$E$99,5,0),"")</f>
        <v/>
      </c>
      <c r="AB3839" s="127" t="str">
        <f t="shared" si="434"/>
        <v/>
      </c>
      <c r="AC3839" s="127" t="str">
        <f t="shared" si="433"/>
        <v/>
      </c>
      <c r="AE3839" s="132" t="str">
        <f t="shared" si="431"/>
        <v/>
      </c>
      <c r="AH3839" s="127" t="str">
        <f t="shared" ref="AH3839:AH3902" si="437">CONCATENATE(N3839,F3839)</f>
        <v/>
      </c>
    </row>
    <row r="3840" spans="2:34" x14ac:dyDescent="0.3">
      <c r="B3840" s="127" t="str">
        <f t="shared" si="435"/>
        <v/>
      </c>
      <c r="C3840" s="127" t="str">
        <f t="shared" si="436"/>
        <v/>
      </c>
      <c r="E3840" s="159"/>
      <c r="F3840" s="148" t="str">
        <f>IFERROR(VLOOKUP(CONCATENATE(G3840,E3840),LOTES!$A$6:$D$1002,4,0),"")</f>
        <v/>
      </c>
      <c r="H3840" s="136" t="str">
        <f>IFERROR(VLOOKUP(CONCATENATE(G3840,E3840),LOTES!$A$6:$F$1000,6,0),"")</f>
        <v/>
      </c>
      <c r="I3840" s="132" t="str">
        <f t="shared" si="432"/>
        <v/>
      </c>
      <c r="R3840" s="132" t="str">
        <f>IFERROR(VLOOKUP(Q3840,PROVEEDORES!$A$2:$B$100,2,0),"")</f>
        <v/>
      </c>
      <c r="U3840" s="127" t="str">
        <f>IFERROR(VLOOKUP(V3840,TRANSPORTE!$A$4:$B$99,2,0),"")</f>
        <v/>
      </c>
      <c r="Y3840" s="127" t="str">
        <f>IFERROR(VLOOKUP(V3840,TRANSPORTE!$A$4:$C$99,3,0),"")</f>
        <v/>
      </c>
      <c r="Z3840" s="127" t="str">
        <f>IFERROR(VLOOKUP(V3840,TRANSPORTE!$A$4:$D$99,4,0),"")</f>
        <v/>
      </c>
      <c r="AA3840" s="127" t="str">
        <f>IFERROR(VLOOKUP(V3840,TRANSPORTE!$A$4:$E$99,5,0),"")</f>
        <v/>
      </c>
      <c r="AB3840" s="127" t="str">
        <f t="shared" si="434"/>
        <v/>
      </c>
      <c r="AC3840" s="127" t="str">
        <f t="shared" si="433"/>
        <v/>
      </c>
      <c r="AE3840" s="132" t="str">
        <f t="shared" si="431"/>
        <v/>
      </c>
      <c r="AH3840" s="127" t="str">
        <f t="shared" si="437"/>
        <v/>
      </c>
    </row>
    <row r="3841" spans="2:34" x14ac:dyDescent="0.3">
      <c r="B3841" s="127" t="str">
        <f t="shared" si="435"/>
        <v/>
      </c>
      <c r="C3841" s="127" t="str">
        <f t="shared" si="436"/>
        <v/>
      </c>
      <c r="E3841" s="159"/>
      <c r="F3841" s="148" t="str">
        <f>IFERROR(VLOOKUP(CONCATENATE(G3841,E3841),LOTES!$A$6:$D$1002,4,0),"")</f>
        <v/>
      </c>
      <c r="H3841" s="136" t="str">
        <f>IFERROR(VLOOKUP(CONCATENATE(G3841,E3841),LOTES!$A$6:$F$1000,6,0),"")</f>
        <v/>
      </c>
      <c r="I3841" s="132" t="str">
        <f t="shared" si="432"/>
        <v/>
      </c>
      <c r="R3841" s="132" t="str">
        <f>IFERROR(VLOOKUP(Q3841,PROVEEDORES!$A$2:$B$100,2,0),"")</f>
        <v/>
      </c>
      <c r="U3841" s="127" t="str">
        <f>IFERROR(VLOOKUP(V3841,TRANSPORTE!$A$4:$B$99,2,0),"")</f>
        <v/>
      </c>
      <c r="Y3841" s="127" t="str">
        <f>IFERROR(VLOOKUP(V3841,TRANSPORTE!$A$4:$C$99,3,0),"")</f>
        <v/>
      </c>
      <c r="Z3841" s="127" t="str">
        <f>IFERROR(VLOOKUP(V3841,TRANSPORTE!$A$4:$D$99,4,0),"")</f>
        <v/>
      </c>
      <c r="AA3841" s="127" t="str">
        <f>IFERROR(VLOOKUP(V3841,TRANSPORTE!$A$4:$E$99,5,0),"")</f>
        <v/>
      </c>
      <c r="AB3841" s="127" t="str">
        <f t="shared" si="434"/>
        <v/>
      </c>
      <c r="AC3841" s="127" t="str">
        <f t="shared" si="433"/>
        <v/>
      </c>
      <c r="AE3841" s="132" t="str">
        <f t="shared" si="431"/>
        <v/>
      </c>
      <c r="AH3841" s="127" t="str">
        <f t="shared" si="437"/>
        <v/>
      </c>
    </row>
    <row r="3842" spans="2:34" x14ac:dyDescent="0.3">
      <c r="B3842" s="127" t="str">
        <f t="shared" si="435"/>
        <v/>
      </c>
      <c r="C3842" s="127" t="str">
        <f t="shared" si="436"/>
        <v/>
      </c>
      <c r="E3842" s="159"/>
      <c r="F3842" s="148" t="str">
        <f>IFERROR(VLOOKUP(CONCATENATE(G3842,E3842),LOTES!$A$6:$D$1002,4,0),"")</f>
        <v/>
      </c>
      <c r="H3842" s="136" t="str">
        <f>IFERROR(VLOOKUP(CONCATENATE(G3842,E3842),LOTES!$A$6:$F$1000,6,0),"")</f>
        <v/>
      </c>
      <c r="I3842" s="132" t="str">
        <f t="shared" si="432"/>
        <v/>
      </c>
      <c r="R3842" s="132" t="str">
        <f>IFERROR(VLOOKUP(Q3842,PROVEEDORES!$A$2:$B$100,2,0),"")</f>
        <v/>
      </c>
      <c r="U3842" s="127" t="str">
        <f>IFERROR(VLOOKUP(V3842,TRANSPORTE!$A$4:$B$99,2,0),"")</f>
        <v/>
      </c>
      <c r="Y3842" s="127" t="str">
        <f>IFERROR(VLOOKUP(V3842,TRANSPORTE!$A$4:$C$99,3,0),"")</f>
        <v/>
      </c>
      <c r="Z3842" s="127" t="str">
        <f>IFERROR(VLOOKUP(V3842,TRANSPORTE!$A$4:$D$99,4,0),"")</f>
        <v/>
      </c>
      <c r="AA3842" s="127" t="str">
        <f>IFERROR(VLOOKUP(V3842,TRANSPORTE!$A$4:$E$99,5,0),"")</f>
        <v/>
      </c>
      <c r="AB3842" s="127" t="str">
        <f t="shared" si="434"/>
        <v/>
      </c>
      <c r="AC3842" s="127" t="str">
        <f t="shared" si="433"/>
        <v/>
      </c>
      <c r="AE3842" s="132" t="str">
        <f t="shared" ref="AE3842:AE3905" si="438">IF(N3842&lt;&gt;"",IF(N3842=N3841,AE3841,AE3841+1),"")</f>
        <v/>
      </c>
      <c r="AH3842" s="127" t="str">
        <f t="shared" si="437"/>
        <v/>
      </c>
    </row>
    <row r="3843" spans="2:34" x14ac:dyDescent="0.3">
      <c r="B3843" s="127" t="str">
        <f t="shared" si="435"/>
        <v/>
      </c>
      <c r="C3843" s="127" t="str">
        <f t="shared" si="436"/>
        <v/>
      </c>
      <c r="E3843" s="159"/>
      <c r="F3843" s="148" t="str">
        <f>IFERROR(VLOOKUP(CONCATENATE(G3843,E3843),LOTES!$A$6:$D$1002,4,0),"")</f>
        <v/>
      </c>
      <c r="H3843" s="136" t="str">
        <f>IFERROR(VLOOKUP(CONCATENATE(G3843,E3843),LOTES!$A$6:$F$1000,6,0),"")</f>
        <v/>
      </c>
      <c r="I3843" s="132" t="str">
        <f t="shared" si="432"/>
        <v/>
      </c>
      <c r="R3843" s="132" t="str">
        <f>IFERROR(VLOOKUP(Q3843,PROVEEDORES!$A$2:$B$100,2,0),"")</f>
        <v/>
      </c>
      <c r="U3843" s="127" t="str">
        <f>IFERROR(VLOOKUP(V3843,TRANSPORTE!$A$4:$B$99,2,0),"")</f>
        <v/>
      </c>
      <c r="Y3843" s="127" t="str">
        <f>IFERROR(VLOOKUP(V3843,TRANSPORTE!$A$4:$C$99,3,0),"")</f>
        <v/>
      </c>
      <c r="Z3843" s="127" t="str">
        <f>IFERROR(VLOOKUP(V3843,TRANSPORTE!$A$4:$D$99,4,0),"")</f>
        <v/>
      </c>
      <c r="AA3843" s="127" t="str">
        <f>IFERROR(VLOOKUP(V3843,TRANSPORTE!$A$4:$E$99,5,0),"")</f>
        <v/>
      </c>
      <c r="AB3843" s="127" t="str">
        <f t="shared" si="434"/>
        <v/>
      </c>
      <c r="AC3843" s="127" t="str">
        <f t="shared" si="433"/>
        <v/>
      </c>
      <c r="AE3843" s="132" t="str">
        <f t="shared" si="438"/>
        <v/>
      </c>
      <c r="AH3843" s="127" t="str">
        <f t="shared" si="437"/>
        <v/>
      </c>
    </row>
    <row r="3844" spans="2:34" x14ac:dyDescent="0.3">
      <c r="B3844" s="127" t="str">
        <f t="shared" si="435"/>
        <v/>
      </c>
      <c r="C3844" s="127" t="str">
        <f t="shared" si="436"/>
        <v/>
      </c>
      <c r="E3844" s="159"/>
      <c r="F3844" s="148" t="str">
        <f>IFERROR(VLOOKUP(CONCATENATE(G3844,E3844),LOTES!$A$6:$D$1002,4,0),"")</f>
        <v/>
      </c>
      <c r="H3844" s="136" t="str">
        <f>IFERROR(VLOOKUP(CONCATENATE(G3844,E3844),LOTES!$A$6:$F$1000,6,0),"")</f>
        <v/>
      </c>
      <c r="I3844" s="132" t="str">
        <f t="shared" si="432"/>
        <v/>
      </c>
      <c r="R3844" s="132" t="str">
        <f>IFERROR(VLOOKUP(Q3844,PROVEEDORES!$A$2:$B$100,2,0),"")</f>
        <v/>
      </c>
      <c r="U3844" s="127" t="str">
        <f>IFERROR(VLOOKUP(V3844,TRANSPORTE!$A$4:$B$99,2,0),"")</f>
        <v/>
      </c>
      <c r="Y3844" s="127" t="str">
        <f>IFERROR(VLOOKUP(V3844,TRANSPORTE!$A$4:$C$99,3,0),"")</f>
        <v/>
      </c>
      <c r="Z3844" s="127" t="str">
        <f>IFERROR(VLOOKUP(V3844,TRANSPORTE!$A$4:$D$99,4,0),"")</f>
        <v/>
      </c>
      <c r="AA3844" s="127" t="str">
        <f>IFERROR(VLOOKUP(V3844,TRANSPORTE!$A$4:$E$99,5,0),"")</f>
        <v/>
      </c>
      <c r="AB3844" s="127" t="str">
        <f t="shared" si="434"/>
        <v/>
      </c>
      <c r="AC3844" s="127" t="str">
        <f t="shared" si="433"/>
        <v/>
      </c>
      <c r="AE3844" s="132" t="str">
        <f t="shared" si="438"/>
        <v/>
      </c>
      <c r="AH3844" s="127" t="str">
        <f t="shared" si="437"/>
        <v/>
      </c>
    </row>
    <row r="3845" spans="2:34" x14ac:dyDescent="0.3">
      <c r="B3845" s="127" t="str">
        <f t="shared" si="435"/>
        <v/>
      </c>
      <c r="C3845" s="127" t="str">
        <f t="shared" si="436"/>
        <v/>
      </c>
      <c r="E3845" s="159"/>
      <c r="F3845" s="148" t="str">
        <f>IFERROR(VLOOKUP(CONCATENATE(G3845,E3845),LOTES!$A$6:$D$1002,4,0),"")</f>
        <v/>
      </c>
      <c r="H3845" s="136" t="str">
        <f>IFERROR(VLOOKUP(CONCATENATE(G3845,E3845),LOTES!$A$6:$F$1000,6,0),"")</f>
        <v/>
      </c>
      <c r="I3845" s="132" t="str">
        <f t="shared" si="432"/>
        <v/>
      </c>
      <c r="R3845" s="132" t="str">
        <f>IFERROR(VLOOKUP(Q3845,PROVEEDORES!$A$2:$B$100,2,0),"")</f>
        <v/>
      </c>
      <c r="U3845" s="127" t="str">
        <f>IFERROR(VLOOKUP(V3845,TRANSPORTE!$A$4:$B$99,2,0),"")</f>
        <v/>
      </c>
      <c r="Y3845" s="127" t="str">
        <f>IFERROR(VLOOKUP(V3845,TRANSPORTE!$A$4:$C$99,3,0),"")</f>
        <v/>
      </c>
      <c r="Z3845" s="127" t="str">
        <f>IFERROR(VLOOKUP(V3845,TRANSPORTE!$A$4:$D$99,4,0),"")</f>
        <v/>
      </c>
      <c r="AA3845" s="127" t="str">
        <f>IFERROR(VLOOKUP(V3845,TRANSPORTE!$A$4:$E$99,5,0),"")</f>
        <v/>
      </c>
      <c r="AB3845" s="127" t="str">
        <f t="shared" si="434"/>
        <v/>
      </c>
      <c r="AC3845" s="127" t="str">
        <f t="shared" si="433"/>
        <v/>
      </c>
      <c r="AE3845" s="132" t="str">
        <f t="shared" si="438"/>
        <v/>
      </c>
      <c r="AH3845" s="127" t="str">
        <f t="shared" si="437"/>
        <v/>
      </c>
    </row>
    <row r="3846" spans="2:34" x14ac:dyDescent="0.3">
      <c r="B3846" s="127" t="str">
        <f t="shared" si="435"/>
        <v/>
      </c>
      <c r="C3846" s="127" t="str">
        <f t="shared" si="436"/>
        <v/>
      </c>
      <c r="E3846" s="159"/>
      <c r="F3846" s="148" t="str">
        <f>IFERROR(VLOOKUP(CONCATENATE(G3846,E3846),LOTES!$A$6:$D$1002,4,0),"")</f>
        <v/>
      </c>
      <c r="H3846" s="136" t="str">
        <f>IFERROR(VLOOKUP(CONCATENATE(G3846,E3846),LOTES!$A$6:$F$1000,6,0),"")</f>
        <v/>
      </c>
      <c r="I3846" s="132" t="str">
        <f t="shared" ref="I3846:I3909" si="439">IF(E3846&lt;&gt;"",IFERROR(IF(N3846&lt;&gt;N3845,1,IF(E3846=E3845,I3845,I3845+1)),""),"")</f>
        <v/>
      </c>
      <c r="R3846" s="132" t="str">
        <f>IFERROR(VLOOKUP(Q3846,PROVEEDORES!$A$2:$B$100,2,0),"")</f>
        <v/>
      </c>
      <c r="U3846" s="127" t="str">
        <f>IFERROR(VLOOKUP(V3846,TRANSPORTE!$A$4:$B$99,2,0),"")</f>
        <v/>
      </c>
      <c r="Y3846" s="127" t="str">
        <f>IFERROR(VLOOKUP(V3846,TRANSPORTE!$A$4:$C$99,3,0),"")</f>
        <v/>
      </c>
      <c r="Z3846" s="127" t="str">
        <f>IFERROR(VLOOKUP(V3846,TRANSPORTE!$A$4:$D$99,4,0),"")</f>
        <v/>
      </c>
      <c r="AA3846" s="127" t="str">
        <f>IFERROR(VLOOKUP(V3846,TRANSPORTE!$A$4:$E$99,5,0),"")</f>
        <v/>
      </c>
      <c r="AB3846" s="127" t="str">
        <f t="shared" si="434"/>
        <v/>
      </c>
      <c r="AC3846" s="127" t="str">
        <f t="shared" ref="AC3846:AC3909" si="440">IF(N3846&lt;&gt;"",1,"")</f>
        <v/>
      </c>
      <c r="AE3846" s="132" t="str">
        <f t="shared" si="438"/>
        <v/>
      </c>
      <c r="AH3846" s="127" t="str">
        <f t="shared" si="437"/>
        <v/>
      </c>
    </row>
    <row r="3847" spans="2:34" x14ac:dyDescent="0.3">
      <c r="B3847" s="127" t="str">
        <f t="shared" si="435"/>
        <v/>
      </c>
      <c r="C3847" s="127" t="str">
        <f t="shared" si="436"/>
        <v/>
      </c>
      <c r="E3847" s="159"/>
      <c r="F3847" s="148" t="str">
        <f>IFERROR(VLOOKUP(CONCATENATE(G3847,E3847),LOTES!$A$6:$D$1002,4,0),"")</f>
        <v/>
      </c>
      <c r="H3847" s="136" t="str">
        <f>IFERROR(VLOOKUP(CONCATENATE(G3847,E3847),LOTES!$A$6:$F$1000,6,0),"")</f>
        <v/>
      </c>
      <c r="I3847" s="132" t="str">
        <f t="shared" si="439"/>
        <v/>
      </c>
      <c r="R3847" s="132" t="str">
        <f>IFERROR(VLOOKUP(Q3847,PROVEEDORES!$A$2:$B$100,2,0),"")</f>
        <v/>
      </c>
      <c r="U3847" s="127" t="str">
        <f>IFERROR(VLOOKUP(V3847,TRANSPORTE!$A$4:$B$99,2,0),"")</f>
        <v/>
      </c>
      <c r="Y3847" s="127" t="str">
        <f>IFERROR(VLOOKUP(V3847,TRANSPORTE!$A$4:$C$99,3,0),"")</f>
        <v/>
      </c>
      <c r="Z3847" s="127" t="str">
        <f>IFERROR(VLOOKUP(V3847,TRANSPORTE!$A$4:$D$99,4,0),"")</f>
        <v/>
      </c>
      <c r="AA3847" s="127" t="str">
        <f>IFERROR(VLOOKUP(V3847,TRANSPORTE!$A$4:$E$99,5,0),"")</f>
        <v/>
      </c>
      <c r="AB3847" s="127" t="str">
        <f t="shared" si="434"/>
        <v/>
      </c>
      <c r="AC3847" s="127" t="str">
        <f t="shared" si="440"/>
        <v/>
      </c>
      <c r="AE3847" s="132" t="str">
        <f t="shared" si="438"/>
        <v/>
      </c>
      <c r="AH3847" s="127" t="str">
        <f t="shared" si="437"/>
        <v/>
      </c>
    </row>
    <row r="3848" spans="2:34" x14ac:dyDescent="0.3">
      <c r="B3848" s="127" t="str">
        <f t="shared" si="435"/>
        <v/>
      </c>
      <c r="C3848" s="127" t="str">
        <f t="shared" si="436"/>
        <v/>
      </c>
      <c r="E3848" s="159"/>
      <c r="F3848" s="148" t="str">
        <f>IFERROR(VLOOKUP(CONCATENATE(G3848,E3848),LOTES!$A$6:$D$1002,4,0),"")</f>
        <v/>
      </c>
      <c r="H3848" s="136" t="str">
        <f>IFERROR(VLOOKUP(CONCATENATE(G3848,E3848),LOTES!$A$6:$F$1000,6,0),"")</f>
        <v/>
      </c>
      <c r="I3848" s="132" t="str">
        <f t="shared" si="439"/>
        <v/>
      </c>
      <c r="R3848" s="132" t="str">
        <f>IFERROR(VLOOKUP(Q3848,PROVEEDORES!$A$2:$B$100,2,0),"")</f>
        <v/>
      </c>
      <c r="U3848" s="127" t="str">
        <f>IFERROR(VLOOKUP(V3848,TRANSPORTE!$A$4:$B$99,2,0),"")</f>
        <v/>
      </c>
      <c r="Y3848" s="127" t="str">
        <f>IFERROR(VLOOKUP(V3848,TRANSPORTE!$A$4:$C$99,3,0),"")</f>
        <v/>
      </c>
      <c r="Z3848" s="127" t="str">
        <f>IFERROR(VLOOKUP(V3848,TRANSPORTE!$A$4:$D$99,4,0),"")</f>
        <v/>
      </c>
      <c r="AA3848" s="127" t="str">
        <f>IFERROR(VLOOKUP(V3848,TRANSPORTE!$A$4:$E$99,5,0),"")</f>
        <v/>
      </c>
      <c r="AB3848" s="127" t="str">
        <f t="shared" si="434"/>
        <v/>
      </c>
      <c r="AC3848" s="127" t="str">
        <f t="shared" si="440"/>
        <v/>
      </c>
      <c r="AE3848" s="132" t="str">
        <f t="shared" si="438"/>
        <v/>
      </c>
      <c r="AH3848" s="127" t="str">
        <f t="shared" si="437"/>
        <v/>
      </c>
    </row>
    <row r="3849" spans="2:34" x14ac:dyDescent="0.3">
      <c r="B3849" s="127" t="str">
        <f t="shared" si="435"/>
        <v/>
      </c>
      <c r="C3849" s="127" t="str">
        <f t="shared" si="436"/>
        <v/>
      </c>
      <c r="E3849" s="159"/>
      <c r="F3849" s="148" t="str">
        <f>IFERROR(VLOOKUP(CONCATENATE(G3849,E3849),LOTES!$A$6:$D$1002,4,0),"")</f>
        <v/>
      </c>
      <c r="H3849" s="136" t="str">
        <f>IFERROR(VLOOKUP(CONCATENATE(G3849,E3849),LOTES!$A$6:$F$1000,6,0),"")</f>
        <v/>
      </c>
      <c r="I3849" s="132" t="str">
        <f t="shared" si="439"/>
        <v/>
      </c>
      <c r="R3849" s="132" t="str">
        <f>IFERROR(VLOOKUP(Q3849,PROVEEDORES!$A$2:$B$100,2,0),"")</f>
        <v/>
      </c>
      <c r="U3849" s="127" t="str">
        <f>IFERROR(VLOOKUP(V3849,TRANSPORTE!$A$4:$B$99,2,0),"")</f>
        <v/>
      </c>
      <c r="Y3849" s="127" t="str">
        <f>IFERROR(VLOOKUP(V3849,TRANSPORTE!$A$4:$C$99,3,0),"")</f>
        <v/>
      </c>
      <c r="Z3849" s="127" t="str">
        <f>IFERROR(VLOOKUP(V3849,TRANSPORTE!$A$4:$D$99,4,0),"")</f>
        <v/>
      </c>
      <c r="AA3849" s="127" t="str">
        <f>IFERROR(VLOOKUP(V3849,TRANSPORTE!$A$4:$E$99,5,0),"")</f>
        <v/>
      </c>
      <c r="AB3849" s="127" t="str">
        <f t="shared" si="434"/>
        <v/>
      </c>
      <c r="AC3849" s="127" t="str">
        <f t="shared" si="440"/>
        <v/>
      </c>
      <c r="AE3849" s="132" t="str">
        <f t="shared" si="438"/>
        <v/>
      </c>
      <c r="AH3849" s="127" t="str">
        <f t="shared" si="437"/>
        <v/>
      </c>
    </row>
    <row r="3850" spans="2:34" x14ac:dyDescent="0.3">
      <c r="B3850" s="127" t="str">
        <f t="shared" si="435"/>
        <v/>
      </c>
      <c r="C3850" s="127" t="str">
        <f t="shared" si="436"/>
        <v/>
      </c>
      <c r="E3850" s="159"/>
      <c r="F3850" s="148" t="str">
        <f>IFERROR(VLOOKUP(CONCATENATE(G3850,E3850),LOTES!$A$6:$D$1002,4,0),"")</f>
        <v/>
      </c>
      <c r="H3850" s="136" t="str">
        <f>IFERROR(VLOOKUP(CONCATENATE(G3850,E3850),LOTES!$A$6:$F$1000,6,0),"")</f>
        <v/>
      </c>
      <c r="I3850" s="132" t="str">
        <f t="shared" si="439"/>
        <v/>
      </c>
      <c r="R3850" s="132" t="str">
        <f>IFERROR(VLOOKUP(Q3850,PROVEEDORES!$A$2:$B$100,2,0),"")</f>
        <v/>
      </c>
      <c r="U3850" s="127" t="str">
        <f>IFERROR(VLOOKUP(V3850,TRANSPORTE!$A$4:$B$99,2,0),"")</f>
        <v/>
      </c>
      <c r="Y3850" s="127" t="str">
        <f>IFERROR(VLOOKUP(V3850,TRANSPORTE!$A$4:$C$99,3,0),"")</f>
        <v/>
      </c>
      <c r="Z3850" s="127" t="str">
        <f>IFERROR(VLOOKUP(V3850,TRANSPORTE!$A$4:$D$99,4,0),"")</f>
        <v/>
      </c>
      <c r="AA3850" s="127" t="str">
        <f>IFERROR(VLOOKUP(V3850,TRANSPORTE!$A$4:$E$99,5,0),"")</f>
        <v/>
      </c>
      <c r="AB3850" s="127" t="str">
        <f t="shared" si="434"/>
        <v/>
      </c>
      <c r="AC3850" s="127" t="str">
        <f t="shared" si="440"/>
        <v/>
      </c>
      <c r="AE3850" s="132" t="str">
        <f t="shared" si="438"/>
        <v/>
      </c>
      <c r="AH3850" s="127" t="str">
        <f t="shared" si="437"/>
        <v/>
      </c>
    </row>
    <row r="3851" spans="2:34" x14ac:dyDescent="0.3">
      <c r="B3851" s="127" t="str">
        <f t="shared" si="435"/>
        <v/>
      </c>
      <c r="C3851" s="127" t="str">
        <f t="shared" si="436"/>
        <v/>
      </c>
      <c r="E3851" s="159"/>
      <c r="F3851" s="148" t="str">
        <f>IFERROR(VLOOKUP(CONCATENATE(G3851,E3851),LOTES!$A$6:$D$1002,4,0),"")</f>
        <v/>
      </c>
      <c r="H3851" s="136" t="str">
        <f>IFERROR(VLOOKUP(CONCATENATE(G3851,E3851),LOTES!$A$6:$F$1000,6,0),"")</f>
        <v/>
      </c>
      <c r="I3851" s="132" t="str">
        <f t="shared" si="439"/>
        <v/>
      </c>
      <c r="R3851" s="132" t="str">
        <f>IFERROR(VLOOKUP(Q3851,PROVEEDORES!$A$2:$B$100,2,0),"")</f>
        <v/>
      </c>
      <c r="U3851" s="127" t="str">
        <f>IFERROR(VLOOKUP(V3851,TRANSPORTE!$A$4:$B$99,2,0),"")</f>
        <v/>
      </c>
      <c r="Y3851" s="127" t="str">
        <f>IFERROR(VLOOKUP(V3851,TRANSPORTE!$A$4:$C$99,3,0),"")</f>
        <v/>
      </c>
      <c r="Z3851" s="127" t="str">
        <f>IFERROR(VLOOKUP(V3851,TRANSPORTE!$A$4:$D$99,4,0),"")</f>
        <v/>
      </c>
      <c r="AA3851" s="127" t="str">
        <f>IFERROR(VLOOKUP(V3851,TRANSPORTE!$A$4:$E$99,5,0),"")</f>
        <v/>
      </c>
      <c r="AB3851" s="127" t="str">
        <f t="shared" ref="AB3851:AB3914" si="441">IF(N3851&lt;&gt;"",IF(A3851&lt;&gt;A3850,1,IF(N3851=N3850,AB3850,AB3850+1)),"")</f>
        <v/>
      </c>
      <c r="AC3851" s="127" t="str">
        <f t="shared" si="440"/>
        <v/>
      </c>
      <c r="AE3851" s="132" t="str">
        <f t="shared" si="438"/>
        <v/>
      </c>
      <c r="AH3851" s="127" t="str">
        <f t="shared" si="437"/>
        <v/>
      </c>
    </row>
    <row r="3852" spans="2:34" x14ac:dyDescent="0.3">
      <c r="B3852" s="127" t="str">
        <f t="shared" si="435"/>
        <v/>
      </c>
      <c r="C3852" s="127" t="str">
        <f t="shared" si="436"/>
        <v/>
      </c>
      <c r="E3852" s="159"/>
      <c r="F3852" s="148" t="str">
        <f>IFERROR(VLOOKUP(CONCATENATE(G3852,E3852),LOTES!$A$6:$D$1002,4,0),"")</f>
        <v/>
      </c>
      <c r="H3852" s="136" t="str">
        <f>IFERROR(VLOOKUP(CONCATENATE(G3852,E3852),LOTES!$A$6:$F$1000,6,0),"")</f>
        <v/>
      </c>
      <c r="I3852" s="132" t="str">
        <f t="shared" si="439"/>
        <v/>
      </c>
      <c r="R3852" s="132" t="str">
        <f>IFERROR(VLOOKUP(Q3852,PROVEEDORES!$A$2:$B$100,2,0),"")</f>
        <v/>
      </c>
      <c r="U3852" s="127" t="str">
        <f>IFERROR(VLOOKUP(V3852,TRANSPORTE!$A$4:$B$99,2,0),"")</f>
        <v/>
      </c>
      <c r="Y3852" s="127" t="str">
        <f>IFERROR(VLOOKUP(V3852,TRANSPORTE!$A$4:$C$99,3,0),"")</f>
        <v/>
      </c>
      <c r="Z3852" s="127" t="str">
        <f>IFERROR(VLOOKUP(V3852,TRANSPORTE!$A$4:$D$99,4,0),"")</f>
        <v/>
      </c>
      <c r="AA3852" s="127" t="str">
        <f>IFERROR(VLOOKUP(V3852,TRANSPORTE!$A$4:$E$99,5,0),"")</f>
        <v/>
      </c>
      <c r="AB3852" s="127" t="str">
        <f t="shared" si="441"/>
        <v/>
      </c>
      <c r="AC3852" s="127" t="str">
        <f t="shared" si="440"/>
        <v/>
      </c>
      <c r="AE3852" s="132" t="str">
        <f t="shared" si="438"/>
        <v/>
      </c>
      <c r="AH3852" s="127" t="str">
        <f t="shared" si="437"/>
        <v/>
      </c>
    </row>
    <row r="3853" spans="2:34" x14ac:dyDescent="0.3">
      <c r="B3853" s="127" t="str">
        <f t="shared" si="435"/>
        <v/>
      </c>
      <c r="C3853" s="127" t="str">
        <f t="shared" si="436"/>
        <v/>
      </c>
      <c r="E3853" s="159"/>
      <c r="F3853" s="148" t="str">
        <f>IFERROR(VLOOKUP(CONCATENATE(G3853,E3853),LOTES!$A$6:$D$1002,4,0),"")</f>
        <v/>
      </c>
      <c r="H3853" s="136" t="str">
        <f>IFERROR(VLOOKUP(CONCATENATE(G3853,E3853),LOTES!$A$6:$F$1000,6,0),"")</f>
        <v/>
      </c>
      <c r="I3853" s="132" t="str">
        <f t="shared" si="439"/>
        <v/>
      </c>
      <c r="R3853" s="132" t="str">
        <f>IFERROR(VLOOKUP(Q3853,PROVEEDORES!$A$2:$B$100,2,0),"")</f>
        <v/>
      </c>
      <c r="U3853" s="127" t="str">
        <f>IFERROR(VLOOKUP(V3853,TRANSPORTE!$A$4:$B$99,2,0),"")</f>
        <v/>
      </c>
      <c r="Y3853" s="127" t="str">
        <f>IFERROR(VLOOKUP(V3853,TRANSPORTE!$A$4:$C$99,3,0),"")</f>
        <v/>
      </c>
      <c r="Z3853" s="127" t="str">
        <f>IFERROR(VLOOKUP(V3853,TRANSPORTE!$A$4:$D$99,4,0),"")</f>
        <v/>
      </c>
      <c r="AA3853" s="127" t="str">
        <f>IFERROR(VLOOKUP(V3853,TRANSPORTE!$A$4:$E$99,5,0),"")</f>
        <v/>
      </c>
      <c r="AB3853" s="127" t="str">
        <f t="shared" si="441"/>
        <v/>
      </c>
      <c r="AC3853" s="127" t="str">
        <f t="shared" si="440"/>
        <v/>
      </c>
      <c r="AE3853" s="132" t="str">
        <f t="shared" si="438"/>
        <v/>
      </c>
      <c r="AH3853" s="127" t="str">
        <f t="shared" si="437"/>
        <v/>
      </c>
    </row>
    <row r="3854" spans="2:34" x14ac:dyDescent="0.3">
      <c r="B3854" s="127" t="str">
        <f t="shared" si="435"/>
        <v/>
      </c>
      <c r="C3854" s="127" t="str">
        <f t="shared" si="436"/>
        <v/>
      </c>
      <c r="E3854" s="159"/>
      <c r="F3854" s="148" t="str">
        <f>IFERROR(VLOOKUP(CONCATENATE(G3854,E3854),LOTES!$A$6:$D$1002,4,0),"")</f>
        <v/>
      </c>
      <c r="H3854" s="136" t="str">
        <f>IFERROR(VLOOKUP(CONCATENATE(G3854,E3854),LOTES!$A$6:$F$1000,6,0),"")</f>
        <v/>
      </c>
      <c r="I3854" s="132" t="str">
        <f t="shared" si="439"/>
        <v/>
      </c>
      <c r="R3854" s="132" t="str">
        <f>IFERROR(VLOOKUP(Q3854,PROVEEDORES!$A$2:$B$100,2,0),"")</f>
        <v/>
      </c>
      <c r="U3854" s="127" t="str">
        <f>IFERROR(VLOOKUP(V3854,TRANSPORTE!$A$4:$B$99,2,0),"")</f>
        <v/>
      </c>
      <c r="Y3854" s="127" t="str">
        <f>IFERROR(VLOOKUP(V3854,TRANSPORTE!$A$4:$C$99,3,0),"")</f>
        <v/>
      </c>
      <c r="Z3854" s="127" t="str">
        <f>IFERROR(VLOOKUP(V3854,TRANSPORTE!$A$4:$D$99,4,0),"")</f>
        <v/>
      </c>
      <c r="AA3854" s="127" t="str">
        <f>IFERROR(VLOOKUP(V3854,TRANSPORTE!$A$4:$E$99,5,0),"")</f>
        <v/>
      </c>
      <c r="AB3854" s="127" t="str">
        <f t="shared" si="441"/>
        <v/>
      </c>
      <c r="AC3854" s="127" t="str">
        <f t="shared" si="440"/>
        <v/>
      </c>
      <c r="AE3854" s="132" t="str">
        <f t="shared" si="438"/>
        <v/>
      </c>
      <c r="AH3854" s="127" t="str">
        <f t="shared" si="437"/>
        <v/>
      </c>
    </row>
    <row r="3855" spans="2:34" x14ac:dyDescent="0.3">
      <c r="B3855" s="127" t="str">
        <f t="shared" si="435"/>
        <v/>
      </c>
      <c r="C3855" s="127" t="str">
        <f t="shared" si="436"/>
        <v/>
      </c>
      <c r="E3855" s="159"/>
      <c r="F3855" s="148" t="str">
        <f>IFERROR(VLOOKUP(CONCATENATE(G3855,E3855),LOTES!$A$6:$D$1002,4,0),"")</f>
        <v/>
      </c>
      <c r="H3855" s="136" t="str">
        <f>IFERROR(VLOOKUP(CONCATENATE(G3855,E3855),LOTES!$A$6:$F$1000,6,0),"")</f>
        <v/>
      </c>
      <c r="I3855" s="132" t="str">
        <f t="shared" si="439"/>
        <v/>
      </c>
      <c r="R3855" s="132" t="str">
        <f>IFERROR(VLOOKUP(Q3855,PROVEEDORES!$A$2:$B$100,2,0),"")</f>
        <v/>
      </c>
      <c r="U3855" s="127" t="str">
        <f>IFERROR(VLOOKUP(V3855,TRANSPORTE!$A$4:$B$99,2,0),"")</f>
        <v/>
      </c>
      <c r="Y3855" s="127" t="str">
        <f>IFERROR(VLOOKUP(V3855,TRANSPORTE!$A$4:$C$99,3,0),"")</f>
        <v/>
      </c>
      <c r="Z3855" s="127" t="str">
        <f>IFERROR(VLOOKUP(V3855,TRANSPORTE!$A$4:$D$99,4,0),"")</f>
        <v/>
      </c>
      <c r="AA3855" s="127" t="str">
        <f>IFERROR(VLOOKUP(V3855,TRANSPORTE!$A$4:$E$99,5,0),"")</f>
        <v/>
      </c>
      <c r="AB3855" s="127" t="str">
        <f t="shared" si="441"/>
        <v/>
      </c>
      <c r="AC3855" s="127" t="str">
        <f t="shared" si="440"/>
        <v/>
      </c>
      <c r="AE3855" s="132" t="str">
        <f t="shared" si="438"/>
        <v/>
      </c>
      <c r="AH3855" s="127" t="str">
        <f t="shared" si="437"/>
        <v/>
      </c>
    </row>
    <row r="3856" spans="2:34" x14ac:dyDescent="0.3">
      <c r="B3856" s="127" t="str">
        <f t="shared" si="435"/>
        <v/>
      </c>
      <c r="C3856" s="127" t="str">
        <f t="shared" si="436"/>
        <v/>
      </c>
      <c r="E3856" s="159"/>
      <c r="F3856" s="148" t="str">
        <f>IFERROR(VLOOKUP(CONCATENATE(G3856,E3856),LOTES!$A$6:$D$1002,4,0),"")</f>
        <v/>
      </c>
      <c r="H3856" s="136" t="str">
        <f>IFERROR(VLOOKUP(CONCATENATE(G3856,E3856),LOTES!$A$6:$F$1000,6,0),"")</f>
        <v/>
      </c>
      <c r="I3856" s="132" t="str">
        <f t="shared" si="439"/>
        <v/>
      </c>
      <c r="R3856" s="132" t="str">
        <f>IFERROR(VLOOKUP(Q3856,PROVEEDORES!$A$2:$B$100,2,0),"")</f>
        <v/>
      </c>
      <c r="U3856" s="127" t="str">
        <f>IFERROR(VLOOKUP(V3856,TRANSPORTE!$A$4:$B$99,2,0),"")</f>
        <v/>
      </c>
      <c r="Y3856" s="127" t="str">
        <f>IFERROR(VLOOKUP(V3856,TRANSPORTE!$A$4:$C$99,3,0),"")</f>
        <v/>
      </c>
      <c r="Z3856" s="127" t="str">
        <f>IFERROR(VLOOKUP(V3856,TRANSPORTE!$A$4:$D$99,4,0),"")</f>
        <v/>
      </c>
      <c r="AA3856" s="127" t="str">
        <f>IFERROR(VLOOKUP(V3856,TRANSPORTE!$A$4:$E$99,5,0),"")</f>
        <v/>
      </c>
      <c r="AB3856" s="127" t="str">
        <f t="shared" si="441"/>
        <v/>
      </c>
      <c r="AC3856" s="127" t="str">
        <f t="shared" si="440"/>
        <v/>
      </c>
      <c r="AE3856" s="132" t="str">
        <f t="shared" si="438"/>
        <v/>
      </c>
      <c r="AH3856" s="127" t="str">
        <f t="shared" si="437"/>
        <v/>
      </c>
    </row>
    <row r="3857" spans="2:34" x14ac:dyDescent="0.3">
      <c r="B3857" s="127" t="str">
        <f t="shared" si="435"/>
        <v/>
      </c>
      <c r="C3857" s="127" t="str">
        <f t="shared" si="436"/>
        <v/>
      </c>
      <c r="E3857" s="159"/>
      <c r="F3857" s="148" t="str">
        <f>IFERROR(VLOOKUP(CONCATENATE(G3857,E3857),LOTES!$A$6:$D$1002,4,0),"")</f>
        <v/>
      </c>
      <c r="H3857" s="136" t="str">
        <f>IFERROR(VLOOKUP(CONCATENATE(G3857,E3857),LOTES!$A$6:$F$1000,6,0),"")</f>
        <v/>
      </c>
      <c r="I3857" s="132" t="str">
        <f t="shared" si="439"/>
        <v/>
      </c>
      <c r="R3857" s="132" t="str">
        <f>IFERROR(VLOOKUP(Q3857,PROVEEDORES!$A$2:$B$100,2,0),"")</f>
        <v/>
      </c>
      <c r="U3857" s="127" t="str">
        <f>IFERROR(VLOOKUP(V3857,TRANSPORTE!$A$4:$B$99,2,0),"")</f>
        <v/>
      </c>
      <c r="Y3857" s="127" t="str">
        <f>IFERROR(VLOOKUP(V3857,TRANSPORTE!$A$4:$C$99,3,0),"")</f>
        <v/>
      </c>
      <c r="Z3857" s="127" t="str">
        <f>IFERROR(VLOOKUP(V3857,TRANSPORTE!$A$4:$D$99,4,0),"")</f>
        <v/>
      </c>
      <c r="AA3857" s="127" t="str">
        <f>IFERROR(VLOOKUP(V3857,TRANSPORTE!$A$4:$E$99,5,0),"")</f>
        <v/>
      </c>
      <c r="AB3857" s="127" t="str">
        <f t="shared" si="441"/>
        <v/>
      </c>
      <c r="AC3857" s="127" t="str">
        <f t="shared" si="440"/>
        <v/>
      </c>
      <c r="AE3857" s="132" t="str">
        <f t="shared" si="438"/>
        <v/>
      </c>
      <c r="AH3857" s="127" t="str">
        <f t="shared" si="437"/>
        <v/>
      </c>
    </row>
    <row r="3858" spans="2:34" x14ac:dyDescent="0.3">
      <c r="B3858" s="127" t="str">
        <f t="shared" si="435"/>
        <v/>
      </c>
      <c r="C3858" s="127" t="str">
        <f t="shared" si="436"/>
        <v/>
      </c>
      <c r="E3858" s="159"/>
      <c r="F3858" s="148" t="str">
        <f>IFERROR(VLOOKUP(CONCATENATE(G3858,E3858),LOTES!$A$6:$D$1002,4,0),"")</f>
        <v/>
      </c>
      <c r="H3858" s="136" t="str">
        <f>IFERROR(VLOOKUP(CONCATENATE(G3858,E3858),LOTES!$A$6:$F$1000,6,0),"")</f>
        <v/>
      </c>
      <c r="I3858" s="132" t="str">
        <f t="shared" si="439"/>
        <v/>
      </c>
      <c r="R3858" s="132" t="str">
        <f>IFERROR(VLOOKUP(Q3858,PROVEEDORES!$A$2:$B$100,2,0),"")</f>
        <v/>
      </c>
      <c r="U3858" s="127" t="str">
        <f>IFERROR(VLOOKUP(V3858,TRANSPORTE!$A$4:$B$99,2,0),"")</f>
        <v/>
      </c>
      <c r="Y3858" s="127" t="str">
        <f>IFERROR(VLOOKUP(V3858,TRANSPORTE!$A$4:$C$99,3,0),"")</f>
        <v/>
      </c>
      <c r="Z3858" s="127" t="str">
        <f>IFERROR(VLOOKUP(V3858,TRANSPORTE!$A$4:$D$99,4,0),"")</f>
        <v/>
      </c>
      <c r="AA3858" s="127" t="str">
        <f>IFERROR(VLOOKUP(V3858,TRANSPORTE!$A$4:$E$99,5,0),"")</f>
        <v/>
      </c>
      <c r="AB3858" s="127" t="str">
        <f t="shared" si="441"/>
        <v/>
      </c>
      <c r="AC3858" s="127" t="str">
        <f t="shared" si="440"/>
        <v/>
      </c>
      <c r="AE3858" s="132" t="str">
        <f t="shared" si="438"/>
        <v/>
      </c>
      <c r="AH3858" s="127" t="str">
        <f t="shared" si="437"/>
        <v/>
      </c>
    </row>
    <row r="3859" spans="2:34" x14ac:dyDescent="0.3">
      <c r="B3859" s="127" t="str">
        <f t="shared" si="435"/>
        <v/>
      </c>
      <c r="C3859" s="127" t="str">
        <f t="shared" si="436"/>
        <v/>
      </c>
      <c r="E3859" s="159"/>
      <c r="F3859" s="148" t="str">
        <f>IFERROR(VLOOKUP(CONCATENATE(G3859,E3859),LOTES!$A$6:$D$1002,4,0),"")</f>
        <v/>
      </c>
      <c r="H3859" s="136" t="str">
        <f>IFERROR(VLOOKUP(CONCATENATE(G3859,E3859),LOTES!$A$6:$F$1000,6,0),"")</f>
        <v/>
      </c>
      <c r="I3859" s="132" t="str">
        <f t="shared" si="439"/>
        <v/>
      </c>
      <c r="R3859" s="132" t="str">
        <f>IFERROR(VLOOKUP(Q3859,PROVEEDORES!$A$2:$B$100,2,0),"")</f>
        <v/>
      </c>
      <c r="U3859" s="127" t="str">
        <f>IFERROR(VLOOKUP(V3859,TRANSPORTE!$A$4:$B$99,2,0),"")</f>
        <v/>
      </c>
      <c r="Y3859" s="127" t="str">
        <f>IFERROR(VLOOKUP(V3859,TRANSPORTE!$A$4:$C$99,3,0),"")</f>
        <v/>
      </c>
      <c r="Z3859" s="127" t="str">
        <f>IFERROR(VLOOKUP(V3859,TRANSPORTE!$A$4:$D$99,4,0),"")</f>
        <v/>
      </c>
      <c r="AA3859" s="127" t="str">
        <f>IFERROR(VLOOKUP(V3859,TRANSPORTE!$A$4:$E$99,5,0),"")</f>
        <v/>
      </c>
      <c r="AB3859" s="127" t="str">
        <f t="shared" si="441"/>
        <v/>
      </c>
      <c r="AC3859" s="127" t="str">
        <f t="shared" si="440"/>
        <v/>
      </c>
      <c r="AE3859" s="132" t="str">
        <f t="shared" si="438"/>
        <v/>
      </c>
      <c r="AH3859" s="127" t="str">
        <f t="shared" si="437"/>
        <v/>
      </c>
    </row>
    <row r="3860" spans="2:34" x14ac:dyDescent="0.3">
      <c r="B3860" s="127" t="str">
        <f t="shared" si="435"/>
        <v/>
      </c>
      <c r="C3860" s="127" t="str">
        <f t="shared" si="436"/>
        <v/>
      </c>
      <c r="E3860" s="159"/>
      <c r="F3860" s="148" t="str">
        <f>IFERROR(VLOOKUP(CONCATENATE(G3860,E3860),LOTES!$A$6:$D$1002,4,0),"")</f>
        <v/>
      </c>
      <c r="H3860" s="136" t="str">
        <f>IFERROR(VLOOKUP(CONCATENATE(G3860,E3860),LOTES!$A$6:$F$1000,6,0),"")</f>
        <v/>
      </c>
      <c r="I3860" s="132" t="str">
        <f t="shared" si="439"/>
        <v/>
      </c>
      <c r="R3860" s="132" t="str">
        <f>IFERROR(VLOOKUP(Q3860,PROVEEDORES!$A$2:$B$100,2,0),"")</f>
        <v/>
      </c>
      <c r="U3860" s="127" t="str">
        <f>IFERROR(VLOOKUP(V3860,TRANSPORTE!$A$4:$B$99,2,0),"")</f>
        <v/>
      </c>
      <c r="Y3860" s="127" t="str">
        <f>IFERROR(VLOOKUP(V3860,TRANSPORTE!$A$4:$C$99,3,0),"")</f>
        <v/>
      </c>
      <c r="Z3860" s="127" t="str">
        <f>IFERROR(VLOOKUP(V3860,TRANSPORTE!$A$4:$D$99,4,0),"")</f>
        <v/>
      </c>
      <c r="AA3860" s="127" t="str">
        <f>IFERROR(VLOOKUP(V3860,TRANSPORTE!$A$4:$E$99,5,0),"")</f>
        <v/>
      </c>
      <c r="AB3860" s="127" t="str">
        <f t="shared" si="441"/>
        <v/>
      </c>
      <c r="AC3860" s="127" t="str">
        <f t="shared" si="440"/>
        <v/>
      </c>
      <c r="AE3860" s="132" t="str">
        <f t="shared" si="438"/>
        <v/>
      </c>
      <c r="AH3860" s="127" t="str">
        <f t="shared" si="437"/>
        <v/>
      </c>
    </row>
    <row r="3861" spans="2:34" x14ac:dyDescent="0.3">
      <c r="B3861" s="127" t="str">
        <f t="shared" si="435"/>
        <v/>
      </c>
      <c r="C3861" s="127" t="str">
        <f t="shared" si="436"/>
        <v/>
      </c>
      <c r="E3861" s="159"/>
      <c r="F3861" s="148" t="str">
        <f>IFERROR(VLOOKUP(CONCATENATE(G3861,E3861),LOTES!$A$6:$D$1002,4,0),"")</f>
        <v/>
      </c>
      <c r="H3861" s="136" t="str">
        <f>IFERROR(VLOOKUP(CONCATENATE(G3861,E3861),LOTES!$A$6:$F$1000,6,0),"")</f>
        <v/>
      </c>
      <c r="I3861" s="132" t="str">
        <f t="shared" si="439"/>
        <v/>
      </c>
      <c r="R3861" s="132" t="str">
        <f>IFERROR(VLOOKUP(Q3861,PROVEEDORES!$A$2:$B$100,2,0),"")</f>
        <v/>
      </c>
      <c r="U3861" s="127" t="str">
        <f>IFERROR(VLOOKUP(V3861,TRANSPORTE!$A$4:$B$99,2,0),"")</f>
        <v/>
      </c>
      <c r="Y3861" s="127" t="str">
        <f>IFERROR(VLOOKUP(V3861,TRANSPORTE!$A$4:$C$99,3,0),"")</f>
        <v/>
      </c>
      <c r="Z3861" s="127" t="str">
        <f>IFERROR(VLOOKUP(V3861,TRANSPORTE!$A$4:$D$99,4,0),"")</f>
        <v/>
      </c>
      <c r="AA3861" s="127" t="str">
        <f>IFERROR(VLOOKUP(V3861,TRANSPORTE!$A$4:$E$99,5,0),"")</f>
        <v/>
      </c>
      <c r="AB3861" s="127" t="str">
        <f t="shared" si="441"/>
        <v/>
      </c>
      <c r="AC3861" s="127" t="str">
        <f t="shared" si="440"/>
        <v/>
      </c>
      <c r="AE3861" s="132" t="str">
        <f t="shared" si="438"/>
        <v/>
      </c>
      <c r="AH3861" s="127" t="str">
        <f t="shared" si="437"/>
        <v/>
      </c>
    </row>
    <row r="3862" spans="2:34" x14ac:dyDescent="0.3">
      <c r="B3862" s="127" t="str">
        <f t="shared" si="435"/>
        <v/>
      </c>
      <c r="C3862" s="127" t="str">
        <f t="shared" si="436"/>
        <v/>
      </c>
      <c r="E3862" s="159"/>
      <c r="F3862" s="148" t="str">
        <f>IFERROR(VLOOKUP(CONCATENATE(G3862,E3862),LOTES!$A$6:$D$1002,4,0),"")</f>
        <v/>
      </c>
      <c r="H3862" s="136" t="str">
        <f>IFERROR(VLOOKUP(CONCATENATE(G3862,E3862),LOTES!$A$6:$F$1000,6,0),"")</f>
        <v/>
      </c>
      <c r="I3862" s="132" t="str">
        <f t="shared" si="439"/>
        <v/>
      </c>
      <c r="R3862" s="132" t="str">
        <f>IFERROR(VLOOKUP(Q3862,PROVEEDORES!$A$2:$B$100,2,0),"")</f>
        <v/>
      </c>
      <c r="U3862" s="127" t="str">
        <f>IFERROR(VLOOKUP(V3862,TRANSPORTE!$A$4:$B$99,2,0),"")</f>
        <v/>
      </c>
      <c r="Y3862" s="127" t="str">
        <f>IFERROR(VLOOKUP(V3862,TRANSPORTE!$A$4:$C$99,3,0),"")</f>
        <v/>
      </c>
      <c r="Z3862" s="127" t="str">
        <f>IFERROR(VLOOKUP(V3862,TRANSPORTE!$A$4:$D$99,4,0),"")</f>
        <v/>
      </c>
      <c r="AA3862" s="127" t="str">
        <f>IFERROR(VLOOKUP(V3862,TRANSPORTE!$A$4:$E$99,5,0),"")</f>
        <v/>
      </c>
      <c r="AB3862" s="127" t="str">
        <f t="shared" si="441"/>
        <v/>
      </c>
      <c r="AC3862" s="127" t="str">
        <f t="shared" si="440"/>
        <v/>
      </c>
      <c r="AE3862" s="132" t="str">
        <f t="shared" si="438"/>
        <v/>
      </c>
      <c r="AH3862" s="127" t="str">
        <f t="shared" si="437"/>
        <v/>
      </c>
    </row>
    <row r="3863" spans="2:34" x14ac:dyDescent="0.3">
      <c r="B3863" s="127" t="str">
        <f t="shared" si="435"/>
        <v/>
      </c>
      <c r="C3863" s="127" t="str">
        <f t="shared" si="436"/>
        <v/>
      </c>
      <c r="E3863" s="159"/>
      <c r="F3863" s="148" t="str">
        <f>IFERROR(VLOOKUP(CONCATENATE(G3863,E3863),LOTES!$A$6:$D$1002,4,0),"")</f>
        <v/>
      </c>
      <c r="H3863" s="136" t="str">
        <f>IFERROR(VLOOKUP(CONCATENATE(G3863,E3863),LOTES!$A$6:$F$1000,6,0),"")</f>
        <v/>
      </c>
      <c r="I3863" s="132" t="str">
        <f t="shared" si="439"/>
        <v/>
      </c>
      <c r="R3863" s="132" t="str">
        <f>IFERROR(VLOOKUP(Q3863,PROVEEDORES!$A$2:$B$100,2,0),"")</f>
        <v/>
      </c>
      <c r="U3863" s="127" t="str">
        <f>IFERROR(VLOOKUP(V3863,TRANSPORTE!$A$4:$B$99,2,0),"")</f>
        <v/>
      </c>
      <c r="Y3863" s="127" t="str">
        <f>IFERROR(VLOOKUP(V3863,TRANSPORTE!$A$4:$C$99,3,0),"")</f>
        <v/>
      </c>
      <c r="Z3863" s="127" t="str">
        <f>IFERROR(VLOOKUP(V3863,TRANSPORTE!$A$4:$D$99,4,0),"")</f>
        <v/>
      </c>
      <c r="AA3863" s="127" t="str">
        <f>IFERROR(VLOOKUP(V3863,TRANSPORTE!$A$4:$E$99,5,0),"")</f>
        <v/>
      </c>
      <c r="AB3863" s="127" t="str">
        <f t="shared" si="441"/>
        <v/>
      </c>
      <c r="AC3863" s="127" t="str">
        <f t="shared" si="440"/>
        <v/>
      </c>
      <c r="AE3863" s="132" t="str">
        <f t="shared" si="438"/>
        <v/>
      </c>
      <c r="AH3863" s="127" t="str">
        <f t="shared" si="437"/>
        <v/>
      </c>
    </row>
    <row r="3864" spans="2:34" x14ac:dyDescent="0.3">
      <c r="B3864" s="127" t="str">
        <f t="shared" si="435"/>
        <v/>
      </c>
      <c r="C3864" s="127" t="str">
        <f t="shared" si="436"/>
        <v/>
      </c>
      <c r="E3864" s="159"/>
      <c r="F3864" s="148" t="str">
        <f>IFERROR(VLOOKUP(CONCATENATE(G3864,E3864),LOTES!$A$6:$D$1002,4,0),"")</f>
        <v/>
      </c>
      <c r="H3864" s="136" t="str">
        <f>IFERROR(VLOOKUP(CONCATENATE(G3864,E3864),LOTES!$A$6:$F$1000,6,0),"")</f>
        <v/>
      </c>
      <c r="I3864" s="132" t="str">
        <f t="shared" si="439"/>
        <v/>
      </c>
      <c r="R3864" s="132" t="str">
        <f>IFERROR(VLOOKUP(Q3864,PROVEEDORES!$A$2:$B$100,2,0),"")</f>
        <v/>
      </c>
      <c r="U3864" s="127" t="str">
        <f>IFERROR(VLOOKUP(V3864,TRANSPORTE!$A$4:$B$99,2,0),"")</f>
        <v/>
      </c>
      <c r="Y3864" s="127" t="str">
        <f>IFERROR(VLOOKUP(V3864,TRANSPORTE!$A$4:$C$99,3,0),"")</f>
        <v/>
      </c>
      <c r="Z3864" s="127" t="str">
        <f>IFERROR(VLOOKUP(V3864,TRANSPORTE!$A$4:$D$99,4,0),"")</f>
        <v/>
      </c>
      <c r="AA3864" s="127" t="str">
        <f>IFERROR(VLOOKUP(V3864,TRANSPORTE!$A$4:$E$99,5,0),"")</f>
        <v/>
      </c>
      <c r="AB3864" s="127" t="str">
        <f t="shared" si="441"/>
        <v/>
      </c>
      <c r="AC3864" s="127" t="str">
        <f t="shared" si="440"/>
        <v/>
      </c>
      <c r="AE3864" s="132" t="str">
        <f t="shared" si="438"/>
        <v/>
      </c>
      <c r="AH3864" s="127" t="str">
        <f t="shared" si="437"/>
        <v/>
      </c>
    </row>
    <row r="3865" spans="2:34" x14ac:dyDescent="0.3">
      <c r="B3865" s="127" t="str">
        <f t="shared" si="435"/>
        <v/>
      </c>
      <c r="C3865" s="127" t="str">
        <f t="shared" si="436"/>
        <v/>
      </c>
      <c r="E3865" s="159"/>
      <c r="F3865" s="148" t="str">
        <f>IFERROR(VLOOKUP(CONCATENATE(G3865,E3865),LOTES!$A$6:$D$1002,4,0),"")</f>
        <v/>
      </c>
      <c r="H3865" s="136" t="str">
        <f>IFERROR(VLOOKUP(CONCATENATE(G3865,E3865),LOTES!$A$6:$F$1000,6,0),"")</f>
        <v/>
      </c>
      <c r="I3865" s="132" t="str">
        <f t="shared" si="439"/>
        <v/>
      </c>
      <c r="R3865" s="132" t="str">
        <f>IFERROR(VLOOKUP(Q3865,PROVEEDORES!$A$2:$B$100,2,0),"")</f>
        <v/>
      </c>
      <c r="U3865" s="127" t="str">
        <f>IFERROR(VLOOKUP(V3865,TRANSPORTE!$A$4:$B$99,2,0),"")</f>
        <v/>
      </c>
      <c r="Y3865" s="127" t="str">
        <f>IFERROR(VLOOKUP(V3865,TRANSPORTE!$A$4:$C$99,3,0),"")</f>
        <v/>
      </c>
      <c r="Z3865" s="127" t="str">
        <f>IFERROR(VLOOKUP(V3865,TRANSPORTE!$A$4:$D$99,4,0),"")</f>
        <v/>
      </c>
      <c r="AA3865" s="127" t="str">
        <f>IFERROR(VLOOKUP(V3865,TRANSPORTE!$A$4:$E$99,5,0),"")</f>
        <v/>
      </c>
      <c r="AB3865" s="127" t="str">
        <f t="shared" si="441"/>
        <v/>
      </c>
      <c r="AC3865" s="127" t="str">
        <f t="shared" si="440"/>
        <v/>
      </c>
      <c r="AE3865" s="132" t="str">
        <f t="shared" si="438"/>
        <v/>
      </c>
      <c r="AH3865" s="127" t="str">
        <f t="shared" si="437"/>
        <v/>
      </c>
    </row>
    <row r="3866" spans="2:34" x14ac:dyDescent="0.3">
      <c r="B3866" s="127" t="str">
        <f t="shared" si="435"/>
        <v/>
      </c>
      <c r="C3866" s="127" t="str">
        <f t="shared" si="436"/>
        <v/>
      </c>
      <c r="E3866" s="159"/>
      <c r="F3866" s="148" t="str">
        <f>IFERROR(VLOOKUP(CONCATENATE(G3866,E3866),LOTES!$A$6:$D$1002,4,0),"")</f>
        <v/>
      </c>
      <c r="H3866" s="136" t="str">
        <f>IFERROR(VLOOKUP(CONCATENATE(G3866,E3866),LOTES!$A$6:$F$1000,6,0),"")</f>
        <v/>
      </c>
      <c r="I3866" s="132" t="str">
        <f t="shared" si="439"/>
        <v/>
      </c>
      <c r="R3866" s="132" t="str">
        <f>IFERROR(VLOOKUP(Q3866,PROVEEDORES!$A$2:$B$100,2,0),"")</f>
        <v/>
      </c>
      <c r="U3866" s="127" t="str">
        <f>IFERROR(VLOOKUP(V3866,TRANSPORTE!$A$4:$B$99,2,0),"")</f>
        <v/>
      </c>
      <c r="Y3866" s="127" t="str">
        <f>IFERROR(VLOOKUP(V3866,TRANSPORTE!$A$4:$C$99,3,0),"")</f>
        <v/>
      </c>
      <c r="Z3866" s="127" t="str">
        <f>IFERROR(VLOOKUP(V3866,TRANSPORTE!$A$4:$D$99,4,0),"")</f>
        <v/>
      </c>
      <c r="AA3866" s="127" t="str">
        <f>IFERROR(VLOOKUP(V3866,TRANSPORTE!$A$4:$E$99,5,0),"")</f>
        <v/>
      </c>
      <c r="AB3866" s="127" t="str">
        <f t="shared" si="441"/>
        <v/>
      </c>
      <c r="AC3866" s="127" t="str">
        <f t="shared" si="440"/>
        <v/>
      </c>
      <c r="AE3866" s="132" t="str">
        <f t="shared" si="438"/>
        <v/>
      </c>
      <c r="AH3866" s="127" t="str">
        <f t="shared" si="437"/>
        <v/>
      </c>
    </row>
    <row r="3867" spans="2:34" x14ac:dyDescent="0.3">
      <c r="B3867" s="127" t="str">
        <f t="shared" si="435"/>
        <v/>
      </c>
      <c r="C3867" s="127" t="str">
        <f t="shared" si="436"/>
        <v/>
      </c>
      <c r="E3867" s="159"/>
      <c r="F3867" s="148" t="str">
        <f>IFERROR(VLOOKUP(CONCATENATE(G3867,E3867),LOTES!$A$6:$D$1002,4,0),"")</f>
        <v/>
      </c>
      <c r="H3867" s="136" t="str">
        <f>IFERROR(VLOOKUP(CONCATENATE(G3867,E3867),LOTES!$A$6:$F$1000,6,0),"")</f>
        <v/>
      </c>
      <c r="I3867" s="132" t="str">
        <f t="shared" si="439"/>
        <v/>
      </c>
      <c r="R3867" s="132" t="str">
        <f>IFERROR(VLOOKUP(Q3867,PROVEEDORES!$A$2:$B$100,2,0),"")</f>
        <v/>
      </c>
      <c r="U3867" s="127" t="str">
        <f>IFERROR(VLOOKUP(V3867,TRANSPORTE!$A$4:$B$99,2,0),"")</f>
        <v/>
      </c>
      <c r="Y3867" s="127" t="str">
        <f>IFERROR(VLOOKUP(V3867,TRANSPORTE!$A$4:$C$99,3,0),"")</f>
        <v/>
      </c>
      <c r="Z3867" s="127" t="str">
        <f>IFERROR(VLOOKUP(V3867,TRANSPORTE!$A$4:$D$99,4,0),"")</f>
        <v/>
      </c>
      <c r="AA3867" s="127" t="str">
        <f>IFERROR(VLOOKUP(V3867,TRANSPORTE!$A$4:$E$99,5,0),"")</f>
        <v/>
      </c>
      <c r="AB3867" s="127" t="str">
        <f t="shared" si="441"/>
        <v/>
      </c>
      <c r="AC3867" s="127" t="str">
        <f t="shared" si="440"/>
        <v/>
      </c>
      <c r="AE3867" s="132" t="str">
        <f t="shared" si="438"/>
        <v/>
      </c>
      <c r="AH3867" s="127" t="str">
        <f t="shared" si="437"/>
        <v/>
      </c>
    </row>
    <row r="3868" spans="2:34" x14ac:dyDescent="0.3">
      <c r="B3868" s="127" t="str">
        <f t="shared" si="435"/>
        <v/>
      </c>
      <c r="C3868" s="127" t="str">
        <f t="shared" si="436"/>
        <v/>
      </c>
      <c r="E3868" s="159"/>
      <c r="F3868" s="148" t="str">
        <f>IFERROR(VLOOKUP(CONCATENATE(G3868,E3868),LOTES!$A$6:$D$1002,4,0),"")</f>
        <v/>
      </c>
      <c r="H3868" s="136" t="str">
        <f>IFERROR(VLOOKUP(CONCATENATE(G3868,E3868),LOTES!$A$6:$F$1000,6,0),"")</f>
        <v/>
      </c>
      <c r="I3868" s="132" t="str">
        <f t="shared" si="439"/>
        <v/>
      </c>
      <c r="R3868" s="132" t="str">
        <f>IFERROR(VLOOKUP(Q3868,PROVEEDORES!$A$2:$B$100,2,0),"")</f>
        <v/>
      </c>
      <c r="U3868" s="127" t="str">
        <f>IFERROR(VLOOKUP(V3868,TRANSPORTE!$A$4:$B$99,2,0),"")</f>
        <v/>
      </c>
      <c r="Y3868" s="127" t="str">
        <f>IFERROR(VLOOKUP(V3868,TRANSPORTE!$A$4:$C$99,3,0),"")</f>
        <v/>
      </c>
      <c r="Z3868" s="127" t="str">
        <f>IFERROR(VLOOKUP(V3868,TRANSPORTE!$A$4:$D$99,4,0),"")</f>
        <v/>
      </c>
      <c r="AA3868" s="127" t="str">
        <f>IFERROR(VLOOKUP(V3868,TRANSPORTE!$A$4:$E$99,5,0),"")</f>
        <v/>
      </c>
      <c r="AB3868" s="127" t="str">
        <f t="shared" si="441"/>
        <v/>
      </c>
      <c r="AC3868" s="127" t="str">
        <f t="shared" si="440"/>
        <v/>
      </c>
      <c r="AE3868" s="132" t="str">
        <f t="shared" si="438"/>
        <v/>
      </c>
      <c r="AH3868" s="127" t="str">
        <f t="shared" si="437"/>
        <v/>
      </c>
    </row>
    <row r="3869" spans="2:34" x14ac:dyDescent="0.3">
      <c r="B3869" s="127" t="str">
        <f t="shared" si="435"/>
        <v/>
      </c>
      <c r="C3869" s="127" t="str">
        <f t="shared" si="436"/>
        <v/>
      </c>
      <c r="E3869" s="159"/>
      <c r="F3869" s="148" t="str">
        <f>IFERROR(VLOOKUP(CONCATENATE(G3869,E3869),LOTES!$A$6:$D$1002,4,0),"")</f>
        <v/>
      </c>
      <c r="H3869" s="136" t="str">
        <f>IFERROR(VLOOKUP(CONCATENATE(G3869,E3869),LOTES!$A$6:$F$1000,6,0),"")</f>
        <v/>
      </c>
      <c r="I3869" s="132" t="str">
        <f t="shared" si="439"/>
        <v/>
      </c>
      <c r="R3869" s="132" t="str">
        <f>IFERROR(VLOOKUP(Q3869,PROVEEDORES!$A$2:$B$100,2,0),"")</f>
        <v/>
      </c>
      <c r="U3869" s="127" t="str">
        <f>IFERROR(VLOOKUP(V3869,TRANSPORTE!$A$4:$B$99,2,0),"")</f>
        <v/>
      </c>
      <c r="Y3869" s="127" t="str">
        <f>IFERROR(VLOOKUP(V3869,TRANSPORTE!$A$4:$C$99,3,0),"")</f>
        <v/>
      </c>
      <c r="Z3869" s="127" t="str">
        <f>IFERROR(VLOOKUP(V3869,TRANSPORTE!$A$4:$D$99,4,0),"")</f>
        <v/>
      </c>
      <c r="AA3869" s="127" t="str">
        <f>IFERROR(VLOOKUP(V3869,TRANSPORTE!$A$4:$E$99,5,0),"")</f>
        <v/>
      </c>
      <c r="AB3869" s="127" t="str">
        <f t="shared" si="441"/>
        <v/>
      </c>
      <c r="AC3869" s="127" t="str">
        <f t="shared" si="440"/>
        <v/>
      </c>
      <c r="AE3869" s="132" t="str">
        <f t="shared" si="438"/>
        <v/>
      </c>
      <c r="AH3869" s="127" t="str">
        <f t="shared" si="437"/>
        <v/>
      </c>
    </row>
    <row r="3870" spans="2:34" x14ac:dyDescent="0.3">
      <c r="B3870" s="127" t="str">
        <f t="shared" si="435"/>
        <v/>
      </c>
      <c r="C3870" s="127" t="str">
        <f t="shared" si="436"/>
        <v/>
      </c>
      <c r="E3870" s="159"/>
      <c r="F3870" s="148" t="str">
        <f>IFERROR(VLOOKUP(CONCATENATE(G3870,E3870),LOTES!$A$6:$D$1002,4,0),"")</f>
        <v/>
      </c>
      <c r="H3870" s="136" t="str">
        <f>IFERROR(VLOOKUP(CONCATENATE(G3870,E3870),LOTES!$A$6:$F$1000,6,0),"")</f>
        <v/>
      </c>
      <c r="I3870" s="132" t="str">
        <f t="shared" si="439"/>
        <v/>
      </c>
      <c r="R3870" s="132" t="str">
        <f>IFERROR(VLOOKUP(Q3870,PROVEEDORES!$A$2:$B$100,2,0),"")</f>
        <v/>
      </c>
      <c r="U3870" s="127" t="str">
        <f>IFERROR(VLOOKUP(V3870,TRANSPORTE!$A$4:$B$99,2,0),"")</f>
        <v/>
      </c>
      <c r="Y3870" s="127" t="str">
        <f>IFERROR(VLOOKUP(V3870,TRANSPORTE!$A$4:$C$99,3,0),"")</f>
        <v/>
      </c>
      <c r="Z3870" s="127" t="str">
        <f>IFERROR(VLOOKUP(V3870,TRANSPORTE!$A$4:$D$99,4,0),"")</f>
        <v/>
      </c>
      <c r="AA3870" s="127" t="str">
        <f>IFERROR(VLOOKUP(V3870,TRANSPORTE!$A$4:$E$99,5,0),"")</f>
        <v/>
      </c>
      <c r="AB3870" s="127" t="str">
        <f t="shared" si="441"/>
        <v/>
      </c>
      <c r="AC3870" s="127" t="str">
        <f t="shared" si="440"/>
        <v/>
      </c>
      <c r="AE3870" s="132" t="str">
        <f t="shared" si="438"/>
        <v/>
      </c>
      <c r="AH3870" s="127" t="str">
        <f t="shared" si="437"/>
        <v/>
      </c>
    </row>
    <row r="3871" spans="2:34" x14ac:dyDescent="0.3">
      <c r="B3871" s="127" t="str">
        <f t="shared" si="435"/>
        <v/>
      </c>
      <c r="C3871" s="127" t="str">
        <f t="shared" si="436"/>
        <v/>
      </c>
      <c r="E3871" s="159"/>
      <c r="F3871" s="148" t="str">
        <f>IFERROR(VLOOKUP(CONCATENATE(G3871,E3871),LOTES!$A$6:$D$1002,4,0),"")</f>
        <v/>
      </c>
      <c r="H3871" s="136" t="str">
        <f>IFERROR(VLOOKUP(CONCATENATE(G3871,E3871),LOTES!$A$6:$F$1000,6,0),"")</f>
        <v/>
      </c>
      <c r="I3871" s="132" t="str">
        <f t="shared" si="439"/>
        <v/>
      </c>
      <c r="R3871" s="132" t="str">
        <f>IFERROR(VLOOKUP(Q3871,PROVEEDORES!$A$2:$B$100,2,0),"")</f>
        <v/>
      </c>
      <c r="U3871" s="127" t="str">
        <f>IFERROR(VLOOKUP(V3871,TRANSPORTE!$A$4:$B$99,2,0),"")</f>
        <v/>
      </c>
      <c r="Y3871" s="127" t="str">
        <f>IFERROR(VLOOKUP(V3871,TRANSPORTE!$A$4:$C$99,3,0),"")</f>
        <v/>
      </c>
      <c r="Z3871" s="127" t="str">
        <f>IFERROR(VLOOKUP(V3871,TRANSPORTE!$A$4:$D$99,4,0),"")</f>
        <v/>
      </c>
      <c r="AA3871" s="127" t="str">
        <f>IFERROR(VLOOKUP(V3871,TRANSPORTE!$A$4:$E$99,5,0),"")</f>
        <v/>
      </c>
      <c r="AB3871" s="127" t="str">
        <f t="shared" si="441"/>
        <v/>
      </c>
      <c r="AC3871" s="127" t="str">
        <f t="shared" si="440"/>
        <v/>
      </c>
      <c r="AE3871" s="132" t="str">
        <f t="shared" si="438"/>
        <v/>
      </c>
      <c r="AH3871" s="127" t="str">
        <f t="shared" si="437"/>
        <v/>
      </c>
    </row>
    <row r="3872" spans="2:34" x14ac:dyDescent="0.3">
      <c r="B3872" s="127" t="str">
        <f t="shared" si="435"/>
        <v/>
      </c>
      <c r="C3872" s="127" t="str">
        <f t="shared" si="436"/>
        <v/>
      </c>
      <c r="E3872" s="159"/>
      <c r="F3872" s="148" t="str">
        <f>IFERROR(VLOOKUP(CONCATENATE(G3872,E3872),LOTES!$A$6:$D$1002,4,0),"")</f>
        <v/>
      </c>
      <c r="H3872" s="136" t="str">
        <f>IFERROR(VLOOKUP(CONCATENATE(G3872,E3872),LOTES!$A$6:$F$1000,6,0),"")</f>
        <v/>
      </c>
      <c r="I3872" s="132" t="str">
        <f t="shared" si="439"/>
        <v/>
      </c>
      <c r="R3872" s="132" t="str">
        <f>IFERROR(VLOOKUP(Q3872,PROVEEDORES!$A$2:$B$100,2,0),"")</f>
        <v/>
      </c>
      <c r="U3872" s="127" t="str">
        <f>IFERROR(VLOOKUP(V3872,TRANSPORTE!$A$4:$B$99,2,0),"")</f>
        <v/>
      </c>
      <c r="Y3872" s="127" t="str">
        <f>IFERROR(VLOOKUP(V3872,TRANSPORTE!$A$4:$C$99,3,0),"")</f>
        <v/>
      </c>
      <c r="Z3872" s="127" t="str">
        <f>IFERROR(VLOOKUP(V3872,TRANSPORTE!$A$4:$D$99,4,0),"")</f>
        <v/>
      </c>
      <c r="AA3872" s="127" t="str">
        <f>IFERROR(VLOOKUP(V3872,TRANSPORTE!$A$4:$E$99,5,0),"")</f>
        <v/>
      </c>
      <c r="AB3872" s="127" t="str">
        <f t="shared" si="441"/>
        <v/>
      </c>
      <c r="AC3872" s="127" t="str">
        <f t="shared" si="440"/>
        <v/>
      </c>
      <c r="AE3872" s="132" t="str">
        <f t="shared" si="438"/>
        <v/>
      </c>
      <c r="AH3872" s="127" t="str">
        <f t="shared" si="437"/>
        <v/>
      </c>
    </row>
    <row r="3873" spans="2:34" x14ac:dyDescent="0.3">
      <c r="B3873" s="127" t="str">
        <f t="shared" si="435"/>
        <v/>
      </c>
      <c r="C3873" s="127" t="str">
        <f t="shared" si="436"/>
        <v/>
      </c>
      <c r="E3873" s="159"/>
      <c r="F3873" s="148" t="str">
        <f>IFERROR(VLOOKUP(CONCATENATE(G3873,E3873),LOTES!$A$6:$D$1002,4,0),"")</f>
        <v/>
      </c>
      <c r="H3873" s="136" t="str">
        <f>IFERROR(VLOOKUP(CONCATENATE(G3873,E3873),LOTES!$A$6:$F$1000,6,0),"")</f>
        <v/>
      </c>
      <c r="I3873" s="132" t="str">
        <f t="shared" si="439"/>
        <v/>
      </c>
      <c r="R3873" s="132" t="str">
        <f>IFERROR(VLOOKUP(Q3873,PROVEEDORES!$A$2:$B$100,2,0),"")</f>
        <v/>
      </c>
      <c r="U3873" s="127" t="str">
        <f>IFERROR(VLOOKUP(V3873,TRANSPORTE!$A$4:$B$99,2,0),"")</f>
        <v/>
      </c>
      <c r="Y3873" s="127" t="str">
        <f>IFERROR(VLOOKUP(V3873,TRANSPORTE!$A$4:$C$99,3,0),"")</f>
        <v/>
      </c>
      <c r="Z3873" s="127" t="str">
        <f>IFERROR(VLOOKUP(V3873,TRANSPORTE!$A$4:$D$99,4,0),"")</f>
        <v/>
      </c>
      <c r="AA3873" s="127" t="str">
        <f>IFERROR(VLOOKUP(V3873,TRANSPORTE!$A$4:$E$99,5,0),"")</f>
        <v/>
      </c>
      <c r="AB3873" s="127" t="str">
        <f t="shared" si="441"/>
        <v/>
      </c>
      <c r="AC3873" s="127" t="str">
        <f t="shared" si="440"/>
        <v/>
      </c>
      <c r="AE3873" s="132" t="str">
        <f t="shared" si="438"/>
        <v/>
      </c>
      <c r="AH3873" s="127" t="str">
        <f t="shared" si="437"/>
        <v/>
      </c>
    </row>
    <row r="3874" spans="2:34" x14ac:dyDescent="0.3">
      <c r="B3874" s="127" t="str">
        <f t="shared" si="435"/>
        <v/>
      </c>
      <c r="C3874" s="127" t="str">
        <f t="shared" si="436"/>
        <v/>
      </c>
      <c r="E3874" s="159"/>
      <c r="F3874" s="148" t="str">
        <f>IFERROR(VLOOKUP(CONCATENATE(G3874,E3874),LOTES!$A$6:$D$1002,4,0),"")</f>
        <v/>
      </c>
      <c r="H3874" s="136" t="str">
        <f>IFERROR(VLOOKUP(CONCATENATE(G3874,E3874),LOTES!$A$6:$F$1000,6,0),"")</f>
        <v/>
      </c>
      <c r="I3874" s="132" t="str">
        <f t="shared" si="439"/>
        <v/>
      </c>
      <c r="R3874" s="132" t="str">
        <f>IFERROR(VLOOKUP(Q3874,PROVEEDORES!$A$2:$B$100,2,0),"")</f>
        <v/>
      </c>
      <c r="U3874" s="127" t="str">
        <f>IFERROR(VLOOKUP(V3874,TRANSPORTE!$A$4:$B$99,2,0),"")</f>
        <v/>
      </c>
      <c r="Y3874" s="127" t="str">
        <f>IFERROR(VLOOKUP(V3874,TRANSPORTE!$A$4:$C$99,3,0),"")</f>
        <v/>
      </c>
      <c r="Z3874" s="127" t="str">
        <f>IFERROR(VLOOKUP(V3874,TRANSPORTE!$A$4:$D$99,4,0),"")</f>
        <v/>
      </c>
      <c r="AA3874" s="127" t="str">
        <f>IFERROR(VLOOKUP(V3874,TRANSPORTE!$A$4:$E$99,5,0),"")</f>
        <v/>
      </c>
      <c r="AB3874" s="127" t="str">
        <f t="shared" si="441"/>
        <v/>
      </c>
      <c r="AC3874" s="127" t="str">
        <f t="shared" si="440"/>
        <v/>
      </c>
      <c r="AE3874" s="132" t="str">
        <f t="shared" si="438"/>
        <v/>
      </c>
      <c r="AH3874" s="127" t="str">
        <f t="shared" si="437"/>
        <v/>
      </c>
    </row>
    <row r="3875" spans="2:34" x14ac:dyDescent="0.3">
      <c r="B3875" s="127" t="str">
        <f t="shared" si="435"/>
        <v/>
      </c>
      <c r="C3875" s="127" t="str">
        <f t="shared" si="436"/>
        <v/>
      </c>
      <c r="E3875" s="159"/>
      <c r="F3875" s="148" t="str">
        <f>IFERROR(VLOOKUP(CONCATENATE(G3875,E3875),LOTES!$A$6:$D$1002,4,0),"")</f>
        <v/>
      </c>
      <c r="H3875" s="136" t="str">
        <f>IFERROR(VLOOKUP(CONCATENATE(G3875,E3875),LOTES!$A$6:$F$1000,6,0),"")</f>
        <v/>
      </c>
      <c r="I3875" s="132" t="str">
        <f t="shared" si="439"/>
        <v/>
      </c>
      <c r="R3875" s="132" t="str">
        <f>IFERROR(VLOOKUP(Q3875,PROVEEDORES!$A$2:$B$100,2,0),"")</f>
        <v/>
      </c>
      <c r="U3875" s="127" t="str">
        <f>IFERROR(VLOOKUP(V3875,TRANSPORTE!$A$4:$B$99,2,0),"")</f>
        <v/>
      </c>
      <c r="Y3875" s="127" t="str">
        <f>IFERROR(VLOOKUP(V3875,TRANSPORTE!$A$4:$C$99,3,0),"")</f>
        <v/>
      </c>
      <c r="Z3875" s="127" t="str">
        <f>IFERROR(VLOOKUP(V3875,TRANSPORTE!$A$4:$D$99,4,0),"")</f>
        <v/>
      </c>
      <c r="AA3875" s="127" t="str">
        <f>IFERROR(VLOOKUP(V3875,TRANSPORTE!$A$4:$E$99,5,0),"")</f>
        <v/>
      </c>
      <c r="AB3875" s="127" t="str">
        <f t="shared" si="441"/>
        <v/>
      </c>
      <c r="AC3875" s="127" t="str">
        <f t="shared" si="440"/>
        <v/>
      </c>
      <c r="AE3875" s="132" t="str">
        <f t="shared" si="438"/>
        <v/>
      </c>
      <c r="AH3875" s="127" t="str">
        <f t="shared" si="437"/>
        <v/>
      </c>
    </row>
    <row r="3876" spans="2:34" x14ac:dyDescent="0.3">
      <c r="B3876" s="127" t="str">
        <f t="shared" si="435"/>
        <v/>
      </c>
      <c r="C3876" s="127" t="str">
        <f t="shared" si="436"/>
        <v/>
      </c>
      <c r="E3876" s="159"/>
      <c r="F3876" s="148" t="str">
        <f>IFERROR(VLOOKUP(CONCATENATE(G3876,E3876),LOTES!$A$6:$D$1002,4,0),"")</f>
        <v/>
      </c>
      <c r="H3876" s="136" t="str">
        <f>IFERROR(VLOOKUP(CONCATENATE(G3876,E3876),LOTES!$A$6:$F$1000,6,0),"")</f>
        <v/>
      </c>
      <c r="I3876" s="132" t="str">
        <f t="shared" si="439"/>
        <v/>
      </c>
      <c r="R3876" s="132" t="str">
        <f>IFERROR(VLOOKUP(Q3876,PROVEEDORES!$A$2:$B$100,2,0),"")</f>
        <v/>
      </c>
      <c r="U3876" s="127" t="str">
        <f>IFERROR(VLOOKUP(V3876,TRANSPORTE!$A$4:$B$99,2,0),"")</f>
        <v/>
      </c>
      <c r="Y3876" s="127" t="str">
        <f>IFERROR(VLOOKUP(V3876,TRANSPORTE!$A$4:$C$99,3,0),"")</f>
        <v/>
      </c>
      <c r="Z3876" s="127" t="str">
        <f>IFERROR(VLOOKUP(V3876,TRANSPORTE!$A$4:$D$99,4,0),"")</f>
        <v/>
      </c>
      <c r="AA3876" s="127" t="str">
        <f>IFERROR(VLOOKUP(V3876,TRANSPORTE!$A$4:$E$99,5,0),"")</f>
        <v/>
      </c>
      <c r="AB3876" s="127" t="str">
        <f t="shared" si="441"/>
        <v/>
      </c>
      <c r="AC3876" s="127" t="str">
        <f t="shared" si="440"/>
        <v/>
      </c>
      <c r="AE3876" s="132" t="str">
        <f t="shared" si="438"/>
        <v/>
      </c>
      <c r="AH3876" s="127" t="str">
        <f t="shared" si="437"/>
        <v/>
      </c>
    </row>
    <row r="3877" spans="2:34" x14ac:dyDescent="0.3">
      <c r="B3877" s="127" t="str">
        <f t="shared" si="435"/>
        <v/>
      </c>
      <c r="C3877" s="127" t="str">
        <f t="shared" si="436"/>
        <v/>
      </c>
      <c r="E3877" s="159"/>
      <c r="F3877" s="148" t="str">
        <f>IFERROR(VLOOKUP(CONCATENATE(G3877,E3877),LOTES!$A$6:$D$1002,4,0),"")</f>
        <v/>
      </c>
      <c r="H3877" s="136" t="str">
        <f>IFERROR(VLOOKUP(CONCATENATE(G3877,E3877),LOTES!$A$6:$F$1000,6,0),"")</f>
        <v/>
      </c>
      <c r="I3877" s="132" t="str">
        <f t="shared" si="439"/>
        <v/>
      </c>
      <c r="R3877" s="132" t="str">
        <f>IFERROR(VLOOKUP(Q3877,PROVEEDORES!$A$2:$B$100,2,0),"")</f>
        <v/>
      </c>
      <c r="U3877" s="127" t="str">
        <f>IFERROR(VLOOKUP(V3877,TRANSPORTE!$A$4:$B$99,2,0),"")</f>
        <v/>
      </c>
      <c r="Y3877" s="127" t="str">
        <f>IFERROR(VLOOKUP(V3877,TRANSPORTE!$A$4:$C$99,3,0),"")</f>
        <v/>
      </c>
      <c r="Z3877" s="127" t="str">
        <f>IFERROR(VLOOKUP(V3877,TRANSPORTE!$A$4:$D$99,4,0),"")</f>
        <v/>
      </c>
      <c r="AA3877" s="127" t="str">
        <f>IFERROR(VLOOKUP(V3877,TRANSPORTE!$A$4:$E$99,5,0),"")</f>
        <v/>
      </c>
      <c r="AB3877" s="127" t="str">
        <f t="shared" si="441"/>
        <v/>
      </c>
      <c r="AC3877" s="127" t="str">
        <f t="shared" si="440"/>
        <v/>
      </c>
      <c r="AE3877" s="132" t="str">
        <f t="shared" si="438"/>
        <v/>
      </c>
      <c r="AH3877" s="127" t="str">
        <f t="shared" si="437"/>
        <v/>
      </c>
    </row>
    <row r="3878" spans="2:34" x14ac:dyDescent="0.3">
      <c r="B3878" s="127" t="str">
        <f t="shared" si="435"/>
        <v/>
      </c>
      <c r="C3878" s="127" t="str">
        <f t="shared" si="436"/>
        <v/>
      </c>
      <c r="E3878" s="159"/>
      <c r="F3878" s="148" t="str">
        <f>IFERROR(VLOOKUP(CONCATENATE(G3878,E3878),LOTES!$A$6:$D$1002,4,0),"")</f>
        <v/>
      </c>
      <c r="H3878" s="136" t="str">
        <f>IFERROR(VLOOKUP(CONCATENATE(G3878,E3878),LOTES!$A$6:$F$1000,6,0),"")</f>
        <v/>
      </c>
      <c r="I3878" s="132" t="str">
        <f t="shared" si="439"/>
        <v/>
      </c>
      <c r="R3878" s="132" t="str">
        <f>IFERROR(VLOOKUP(Q3878,PROVEEDORES!$A$2:$B$100,2,0),"")</f>
        <v/>
      </c>
      <c r="U3878" s="127" t="str">
        <f>IFERROR(VLOOKUP(V3878,TRANSPORTE!$A$4:$B$99,2,0),"")</f>
        <v/>
      </c>
      <c r="Y3878" s="127" t="str">
        <f>IFERROR(VLOOKUP(V3878,TRANSPORTE!$A$4:$C$99,3,0),"")</f>
        <v/>
      </c>
      <c r="Z3878" s="127" t="str">
        <f>IFERROR(VLOOKUP(V3878,TRANSPORTE!$A$4:$D$99,4,0),"")</f>
        <v/>
      </c>
      <c r="AA3878" s="127" t="str">
        <f>IFERROR(VLOOKUP(V3878,TRANSPORTE!$A$4:$E$99,5,0),"")</f>
        <v/>
      </c>
      <c r="AB3878" s="127" t="str">
        <f t="shared" si="441"/>
        <v/>
      </c>
      <c r="AC3878" s="127" t="str">
        <f t="shared" si="440"/>
        <v/>
      </c>
      <c r="AE3878" s="132" t="str">
        <f t="shared" si="438"/>
        <v/>
      </c>
      <c r="AH3878" s="127" t="str">
        <f t="shared" si="437"/>
        <v/>
      </c>
    </row>
    <row r="3879" spans="2:34" x14ac:dyDescent="0.3">
      <c r="B3879" s="127" t="str">
        <f t="shared" si="435"/>
        <v/>
      </c>
      <c r="C3879" s="127" t="str">
        <f t="shared" si="436"/>
        <v/>
      </c>
      <c r="E3879" s="159"/>
      <c r="F3879" s="148" t="str">
        <f>IFERROR(VLOOKUP(CONCATENATE(G3879,E3879),LOTES!$A$6:$D$1002,4,0),"")</f>
        <v/>
      </c>
      <c r="H3879" s="136" t="str">
        <f>IFERROR(VLOOKUP(CONCATENATE(G3879,E3879),LOTES!$A$6:$F$1000,6,0),"")</f>
        <v/>
      </c>
      <c r="I3879" s="132" t="str">
        <f t="shared" si="439"/>
        <v/>
      </c>
      <c r="R3879" s="132" t="str">
        <f>IFERROR(VLOOKUP(Q3879,PROVEEDORES!$A$2:$B$100,2,0),"")</f>
        <v/>
      </c>
      <c r="U3879" s="127" t="str">
        <f>IFERROR(VLOOKUP(V3879,TRANSPORTE!$A$4:$B$99,2,0),"")</f>
        <v/>
      </c>
      <c r="Y3879" s="127" t="str">
        <f>IFERROR(VLOOKUP(V3879,TRANSPORTE!$A$4:$C$99,3,0),"")</f>
        <v/>
      </c>
      <c r="Z3879" s="127" t="str">
        <f>IFERROR(VLOOKUP(V3879,TRANSPORTE!$A$4:$D$99,4,0),"")</f>
        <v/>
      </c>
      <c r="AA3879" s="127" t="str">
        <f>IFERROR(VLOOKUP(V3879,TRANSPORTE!$A$4:$E$99,5,0),"")</f>
        <v/>
      </c>
      <c r="AB3879" s="127" t="str">
        <f t="shared" si="441"/>
        <v/>
      </c>
      <c r="AC3879" s="127" t="str">
        <f t="shared" si="440"/>
        <v/>
      </c>
      <c r="AE3879" s="132" t="str">
        <f t="shared" si="438"/>
        <v/>
      </c>
      <c r="AH3879" s="127" t="str">
        <f t="shared" si="437"/>
        <v/>
      </c>
    </row>
    <row r="3880" spans="2:34" x14ac:dyDescent="0.3">
      <c r="B3880" s="127" t="str">
        <f t="shared" si="435"/>
        <v/>
      </c>
      <c r="C3880" s="127" t="str">
        <f t="shared" si="436"/>
        <v/>
      </c>
      <c r="E3880" s="159"/>
      <c r="F3880" s="148" t="str">
        <f>IFERROR(VLOOKUP(CONCATENATE(G3880,E3880),LOTES!$A$6:$D$1002,4,0),"")</f>
        <v/>
      </c>
      <c r="H3880" s="136" t="str">
        <f>IFERROR(VLOOKUP(CONCATENATE(G3880,E3880),LOTES!$A$6:$F$1000,6,0),"")</f>
        <v/>
      </c>
      <c r="I3880" s="132" t="str">
        <f t="shared" si="439"/>
        <v/>
      </c>
      <c r="R3880" s="132" t="str">
        <f>IFERROR(VLOOKUP(Q3880,PROVEEDORES!$A$2:$B$100,2,0),"")</f>
        <v/>
      </c>
      <c r="U3880" s="127" t="str">
        <f>IFERROR(VLOOKUP(V3880,TRANSPORTE!$A$4:$B$99,2,0),"")</f>
        <v/>
      </c>
      <c r="Y3880" s="127" t="str">
        <f>IFERROR(VLOOKUP(V3880,TRANSPORTE!$A$4:$C$99,3,0),"")</f>
        <v/>
      </c>
      <c r="Z3880" s="127" t="str">
        <f>IFERROR(VLOOKUP(V3880,TRANSPORTE!$A$4:$D$99,4,0),"")</f>
        <v/>
      </c>
      <c r="AA3880" s="127" t="str">
        <f>IFERROR(VLOOKUP(V3880,TRANSPORTE!$A$4:$E$99,5,0),"")</f>
        <v/>
      </c>
      <c r="AB3880" s="127" t="str">
        <f t="shared" si="441"/>
        <v/>
      </c>
      <c r="AC3880" s="127" t="str">
        <f t="shared" si="440"/>
        <v/>
      </c>
      <c r="AE3880" s="132" t="str">
        <f t="shared" si="438"/>
        <v/>
      </c>
      <c r="AH3880" s="127" t="str">
        <f t="shared" si="437"/>
        <v/>
      </c>
    </row>
    <row r="3881" spans="2:34" x14ac:dyDescent="0.3">
      <c r="B3881" s="127" t="str">
        <f t="shared" si="435"/>
        <v/>
      </c>
      <c r="C3881" s="127" t="str">
        <f t="shared" si="436"/>
        <v/>
      </c>
      <c r="E3881" s="159"/>
      <c r="F3881" s="148" t="str">
        <f>IFERROR(VLOOKUP(CONCATENATE(G3881,E3881),LOTES!$A$6:$D$1002,4,0),"")</f>
        <v/>
      </c>
      <c r="H3881" s="136" t="str">
        <f>IFERROR(VLOOKUP(CONCATENATE(G3881,E3881),LOTES!$A$6:$F$1000,6,0),"")</f>
        <v/>
      </c>
      <c r="I3881" s="132" t="str">
        <f t="shared" si="439"/>
        <v/>
      </c>
      <c r="R3881" s="132" t="str">
        <f>IFERROR(VLOOKUP(Q3881,PROVEEDORES!$A$2:$B$100,2,0),"")</f>
        <v/>
      </c>
      <c r="U3881" s="127" t="str">
        <f>IFERROR(VLOOKUP(V3881,TRANSPORTE!$A$4:$B$99,2,0),"")</f>
        <v/>
      </c>
      <c r="Y3881" s="127" t="str">
        <f>IFERROR(VLOOKUP(V3881,TRANSPORTE!$A$4:$C$99,3,0),"")</f>
        <v/>
      </c>
      <c r="Z3881" s="127" t="str">
        <f>IFERROR(VLOOKUP(V3881,TRANSPORTE!$A$4:$D$99,4,0),"")</f>
        <v/>
      </c>
      <c r="AA3881" s="127" t="str">
        <f>IFERROR(VLOOKUP(V3881,TRANSPORTE!$A$4:$E$99,5,0),"")</f>
        <v/>
      </c>
      <c r="AB3881" s="127" t="str">
        <f t="shared" si="441"/>
        <v/>
      </c>
      <c r="AC3881" s="127" t="str">
        <f t="shared" si="440"/>
        <v/>
      </c>
      <c r="AE3881" s="132" t="str">
        <f t="shared" si="438"/>
        <v/>
      </c>
      <c r="AH3881" s="127" t="str">
        <f t="shared" si="437"/>
        <v/>
      </c>
    </row>
    <row r="3882" spans="2:34" x14ac:dyDescent="0.3">
      <c r="B3882" s="127" t="str">
        <f t="shared" si="435"/>
        <v/>
      </c>
      <c r="C3882" s="127" t="str">
        <f t="shared" si="436"/>
        <v/>
      </c>
      <c r="E3882" s="159"/>
      <c r="F3882" s="148" t="str">
        <f>IFERROR(VLOOKUP(CONCATENATE(G3882,E3882),LOTES!$A$6:$D$1002,4,0),"")</f>
        <v/>
      </c>
      <c r="H3882" s="136" t="str">
        <f>IFERROR(VLOOKUP(CONCATENATE(G3882,E3882),LOTES!$A$6:$F$1000,6,0),"")</f>
        <v/>
      </c>
      <c r="I3882" s="132" t="str">
        <f t="shared" si="439"/>
        <v/>
      </c>
      <c r="R3882" s="132" t="str">
        <f>IFERROR(VLOOKUP(Q3882,PROVEEDORES!$A$2:$B$100,2,0),"")</f>
        <v/>
      </c>
      <c r="U3882" s="127" t="str">
        <f>IFERROR(VLOOKUP(V3882,TRANSPORTE!$A$4:$B$99,2,0),"")</f>
        <v/>
      </c>
      <c r="Y3882" s="127" t="str">
        <f>IFERROR(VLOOKUP(V3882,TRANSPORTE!$A$4:$C$99,3,0),"")</f>
        <v/>
      </c>
      <c r="Z3882" s="127" t="str">
        <f>IFERROR(VLOOKUP(V3882,TRANSPORTE!$A$4:$D$99,4,0),"")</f>
        <v/>
      </c>
      <c r="AA3882" s="127" t="str">
        <f>IFERROR(VLOOKUP(V3882,TRANSPORTE!$A$4:$E$99,5,0),"")</f>
        <v/>
      </c>
      <c r="AB3882" s="127" t="str">
        <f t="shared" si="441"/>
        <v/>
      </c>
      <c r="AC3882" s="127" t="str">
        <f t="shared" si="440"/>
        <v/>
      </c>
      <c r="AE3882" s="132" t="str">
        <f t="shared" si="438"/>
        <v/>
      </c>
      <c r="AH3882" s="127" t="str">
        <f t="shared" si="437"/>
        <v/>
      </c>
    </row>
    <row r="3883" spans="2:34" x14ac:dyDescent="0.3">
      <c r="B3883" s="127" t="str">
        <f t="shared" si="435"/>
        <v/>
      </c>
      <c r="C3883" s="127" t="str">
        <f t="shared" si="436"/>
        <v/>
      </c>
      <c r="E3883" s="159"/>
      <c r="F3883" s="148" t="str">
        <f>IFERROR(VLOOKUP(CONCATENATE(G3883,E3883),LOTES!$A$6:$D$1002,4,0),"")</f>
        <v/>
      </c>
      <c r="H3883" s="136" t="str">
        <f>IFERROR(VLOOKUP(CONCATENATE(G3883,E3883),LOTES!$A$6:$F$1000,6,0),"")</f>
        <v/>
      </c>
      <c r="I3883" s="132" t="str">
        <f t="shared" si="439"/>
        <v/>
      </c>
      <c r="R3883" s="132" t="str">
        <f>IFERROR(VLOOKUP(Q3883,PROVEEDORES!$A$2:$B$100,2,0),"")</f>
        <v/>
      </c>
      <c r="U3883" s="127" t="str">
        <f>IFERROR(VLOOKUP(V3883,TRANSPORTE!$A$4:$B$99,2,0),"")</f>
        <v/>
      </c>
      <c r="Y3883" s="127" t="str">
        <f>IFERROR(VLOOKUP(V3883,TRANSPORTE!$A$4:$C$99,3,0),"")</f>
        <v/>
      </c>
      <c r="Z3883" s="127" t="str">
        <f>IFERROR(VLOOKUP(V3883,TRANSPORTE!$A$4:$D$99,4,0),"")</f>
        <v/>
      </c>
      <c r="AA3883" s="127" t="str">
        <f>IFERROR(VLOOKUP(V3883,TRANSPORTE!$A$4:$E$99,5,0),"")</f>
        <v/>
      </c>
      <c r="AB3883" s="127" t="str">
        <f t="shared" si="441"/>
        <v/>
      </c>
      <c r="AC3883" s="127" t="str">
        <f t="shared" si="440"/>
        <v/>
      </c>
      <c r="AE3883" s="132" t="str">
        <f t="shared" si="438"/>
        <v/>
      </c>
      <c r="AH3883" s="127" t="str">
        <f t="shared" si="437"/>
        <v/>
      </c>
    </row>
    <row r="3884" spans="2:34" x14ac:dyDescent="0.3">
      <c r="B3884" s="127" t="str">
        <f t="shared" si="435"/>
        <v/>
      </c>
      <c r="C3884" s="127" t="str">
        <f t="shared" si="436"/>
        <v/>
      </c>
      <c r="E3884" s="159"/>
      <c r="F3884" s="148" t="str">
        <f>IFERROR(VLOOKUP(CONCATENATE(G3884,E3884),LOTES!$A$6:$D$1002,4,0),"")</f>
        <v/>
      </c>
      <c r="H3884" s="136" t="str">
        <f>IFERROR(VLOOKUP(CONCATENATE(G3884,E3884),LOTES!$A$6:$F$1000,6,0),"")</f>
        <v/>
      </c>
      <c r="I3884" s="132" t="str">
        <f t="shared" si="439"/>
        <v/>
      </c>
      <c r="R3884" s="132" t="str">
        <f>IFERROR(VLOOKUP(Q3884,PROVEEDORES!$A$2:$B$100,2,0),"")</f>
        <v/>
      </c>
      <c r="U3884" s="127" t="str">
        <f>IFERROR(VLOOKUP(V3884,TRANSPORTE!$A$4:$B$99,2,0),"")</f>
        <v/>
      </c>
      <c r="Y3884" s="127" t="str">
        <f>IFERROR(VLOOKUP(V3884,TRANSPORTE!$A$4:$C$99,3,0),"")</f>
        <v/>
      </c>
      <c r="Z3884" s="127" t="str">
        <f>IFERROR(VLOOKUP(V3884,TRANSPORTE!$A$4:$D$99,4,0),"")</f>
        <v/>
      </c>
      <c r="AA3884" s="127" t="str">
        <f>IFERROR(VLOOKUP(V3884,TRANSPORTE!$A$4:$E$99,5,0),"")</f>
        <v/>
      </c>
      <c r="AB3884" s="127" t="str">
        <f t="shared" si="441"/>
        <v/>
      </c>
      <c r="AC3884" s="127" t="str">
        <f t="shared" si="440"/>
        <v/>
      </c>
      <c r="AE3884" s="132" t="str">
        <f t="shared" si="438"/>
        <v/>
      </c>
      <c r="AH3884" s="127" t="str">
        <f t="shared" si="437"/>
        <v/>
      </c>
    </row>
    <row r="3885" spans="2:34" x14ac:dyDescent="0.3">
      <c r="B3885" s="127" t="str">
        <f t="shared" si="435"/>
        <v/>
      </c>
      <c r="C3885" s="127" t="str">
        <f t="shared" si="436"/>
        <v/>
      </c>
      <c r="E3885" s="159"/>
      <c r="F3885" s="148" t="str">
        <f>IFERROR(VLOOKUP(CONCATENATE(G3885,E3885),LOTES!$A$6:$D$1002,4,0),"")</f>
        <v/>
      </c>
      <c r="H3885" s="136" t="str">
        <f>IFERROR(VLOOKUP(CONCATENATE(G3885,E3885),LOTES!$A$6:$F$1000,6,0),"")</f>
        <v/>
      </c>
      <c r="I3885" s="132" t="str">
        <f t="shared" si="439"/>
        <v/>
      </c>
      <c r="R3885" s="132" t="str">
        <f>IFERROR(VLOOKUP(Q3885,PROVEEDORES!$A$2:$B$100,2,0),"")</f>
        <v/>
      </c>
      <c r="U3885" s="127" t="str">
        <f>IFERROR(VLOOKUP(V3885,TRANSPORTE!$A$4:$B$99,2,0),"")</f>
        <v/>
      </c>
      <c r="Y3885" s="127" t="str">
        <f>IFERROR(VLOOKUP(V3885,TRANSPORTE!$A$4:$C$99,3,0),"")</f>
        <v/>
      </c>
      <c r="Z3885" s="127" t="str">
        <f>IFERROR(VLOOKUP(V3885,TRANSPORTE!$A$4:$D$99,4,0),"")</f>
        <v/>
      </c>
      <c r="AA3885" s="127" t="str">
        <f>IFERROR(VLOOKUP(V3885,TRANSPORTE!$A$4:$E$99,5,0),"")</f>
        <v/>
      </c>
      <c r="AB3885" s="127" t="str">
        <f t="shared" si="441"/>
        <v/>
      </c>
      <c r="AC3885" s="127" t="str">
        <f t="shared" si="440"/>
        <v/>
      </c>
      <c r="AE3885" s="132" t="str">
        <f t="shared" si="438"/>
        <v/>
      </c>
      <c r="AH3885" s="127" t="str">
        <f t="shared" si="437"/>
        <v/>
      </c>
    </row>
    <row r="3886" spans="2:34" x14ac:dyDescent="0.3">
      <c r="B3886" s="127" t="str">
        <f t="shared" si="435"/>
        <v/>
      </c>
      <c r="C3886" s="127" t="str">
        <f t="shared" si="436"/>
        <v/>
      </c>
      <c r="E3886" s="159"/>
      <c r="F3886" s="148" t="str">
        <f>IFERROR(VLOOKUP(CONCATENATE(G3886,E3886),LOTES!$A$6:$D$1002,4,0),"")</f>
        <v/>
      </c>
      <c r="H3886" s="136" t="str">
        <f>IFERROR(VLOOKUP(CONCATENATE(G3886,E3886),LOTES!$A$6:$F$1000,6,0),"")</f>
        <v/>
      </c>
      <c r="I3886" s="132" t="str">
        <f t="shared" si="439"/>
        <v/>
      </c>
      <c r="R3886" s="132" t="str">
        <f>IFERROR(VLOOKUP(Q3886,PROVEEDORES!$A$2:$B$100,2,0),"")</f>
        <v/>
      </c>
      <c r="U3886" s="127" t="str">
        <f>IFERROR(VLOOKUP(V3886,TRANSPORTE!$A$4:$B$99,2,0),"")</f>
        <v/>
      </c>
      <c r="Y3886" s="127" t="str">
        <f>IFERROR(VLOOKUP(V3886,TRANSPORTE!$A$4:$C$99,3,0),"")</f>
        <v/>
      </c>
      <c r="Z3886" s="127" t="str">
        <f>IFERROR(VLOOKUP(V3886,TRANSPORTE!$A$4:$D$99,4,0),"")</f>
        <v/>
      </c>
      <c r="AA3886" s="127" t="str">
        <f>IFERROR(VLOOKUP(V3886,TRANSPORTE!$A$4:$E$99,5,0),"")</f>
        <v/>
      </c>
      <c r="AB3886" s="127" t="str">
        <f t="shared" si="441"/>
        <v/>
      </c>
      <c r="AC3886" s="127" t="str">
        <f t="shared" si="440"/>
        <v/>
      </c>
      <c r="AE3886" s="132" t="str">
        <f t="shared" si="438"/>
        <v/>
      </c>
      <c r="AH3886" s="127" t="str">
        <f t="shared" si="437"/>
        <v/>
      </c>
    </row>
    <row r="3887" spans="2:34" x14ac:dyDescent="0.3">
      <c r="B3887" s="127" t="str">
        <f t="shared" si="435"/>
        <v/>
      </c>
      <c r="C3887" s="127" t="str">
        <f t="shared" si="436"/>
        <v/>
      </c>
      <c r="E3887" s="159"/>
      <c r="F3887" s="148" t="str">
        <f>IFERROR(VLOOKUP(CONCATENATE(G3887,E3887),LOTES!$A$6:$D$1002,4,0),"")</f>
        <v/>
      </c>
      <c r="H3887" s="136" t="str">
        <f>IFERROR(VLOOKUP(CONCATENATE(G3887,E3887),LOTES!$A$6:$F$1000,6,0),"")</f>
        <v/>
      </c>
      <c r="I3887" s="132" t="str">
        <f t="shared" si="439"/>
        <v/>
      </c>
      <c r="R3887" s="132" t="str">
        <f>IFERROR(VLOOKUP(Q3887,PROVEEDORES!$A$2:$B$100,2,0),"")</f>
        <v/>
      </c>
      <c r="U3887" s="127" t="str">
        <f>IFERROR(VLOOKUP(V3887,TRANSPORTE!$A$4:$B$99,2,0),"")</f>
        <v/>
      </c>
      <c r="Y3887" s="127" t="str">
        <f>IFERROR(VLOOKUP(V3887,TRANSPORTE!$A$4:$C$99,3,0),"")</f>
        <v/>
      </c>
      <c r="Z3887" s="127" t="str">
        <f>IFERROR(VLOOKUP(V3887,TRANSPORTE!$A$4:$D$99,4,0),"")</f>
        <v/>
      </c>
      <c r="AA3887" s="127" t="str">
        <f>IFERROR(VLOOKUP(V3887,TRANSPORTE!$A$4:$E$99,5,0),"")</f>
        <v/>
      </c>
      <c r="AB3887" s="127" t="str">
        <f t="shared" si="441"/>
        <v/>
      </c>
      <c r="AC3887" s="127" t="str">
        <f t="shared" si="440"/>
        <v/>
      </c>
      <c r="AE3887" s="132" t="str">
        <f t="shared" si="438"/>
        <v/>
      </c>
      <c r="AH3887" s="127" t="str">
        <f t="shared" si="437"/>
        <v/>
      </c>
    </row>
    <row r="3888" spans="2:34" x14ac:dyDescent="0.3">
      <c r="B3888" s="127" t="str">
        <f t="shared" si="435"/>
        <v/>
      </c>
      <c r="C3888" s="127" t="str">
        <f t="shared" si="436"/>
        <v/>
      </c>
      <c r="E3888" s="159"/>
      <c r="F3888" s="148" t="str">
        <f>IFERROR(VLOOKUP(CONCATENATE(G3888,E3888),LOTES!$A$6:$D$1002,4,0),"")</f>
        <v/>
      </c>
      <c r="H3888" s="136" t="str">
        <f>IFERROR(VLOOKUP(CONCATENATE(G3888,E3888),LOTES!$A$6:$F$1000,6,0),"")</f>
        <v/>
      </c>
      <c r="I3888" s="132" t="str">
        <f t="shared" si="439"/>
        <v/>
      </c>
      <c r="R3888" s="132" t="str">
        <f>IFERROR(VLOOKUP(Q3888,PROVEEDORES!$A$2:$B$100,2,0),"")</f>
        <v/>
      </c>
      <c r="U3888" s="127" t="str">
        <f>IFERROR(VLOOKUP(V3888,TRANSPORTE!$A$4:$B$99,2,0),"")</f>
        <v/>
      </c>
      <c r="Y3888" s="127" t="str">
        <f>IFERROR(VLOOKUP(V3888,TRANSPORTE!$A$4:$C$99,3,0),"")</f>
        <v/>
      </c>
      <c r="Z3888" s="127" t="str">
        <f>IFERROR(VLOOKUP(V3888,TRANSPORTE!$A$4:$D$99,4,0),"")</f>
        <v/>
      </c>
      <c r="AA3888" s="127" t="str">
        <f>IFERROR(VLOOKUP(V3888,TRANSPORTE!$A$4:$E$99,5,0),"")</f>
        <v/>
      </c>
      <c r="AB3888" s="127" t="str">
        <f t="shared" si="441"/>
        <v/>
      </c>
      <c r="AC3888" s="127" t="str">
        <f t="shared" si="440"/>
        <v/>
      </c>
      <c r="AE3888" s="132" t="str">
        <f t="shared" si="438"/>
        <v/>
      </c>
      <c r="AH3888" s="127" t="str">
        <f t="shared" si="437"/>
        <v/>
      </c>
    </row>
    <row r="3889" spans="2:34" x14ac:dyDescent="0.3">
      <c r="B3889" s="127" t="str">
        <f t="shared" si="435"/>
        <v/>
      </c>
      <c r="C3889" s="127" t="str">
        <f t="shared" si="436"/>
        <v/>
      </c>
      <c r="E3889" s="159"/>
      <c r="F3889" s="148" t="str">
        <f>IFERROR(VLOOKUP(CONCATENATE(G3889,E3889),LOTES!$A$6:$D$1002,4,0),"")</f>
        <v/>
      </c>
      <c r="H3889" s="136" t="str">
        <f>IFERROR(VLOOKUP(CONCATENATE(G3889,E3889),LOTES!$A$6:$F$1000,6,0),"")</f>
        <v/>
      </c>
      <c r="I3889" s="132" t="str">
        <f t="shared" si="439"/>
        <v/>
      </c>
      <c r="R3889" s="132" t="str">
        <f>IFERROR(VLOOKUP(Q3889,PROVEEDORES!$A$2:$B$100,2,0),"")</f>
        <v/>
      </c>
      <c r="U3889" s="127" t="str">
        <f>IFERROR(VLOOKUP(V3889,TRANSPORTE!$A$4:$B$99,2,0),"")</f>
        <v/>
      </c>
      <c r="Y3889" s="127" t="str">
        <f>IFERROR(VLOOKUP(V3889,TRANSPORTE!$A$4:$C$99,3,0),"")</f>
        <v/>
      </c>
      <c r="Z3889" s="127" t="str">
        <f>IFERROR(VLOOKUP(V3889,TRANSPORTE!$A$4:$D$99,4,0),"")</f>
        <v/>
      </c>
      <c r="AA3889" s="127" t="str">
        <f>IFERROR(VLOOKUP(V3889,TRANSPORTE!$A$4:$E$99,5,0),"")</f>
        <v/>
      </c>
      <c r="AB3889" s="127" t="str">
        <f t="shared" si="441"/>
        <v/>
      </c>
      <c r="AC3889" s="127" t="str">
        <f t="shared" si="440"/>
        <v/>
      </c>
      <c r="AE3889" s="132" t="str">
        <f t="shared" si="438"/>
        <v/>
      </c>
      <c r="AH3889" s="127" t="str">
        <f t="shared" si="437"/>
        <v/>
      </c>
    </row>
    <row r="3890" spans="2:34" x14ac:dyDescent="0.3">
      <c r="B3890" s="127" t="str">
        <f t="shared" si="435"/>
        <v/>
      </c>
      <c r="C3890" s="127" t="str">
        <f t="shared" si="436"/>
        <v/>
      </c>
      <c r="E3890" s="159"/>
      <c r="F3890" s="148" t="str">
        <f>IFERROR(VLOOKUP(CONCATENATE(G3890,E3890),LOTES!$A$6:$D$1002,4,0),"")</f>
        <v/>
      </c>
      <c r="H3890" s="136" t="str">
        <f>IFERROR(VLOOKUP(CONCATENATE(G3890,E3890),LOTES!$A$6:$F$1000,6,0),"")</f>
        <v/>
      </c>
      <c r="I3890" s="132" t="str">
        <f t="shared" si="439"/>
        <v/>
      </c>
      <c r="R3890" s="132" t="str">
        <f>IFERROR(VLOOKUP(Q3890,PROVEEDORES!$A$2:$B$100,2,0),"")</f>
        <v/>
      </c>
      <c r="U3890" s="127" t="str">
        <f>IFERROR(VLOOKUP(V3890,TRANSPORTE!$A$4:$B$99,2,0),"")</f>
        <v/>
      </c>
      <c r="Y3890" s="127" t="str">
        <f>IFERROR(VLOOKUP(V3890,TRANSPORTE!$A$4:$C$99,3,0),"")</f>
        <v/>
      </c>
      <c r="Z3890" s="127" t="str">
        <f>IFERROR(VLOOKUP(V3890,TRANSPORTE!$A$4:$D$99,4,0),"")</f>
        <v/>
      </c>
      <c r="AA3890" s="127" t="str">
        <f>IFERROR(VLOOKUP(V3890,TRANSPORTE!$A$4:$E$99,5,0),"")</f>
        <v/>
      </c>
      <c r="AB3890" s="127" t="str">
        <f t="shared" si="441"/>
        <v/>
      </c>
      <c r="AC3890" s="127" t="str">
        <f t="shared" si="440"/>
        <v/>
      </c>
      <c r="AE3890" s="132" t="str">
        <f t="shared" si="438"/>
        <v/>
      </c>
      <c r="AH3890" s="127" t="str">
        <f t="shared" si="437"/>
        <v/>
      </c>
    </row>
    <row r="3891" spans="2:34" x14ac:dyDescent="0.3">
      <c r="B3891" s="127" t="str">
        <f t="shared" si="435"/>
        <v/>
      </c>
      <c r="C3891" s="127" t="str">
        <f t="shared" si="436"/>
        <v/>
      </c>
      <c r="E3891" s="159"/>
      <c r="F3891" s="148" t="str">
        <f>IFERROR(VLOOKUP(CONCATENATE(G3891,E3891),LOTES!$A$6:$D$1002,4,0),"")</f>
        <v/>
      </c>
      <c r="H3891" s="136" t="str">
        <f>IFERROR(VLOOKUP(CONCATENATE(G3891,E3891),LOTES!$A$6:$F$1000,6,0),"")</f>
        <v/>
      </c>
      <c r="I3891" s="132" t="str">
        <f t="shared" si="439"/>
        <v/>
      </c>
      <c r="R3891" s="132" t="str">
        <f>IFERROR(VLOOKUP(Q3891,PROVEEDORES!$A$2:$B$100,2,0),"")</f>
        <v/>
      </c>
      <c r="U3891" s="127" t="str">
        <f>IFERROR(VLOOKUP(V3891,TRANSPORTE!$A$4:$B$99,2,0),"")</f>
        <v/>
      </c>
      <c r="Y3891" s="127" t="str">
        <f>IFERROR(VLOOKUP(V3891,TRANSPORTE!$A$4:$C$99,3,0),"")</f>
        <v/>
      </c>
      <c r="Z3891" s="127" t="str">
        <f>IFERROR(VLOOKUP(V3891,TRANSPORTE!$A$4:$D$99,4,0),"")</f>
        <v/>
      </c>
      <c r="AA3891" s="127" t="str">
        <f>IFERROR(VLOOKUP(V3891,TRANSPORTE!$A$4:$E$99,5,0),"")</f>
        <v/>
      </c>
      <c r="AB3891" s="127" t="str">
        <f t="shared" si="441"/>
        <v/>
      </c>
      <c r="AC3891" s="127" t="str">
        <f t="shared" si="440"/>
        <v/>
      </c>
      <c r="AE3891" s="132" t="str">
        <f t="shared" si="438"/>
        <v/>
      </c>
      <c r="AH3891" s="127" t="str">
        <f t="shared" si="437"/>
        <v/>
      </c>
    </row>
    <row r="3892" spans="2:34" x14ac:dyDescent="0.3">
      <c r="B3892" s="127" t="str">
        <f t="shared" si="435"/>
        <v/>
      </c>
      <c r="C3892" s="127" t="str">
        <f t="shared" si="436"/>
        <v/>
      </c>
      <c r="E3892" s="159"/>
      <c r="F3892" s="148" t="str">
        <f>IFERROR(VLOOKUP(CONCATENATE(G3892,E3892),LOTES!$A$6:$D$1002,4,0),"")</f>
        <v/>
      </c>
      <c r="H3892" s="136" t="str">
        <f>IFERROR(VLOOKUP(CONCATENATE(G3892,E3892),LOTES!$A$6:$F$1000,6,0),"")</f>
        <v/>
      </c>
      <c r="I3892" s="132" t="str">
        <f t="shared" si="439"/>
        <v/>
      </c>
      <c r="R3892" s="132" t="str">
        <f>IFERROR(VLOOKUP(Q3892,PROVEEDORES!$A$2:$B$100,2,0),"")</f>
        <v/>
      </c>
      <c r="U3892" s="127" t="str">
        <f>IFERROR(VLOOKUP(V3892,TRANSPORTE!$A$4:$B$99,2,0),"")</f>
        <v/>
      </c>
      <c r="Y3892" s="127" t="str">
        <f>IFERROR(VLOOKUP(V3892,TRANSPORTE!$A$4:$C$99,3,0),"")</f>
        <v/>
      </c>
      <c r="Z3892" s="127" t="str">
        <f>IFERROR(VLOOKUP(V3892,TRANSPORTE!$A$4:$D$99,4,0),"")</f>
        <v/>
      </c>
      <c r="AA3892" s="127" t="str">
        <f>IFERROR(VLOOKUP(V3892,TRANSPORTE!$A$4:$E$99,5,0),"")</f>
        <v/>
      </c>
      <c r="AB3892" s="127" t="str">
        <f t="shared" si="441"/>
        <v/>
      </c>
      <c r="AC3892" s="127" t="str">
        <f t="shared" si="440"/>
        <v/>
      </c>
      <c r="AE3892" s="132" t="str">
        <f t="shared" si="438"/>
        <v/>
      </c>
      <c r="AH3892" s="127" t="str">
        <f t="shared" si="437"/>
        <v/>
      </c>
    </row>
    <row r="3893" spans="2:34" x14ac:dyDescent="0.3">
      <c r="B3893" s="127" t="str">
        <f t="shared" si="435"/>
        <v/>
      </c>
      <c r="C3893" s="127" t="str">
        <f t="shared" si="436"/>
        <v/>
      </c>
      <c r="E3893" s="159"/>
      <c r="F3893" s="148" t="str">
        <f>IFERROR(VLOOKUP(CONCATENATE(G3893,E3893),LOTES!$A$6:$D$1002,4,0),"")</f>
        <v/>
      </c>
      <c r="H3893" s="136" t="str">
        <f>IFERROR(VLOOKUP(CONCATENATE(G3893,E3893),LOTES!$A$6:$F$1000,6,0),"")</f>
        <v/>
      </c>
      <c r="I3893" s="132" t="str">
        <f t="shared" si="439"/>
        <v/>
      </c>
      <c r="R3893" s="132" t="str">
        <f>IFERROR(VLOOKUP(Q3893,PROVEEDORES!$A$2:$B$100,2,0),"")</f>
        <v/>
      </c>
      <c r="U3893" s="127" t="str">
        <f>IFERROR(VLOOKUP(V3893,TRANSPORTE!$A$4:$B$99,2,0),"")</f>
        <v/>
      </c>
      <c r="Y3893" s="127" t="str">
        <f>IFERROR(VLOOKUP(V3893,TRANSPORTE!$A$4:$C$99,3,0),"")</f>
        <v/>
      </c>
      <c r="Z3893" s="127" t="str">
        <f>IFERROR(VLOOKUP(V3893,TRANSPORTE!$A$4:$D$99,4,0),"")</f>
        <v/>
      </c>
      <c r="AA3893" s="127" t="str">
        <f>IFERROR(VLOOKUP(V3893,TRANSPORTE!$A$4:$E$99,5,0),"")</f>
        <v/>
      </c>
      <c r="AB3893" s="127" t="str">
        <f t="shared" si="441"/>
        <v/>
      </c>
      <c r="AC3893" s="127" t="str">
        <f t="shared" si="440"/>
        <v/>
      </c>
      <c r="AE3893" s="132" t="str">
        <f t="shared" si="438"/>
        <v/>
      </c>
      <c r="AH3893" s="127" t="str">
        <f t="shared" si="437"/>
        <v/>
      </c>
    </row>
    <row r="3894" spans="2:34" x14ac:dyDescent="0.3">
      <c r="B3894" s="127" t="str">
        <f t="shared" si="435"/>
        <v/>
      </c>
      <c r="C3894" s="127" t="str">
        <f t="shared" si="436"/>
        <v/>
      </c>
      <c r="E3894" s="159"/>
      <c r="F3894" s="148" t="str">
        <f>IFERROR(VLOOKUP(CONCATENATE(G3894,E3894),LOTES!$A$6:$D$1002,4,0),"")</f>
        <v/>
      </c>
      <c r="H3894" s="136" t="str">
        <f>IFERROR(VLOOKUP(CONCATENATE(G3894,E3894),LOTES!$A$6:$F$1000,6,0),"")</f>
        <v/>
      </c>
      <c r="I3894" s="132" t="str">
        <f t="shared" si="439"/>
        <v/>
      </c>
      <c r="R3894" s="132" t="str">
        <f>IFERROR(VLOOKUP(Q3894,PROVEEDORES!$A$2:$B$100,2,0),"")</f>
        <v/>
      </c>
      <c r="U3894" s="127" t="str">
        <f>IFERROR(VLOOKUP(V3894,TRANSPORTE!$A$4:$B$99,2,0),"")</f>
        <v/>
      </c>
      <c r="Y3894" s="127" t="str">
        <f>IFERROR(VLOOKUP(V3894,TRANSPORTE!$A$4:$C$99,3,0),"")</f>
        <v/>
      </c>
      <c r="Z3894" s="127" t="str">
        <f>IFERROR(VLOOKUP(V3894,TRANSPORTE!$A$4:$D$99,4,0),"")</f>
        <v/>
      </c>
      <c r="AA3894" s="127" t="str">
        <f>IFERROR(VLOOKUP(V3894,TRANSPORTE!$A$4:$E$99,5,0),"")</f>
        <v/>
      </c>
      <c r="AB3894" s="127" t="str">
        <f t="shared" si="441"/>
        <v/>
      </c>
      <c r="AC3894" s="127" t="str">
        <f t="shared" si="440"/>
        <v/>
      </c>
      <c r="AE3894" s="132" t="str">
        <f t="shared" si="438"/>
        <v/>
      </c>
      <c r="AH3894" s="127" t="str">
        <f t="shared" si="437"/>
        <v/>
      </c>
    </row>
    <row r="3895" spans="2:34" x14ac:dyDescent="0.3">
      <c r="B3895" s="127" t="str">
        <f t="shared" si="435"/>
        <v/>
      </c>
      <c r="C3895" s="127" t="str">
        <f t="shared" si="436"/>
        <v/>
      </c>
      <c r="E3895" s="159"/>
      <c r="F3895" s="148" t="str">
        <f>IFERROR(VLOOKUP(CONCATENATE(G3895,E3895),LOTES!$A$6:$D$1002,4,0),"")</f>
        <v/>
      </c>
      <c r="H3895" s="136" t="str">
        <f>IFERROR(VLOOKUP(CONCATENATE(G3895,E3895),LOTES!$A$6:$F$1000,6,0),"")</f>
        <v/>
      </c>
      <c r="I3895" s="132" t="str">
        <f t="shared" si="439"/>
        <v/>
      </c>
      <c r="R3895" s="132" t="str">
        <f>IFERROR(VLOOKUP(Q3895,PROVEEDORES!$A$2:$B$100,2,0),"")</f>
        <v/>
      </c>
      <c r="U3895" s="127" t="str">
        <f>IFERROR(VLOOKUP(V3895,TRANSPORTE!$A$4:$B$99,2,0),"")</f>
        <v/>
      </c>
      <c r="Y3895" s="127" t="str">
        <f>IFERROR(VLOOKUP(V3895,TRANSPORTE!$A$4:$C$99,3,0),"")</f>
        <v/>
      </c>
      <c r="Z3895" s="127" t="str">
        <f>IFERROR(VLOOKUP(V3895,TRANSPORTE!$A$4:$D$99,4,0),"")</f>
        <v/>
      </c>
      <c r="AA3895" s="127" t="str">
        <f>IFERROR(VLOOKUP(V3895,TRANSPORTE!$A$4:$E$99,5,0),"")</f>
        <v/>
      </c>
      <c r="AB3895" s="127" t="str">
        <f t="shared" si="441"/>
        <v/>
      </c>
      <c r="AC3895" s="127" t="str">
        <f t="shared" si="440"/>
        <v/>
      </c>
      <c r="AE3895" s="132" t="str">
        <f t="shared" si="438"/>
        <v/>
      </c>
      <c r="AH3895" s="127" t="str">
        <f t="shared" si="437"/>
        <v/>
      </c>
    </row>
    <row r="3896" spans="2:34" x14ac:dyDescent="0.3">
      <c r="B3896" s="127" t="str">
        <f t="shared" si="435"/>
        <v/>
      </c>
      <c r="C3896" s="127" t="str">
        <f t="shared" si="436"/>
        <v/>
      </c>
      <c r="E3896" s="159"/>
      <c r="F3896" s="148" t="str">
        <f>IFERROR(VLOOKUP(CONCATENATE(G3896,E3896),LOTES!$A$6:$D$1002,4,0),"")</f>
        <v/>
      </c>
      <c r="H3896" s="136" t="str">
        <f>IFERROR(VLOOKUP(CONCATENATE(G3896,E3896),LOTES!$A$6:$F$1000,6,0),"")</f>
        <v/>
      </c>
      <c r="I3896" s="132" t="str">
        <f t="shared" si="439"/>
        <v/>
      </c>
      <c r="R3896" s="132" t="str">
        <f>IFERROR(VLOOKUP(Q3896,PROVEEDORES!$A$2:$B$100,2,0),"")</f>
        <v/>
      </c>
      <c r="U3896" s="127" t="str">
        <f>IFERROR(VLOOKUP(V3896,TRANSPORTE!$A$4:$B$99,2,0),"")</f>
        <v/>
      </c>
      <c r="Y3896" s="127" t="str">
        <f>IFERROR(VLOOKUP(V3896,TRANSPORTE!$A$4:$C$99,3,0),"")</f>
        <v/>
      </c>
      <c r="Z3896" s="127" t="str">
        <f>IFERROR(VLOOKUP(V3896,TRANSPORTE!$A$4:$D$99,4,0),"")</f>
        <v/>
      </c>
      <c r="AA3896" s="127" t="str">
        <f>IFERROR(VLOOKUP(V3896,TRANSPORTE!$A$4:$E$99,5,0),"")</f>
        <v/>
      </c>
      <c r="AB3896" s="127" t="str">
        <f t="shared" si="441"/>
        <v/>
      </c>
      <c r="AC3896" s="127" t="str">
        <f t="shared" si="440"/>
        <v/>
      </c>
      <c r="AE3896" s="132" t="str">
        <f t="shared" si="438"/>
        <v/>
      </c>
      <c r="AH3896" s="127" t="str">
        <f t="shared" si="437"/>
        <v/>
      </c>
    </row>
    <row r="3897" spans="2:34" x14ac:dyDescent="0.3">
      <c r="B3897" s="127" t="str">
        <f t="shared" si="435"/>
        <v/>
      </c>
      <c r="C3897" s="127" t="str">
        <f t="shared" si="436"/>
        <v/>
      </c>
      <c r="E3897" s="159"/>
      <c r="F3897" s="148" t="str">
        <f>IFERROR(VLOOKUP(CONCATENATE(G3897,E3897),LOTES!$A$6:$D$1002,4,0),"")</f>
        <v/>
      </c>
      <c r="H3897" s="136" t="str">
        <f>IFERROR(VLOOKUP(CONCATENATE(G3897,E3897),LOTES!$A$6:$F$1000,6,0),"")</f>
        <v/>
      </c>
      <c r="I3897" s="132" t="str">
        <f t="shared" si="439"/>
        <v/>
      </c>
      <c r="R3897" s="132" t="str">
        <f>IFERROR(VLOOKUP(Q3897,PROVEEDORES!$A$2:$B$100,2,0),"")</f>
        <v/>
      </c>
      <c r="U3897" s="127" t="str">
        <f>IFERROR(VLOOKUP(V3897,TRANSPORTE!$A$4:$B$99,2,0),"")</f>
        <v/>
      </c>
      <c r="Y3897" s="127" t="str">
        <f>IFERROR(VLOOKUP(V3897,TRANSPORTE!$A$4:$C$99,3,0),"")</f>
        <v/>
      </c>
      <c r="Z3897" s="127" t="str">
        <f>IFERROR(VLOOKUP(V3897,TRANSPORTE!$A$4:$D$99,4,0),"")</f>
        <v/>
      </c>
      <c r="AA3897" s="127" t="str">
        <f>IFERROR(VLOOKUP(V3897,TRANSPORTE!$A$4:$E$99,5,0),"")</f>
        <v/>
      </c>
      <c r="AB3897" s="127" t="str">
        <f t="shared" si="441"/>
        <v/>
      </c>
      <c r="AC3897" s="127" t="str">
        <f t="shared" si="440"/>
        <v/>
      </c>
      <c r="AE3897" s="132" t="str">
        <f t="shared" si="438"/>
        <v/>
      </c>
      <c r="AH3897" s="127" t="str">
        <f t="shared" si="437"/>
        <v/>
      </c>
    </row>
    <row r="3898" spans="2:34" x14ac:dyDescent="0.3">
      <c r="B3898" s="127" t="str">
        <f t="shared" si="435"/>
        <v/>
      </c>
      <c r="C3898" s="127" t="str">
        <f t="shared" si="436"/>
        <v/>
      </c>
      <c r="E3898" s="159"/>
      <c r="F3898" s="148" t="str">
        <f>IFERROR(VLOOKUP(CONCATENATE(G3898,E3898),LOTES!$A$6:$D$1002,4,0),"")</f>
        <v/>
      </c>
      <c r="H3898" s="136" t="str">
        <f>IFERROR(VLOOKUP(CONCATENATE(G3898,E3898),LOTES!$A$6:$F$1000,6,0),"")</f>
        <v/>
      </c>
      <c r="I3898" s="132" t="str">
        <f t="shared" si="439"/>
        <v/>
      </c>
      <c r="R3898" s="132" t="str">
        <f>IFERROR(VLOOKUP(Q3898,PROVEEDORES!$A$2:$B$100,2,0),"")</f>
        <v/>
      </c>
      <c r="U3898" s="127" t="str">
        <f>IFERROR(VLOOKUP(V3898,TRANSPORTE!$A$4:$B$99,2,0),"")</f>
        <v/>
      </c>
      <c r="Y3898" s="127" t="str">
        <f>IFERROR(VLOOKUP(V3898,TRANSPORTE!$A$4:$C$99,3,0),"")</f>
        <v/>
      </c>
      <c r="Z3898" s="127" t="str">
        <f>IFERROR(VLOOKUP(V3898,TRANSPORTE!$A$4:$D$99,4,0),"")</f>
        <v/>
      </c>
      <c r="AA3898" s="127" t="str">
        <f>IFERROR(VLOOKUP(V3898,TRANSPORTE!$A$4:$E$99,5,0),"")</f>
        <v/>
      </c>
      <c r="AB3898" s="127" t="str">
        <f t="shared" si="441"/>
        <v/>
      </c>
      <c r="AC3898" s="127" t="str">
        <f t="shared" si="440"/>
        <v/>
      </c>
      <c r="AE3898" s="132" t="str">
        <f t="shared" si="438"/>
        <v/>
      </c>
      <c r="AH3898" s="127" t="str">
        <f t="shared" si="437"/>
        <v/>
      </c>
    </row>
    <row r="3899" spans="2:34" x14ac:dyDescent="0.3">
      <c r="B3899" s="127" t="str">
        <f t="shared" si="435"/>
        <v/>
      </c>
      <c r="C3899" s="127" t="str">
        <f t="shared" si="436"/>
        <v/>
      </c>
      <c r="E3899" s="159"/>
      <c r="F3899" s="148" t="str">
        <f>IFERROR(VLOOKUP(CONCATENATE(G3899,E3899),LOTES!$A$6:$D$1002,4,0),"")</f>
        <v/>
      </c>
      <c r="H3899" s="136" t="str">
        <f>IFERROR(VLOOKUP(CONCATENATE(G3899,E3899),LOTES!$A$6:$F$1000,6,0),"")</f>
        <v/>
      </c>
      <c r="I3899" s="132" t="str">
        <f t="shared" si="439"/>
        <v/>
      </c>
      <c r="R3899" s="132" t="str">
        <f>IFERROR(VLOOKUP(Q3899,PROVEEDORES!$A$2:$B$100,2,0),"")</f>
        <v/>
      </c>
      <c r="U3899" s="127" t="str">
        <f>IFERROR(VLOOKUP(V3899,TRANSPORTE!$A$4:$B$99,2,0),"")</f>
        <v/>
      </c>
      <c r="Y3899" s="127" t="str">
        <f>IFERROR(VLOOKUP(V3899,TRANSPORTE!$A$4:$C$99,3,0),"")</f>
        <v/>
      </c>
      <c r="Z3899" s="127" t="str">
        <f>IFERROR(VLOOKUP(V3899,TRANSPORTE!$A$4:$D$99,4,0),"")</f>
        <v/>
      </c>
      <c r="AA3899" s="127" t="str">
        <f>IFERROR(VLOOKUP(V3899,TRANSPORTE!$A$4:$E$99,5,0),"")</f>
        <v/>
      </c>
      <c r="AB3899" s="127" t="str">
        <f t="shared" si="441"/>
        <v/>
      </c>
      <c r="AC3899" s="127" t="str">
        <f t="shared" si="440"/>
        <v/>
      </c>
      <c r="AE3899" s="132" t="str">
        <f t="shared" si="438"/>
        <v/>
      </c>
      <c r="AH3899" s="127" t="str">
        <f t="shared" si="437"/>
        <v/>
      </c>
    </row>
    <row r="3900" spans="2:34" x14ac:dyDescent="0.3">
      <c r="B3900" s="127" t="str">
        <f t="shared" si="435"/>
        <v/>
      </c>
      <c r="C3900" s="127" t="str">
        <f t="shared" si="436"/>
        <v/>
      </c>
      <c r="E3900" s="159"/>
      <c r="F3900" s="148" t="str">
        <f>IFERROR(VLOOKUP(CONCATENATE(G3900,E3900),LOTES!$A$6:$D$1002,4,0),"")</f>
        <v/>
      </c>
      <c r="H3900" s="136" t="str">
        <f>IFERROR(VLOOKUP(CONCATENATE(G3900,E3900),LOTES!$A$6:$F$1000,6,0),"")</f>
        <v/>
      </c>
      <c r="I3900" s="132" t="str">
        <f t="shared" si="439"/>
        <v/>
      </c>
      <c r="R3900" s="132" t="str">
        <f>IFERROR(VLOOKUP(Q3900,PROVEEDORES!$A$2:$B$100,2,0),"")</f>
        <v/>
      </c>
      <c r="U3900" s="127" t="str">
        <f>IFERROR(VLOOKUP(V3900,TRANSPORTE!$A$4:$B$99,2,0),"")</f>
        <v/>
      </c>
      <c r="Y3900" s="127" t="str">
        <f>IFERROR(VLOOKUP(V3900,TRANSPORTE!$A$4:$C$99,3,0),"")</f>
        <v/>
      </c>
      <c r="Z3900" s="127" t="str">
        <f>IFERROR(VLOOKUP(V3900,TRANSPORTE!$A$4:$D$99,4,0),"")</f>
        <v/>
      </c>
      <c r="AA3900" s="127" t="str">
        <f>IFERROR(VLOOKUP(V3900,TRANSPORTE!$A$4:$E$99,5,0),"")</f>
        <v/>
      </c>
      <c r="AB3900" s="127" t="str">
        <f t="shared" si="441"/>
        <v/>
      </c>
      <c r="AC3900" s="127" t="str">
        <f t="shared" si="440"/>
        <v/>
      </c>
      <c r="AE3900" s="132" t="str">
        <f t="shared" si="438"/>
        <v/>
      </c>
      <c r="AH3900" s="127" t="str">
        <f t="shared" si="437"/>
        <v/>
      </c>
    </row>
    <row r="3901" spans="2:34" x14ac:dyDescent="0.3">
      <c r="B3901" s="127" t="str">
        <f t="shared" si="435"/>
        <v/>
      </c>
      <c r="C3901" s="127" t="str">
        <f t="shared" si="436"/>
        <v/>
      </c>
      <c r="E3901" s="159"/>
      <c r="F3901" s="148" t="str">
        <f>IFERROR(VLOOKUP(CONCATENATE(G3901,E3901),LOTES!$A$6:$D$1002,4,0),"")</f>
        <v/>
      </c>
      <c r="H3901" s="136" t="str">
        <f>IFERROR(VLOOKUP(CONCATENATE(G3901,E3901),LOTES!$A$6:$F$1000,6,0),"")</f>
        <v/>
      </c>
      <c r="I3901" s="132" t="str">
        <f t="shared" si="439"/>
        <v/>
      </c>
      <c r="R3901" s="132" t="str">
        <f>IFERROR(VLOOKUP(Q3901,PROVEEDORES!$A$2:$B$100,2,0),"")</f>
        <v/>
      </c>
      <c r="U3901" s="127" t="str">
        <f>IFERROR(VLOOKUP(V3901,TRANSPORTE!$A$4:$B$99,2,0),"")</f>
        <v/>
      </c>
      <c r="Y3901" s="127" t="str">
        <f>IFERROR(VLOOKUP(V3901,TRANSPORTE!$A$4:$C$99,3,0),"")</f>
        <v/>
      </c>
      <c r="Z3901" s="127" t="str">
        <f>IFERROR(VLOOKUP(V3901,TRANSPORTE!$A$4:$D$99,4,0),"")</f>
        <v/>
      </c>
      <c r="AA3901" s="127" t="str">
        <f>IFERROR(VLOOKUP(V3901,TRANSPORTE!$A$4:$E$99,5,0),"")</f>
        <v/>
      </c>
      <c r="AB3901" s="127" t="str">
        <f t="shared" si="441"/>
        <v/>
      </c>
      <c r="AC3901" s="127" t="str">
        <f t="shared" si="440"/>
        <v/>
      </c>
      <c r="AE3901" s="132" t="str">
        <f t="shared" si="438"/>
        <v/>
      </c>
      <c r="AH3901" s="127" t="str">
        <f t="shared" si="437"/>
        <v/>
      </c>
    </row>
    <row r="3902" spans="2:34" x14ac:dyDescent="0.3">
      <c r="B3902" s="127" t="str">
        <f t="shared" si="435"/>
        <v/>
      </c>
      <c r="C3902" s="127" t="str">
        <f t="shared" si="436"/>
        <v/>
      </c>
      <c r="E3902" s="159"/>
      <c r="F3902" s="148" t="str">
        <f>IFERROR(VLOOKUP(CONCATENATE(G3902,E3902),LOTES!$A$6:$D$1002,4,0),"")</f>
        <v/>
      </c>
      <c r="H3902" s="136" t="str">
        <f>IFERROR(VLOOKUP(CONCATENATE(G3902,E3902),LOTES!$A$6:$F$1000,6,0),"")</f>
        <v/>
      </c>
      <c r="I3902" s="132" t="str">
        <f t="shared" si="439"/>
        <v/>
      </c>
      <c r="R3902" s="132" t="str">
        <f>IFERROR(VLOOKUP(Q3902,PROVEEDORES!$A$2:$B$100,2,0),"")</f>
        <v/>
      </c>
      <c r="U3902" s="127" t="str">
        <f>IFERROR(VLOOKUP(V3902,TRANSPORTE!$A$4:$B$99,2,0),"")</f>
        <v/>
      </c>
      <c r="Y3902" s="127" t="str">
        <f>IFERROR(VLOOKUP(V3902,TRANSPORTE!$A$4:$C$99,3,0),"")</f>
        <v/>
      </c>
      <c r="Z3902" s="127" t="str">
        <f>IFERROR(VLOOKUP(V3902,TRANSPORTE!$A$4:$D$99,4,0),"")</f>
        <v/>
      </c>
      <c r="AA3902" s="127" t="str">
        <f>IFERROR(VLOOKUP(V3902,TRANSPORTE!$A$4:$E$99,5,0),"")</f>
        <v/>
      </c>
      <c r="AB3902" s="127" t="str">
        <f t="shared" si="441"/>
        <v/>
      </c>
      <c r="AC3902" s="127" t="str">
        <f t="shared" si="440"/>
        <v/>
      </c>
      <c r="AE3902" s="132" t="str">
        <f t="shared" si="438"/>
        <v/>
      </c>
      <c r="AH3902" s="127" t="str">
        <f t="shared" si="437"/>
        <v/>
      </c>
    </row>
    <row r="3903" spans="2:34" x14ac:dyDescent="0.3">
      <c r="B3903" s="127" t="str">
        <f t="shared" ref="B3903:B3966" si="442">CONCATENATE(A3903,AB3903)</f>
        <v/>
      </c>
      <c r="C3903" s="127" t="str">
        <f t="shared" ref="C3903:C3966" si="443">CONCATENATE(N3903,I3903)</f>
        <v/>
      </c>
      <c r="E3903" s="159"/>
      <c r="F3903" s="148" t="str">
        <f>IFERROR(VLOOKUP(CONCATENATE(G3903,E3903),LOTES!$A$6:$D$1002,4,0),"")</f>
        <v/>
      </c>
      <c r="H3903" s="136" t="str">
        <f>IFERROR(VLOOKUP(CONCATENATE(G3903,E3903),LOTES!$A$6:$F$1000,6,0),"")</f>
        <v/>
      </c>
      <c r="I3903" s="132" t="str">
        <f t="shared" si="439"/>
        <v/>
      </c>
      <c r="R3903" s="132" t="str">
        <f>IFERROR(VLOOKUP(Q3903,PROVEEDORES!$A$2:$B$100,2,0),"")</f>
        <v/>
      </c>
      <c r="U3903" s="127" t="str">
        <f>IFERROR(VLOOKUP(V3903,TRANSPORTE!$A$4:$B$99,2,0),"")</f>
        <v/>
      </c>
      <c r="Y3903" s="127" t="str">
        <f>IFERROR(VLOOKUP(V3903,TRANSPORTE!$A$4:$C$99,3,0),"")</f>
        <v/>
      </c>
      <c r="Z3903" s="127" t="str">
        <f>IFERROR(VLOOKUP(V3903,TRANSPORTE!$A$4:$D$99,4,0),"")</f>
        <v/>
      </c>
      <c r="AA3903" s="127" t="str">
        <f>IFERROR(VLOOKUP(V3903,TRANSPORTE!$A$4:$E$99,5,0),"")</f>
        <v/>
      </c>
      <c r="AB3903" s="127" t="str">
        <f t="shared" si="441"/>
        <v/>
      </c>
      <c r="AC3903" s="127" t="str">
        <f t="shared" si="440"/>
        <v/>
      </c>
      <c r="AE3903" s="132" t="str">
        <f t="shared" si="438"/>
        <v/>
      </c>
      <c r="AH3903" s="127" t="str">
        <f t="shared" ref="AH3903:AH3966" si="444">CONCATENATE(N3903,F3903)</f>
        <v/>
      </c>
    </row>
    <row r="3904" spans="2:34" x14ac:dyDescent="0.3">
      <c r="B3904" s="127" t="str">
        <f t="shared" si="442"/>
        <v/>
      </c>
      <c r="C3904" s="127" t="str">
        <f t="shared" si="443"/>
        <v/>
      </c>
      <c r="E3904" s="159"/>
      <c r="F3904" s="148" t="str">
        <f>IFERROR(VLOOKUP(CONCATENATE(G3904,E3904),LOTES!$A$6:$D$1002,4,0),"")</f>
        <v/>
      </c>
      <c r="H3904" s="136" t="str">
        <f>IFERROR(VLOOKUP(CONCATENATE(G3904,E3904),LOTES!$A$6:$F$1000,6,0),"")</f>
        <v/>
      </c>
      <c r="I3904" s="132" t="str">
        <f t="shared" si="439"/>
        <v/>
      </c>
      <c r="R3904" s="132" t="str">
        <f>IFERROR(VLOOKUP(Q3904,PROVEEDORES!$A$2:$B$100,2,0),"")</f>
        <v/>
      </c>
      <c r="U3904" s="127" t="str">
        <f>IFERROR(VLOOKUP(V3904,TRANSPORTE!$A$4:$B$99,2,0),"")</f>
        <v/>
      </c>
      <c r="Y3904" s="127" t="str">
        <f>IFERROR(VLOOKUP(V3904,TRANSPORTE!$A$4:$C$99,3,0),"")</f>
        <v/>
      </c>
      <c r="Z3904" s="127" t="str">
        <f>IFERROR(VLOOKUP(V3904,TRANSPORTE!$A$4:$D$99,4,0),"")</f>
        <v/>
      </c>
      <c r="AA3904" s="127" t="str">
        <f>IFERROR(VLOOKUP(V3904,TRANSPORTE!$A$4:$E$99,5,0),"")</f>
        <v/>
      </c>
      <c r="AB3904" s="127" t="str">
        <f t="shared" si="441"/>
        <v/>
      </c>
      <c r="AC3904" s="127" t="str">
        <f t="shared" si="440"/>
        <v/>
      </c>
      <c r="AE3904" s="132" t="str">
        <f t="shared" si="438"/>
        <v/>
      </c>
      <c r="AH3904" s="127" t="str">
        <f t="shared" si="444"/>
        <v/>
      </c>
    </row>
    <row r="3905" spans="2:34" x14ac:dyDescent="0.3">
      <c r="B3905" s="127" t="str">
        <f t="shared" si="442"/>
        <v/>
      </c>
      <c r="C3905" s="127" t="str">
        <f t="shared" si="443"/>
        <v/>
      </c>
      <c r="E3905" s="159"/>
      <c r="F3905" s="148" t="str">
        <f>IFERROR(VLOOKUP(CONCATENATE(G3905,E3905),LOTES!$A$6:$D$1002,4,0),"")</f>
        <v/>
      </c>
      <c r="H3905" s="136" t="str">
        <f>IFERROR(VLOOKUP(CONCATENATE(G3905,E3905),LOTES!$A$6:$F$1000,6,0),"")</f>
        <v/>
      </c>
      <c r="I3905" s="132" t="str">
        <f t="shared" si="439"/>
        <v/>
      </c>
      <c r="R3905" s="132" t="str">
        <f>IFERROR(VLOOKUP(Q3905,PROVEEDORES!$A$2:$B$100,2,0),"")</f>
        <v/>
      </c>
      <c r="U3905" s="127" t="str">
        <f>IFERROR(VLOOKUP(V3905,TRANSPORTE!$A$4:$B$99,2,0),"")</f>
        <v/>
      </c>
      <c r="Y3905" s="127" t="str">
        <f>IFERROR(VLOOKUP(V3905,TRANSPORTE!$A$4:$C$99,3,0),"")</f>
        <v/>
      </c>
      <c r="Z3905" s="127" t="str">
        <f>IFERROR(VLOOKUP(V3905,TRANSPORTE!$A$4:$D$99,4,0),"")</f>
        <v/>
      </c>
      <c r="AA3905" s="127" t="str">
        <f>IFERROR(VLOOKUP(V3905,TRANSPORTE!$A$4:$E$99,5,0),"")</f>
        <v/>
      </c>
      <c r="AB3905" s="127" t="str">
        <f t="shared" si="441"/>
        <v/>
      </c>
      <c r="AC3905" s="127" t="str">
        <f t="shared" si="440"/>
        <v/>
      </c>
      <c r="AE3905" s="132" t="str">
        <f t="shared" si="438"/>
        <v/>
      </c>
      <c r="AH3905" s="127" t="str">
        <f t="shared" si="444"/>
        <v/>
      </c>
    </row>
    <row r="3906" spans="2:34" x14ac:dyDescent="0.3">
      <c r="B3906" s="127" t="str">
        <f t="shared" si="442"/>
        <v/>
      </c>
      <c r="C3906" s="127" t="str">
        <f t="shared" si="443"/>
        <v/>
      </c>
      <c r="E3906" s="159"/>
      <c r="F3906" s="148" t="str">
        <f>IFERROR(VLOOKUP(CONCATENATE(G3906,E3906),LOTES!$A$6:$D$1002,4,0),"")</f>
        <v/>
      </c>
      <c r="H3906" s="136" t="str">
        <f>IFERROR(VLOOKUP(CONCATENATE(G3906,E3906),LOTES!$A$6:$F$1000,6,0),"")</f>
        <v/>
      </c>
      <c r="I3906" s="132" t="str">
        <f t="shared" si="439"/>
        <v/>
      </c>
      <c r="R3906" s="132" t="str">
        <f>IFERROR(VLOOKUP(Q3906,PROVEEDORES!$A$2:$B$100,2,0),"")</f>
        <v/>
      </c>
      <c r="U3906" s="127" t="str">
        <f>IFERROR(VLOOKUP(V3906,TRANSPORTE!$A$4:$B$99,2,0),"")</f>
        <v/>
      </c>
      <c r="Y3906" s="127" t="str">
        <f>IFERROR(VLOOKUP(V3906,TRANSPORTE!$A$4:$C$99,3,0),"")</f>
        <v/>
      </c>
      <c r="Z3906" s="127" t="str">
        <f>IFERROR(VLOOKUP(V3906,TRANSPORTE!$A$4:$D$99,4,0),"")</f>
        <v/>
      </c>
      <c r="AA3906" s="127" t="str">
        <f>IFERROR(VLOOKUP(V3906,TRANSPORTE!$A$4:$E$99,5,0),"")</f>
        <v/>
      </c>
      <c r="AB3906" s="127" t="str">
        <f t="shared" si="441"/>
        <v/>
      </c>
      <c r="AC3906" s="127" t="str">
        <f t="shared" si="440"/>
        <v/>
      </c>
      <c r="AE3906" s="132" t="str">
        <f t="shared" ref="AE3906:AE3969" si="445">IF(N3906&lt;&gt;"",IF(N3906=N3905,AE3905,AE3905+1),"")</f>
        <v/>
      </c>
      <c r="AH3906" s="127" t="str">
        <f t="shared" si="444"/>
        <v/>
      </c>
    </row>
    <row r="3907" spans="2:34" x14ac:dyDescent="0.3">
      <c r="B3907" s="127" t="str">
        <f t="shared" si="442"/>
        <v/>
      </c>
      <c r="C3907" s="127" t="str">
        <f t="shared" si="443"/>
        <v/>
      </c>
      <c r="E3907" s="159"/>
      <c r="F3907" s="148" t="str">
        <f>IFERROR(VLOOKUP(CONCATENATE(G3907,E3907),LOTES!$A$6:$D$1002,4,0),"")</f>
        <v/>
      </c>
      <c r="H3907" s="136" t="str">
        <f>IFERROR(VLOOKUP(CONCATENATE(G3907,E3907),LOTES!$A$6:$F$1000,6,0),"")</f>
        <v/>
      </c>
      <c r="I3907" s="132" t="str">
        <f t="shared" si="439"/>
        <v/>
      </c>
      <c r="R3907" s="132" t="str">
        <f>IFERROR(VLOOKUP(Q3907,PROVEEDORES!$A$2:$B$100,2,0),"")</f>
        <v/>
      </c>
      <c r="U3907" s="127" t="str">
        <f>IFERROR(VLOOKUP(V3907,TRANSPORTE!$A$4:$B$99,2,0),"")</f>
        <v/>
      </c>
      <c r="Y3907" s="127" t="str">
        <f>IFERROR(VLOOKUP(V3907,TRANSPORTE!$A$4:$C$99,3,0),"")</f>
        <v/>
      </c>
      <c r="Z3907" s="127" t="str">
        <f>IFERROR(VLOOKUP(V3907,TRANSPORTE!$A$4:$D$99,4,0),"")</f>
        <v/>
      </c>
      <c r="AA3907" s="127" t="str">
        <f>IFERROR(VLOOKUP(V3907,TRANSPORTE!$A$4:$E$99,5,0),"")</f>
        <v/>
      </c>
      <c r="AB3907" s="127" t="str">
        <f t="shared" si="441"/>
        <v/>
      </c>
      <c r="AC3907" s="127" t="str">
        <f t="shared" si="440"/>
        <v/>
      </c>
      <c r="AE3907" s="132" t="str">
        <f t="shared" si="445"/>
        <v/>
      </c>
      <c r="AH3907" s="127" t="str">
        <f t="shared" si="444"/>
        <v/>
      </c>
    </row>
    <row r="3908" spans="2:34" x14ac:dyDescent="0.3">
      <c r="B3908" s="127" t="str">
        <f t="shared" si="442"/>
        <v/>
      </c>
      <c r="C3908" s="127" t="str">
        <f t="shared" si="443"/>
        <v/>
      </c>
      <c r="E3908" s="159"/>
      <c r="F3908" s="148" t="str">
        <f>IFERROR(VLOOKUP(CONCATENATE(G3908,E3908),LOTES!$A$6:$D$1002,4,0),"")</f>
        <v/>
      </c>
      <c r="H3908" s="136" t="str">
        <f>IFERROR(VLOOKUP(CONCATENATE(G3908,E3908),LOTES!$A$6:$F$1000,6,0),"")</f>
        <v/>
      </c>
      <c r="I3908" s="132" t="str">
        <f t="shared" si="439"/>
        <v/>
      </c>
      <c r="R3908" s="132" t="str">
        <f>IFERROR(VLOOKUP(Q3908,PROVEEDORES!$A$2:$B$100,2,0),"")</f>
        <v/>
      </c>
      <c r="U3908" s="127" t="str">
        <f>IFERROR(VLOOKUP(V3908,TRANSPORTE!$A$4:$B$99,2,0),"")</f>
        <v/>
      </c>
      <c r="Y3908" s="127" t="str">
        <f>IFERROR(VLOOKUP(V3908,TRANSPORTE!$A$4:$C$99,3,0),"")</f>
        <v/>
      </c>
      <c r="Z3908" s="127" t="str">
        <f>IFERROR(VLOOKUP(V3908,TRANSPORTE!$A$4:$D$99,4,0),"")</f>
        <v/>
      </c>
      <c r="AA3908" s="127" t="str">
        <f>IFERROR(VLOOKUP(V3908,TRANSPORTE!$A$4:$E$99,5,0),"")</f>
        <v/>
      </c>
      <c r="AB3908" s="127" t="str">
        <f t="shared" si="441"/>
        <v/>
      </c>
      <c r="AC3908" s="127" t="str">
        <f t="shared" si="440"/>
        <v/>
      </c>
      <c r="AE3908" s="132" t="str">
        <f t="shared" si="445"/>
        <v/>
      </c>
      <c r="AH3908" s="127" t="str">
        <f t="shared" si="444"/>
        <v/>
      </c>
    </row>
    <row r="3909" spans="2:34" x14ac:dyDescent="0.3">
      <c r="B3909" s="127" t="str">
        <f t="shared" si="442"/>
        <v/>
      </c>
      <c r="C3909" s="127" t="str">
        <f t="shared" si="443"/>
        <v/>
      </c>
      <c r="E3909" s="159"/>
      <c r="F3909" s="148" t="str">
        <f>IFERROR(VLOOKUP(CONCATENATE(G3909,E3909),LOTES!$A$6:$D$1002,4,0),"")</f>
        <v/>
      </c>
      <c r="H3909" s="136" t="str">
        <f>IFERROR(VLOOKUP(CONCATENATE(G3909,E3909),LOTES!$A$6:$F$1000,6,0),"")</f>
        <v/>
      </c>
      <c r="I3909" s="132" t="str">
        <f t="shared" si="439"/>
        <v/>
      </c>
      <c r="R3909" s="132" t="str">
        <f>IFERROR(VLOOKUP(Q3909,PROVEEDORES!$A$2:$B$100,2,0),"")</f>
        <v/>
      </c>
      <c r="U3909" s="127" t="str">
        <f>IFERROR(VLOOKUP(V3909,TRANSPORTE!$A$4:$B$99,2,0),"")</f>
        <v/>
      </c>
      <c r="Y3909" s="127" t="str">
        <f>IFERROR(VLOOKUP(V3909,TRANSPORTE!$A$4:$C$99,3,0),"")</f>
        <v/>
      </c>
      <c r="Z3909" s="127" t="str">
        <f>IFERROR(VLOOKUP(V3909,TRANSPORTE!$A$4:$D$99,4,0),"")</f>
        <v/>
      </c>
      <c r="AA3909" s="127" t="str">
        <f>IFERROR(VLOOKUP(V3909,TRANSPORTE!$A$4:$E$99,5,0),"")</f>
        <v/>
      </c>
      <c r="AB3909" s="127" t="str">
        <f t="shared" si="441"/>
        <v/>
      </c>
      <c r="AC3909" s="127" t="str">
        <f t="shared" si="440"/>
        <v/>
      </c>
      <c r="AE3909" s="132" t="str">
        <f t="shared" si="445"/>
        <v/>
      </c>
      <c r="AH3909" s="127" t="str">
        <f t="shared" si="444"/>
        <v/>
      </c>
    </row>
    <row r="3910" spans="2:34" x14ac:dyDescent="0.3">
      <c r="B3910" s="127" t="str">
        <f t="shared" si="442"/>
        <v/>
      </c>
      <c r="C3910" s="127" t="str">
        <f t="shared" si="443"/>
        <v/>
      </c>
      <c r="E3910" s="159"/>
      <c r="F3910" s="148" t="str">
        <f>IFERROR(VLOOKUP(CONCATENATE(G3910,E3910),LOTES!$A$6:$D$1002,4,0),"")</f>
        <v/>
      </c>
      <c r="H3910" s="136" t="str">
        <f>IFERROR(VLOOKUP(CONCATENATE(G3910,E3910),LOTES!$A$6:$F$1000,6,0),"")</f>
        <v/>
      </c>
      <c r="I3910" s="132" t="str">
        <f t="shared" ref="I3910:I3973" si="446">IF(E3910&lt;&gt;"",IFERROR(IF(N3910&lt;&gt;N3909,1,IF(E3910=E3909,I3909,I3909+1)),""),"")</f>
        <v/>
      </c>
      <c r="R3910" s="132" t="str">
        <f>IFERROR(VLOOKUP(Q3910,PROVEEDORES!$A$2:$B$100,2,0),"")</f>
        <v/>
      </c>
      <c r="U3910" s="127" t="str">
        <f>IFERROR(VLOOKUP(V3910,TRANSPORTE!$A$4:$B$99,2,0),"")</f>
        <v/>
      </c>
      <c r="Y3910" s="127" t="str">
        <f>IFERROR(VLOOKUP(V3910,TRANSPORTE!$A$4:$C$99,3,0),"")</f>
        <v/>
      </c>
      <c r="Z3910" s="127" t="str">
        <f>IFERROR(VLOOKUP(V3910,TRANSPORTE!$A$4:$D$99,4,0),"")</f>
        <v/>
      </c>
      <c r="AA3910" s="127" t="str">
        <f>IFERROR(VLOOKUP(V3910,TRANSPORTE!$A$4:$E$99,5,0),"")</f>
        <v/>
      </c>
      <c r="AB3910" s="127" t="str">
        <f t="shared" si="441"/>
        <v/>
      </c>
      <c r="AC3910" s="127" t="str">
        <f t="shared" ref="AC3910:AC3973" si="447">IF(N3910&lt;&gt;"",1,"")</f>
        <v/>
      </c>
      <c r="AE3910" s="132" t="str">
        <f t="shared" si="445"/>
        <v/>
      </c>
      <c r="AH3910" s="127" t="str">
        <f t="shared" si="444"/>
        <v/>
      </c>
    </row>
    <row r="3911" spans="2:34" x14ac:dyDescent="0.3">
      <c r="B3911" s="127" t="str">
        <f t="shared" si="442"/>
        <v/>
      </c>
      <c r="C3911" s="127" t="str">
        <f t="shared" si="443"/>
        <v/>
      </c>
      <c r="E3911" s="159"/>
      <c r="F3911" s="148" t="str">
        <f>IFERROR(VLOOKUP(CONCATENATE(G3911,E3911),LOTES!$A$6:$D$1002,4,0),"")</f>
        <v/>
      </c>
      <c r="H3911" s="136" t="str">
        <f>IFERROR(VLOOKUP(CONCATENATE(G3911,E3911),LOTES!$A$6:$F$1000,6,0),"")</f>
        <v/>
      </c>
      <c r="I3911" s="132" t="str">
        <f t="shared" si="446"/>
        <v/>
      </c>
      <c r="R3911" s="132" t="str">
        <f>IFERROR(VLOOKUP(Q3911,PROVEEDORES!$A$2:$B$100,2,0),"")</f>
        <v/>
      </c>
      <c r="U3911" s="127" t="str">
        <f>IFERROR(VLOOKUP(V3911,TRANSPORTE!$A$4:$B$99,2,0),"")</f>
        <v/>
      </c>
      <c r="Y3911" s="127" t="str">
        <f>IFERROR(VLOOKUP(V3911,TRANSPORTE!$A$4:$C$99,3,0),"")</f>
        <v/>
      </c>
      <c r="Z3911" s="127" t="str">
        <f>IFERROR(VLOOKUP(V3911,TRANSPORTE!$A$4:$D$99,4,0),"")</f>
        <v/>
      </c>
      <c r="AA3911" s="127" t="str">
        <f>IFERROR(VLOOKUP(V3911,TRANSPORTE!$A$4:$E$99,5,0),"")</f>
        <v/>
      </c>
      <c r="AB3911" s="127" t="str">
        <f t="shared" si="441"/>
        <v/>
      </c>
      <c r="AC3911" s="127" t="str">
        <f t="shared" si="447"/>
        <v/>
      </c>
      <c r="AE3911" s="132" t="str">
        <f t="shared" si="445"/>
        <v/>
      </c>
      <c r="AH3911" s="127" t="str">
        <f t="shared" si="444"/>
        <v/>
      </c>
    </row>
    <row r="3912" spans="2:34" x14ac:dyDescent="0.3">
      <c r="B3912" s="127" t="str">
        <f t="shared" si="442"/>
        <v/>
      </c>
      <c r="C3912" s="127" t="str">
        <f t="shared" si="443"/>
        <v/>
      </c>
      <c r="E3912" s="159"/>
      <c r="F3912" s="148" t="str">
        <f>IFERROR(VLOOKUP(CONCATENATE(G3912,E3912),LOTES!$A$6:$D$1002,4,0),"")</f>
        <v/>
      </c>
      <c r="H3912" s="136" t="str">
        <f>IFERROR(VLOOKUP(CONCATENATE(G3912,E3912),LOTES!$A$6:$F$1000,6,0),"")</f>
        <v/>
      </c>
      <c r="I3912" s="132" t="str">
        <f t="shared" si="446"/>
        <v/>
      </c>
      <c r="R3912" s="132" t="str">
        <f>IFERROR(VLOOKUP(Q3912,PROVEEDORES!$A$2:$B$100,2,0),"")</f>
        <v/>
      </c>
      <c r="U3912" s="127" t="str">
        <f>IFERROR(VLOOKUP(V3912,TRANSPORTE!$A$4:$B$99,2,0),"")</f>
        <v/>
      </c>
      <c r="Y3912" s="127" t="str">
        <f>IFERROR(VLOOKUP(V3912,TRANSPORTE!$A$4:$C$99,3,0),"")</f>
        <v/>
      </c>
      <c r="Z3912" s="127" t="str">
        <f>IFERROR(VLOOKUP(V3912,TRANSPORTE!$A$4:$D$99,4,0),"")</f>
        <v/>
      </c>
      <c r="AA3912" s="127" t="str">
        <f>IFERROR(VLOOKUP(V3912,TRANSPORTE!$A$4:$E$99,5,0),"")</f>
        <v/>
      </c>
      <c r="AB3912" s="127" t="str">
        <f t="shared" si="441"/>
        <v/>
      </c>
      <c r="AC3912" s="127" t="str">
        <f t="shared" si="447"/>
        <v/>
      </c>
      <c r="AE3912" s="132" t="str">
        <f t="shared" si="445"/>
        <v/>
      </c>
      <c r="AH3912" s="127" t="str">
        <f t="shared" si="444"/>
        <v/>
      </c>
    </row>
    <row r="3913" spans="2:34" x14ac:dyDescent="0.3">
      <c r="B3913" s="127" t="str">
        <f t="shared" si="442"/>
        <v/>
      </c>
      <c r="C3913" s="127" t="str">
        <f t="shared" si="443"/>
        <v/>
      </c>
      <c r="E3913" s="159"/>
      <c r="F3913" s="148" t="str">
        <f>IFERROR(VLOOKUP(CONCATENATE(G3913,E3913),LOTES!$A$6:$D$1002,4,0),"")</f>
        <v/>
      </c>
      <c r="H3913" s="136" t="str">
        <f>IFERROR(VLOOKUP(CONCATENATE(G3913,E3913),LOTES!$A$6:$F$1000,6,0),"")</f>
        <v/>
      </c>
      <c r="I3913" s="132" t="str">
        <f t="shared" si="446"/>
        <v/>
      </c>
      <c r="R3913" s="132" t="str">
        <f>IFERROR(VLOOKUP(Q3913,PROVEEDORES!$A$2:$B$100,2,0),"")</f>
        <v/>
      </c>
      <c r="U3913" s="127" t="str">
        <f>IFERROR(VLOOKUP(V3913,TRANSPORTE!$A$4:$B$99,2,0),"")</f>
        <v/>
      </c>
      <c r="Y3913" s="127" t="str">
        <f>IFERROR(VLOOKUP(V3913,TRANSPORTE!$A$4:$C$99,3,0),"")</f>
        <v/>
      </c>
      <c r="Z3913" s="127" t="str">
        <f>IFERROR(VLOOKUP(V3913,TRANSPORTE!$A$4:$D$99,4,0),"")</f>
        <v/>
      </c>
      <c r="AA3913" s="127" t="str">
        <f>IFERROR(VLOOKUP(V3913,TRANSPORTE!$A$4:$E$99,5,0),"")</f>
        <v/>
      </c>
      <c r="AB3913" s="127" t="str">
        <f t="shared" si="441"/>
        <v/>
      </c>
      <c r="AC3913" s="127" t="str">
        <f t="shared" si="447"/>
        <v/>
      </c>
      <c r="AE3913" s="132" t="str">
        <f t="shared" si="445"/>
        <v/>
      </c>
      <c r="AH3913" s="127" t="str">
        <f t="shared" si="444"/>
        <v/>
      </c>
    </row>
    <row r="3914" spans="2:34" x14ac:dyDescent="0.3">
      <c r="B3914" s="127" t="str">
        <f t="shared" si="442"/>
        <v/>
      </c>
      <c r="C3914" s="127" t="str">
        <f t="shared" si="443"/>
        <v/>
      </c>
      <c r="E3914" s="159"/>
      <c r="F3914" s="148" t="str">
        <f>IFERROR(VLOOKUP(CONCATENATE(G3914,E3914),LOTES!$A$6:$D$1002,4,0),"")</f>
        <v/>
      </c>
      <c r="H3914" s="136" t="str">
        <f>IFERROR(VLOOKUP(CONCATENATE(G3914,E3914),LOTES!$A$6:$F$1000,6,0),"")</f>
        <v/>
      </c>
      <c r="I3914" s="132" t="str">
        <f t="shared" si="446"/>
        <v/>
      </c>
      <c r="R3914" s="132" t="str">
        <f>IFERROR(VLOOKUP(Q3914,PROVEEDORES!$A$2:$B$100,2,0),"")</f>
        <v/>
      </c>
      <c r="U3914" s="127" t="str">
        <f>IFERROR(VLOOKUP(V3914,TRANSPORTE!$A$4:$B$99,2,0),"")</f>
        <v/>
      </c>
      <c r="Y3914" s="127" t="str">
        <f>IFERROR(VLOOKUP(V3914,TRANSPORTE!$A$4:$C$99,3,0),"")</f>
        <v/>
      </c>
      <c r="Z3914" s="127" t="str">
        <f>IFERROR(VLOOKUP(V3914,TRANSPORTE!$A$4:$D$99,4,0),"")</f>
        <v/>
      </c>
      <c r="AA3914" s="127" t="str">
        <f>IFERROR(VLOOKUP(V3914,TRANSPORTE!$A$4:$E$99,5,0),"")</f>
        <v/>
      </c>
      <c r="AB3914" s="127" t="str">
        <f t="shared" si="441"/>
        <v/>
      </c>
      <c r="AC3914" s="127" t="str">
        <f t="shared" si="447"/>
        <v/>
      </c>
      <c r="AE3914" s="132" t="str">
        <f t="shared" si="445"/>
        <v/>
      </c>
      <c r="AH3914" s="127" t="str">
        <f t="shared" si="444"/>
        <v/>
      </c>
    </row>
    <row r="3915" spans="2:34" x14ac:dyDescent="0.3">
      <c r="B3915" s="127" t="str">
        <f t="shared" si="442"/>
        <v/>
      </c>
      <c r="C3915" s="127" t="str">
        <f t="shared" si="443"/>
        <v/>
      </c>
      <c r="E3915" s="159"/>
      <c r="F3915" s="148" t="str">
        <f>IFERROR(VLOOKUP(CONCATENATE(G3915,E3915),LOTES!$A$6:$D$1002,4,0),"")</f>
        <v/>
      </c>
      <c r="H3915" s="136" t="str">
        <f>IFERROR(VLOOKUP(CONCATENATE(G3915,E3915),LOTES!$A$6:$F$1000,6,0),"")</f>
        <v/>
      </c>
      <c r="I3915" s="132" t="str">
        <f t="shared" si="446"/>
        <v/>
      </c>
      <c r="R3915" s="132" t="str">
        <f>IFERROR(VLOOKUP(Q3915,PROVEEDORES!$A$2:$B$100,2,0),"")</f>
        <v/>
      </c>
      <c r="U3915" s="127" t="str">
        <f>IFERROR(VLOOKUP(V3915,TRANSPORTE!$A$4:$B$99,2,0),"")</f>
        <v/>
      </c>
      <c r="Y3915" s="127" t="str">
        <f>IFERROR(VLOOKUP(V3915,TRANSPORTE!$A$4:$C$99,3,0),"")</f>
        <v/>
      </c>
      <c r="Z3915" s="127" t="str">
        <f>IFERROR(VLOOKUP(V3915,TRANSPORTE!$A$4:$D$99,4,0),"")</f>
        <v/>
      </c>
      <c r="AA3915" s="127" t="str">
        <f>IFERROR(VLOOKUP(V3915,TRANSPORTE!$A$4:$E$99,5,0),"")</f>
        <v/>
      </c>
      <c r="AB3915" s="127" t="str">
        <f t="shared" ref="AB3915:AB3978" si="448">IF(N3915&lt;&gt;"",IF(A3915&lt;&gt;A3914,1,IF(N3915=N3914,AB3914,AB3914+1)),"")</f>
        <v/>
      </c>
      <c r="AC3915" s="127" t="str">
        <f t="shared" si="447"/>
        <v/>
      </c>
      <c r="AE3915" s="132" t="str">
        <f t="shared" si="445"/>
        <v/>
      </c>
      <c r="AH3915" s="127" t="str">
        <f t="shared" si="444"/>
        <v/>
      </c>
    </row>
    <row r="3916" spans="2:34" x14ac:dyDescent="0.3">
      <c r="B3916" s="127" t="str">
        <f t="shared" si="442"/>
        <v/>
      </c>
      <c r="C3916" s="127" t="str">
        <f t="shared" si="443"/>
        <v/>
      </c>
      <c r="E3916" s="159"/>
      <c r="F3916" s="148" t="str">
        <f>IFERROR(VLOOKUP(CONCATENATE(G3916,E3916),LOTES!$A$6:$D$1002,4,0),"")</f>
        <v/>
      </c>
      <c r="H3916" s="136" t="str">
        <f>IFERROR(VLOOKUP(CONCATENATE(G3916,E3916),LOTES!$A$6:$F$1000,6,0),"")</f>
        <v/>
      </c>
      <c r="I3916" s="132" t="str">
        <f t="shared" si="446"/>
        <v/>
      </c>
      <c r="R3916" s="132" t="str">
        <f>IFERROR(VLOOKUP(Q3916,PROVEEDORES!$A$2:$B$100,2,0),"")</f>
        <v/>
      </c>
      <c r="U3916" s="127" t="str">
        <f>IFERROR(VLOOKUP(V3916,TRANSPORTE!$A$4:$B$99,2,0),"")</f>
        <v/>
      </c>
      <c r="Y3916" s="127" t="str">
        <f>IFERROR(VLOOKUP(V3916,TRANSPORTE!$A$4:$C$99,3,0),"")</f>
        <v/>
      </c>
      <c r="Z3916" s="127" t="str">
        <f>IFERROR(VLOOKUP(V3916,TRANSPORTE!$A$4:$D$99,4,0),"")</f>
        <v/>
      </c>
      <c r="AA3916" s="127" t="str">
        <f>IFERROR(VLOOKUP(V3916,TRANSPORTE!$A$4:$E$99,5,0),"")</f>
        <v/>
      </c>
      <c r="AB3916" s="127" t="str">
        <f t="shared" si="448"/>
        <v/>
      </c>
      <c r="AC3916" s="127" t="str">
        <f t="shared" si="447"/>
        <v/>
      </c>
      <c r="AE3916" s="132" t="str">
        <f t="shared" si="445"/>
        <v/>
      </c>
      <c r="AH3916" s="127" t="str">
        <f t="shared" si="444"/>
        <v/>
      </c>
    </row>
    <row r="3917" spans="2:34" x14ac:dyDescent="0.3">
      <c r="B3917" s="127" t="str">
        <f t="shared" si="442"/>
        <v/>
      </c>
      <c r="C3917" s="127" t="str">
        <f t="shared" si="443"/>
        <v/>
      </c>
      <c r="E3917" s="159"/>
      <c r="F3917" s="148" t="str">
        <f>IFERROR(VLOOKUP(CONCATENATE(G3917,E3917),LOTES!$A$6:$D$1002,4,0),"")</f>
        <v/>
      </c>
      <c r="H3917" s="136" t="str">
        <f>IFERROR(VLOOKUP(CONCATENATE(G3917,E3917),LOTES!$A$6:$F$1000,6,0),"")</f>
        <v/>
      </c>
      <c r="I3917" s="132" t="str">
        <f t="shared" si="446"/>
        <v/>
      </c>
      <c r="R3917" s="132" t="str">
        <f>IFERROR(VLOOKUP(Q3917,PROVEEDORES!$A$2:$B$100,2,0),"")</f>
        <v/>
      </c>
      <c r="U3917" s="127" t="str">
        <f>IFERROR(VLOOKUP(V3917,TRANSPORTE!$A$4:$B$99,2,0),"")</f>
        <v/>
      </c>
      <c r="Y3917" s="127" t="str">
        <f>IFERROR(VLOOKUP(V3917,TRANSPORTE!$A$4:$C$99,3,0),"")</f>
        <v/>
      </c>
      <c r="Z3917" s="127" t="str">
        <f>IFERROR(VLOOKUP(V3917,TRANSPORTE!$A$4:$D$99,4,0),"")</f>
        <v/>
      </c>
      <c r="AA3917" s="127" t="str">
        <f>IFERROR(VLOOKUP(V3917,TRANSPORTE!$A$4:$E$99,5,0),"")</f>
        <v/>
      </c>
      <c r="AB3917" s="127" t="str">
        <f t="shared" si="448"/>
        <v/>
      </c>
      <c r="AC3917" s="127" t="str">
        <f t="shared" si="447"/>
        <v/>
      </c>
      <c r="AE3917" s="132" t="str">
        <f t="shared" si="445"/>
        <v/>
      </c>
      <c r="AH3917" s="127" t="str">
        <f t="shared" si="444"/>
        <v/>
      </c>
    </row>
    <row r="3918" spans="2:34" x14ac:dyDescent="0.3">
      <c r="B3918" s="127" t="str">
        <f t="shared" si="442"/>
        <v/>
      </c>
      <c r="C3918" s="127" t="str">
        <f t="shared" si="443"/>
        <v/>
      </c>
      <c r="E3918" s="159"/>
      <c r="F3918" s="148" t="str">
        <f>IFERROR(VLOOKUP(CONCATENATE(G3918,E3918),LOTES!$A$6:$D$1002,4,0),"")</f>
        <v/>
      </c>
      <c r="H3918" s="136" t="str">
        <f>IFERROR(VLOOKUP(CONCATENATE(G3918,E3918),LOTES!$A$6:$F$1000,6,0),"")</f>
        <v/>
      </c>
      <c r="I3918" s="132" t="str">
        <f t="shared" si="446"/>
        <v/>
      </c>
      <c r="R3918" s="132" t="str">
        <f>IFERROR(VLOOKUP(Q3918,PROVEEDORES!$A$2:$B$100,2,0),"")</f>
        <v/>
      </c>
      <c r="U3918" s="127" t="str">
        <f>IFERROR(VLOOKUP(V3918,TRANSPORTE!$A$4:$B$99,2,0),"")</f>
        <v/>
      </c>
      <c r="Y3918" s="127" t="str">
        <f>IFERROR(VLOOKUP(V3918,TRANSPORTE!$A$4:$C$99,3,0),"")</f>
        <v/>
      </c>
      <c r="Z3918" s="127" t="str">
        <f>IFERROR(VLOOKUP(V3918,TRANSPORTE!$A$4:$D$99,4,0),"")</f>
        <v/>
      </c>
      <c r="AA3918" s="127" t="str">
        <f>IFERROR(VLOOKUP(V3918,TRANSPORTE!$A$4:$E$99,5,0),"")</f>
        <v/>
      </c>
      <c r="AB3918" s="127" t="str">
        <f t="shared" si="448"/>
        <v/>
      </c>
      <c r="AC3918" s="127" t="str">
        <f t="shared" si="447"/>
        <v/>
      </c>
      <c r="AE3918" s="132" t="str">
        <f t="shared" si="445"/>
        <v/>
      </c>
      <c r="AH3918" s="127" t="str">
        <f t="shared" si="444"/>
        <v/>
      </c>
    </row>
    <row r="3919" spans="2:34" x14ac:dyDescent="0.3">
      <c r="B3919" s="127" t="str">
        <f t="shared" si="442"/>
        <v/>
      </c>
      <c r="C3919" s="127" t="str">
        <f t="shared" si="443"/>
        <v/>
      </c>
      <c r="E3919" s="159"/>
      <c r="F3919" s="148" t="str">
        <f>IFERROR(VLOOKUP(CONCATENATE(G3919,E3919),LOTES!$A$6:$D$1002,4,0),"")</f>
        <v/>
      </c>
      <c r="H3919" s="136" t="str">
        <f>IFERROR(VLOOKUP(CONCATENATE(G3919,E3919),LOTES!$A$6:$F$1000,6,0),"")</f>
        <v/>
      </c>
      <c r="I3919" s="132" t="str">
        <f t="shared" si="446"/>
        <v/>
      </c>
      <c r="R3919" s="132" t="str">
        <f>IFERROR(VLOOKUP(Q3919,PROVEEDORES!$A$2:$B$100,2,0),"")</f>
        <v/>
      </c>
      <c r="U3919" s="127" t="str">
        <f>IFERROR(VLOOKUP(V3919,TRANSPORTE!$A$4:$B$99,2,0),"")</f>
        <v/>
      </c>
      <c r="Y3919" s="127" t="str">
        <f>IFERROR(VLOOKUP(V3919,TRANSPORTE!$A$4:$C$99,3,0),"")</f>
        <v/>
      </c>
      <c r="Z3919" s="127" t="str">
        <f>IFERROR(VLOOKUP(V3919,TRANSPORTE!$A$4:$D$99,4,0),"")</f>
        <v/>
      </c>
      <c r="AA3919" s="127" t="str">
        <f>IFERROR(VLOOKUP(V3919,TRANSPORTE!$A$4:$E$99,5,0),"")</f>
        <v/>
      </c>
      <c r="AB3919" s="127" t="str">
        <f t="shared" si="448"/>
        <v/>
      </c>
      <c r="AC3919" s="127" t="str">
        <f t="shared" si="447"/>
        <v/>
      </c>
      <c r="AE3919" s="132" t="str">
        <f t="shared" si="445"/>
        <v/>
      </c>
      <c r="AH3919" s="127" t="str">
        <f t="shared" si="444"/>
        <v/>
      </c>
    </row>
    <row r="3920" spans="2:34" x14ac:dyDescent="0.3">
      <c r="B3920" s="127" t="str">
        <f t="shared" si="442"/>
        <v/>
      </c>
      <c r="C3920" s="127" t="str">
        <f t="shared" si="443"/>
        <v/>
      </c>
      <c r="E3920" s="159"/>
      <c r="F3920" s="148" t="str">
        <f>IFERROR(VLOOKUP(CONCATENATE(G3920,E3920),LOTES!$A$6:$D$1002,4,0),"")</f>
        <v/>
      </c>
      <c r="H3920" s="136" t="str">
        <f>IFERROR(VLOOKUP(CONCATENATE(G3920,E3920),LOTES!$A$6:$F$1000,6,0),"")</f>
        <v/>
      </c>
      <c r="I3920" s="132" t="str">
        <f t="shared" si="446"/>
        <v/>
      </c>
      <c r="R3920" s="132" t="str">
        <f>IFERROR(VLOOKUP(Q3920,PROVEEDORES!$A$2:$B$100,2,0),"")</f>
        <v/>
      </c>
      <c r="U3920" s="127" t="str">
        <f>IFERROR(VLOOKUP(V3920,TRANSPORTE!$A$4:$B$99,2,0),"")</f>
        <v/>
      </c>
      <c r="Y3920" s="127" t="str">
        <f>IFERROR(VLOOKUP(V3920,TRANSPORTE!$A$4:$C$99,3,0),"")</f>
        <v/>
      </c>
      <c r="Z3920" s="127" t="str">
        <f>IFERROR(VLOOKUP(V3920,TRANSPORTE!$A$4:$D$99,4,0),"")</f>
        <v/>
      </c>
      <c r="AA3920" s="127" t="str">
        <f>IFERROR(VLOOKUP(V3920,TRANSPORTE!$A$4:$E$99,5,0),"")</f>
        <v/>
      </c>
      <c r="AB3920" s="127" t="str">
        <f t="shared" si="448"/>
        <v/>
      </c>
      <c r="AC3920" s="127" t="str">
        <f t="shared" si="447"/>
        <v/>
      </c>
      <c r="AE3920" s="132" t="str">
        <f t="shared" si="445"/>
        <v/>
      </c>
      <c r="AH3920" s="127" t="str">
        <f t="shared" si="444"/>
        <v/>
      </c>
    </row>
    <row r="3921" spans="2:34" x14ac:dyDescent="0.3">
      <c r="B3921" s="127" t="str">
        <f t="shared" si="442"/>
        <v/>
      </c>
      <c r="C3921" s="127" t="str">
        <f t="shared" si="443"/>
        <v/>
      </c>
      <c r="E3921" s="159"/>
      <c r="F3921" s="148" t="str">
        <f>IFERROR(VLOOKUP(CONCATENATE(G3921,E3921),LOTES!$A$6:$D$1002,4,0),"")</f>
        <v/>
      </c>
      <c r="H3921" s="136" t="str">
        <f>IFERROR(VLOOKUP(CONCATENATE(G3921,E3921),LOTES!$A$6:$F$1000,6,0),"")</f>
        <v/>
      </c>
      <c r="I3921" s="132" t="str">
        <f t="shared" si="446"/>
        <v/>
      </c>
      <c r="R3921" s="132" t="str">
        <f>IFERROR(VLOOKUP(Q3921,PROVEEDORES!$A$2:$B$100,2,0),"")</f>
        <v/>
      </c>
      <c r="U3921" s="127" t="str">
        <f>IFERROR(VLOOKUP(V3921,TRANSPORTE!$A$4:$B$99,2,0),"")</f>
        <v/>
      </c>
      <c r="Y3921" s="127" t="str">
        <f>IFERROR(VLOOKUP(V3921,TRANSPORTE!$A$4:$C$99,3,0),"")</f>
        <v/>
      </c>
      <c r="Z3921" s="127" t="str">
        <f>IFERROR(VLOOKUP(V3921,TRANSPORTE!$A$4:$D$99,4,0),"")</f>
        <v/>
      </c>
      <c r="AA3921" s="127" t="str">
        <f>IFERROR(VLOOKUP(V3921,TRANSPORTE!$A$4:$E$99,5,0),"")</f>
        <v/>
      </c>
      <c r="AB3921" s="127" t="str">
        <f t="shared" si="448"/>
        <v/>
      </c>
      <c r="AC3921" s="127" t="str">
        <f t="shared" si="447"/>
        <v/>
      </c>
      <c r="AE3921" s="132" t="str">
        <f t="shared" si="445"/>
        <v/>
      </c>
      <c r="AH3921" s="127" t="str">
        <f t="shared" si="444"/>
        <v/>
      </c>
    </row>
    <row r="3922" spans="2:34" x14ac:dyDescent="0.3">
      <c r="B3922" s="127" t="str">
        <f t="shared" si="442"/>
        <v/>
      </c>
      <c r="C3922" s="127" t="str">
        <f t="shared" si="443"/>
        <v/>
      </c>
      <c r="E3922" s="159"/>
      <c r="F3922" s="148" t="str">
        <f>IFERROR(VLOOKUP(CONCATENATE(G3922,E3922),LOTES!$A$6:$D$1002,4,0),"")</f>
        <v/>
      </c>
      <c r="H3922" s="136" t="str">
        <f>IFERROR(VLOOKUP(CONCATENATE(G3922,E3922),LOTES!$A$6:$F$1000,6,0),"")</f>
        <v/>
      </c>
      <c r="I3922" s="132" t="str">
        <f t="shared" si="446"/>
        <v/>
      </c>
      <c r="R3922" s="132" t="str">
        <f>IFERROR(VLOOKUP(Q3922,PROVEEDORES!$A$2:$B$100,2,0),"")</f>
        <v/>
      </c>
      <c r="U3922" s="127" t="str">
        <f>IFERROR(VLOOKUP(V3922,TRANSPORTE!$A$4:$B$99,2,0),"")</f>
        <v/>
      </c>
      <c r="Y3922" s="127" t="str">
        <f>IFERROR(VLOOKUP(V3922,TRANSPORTE!$A$4:$C$99,3,0),"")</f>
        <v/>
      </c>
      <c r="Z3922" s="127" t="str">
        <f>IFERROR(VLOOKUP(V3922,TRANSPORTE!$A$4:$D$99,4,0),"")</f>
        <v/>
      </c>
      <c r="AA3922" s="127" t="str">
        <f>IFERROR(VLOOKUP(V3922,TRANSPORTE!$A$4:$E$99,5,0),"")</f>
        <v/>
      </c>
      <c r="AB3922" s="127" t="str">
        <f t="shared" si="448"/>
        <v/>
      </c>
      <c r="AC3922" s="127" t="str">
        <f t="shared" si="447"/>
        <v/>
      </c>
      <c r="AE3922" s="132" t="str">
        <f t="shared" si="445"/>
        <v/>
      </c>
      <c r="AH3922" s="127" t="str">
        <f t="shared" si="444"/>
        <v/>
      </c>
    </row>
    <row r="3923" spans="2:34" x14ac:dyDescent="0.3">
      <c r="B3923" s="127" t="str">
        <f t="shared" si="442"/>
        <v/>
      </c>
      <c r="C3923" s="127" t="str">
        <f t="shared" si="443"/>
        <v/>
      </c>
      <c r="E3923" s="159"/>
      <c r="F3923" s="148" t="str">
        <f>IFERROR(VLOOKUP(CONCATENATE(G3923,E3923),LOTES!$A$6:$D$1002,4,0),"")</f>
        <v/>
      </c>
      <c r="H3923" s="136" t="str">
        <f>IFERROR(VLOOKUP(CONCATENATE(G3923,E3923),LOTES!$A$6:$F$1000,6,0),"")</f>
        <v/>
      </c>
      <c r="I3923" s="132" t="str">
        <f t="shared" si="446"/>
        <v/>
      </c>
      <c r="R3923" s="132" t="str">
        <f>IFERROR(VLOOKUP(Q3923,PROVEEDORES!$A$2:$B$100,2,0),"")</f>
        <v/>
      </c>
      <c r="U3923" s="127" t="str">
        <f>IFERROR(VLOOKUP(V3923,TRANSPORTE!$A$4:$B$99,2,0),"")</f>
        <v/>
      </c>
      <c r="Y3923" s="127" t="str">
        <f>IFERROR(VLOOKUP(V3923,TRANSPORTE!$A$4:$C$99,3,0),"")</f>
        <v/>
      </c>
      <c r="Z3923" s="127" t="str">
        <f>IFERROR(VLOOKUP(V3923,TRANSPORTE!$A$4:$D$99,4,0),"")</f>
        <v/>
      </c>
      <c r="AA3923" s="127" t="str">
        <f>IFERROR(VLOOKUP(V3923,TRANSPORTE!$A$4:$E$99,5,0),"")</f>
        <v/>
      </c>
      <c r="AB3923" s="127" t="str">
        <f t="shared" si="448"/>
        <v/>
      </c>
      <c r="AC3923" s="127" t="str">
        <f t="shared" si="447"/>
        <v/>
      </c>
      <c r="AE3923" s="132" t="str">
        <f t="shared" si="445"/>
        <v/>
      </c>
      <c r="AH3923" s="127" t="str">
        <f t="shared" si="444"/>
        <v/>
      </c>
    </row>
    <row r="3924" spans="2:34" x14ac:dyDescent="0.3">
      <c r="B3924" s="127" t="str">
        <f t="shared" si="442"/>
        <v/>
      </c>
      <c r="C3924" s="127" t="str">
        <f t="shared" si="443"/>
        <v/>
      </c>
      <c r="E3924" s="159"/>
      <c r="F3924" s="148" t="str">
        <f>IFERROR(VLOOKUP(CONCATENATE(G3924,E3924),LOTES!$A$6:$D$1002,4,0),"")</f>
        <v/>
      </c>
      <c r="H3924" s="136" t="str">
        <f>IFERROR(VLOOKUP(CONCATENATE(G3924,E3924),LOTES!$A$6:$F$1000,6,0),"")</f>
        <v/>
      </c>
      <c r="I3924" s="132" t="str">
        <f t="shared" si="446"/>
        <v/>
      </c>
      <c r="R3924" s="132" t="str">
        <f>IFERROR(VLOOKUP(Q3924,PROVEEDORES!$A$2:$B$100,2,0),"")</f>
        <v/>
      </c>
      <c r="U3924" s="127" t="str">
        <f>IFERROR(VLOOKUP(V3924,TRANSPORTE!$A$4:$B$99,2,0),"")</f>
        <v/>
      </c>
      <c r="Y3924" s="127" t="str">
        <f>IFERROR(VLOOKUP(V3924,TRANSPORTE!$A$4:$C$99,3,0),"")</f>
        <v/>
      </c>
      <c r="Z3924" s="127" t="str">
        <f>IFERROR(VLOOKUP(V3924,TRANSPORTE!$A$4:$D$99,4,0),"")</f>
        <v/>
      </c>
      <c r="AA3924" s="127" t="str">
        <f>IFERROR(VLOOKUP(V3924,TRANSPORTE!$A$4:$E$99,5,0),"")</f>
        <v/>
      </c>
      <c r="AB3924" s="127" t="str">
        <f t="shared" si="448"/>
        <v/>
      </c>
      <c r="AC3924" s="127" t="str">
        <f t="shared" si="447"/>
        <v/>
      </c>
      <c r="AE3924" s="132" t="str">
        <f t="shared" si="445"/>
        <v/>
      </c>
      <c r="AH3924" s="127" t="str">
        <f t="shared" si="444"/>
        <v/>
      </c>
    </row>
    <row r="3925" spans="2:34" x14ac:dyDescent="0.3">
      <c r="B3925" s="127" t="str">
        <f t="shared" si="442"/>
        <v/>
      </c>
      <c r="C3925" s="127" t="str">
        <f t="shared" si="443"/>
        <v/>
      </c>
      <c r="E3925" s="159"/>
      <c r="F3925" s="148" t="str">
        <f>IFERROR(VLOOKUP(CONCATENATE(G3925,E3925),LOTES!$A$6:$D$1002,4,0),"")</f>
        <v/>
      </c>
      <c r="H3925" s="136" t="str">
        <f>IFERROR(VLOOKUP(CONCATENATE(G3925,E3925),LOTES!$A$6:$F$1000,6,0),"")</f>
        <v/>
      </c>
      <c r="I3925" s="132" t="str">
        <f t="shared" si="446"/>
        <v/>
      </c>
      <c r="R3925" s="132" t="str">
        <f>IFERROR(VLOOKUP(Q3925,PROVEEDORES!$A$2:$B$100,2,0),"")</f>
        <v/>
      </c>
      <c r="U3925" s="127" t="str">
        <f>IFERROR(VLOOKUP(V3925,TRANSPORTE!$A$4:$B$99,2,0),"")</f>
        <v/>
      </c>
      <c r="Y3925" s="127" t="str">
        <f>IFERROR(VLOOKUP(V3925,TRANSPORTE!$A$4:$C$99,3,0),"")</f>
        <v/>
      </c>
      <c r="Z3925" s="127" t="str">
        <f>IFERROR(VLOOKUP(V3925,TRANSPORTE!$A$4:$D$99,4,0),"")</f>
        <v/>
      </c>
      <c r="AA3925" s="127" t="str">
        <f>IFERROR(VLOOKUP(V3925,TRANSPORTE!$A$4:$E$99,5,0),"")</f>
        <v/>
      </c>
      <c r="AB3925" s="127" t="str">
        <f t="shared" si="448"/>
        <v/>
      </c>
      <c r="AC3925" s="127" t="str">
        <f t="shared" si="447"/>
        <v/>
      </c>
      <c r="AE3925" s="132" t="str">
        <f t="shared" si="445"/>
        <v/>
      </c>
      <c r="AH3925" s="127" t="str">
        <f t="shared" si="444"/>
        <v/>
      </c>
    </row>
    <row r="3926" spans="2:34" x14ac:dyDescent="0.3">
      <c r="B3926" s="127" t="str">
        <f t="shared" si="442"/>
        <v/>
      </c>
      <c r="C3926" s="127" t="str">
        <f t="shared" si="443"/>
        <v/>
      </c>
      <c r="E3926" s="159"/>
      <c r="F3926" s="148" t="str">
        <f>IFERROR(VLOOKUP(CONCATENATE(G3926,E3926),LOTES!$A$6:$D$1002,4,0),"")</f>
        <v/>
      </c>
      <c r="H3926" s="136" t="str">
        <f>IFERROR(VLOOKUP(CONCATENATE(G3926,E3926),LOTES!$A$6:$F$1000,6,0),"")</f>
        <v/>
      </c>
      <c r="I3926" s="132" t="str">
        <f t="shared" si="446"/>
        <v/>
      </c>
      <c r="R3926" s="132" t="str">
        <f>IFERROR(VLOOKUP(Q3926,PROVEEDORES!$A$2:$B$100,2,0),"")</f>
        <v/>
      </c>
      <c r="U3926" s="127" t="str">
        <f>IFERROR(VLOOKUP(V3926,TRANSPORTE!$A$4:$B$99,2,0),"")</f>
        <v/>
      </c>
      <c r="Y3926" s="127" t="str">
        <f>IFERROR(VLOOKUP(V3926,TRANSPORTE!$A$4:$C$99,3,0),"")</f>
        <v/>
      </c>
      <c r="Z3926" s="127" t="str">
        <f>IFERROR(VLOOKUP(V3926,TRANSPORTE!$A$4:$D$99,4,0),"")</f>
        <v/>
      </c>
      <c r="AA3926" s="127" t="str">
        <f>IFERROR(VLOOKUP(V3926,TRANSPORTE!$A$4:$E$99,5,0),"")</f>
        <v/>
      </c>
      <c r="AB3926" s="127" t="str">
        <f t="shared" si="448"/>
        <v/>
      </c>
      <c r="AC3926" s="127" t="str">
        <f t="shared" si="447"/>
        <v/>
      </c>
      <c r="AE3926" s="132" t="str">
        <f t="shared" si="445"/>
        <v/>
      </c>
      <c r="AH3926" s="127" t="str">
        <f t="shared" si="444"/>
        <v/>
      </c>
    </row>
    <row r="3927" spans="2:34" x14ac:dyDescent="0.3">
      <c r="B3927" s="127" t="str">
        <f t="shared" si="442"/>
        <v/>
      </c>
      <c r="C3927" s="127" t="str">
        <f t="shared" si="443"/>
        <v/>
      </c>
      <c r="E3927" s="159"/>
      <c r="F3927" s="148" t="str">
        <f>IFERROR(VLOOKUP(CONCATENATE(G3927,E3927),LOTES!$A$6:$D$1002,4,0),"")</f>
        <v/>
      </c>
      <c r="H3927" s="136" t="str">
        <f>IFERROR(VLOOKUP(CONCATENATE(G3927,E3927),LOTES!$A$6:$F$1000,6,0),"")</f>
        <v/>
      </c>
      <c r="I3927" s="132" t="str">
        <f t="shared" si="446"/>
        <v/>
      </c>
      <c r="R3927" s="132" t="str">
        <f>IFERROR(VLOOKUP(Q3927,PROVEEDORES!$A$2:$B$100,2,0),"")</f>
        <v/>
      </c>
      <c r="U3927" s="127" t="str">
        <f>IFERROR(VLOOKUP(V3927,TRANSPORTE!$A$4:$B$99,2,0),"")</f>
        <v/>
      </c>
      <c r="Y3927" s="127" t="str">
        <f>IFERROR(VLOOKUP(V3927,TRANSPORTE!$A$4:$C$99,3,0),"")</f>
        <v/>
      </c>
      <c r="Z3927" s="127" t="str">
        <f>IFERROR(VLOOKUP(V3927,TRANSPORTE!$A$4:$D$99,4,0),"")</f>
        <v/>
      </c>
      <c r="AA3927" s="127" t="str">
        <f>IFERROR(VLOOKUP(V3927,TRANSPORTE!$A$4:$E$99,5,0),"")</f>
        <v/>
      </c>
      <c r="AB3927" s="127" t="str">
        <f t="shared" si="448"/>
        <v/>
      </c>
      <c r="AC3927" s="127" t="str">
        <f t="shared" si="447"/>
        <v/>
      </c>
      <c r="AE3927" s="132" t="str">
        <f t="shared" si="445"/>
        <v/>
      </c>
      <c r="AH3927" s="127" t="str">
        <f t="shared" si="444"/>
        <v/>
      </c>
    </row>
    <row r="3928" spans="2:34" x14ac:dyDescent="0.3">
      <c r="B3928" s="127" t="str">
        <f t="shared" si="442"/>
        <v/>
      </c>
      <c r="C3928" s="127" t="str">
        <f t="shared" si="443"/>
        <v/>
      </c>
      <c r="E3928" s="159"/>
      <c r="F3928" s="148" t="str">
        <f>IFERROR(VLOOKUP(CONCATENATE(G3928,E3928),LOTES!$A$6:$D$1002,4,0),"")</f>
        <v/>
      </c>
      <c r="H3928" s="136" t="str">
        <f>IFERROR(VLOOKUP(CONCATENATE(G3928,E3928),LOTES!$A$6:$F$1000,6,0),"")</f>
        <v/>
      </c>
      <c r="I3928" s="132" t="str">
        <f t="shared" si="446"/>
        <v/>
      </c>
      <c r="R3928" s="132" t="str">
        <f>IFERROR(VLOOKUP(Q3928,PROVEEDORES!$A$2:$B$100,2,0),"")</f>
        <v/>
      </c>
      <c r="U3928" s="127" t="str">
        <f>IFERROR(VLOOKUP(V3928,TRANSPORTE!$A$4:$B$99,2,0),"")</f>
        <v/>
      </c>
      <c r="Y3928" s="127" t="str">
        <f>IFERROR(VLOOKUP(V3928,TRANSPORTE!$A$4:$C$99,3,0),"")</f>
        <v/>
      </c>
      <c r="Z3928" s="127" t="str">
        <f>IFERROR(VLOOKUP(V3928,TRANSPORTE!$A$4:$D$99,4,0),"")</f>
        <v/>
      </c>
      <c r="AA3928" s="127" t="str">
        <f>IFERROR(VLOOKUP(V3928,TRANSPORTE!$A$4:$E$99,5,0),"")</f>
        <v/>
      </c>
      <c r="AB3928" s="127" t="str">
        <f t="shared" si="448"/>
        <v/>
      </c>
      <c r="AC3928" s="127" t="str">
        <f t="shared" si="447"/>
        <v/>
      </c>
      <c r="AE3928" s="132" t="str">
        <f t="shared" si="445"/>
        <v/>
      </c>
      <c r="AH3928" s="127" t="str">
        <f t="shared" si="444"/>
        <v/>
      </c>
    </row>
    <row r="3929" spans="2:34" x14ac:dyDescent="0.3">
      <c r="B3929" s="127" t="str">
        <f t="shared" si="442"/>
        <v/>
      </c>
      <c r="C3929" s="127" t="str">
        <f t="shared" si="443"/>
        <v/>
      </c>
      <c r="E3929" s="159"/>
      <c r="F3929" s="148" t="str">
        <f>IFERROR(VLOOKUP(CONCATENATE(G3929,E3929),LOTES!$A$6:$D$1002,4,0),"")</f>
        <v/>
      </c>
      <c r="H3929" s="136" t="str">
        <f>IFERROR(VLOOKUP(CONCATENATE(G3929,E3929),LOTES!$A$6:$F$1000,6,0),"")</f>
        <v/>
      </c>
      <c r="I3929" s="132" t="str">
        <f t="shared" si="446"/>
        <v/>
      </c>
      <c r="R3929" s="132" t="str">
        <f>IFERROR(VLOOKUP(Q3929,PROVEEDORES!$A$2:$B$100,2,0),"")</f>
        <v/>
      </c>
      <c r="U3929" s="127" t="str">
        <f>IFERROR(VLOOKUP(V3929,TRANSPORTE!$A$4:$B$99,2,0),"")</f>
        <v/>
      </c>
      <c r="Y3929" s="127" t="str">
        <f>IFERROR(VLOOKUP(V3929,TRANSPORTE!$A$4:$C$99,3,0),"")</f>
        <v/>
      </c>
      <c r="Z3929" s="127" t="str">
        <f>IFERROR(VLOOKUP(V3929,TRANSPORTE!$A$4:$D$99,4,0),"")</f>
        <v/>
      </c>
      <c r="AA3929" s="127" t="str">
        <f>IFERROR(VLOOKUP(V3929,TRANSPORTE!$A$4:$E$99,5,0),"")</f>
        <v/>
      </c>
      <c r="AB3929" s="127" t="str">
        <f t="shared" si="448"/>
        <v/>
      </c>
      <c r="AC3929" s="127" t="str">
        <f t="shared" si="447"/>
        <v/>
      </c>
      <c r="AE3929" s="132" t="str">
        <f t="shared" si="445"/>
        <v/>
      </c>
      <c r="AH3929" s="127" t="str">
        <f t="shared" si="444"/>
        <v/>
      </c>
    </row>
    <row r="3930" spans="2:34" x14ac:dyDescent="0.3">
      <c r="B3930" s="127" t="str">
        <f t="shared" si="442"/>
        <v/>
      </c>
      <c r="C3930" s="127" t="str">
        <f t="shared" si="443"/>
        <v/>
      </c>
      <c r="E3930" s="159"/>
      <c r="F3930" s="148" t="str">
        <f>IFERROR(VLOOKUP(CONCATENATE(G3930,E3930),LOTES!$A$6:$D$1002,4,0),"")</f>
        <v/>
      </c>
      <c r="H3930" s="136" t="str">
        <f>IFERROR(VLOOKUP(CONCATENATE(G3930,E3930),LOTES!$A$6:$F$1000,6,0),"")</f>
        <v/>
      </c>
      <c r="I3930" s="132" t="str">
        <f t="shared" si="446"/>
        <v/>
      </c>
      <c r="R3930" s="132" t="str">
        <f>IFERROR(VLOOKUP(Q3930,PROVEEDORES!$A$2:$B$100,2,0),"")</f>
        <v/>
      </c>
      <c r="U3930" s="127" t="str">
        <f>IFERROR(VLOOKUP(V3930,TRANSPORTE!$A$4:$B$99,2,0),"")</f>
        <v/>
      </c>
      <c r="Y3930" s="127" t="str">
        <f>IFERROR(VLOOKUP(V3930,TRANSPORTE!$A$4:$C$99,3,0),"")</f>
        <v/>
      </c>
      <c r="Z3930" s="127" t="str">
        <f>IFERROR(VLOOKUP(V3930,TRANSPORTE!$A$4:$D$99,4,0),"")</f>
        <v/>
      </c>
      <c r="AA3930" s="127" t="str">
        <f>IFERROR(VLOOKUP(V3930,TRANSPORTE!$A$4:$E$99,5,0),"")</f>
        <v/>
      </c>
      <c r="AB3930" s="127" t="str">
        <f t="shared" si="448"/>
        <v/>
      </c>
      <c r="AC3930" s="127" t="str">
        <f t="shared" si="447"/>
        <v/>
      </c>
      <c r="AE3930" s="132" t="str">
        <f t="shared" si="445"/>
        <v/>
      </c>
      <c r="AH3930" s="127" t="str">
        <f t="shared" si="444"/>
        <v/>
      </c>
    </row>
    <row r="3931" spans="2:34" x14ac:dyDescent="0.3">
      <c r="B3931" s="127" t="str">
        <f t="shared" si="442"/>
        <v/>
      </c>
      <c r="C3931" s="127" t="str">
        <f t="shared" si="443"/>
        <v/>
      </c>
      <c r="E3931" s="159"/>
      <c r="F3931" s="148" t="str">
        <f>IFERROR(VLOOKUP(CONCATENATE(G3931,E3931),LOTES!$A$6:$D$1002,4,0),"")</f>
        <v/>
      </c>
      <c r="H3931" s="136" t="str">
        <f>IFERROR(VLOOKUP(CONCATENATE(G3931,E3931),LOTES!$A$6:$F$1000,6,0),"")</f>
        <v/>
      </c>
      <c r="I3931" s="132" t="str">
        <f t="shared" si="446"/>
        <v/>
      </c>
      <c r="R3931" s="132" t="str">
        <f>IFERROR(VLOOKUP(Q3931,PROVEEDORES!$A$2:$B$100,2,0),"")</f>
        <v/>
      </c>
      <c r="U3931" s="127" t="str">
        <f>IFERROR(VLOOKUP(V3931,TRANSPORTE!$A$4:$B$99,2,0),"")</f>
        <v/>
      </c>
      <c r="Y3931" s="127" t="str">
        <f>IFERROR(VLOOKUP(V3931,TRANSPORTE!$A$4:$C$99,3,0),"")</f>
        <v/>
      </c>
      <c r="Z3931" s="127" t="str">
        <f>IFERROR(VLOOKUP(V3931,TRANSPORTE!$A$4:$D$99,4,0),"")</f>
        <v/>
      </c>
      <c r="AA3931" s="127" t="str">
        <f>IFERROR(VLOOKUP(V3931,TRANSPORTE!$A$4:$E$99,5,0),"")</f>
        <v/>
      </c>
      <c r="AB3931" s="127" t="str">
        <f t="shared" si="448"/>
        <v/>
      </c>
      <c r="AC3931" s="127" t="str">
        <f t="shared" si="447"/>
        <v/>
      </c>
      <c r="AE3931" s="132" t="str">
        <f t="shared" si="445"/>
        <v/>
      </c>
      <c r="AH3931" s="127" t="str">
        <f t="shared" si="444"/>
        <v/>
      </c>
    </row>
    <row r="3932" spans="2:34" x14ac:dyDescent="0.3">
      <c r="B3932" s="127" t="str">
        <f t="shared" si="442"/>
        <v/>
      </c>
      <c r="C3932" s="127" t="str">
        <f t="shared" si="443"/>
        <v/>
      </c>
      <c r="E3932" s="159"/>
      <c r="F3932" s="148" t="str">
        <f>IFERROR(VLOOKUP(CONCATENATE(G3932,E3932),LOTES!$A$6:$D$1002,4,0),"")</f>
        <v/>
      </c>
      <c r="H3932" s="136" t="str">
        <f>IFERROR(VLOOKUP(CONCATENATE(G3932,E3932),LOTES!$A$6:$F$1000,6,0),"")</f>
        <v/>
      </c>
      <c r="I3932" s="132" t="str">
        <f t="shared" si="446"/>
        <v/>
      </c>
      <c r="R3932" s="132" t="str">
        <f>IFERROR(VLOOKUP(Q3932,PROVEEDORES!$A$2:$B$100,2,0),"")</f>
        <v/>
      </c>
      <c r="U3932" s="127" t="str">
        <f>IFERROR(VLOOKUP(V3932,TRANSPORTE!$A$4:$B$99,2,0),"")</f>
        <v/>
      </c>
      <c r="Y3932" s="127" t="str">
        <f>IFERROR(VLOOKUP(V3932,TRANSPORTE!$A$4:$C$99,3,0),"")</f>
        <v/>
      </c>
      <c r="Z3932" s="127" t="str">
        <f>IFERROR(VLOOKUP(V3932,TRANSPORTE!$A$4:$D$99,4,0),"")</f>
        <v/>
      </c>
      <c r="AA3932" s="127" t="str">
        <f>IFERROR(VLOOKUP(V3932,TRANSPORTE!$A$4:$E$99,5,0),"")</f>
        <v/>
      </c>
      <c r="AB3932" s="127" t="str">
        <f t="shared" si="448"/>
        <v/>
      </c>
      <c r="AC3932" s="127" t="str">
        <f t="shared" si="447"/>
        <v/>
      </c>
      <c r="AE3932" s="132" t="str">
        <f t="shared" si="445"/>
        <v/>
      </c>
      <c r="AH3932" s="127" t="str">
        <f t="shared" si="444"/>
        <v/>
      </c>
    </row>
    <row r="3933" spans="2:34" x14ac:dyDescent="0.3">
      <c r="B3933" s="127" t="str">
        <f t="shared" si="442"/>
        <v/>
      </c>
      <c r="C3933" s="127" t="str">
        <f t="shared" si="443"/>
        <v/>
      </c>
      <c r="E3933" s="159"/>
      <c r="F3933" s="148" t="str">
        <f>IFERROR(VLOOKUP(CONCATENATE(G3933,E3933),LOTES!$A$6:$D$1002,4,0),"")</f>
        <v/>
      </c>
      <c r="H3933" s="136" t="str">
        <f>IFERROR(VLOOKUP(CONCATENATE(G3933,E3933),LOTES!$A$6:$F$1000,6,0),"")</f>
        <v/>
      </c>
      <c r="I3933" s="132" t="str">
        <f t="shared" si="446"/>
        <v/>
      </c>
      <c r="R3933" s="132" t="str">
        <f>IFERROR(VLOOKUP(Q3933,PROVEEDORES!$A$2:$B$100,2,0),"")</f>
        <v/>
      </c>
      <c r="U3933" s="127" t="str">
        <f>IFERROR(VLOOKUP(V3933,TRANSPORTE!$A$4:$B$99,2,0),"")</f>
        <v/>
      </c>
      <c r="Y3933" s="127" t="str">
        <f>IFERROR(VLOOKUP(V3933,TRANSPORTE!$A$4:$C$99,3,0),"")</f>
        <v/>
      </c>
      <c r="Z3933" s="127" t="str">
        <f>IFERROR(VLOOKUP(V3933,TRANSPORTE!$A$4:$D$99,4,0),"")</f>
        <v/>
      </c>
      <c r="AA3933" s="127" t="str">
        <f>IFERROR(VLOOKUP(V3933,TRANSPORTE!$A$4:$E$99,5,0),"")</f>
        <v/>
      </c>
      <c r="AB3933" s="127" t="str">
        <f t="shared" si="448"/>
        <v/>
      </c>
      <c r="AC3933" s="127" t="str">
        <f t="shared" si="447"/>
        <v/>
      </c>
      <c r="AE3933" s="132" t="str">
        <f t="shared" si="445"/>
        <v/>
      </c>
      <c r="AH3933" s="127" t="str">
        <f t="shared" si="444"/>
        <v/>
      </c>
    </row>
    <row r="3934" spans="2:34" x14ac:dyDescent="0.3">
      <c r="B3934" s="127" t="str">
        <f t="shared" si="442"/>
        <v/>
      </c>
      <c r="C3934" s="127" t="str">
        <f t="shared" si="443"/>
        <v/>
      </c>
      <c r="E3934" s="159"/>
      <c r="F3934" s="148" t="str">
        <f>IFERROR(VLOOKUP(CONCATENATE(G3934,E3934),LOTES!$A$6:$D$1002,4,0),"")</f>
        <v/>
      </c>
      <c r="H3934" s="136" t="str">
        <f>IFERROR(VLOOKUP(CONCATENATE(G3934,E3934),LOTES!$A$6:$F$1000,6,0),"")</f>
        <v/>
      </c>
      <c r="I3934" s="132" t="str">
        <f t="shared" si="446"/>
        <v/>
      </c>
      <c r="R3934" s="132" t="str">
        <f>IFERROR(VLOOKUP(Q3934,PROVEEDORES!$A$2:$B$100,2,0),"")</f>
        <v/>
      </c>
      <c r="U3934" s="127" t="str">
        <f>IFERROR(VLOOKUP(V3934,TRANSPORTE!$A$4:$B$99,2,0),"")</f>
        <v/>
      </c>
      <c r="Y3934" s="127" t="str">
        <f>IFERROR(VLOOKUP(V3934,TRANSPORTE!$A$4:$C$99,3,0),"")</f>
        <v/>
      </c>
      <c r="Z3934" s="127" t="str">
        <f>IFERROR(VLOOKUP(V3934,TRANSPORTE!$A$4:$D$99,4,0),"")</f>
        <v/>
      </c>
      <c r="AA3934" s="127" t="str">
        <f>IFERROR(VLOOKUP(V3934,TRANSPORTE!$A$4:$E$99,5,0),"")</f>
        <v/>
      </c>
      <c r="AB3934" s="127" t="str">
        <f t="shared" si="448"/>
        <v/>
      </c>
      <c r="AC3934" s="127" t="str">
        <f t="shared" si="447"/>
        <v/>
      </c>
      <c r="AE3934" s="132" t="str">
        <f t="shared" si="445"/>
        <v/>
      </c>
      <c r="AH3934" s="127" t="str">
        <f t="shared" si="444"/>
        <v/>
      </c>
    </row>
    <row r="3935" spans="2:34" x14ac:dyDescent="0.3">
      <c r="B3935" s="127" t="str">
        <f t="shared" si="442"/>
        <v/>
      </c>
      <c r="C3935" s="127" t="str">
        <f t="shared" si="443"/>
        <v/>
      </c>
      <c r="E3935" s="159"/>
      <c r="F3935" s="148" t="str">
        <f>IFERROR(VLOOKUP(CONCATENATE(G3935,E3935),LOTES!$A$6:$D$1002,4,0),"")</f>
        <v/>
      </c>
      <c r="H3935" s="136" t="str">
        <f>IFERROR(VLOOKUP(CONCATENATE(G3935,E3935),LOTES!$A$6:$F$1000,6,0),"")</f>
        <v/>
      </c>
      <c r="I3935" s="132" t="str">
        <f t="shared" si="446"/>
        <v/>
      </c>
      <c r="R3935" s="132" t="str">
        <f>IFERROR(VLOOKUP(Q3935,PROVEEDORES!$A$2:$B$100,2,0),"")</f>
        <v/>
      </c>
      <c r="U3935" s="127" t="str">
        <f>IFERROR(VLOOKUP(V3935,TRANSPORTE!$A$4:$B$99,2,0),"")</f>
        <v/>
      </c>
      <c r="Y3935" s="127" t="str">
        <f>IFERROR(VLOOKUP(V3935,TRANSPORTE!$A$4:$C$99,3,0),"")</f>
        <v/>
      </c>
      <c r="Z3935" s="127" t="str">
        <f>IFERROR(VLOOKUP(V3935,TRANSPORTE!$A$4:$D$99,4,0),"")</f>
        <v/>
      </c>
      <c r="AA3935" s="127" t="str">
        <f>IFERROR(VLOOKUP(V3935,TRANSPORTE!$A$4:$E$99,5,0),"")</f>
        <v/>
      </c>
      <c r="AB3935" s="127" t="str">
        <f t="shared" si="448"/>
        <v/>
      </c>
      <c r="AC3935" s="127" t="str">
        <f t="shared" si="447"/>
        <v/>
      </c>
      <c r="AE3935" s="132" t="str">
        <f t="shared" si="445"/>
        <v/>
      </c>
      <c r="AH3935" s="127" t="str">
        <f t="shared" si="444"/>
        <v/>
      </c>
    </row>
    <row r="3936" spans="2:34" x14ac:dyDescent="0.3">
      <c r="B3936" s="127" t="str">
        <f t="shared" si="442"/>
        <v/>
      </c>
      <c r="C3936" s="127" t="str">
        <f t="shared" si="443"/>
        <v/>
      </c>
      <c r="E3936" s="159"/>
      <c r="F3936" s="148" t="str">
        <f>IFERROR(VLOOKUP(CONCATENATE(G3936,E3936),LOTES!$A$6:$D$1002,4,0),"")</f>
        <v/>
      </c>
      <c r="H3936" s="136" t="str">
        <f>IFERROR(VLOOKUP(CONCATENATE(G3936,E3936),LOTES!$A$6:$F$1000,6,0),"")</f>
        <v/>
      </c>
      <c r="I3936" s="132" t="str">
        <f t="shared" si="446"/>
        <v/>
      </c>
      <c r="R3936" s="132" t="str">
        <f>IFERROR(VLOOKUP(Q3936,PROVEEDORES!$A$2:$B$100,2,0),"")</f>
        <v/>
      </c>
      <c r="U3936" s="127" t="str">
        <f>IFERROR(VLOOKUP(V3936,TRANSPORTE!$A$4:$B$99,2,0),"")</f>
        <v/>
      </c>
      <c r="Y3936" s="127" t="str">
        <f>IFERROR(VLOOKUP(V3936,TRANSPORTE!$A$4:$C$99,3,0),"")</f>
        <v/>
      </c>
      <c r="Z3936" s="127" t="str">
        <f>IFERROR(VLOOKUP(V3936,TRANSPORTE!$A$4:$D$99,4,0),"")</f>
        <v/>
      </c>
      <c r="AA3936" s="127" t="str">
        <f>IFERROR(VLOOKUP(V3936,TRANSPORTE!$A$4:$E$99,5,0),"")</f>
        <v/>
      </c>
      <c r="AB3936" s="127" t="str">
        <f t="shared" si="448"/>
        <v/>
      </c>
      <c r="AC3936" s="127" t="str">
        <f t="shared" si="447"/>
        <v/>
      </c>
      <c r="AE3936" s="132" t="str">
        <f t="shared" si="445"/>
        <v/>
      </c>
      <c r="AH3936" s="127" t="str">
        <f t="shared" si="444"/>
        <v/>
      </c>
    </row>
    <row r="3937" spans="2:34" x14ac:dyDescent="0.3">
      <c r="B3937" s="127" t="str">
        <f t="shared" si="442"/>
        <v/>
      </c>
      <c r="C3937" s="127" t="str">
        <f t="shared" si="443"/>
        <v/>
      </c>
      <c r="E3937" s="159"/>
      <c r="F3937" s="148" t="str">
        <f>IFERROR(VLOOKUP(CONCATENATE(G3937,E3937),LOTES!$A$6:$D$1002,4,0),"")</f>
        <v/>
      </c>
      <c r="H3937" s="136" t="str">
        <f>IFERROR(VLOOKUP(CONCATENATE(G3937,E3937),LOTES!$A$6:$F$1000,6,0),"")</f>
        <v/>
      </c>
      <c r="I3937" s="132" t="str">
        <f t="shared" si="446"/>
        <v/>
      </c>
      <c r="R3937" s="132" t="str">
        <f>IFERROR(VLOOKUP(Q3937,PROVEEDORES!$A$2:$B$100,2,0),"")</f>
        <v/>
      </c>
      <c r="U3937" s="127" t="str">
        <f>IFERROR(VLOOKUP(V3937,TRANSPORTE!$A$4:$B$99,2,0),"")</f>
        <v/>
      </c>
      <c r="Y3937" s="127" t="str">
        <f>IFERROR(VLOOKUP(V3937,TRANSPORTE!$A$4:$C$99,3,0),"")</f>
        <v/>
      </c>
      <c r="Z3937" s="127" t="str">
        <f>IFERROR(VLOOKUP(V3937,TRANSPORTE!$A$4:$D$99,4,0),"")</f>
        <v/>
      </c>
      <c r="AA3937" s="127" t="str">
        <f>IFERROR(VLOOKUP(V3937,TRANSPORTE!$A$4:$E$99,5,0),"")</f>
        <v/>
      </c>
      <c r="AB3937" s="127" t="str">
        <f t="shared" si="448"/>
        <v/>
      </c>
      <c r="AC3937" s="127" t="str">
        <f t="shared" si="447"/>
        <v/>
      </c>
      <c r="AE3937" s="132" t="str">
        <f t="shared" si="445"/>
        <v/>
      </c>
      <c r="AH3937" s="127" t="str">
        <f t="shared" si="444"/>
        <v/>
      </c>
    </row>
    <row r="3938" spans="2:34" x14ac:dyDescent="0.3">
      <c r="B3938" s="127" t="str">
        <f t="shared" si="442"/>
        <v/>
      </c>
      <c r="C3938" s="127" t="str">
        <f t="shared" si="443"/>
        <v/>
      </c>
      <c r="E3938" s="159"/>
      <c r="F3938" s="148" t="str">
        <f>IFERROR(VLOOKUP(CONCATENATE(G3938,E3938),LOTES!$A$6:$D$1002,4,0),"")</f>
        <v/>
      </c>
      <c r="H3938" s="136" t="str">
        <f>IFERROR(VLOOKUP(CONCATENATE(G3938,E3938),LOTES!$A$6:$F$1000,6,0),"")</f>
        <v/>
      </c>
      <c r="I3938" s="132" t="str">
        <f t="shared" si="446"/>
        <v/>
      </c>
      <c r="R3938" s="132" t="str">
        <f>IFERROR(VLOOKUP(Q3938,PROVEEDORES!$A$2:$B$100,2,0),"")</f>
        <v/>
      </c>
      <c r="U3938" s="127" t="str">
        <f>IFERROR(VLOOKUP(V3938,TRANSPORTE!$A$4:$B$99,2,0),"")</f>
        <v/>
      </c>
      <c r="Y3938" s="127" t="str">
        <f>IFERROR(VLOOKUP(V3938,TRANSPORTE!$A$4:$C$99,3,0),"")</f>
        <v/>
      </c>
      <c r="Z3938" s="127" t="str">
        <f>IFERROR(VLOOKUP(V3938,TRANSPORTE!$A$4:$D$99,4,0),"")</f>
        <v/>
      </c>
      <c r="AA3938" s="127" t="str">
        <f>IFERROR(VLOOKUP(V3938,TRANSPORTE!$A$4:$E$99,5,0),"")</f>
        <v/>
      </c>
      <c r="AB3938" s="127" t="str">
        <f t="shared" si="448"/>
        <v/>
      </c>
      <c r="AC3938" s="127" t="str">
        <f t="shared" si="447"/>
        <v/>
      </c>
      <c r="AE3938" s="132" t="str">
        <f t="shared" si="445"/>
        <v/>
      </c>
      <c r="AH3938" s="127" t="str">
        <f t="shared" si="444"/>
        <v/>
      </c>
    </row>
    <row r="3939" spans="2:34" x14ac:dyDescent="0.3">
      <c r="B3939" s="127" t="str">
        <f t="shared" si="442"/>
        <v/>
      </c>
      <c r="C3939" s="127" t="str">
        <f t="shared" si="443"/>
        <v/>
      </c>
      <c r="E3939" s="159"/>
      <c r="F3939" s="148" t="str">
        <f>IFERROR(VLOOKUP(CONCATENATE(G3939,E3939),LOTES!$A$6:$D$1002,4,0),"")</f>
        <v/>
      </c>
      <c r="H3939" s="136" t="str">
        <f>IFERROR(VLOOKUP(CONCATENATE(G3939,E3939),LOTES!$A$6:$F$1000,6,0),"")</f>
        <v/>
      </c>
      <c r="I3939" s="132" t="str">
        <f t="shared" si="446"/>
        <v/>
      </c>
      <c r="R3939" s="132" t="str">
        <f>IFERROR(VLOOKUP(Q3939,PROVEEDORES!$A$2:$B$100,2,0),"")</f>
        <v/>
      </c>
      <c r="U3939" s="127" t="str">
        <f>IFERROR(VLOOKUP(V3939,TRANSPORTE!$A$4:$B$99,2,0),"")</f>
        <v/>
      </c>
      <c r="Y3939" s="127" t="str">
        <f>IFERROR(VLOOKUP(V3939,TRANSPORTE!$A$4:$C$99,3,0),"")</f>
        <v/>
      </c>
      <c r="Z3939" s="127" t="str">
        <f>IFERROR(VLOOKUP(V3939,TRANSPORTE!$A$4:$D$99,4,0),"")</f>
        <v/>
      </c>
      <c r="AA3939" s="127" t="str">
        <f>IFERROR(VLOOKUP(V3939,TRANSPORTE!$A$4:$E$99,5,0),"")</f>
        <v/>
      </c>
      <c r="AB3939" s="127" t="str">
        <f t="shared" si="448"/>
        <v/>
      </c>
      <c r="AC3939" s="127" t="str">
        <f t="shared" si="447"/>
        <v/>
      </c>
      <c r="AE3939" s="132" t="str">
        <f t="shared" si="445"/>
        <v/>
      </c>
      <c r="AH3939" s="127" t="str">
        <f t="shared" si="444"/>
        <v/>
      </c>
    </row>
    <row r="3940" spans="2:34" x14ac:dyDescent="0.3">
      <c r="B3940" s="127" t="str">
        <f t="shared" si="442"/>
        <v/>
      </c>
      <c r="C3940" s="127" t="str">
        <f t="shared" si="443"/>
        <v/>
      </c>
      <c r="E3940" s="159"/>
      <c r="F3940" s="148" t="str">
        <f>IFERROR(VLOOKUP(CONCATENATE(G3940,E3940),LOTES!$A$6:$D$1002,4,0),"")</f>
        <v/>
      </c>
      <c r="H3940" s="136" t="str">
        <f>IFERROR(VLOOKUP(CONCATENATE(G3940,E3940),LOTES!$A$6:$F$1000,6,0),"")</f>
        <v/>
      </c>
      <c r="I3940" s="132" t="str">
        <f t="shared" si="446"/>
        <v/>
      </c>
      <c r="R3940" s="132" t="str">
        <f>IFERROR(VLOOKUP(Q3940,PROVEEDORES!$A$2:$B$100,2,0),"")</f>
        <v/>
      </c>
      <c r="U3940" s="127" t="str">
        <f>IFERROR(VLOOKUP(V3940,TRANSPORTE!$A$4:$B$99,2,0),"")</f>
        <v/>
      </c>
      <c r="Y3940" s="127" t="str">
        <f>IFERROR(VLOOKUP(V3940,TRANSPORTE!$A$4:$C$99,3,0),"")</f>
        <v/>
      </c>
      <c r="Z3940" s="127" t="str">
        <f>IFERROR(VLOOKUP(V3940,TRANSPORTE!$A$4:$D$99,4,0),"")</f>
        <v/>
      </c>
      <c r="AA3940" s="127" t="str">
        <f>IFERROR(VLOOKUP(V3940,TRANSPORTE!$A$4:$E$99,5,0),"")</f>
        <v/>
      </c>
      <c r="AB3940" s="127" t="str">
        <f t="shared" si="448"/>
        <v/>
      </c>
      <c r="AC3940" s="127" t="str">
        <f t="shared" si="447"/>
        <v/>
      </c>
      <c r="AE3940" s="132" t="str">
        <f t="shared" si="445"/>
        <v/>
      </c>
      <c r="AH3940" s="127" t="str">
        <f t="shared" si="444"/>
        <v/>
      </c>
    </row>
    <row r="3941" spans="2:34" x14ac:dyDescent="0.3">
      <c r="B3941" s="127" t="str">
        <f t="shared" si="442"/>
        <v/>
      </c>
      <c r="C3941" s="127" t="str">
        <f t="shared" si="443"/>
        <v/>
      </c>
      <c r="E3941" s="159"/>
      <c r="F3941" s="148" t="str">
        <f>IFERROR(VLOOKUP(CONCATENATE(G3941,E3941),LOTES!$A$6:$D$1002,4,0),"")</f>
        <v/>
      </c>
      <c r="H3941" s="136" t="str">
        <f>IFERROR(VLOOKUP(CONCATENATE(G3941,E3941),LOTES!$A$6:$F$1000,6,0),"")</f>
        <v/>
      </c>
      <c r="I3941" s="132" t="str">
        <f t="shared" si="446"/>
        <v/>
      </c>
      <c r="R3941" s="132" t="str">
        <f>IFERROR(VLOOKUP(Q3941,PROVEEDORES!$A$2:$B$100,2,0),"")</f>
        <v/>
      </c>
      <c r="U3941" s="127" t="str">
        <f>IFERROR(VLOOKUP(V3941,TRANSPORTE!$A$4:$B$99,2,0),"")</f>
        <v/>
      </c>
      <c r="Y3941" s="127" t="str">
        <f>IFERROR(VLOOKUP(V3941,TRANSPORTE!$A$4:$C$99,3,0),"")</f>
        <v/>
      </c>
      <c r="Z3941" s="127" t="str">
        <f>IFERROR(VLOOKUP(V3941,TRANSPORTE!$A$4:$D$99,4,0),"")</f>
        <v/>
      </c>
      <c r="AA3941" s="127" t="str">
        <f>IFERROR(VLOOKUP(V3941,TRANSPORTE!$A$4:$E$99,5,0),"")</f>
        <v/>
      </c>
      <c r="AB3941" s="127" t="str">
        <f t="shared" si="448"/>
        <v/>
      </c>
      <c r="AC3941" s="127" t="str">
        <f t="shared" si="447"/>
        <v/>
      </c>
      <c r="AE3941" s="132" t="str">
        <f t="shared" si="445"/>
        <v/>
      </c>
      <c r="AH3941" s="127" t="str">
        <f t="shared" si="444"/>
        <v/>
      </c>
    </row>
    <row r="3942" spans="2:34" x14ac:dyDescent="0.3">
      <c r="B3942" s="127" t="str">
        <f t="shared" si="442"/>
        <v/>
      </c>
      <c r="C3942" s="127" t="str">
        <f t="shared" si="443"/>
        <v/>
      </c>
      <c r="E3942" s="159"/>
      <c r="F3942" s="148" t="str">
        <f>IFERROR(VLOOKUP(CONCATENATE(G3942,E3942),LOTES!$A$6:$D$1002,4,0),"")</f>
        <v/>
      </c>
      <c r="H3942" s="136" t="str">
        <f>IFERROR(VLOOKUP(CONCATENATE(G3942,E3942),LOTES!$A$6:$F$1000,6,0),"")</f>
        <v/>
      </c>
      <c r="I3942" s="132" t="str">
        <f t="shared" si="446"/>
        <v/>
      </c>
      <c r="R3942" s="132" t="str">
        <f>IFERROR(VLOOKUP(Q3942,PROVEEDORES!$A$2:$B$100,2,0),"")</f>
        <v/>
      </c>
      <c r="U3942" s="127" t="str">
        <f>IFERROR(VLOOKUP(V3942,TRANSPORTE!$A$4:$B$99,2,0),"")</f>
        <v/>
      </c>
      <c r="Y3942" s="127" t="str">
        <f>IFERROR(VLOOKUP(V3942,TRANSPORTE!$A$4:$C$99,3,0),"")</f>
        <v/>
      </c>
      <c r="Z3942" s="127" t="str">
        <f>IFERROR(VLOOKUP(V3942,TRANSPORTE!$A$4:$D$99,4,0),"")</f>
        <v/>
      </c>
      <c r="AA3942" s="127" t="str">
        <f>IFERROR(VLOOKUP(V3942,TRANSPORTE!$A$4:$E$99,5,0),"")</f>
        <v/>
      </c>
      <c r="AB3942" s="127" t="str">
        <f t="shared" si="448"/>
        <v/>
      </c>
      <c r="AC3942" s="127" t="str">
        <f t="shared" si="447"/>
        <v/>
      </c>
      <c r="AE3942" s="132" t="str">
        <f t="shared" si="445"/>
        <v/>
      </c>
      <c r="AH3942" s="127" t="str">
        <f t="shared" si="444"/>
        <v/>
      </c>
    </row>
    <row r="3943" spans="2:34" x14ac:dyDescent="0.3">
      <c r="B3943" s="127" t="str">
        <f t="shared" si="442"/>
        <v/>
      </c>
      <c r="C3943" s="127" t="str">
        <f t="shared" si="443"/>
        <v/>
      </c>
      <c r="E3943" s="159"/>
      <c r="F3943" s="148" t="str">
        <f>IFERROR(VLOOKUP(CONCATENATE(G3943,E3943),LOTES!$A$6:$D$1002,4,0),"")</f>
        <v/>
      </c>
      <c r="H3943" s="136" t="str">
        <f>IFERROR(VLOOKUP(CONCATENATE(G3943,E3943),LOTES!$A$6:$F$1000,6,0),"")</f>
        <v/>
      </c>
      <c r="I3943" s="132" t="str">
        <f t="shared" si="446"/>
        <v/>
      </c>
      <c r="R3943" s="132" t="str">
        <f>IFERROR(VLOOKUP(Q3943,PROVEEDORES!$A$2:$B$100,2,0),"")</f>
        <v/>
      </c>
      <c r="U3943" s="127" t="str">
        <f>IFERROR(VLOOKUP(V3943,TRANSPORTE!$A$4:$B$99,2,0),"")</f>
        <v/>
      </c>
      <c r="Y3943" s="127" t="str">
        <f>IFERROR(VLOOKUP(V3943,TRANSPORTE!$A$4:$C$99,3,0),"")</f>
        <v/>
      </c>
      <c r="Z3943" s="127" t="str">
        <f>IFERROR(VLOOKUP(V3943,TRANSPORTE!$A$4:$D$99,4,0),"")</f>
        <v/>
      </c>
      <c r="AA3943" s="127" t="str">
        <f>IFERROR(VLOOKUP(V3943,TRANSPORTE!$A$4:$E$99,5,0),"")</f>
        <v/>
      </c>
      <c r="AB3943" s="127" t="str">
        <f t="shared" si="448"/>
        <v/>
      </c>
      <c r="AC3943" s="127" t="str">
        <f t="shared" si="447"/>
        <v/>
      </c>
      <c r="AE3943" s="132" t="str">
        <f t="shared" si="445"/>
        <v/>
      </c>
      <c r="AH3943" s="127" t="str">
        <f t="shared" si="444"/>
        <v/>
      </c>
    </row>
    <row r="3944" spans="2:34" x14ac:dyDescent="0.3">
      <c r="B3944" s="127" t="str">
        <f t="shared" si="442"/>
        <v/>
      </c>
      <c r="C3944" s="127" t="str">
        <f t="shared" si="443"/>
        <v/>
      </c>
      <c r="E3944" s="159"/>
      <c r="F3944" s="148" t="str">
        <f>IFERROR(VLOOKUP(CONCATENATE(G3944,E3944),LOTES!$A$6:$D$1002,4,0),"")</f>
        <v/>
      </c>
      <c r="H3944" s="136" t="str">
        <f>IFERROR(VLOOKUP(CONCATENATE(G3944,E3944),LOTES!$A$6:$F$1000,6,0),"")</f>
        <v/>
      </c>
      <c r="I3944" s="132" t="str">
        <f t="shared" si="446"/>
        <v/>
      </c>
      <c r="R3944" s="132" t="str">
        <f>IFERROR(VLOOKUP(Q3944,PROVEEDORES!$A$2:$B$100,2,0),"")</f>
        <v/>
      </c>
      <c r="U3944" s="127" t="str">
        <f>IFERROR(VLOOKUP(V3944,TRANSPORTE!$A$4:$B$99,2,0),"")</f>
        <v/>
      </c>
      <c r="Y3944" s="127" t="str">
        <f>IFERROR(VLOOKUP(V3944,TRANSPORTE!$A$4:$C$99,3,0),"")</f>
        <v/>
      </c>
      <c r="Z3944" s="127" t="str">
        <f>IFERROR(VLOOKUP(V3944,TRANSPORTE!$A$4:$D$99,4,0),"")</f>
        <v/>
      </c>
      <c r="AA3944" s="127" t="str">
        <f>IFERROR(VLOOKUP(V3944,TRANSPORTE!$A$4:$E$99,5,0),"")</f>
        <v/>
      </c>
      <c r="AB3944" s="127" t="str">
        <f t="shared" si="448"/>
        <v/>
      </c>
      <c r="AC3944" s="127" t="str">
        <f t="shared" si="447"/>
        <v/>
      </c>
      <c r="AE3944" s="132" t="str">
        <f t="shared" si="445"/>
        <v/>
      </c>
      <c r="AH3944" s="127" t="str">
        <f t="shared" si="444"/>
        <v/>
      </c>
    </row>
    <row r="3945" spans="2:34" x14ac:dyDescent="0.3">
      <c r="B3945" s="127" t="str">
        <f t="shared" si="442"/>
        <v/>
      </c>
      <c r="C3945" s="127" t="str">
        <f t="shared" si="443"/>
        <v/>
      </c>
      <c r="E3945" s="159"/>
      <c r="F3945" s="148" t="str">
        <f>IFERROR(VLOOKUP(CONCATENATE(G3945,E3945),LOTES!$A$6:$D$1002,4,0),"")</f>
        <v/>
      </c>
      <c r="H3945" s="136" t="str">
        <f>IFERROR(VLOOKUP(CONCATENATE(G3945,E3945),LOTES!$A$6:$F$1000,6,0),"")</f>
        <v/>
      </c>
      <c r="I3945" s="132" t="str">
        <f t="shared" si="446"/>
        <v/>
      </c>
      <c r="R3945" s="132" t="str">
        <f>IFERROR(VLOOKUP(Q3945,PROVEEDORES!$A$2:$B$100,2,0),"")</f>
        <v/>
      </c>
      <c r="U3945" s="127" t="str">
        <f>IFERROR(VLOOKUP(V3945,TRANSPORTE!$A$4:$B$99,2,0),"")</f>
        <v/>
      </c>
      <c r="Y3945" s="127" t="str">
        <f>IFERROR(VLOOKUP(V3945,TRANSPORTE!$A$4:$C$99,3,0),"")</f>
        <v/>
      </c>
      <c r="Z3945" s="127" t="str">
        <f>IFERROR(VLOOKUP(V3945,TRANSPORTE!$A$4:$D$99,4,0),"")</f>
        <v/>
      </c>
      <c r="AA3945" s="127" t="str">
        <f>IFERROR(VLOOKUP(V3945,TRANSPORTE!$A$4:$E$99,5,0),"")</f>
        <v/>
      </c>
      <c r="AB3945" s="127" t="str">
        <f t="shared" si="448"/>
        <v/>
      </c>
      <c r="AC3945" s="127" t="str">
        <f t="shared" si="447"/>
        <v/>
      </c>
      <c r="AE3945" s="132" t="str">
        <f t="shared" si="445"/>
        <v/>
      </c>
      <c r="AH3945" s="127" t="str">
        <f t="shared" si="444"/>
        <v/>
      </c>
    </row>
    <row r="3946" spans="2:34" x14ac:dyDescent="0.3">
      <c r="B3946" s="127" t="str">
        <f t="shared" si="442"/>
        <v/>
      </c>
      <c r="C3946" s="127" t="str">
        <f t="shared" si="443"/>
        <v/>
      </c>
      <c r="E3946" s="159"/>
      <c r="F3946" s="148" t="str">
        <f>IFERROR(VLOOKUP(CONCATENATE(G3946,E3946),LOTES!$A$6:$D$1002,4,0),"")</f>
        <v/>
      </c>
      <c r="H3946" s="136" t="str">
        <f>IFERROR(VLOOKUP(CONCATENATE(G3946,E3946),LOTES!$A$6:$F$1000,6,0),"")</f>
        <v/>
      </c>
      <c r="I3946" s="132" t="str">
        <f t="shared" si="446"/>
        <v/>
      </c>
      <c r="R3946" s="132" t="str">
        <f>IFERROR(VLOOKUP(Q3946,PROVEEDORES!$A$2:$B$100,2,0),"")</f>
        <v/>
      </c>
      <c r="U3946" s="127" t="str">
        <f>IFERROR(VLOOKUP(V3946,TRANSPORTE!$A$4:$B$99,2,0),"")</f>
        <v/>
      </c>
      <c r="Y3946" s="127" t="str">
        <f>IFERROR(VLOOKUP(V3946,TRANSPORTE!$A$4:$C$99,3,0),"")</f>
        <v/>
      </c>
      <c r="Z3946" s="127" t="str">
        <f>IFERROR(VLOOKUP(V3946,TRANSPORTE!$A$4:$D$99,4,0),"")</f>
        <v/>
      </c>
      <c r="AA3946" s="127" t="str">
        <f>IFERROR(VLOOKUP(V3946,TRANSPORTE!$A$4:$E$99,5,0),"")</f>
        <v/>
      </c>
      <c r="AB3946" s="127" t="str">
        <f t="shared" si="448"/>
        <v/>
      </c>
      <c r="AC3946" s="127" t="str">
        <f t="shared" si="447"/>
        <v/>
      </c>
      <c r="AE3946" s="132" t="str">
        <f t="shared" si="445"/>
        <v/>
      </c>
      <c r="AH3946" s="127" t="str">
        <f t="shared" si="444"/>
        <v/>
      </c>
    </row>
    <row r="3947" spans="2:34" x14ac:dyDescent="0.3">
      <c r="B3947" s="127" t="str">
        <f t="shared" si="442"/>
        <v/>
      </c>
      <c r="C3947" s="127" t="str">
        <f t="shared" si="443"/>
        <v/>
      </c>
      <c r="E3947" s="159"/>
      <c r="F3947" s="148" t="str">
        <f>IFERROR(VLOOKUP(CONCATENATE(G3947,E3947),LOTES!$A$6:$D$1002,4,0),"")</f>
        <v/>
      </c>
      <c r="H3947" s="136" t="str">
        <f>IFERROR(VLOOKUP(CONCATENATE(G3947,E3947),LOTES!$A$6:$F$1000,6,0),"")</f>
        <v/>
      </c>
      <c r="I3947" s="132" t="str">
        <f t="shared" si="446"/>
        <v/>
      </c>
      <c r="R3947" s="132" t="str">
        <f>IFERROR(VLOOKUP(Q3947,PROVEEDORES!$A$2:$B$100,2,0),"")</f>
        <v/>
      </c>
      <c r="U3947" s="127" t="str">
        <f>IFERROR(VLOOKUP(V3947,TRANSPORTE!$A$4:$B$99,2,0),"")</f>
        <v/>
      </c>
      <c r="Y3947" s="127" t="str">
        <f>IFERROR(VLOOKUP(V3947,TRANSPORTE!$A$4:$C$99,3,0),"")</f>
        <v/>
      </c>
      <c r="Z3947" s="127" t="str">
        <f>IFERROR(VLOOKUP(V3947,TRANSPORTE!$A$4:$D$99,4,0),"")</f>
        <v/>
      </c>
      <c r="AA3947" s="127" t="str">
        <f>IFERROR(VLOOKUP(V3947,TRANSPORTE!$A$4:$E$99,5,0),"")</f>
        <v/>
      </c>
      <c r="AB3947" s="127" t="str">
        <f t="shared" si="448"/>
        <v/>
      </c>
      <c r="AC3947" s="127" t="str">
        <f t="shared" si="447"/>
        <v/>
      </c>
      <c r="AE3947" s="132" t="str">
        <f t="shared" si="445"/>
        <v/>
      </c>
      <c r="AH3947" s="127" t="str">
        <f t="shared" si="444"/>
        <v/>
      </c>
    </row>
    <row r="3948" spans="2:34" x14ac:dyDescent="0.3">
      <c r="B3948" s="127" t="str">
        <f t="shared" si="442"/>
        <v/>
      </c>
      <c r="C3948" s="127" t="str">
        <f t="shared" si="443"/>
        <v/>
      </c>
      <c r="E3948" s="159"/>
      <c r="F3948" s="148" t="str">
        <f>IFERROR(VLOOKUP(CONCATENATE(G3948,E3948),LOTES!$A$6:$D$1002,4,0),"")</f>
        <v/>
      </c>
      <c r="H3948" s="136" t="str">
        <f>IFERROR(VLOOKUP(CONCATENATE(G3948,E3948),LOTES!$A$6:$F$1000,6,0),"")</f>
        <v/>
      </c>
      <c r="I3948" s="132" t="str">
        <f t="shared" si="446"/>
        <v/>
      </c>
      <c r="R3948" s="132" t="str">
        <f>IFERROR(VLOOKUP(Q3948,PROVEEDORES!$A$2:$B$100,2,0),"")</f>
        <v/>
      </c>
      <c r="U3948" s="127" t="str">
        <f>IFERROR(VLOOKUP(V3948,TRANSPORTE!$A$4:$B$99,2,0),"")</f>
        <v/>
      </c>
      <c r="Y3948" s="127" t="str">
        <f>IFERROR(VLOOKUP(V3948,TRANSPORTE!$A$4:$C$99,3,0),"")</f>
        <v/>
      </c>
      <c r="Z3948" s="127" t="str">
        <f>IFERROR(VLOOKUP(V3948,TRANSPORTE!$A$4:$D$99,4,0),"")</f>
        <v/>
      </c>
      <c r="AA3948" s="127" t="str">
        <f>IFERROR(VLOOKUP(V3948,TRANSPORTE!$A$4:$E$99,5,0),"")</f>
        <v/>
      </c>
      <c r="AB3948" s="127" t="str">
        <f t="shared" si="448"/>
        <v/>
      </c>
      <c r="AC3948" s="127" t="str">
        <f t="shared" si="447"/>
        <v/>
      </c>
      <c r="AE3948" s="132" t="str">
        <f t="shared" si="445"/>
        <v/>
      </c>
      <c r="AH3948" s="127" t="str">
        <f t="shared" si="444"/>
        <v/>
      </c>
    </row>
    <row r="3949" spans="2:34" x14ac:dyDescent="0.3">
      <c r="B3949" s="127" t="str">
        <f t="shared" si="442"/>
        <v/>
      </c>
      <c r="C3949" s="127" t="str">
        <f t="shared" si="443"/>
        <v/>
      </c>
      <c r="E3949" s="159"/>
      <c r="F3949" s="148" t="str">
        <f>IFERROR(VLOOKUP(CONCATENATE(G3949,E3949),LOTES!$A$6:$D$1002,4,0),"")</f>
        <v/>
      </c>
      <c r="H3949" s="136" t="str">
        <f>IFERROR(VLOOKUP(CONCATENATE(G3949,E3949),LOTES!$A$6:$F$1000,6,0),"")</f>
        <v/>
      </c>
      <c r="I3949" s="132" t="str">
        <f t="shared" si="446"/>
        <v/>
      </c>
      <c r="R3949" s="132" t="str">
        <f>IFERROR(VLOOKUP(Q3949,PROVEEDORES!$A$2:$B$100,2,0),"")</f>
        <v/>
      </c>
      <c r="U3949" s="127" t="str">
        <f>IFERROR(VLOOKUP(V3949,TRANSPORTE!$A$4:$B$99,2,0),"")</f>
        <v/>
      </c>
      <c r="Y3949" s="127" t="str">
        <f>IFERROR(VLOOKUP(V3949,TRANSPORTE!$A$4:$C$99,3,0),"")</f>
        <v/>
      </c>
      <c r="Z3949" s="127" t="str">
        <f>IFERROR(VLOOKUP(V3949,TRANSPORTE!$A$4:$D$99,4,0),"")</f>
        <v/>
      </c>
      <c r="AA3949" s="127" t="str">
        <f>IFERROR(VLOOKUP(V3949,TRANSPORTE!$A$4:$E$99,5,0),"")</f>
        <v/>
      </c>
      <c r="AB3949" s="127" t="str">
        <f t="shared" si="448"/>
        <v/>
      </c>
      <c r="AC3949" s="127" t="str">
        <f t="shared" si="447"/>
        <v/>
      </c>
      <c r="AE3949" s="132" t="str">
        <f t="shared" si="445"/>
        <v/>
      </c>
      <c r="AH3949" s="127" t="str">
        <f t="shared" si="444"/>
        <v/>
      </c>
    </row>
    <row r="3950" spans="2:34" x14ac:dyDescent="0.3">
      <c r="B3950" s="127" t="str">
        <f t="shared" si="442"/>
        <v/>
      </c>
      <c r="C3950" s="127" t="str">
        <f t="shared" si="443"/>
        <v/>
      </c>
      <c r="E3950" s="159"/>
      <c r="F3950" s="148" t="str">
        <f>IFERROR(VLOOKUP(CONCATENATE(G3950,E3950),LOTES!$A$6:$D$1002,4,0),"")</f>
        <v/>
      </c>
      <c r="H3950" s="136" t="str">
        <f>IFERROR(VLOOKUP(CONCATENATE(G3950,E3950),LOTES!$A$6:$F$1000,6,0),"")</f>
        <v/>
      </c>
      <c r="I3950" s="132" t="str">
        <f t="shared" si="446"/>
        <v/>
      </c>
      <c r="R3950" s="132" t="str">
        <f>IFERROR(VLOOKUP(Q3950,PROVEEDORES!$A$2:$B$100,2,0),"")</f>
        <v/>
      </c>
      <c r="U3950" s="127" t="str">
        <f>IFERROR(VLOOKUP(V3950,TRANSPORTE!$A$4:$B$99,2,0),"")</f>
        <v/>
      </c>
      <c r="Y3950" s="127" t="str">
        <f>IFERROR(VLOOKUP(V3950,TRANSPORTE!$A$4:$C$99,3,0),"")</f>
        <v/>
      </c>
      <c r="Z3950" s="127" t="str">
        <f>IFERROR(VLOOKUP(V3950,TRANSPORTE!$A$4:$D$99,4,0),"")</f>
        <v/>
      </c>
      <c r="AA3950" s="127" t="str">
        <f>IFERROR(VLOOKUP(V3950,TRANSPORTE!$A$4:$E$99,5,0),"")</f>
        <v/>
      </c>
      <c r="AB3950" s="127" t="str">
        <f t="shared" si="448"/>
        <v/>
      </c>
      <c r="AC3950" s="127" t="str">
        <f t="shared" si="447"/>
        <v/>
      </c>
      <c r="AE3950" s="132" t="str">
        <f t="shared" si="445"/>
        <v/>
      </c>
      <c r="AH3950" s="127" t="str">
        <f t="shared" si="444"/>
        <v/>
      </c>
    </row>
    <row r="3951" spans="2:34" x14ac:dyDescent="0.3">
      <c r="B3951" s="127" t="str">
        <f t="shared" si="442"/>
        <v/>
      </c>
      <c r="C3951" s="127" t="str">
        <f t="shared" si="443"/>
        <v/>
      </c>
      <c r="E3951" s="159"/>
      <c r="F3951" s="148" t="str">
        <f>IFERROR(VLOOKUP(CONCATENATE(G3951,E3951),LOTES!$A$6:$D$1002,4,0),"")</f>
        <v/>
      </c>
      <c r="H3951" s="136" t="str">
        <f>IFERROR(VLOOKUP(CONCATENATE(G3951,E3951),LOTES!$A$6:$F$1000,6,0),"")</f>
        <v/>
      </c>
      <c r="I3951" s="132" t="str">
        <f t="shared" si="446"/>
        <v/>
      </c>
      <c r="R3951" s="132" t="str">
        <f>IFERROR(VLOOKUP(Q3951,PROVEEDORES!$A$2:$B$100,2,0),"")</f>
        <v/>
      </c>
      <c r="U3951" s="127" t="str">
        <f>IFERROR(VLOOKUP(V3951,TRANSPORTE!$A$4:$B$99,2,0),"")</f>
        <v/>
      </c>
      <c r="Y3951" s="127" t="str">
        <f>IFERROR(VLOOKUP(V3951,TRANSPORTE!$A$4:$C$99,3,0),"")</f>
        <v/>
      </c>
      <c r="Z3951" s="127" t="str">
        <f>IFERROR(VLOOKUP(V3951,TRANSPORTE!$A$4:$D$99,4,0),"")</f>
        <v/>
      </c>
      <c r="AA3951" s="127" t="str">
        <f>IFERROR(VLOOKUP(V3951,TRANSPORTE!$A$4:$E$99,5,0),"")</f>
        <v/>
      </c>
      <c r="AB3951" s="127" t="str">
        <f t="shared" si="448"/>
        <v/>
      </c>
      <c r="AC3951" s="127" t="str">
        <f t="shared" si="447"/>
        <v/>
      </c>
      <c r="AE3951" s="132" t="str">
        <f t="shared" si="445"/>
        <v/>
      </c>
      <c r="AH3951" s="127" t="str">
        <f t="shared" si="444"/>
        <v/>
      </c>
    </row>
    <row r="3952" spans="2:34" x14ac:dyDescent="0.3">
      <c r="B3952" s="127" t="str">
        <f t="shared" si="442"/>
        <v/>
      </c>
      <c r="C3952" s="127" t="str">
        <f t="shared" si="443"/>
        <v/>
      </c>
      <c r="E3952" s="159"/>
      <c r="F3952" s="148" t="str">
        <f>IFERROR(VLOOKUP(CONCATENATE(G3952,E3952),LOTES!$A$6:$D$1002,4,0),"")</f>
        <v/>
      </c>
      <c r="H3952" s="136" t="str">
        <f>IFERROR(VLOOKUP(CONCATENATE(G3952,E3952),LOTES!$A$6:$F$1000,6,0),"")</f>
        <v/>
      </c>
      <c r="I3952" s="132" t="str">
        <f t="shared" si="446"/>
        <v/>
      </c>
      <c r="R3952" s="132" t="str">
        <f>IFERROR(VLOOKUP(Q3952,PROVEEDORES!$A$2:$B$100,2,0),"")</f>
        <v/>
      </c>
      <c r="U3952" s="127" t="str">
        <f>IFERROR(VLOOKUP(V3952,TRANSPORTE!$A$4:$B$99,2,0),"")</f>
        <v/>
      </c>
      <c r="Y3952" s="127" t="str">
        <f>IFERROR(VLOOKUP(V3952,TRANSPORTE!$A$4:$C$99,3,0),"")</f>
        <v/>
      </c>
      <c r="Z3952" s="127" t="str">
        <f>IFERROR(VLOOKUP(V3952,TRANSPORTE!$A$4:$D$99,4,0),"")</f>
        <v/>
      </c>
      <c r="AA3952" s="127" t="str">
        <f>IFERROR(VLOOKUP(V3952,TRANSPORTE!$A$4:$E$99,5,0),"")</f>
        <v/>
      </c>
      <c r="AB3952" s="127" t="str">
        <f t="shared" si="448"/>
        <v/>
      </c>
      <c r="AC3952" s="127" t="str">
        <f t="shared" si="447"/>
        <v/>
      </c>
      <c r="AE3952" s="132" t="str">
        <f t="shared" si="445"/>
        <v/>
      </c>
      <c r="AH3952" s="127" t="str">
        <f t="shared" si="444"/>
        <v/>
      </c>
    </row>
    <row r="3953" spans="2:34" x14ac:dyDescent="0.3">
      <c r="B3953" s="127" t="str">
        <f t="shared" si="442"/>
        <v/>
      </c>
      <c r="C3953" s="127" t="str">
        <f t="shared" si="443"/>
        <v/>
      </c>
      <c r="E3953" s="159"/>
      <c r="F3953" s="148" t="str">
        <f>IFERROR(VLOOKUP(CONCATENATE(G3953,E3953),LOTES!$A$6:$D$1002,4,0),"")</f>
        <v/>
      </c>
      <c r="H3953" s="136" t="str">
        <f>IFERROR(VLOOKUP(CONCATENATE(G3953,E3953),LOTES!$A$6:$F$1000,6,0),"")</f>
        <v/>
      </c>
      <c r="I3953" s="132" t="str">
        <f t="shared" si="446"/>
        <v/>
      </c>
      <c r="R3953" s="132" t="str">
        <f>IFERROR(VLOOKUP(Q3953,PROVEEDORES!$A$2:$B$100,2,0),"")</f>
        <v/>
      </c>
      <c r="U3953" s="127" t="str">
        <f>IFERROR(VLOOKUP(V3953,TRANSPORTE!$A$4:$B$99,2,0),"")</f>
        <v/>
      </c>
      <c r="Y3953" s="127" t="str">
        <f>IFERROR(VLOOKUP(V3953,TRANSPORTE!$A$4:$C$99,3,0),"")</f>
        <v/>
      </c>
      <c r="Z3953" s="127" t="str">
        <f>IFERROR(VLOOKUP(V3953,TRANSPORTE!$A$4:$D$99,4,0),"")</f>
        <v/>
      </c>
      <c r="AA3953" s="127" t="str">
        <f>IFERROR(VLOOKUP(V3953,TRANSPORTE!$A$4:$E$99,5,0),"")</f>
        <v/>
      </c>
      <c r="AB3953" s="127" t="str">
        <f t="shared" si="448"/>
        <v/>
      </c>
      <c r="AC3953" s="127" t="str">
        <f t="shared" si="447"/>
        <v/>
      </c>
      <c r="AE3953" s="132" t="str">
        <f t="shared" si="445"/>
        <v/>
      </c>
      <c r="AH3953" s="127" t="str">
        <f t="shared" si="444"/>
        <v/>
      </c>
    </row>
    <row r="3954" spans="2:34" x14ac:dyDescent="0.3">
      <c r="B3954" s="127" t="str">
        <f t="shared" si="442"/>
        <v/>
      </c>
      <c r="C3954" s="127" t="str">
        <f t="shared" si="443"/>
        <v/>
      </c>
      <c r="E3954" s="159"/>
      <c r="F3954" s="148" t="str">
        <f>IFERROR(VLOOKUP(CONCATENATE(G3954,E3954),LOTES!$A$6:$D$1002,4,0),"")</f>
        <v/>
      </c>
      <c r="H3954" s="136" t="str">
        <f>IFERROR(VLOOKUP(CONCATENATE(G3954,E3954),LOTES!$A$6:$F$1000,6,0),"")</f>
        <v/>
      </c>
      <c r="I3954" s="132" t="str">
        <f t="shared" si="446"/>
        <v/>
      </c>
      <c r="R3954" s="132" t="str">
        <f>IFERROR(VLOOKUP(Q3954,PROVEEDORES!$A$2:$B$100,2,0),"")</f>
        <v/>
      </c>
      <c r="U3954" s="127" t="str">
        <f>IFERROR(VLOOKUP(V3954,TRANSPORTE!$A$4:$B$99,2,0),"")</f>
        <v/>
      </c>
      <c r="Y3954" s="127" t="str">
        <f>IFERROR(VLOOKUP(V3954,TRANSPORTE!$A$4:$C$99,3,0),"")</f>
        <v/>
      </c>
      <c r="Z3954" s="127" t="str">
        <f>IFERROR(VLOOKUP(V3954,TRANSPORTE!$A$4:$D$99,4,0),"")</f>
        <v/>
      </c>
      <c r="AA3954" s="127" t="str">
        <f>IFERROR(VLOOKUP(V3954,TRANSPORTE!$A$4:$E$99,5,0),"")</f>
        <v/>
      </c>
      <c r="AB3954" s="127" t="str">
        <f t="shared" si="448"/>
        <v/>
      </c>
      <c r="AC3954" s="127" t="str">
        <f t="shared" si="447"/>
        <v/>
      </c>
      <c r="AE3954" s="132" t="str">
        <f t="shared" si="445"/>
        <v/>
      </c>
      <c r="AH3954" s="127" t="str">
        <f t="shared" si="444"/>
        <v/>
      </c>
    </row>
    <row r="3955" spans="2:34" x14ac:dyDescent="0.3">
      <c r="B3955" s="127" t="str">
        <f t="shared" si="442"/>
        <v/>
      </c>
      <c r="C3955" s="127" t="str">
        <f t="shared" si="443"/>
        <v/>
      </c>
      <c r="E3955" s="159"/>
      <c r="F3955" s="148" t="str">
        <f>IFERROR(VLOOKUP(CONCATENATE(G3955,E3955),LOTES!$A$6:$D$1002,4,0),"")</f>
        <v/>
      </c>
      <c r="H3955" s="136" t="str">
        <f>IFERROR(VLOOKUP(CONCATENATE(G3955,E3955),LOTES!$A$6:$F$1000,6,0),"")</f>
        <v/>
      </c>
      <c r="I3955" s="132" t="str">
        <f t="shared" si="446"/>
        <v/>
      </c>
      <c r="R3955" s="132" t="str">
        <f>IFERROR(VLOOKUP(Q3955,PROVEEDORES!$A$2:$B$100,2,0),"")</f>
        <v/>
      </c>
      <c r="U3955" s="127" t="str">
        <f>IFERROR(VLOOKUP(V3955,TRANSPORTE!$A$4:$B$99,2,0),"")</f>
        <v/>
      </c>
      <c r="Y3955" s="127" t="str">
        <f>IFERROR(VLOOKUP(V3955,TRANSPORTE!$A$4:$C$99,3,0),"")</f>
        <v/>
      </c>
      <c r="Z3955" s="127" t="str">
        <f>IFERROR(VLOOKUP(V3955,TRANSPORTE!$A$4:$D$99,4,0),"")</f>
        <v/>
      </c>
      <c r="AA3955" s="127" t="str">
        <f>IFERROR(VLOOKUP(V3955,TRANSPORTE!$A$4:$E$99,5,0),"")</f>
        <v/>
      </c>
      <c r="AB3955" s="127" t="str">
        <f t="shared" si="448"/>
        <v/>
      </c>
      <c r="AC3955" s="127" t="str">
        <f t="shared" si="447"/>
        <v/>
      </c>
      <c r="AE3955" s="132" t="str">
        <f t="shared" si="445"/>
        <v/>
      </c>
      <c r="AH3955" s="127" t="str">
        <f t="shared" si="444"/>
        <v/>
      </c>
    </row>
    <row r="3956" spans="2:34" x14ac:dyDescent="0.3">
      <c r="B3956" s="127" t="str">
        <f t="shared" si="442"/>
        <v/>
      </c>
      <c r="C3956" s="127" t="str">
        <f t="shared" si="443"/>
        <v/>
      </c>
      <c r="E3956" s="159"/>
      <c r="F3956" s="148" t="str">
        <f>IFERROR(VLOOKUP(CONCATENATE(G3956,E3956),LOTES!$A$6:$D$1002,4,0),"")</f>
        <v/>
      </c>
      <c r="H3956" s="136" t="str">
        <f>IFERROR(VLOOKUP(CONCATENATE(G3956,E3956),LOTES!$A$6:$F$1000,6,0),"")</f>
        <v/>
      </c>
      <c r="I3956" s="132" t="str">
        <f t="shared" si="446"/>
        <v/>
      </c>
      <c r="R3956" s="132" t="str">
        <f>IFERROR(VLOOKUP(Q3956,PROVEEDORES!$A$2:$B$100,2,0),"")</f>
        <v/>
      </c>
      <c r="U3956" s="127" t="str">
        <f>IFERROR(VLOOKUP(V3956,TRANSPORTE!$A$4:$B$99,2,0),"")</f>
        <v/>
      </c>
      <c r="Y3956" s="127" t="str">
        <f>IFERROR(VLOOKUP(V3956,TRANSPORTE!$A$4:$C$99,3,0),"")</f>
        <v/>
      </c>
      <c r="Z3956" s="127" t="str">
        <f>IFERROR(VLOOKUP(V3956,TRANSPORTE!$A$4:$D$99,4,0),"")</f>
        <v/>
      </c>
      <c r="AA3956" s="127" t="str">
        <f>IFERROR(VLOOKUP(V3956,TRANSPORTE!$A$4:$E$99,5,0),"")</f>
        <v/>
      </c>
      <c r="AB3956" s="127" t="str">
        <f t="shared" si="448"/>
        <v/>
      </c>
      <c r="AC3956" s="127" t="str">
        <f t="shared" si="447"/>
        <v/>
      </c>
      <c r="AE3956" s="132" t="str">
        <f t="shared" si="445"/>
        <v/>
      </c>
      <c r="AH3956" s="127" t="str">
        <f t="shared" si="444"/>
        <v/>
      </c>
    </row>
    <row r="3957" spans="2:34" x14ac:dyDescent="0.3">
      <c r="B3957" s="127" t="str">
        <f t="shared" si="442"/>
        <v/>
      </c>
      <c r="C3957" s="127" t="str">
        <f t="shared" si="443"/>
        <v/>
      </c>
      <c r="E3957" s="159"/>
      <c r="F3957" s="148" t="str">
        <f>IFERROR(VLOOKUP(CONCATENATE(G3957,E3957),LOTES!$A$6:$D$1002,4,0),"")</f>
        <v/>
      </c>
      <c r="H3957" s="136" t="str">
        <f>IFERROR(VLOOKUP(CONCATENATE(G3957,E3957),LOTES!$A$6:$F$1000,6,0),"")</f>
        <v/>
      </c>
      <c r="I3957" s="132" t="str">
        <f t="shared" si="446"/>
        <v/>
      </c>
      <c r="R3957" s="132" t="str">
        <f>IFERROR(VLOOKUP(Q3957,PROVEEDORES!$A$2:$B$100,2,0),"")</f>
        <v/>
      </c>
      <c r="U3957" s="127" t="str">
        <f>IFERROR(VLOOKUP(V3957,TRANSPORTE!$A$4:$B$99,2,0),"")</f>
        <v/>
      </c>
      <c r="Y3957" s="127" t="str">
        <f>IFERROR(VLOOKUP(V3957,TRANSPORTE!$A$4:$C$99,3,0),"")</f>
        <v/>
      </c>
      <c r="Z3957" s="127" t="str">
        <f>IFERROR(VLOOKUP(V3957,TRANSPORTE!$A$4:$D$99,4,0),"")</f>
        <v/>
      </c>
      <c r="AA3957" s="127" t="str">
        <f>IFERROR(VLOOKUP(V3957,TRANSPORTE!$A$4:$E$99,5,0),"")</f>
        <v/>
      </c>
      <c r="AB3957" s="127" t="str">
        <f t="shared" si="448"/>
        <v/>
      </c>
      <c r="AC3957" s="127" t="str">
        <f t="shared" si="447"/>
        <v/>
      </c>
      <c r="AE3957" s="132" t="str">
        <f t="shared" si="445"/>
        <v/>
      </c>
      <c r="AH3957" s="127" t="str">
        <f t="shared" si="444"/>
        <v/>
      </c>
    </row>
    <row r="3958" spans="2:34" x14ac:dyDescent="0.3">
      <c r="B3958" s="127" t="str">
        <f t="shared" si="442"/>
        <v/>
      </c>
      <c r="C3958" s="127" t="str">
        <f t="shared" si="443"/>
        <v/>
      </c>
      <c r="E3958" s="159"/>
      <c r="F3958" s="148" t="str">
        <f>IFERROR(VLOOKUP(CONCATENATE(G3958,E3958),LOTES!$A$6:$D$1002,4,0),"")</f>
        <v/>
      </c>
      <c r="H3958" s="136" t="str">
        <f>IFERROR(VLOOKUP(CONCATENATE(G3958,E3958),LOTES!$A$6:$F$1000,6,0),"")</f>
        <v/>
      </c>
      <c r="I3958" s="132" t="str">
        <f t="shared" si="446"/>
        <v/>
      </c>
      <c r="R3958" s="132" t="str">
        <f>IFERROR(VLOOKUP(Q3958,PROVEEDORES!$A$2:$B$100,2,0),"")</f>
        <v/>
      </c>
      <c r="U3958" s="127" t="str">
        <f>IFERROR(VLOOKUP(V3958,TRANSPORTE!$A$4:$B$99,2,0),"")</f>
        <v/>
      </c>
      <c r="Y3958" s="127" t="str">
        <f>IFERROR(VLOOKUP(V3958,TRANSPORTE!$A$4:$C$99,3,0),"")</f>
        <v/>
      </c>
      <c r="Z3958" s="127" t="str">
        <f>IFERROR(VLOOKUP(V3958,TRANSPORTE!$A$4:$D$99,4,0),"")</f>
        <v/>
      </c>
      <c r="AA3958" s="127" t="str">
        <f>IFERROR(VLOOKUP(V3958,TRANSPORTE!$A$4:$E$99,5,0),"")</f>
        <v/>
      </c>
      <c r="AB3958" s="127" t="str">
        <f t="shared" si="448"/>
        <v/>
      </c>
      <c r="AC3958" s="127" t="str">
        <f t="shared" si="447"/>
        <v/>
      </c>
      <c r="AE3958" s="132" t="str">
        <f t="shared" si="445"/>
        <v/>
      </c>
      <c r="AH3958" s="127" t="str">
        <f t="shared" si="444"/>
        <v/>
      </c>
    </row>
    <row r="3959" spans="2:34" x14ac:dyDescent="0.3">
      <c r="B3959" s="127" t="str">
        <f t="shared" si="442"/>
        <v/>
      </c>
      <c r="C3959" s="127" t="str">
        <f t="shared" si="443"/>
        <v/>
      </c>
      <c r="E3959" s="159"/>
      <c r="F3959" s="148" t="str">
        <f>IFERROR(VLOOKUP(CONCATENATE(G3959,E3959),LOTES!$A$6:$D$1002,4,0),"")</f>
        <v/>
      </c>
      <c r="H3959" s="136" t="str">
        <f>IFERROR(VLOOKUP(CONCATENATE(G3959,E3959),LOTES!$A$6:$F$1000,6,0),"")</f>
        <v/>
      </c>
      <c r="I3959" s="132" t="str">
        <f t="shared" si="446"/>
        <v/>
      </c>
      <c r="R3959" s="132" t="str">
        <f>IFERROR(VLOOKUP(Q3959,PROVEEDORES!$A$2:$B$100,2,0),"")</f>
        <v/>
      </c>
      <c r="U3959" s="127" t="str">
        <f>IFERROR(VLOOKUP(V3959,TRANSPORTE!$A$4:$B$99,2,0),"")</f>
        <v/>
      </c>
      <c r="Y3959" s="127" t="str">
        <f>IFERROR(VLOOKUP(V3959,TRANSPORTE!$A$4:$C$99,3,0),"")</f>
        <v/>
      </c>
      <c r="Z3959" s="127" t="str">
        <f>IFERROR(VLOOKUP(V3959,TRANSPORTE!$A$4:$D$99,4,0),"")</f>
        <v/>
      </c>
      <c r="AA3959" s="127" t="str">
        <f>IFERROR(VLOOKUP(V3959,TRANSPORTE!$A$4:$E$99,5,0),"")</f>
        <v/>
      </c>
      <c r="AB3959" s="127" t="str">
        <f t="shared" si="448"/>
        <v/>
      </c>
      <c r="AC3959" s="127" t="str">
        <f t="shared" si="447"/>
        <v/>
      </c>
      <c r="AE3959" s="132" t="str">
        <f t="shared" si="445"/>
        <v/>
      </c>
      <c r="AH3959" s="127" t="str">
        <f t="shared" si="444"/>
        <v/>
      </c>
    </row>
    <row r="3960" spans="2:34" x14ac:dyDescent="0.3">
      <c r="B3960" s="127" t="str">
        <f t="shared" si="442"/>
        <v/>
      </c>
      <c r="C3960" s="127" t="str">
        <f t="shared" si="443"/>
        <v/>
      </c>
      <c r="E3960" s="159"/>
      <c r="F3960" s="148" t="str">
        <f>IFERROR(VLOOKUP(CONCATENATE(G3960,E3960),LOTES!$A$6:$D$1002,4,0),"")</f>
        <v/>
      </c>
      <c r="H3960" s="136" t="str">
        <f>IFERROR(VLOOKUP(CONCATENATE(G3960,E3960),LOTES!$A$6:$F$1000,6,0),"")</f>
        <v/>
      </c>
      <c r="I3960" s="132" t="str">
        <f t="shared" si="446"/>
        <v/>
      </c>
      <c r="R3960" s="132" t="str">
        <f>IFERROR(VLOOKUP(Q3960,PROVEEDORES!$A$2:$B$100,2,0),"")</f>
        <v/>
      </c>
      <c r="U3960" s="127" t="str">
        <f>IFERROR(VLOOKUP(V3960,TRANSPORTE!$A$4:$B$99,2,0),"")</f>
        <v/>
      </c>
      <c r="Y3960" s="127" t="str">
        <f>IFERROR(VLOOKUP(V3960,TRANSPORTE!$A$4:$C$99,3,0),"")</f>
        <v/>
      </c>
      <c r="Z3960" s="127" t="str">
        <f>IFERROR(VLOOKUP(V3960,TRANSPORTE!$A$4:$D$99,4,0),"")</f>
        <v/>
      </c>
      <c r="AA3960" s="127" t="str">
        <f>IFERROR(VLOOKUP(V3960,TRANSPORTE!$A$4:$E$99,5,0),"")</f>
        <v/>
      </c>
      <c r="AB3960" s="127" t="str">
        <f t="shared" si="448"/>
        <v/>
      </c>
      <c r="AC3960" s="127" t="str">
        <f t="shared" si="447"/>
        <v/>
      </c>
      <c r="AE3960" s="132" t="str">
        <f t="shared" si="445"/>
        <v/>
      </c>
      <c r="AH3960" s="127" t="str">
        <f t="shared" si="444"/>
        <v/>
      </c>
    </row>
    <row r="3961" spans="2:34" x14ac:dyDescent="0.3">
      <c r="B3961" s="127" t="str">
        <f t="shared" si="442"/>
        <v/>
      </c>
      <c r="C3961" s="127" t="str">
        <f t="shared" si="443"/>
        <v/>
      </c>
      <c r="E3961" s="159"/>
      <c r="F3961" s="148" t="str">
        <f>IFERROR(VLOOKUP(CONCATENATE(G3961,E3961),LOTES!$A$6:$D$1002,4,0),"")</f>
        <v/>
      </c>
      <c r="H3961" s="136" t="str">
        <f>IFERROR(VLOOKUP(CONCATENATE(G3961,E3961),LOTES!$A$6:$F$1000,6,0),"")</f>
        <v/>
      </c>
      <c r="I3961" s="132" t="str">
        <f t="shared" si="446"/>
        <v/>
      </c>
      <c r="R3961" s="132" t="str">
        <f>IFERROR(VLOOKUP(Q3961,PROVEEDORES!$A$2:$B$100,2,0),"")</f>
        <v/>
      </c>
      <c r="U3961" s="127" t="str">
        <f>IFERROR(VLOOKUP(V3961,TRANSPORTE!$A$4:$B$99,2,0),"")</f>
        <v/>
      </c>
      <c r="Y3961" s="127" t="str">
        <f>IFERROR(VLOOKUP(V3961,TRANSPORTE!$A$4:$C$99,3,0),"")</f>
        <v/>
      </c>
      <c r="Z3961" s="127" t="str">
        <f>IFERROR(VLOOKUP(V3961,TRANSPORTE!$A$4:$D$99,4,0),"")</f>
        <v/>
      </c>
      <c r="AA3961" s="127" t="str">
        <f>IFERROR(VLOOKUP(V3961,TRANSPORTE!$A$4:$E$99,5,0),"")</f>
        <v/>
      </c>
      <c r="AB3961" s="127" t="str">
        <f t="shared" si="448"/>
        <v/>
      </c>
      <c r="AC3961" s="127" t="str">
        <f t="shared" si="447"/>
        <v/>
      </c>
      <c r="AE3961" s="132" t="str">
        <f t="shared" si="445"/>
        <v/>
      </c>
      <c r="AH3961" s="127" t="str">
        <f t="shared" si="444"/>
        <v/>
      </c>
    </row>
    <row r="3962" spans="2:34" x14ac:dyDescent="0.3">
      <c r="B3962" s="127" t="str">
        <f t="shared" si="442"/>
        <v/>
      </c>
      <c r="C3962" s="127" t="str">
        <f t="shared" si="443"/>
        <v/>
      </c>
      <c r="E3962" s="159"/>
      <c r="F3962" s="148" t="str">
        <f>IFERROR(VLOOKUP(CONCATENATE(G3962,E3962),LOTES!$A$6:$D$1002,4,0),"")</f>
        <v/>
      </c>
      <c r="H3962" s="136" t="str">
        <f>IFERROR(VLOOKUP(CONCATENATE(G3962,E3962),LOTES!$A$6:$F$1000,6,0),"")</f>
        <v/>
      </c>
      <c r="I3962" s="132" t="str">
        <f t="shared" si="446"/>
        <v/>
      </c>
      <c r="R3962" s="132" t="str">
        <f>IFERROR(VLOOKUP(Q3962,PROVEEDORES!$A$2:$B$100,2,0),"")</f>
        <v/>
      </c>
      <c r="U3962" s="127" t="str">
        <f>IFERROR(VLOOKUP(V3962,TRANSPORTE!$A$4:$B$99,2,0),"")</f>
        <v/>
      </c>
      <c r="Y3962" s="127" t="str">
        <f>IFERROR(VLOOKUP(V3962,TRANSPORTE!$A$4:$C$99,3,0),"")</f>
        <v/>
      </c>
      <c r="Z3962" s="127" t="str">
        <f>IFERROR(VLOOKUP(V3962,TRANSPORTE!$A$4:$D$99,4,0),"")</f>
        <v/>
      </c>
      <c r="AA3962" s="127" t="str">
        <f>IFERROR(VLOOKUP(V3962,TRANSPORTE!$A$4:$E$99,5,0),"")</f>
        <v/>
      </c>
      <c r="AB3962" s="127" t="str">
        <f t="shared" si="448"/>
        <v/>
      </c>
      <c r="AC3962" s="127" t="str">
        <f t="shared" si="447"/>
        <v/>
      </c>
      <c r="AE3962" s="132" t="str">
        <f t="shared" si="445"/>
        <v/>
      </c>
      <c r="AH3962" s="127" t="str">
        <f t="shared" si="444"/>
        <v/>
      </c>
    </row>
    <row r="3963" spans="2:34" x14ac:dyDescent="0.3">
      <c r="B3963" s="127" t="str">
        <f t="shared" si="442"/>
        <v/>
      </c>
      <c r="C3963" s="127" t="str">
        <f t="shared" si="443"/>
        <v/>
      </c>
      <c r="E3963" s="159"/>
      <c r="F3963" s="148" t="str">
        <f>IFERROR(VLOOKUP(CONCATENATE(G3963,E3963),LOTES!$A$6:$D$1002,4,0),"")</f>
        <v/>
      </c>
      <c r="H3963" s="136" t="str">
        <f>IFERROR(VLOOKUP(CONCATENATE(G3963,E3963),LOTES!$A$6:$F$1000,6,0),"")</f>
        <v/>
      </c>
      <c r="I3963" s="132" t="str">
        <f t="shared" si="446"/>
        <v/>
      </c>
      <c r="R3963" s="132" t="str">
        <f>IFERROR(VLOOKUP(Q3963,PROVEEDORES!$A$2:$B$100,2,0),"")</f>
        <v/>
      </c>
      <c r="U3963" s="127" t="str">
        <f>IFERROR(VLOOKUP(V3963,TRANSPORTE!$A$4:$B$99,2,0),"")</f>
        <v/>
      </c>
      <c r="Y3963" s="127" t="str">
        <f>IFERROR(VLOOKUP(V3963,TRANSPORTE!$A$4:$C$99,3,0),"")</f>
        <v/>
      </c>
      <c r="Z3963" s="127" t="str">
        <f>IFERROR(VLOOKUP(V3963,TRANSPORTE!$A$4:$D$99,4,0),"")</f>
        <v/>
      </c>
      <c r="AA3963" s="127" t="str">
        <f>IFERROR(VLOOKUP(V3963,TRANSPORTE!$A$4:$E$99,5,0),"")</f>
        <v/>
      </c>
      <c r="AB3963" s="127" t="str">
        <f t="shared" si="448"/>
        <v/>
      </c>
      <c r="AC3963" s="127" t="str">
        <f t="shared" si="447"/>
        <v/>
      </c>
      <c r="AE3963" s="132" t="str">
        <f t="shared" si="445"/>
        <v/>
      </c>
      <c r="AH3963" s="127" t="str">
        <f t="shared" si="444"/>
        <v/>
      </c>
    </row>
    <row r="3964" spans="2:34" x14ac:dyDescent="0.3">
      <c r="B3964" s="127" t="str">
        <f t="shared" si="442"/>
        <v/>
      </c>
      <c r="C3964" s="127" t="str">
        <f t="shared" si="443"/>
        <v/>
      </c>
      <c r="E3964" s="159"/>
      <c r="F3964" s="148" t="str">
        <f>IFERROR(VLOOKUP(CONCATENATE(G3964,E3964),LOTES!$A$6:$D$1002,4,0),"")</f>
        <v/>
      </c>
      <c r="H3964" s="136" t="str">
        <f>IFERROR(VLOOKUP(CONCATENATE(G3964,E3964),LOTES!$A$6:$F$1000,6,0),"")</f>
        <v/>
      </c>
      <c r="I3964" s="132" t="str">
        <f t="shared" si="446"/>
        <v/>
      </c>
      <c r="R3964" s="132" t="str">
        <f>IFERROR(VLOOKUP(Q3964,PROVEEDORES!$A$2:$B$100,2,0),"")</f>
        <v/>
      </c>
      <c r="U3964" s="127" t="str">
        <f>IFERROR(VLOOKUP(V3964,TRANSPORTE!$A$4:$B$99,2,0),"")</f>
        <v/>
      </c>
      <c r="Y3964" s="127" t="str">
        <f>IFERROR(VLOOKUP(V3964,TRANSPORTE!$A$4:$C$99,3,0),"")</f>
        <v/>
      </c>
      <c r="Z3964" s="127" t="str">
        <f>IFERROR(VLOOKUP(V3964,TRANSPORTE!$A$4:$D$99,4,0),"")</f>
        <v/>
      </c>
      <c r="AA3964" s="127" t="str">
        <f>IFERROR(VLOOKUP(V3964,TRANSPORTE!$A$4:$E$99,5,0),"")</f>
        <v/>
      </c>
      <c r="AB3964" s="127" t="str">
        <f t="shared" si="448"/>
        <v/>
      </c>
      <c r="AC3964" s="127" t="str">
        <f t="shared" si="447"/>
        <v/>
      </c>
      <c r="AE3964" s="132" t="str">
        <f t="shared" si="445"/>
        <v/>
      </c>
      <c r="AH3964" s="127" t="str">
        <f t="shared" si="444"/>
        <v/>
      </c>
    </row>
    <row r="3965" spans="2:34" x14ac:dyDescent="0.3">
      <c r="B3965" s="127" t="str">
        <f t="shared" si="442"/>
        <v/>
      </c>
      <c r="C3965" s="127" t="str">
        <f t="shared" si="443"/>
        <v/>
      </c>
      <c r="E3965" s="159"/>
      <c r="F3965" s="148" t="str">
        <f>IFERROR(VLOOKUP(CONCATENATE(G3965,E3965),LOTES!$A$6:$D$1002,4,0),"")</f>
        <v/>
      </c>
      <c r="H3965" s="136" t="str">
        <f>IFERROR(VLOOKUP(CONCATENATE(G3965,E3965),LOTES!$A$6:$F$1000,6,0),"")</f>
        <v/>
      </c>
      <c r="I3965" s="132" t="str">
        <f t="shared" si="446"/>
        <v/>
      </c>
      <c r="R3965" s="132" t="str">
        <f>IFERROR(VLOOKUP(Q3965,PROVEEDORES!$A$2:$B$100,2,0),"")</f>
        <v/>
      </c>
      <c r="U3965" s="127" t="str">
        <f>IFERROR(VLOOKUP(V3965,TRANSPORTE!$A$4:$B$99,2,0),"")</f>
        <v/>
      </c>
      <c r="Y3965" s="127" t="str">
        <f>IFERROR(VLOOKUP(V3965,TRANSPORTE!$A$4:$C$99,3,0),"")</f>
        <v/>
      </c>
      <c r="Z3965" s="127" t="str">
        <f>IFERROR(VLOOKUP(V3965,TRANSPORTE!$A$4:$D$99,4,0),"")</f>
        <v/>
      </c>
      <c r="AA3965" s="127" t="str">
        <f>IFERROR(VLOOKUP(V3965,TRANSPORTE!$A$4:$E$99,5,0),"")</f>
        <v/>
      </c>
      <c r="AB3965" s="127" t="str">
        <f t="shared" si="448"/>
        <v/>
      </c>
      <c r="AC3965" s="127" t="str">
        <f t="shared" si="447"/>
        <v/>
      </c>
      <c r="AE3965" s="132" t="str">
        <f t="shared" si="445"/>
        <v/>
      </c>
      <c r="AH3965" s="127" t="str">
        <f t="shared" si="444"/>
        <v/>
      </c>
    </row>
    <row r="3966" spans="2:34" x14ac:dyDescent="0.3">
      <c r="B3966" s="127" t="str">
        <f t="shared" si="442"/>
        <v/>
      </c>
      <c r="C3966" s="127" t="str">
        <f t="shared" si="443"/>
        <v/>
      </c>
      <c r="E3966" s="159"/>
      <c r="F3966" s="148" t="str">
        <f>IFERROR(VLOOKUP(CONCATENATE(G3966,E3966),LOTES!$A$6:$D$1002,4,0),"")</f>
        <v/>
      </c>
      <c r="H3966" s="136" t="str">
        <f>IFERROR(VLOOKUP(CONCATENATE(G3966,E3966),LOTES!$A$6:$F$1000,6,0),"")</f>
        <v/>
      </c>
      <c r="I3966" s="132" t="str">
        <f t="shared" si="446"/>
        <v/>
      </c>
      <c r="R3966" s="132" t="str">
        <f>IFERROR(VLOOKUP(Q3966,PROVEEDORES!$A$2:$B$100,2,0),"")</f>
        <v/>
      </c>
      <c r="U3966" s="127" t="str">
        <f>IFERROR(VLOOKUP(V3966,TRANSPORTE!$A$4:$B$99,2,0),"")</f>
        <v/>
      </c>
      <c r="Y3966" s="127" t="str">
        <f>IFERROR(VLOOKUP(V3966,TRANSPORTE!$A$4:$C$99,3,0),"")</f>
        <v/>
      </c>
      <c r="Z3966" s="127" t="str">
        <f>IFERROR(VLOOKUP(V3966,TRANSPORTE!$A$4:$D$99,4,0),"")</f>
        <v/>
      </c>
      <c r="AA3966" s="127" t="str">
        <f>IFERROR(VLOOKUP(V3966,TRANSPORTE!$A$4:$E$99,5,0),"")</f>
        <v/>
      </c>
      <c r="AB3966" s="127" t="str">
        <f t="shared" si="448"/>
        <v/>
      </c>
      <c r="AC3966" s="127" t="str">
        <f t="shared" si="447"/>
        <v/>
      </c>
      <c r="AE3966" s="132" t="str">
        <f t="shared" si="445"/>
        <v/>
      </c>
      <c r="AH3966" s="127" t="str">
        <f t="shared" si="444"/>
        <v/>
      </c>
    </row>
    <row r="3967" spans="2:34" x14ac:dyDescent="0.3">
      <c r="B3967" s="127" t="str">
        <f t="shared" ref="B3967:B4030" si="449">CONCATENATE(A3967,AB3967)</f>
        <v/>
      </c>
      <c r="C3967" s="127" t="str">
        <f t="shared" ref="C3967:C4030" si="450">CONCATENATE(N3967,I3967)</f>
        <v/>
      </c>
      <c r="E3967" s="159"/>
      <c r="F3967" s="148" t="str">
        <f>IFERROR(VLOOKUP(CONCATENATE(G3967,E3967),LOTES!$A$6:$D$1002,4,0),"")</f>
        <v/>
      </c>
      <c r="H3967" s="136" t="str">
        <f>IFERROR(VLOOKUP(CONCATENATE(G3967,E3967),LOTES!$A$6:$F$1000,6,0),"")</f>
        <v/>
      </c>
      <c r="I3967" s="132" t="str">
        <f t="shared" si="446"/>
        <v/>
      </c>
      <c r="R3967" s="132" t="str">
        <f>IFERROR(VLOOKUP(Q3967,PROVEEDORES!$A$2:$B$100,2,0),"")</f>
        <v/>
      </c>
      <c r="U3967" s="127" t="str">
        <f>IFERROR(VLOOKUP(V3967,TRANSPORTE!$A$4:$B$99,2,0),"")</f>
        <v/>
      </c>
      <c r="Y3967" s="127" t="str">
        <f>IFERROR(VLOOKUP(V3967,TRANSPORTE!$A$4:$C$99,3,0),"")</f>
        <v/>
      </c>
      <c r="Z3967" s="127" t="str">
        <f>IFERROR(VLOOKUP(V3967,TRANSPORTE!$A$4:$D$99,4,0),"")</f>
        <v/>
      </c>
      <c r="AA3967" s="127" t="str">
        <f>IFERROR(VLOOKUP(V3967,TRANSPORTE!$A$4:$E$99,5,0),"")</f>
        <v/>
      </c>
      <c r="AB3967" s="127" t="str">
        <f t="shared" si="448"/>
        <v/>
      </c>
      <c r="AC3967" s="127" t="str">
        <f t="shared" si="447"/>
        <v/>
      </c>
      <c r="AE3967" s="132" t="str">
        <f t="shared" si="445"/>
        <v/>
      </c>
      <c r="AH3967" s="127" t="str">
        <f t="shared" ref="AH3967:AH4030" si="451">CONCATENATE(N3967,F3967)</f>
        <v/>
      </c>
    </row>
    <row r="3968" spans="2:34" x14ac:dyDescent="0.3">
      <c r="B3968" s="127" t="str">
        <f t="shared" si="449"/>
        <v/>
      </c>
      <c r="C3968" s="127" t="str">
        <f t="shared" si="450"/>
        <v/>
      </c>
      <c r="E3968" s="159"/>
      <c r="F3968" s="148" t="str">
        <f>IFERROR(VLOOKUP(CONCATENATE(G3968,E3968),LOTES!$A$6:$D$1002,4,0),"")</f>
        <v/>
      </c>
      <c r="H3968" s="136" t="str">
        <f>IFERROR(VLOOKUP(CONCATENATE(G3968,E3968),LOTES!$A$6:$F$1000,6,0),"")</f>
        <v/>
      </c>
      <c r="I3968" s="132" t="str">
        <f t="shared" si="446"/>
        <v/>
      </c>
      <c r="R3968" s="132" t="str">
        <f>IFERROR(VLOOKUP(Q3968,PROVEEDORES!$A$2:$B$100,2,0),"")</f>
        <v/>
      </c>
      <c r="U3968" s="127" t="str">
        <f>IFERROR(VLOOKUP(V3968,TRANSPORTE!$A$4:$B$99,2,0),"")</f>
        <v/>
      </c>
      <c r="Y3968" s="127" t="str">
        <f>IFERROR(VLOOKUP(V3968,TRANSPORTE!$A$4:$C$99,3,0),"")</f>
        <v/>
      </c>
      <c r="Z3968" s="127" t="str">
        <f>IFERROR(VLOOKUP(V3968,TRANSPORTE!$A$4:$D$99,4,0),"")</f>
        <v/>
      </c>
      <c r="AA3968" s="127" t="str">
        <f>IFERROR(VLOOKUP(V3968,TRANSPORTE!$A$4:$E$99,5,0),"")</f>
        <v/>
      </c>
      <c r="AB3968" s="127" t="str">
        <f t="shared" si="448"/>
        <v/>
      </c>
      <c r="AC3968" s="127" t="str">
        <f t="shared" si="447"/>
        <v/>
      </c>
      <c r="AE3968" s="132" t="str">
        <f t="shared" si="445"/>
        <v/>
      </c>
      <c r="AH3968" s="127" t="str">
        <f t="shared" si="451"/>
        <v/>
      </c>
    </row>
    <row r="3969" spans="2:34" x14ac:dyDescent="0.3">
      <c r="B3969" s="127" t="str">
        <f t="shared" si="449"/>
        <v/>
      </c>
      <c r="C3969" s="127" t="str">
        <f t="shared" si="450"/>
        <v/>
      </c>
      <c r="E3969" s="159"/>
      <c r="F3969" s="148" t="str">
        <f>IFERROR(VLOOKUP(CONCATENATE(G3969,E3969),LOTES!$A$6:$D$1002,4,0),"")</f>
        <v/>
      </c>
      <c r="H3969" s="136" t="str">
        <f>IFERROR(VLOOKUP(CONCATENATE(G3969,E3969),LOTES!$A$6:$F$1000,6,0),"")</f>
        <v/>
      </c>
      <c r="I3969" s="132" t="str">
        <f t="shared" si="446"/>
        <v/>
      </c>
      <c r="R3969" s="132" t="str">
        <f>IFERROR(VLOOKUP(Q3969,PROVEEDORES!$A$2:$B$100,2,0),"")</f>
        <v/>
      </c>
      <c r="U3969" s="127" t="str">
        <f>IFERROR(VLOOKUP(V3969,TRANSPORTE!$A$4:$B$99,2,0),"")</f>
        <v/>
      </c>
      <c r="Y3969" s="127" t="str">
        <f>IFERROR(VLOOKUP(V3969,TRANSPORTE!$A$4:$C$99,3,0),"")</f>
        <v/>
      </c>
      <c r="Z3969" s="127" t="str">
        <f>IFERROR(VLOOKUP(V3969,TRANSPORTE!$A$4:$D$99,4,0),"")</f>
        <v/>
      </c>
      <c r="AA3969" s="127" t="str">
        <f>IFERROR(VLOOKUP(V3969,TRANSPORTE!$A$4:$E$99,5,0),"")</f>
        <v/>
      </c>
      <c r="AB3969" s="127" t="str">
        <f t="shared" si="448"/>
        <v/>
      </c>
      <c r="AC3969" s="127" t="str">
        <f t="shared" si="447"/>
        <v/>
      </c>
      <c r="AE3969" s="132" t="str">
        <f t="shared" si="445"/>
        <v/>
      </c>
      <c r="AH3969" s="127" t="str">
        <f t="shared" si="451"/>
        <v/>
      </c>
    </row>
    <row r="3970" spans="2:34" x14ac:dyDescent="0.3">
      <c r="B3970" s="127" t="str">
        <f t="shared" si="449"/>
        <v/>
      </c>
      <c r="C3970" s="127" t="str">
        <f t="shared" si="450"/>
        <v/>
      </c>
      <c r="E3970" s="159"/>
      <c r="F3970" s="148" t="str">
        <f>IFERROR(VLOOKUP(CONCATENATE(G3970,E3970),LOTES!$A$6:$D$1002,4,0),"")</f>
        <v/>
      </c>
      <c r="H3970" s="136" t="str">
        <f>IFERROR(VLOOKUP(CONCATENATE(G3970,E3970),LOTES!$A$6:$F$1000,6,0),"")</f>
        <v/>
      </c>
      <c r="I3970" s="132" t="str">
        <f t="shared" si="446"/>
        <v/>
      </c>
      <c r="R3970" s="132" t="str">
        <f>IFERROR(VLOOKUP(Q3970,PROVEEDORES!$A$2:$B$100,2,0),"")</f>
        <v/>
      </c>
      <c r="U3970" s="127" t="str">
        <f>IFERROR(VLOOKUP(V3970,TRANSPORTE!$A$4:$B$99,2,0),"")</f>
        <v/>
      </c>
      <c r="Y3970" s="127" t="str">
        <f>IFERROR(VLOOKUP(V3970,TRANSPORTE!$A$4:$C$99,3,0),"")</f>
        <v/>
      </c>
      <c r="Z3970" s="127" t="str">
        <f>IFERROR(VLOOKUP(V3970,TRANSPORTE!$A$4:$D$99,4,0),"")</f>
        <v/>
      </c>
      <c r="AA3970" s="127" t="str">
        <f>IFERROR(VLOOKUP(V3970,TRANSPORTE!$A$4:$E$99,5,0),"")</f>
        <v/>
      </c>
      <c r="AB3970" s="127" t="str">
        <f t="shared" si="448"/>
        <v/>
      </c>
      <c r="AC3970" s="127" t="str">
        <f t="shared" si="447"/>
        <v/>
      </c>
      <c r="AE3970" s="132" t="str">
        <f t="shared" ref="AE3970:AE4033" si="452">IF(N3970&lt;&gt;"",IF(N3970=N3969,AE3969,AE3969+1),"")</f>
        <v/>
      </c>
      <c r="AH3970" s="127" t="str">
        <f t="shared" si="451"/>
        <v/>
      </c>
    </row>
    <row r="3971" spans="2:34" x14ac:dyDescent="0.3">
      <c r="B3971" s="127" t="str">
        <f t="shared" si="449"/>
        <v/>
      </c>
      <c r="C3971" s="127" t="str">
        <f t="shared" si="450"/>
        <v/>
      </c>
      <c r="E3971" s="159"/>
      <c r="F3971" s="148" t="str">
        <f>IFERROR(VLOOKUP(CONCATENATE(G3971,E3971),LOTES!$A$6:$D$1002,4,0),"")</f>
        <v/>
      </c>
      <c r="H3971" s="136" t="str">
        <f>IFERROR(VLOOKUP(CONCATENATE(G3971,E3971),LOTES!$A$6:$F$1000,6,0),"")</f>
        <v/>
      </c>
      <c r="I3971" s="132" t="str">
        <f t="shared" si="446"/>
        <v/>
      </c>
      <c r="R3971" s="132" t="str">
        <f>IFERROR(VLOOKUP(Q3971,PROVEEDORES!$A$2:$B$100,2,0),"")</f>
        <v/>
      </c>
      <c r="U3971" s="127" t="str">
        <f>IFERROR(VLOOKUP(V3971,TRANSPORTE!$A$4:$B$99,2,0),"")</f>
        <v/>
      </c>
      <c r="Y3971" s="127" t="str">
        <f>IFERROR(VLOOKUP(V3971,TRANSPORTE!$A$4:$C$99,3,0),"")</f>
        <v/>
      </c>
      <c r="Z3971" s="127" t="str">
        <f>IFERROR(VLOOKUP(V3971,TRANSPORTE!$A$4:$D$99,4,0),"")</f>
        <v/>
      </c>
      <c r="AA3971" s="127" t="str">
        <f>IFERROR(VLOOKUP(V3971,TRANSPORTE!$A$4:$E$99,5,0),"")</f>
        <v/>
      </c>
      <c r="AB3971" s="127" t="str">
        <f t="shared" si="448"/>
        <v/>
      </c>
      <c r="AC3971" s="127" t="str">
        <f t="shared" si="447"/>
        <v/>
      </c>
      <c r="AE3971" s="132" t="str">
        <f t="shared" si="452"/>
        <v/>
      </c>
      <c r="AH3971" s="127" t="str">
        <f t="shared" si="451"/>
        <v/>
      </c>
    </row>
    <row r="3972" spans="2:34" x14ac:dyDescent="0.3">
      <c r="B3972" s="127" t="str">
        <f t="shared" si="449"/>
        <v/>
      </c>
      <c r="C3972" s="127" t="str">
        <f t="shared" si="450"/>
        <v/>
      </c>
      <c r="E3972" s="159"/>
      <c r="F3972" s="148" t="str">
        <f>IFERROR(VLOOKUP(CONCATENATE(G3972,E3972),LOTES!$A$6:$D$1002,4,0),"")</f>
        <v/>
      </c>
      <c r="H3972" s="136" t="str">
        <f>IFERROR(VLOOKUP(CONCATENATE(G3972,E3972),LOTES!$A$6:$F$1000,6,0),"")</f>
        <v/>
      </c>
      <c r="I3972" s="132" t="str">
        <f t="shared" si="446"/>
        <v/>
      </c>
      <c r="R3972" s="132" t="str">
        <f>IFERROR(VLOOKUP(Q3972,PROVEEDORES!$A$2:$B$100,2,0),"")</f>
        <v/>
      </c>
      <c r="U3972" s="127" t="str">
        <f>IFERROR(VLOOKUP(V3972,TRANSPORTE!$A$4:$B$99,2,0),"")</f>
        <v/>
      </c>
      <c r="Y3972" s="127" t="str">
        <f>IFERROR(VLOOKUP(V3972,TRANSPORTE!$A$4:$C$99,3,0),"")</f>
        <v/>
      </c>
      <c r="Z3972" s="127" t="str">
        <f>IFERROR(VLOOKUP(V3972,TRANSPORTE!$A$4:$D$99,4,0),"")</f>
        <v/>
      </c>
      <c r="AA3972" s="127" t="str">
        <f>IFERROR(VLOOKUP(V3972,TRANSPORTE!$A$4:$E$99,5,0),"")</f>
        <v/>
      </c>
      <c r="AB3972" s="127" t="str">
        <f t="shared" si="448"/>
        <v/>
      </c>
      <c r="AC3972" s="127" t="str">
        <f t="shared" si="447"/>
        <v/>
      </c>
      <c r="AE3972" s="132" t="str">
        <f t="shared" si="452"/>
        <v/>
      </c>
      <c r="AH3972" s="127" t="str">
        <f t="shared" si="451"/>
        <v/>
      </c>
    </row>
    <row r="3973" spans="2:34" x14ac:dyDescent="0.3">
      <c r="B3973" s="127" t="str">
        <f t="shared" si="449"/>
        <v/>
      </c>
      <c r="C3973" s="127" t="str">
        <f t="shared" si="450"/>
        <v/>
      </c>
      <c r="E3973" s="159"/>
      <c r="F3973" s="148" t="str">
        <f>IFERROR(VLOOKUP(CONCATENATE(G3973,E3973),LOTES!$A$6:$D$1002,4,0),"")</f>
        <v/>
      </c>
      <c r="H3973" s="136" t="str">
        <f>IFERROR(VLOOKUP(CONCATENATE(G3973,E3973),LOTES!$A$6:$F$1000,6,0),"")</f>
        <v/>
      </c>
      <c r="I3973" s="132" t="str">
        <f t="shared" si="446"/>
        <v/>
      </c>
      <c r="R3973" s="132" t="str">
        <f>IFERROR(VLOOKUP(Q3973,PROVEEDORES!$A$2:$B$100,2,0),"")</f>
        <v/>
      </c>
      <c r="U3973" s="127" t="str">
        <f>IFERROR(VLOOKUP(V3973,TRANSPORTE!$A$4:$B$99,2,0),"")</f>
        <v/>
      </c>
      <c r="Y3973" s="127" t="str">
        <f>IFERROR(VLOOKUP(V3973,TRANSPORTE!$A$4:$C$99,3,0),"")</f>
        <v/>
      </c>
      <c r="Z3973" s="127" t="str">
        <f>IFERROR(VLOOKUP(V3973,TRANSPORTE!$A$4:$D$99,4,0),"")</f>
        <v/>
      </c>
      <c r="AA3973" s="127" t="str">
        <f>IFERROR(VLOOKUP(V3973,TRANSPORTE!$A$4:$E$99,5,0),"")</f>
        <v/>
      </c>
      <c r="AB3973" s="127" t="str">
        <f t="shared" si="448"/>
        <v/>
      </c>
      <c r="AC3973" s="127" t="str">
        <f t="shared" si="447"/>
        <v/>
      </c>
      <c r="AE3973" s="132" t="str">
        <f t="shared" si="452"/>
        <v/>
      </c>
      <c r="AH3973" s="127" t="str">
        <f t="shared" si="451"/>
        <v/>
      </c>
    </row>
    <row r="3974" spans="2:34" x14ac:dyDescent="0.3">
      <c r="B3974" s="127" t="str">
        <f t="shared" si="449"/>
        <v/>
      </c>
      <c r="C3974" s="127" t="str">
        <f t="shared" si="450"/>
        <v/>
      </c>
      <c r="E3974" s="159"/>
      <c r="F3974" s="148" t="str">
        <f>IFERROR(VLOOKUP(CONCATENATE(G3974,E3974),LOTES!$A$6:$D$1002,4,0),"")</f>
        <v/>
      </c>
      <c r="H3974" s="136" t="str">
        <f>IFERROR(VLOOKUP(CONCATENATE(G3974,E3974),LOTES!$A$6:$F$1000,6,0),"")</f>
        <v/>
      </c>
      <c r="I3974" s="132" t="str">
        <f t="shared" ref="I3974:I4037" si="453">IF(E3974&lt;&gt;"",IFERROR(IF(N3974&lt;&gt;N3973,1,IF(E3974=E3973,I3973,I3973+1)),""),"")</f>
        <v/>
      </c>
      <c r="R3974" s="132" t="str">
        <f>IFERROR(VLOOKUP(Q3974,PROVEEDORES!$A$2:$B$100,2,0),"")</f>
        <v/>
      </c>
      <c r="U3974" s="127" t="str">
        <f>IFERROR(VLOOKUP(V3974,TRANSPORTE!$A$4:$B$99,2,0),"")</f>
        <v/>
      </c>
      <c r="Y3974" s="127" t="str">
        <f>IFERROR(VLOOKUP(V3974,TRANSPORTE!$A$4:$C$99,3,0),"")</f>
        <v/>
      </c>
      <c r="Z3974" s="127" t="str">
        <f>IFERROR(VLOOKUP(V3974,TRANSPORTE!$A$4:$D$99,4,0),"")</f>
        <v/>
      </c>
      <c r="AA3974" s="127" t="str">
        <f>IFERROR(VLOOKUP(V3974,TRANSPORTE!$A$4:$E$99,5,0),"")</f>
        <v/>
      </c>
      <c r="AB3974" s="127" t="str">
        <f t="shared" si="448"/>
        <v/>
      </c>
      <c r="AC3974" s="127" t="str">
        <f t="shared" ref="AC3974:AC4037" si="454">IF(N3974&lt;&gt;"",1,"")</f>
        <v/>
      </c>
      <c r="AE3974" s="132" t="str">
        <f t="shared" si="452"/>
        <v/>
      </c>
      <c r="AH3974" s="127" t="str">
        <f t="shared" si="451"/>
        <v/>
      </c>
    </row>
    <row r="3975" spans="2:34" x14ac:dyDescent="0.3">
      <c r="B3975" s="127" t="str">
        <f t="shared" si="449"/>
        <v/>
      </c>
      <c r="C3975" s="127" t="str">
        <f t="shared" si="450"/>
        <v/>
      </c>
      <c r="E3975" s="159"/>
      <c r="F3975" s="148" t="str">
        <f>IFERROR(VLOOKUP(CONCATENATE(G3975,E3975),LOTES!$A$6:$D$1002,4,0),"")</f>
        <v/>
      </c>
      <c r="H3975" s="136" t="str">
        <f>IFERROR(VLOOKUP(CONCATENATE(G3975,E3975),LOTES!$A$6:$F$1000,6,0),"")</f>
        <v/>
      </c>
      <c r="I3975" s="132" t="str">
        <f t="shared" si="453"/>
        <v/>
      </c>
      <c r="R3975" s="132" t="str">
        <f>IFERROR(VLOOKUP(Q3975,PROVEEDORES!$A$2:$B$100,2,0),"")</f>
        <v/>
      </c>
      <c r="U3975" s="127" t="str">
        <f>IFERROR(VLOOKUP(V3975,TRANSPORTE!$A$4:$B$99,2,0),"")</f>
        <v/>
      </c>
      <c r="Y3975" s="127" t="str">
        <f>IFERROR(VLOOKUP(V3975,TRANSPORTE!$A$4:$C$99,3,0),"")</f>
        <v/>
      </c>
      <c r="Z3975" s="127" t="str">
        <f>IFERROR(VLOOKUP(V3975,TRANSPORTE!$A$4:$D$99,4,0),"")</f>
        <v/>
      </c>
      <c r="AA3975" s="127" t="str">
        <f>IFERROR(VLOOKUP(V3975,TRANSPORTE!$A$4:$E$99,5,0),"")</f>
        <v/>
      </c>
      <c r="AB3975" s="127" t="str">
        <f t="shared" si="448"/>
        <v/>
      </c>
      <c r="AC3975" s="127" t="str">
        <f t="shared" si="454"/>
        <v/>
      </c>
      <c r="AE3975" s="132" t="str">
        <f t="shared" si="452"/>
        <v/>
      </c>
      <c r="AH3975" s="127" t="str">
        <f t="shared" si="451"/>
        <v/>
      </c>
    </row>
    <row r="3976" spans="2:34" x14ac:dyDescent="0.3">
      <c r="B3976" s="127" t="str">
        <f t="shared" si="449"/>
        <v/>
      </c>
      <c r="C3976" s="127" t="str">
        <f t="shared" si="450"/>
        <v/>
      </c>
      <c r="E3976" s="159"/>
      <c r="F3976" s="148" t="str">
        <f>IFERROR(VLOOKUP(CONCATENATE(G3976,E3976),LOTES!$A$6:$D$1002,4,0),"")</f>
        <v/>
      </c>
      <c r="H3976" s="136" t="str">
        <f>IFERROR(VLOOKUP(CONCATENATE(G3976,E3976),LOTES!$A$6:$F$1000,6,0),"")</f>
        <v/>
      </c>
      <c r="I3976" s="132" t="str">
        <f t="shared" si="453"/>
        <v/>
      </c>
      <c r="R3976" s="132" t="str">
        <f>IFERROR(VLOOKUP(Q3976,PROVEEDORES!$A$2:$B$100,2,0),"")</f>
        <v/>
      </c>
      <c r="U3976" s="127" t="str">
        <f>IFERROR(VLOOKUP(V3976,TRANSPORTE!$A$4:$B$99,2,0),"")</f>
        <v/>
      </c>
      <c r="Y3976" s="127" t="str">
        <f>IFERROR(VLOOKUP(V3976,TRANSPORTE!$A$4:$C$99,3,0),"")</f>
        <v/>
      </c>
      <c r="Z3976" s="127" t="str">
        <f>IFERROR(VLOOKUP(V3976,TRANSPORTE!$A$4:$D$99,4,0),"")</f>
        <v/>
      </c>
      <c r="AA3976" s="127" t="str">
        <f>IFERROR(VLOOKUP(V3976,TRANSPORTE!$A$4:$E$99,5,0),"")</f>
        <v/>
      </c>
      <c r="AB3976" s="127" t="str">
        <f t="shared" si="448"/>
        <v/>
      </c>
      <c r="AC3976" s="127" t="str">
        <f t="shared" si="454"/>
        <v/>
      </c>
      <c r="AE3976" s="132" t="str">
        <f t="shared" si="452"/>
        <v/>
      </c>
      <c r="AH3976" s="127" t="str">
        <f t="shared" si="451"/>
        <v/>
      </c>
    </row>
    <row r="3977" spans="2:34" x14ac:dyDescent="0.3">
      <c r="B3977" s="127" t="str">
        <f t="shared" si="449"/>
        <v/>
      </c>
      <c r="C3977" s="127" t="str">
        <f t="shared" si="450"/>
        <v/>
      </c>
      <c r="E3977" s="159"/>
      <c r="F3977" s="148" t="str">
        <f>IFERROR(VLOOKUP(CONCATENATE(G3977,E3977),LOTES!$A$6:$D$1002,4,0),"")</f>
        <v/>
      </c>
      <c r="H3977" s="136" t="str">
        <f>IFERROR(VLOOKUP(CONCATENATE(G3977,E3977),LOTES!$A$6:$F$1000,6,0),"")</f>
        <v/>
      </c>
      <c r="I3977" s="132" t="str">
        <f t="shared" si="453"/>
        <v/>
      </c>
      <c r="R3977" s="132" t="str">
        <f>IFERROR(VLOOKUP(Q3977,PROVEEDORES!$A$2:$B$100,2,0),"")</f>
        <v/>
      </c>
      <c r="U3977" s="127" t="str">
        <f>IFERROR(VLOOKUP(V3977,TRANSPORTE!$A$4:$B$99,2,0),"")</f>
        <v/>
      </c>
      <c r="Y3977" s="127" t="str">
        <f>IFERROR(VLOOKUP(V3977,TRANSPORTE!$A$4:$C$99,3,0),"")</f>
        <v/>
      </c>
      <c r="Z3977" s="127" t="str">
        <f>IFERROR(VLOOKUP(V3977,TRANSPORTE!$A$4:$D$99,4,0),"")</f>
        <v/>
      </c>
      <c r="AA3977" s="127" t="str">
        <f>IFERROR(VLOOKUP(V3977,TRANSPORTE!$A$4:$E$99,5,0),"")</f>
        <v/>
      </c>
      <c r="AB3977" s="127" t="str">
        <f t="shared" si="448"/>
        <v/>
      </c>
      <c r="AC3977" s="127" t="str">
        <f t="shared" si="454"/>
        <v/>
      </c>
      <c r="AE3977" s="132" t="str">
        <f t="shared" si="452"/>
        <v/>
      </c>
      <c r="AH3977" s="127" t="str">
        <f t="shared" si="451"/>
        <v/>
      </c>
    </row>
    <row r="3978" spans="2:34" x14ac:dyDescent="0.3">
      <c r="B3978" s="127" t="str">
        <f t="shared" si="449"/>
        <v/>
      </c>
      <c r="C3978" s="127" t="str">
        <f t="shared" si="450"/>
        <v/>
      </c>
      <c r="E3978" s="159"/>
      <c r="F3978" s="148" t="str">
        <f>IFERROR(VLOOKUP(CONCATENATE(G3978,E3978),LOTES!$A$6:$D$1002,4,0),"")</f>
        <v/>
      </c>
      <c r="H3978" s="136" t="str">
        <f>IFERROR(VLOOKUP(CONCATENATE(G3978,E3978),LOTES!$A$6:$F$1000,6,0),"")</f>
        <v/>
      </c>
      <c r="I3978" s="132" t="str">
        <f t="shared" si="453"/>
        <v/>
      </c>
      <c r="R3978" s="132" t="str">
        <f>IFERROR(VLOOKUP(Q3978,PROVEEDORES!$A$2:$B$100,2,0),"")</f>
        <v/>
      </c>
      <c r="U3978" s="127" t="str">
        <f>IFERROR(VLOOKUP(V3978,TRANSPORTE!$A$4:$B$99,2,0),"")</f>
        <v/>
      </c>
      <c r="Y3978" s="127" t="str">
        <f>IFERROR(VLOOKUP(V3978,TRANSPORTE!$A$4:$C$99,3,0),"")</f>
        <v/>
      </c>
      <c r="Z3978" s="127" t="str">
        <f>IFERROR(VLOOKUP(V3978,TRANSPORTE!$A$4:$D$99,4,0),"")</f>
        <v/>
      </c>
      <c r="AA3978" s="127" t="str">
        <f>IFERROR(VLOOKUP(V3978,TRANSPORTE!$A$4:$E$99,5,0),"")</f>
        <v/>
      </c>
      <c r="AB3978" s="127" t="str">
        <f t="shared" si="448"/>
        <v/>
      </c>
      <c r="AC3978" s="127" t="str">
        <f t="shared" si="454"/>
        <v/>
      </c>
      <c r="AE3978" s="132" t="str">
        <f t="shared" si="452"/>
        <v/>
      </c>
      <c r="AH3978" s="127" t="str">
        <f t="shared" si="451"/>
        <v/>
      </c>
    </row>
    <row r="3979" spans="2:34" x14ac:dyDescent="0.3">
      <c r="B3979" s="127" t="str">
        <f t="shared" si="449"/>
        <v/>
      </c>
      <c r="C3979" s="127" t="str">
        <f t="shared" si="450"/>
        <v/>
      </c>
      <c r="E3979" s="159"/>
      <c r="F3979" s="148" t="str">
        <f>IFERROR(VLOOKUP(CONCATENATE(G3979,E3979),LOTES!$A$6:$D$1002,4,0),"")</f>
        <v/>
      </c>
      <c r="H3979" s="136" t="str">
        <f>IFERROR(VLOOKUP(CONCATENATE(G3979,E3979),LOTES!$A$6:$F$1000,6,0),"")</f>
        <v/>
      </c>
      <c r="I3979" s="132" t="str">
        <f t="shared" si="453"/>
        <v/>
      </c>
      <c r="R3979" s="132" t="str">
        <f>IFERROR(VLOOKUP(Q3979,PROVEEDORES!$A$2:$B$100,2,0),"")</f>
        <v/>
      </c>
      <c r="U3979" s="127" t="str">
        <f>IFERROR(VLOOKUP(V3979,TRANSPORTE!$A$4:$B$99,2,0),"")</f>
        <v/>
      </c>
      <c r="Y3979" s="127" t="str">
        <f>IFERROR(VLOOKUP(V3979,TRANSPORTE!$A$4:$C$99,3,0),"")</f>
        <v/>
      </c>
      <c r="Z3979" s="127" t="str">
        <f>IFERROR(VLOOKUP(V3979,TRANSPORTE!$A$4:$D$99,4,0),"")</f>
        <v/>
      </c>
      <c r="AA3979" s="127" t="str">
        <f>IFERROR(VLOOKUP(V3979,TRANSPORTE!$A$4:$E$99,5,0),"")</f>
        <v/>
      </c>
      <c r="AB3979" s="127" t="str">
        <f t="shared" ref="AB3979:AB4042" si="455">IF(N3979&lt;&gt;"",IF(A3979&lt;&gt;A3978,1,IF(N3979=N3978,AB3978,AB3978+1)),"")</f>
        <v/>
      </c>
      <c r="AC3979" s="127" t="str">
        <f t="shared" si="454"/>
        <v/>
      </c>
      <c r="AE3979" s="132" t="str">
        <f t="shared" si="452"/>
        <v/>
      </c>
      <c r="AH3979" s="127" t="str">
        <f t="shared" si="451"/>
        <v/>
      </c>
    </row>
    <row r="3980" spans="2:34" x14ac:dyDescent="0.3">
      <c r="B3980" s="127" t="str">
        <f t="shared" si="449"/>
        <v/>
      </c>
      <c r="C3980" s="127" t="str">
        <f t="shared" si="450"/>
        <v/>
      </c>
      <c r="E3980" s="159"/>
      <c r="F3980" s="148" t="str">
        <f>IFERROR(VLOOKUP(CONCATENATE(G3980,E3980),LOTES!$A$6:$D$1002,4,0),"")</f>
        <v/>
      </c>
      <c r="H3980" s="136" t="str">
        <f>IFERROR(VLOOKUP(CONCATENATE(G3980,E3980),LOTES!$A$6:$F$1000,6,0),"")</f>
        <v/>
      </c>
      <c r="I3980" s="132" t="str">
        <f t="shared" si="453"/>
        <v/>
      </c>
      <c r="R3980" s="132" t="str">
        <f>IFERROR(VLOOKUP(Q3980,PROVEEDORES!$A$2:$B$100,2,0),"")</f>
        <v/>
      </c>
      <c r="U3980" s="127" t="str">
        <f>IFERROR(VLOOKUP(V3980,TRANSPORTE!$A$4:$B$99,2,0),"")</f>
        <v/>
      </c>
      <c r="Y3980" s="127" t="str">
        <f>IFERROR(VLOOKUP(V3980,TRANSPORTE!$A$4:$C$99,3,0),"")</f>
        <v/>
      </c>
      <c r="Z3980" s="127" t="str">
        <f>IFERROR(VLOOKUP(V3980,TRANSPORTE!$A$4:$D$99,4,0),"")</f>
        <v/>
      </c>
      <c r="AA3980" s="127" t="str">
        <f>IFERROR(VLOOKUP(V3980,TRANSPORTE!$A$4:$E$99,5,0),"")</f>
        <v/>
      </c>
      <c r="AB3980" s="127" t="str">
        <f t="shared" si="455"/>
        <v/>
      </c>
      <c r="AC3980" s="127" t="str">
        <f t="shared" si="454"/>
        <v/>
      </c>
      <c r="AE3980" s="132" t="str">
        <f t="shared" si="452"/>
        <v/>
      </c>
      <c r="AH3980" s="127" t="str">
        <f t="shared" si="451"/>
        <v/>
      </c>
    </row>
    <row r="3981" spans="2:34" x14ac:dyDescent="0.3">
      <c r="B3981" s="127" t="str">
        <f t="shared" si="449"/>
        <v/>
      </c>
      <c r="C3981" s="127" t="str">
        <f t="shared" si="450"/>
        <v/>
      </c>
      <c r="E3981" s="159"/>
      <c r="F3981" s="148" t="str">
        <f>IFERROR(VLOOKUP(CONCATENATE(G3981,E3981),LOTES!$A$6:$D$1002,4,0),"")</f>
        <v/>
      </c>
      <c r="H3981" s="136" t="str">
        <f>IFERROR(VLOOKUP(CONCATENATE(G3981,E3981),LOTES!$A$6:$F$1000,6,0),"")</f>
        <v/>
      </c>
      <c r="I3981" s="132" t="str">
        <f t="shared" si="453"/>
        <v/>
      </c>
      <c r="R3981" s="132" t="str">
        <f>IFERROR(VLOOKUP(Q3981,PROVEEDORES!$A$2:$B$100,2,0),"")</f>
        <v/>
      </c>
      <c r="U3981" s="127" t="str">
        <f>IFERROR(VLOOKUP(V3981,TRANSPORTE!$A$4:$B$99,2,0),"")</f>
        <v/>
      </c>
      <c r="Y3981" s="127" t="str">
        <f>IFERROR(VLOOKUP(V3981,TRANSPORTE!$A$4:$C$99,3,0),"")</f>
        <v/>
      </c>
      <c r="Z3981" s="127" t="str">
        <f>IFERROR(VLOOKUP(V3981,TRANSPORTE!$A$4:$D$99,4,0),"")</f>
        <v/>
      </c>
      <c r="AA3981" s="127" t="str">
        <f>IFERROR(VLOOKUP(V3981,TRANSPORTE!$A$4:$E$99,5,0),"")</f>
        <v/>
      </c>
      <c r="AB3981" s="127" t="str">
        <f t="shared" si="455"/>
        <v/>
      </c>
      <c r="AC3981" s="127" t="str">
        <f t="shared" si="454"/>
        <v/>
      </c>
      <c r="AE3981" s="132" t="str">
        <f t="shared" si="452"/>
        <v/>
      </c>
      <c r="AH3981" s="127" t="str">
        <f t="shared" si="451"/>
        <v/>
      </c>
    </row>
    <row r="3982" spans="2:34" x14ac:dyDescent="0.3">
      <c r="B3982" s="127" t="str">
        <f t="shared" si="449"/>
        <v/>
      </c>
      <c r="C3982" s="127" t="str">
        <f t="shared" si="450"/>
        <v/>
      </c>
      <c r="E3982" s="159"/>
      <c r="F3982" s="148" t="str">
        <f>IFERROR(VLOOKUP(CONCATENATE(G3982,E3982),LOTES!$A$6:$D$1002,4,0),"")</f>
        <v/>
      </c>
      <c r="H3982" s="136" t="str">
        <f>IFERROR(VLOOKUP(CONCATENATE(G3982,E3982),LOTES!$A$6:$F$1000,6,0),"")</f>
        <v/>
      </c>
      <c r="I3982" s="132" t="str">
        <f t="shared" si="453"/>
        <v/>
      </c>
      <c r="R3982" s="132" t="str">
        <f>IFERROR(VLOOKUP(Q3982,PROVEEDORES!$A$2:$B$100,2,0),"")</f>
        <v/>
      </c>
      <c r="U3982" s="127" t="str">
        <f>IFERROR(VLOOKUP(V3982,TRANSPORTE!$A$4:$B$99,2,0),"")</f>
        <v/>
      </c>
      <c r="Y3982" s="127" t="str">
        <f>IFERROR(VLOOKUP(V3982,TRANSPORTE!$A$4:$C$99,3,0),"")</f>
        <v/>
      </c>
      <c r="Z3982" s="127" t="str">
        <f>IFERROR(VLOOKUP(V3982,TRANSPORTE!$A$4:$D$99,4,0),"")</f>
        <v/>
      </c>
      <c r="AA3982" s="127" t="str">
        <f>IFERROR(VLOOKUP(V3982,TRANSPORTE!$A$4:$E$99,5,0),"")</f>
        <v/>
      </c>
      <c r="AB3982" s="127" t="str">
        <f t="shared" si="455"/>
        <v/>
      </c>
      <c r="AC3982" s="127" t="str">
        <f t="shared" si="454"/>
        <v/>
      </c>
      <c r="AE3982" s="132" t="str">
        <f t="shared" si="452"/>
        <v/>
      </c>
      <c r="AH3982" s="127" t="str">
        <f t="shared" si="451"/>
        <v/>
      </c>
    </row>
    <row r="3983" spans="2:34" x14ac:dyDescent="0.3">
      <c r="B3983" s="127" t="str">
        <f t="shared" si="449"/>
        <v/>
      </c>
      <c r="C3983" s="127" t="str">
        <f t="shared" si="450"/>
        <v/>
      </c>
      <c r="E3983" s="159"/>
      <c r="F3983" s="148" t="str">
        <f>IFERROR(VLOOKUP(CONCATENATE(G3983,E3983),LOTES!$A$6:$D$1002,4,0),"")</f>
        <v/>
      </c>
      <c r="H3983" s="136" t="str">
        <f>IFERROR(VLOOKUP(CONCATENATE(G3983,E3983),LOTES!$A$6:$F$1000,6,0),"")</f>
        <v/>
      </c>
      <c r="I3983" s="132" t="str">
        <f t="shared" si="453"/>
        <v/>
      </c>
      <c r="R3983" s="132" t="str">
        <f>IFERROR(VLOOKUP(Q3983,PROVEEDORES!$A$2:$B$100,2,0),"")</f>
        <v/>
      </c>
      <c r="U3983" s="127" t="str">
        <f>IFERROR(VLOOKUP(V3983,TRANSPORTE!$A$4:$B$99,2,0),"")</f>
        <v/>
      </c>
      <c r="Y3983" s="127" t="str">
        <f>IFERROR(VLOOKUP(V3983,TRANSPORTE!$A$4:$C$99,3,0),"")</f>
        <v/>
      </c>
      <c r="Z3983" s="127" t="str">
        <f>IFERROR(VLOOKUP(V3983,TRANSPORTE!$A$4:$D$99,4,0),"")</f>
        <v/>
      </c>
      <c r="AA3983" s="127" t="str">
        <f>IFERROR(VLOOKUP(V3983,TRANSPORTE!$A$4:$E$99,5,0),"")</f>
        <v/>
      </c>
      <c r="AB3983" s="127" t="str">
        <f t="shared" si="455"/>
        <v/>
      </c>
      <c r="AC3983" s="127" t="str">
        <f t="shared" si="454"/>
        <v/>
      </c>
      <c r="AE3983" s="132" t="str">
        <f t="shared" si="452"/>
        <v/>
      </c>
      <c r="AH3983" s="127" t="str">
        <f t="shared" si="451"/>
        <v/>
      </c>
    </row>
    <row r="3984" spans="2:34" x14ac:dyDescent="0.3">
      <c r="B3984" s="127" t="str">
        <f t="shared" si="449"/>
        <v/>
      </c>
      <c r="C3984" s="127" t="str">
        <f t="shared" si="450"/>
        <v/>
      </c>
      <c r="E3984" s="159"/>
      <c r="F3984" s="148" t="str">
        <f>IFERROR(VLOOKUP(CONCATENATE(G3984,E3984),LOTES!$A$6:$D$1002,4,0),"")</f>
        <v/>
      </c>
      <c r="H3984" s="136" t="str">
        <f>IFERROR(VLOOKUP(CONCATENATE(G3984,E3984),LOTES!$A$6:$F$1000,6,0),"")</f>
        <v/>
      </c>
      <c r="I3984" s="132" t="str">
        <f t="shared" si="453"/>
        <v/>
      </c>
      <c r="R3984" s="132" t="str">
        <f>IFERROR(VLOOKUP(Q3984,PROVEEDORES!$A$2:$B$100,2,0),"")</f>
        <v/>
      </c>
      <c r="U3984" s="127" t="str">
        <f>IFERROR(VLOOKUP(V3984,TRANSPORTE!$A$4:$B$99,2,0),"")</f>
        <v/>
      </c>
      <c r="Y3984" s="127" t="str">
        <f>IFERROR(VLOOKUP(V3984,TRANSPORTE!$A$4:$C$99,3,0),"")</f>
        <v/>
      </c>
      <c r="Z3984" s="127" t="str">
        <f>IFERROR(VLOOKUP(V3984,TRANSPORTE!$A$4:$D$99,4,0),"")</f>
        <v/>
      </c>
      <c r="AA3984" s="127" t="str">
        <f>IFERROR(VLOOKUP(V3984,TRANSPORTE!$A$4:$E$99,5,0),"")</f>
        <v/>
      </c>
      <c r="AB3984" s="127" t="str">
        <f t="shared" si="455"/>
        <v/>
      </c>
      <c r="AC3984" s="127" t="str">
        <f t="shared" si="454"/>
        <v/>
      </c>
      <c r="AE3984" s="132" t="str">
        <f t="shared" si="452"/>
        <v/>
      </c>
      <c r="AH3984" s="127" t="str">
        <f t="shared" si="451"/>
        <v/>
      </c>
    </row>
    <row r="3985" spans="2:34" x14ac:dyDescent="0.3">
      <c r="B3985" s="127" t="str">
        <f t="shared" si="449"/>
        <v/>
      </c>
      <c r="C3985" s="127" t="str">
        <f t="shared" si="450"/>
        <v/>
      </c>
      <c r="E3985" s="159"/>
      <c r="F3985" s="148" t="str">
        <f>IFERROR(VLOOKUP(CONCATENATE(G3985,E3985),LOTES!$A$6:$D$1002,4,0),"")</f>
        <v/>
      </c>
      <c r="H3985" s="136" t="str">
        <f>IFERROR(VLOOKUP(CONCATENATE(G3985,E3985),LOTES!$A$6:$F$1000,6,0),"")</f>
        <v/>
      </c>
      <c r="I3985" s="132" t="str">
        <f t="shared" si="453"/>
        <v/>
      </c>
      <c r="R3985" s="132" t="str">
        <f>IFERROR(VLOOKUP(Q3985,PROVEEDORES!$A$2:$B$100,2,0),"")</f>
        <v/>
      </c>
      <c r="U3985" s="127" t="str">
        <f>IFERROR(VLOOKUP(V3985,TRANSPORTE!$A$4:$B$99,2,0),"")</f>
        <v/>
      </c>
      <c r="Y3985" s="127" t="str">
        <f>IFERROR(VLOOKUP(V3985,TRANSPORTE!$A$4:$C$99,3,0),"")</f>
        <v/>
      </c>
      <c r="Z3985" s="127" t="str">
        <f>IFERROR(VLOOKUP(V3985,TRANSPORTE!$A$4:$D$99,4,0),"")</f>
        <v/>
      </c>
      <c r="AA3985" s="127" t="str">
        <f>IFERROR(VLOOKUP(V3985,TRANSPORTE!$A$4:$E$99,5,0),"")</f>
        <v/>
      </c>
      <c r="AB3985" s="127" t="str">
        <f t="shared" si="455"/>
        <v/>
      </c>
      <c r="AC3985" s="127" t="str">
        <f t="shared" si="454"/>
        <v/>
      </c>
      <c r="AE3985" s="132" t="str">
        <f t="shared" si="452"/>
        <v/>
      </c>
      <c r="AH3985" s="127" t="str">
        <f t="shared" si="451"/>
        <v/>
      </c>
    </row>
    <row r="3986" spans="2:34" x14ac:dyDescent="0.3">
      <c r="B3986" s="127" t="str">
        <f t="shared" si="449"/>
        <v/>
      </c>
      <c r="C3986" s="127" t="str">
        <f t="shared" si="450"/>
        <v/>
      </c>
      <c r="E3986" s="159"/>
      <c r="F3986" s="148" t="str">
        <f>IFERROR(VLOOKUP(CONCATENATE(G3986,E3986),LOTES!$A$6:$D$1002,4,0),"")</f>
        <v/>
      </c>
      <c r="H3986" s="136" t="str">
        <f>IFERROR(VLOOKUP(CONCATENATE(G3986,E3986),LOTES!$A$6:$F$1000,6,0),"")</f>
        <v/>
      </c>
      <c r="I3986" s="132" t="str">
        <f t="shared" si="453"/>
        <v/>
      </c>
      <c r="R3986" s="132" t="str">
        <f>IFERROR(VLOOKUP(Q3986,PROVEEDORES!$A$2:$B$100,2,0),"")</f>
        <v/>
      </c>
      <c r="U3986" s="127" t="str">
        <f>IFERROR(VLOOKUP(V3986,TRANSPORTE!$A$4:$B$99,2,0),"")</f>
        <v/>
      </c>
      <c r="Y3986" s="127" t="str">
        <f>IFERROR(VLOOKUP(V3986,TRANSPORTE!$A$4:$C$99,3,0),"")</f>
        <v/>
      </c>
      <c r="Z3986" s="127" t="str">
        <f>IFERROR(VLOOKUP(V3986,TRANSPORTE!$A$4:$D$99,4,0),"")</f>
        <v/>
      </c>
      <c r="AA3986" s="127" t="str">
        <f>IFERROR(VLOOKUP(V3986,TRANSPORTE!$A$4:$E$99,5,0),"")</f>
        <v/>
      </c>
      <c r="AB3986" s="127" t="str">
        <f t="shared" si="455"/>
        <v/>
      </c>
      <c r="AC3986" s="127" t="str">
        <f t="shared" si="454"/>
        <v/>
      </c>
      <c r="AE3986" s="132" t="str">
        <f t="shared" si="452"/>
        <v/>
      </c>
      <c r="AH3986" s="127" t="str">
        <f t="shared" si="451"/>
        <v/>
      </c>
    </row>
    <row r="3987" spans="2:34" x14ac:dyDescent="0.3">
      <c r="B3987" s="127" t="str">
        <f t="shared" si="449"/>
        <v/>
      </c>
      <c r="C3987" s="127" t="str">
        <f t="shared" si="450"/>
        <v/>
      </c>
      <c r="E3987" s="159"/>
      <c r="F3987" s="148" t="str">
        <f>IFERROR(VLOOKUP(CONCATENATE(G3987,E3987),LOTES!$A$6:$D$1002,4,0),"")</f>
        <v/>
      </c>
      <c r="H3987" s="136" t="str">
        <f>IFERROR(VLOOKUP(CONCATENATE(G3987,E3987),LOTES!$A$6:$F$1000,6,0),"")</f>
        <v/>
      </c>
      <c r="I3987" s="132" t="str">
        <f t="shared" si="453"/>
        <v/>
      </c>
      <c r="R3987" s="132" t="str">
        <f>IFERROR(VLOOKUP(Q3987,PROVEEDORES!$A$2:$B$100,2,0),"")</f>
        <v/>
      </c>
      <c r="U3987" s="127" t="str">
        <f>IFERROR(VLOOKUP(V3987,TRANSPORTE!$A$4:$B$99,2,0),"")</f>
        <v/>
      </c>
      <c r="Y3987" s="127" t="str">
        <f>IFERROR(VLOOKUP(V3987,TRANSPORTE!$A$4:$C$99,3,0),"")</f>
        <v/>
      </c>
      <c r="Z3987" s="127" t="str">
        <f>IFERROR(VLOOKUP(V3987,TRANSPORTE!$A$4:$D$99,4,0),"")</f>
        <v/>
      </c>
      <c r="AA3987" s="127" t="str">
        <f>IFERROR(VLOOKUP(V3987,TRANSPORTE!$A$4:$E$99,5,0),"")</f>
        <v/>
      </c>
      <c r="AB3987" s="127" t="str">
        <f t="shared" si="455"/>
        <v/>
      </c>
      <c r="AC3987" s="127" t="str">
        <f t="shared" si="454"/>
        <v/>
      </c>
      <c r="AE3987" s="132" t="str">
        <f t="shared" si="452"/>
        <v/>
      </c>
      <c r="AH3987" s="127" t="str">
        <f t="shared" si="451"/>
        <v/>
      </c>
    </row>
    <row r="3988" spans="2:34" x14ac:dyDescent="0.3">
      <c r="B3988" s="127" t="str">
        <f t="shared" si="449"/>
        <v/>
      </c>
      <c r="C3988" s="127" t="str">
        <f t="shared" si="450"/>
        <v/>
      </c>
      <c r="E3988" s="159"/>
      <c r="F3988" s="148" t="str">
        <f>IFERROR(VLOOKUP(CONCATENATE(G3988,E3988),LOTES!$A$6:$D$1002,4,0),"")</f>
        <v/>
      </c>
      <c r="H3988" s="136" t="str">
        <f>IFERROR(VLOOKUP(CONCATENATE(G3988,E3988),LOTES!$A$6:$F$1000,6,0),"")</f>
        <v/>
      </c>
      <c r="I3988" s="132" t="str">
        <f t="shared" si="453"/>
        <v/>
      </c>
      <c r="R3988" s="132" t="str">
        <f>IFERROR(VLOOKUP(Q3988,PROVEEDORES!$A$2:$B$100,2,0),"")</f>
        <v/>
      </c>
      <c r="U3988" s="127" t="str">
        <f>IFERROR(VLOOKUP(V3988,TRANSPORTE!$A$4:$B$99,2,0),"")</f>
        <v/>
      </c>
      <c r="Y3988" s="127" t="str">
        <f>IFERROR(VLOOKUP(V3988,TRANSPORTE!$A$4:$C$99,3,0),"")</f>
        <v/>
      </c>
      <c r="Z3988" s="127" t="str">
        <f>IFERROR(VLOOKUP(V3988,TRANSPORTE!$A$4:$D$99,4,0),"")</f>
        <v/>
      </c>
      <c r="AA3988" s="127" t="str">
        <f>IFERROR(VLOOKUP(V3988,TRANSPORTE!$A$4:$E$99,5,0),"")</f>
        <v/>
      </c>
      <c r="AB3988" s="127" t="str">
        <f t="shared" si="455"/>
        <v/>
      </c>
      <c r="AC3988" s="127" t="str">
        <f t="shared" si="454"/>
        <v/>
      </c>
      <c r="AE3988" s="132" t="str">
        <f t="shared" si="452"/>
        <v/>
      </c>
      <c r="AH3988" s="127" t="str">
        <f t="shared" si="451"/>
        <v/>
      </c>
    </row>
    <row r="3989" spans="2:34" x14ac:dyDescent="0.3">
      <c r="B3989" s="127" t="str">
        <f t="shared" si="449"/>
        <v/>
      </c>
      <c r="C3989" s="127" t="str">
        <f t="shared" si="450"/>
        <v/>
      </c>
      <c r="E3989" s="159"/>
      <c r="F3989" s="148" t="str">
        <f>IFERROR(VLOOKUP(CONCATENATE(G3989,E3989),LOTES!$A$6:$D$1002,4,0),"")</f>
        <v/>
      </c>
      <c r="H3989" s="136" t="str">
        <f>IFERROR(VLOOKUP(CONCATENATE(G3989,E3989),LOTES!$A$6:$F$1000,6,0),"")</f>
        <v/>
      </c>
      <c r="I3989" s="132" t="str">
        <f t="shared" si="453"/>
        <v/>
      </c>
      <c r="R3989" s="132" t="str">
        <f>IFERROR(VLOOKUP(Q3989,PROVEEDORES!$A$2:$B$100,2,0),"")</f>
        <v/>
      </c>
      <c r="U3989" s="127" t="str">
        <f>IFERROR(VLOOKUP(V3989,TRANSPORTE!$A$4:$B$99,2,0),"")</f>
        <v/>
      </c>
      <c r="Y3989" s="127" t="str">
        <f>IFERROR(VLOOKUP(V3989,TRANSPORTE!$A$4:$C$99,3,0),"")</f>
        <v/>
      </c>
      <c r="Z3989" s="127" t="str">
        <f>IFERROR(VLOOKUP(V3989,TRANSPORTE!$A$4:$D$99,4,0),"")</f>
        <v/>
      </c>
      <c r="AA3989" s="127" t="str">
        <f>IFERROR(VLOOKUP(V3989,TRANSPORTE!$A$4:$E$99,5,0),"")</f>
        <v/>
      </c>
      <c r="AB3989" s="127" t="str">
        <f t="shared" si="455"/>
        <v/>
      </c>
      <c r="AC3989" s="127" t="str">
        <f t="shared" si="454"/>
        <v/>
      </c>
      <c r="AE3989" s="132" t="str">
        <f t="shared" si="452"/>
        <v/>
      </c>
      <c r="AH3989" s="127" t="str">
        <f t="shared" si="451"/>
        <v/>
      </c>
    </row>
    <row r="3990" spans="2:34" x14ac:dyDescent="0.3">
      <c r="B3990" s="127" t="str">
        <f t="shared" si="449"/>
        <v/>
      </c>
      <c r="C3990" s="127" t="str">
        <f t="shared" si="450"/>
        <v/>
      </c>
      <c r="E3990" s="159"/>
      <c r="F3990" s="148" t="str">
        <f>IFERROR(VLOOKUP(CONCATENATE(G3990,E3990),LOTES!$A$6:$D$1002,4,0),"")</f>
        <v/>
      </c>
      <c r="H3990" s="136" t="str">
        <f>IFERROR(VLOOKUP(CONCATENATE(G3990,E3990),LOTES!$A$6:$F$1000,6,0),"")</f>
        <v/>
      </c>
      <c r="I3990" s="132" t="str">
        <f t="shared" si="453"/>
        <v/>
      </c>
      <c r="R3990" s="132" t="str">
        <f>IFERROR(VLOOKUP(Q3990,PROVEEDORES!$A$2:$B$100,2,0),"")</f>
        <v/>
      </c>
      <c r="U3990" s="127" t="str">
        <f>IFERROR(VLOOKUP(V3990,TRANSPORTE!$A$4:$B$99,2,0),"")</f>
        <v/>
      </c>
      <c r="Y3990" s="127" t="str">
        <f>IFERROR(VLOOKUP(V3990,TRANSPORTE!$A$4:$C$99,3,0),"")</f>
        <v/>
      </c>
      <c r="Z3990" s="127" t="str">
        <f>IFERROR(VLOOKUP(V3990,TRANSPORTE!$A$4:$D$99,4,0),"")</f>
        <v/>
      </c>
      <c r="AA3990" s="127" t="str">
        <f>IFERROR(VLOOKUP(V3990,TRANSPORTE!$A$4:$E$99,5,0),"")</f>
        <v/>
      </c>
      <c r="AB3990" s="127" t="str">
        <f t="shared" si="455"/>
        <v/>
      </c>
      <c r="AC3990" s="127" t="str">
        <f t="shared" si="454"/>
        <v/>
      </c>
      <c r="AE3990" s="132" t="str">
        <f t="shared" si="452"/>
        <v/>
      </c>
      <c r="AH3990" s="127" t="str">
        <f t="shared" si="451"/>
        <v/>
      </c>
    </row>
    <row r="3991" spans="2:34" x14ac:dyDescent="0.3">
      <c r="B3991" s="127" t="str">
        <f t="shared" si="449"/>
        <v/>
      </c>
      <c r="C3991" s="127" t="str">
        <f t="shared" si="450"/>
        <v/>
      </c>
      <c r="E3991" s="159"/>
      <c r="F3991" s="148" t="str">
        <f>IFERROR(VLOOKUP(CONCATENATE(G3991,E3991),LOTES!$A$6:$D$1002,4,0),"")</f>
        <v/>
      </c>
      <c r="H3991" s="136" t="str">
        <f>IFERROR(VLOOKUP(CONCATENATE(G3991,E3991),LOTES!$A$6:$F$1000,6,0),"")</f>
        <v/>
      </c>
      <c r="I3991" s="132" t="str">
        <f t="shared" si="453"/>
        <v/>
      </c>
      <c r="R3991" s="132" t="str">
        <f>IFERROR(VLOOKUP(Q3991,PROVEEDORES!$A$2:$B$100,2,0),"")</f>
        <v/>
      </c>
      <c r="U3991" s="127" t="str">
        <f>IFERROR(VLOOKUP(V3991,TRANSPORTE!$A$4:$B$99,2,0),"")</f>
        <v/>
      </c>
      <c r="Y3991" s="127" t="str">
        <f>IFERROR(VLOOKUP(V3991,TRANSPORTE!$A$4:$C$99,3,0),"")</f>
        <v/>
      </c>
      <c r="Z3991" s="127" t="str">
        <f>IFERROR(VLOOKUP(V3991,TRANSPORTE!$A$4:$D$99,4,0),"")</f>
        <v/>
      </c>
      <c r="AA3991" s="127" t="str">
        <f>IFERROR(VLOOKUP(V3991,TRANSPORTE!$A$4:$E$99,5,0),"")</f>
        <v/>
      </c>
      <c r="AB3991" s="127" t="str">
        <f t="shared" si="455"/>
        <v/>
      </c>
      <c r="AC3991" s="127" t="str">
        <f t="shared" si="454"/>
        <v/>
      </c>
      <c r="AE3991" s="132" t="str">
        <f t="shared" si="452"/>
        <v/>
      </c>
      <c r="AH3991" s="127" t="str">
        <f t="shared" si="451"/>
        <v/>
      </c>
    </row>
    <row r="3992" spans="2:34" x14ac:dyDescent="0.3">
      <c r="B3992" s="127" t="str">
        <f t="shared" si="449"/>
        <v/>
      </c>
      <c r="C3992" s="127" t="str">
        <f t="shared" si="450"/>
        <v/>
      </c>
      <c r="E3992" s="159"/>
      <c r="F3992" s="148" t="str">
        <f>IFERROR(VLOOKUP(CONCATENATE(G3992,E3992),LOTES!$A$6:$D$1002,4,0),"")</f>
        <v/>
      </c>
      <c r="H3992" s="136" t="str">
        <f>IFERROR(VLOOKUP(CONCATENATE(G3992,E3992),LOTES!$A$6:$F$1000,6,0),"")</f>
        <v/>
      </c>
      <c r="I3992" s="132" t="str">
        <f t="shared" si="453"/>
        <v/>
      </c>
      <c r="R3992" s="132" t="str">
        <f>IFERROR(VLOOKUP(Q3992,PROVEEDORES!$A$2:$B$100,2,0),"")</f>
        <v/>
      </c>
      <c r="U3992" s="127" t="str">
        <f>IFERROR(VLOOKUP(V3992,TRANSPORTE!$A$4:$B$99,2,0),"")</f>
        <v/>
      </c>
      <c r="Y3992" s="127" t="str">
        <f>IFERROR(VLOOKUP(V3992,TRANSPORTE!$A$4:$C$99,3,0),"")</f>
        <v/>
      </c>
      <c r="Z3992" s="127" t="str">
        <f>IFERROR(VLOOKUP(V3992,TRANSPORTE!$A$4:$D$99,4,0),"")</f>
        <v/>
      </c>
      <c r="AA3992" s="127" t="str">
        <f>IFERROR(VLOOKUP(V3992,TRANSPORTE!$A$4:$E$99,5,0),"")</f>
        <v/>
      </c>
      <c r="AB3992" s="127" t="str">
        <f t="shared" si="455"/>
        <v/>
      </c>
      <c r="AC3992" s="127" t="str">
        <f t="shared" si="454"/>
        <v/>
      </c>
      <c r="AE3992" s="132" t="str">
        <f t="shared" si="452"/>
        <v/>
      </c>
      <c r="AH3992" s="127" t="str">
        <f t="shared" si="451"/>
        <v/>
      </c>
    </row>
    <row r="3993" spans="2:34" x14ac:dyDescent="0.3">
      <c r="B3993" s="127" t="str">
        <f t="shared" si="449"/>
        <v/>
      </c>
      <c r="C3993" s="127" t="str">
        <f t="shared" si="450"/>
        <v/>
      </c>
      <c r="E3993" s="159"/>
      <c r="F3993" s="148" t="str">
        <f>IFERROR(VLOOKUP(CONCATENATE(G3993,E3993),LOTES!$A$6:$D$1002,4,0),"")</f>
        <v/>
      </c>
      <c r="H3993" s="136" t="str">
        <f>IFERROR(VLOOKUP(CONCATENATE(G3993,E3993),LOTES!$A$6:$F$1000,6,0),"")</f>
        <v/>
      </c>
      <c r="I3993" s="132" t="str">
        <f t="shared" si="453"/>
        <v/>
      </c>
      <c r="R3993" s="132" t="str">
        <f>IFERROR(VLOOKUP(Q3993,PROVEEDORES!$A$2:$B$100,2,0),"")</f>
        <v/>
      </c>
      <c r="U3993" s="127" t="str">
        <f>IFERROR(VLOOKUP(V3993,TRANSPORTE!$A$4:$B$99,2,0),"")</f>
        <v/>
      </c>
      <c r="Y3993" s="127" t="str">
        <f>IFERROR(VLOOKUP(V3993,TRANSPORTE!$A$4:$C$99,3,0),"")</f>
        <v/>
      </c>
      <c r="Z3993" s="127" t="str">
        <f>IFERROR(VLOOKUP(V3993,TRANSPORTE!$A$4:$D$99,4,0),"")</f>
        <v/>
      </c>
      <c r="AA3993" s="127" t="str">
        <f>IFERROR(VLOOKUP(V3993,TRANSPORTE!$A$4:$E$99,5,0),"")</f>
        <v/>
      </c>
      <c r="AB3993" s="127" t="str">
        <f t="shared" si="455"/>
        <v/>
      </c>
      <c r="AC3993" s="127" t="str">
        <f t="shared" si="454"/>
        <v/>
      </c>
      <c r="AE3993" s="132" t="str">
        <f t="shared" si="452"/>
        <v/>
      </c>
      <c r="AH3993" s="127" t="str">
        <f t="shared" si="451"/>
        <v/>
      </c>
    </row>
    <row r="3994" spans="2:34" x14ac:dyDescent="0.3">
      <c r="B3994" s="127" t="str">
        <f t="shared" si="449"/>
        <v/>
      </c>
      <c r="C3994" s="127" t="str">
        <f t="shared" si="450"/>
        <v/>
      </c>
      <c r="E3994" s="159"/>
      <c r="F3994" s="148" t="str">
        <f>IFERROR(VLOOKUP(CONCATENATE(G3994,E3994),LOTES!$A$6:$D$1002,4,0),"")</f>
        <v/>
      </c>
      <c r="H3994" s="136" t="str">
        <f>IFERROR(VLOOKUP(CONCATENATE(G3994,E3994),LOTES!$A$6:$F$1000,6,0),"")</f>
        <v/>
      </c>
      <c r="I3994" s="132" t="str">
        <f t="shared" si="453"/>
        <v/>
      </c>
      <c r="R3994" s="132" t="str">
        <f>IFERROR(VLOOKUP(Q3994,PROVEEDORES!$A$2:$B$100,2,0),"")</f>
        <v/>
      </c>
      <c r="U3994" s="127" t="str">
        <f>IFERROR(VLOOKUP(V3994,TRANSPORTE!$A$4:$B$99,2,0),"")</f>
        <v/>
      </c>
      <c r="Y3994" s="127" t="str">
        <f>IFERROR(VLOOKUP(V3994,TRANSPORTE!$A$4:$C$99,3,0),"")</f>
        <v/>
      </c>
      <c r="Z3994" s="127" t="str">
        <f>IFERROR(VLOOKUP(V3994,TRANSPORTE!$A$4:$D$99,4,0),"")</f>
        <v/>
      </c>
      <c r="AA3994" s="127" t="str">
        <f>IFERROR(VLOOKUP(V3994,TRANSPORTE!$A$4:$E$99,5,0),"")</f>
        <v/>
      </c>
      <c r="AB3994" s="127" t="str">
        <f t="shared" si="455"/>
        <v/>
      </c>
      <c r="AC3994" s="127" t="str">
        <f t="shared" si="454"/>
        <v/>
      </c>
      <c r="AE3994" s="132" t="str">
        <f t="shared" si="452"/>
        <v/>
      </c>
      <c r="AH3994" s="127" t="str">
        <f t="shared" si="451"/>
        <v/>
      </c>
    </row>
    <row r="3995" spans="2:34" x14ac:dyDescent="0.3">
      <c r="B3995" s="127" t="str">
        <f t="shared" si="449"/>
        <v/>
      </c>
      <c r="C3995" s="127" t="str">
        <f t="shared" si="450"/>
        <v/>
      </c>
      <c r="E3995" s="159"/>
      <c r="F3995" s="148" t="str">
        <f>IFERROR(VLOOKUP(CONCATENATE(G3995,E3995),LOTES!$A$6:$D$1002,4,0),"")</f>
        <v/>
      </c>
      <c r="H3995" s="136" t="str">
        <f>IFERROR(VLOOKUP(CONCATENATE(G3995,E3995),LOTES!$A$6:$F$1000,6,0),"")</f>
        <v/>
      </c>
      <c r="I3995" s="132" t="str">
        <f t="shared" si="453"/>
        <v/>
      </c>
      <c r="R3995" s="132" t="str">
        <f>IFERROR(VLOOKUP(Q3995,PROVEEDORES!$A$2:$B$100,2,0),"")</f>
        <v/>
      </c>
      <c r="U3995" s="127" t="str">
        <f>IFERROR(VLOOKUP(V3995,TRANSPORTE!$A$4:$B$99,2,0),"")</f>
        <v/>
      </c>
      <c r="Y3995" s="127" t="str">
        <f>IFERROR(VLOOKUP(V3995,TRANSPORTE!$A$4:$C$99,3,0),"")</f>
        <v/>
      </c>
      <c r="Z3995" s="127" t="str">
        <f>IFERROR(VLOOKUP(V3995,TRANSPORTE!$A$4:$D$99,4,0),"")</f>
        <v/>
      </c>
      <c r="AA3995" s="127" t="str">
        <f>IFERROR(VLOOKUP(V3995,TRANSPORTE!$A$4:$E$99,5,0),"")</f>
        <v/>
      </c>
      <c r="AB3995" s="127" t="str">
        <f t="shared" si="455"/>
        <v/>
      </c>
      <c r="AC3995" s="127" t="str">
        <f t="shared" si="454"/>
        <v/>
      </c>
      <c r="AE3995" s="132" t="str">
        <f t="shared" si="452"/>
        <v/>
      </c>
      <c r="AH3995" s="127" t="str">
        <f t="shared" si="451"/>
        <v/>
      </c>
    </row>
    <row r="3996" spans="2:34" x14ac:dyDescent="0.3">
      <c r="B3996" s="127" t="str">
        <f t="shared" si="449"/>
        <v/>
      </c>
      <c r="C3996" s="127" t="str">
        <f t="shared" si="450"/>
        <v/>
      </c>
      <c r="E3996" s="159"/>
      <c r="F3996" s="148" t="str">
        <f>IFERROR(VLOOKUP(CONCATENATE(G3996,E3996),LOTES!$A$6:$D$1002,4,0),"")</f>
        <v/>
      </c>
      <c r="H3996" s="136" t="str">
        <f>IFERROR(VLOOKUP(CONCATENATE(G3996,E3996),LOTES!$A$6:$F$1000,6,0),"")</f>
        <v/>
      </c>
      <c r="I3996" s="132" t="str">
        <f t="shared" si="453"/>
        <v/>
      </c>
      <c r="R3996" s="132" t="str">
        <f>IFERROR(VLOOKUP(Q3996,PROVEEDORES!$A$2:$B$100,2,0),"")</f>
        <v/>
      </c>
      <c r="U3996" s="127" t="str">
        <f>IFERROR(VLOOKUP(V3996,TRANSPORTE!$A$4:$B$99,2,0),"")</f>
        <v/>
      </c>
      <c r="Y3996" s="127" t="str">
        <f>IFERROR(VLOOKUP(V3996,TRANSPORTE!$A$4:$C$99,3,0),"")</f>
        <v/>
      </c>
      <c r="Z3996" s="127" t="str">
        <f>IFERROR(VLOOKUP(V3996,TRANSPORTE!$A$4:$D$99,4,0),"")</f>
        <v/>
      </c>
      <c r="AA3996" s="127" t="str">
        <f>IFERROR(VLOOKUP(V3996,TRANSPORTE!$A$4:$E$99,5,0),"")</f>
        <v/>
      </c>
      <c r="AB3996" s="127" t="str">
        <f t="shared" si="455"/>
        <v/>
      </c>
      <c r="AC3996" s="127" t="str">
        <f t="shared" si="454"/>
        <v/>
      </c>
      <c r="AE3996" s="132" t="str">
        <f t="shared" si="452"/>
        <v/>
      </c>
      <c r="AH3996" s="127" t="str">
        <f t="shared" si="451"/>
        <v/>
      </c>
    </row>
    <row r="3997" spans="2:34" x14ac:dyDescent="0.3">
      <c r="B3997" s="127" t="str">
        <f t="shared" si="449"/>
        <v/>
      </c>
      <c r="C3997" s="127" t="str">
        <f t="shared" si="450"/>
        <v/>
      </c>
      <c r="E3997" s="159"/>
      <c r="F3997" s="148" t="str">
        <f>IFERROR(VLOOKUP(CONCATENATE(G3997,E3997),LOTES!$A$6:$D$1002,4,0),"")</f>
        <v/>
      </c>
      <c r="H3997" s="136" t="str">
        <f>IFERROR(VLOOKUP(CONCATENATE(G3997,E3997),LOTES!$A$6:$F$1000,6,0),"")</f>
        <v/>
      </c>
      <c r="I3997" s="132" t="str">
        <f t="shared" si="453"/>
        <v/>
      </c>
      <c r="R3997" s="132" t="str">
        <f>IFERROR(VLOOKUP(Q3997,PROVEEDORES!$A$2:$B$100,2,0),"")</f>
        <v/>
      </c>
      <c r="U3997" s="127" t="str">
        <f>IFERROR(VLOOKUP(V3997,TRANSPORTE!$A$4:$B$99,2,0),"")</f>
        <v/>
      </c>
      <c r="Y3997" s="127" t="str">
        <f>IFERROR(VLOOKUP(V3997,TRANSPORTE!$A$4:$C$99,3,0),"")</f>
        <v/>
      </c>
      <c r="Z3997" s="127" t="str">
        <f>IFERROR(VLOOKUP(V3997,TRANSPORTE!$A$4:$D$99,4,0),"")</f>
        <v/>
      </c>
      <c r="AA3997" s="127" t="str">
        <f>IFERROR(VLOOKUP(V3997,TRANSPORTE!$A$4:$E$99,5,0),"")</f>
        <v/>
      </c>
      <c r="AB3997" s="127" t="str">
        <f t="shared" si="455"/>
        <v/>
      </c>
      <c r="AC3997" s="127" t="str">
        <f t="shared" si="454"/>
        <v/>
      </c>
      <c r="AE3997" s="132" t="str">
        <f t="shared" si="452"/>
        <v/>
      </c>
      <c r="AH3997" s="127" t="str">
        <f t="shared" si="451"/>
        <v/>
      </c>
    </row>
    <row r="3998" spans="2:34" x14ac:dyDescent="0.3">
      <c r="B3998" s="127" t="str">
        <f t="shared" si="449"/>
        <v/>
      </c>
      <c r="C3998" s="127" t="str">
        <f t="shared" si="450"/>
        <v/>
      </c>
      <c r="E3998" s="159"/>
      <c r="F3998" s="148" t="str">
        <f>IFERROR(VLOOKUP(CONCATENATE(G3998,E3998),LOTES!$A$6:$D$1002,4,0),"")</f>
        <v/>
      </c>
      <c r="H3998" s="136" t="str">
        <f>IFERROR(VLOOKUP(CONCATENATE(G3998,E3998),LOTES!$A$6:$F$1000,6,0),"")</f>
        <v/>
      </c>
      <c r="I3998" s="132" t="str">
        <f t="shared" si="453"/>
        <v/>
      </c>
      <c r="R3998" s="132" t="str">
        <f>IFERROR(VLOOKUP(Q3998,PROVEEDORES!$A$2:$B$100,2,0),"")</f>
        <v/>
      </c>
      <c r="U3998" s="127" t="str">
        <f>IFERROR(VLOOKUP(V3998,TRANSPORTE!$A$4:$B$99,2,0),"")</f>
        <v/>
      </c>
      <c r="Y3998" s="127" t="str">
        <f>IFERROR(VLOOKUP(V3998,TRANSPORTE!$A$4:$C$99,3,0),"")</f>
        <v/>
      </c>
      <c r="Z3998" s="127" t="str">
        <f>IFERROR(VLOOKUP(V3998,TRANSPORTE!$A$4:$D$99,4,0),"")</f>
        <v/>
      </c>
      <c r="AA3998" s="127" t="str">
        <f>IFERROR(VLOOKUP(V3998,TRANSPORTE!$A$4:$E$99,5,0),"")</f>
        <v/>
      </c>
      <c r="AB3998" s="127" t="str">
        <f t="shared" si="455"/>
        <v/>
      </c>
      <c r="AC3998" s="127" t="str">
        <f t="shared" si="454"/>
        <v/>
      </c>
      <c r="AE3998" s="132" t="str">
        <f t="shared" si="452"/>
        <v/>
      </c>
      <c r="AH3998" s="127" t="str">
        <f t="shared" si="451"/>
        <v/>
      </c>
    </row>
    <row r="3999" spans="2:34" x14ac:dyDescent="0.3">
      <c r="B3999" s="127" t="str">
        <f t="shared" si="449"/>
        <v/>
      </c>
      <c r="C3999" s="127" t="str">
        <f t="shared" si="450"/>
        <v/>
      </c>
      <c r="E3999" s="159"/>
      <c r="F3999" s="148" t="str">
        <f>IFERROR(VLOOKUP(CONCATENATE(G3999,E3999),LOTES!$A$6:$D$1002,4,0),"")</f>
        <v/>
      </c>
      <c r="H3999" s="136" t="str">
        <f>IFERROR(VLOOKUP(CONCATENATE(G3999,E3999),LOTES!$A$6:$F$1000,6,0),"")</f>
        <v/>
      </c>
      <c r="I3999" s="132" t="str">
        <f t="shared" si="453"/>
        <v/>
      </c>
      <c r="R3999" s="132" t="str">
        <f>IFERROR(VLOOKUP(Q3999,PROVEEDORES!$A$2:$B$100,2,0),"")</f>
        <v/>
      </c>
      <c r="U3999" s="127" t="str">
        <f>IFERROR(VLOOKUP(V3999,TRANSPORTE!$A$4:$B$99,2,0),"")</f>
        <v/>
      </c>
      <c r="Y3999" s="127" t="str">
        <f>IFERROR(VLOOKUP(V3999,TRANSPORTE!$A$4:$C$99,3,0),"")</f>
        <v/>
      </c>
      <c r="Z3999" s="127" t="str">
        <f>IFERROR(VLOOKUP(V3999,TRANSPORTE!$A$4:$D$99,4,0),"")</f>
        <v/>
      </c>
      <c r="AA3999" s="127" t="str">
        <f>IFERROR(VLOOKUP(V3999,TRANSPORTE!$A$4:$E$99,5,0),"")</f>
        <v/>
      </c>
      <c r="AB3999" s="127" t="str">
        <f t="shared" si="455"/>
        <v/>
      </c>
      <c r="AC3999" s="127" t="str">
        <f t="shared" si="454"/>
        <v/>
      </c>
      <c r="AE3999" s="132" t="str">
        <f t="shared" si="452"/>
        <v/>
      </c>
      <c r="AH3999" s="127" t="str">
        <f t="shared" si="451"/>
        <v/>
      </c>
    </row>
    <row r="4000" spans="2:34" x14ac:dyDescent="0.3">
      <c r="B4000" s="127" t="str">
        <f t="shared" si="449"/>
        <v/>
      </c>
      <c r="C4000" s="127" t="str">
        <f t="shared" si="450"/>
        <v/>
      </c>
      <c r="E4000" s="159"/>
      <c r="F4000" s="148" t="str">
        <f>IFERROR(VLOOKUP(CONCATENATE(G4000,E4000),LOTES!$A$6:$D$1002,4,0),"")</f>
        <v/>
      </c>
      <c r="H4000" s="136" t="str">
        <f>IFERROR(VLOOKUP(CONCATENATE(G4000,E4000),LOTES!$A$6:$F$1000,6,0),"")</f>
        <v/>
      </c>
      <c r="I4000" s="132" t="str">
        <f t="shared" si="453"/>
        <v/>
      </c>
      <c r="R4000" s="132" t="str">
        <f>IFERROR(VLOOKUP(Q4000,PROVEEDORES!$A$2:$B$100,2,0),"")</f>
        <v/>
      </c>
      <c r="U4000" s="127" t="str">
        <f>IFERROR(VLOOKUP(V4000,TRANSPORTE!$A$4:$B$99,2,0),"")</f>
        <v/>
      </c>
      <c r="Y4000" s="127" t="str">
        <f>IFERROR(VLOOKUP(V4000,TRANSPORTE!$A$4:$C$99,3,0),"")</f>
        <v/>
      </c>
      <c r="Z4000" s="127" t="str">
        <f>IFERROR(VLOOKUP(V4000,TRANSPORTE!$A$4:$D$99,4,0),"")</f>
        <v/>
      </c>
      <c r="AA4000" s="127" t="str">
        <f>IFERROR(VLOOKUP(V4000,TRANSPORTE!$A$4:$E$99,5,0),"")</f>
        <v/>
      </c>
      <c r="AB4000" s="127" t="str">
        <f t="shared" si="455"/>
        <v/>
      </c>
      <c r="AC4000" s="127" t="str">
        <f t="shared" si="454"/>
        <v/>
      </c>
      <c r="AE4000" s="132" t="str">
        <f t="shared" si="452"/>
        <v/>
      </c>
      <c r="AH4000" s="127" t="str">
        <f t="shared" si="451"/>
        <v/>
      </c>
    </row>
    <row r="4001" spans="2:34" x14ac:dyDescent="0.3">
      <c r="B4001" s="127" t="str">
        <f t="shared" si="449"/>
        <v/>
      </c>
      <c r="C4001" s="127" t="str">
        <f t="shared" si="450"/>
        <v/>
      </c>
      <c r="E4001" s="159"/>
      <c r="F4001" s="148" t="str">
        <f>IFERROR(VLOOKUP(CONCATENATE(G4001,E4001),LOTES!$A$6:$D$1002,4,0),"")</f>
        <v/>
      </c>
      <c r="H4001" s="136" t="str">
        <f>IFERROR(VLOOKUP(CONCATENATE(G4001,E4001),LOTES!$A$6:$F$1000,6,0),"")</f>
        <v/>
      </c>
      <c r="I4001" s="132" t="str">
        <f t="shared" si="453"/>
        <v/>
      </c>
      <c r="R4001" s="132" t="str">
        <f>IFERROR(VLOOKUP(Q4001,PROVEEDORES!$A$2:$B$100,2,0),"")</f>
        <v/>
      </c>
      <c r="U4001" s="127" t="str">
        <f>IFERROR(VLOOKUP(V4001,TRANSPORTE!$A$4:$B$99,2,0),"")</f>
        <v/>
      </c>
      <c r="Y4001" s="127" t="str">
        <f>IFERROR(VLOOKUP(V4001,TRANSPORTE!$A$4:$C$99,3,0),"")</f>
        <v/>
      </c>
      <c r="Z4001" s="127" t="str">
        <f>IFERROR(VLOOKUP(V4001,TRANSPORTE!$A$4:$D$99,4,0),"")</f>
        <v/>
      </c>
      <c r="AA4001" s="127" t="str">
        <f>IFERROR(VLOOKUP(V4001,TRANSPORTE!$A$4:$E$99,5,0),"")</f>
        <v/>
      </c>
      <c r="AB4001" s="127" t="str">
        <f t="shared" si="455"/>
        <v/>
      </c>
      <c r="AC4001" s="127" t="str">
        <f t="shared" si="454"/>
        <v/>
      </c>
      <c r="AE4001" s="132" t="str">
        <f t="shared" si="452"/>
        <v/>
      </c>
      <c r="AH4001" s="127" t="str">
        <f t="shared" si="451"/>
        <v/>
      </c>
    </row>
    <row r="4002" spans="2:34" x14ac:dyDescent="0.3">
      <c r="B4002" s="127" t="str">
        <f t="shared" si="449"/>
        <v/>
      </c>
      <c r="C4002" s="127" t="str">
        <f t="shared" si="450"/>
        <v/>
      </c>
      <c r="E4002" s="159"/>
      <c r="F4002" s="148" t="str">
        <f>IFERROR(VLOOKUP(CONCATENATE(G4002,E4002),LOTES!$A$6:$D$1002,4,0),"")</f>
        <v/>
      </c>
      <c r="H4002" s="136" t="str">
        <f>IFERROR(VLOOKUP(CONCATENATE(G4002,E4002),LOTES!$A$6:$F$1000,6,0),"")</f>
        <v/>
      </c>
      <c r="I4002" s="132" t="str">
        <f t="shared" si="453"/>
        <v/>
      </c>
      <c r="R4002" s="132" t="str">
        <f>IFERROR(VLOOKUP(Q4002,PROVEEDORES!$A$2:$B$100,2,0),"")</f>
        <v/>
      </c>
      <c r="U4002" s="127" t="str">
        <f>IFERROR(VLOOKUP(V4002,TRANSPORTE!$A$4:$B$99,2,0),"")</f>
        <v/>
      </c>
      <c r="Y4002" s="127" t="str">
        <f>IFERROR(VLOOKUP(V4002,TRANSPORTE!$A$4:$C$99,3,0),"")</f>
        <v/>
      </c>
      <c r="Z4002" s="127" t="str">
        <f>IFERROR(VLOOKUP(V4002,TRANSPORTE!$A$4:$D$99,4,0),"")</f>
        <v/>
      </c>
      <c r="AA4002" s="127" t="str">
        <f>IFERROR(VLOOKUP(V4002,TRANSPORTE!$A$4:$E$99,5,0),"")</f>
        <v/>
      </c>
      <c r="AB4002" s="127" t="str">
        <f t="shared" si="455"/>
        <v/>
      </c>
      <c r="AC4002" s="127" t="str">
        <f t="shared" si="454"/>
        <v/>
      </c>
      <c r="AE4002" s="132" t="str">
        <f t="shared" si="452"/>
        <v/>
      </c>
      <c r="AH4002" s="127" t="str">
        <f t="shared" si="451"/>
        <v/>
      </c>
    </row>
    <row r="4003" spans="2:34" x14ac:dyDescent="0.3">
      <c r="B4003" s="127" t="str">
        <f t="shared" si="449"/>
        <v/>
      </c>
      <c r="C4003" s="127" t="str">
        <f t="shared" si="450"/>
        <v/>
      </c>
      <c r="E4003" s="159"/>
      <c r="F4003" s="148" t="str">
        <f>IFERROR(VLOOKUP(CONCATENATE(G4003,E4003),LOTES!$A$6:$D$1002,4,0),"")</f>
        <v/>
      </c>
      <c r="H4003" s="136" t="str">
        <f>IFERROR(VLOOKUP(CONCATENATE(G4003,E4003),LOTES!$A$6:$F$1000,6,0),"")</f>
        <v/>
      </c>
      <c r="I4003" s="132" t="str">
        <f t="shared" si="453"/>
        <v/>
      </c>
      <c r="R4003" s="132" t="str">
        <f>IFERROR(VLOOKUP(Q4003,PROVEEDORES!$A$2:$B$100,2,0),"")</f>
        <v/>
      </c>
      <c r="U4003" s="127" t="str">
        <f>IFERROR(VLOOKUP(V4003,TRANSPORTE!$A$4:$B$99,2,0),"")</f>
        <v/>
      </c>
      <c r="Y4003" s="127" t="str">
        <f>IFERROR(VLOOKUP(V4003,TRANSPORTE!$A$4:$C$99,3,0),"")</f>
        <v/>
      </c>
      <c r="Z4003" s="127" t="str">
        <f>IFERROR(VLOOKUP(V4003,TRANSPORTE!$A$4:$D$99,4,0),"")</f>
        <v/>
      </c>
      <c r="AA4003" s="127" t="str">
        <f>IFERROR(VLOOKUP(V4003,TRANSPORTE!$A$4:$E$99,5,0),"")</f>
        <v/>
      </c>
      <c r="AB4003" s="127" t="str">
        <f t="shared" si="455"/>
        <v/>
      </c>
      <c r="AC4003" s="127" t="str">
        <f t="shared" si="454"/>
        <v/>
      </c>
      <c r="AE4003" s="132" t="str">
        <f t="shared" si="452"/>
        <v/>
      </c>
      <c r="AH4003" s="127" t="str">
        <f t="shared" si="451"/>
        <v/>
      </c>
    </row>
    <row r="4004" spans="2:34" x14ac:dyDescent="0.3">
      <c r="B4004" s="127" t="str">
        <f t="shared" si="449"/>
        <v/>
      </c>
      <c r="C4004" s="127" t="str">
        <f t="shared" si="450"/>
        <v/>
      </c>
      <c r="E4004" s="159"/>
      <c r="F4004" s="148" t="str">
        <f>IFERROR(VLOOKUP(CONCATENATE(G4004,E4004),LOTES!$A$6:$D$1002,4,0),"")</f>
        <v/>
      </c>
      <c r="H4004" s="136" t="str">
        <f>IFERROR(VLOOKUP(CONCATENATE(G4004,E4004),LOTES!$A$6:$F$1000,6,0),"")</f>
        <v/>
      </c>
      <c r="I4004" s="132" t="str">
        <f t="shared" si="453"/>
        <v/>
      </c>
      <c r="R4004" s="132" t="str">
        <f>IFERROR(VLOOKUP(Q4004,PROVEEDORES!$A$2:$B$100,2,0),"")</f>
        <v/>
      </c>
      <c r="U4004" s="127" t="str">
        <f>IFERROR(VLOOKUP(V4004,TRANSPORTE!$A$4:$B$99,2,0),"")</f>
        <v/>
      </c>
      <c r="Y4004" s="127" t="str">
        <f>IFERROR(VLOOKUP(V4004,TRANSPORTE!$A$4:$C$99,3,0),"")</f>
        <v/>
      </c>
      <c r="Z4004" s="127" t="str">
        <f>IFERROR(VLOOKUP(V4004,TRANSPORTE!$A$4:$D$99,4,0),"")</f>
        <v/>
      </c>
      <c r="AA4004" s="127" t="str">
        <f>IFERROR(VLOOKUP(V4004,TRANSPORTE!$A$4:$E$99,5,0),"")</f>
        <v/>
      </c>
      <c r="AB4004" s="127" t="str">
        <f t="shared" si="455"/>
        <v/>
      </c>
      <c r="AC4004" s="127" t="str">
        <f t="shared" si="454"/>
        <v/>
      </c>
      <c r="AE4004" s="132" t="str">
        <f t="shared" si="452"/>
        <v/>
      </c>
      <c r="AH4004" s="127" t="str">
        <f t="shared" si="451"/>
        <v/>
      </c>
    </row>
    <row r="4005" spans="2:34" x14ac:dyDescent="0.3">
      <c r="B4005" s="127" t="str">
        <f t="shared" si="449"/>
        <v/>
      </c>
      <c r="C4005" s="127" t="str">
        <f t="shared" si="450"/>
        <v/>
      </c>
      <c r="E4005" s="159"/>
      <c r="F4005" s="148" t="str">
        <f>IFERROR(VLOOKUP(CONCATENATE(G4005,E4005),LOTES!$A$6:$D$1002,4,0),"")</f>
        <v/>
      </c>
      <c r="H4005" s="136" t="str">
        <f>IFERROR(VLOOKUP(CONCATENATE(G4005,E4005),LOTES!$A$6:$F$1000,6,0),"")</f>
        <v/>
      </c>
      <c r="I4005" s="132" t="str">
        <f t="shared" si="453"/>
        <v/>
      </c>
      <c r="R4005" s="132" t="str">
        <f>IFERROR(VLOOKUP(Q4005,PROVEEDORES!$A$2:$B$100,2,0),"")</f>
        <v/>
      </c>
      <c r="U4005" s="127" t="str">
        <f>IFERROR(VLOOKUP(V4005,TRANSPORTE!$A$4:$B$99,2,0),"")</f>
        <v/>
      </c>
      <c r="Y4005" s="127" t="str">
        <f>IFERROR(VLOOKUP(V4005,TRANSPORTE!$A$4:$C$99,3,0),"")</f>
        <v/>
      </c>
      <c r="Z4005" s="127" t="str">
        <f>IFERROR(VLOOKUP(V4005,TRANSPORTE!$A$4:$D$99,4,0),"")</f>
        <v/>
      </c>
      <c r="AA4005" s="127" t="str">
        <f>IFERROR(VLOOKUP(V4005,TRANSPORTE!$A$4:$E$99,5,0),"")</f>
        <v/>
      </c>
      <c r="AB4005" s="127" t="str">
        <f t="shared" si="455"/>
        <v/>
      </c>
      <c r="AC4005" s="127" t="str">
        <f t="shared" si="454"/>
        <v/>
      </c>
      <c r="AE4005" s="132" t="str">
        <f t="shared" si="452"/>
        <v/>
      </c>
      <c r="AH4005" s="127" t="str">
        <f t="shared" si="451"/>
        <v/>
      </c>
    </row>
    <row r="4006" spans="2:34" x14ac:dyDescent="0.3">
      <c r="B4006" s="127" t="str">
        <f t="shared" si="449"/>
        <v/>
      </c>
      <c r="C4006" s="127" t="str">
        <f t="shared" si="450"/>
        <v/>
      </c>
      <c r="E4006" s="159"/>
      <c r="F4006" s="148" t="str">
        <f>IFERROR(VLOOKUP(CONCATENATE(G4006,E4006),LOTES!$A$6:$D$1002,4,0),"")</f>
        <v/>
      </c>
      <c r="H4006" s="136" t="str">
        <f>IFERROR(VLOOKUP(CONCATENATE(G4006,E4006),LOTES!$A$6:$F$1000,6,0),"")</f>
        <v/>
      </c>
      <c r="I4006" s="132" t="str">
        <f t="shared" si="453"/>
        <v/>
      </c>
      <c r="R4006" s="132" t="str">
        <f>IFERROR(VLOOKUP(Q4006,PROVEEDORES!$A$2:$B$100,2,0),"")</f>
        <v/>
      </c>
      <c r="U4006" s="127" t="str">
        <f>IFERROR(VLOOKUP(V4006,TRANSPORTE!$A$4:$B$99,2,0),"")</f>
        <v/>
      </c>
      <c r="Y4006" s="127" t="str">
        <f>IFERROR(VLOOKUP(V4006,TRANSPORTE!$A$4:$C$99,3,0),"")</f>
        <v/>
      </c>
      <c r="Z4006" s="127" t="str">
        <f>IFERROR(VLOOKUP(V4006,TRANSPORTE!$A$4:$D$99,4,0),"")</f>
        <v/>
      </c>
      <c r="AA4006" s="127" t="str">
        <f>IFERROR(VLOOKUP(V4006,TRANSPORTE!$A$4:$E$99,5,0),"")</f>
        <v/>
      </c>
      <c r="AB4006" s="127" t="str">
        <f t="shared" si="455"/>
        <v/>
      </c>
      <c r="AC4006" s="127" t="str">
        <f t="shared" si="454"/>
        <v/>
      </c>
      <c r="AE4006" s="132" t="str">
        <f t="shared" si="452"/>
        <v/>
      </c>
      <c r="AH4006" s="127" t="str">
        <f t="shared" si="451"/>
        <v/>
      </c>
    </row>
    <row r="4007" spans="2:34" x14ac:dyDescent="0.3">
      <c r="B4007" s="127" t="str">
        <f t="shared" si="449"/>
        <v/>
      </c>
      <c r="C4007" s="127" t="str">
        <f t="shared" si="450"/>
        <v/>
      </c>
      <c r="E4007" s="159"/>
      <c r="F4007" s="148" t="str">
        <f>IFERROR(VLOOKUP(CONCATENATE(G4007,E4007),LOTES!$A$6:$D$1002,4,0),"")</f>
        <v/>
      </c>
      <c r="H4007" s="136" t="str">
        <f>IFERROR(VLOOKUP(CONCATENATE(G4007,E4007),LOTES!$A$6:$F$1000,6,0),"")</f>
        <v/>
      </c>
      <c r="I4007" s="132" t="str">
        <f t="shared" si="453"/>
        <v/>
      </c>
      <c r="R4007" s="132" t="str">
        <f>IFERROR(VLOOKUP(Q4007,PROVEEDORES!$A$2:$B$100,2,0),"")</f>
        <v/>
      </c>
      <c r="U4007" s="127" t="str">
        <f>IFERROR(VLOOKUP(V4007,TRANSPORTE!$A$4:$B$99,2,0),"")</f>
        <v/>
      </c>
      <c r="Y4007" s="127" t="str">
        <f>IFERROR(VLOOKUP(V4007,TRANSPORTE!$A$4:$C$99,3,0),"")</f>
        <v/>
      </c>
      <c r="Z4007" s="127" t="str">
        <f>IFERROR(VLOOKUP(V4007,TRANSPORTE!$A$4:$D$99,4,0),"")</f>
        <v/>
      </c>
      <c r="AA4007" s="127" t="str">
        <f>IFERROR(VLOOKUP(V4007,TRANSPORTE!$A$4:$E$99,5,0),"")</f>
        <v/>
      </c>
      <c r="AB4007" s="127" t="str">
        <f t="shared" si="455"/>
        <v/>
      </c>
      <c r="AC4007" s="127" t="str">
        <f t="shared" si="454"/>
        <v/>
      </c>
      <c r="AE4007" s="132" t="str">
        <f t="shared" si="452"/>
        <v/>
      </c>
      <c r="AH4007" s="127" t="str">
        <f t="shared" si="451"/>
        <v/>
      </c>
    </row>
    <row r="4008" spans="2:34" x14ac:dyDescent="0.3">
      <c r="B4008" s="127" t="str">
        <f t="shared" si="449"/>
        <v/>
      </c>
      <c r="C4008" s="127" t="str">
        <f t="shared" si="450"/>
        <v/>
      </c>
      <c r="E4008" s="159"/>
      <c r="F4008" s="148" t="str">
        <f>IFERROR(VLOOKUP(CONCATENATE(G4008,E4008),LOTES!$A$6:$D$1002,4,0),"")</f>
        <v/>
      </c>
      <c r="H4008" s="136" t="str">
        <f>IFERROR(VLOOKUP(CONCATENATE(G4008,E4008),LOTES!$A$6:$F$1000,6,0),"")</f>
        <v/>
      </c>
      <c r="I4008" s="132" t="str">
        <f t="shared" si="453"/>
        <v/>
      </c>
      <c r="R4008" s="132" t="str">
        <f>IFERROR(VLOOKUP(Q4008,PROVEEDORES!$A$2:$B$100,2,0),"")</f>
        <v/>
      </c>
      <c r="U4008" s="127" t="str">
        <f>IFERROR(VLOOKUP(V4008,TRANSPORTE!$A$4:$B$99,2,0),"")</f>
        <v/>
      </c>
      <c r="Y4008" s="127" t="str">
        <f>IFERROR(VLOOKUP(V4008,TRANSPORTE!$A$4:$C$99,3,0),"")</f>
        <v/>
      </c>
      <c r="Z4008" s="127" t="str">
        <f>IFERROR(VLOOKUP(V4008,TRANSPORTE!$A$4:$D$99,4,0),"")</f>
        <v/>
      </c>
      <c r="AA4008" s="127" t="str">
        <f>IFERROR(VLOOKUP(V4008,TRANSPORTE!$A$4:$E$99,5,0),"")</f>
        <v/>
      </c>
      <c r="AB4008" s="127" t="str">
        <f t="shared" si="455"/>
        <v/>
      </c>
      <c r="AC4008" s="127" t="str">
        <f t="shared" si="454"/>
        <v/>
      </c>
      <c r="AE4008" s="132" t="str">
        <f t="shared" si="452"/>
        <v/>
      </c>
      <c r="AH4008" s="127" t="str">
        <f t="shared" si="451"/>
        <v/>
      </c>
    </row>
    <row r="4009" spans="2:34" x14ac:dyDescent="0.3">
      <c r="B4009" s="127" t="str">
        <f t="shared" si="449"/>
        <v/>
      </c>
      <c r="C4009" s="127" t="str">
        <f t="shared" si="450"/>
        <v/>
      </c>
      <c r="E4009" s="159"/>
      <c r="F4009" s="148" t="str">
        <f>IFERROR(VLOOKUP(CONCATENATE(G4009,E4009),LOTES!$A$6:$D$1002,4,0),"")</f>
        <v/>
      </c>
      <c r="H4009" s="136" t="str">
        <f>IFERROR(VLOOKUP(CONCATENATE(G4009,E4009),LOTES!$A$6:$F$1000,6,0),"")</f>
        <v/>
      </c>
      <c r="I4009" s="132" t="str">
        <f t="shared" si="453"/>
        <v/>
      </c>
      <c r="R4009" s="132" t="str">
        <f>IFERROR(VLOOKUP(Q4009,PROVEEDORES!$A$2:$B$100,2,0),"")</f>
        <v/>
      </c>
      <c r="U4009" s="127" t="str">
        <f>IFERROR(VLOOKUP(V4009,TRANSPORTE!$A$4:$B$99,2,0),"")</f>
        <v/>
      </c>
      <c r="Y4009" s="127" t="str">
        <f>IFERROR(VLOOKUP(V4009,TRANSPORTE!$A$4:$C$99,3,0),"")</f>
        <v/>
      </c>
      <c r="Z4009" s="127" t="str">
        <f>IFERROR(VLOOKUP(V4009,TRANSPORTE!$A$4:$D$99,4,0),"")</f>
        <v/>
      </c>
      <c r="AA4009" s="127" t="str">
        <f>IFERROR(VLOOKUP(V4009,TRANSPORTE!$A$4:$E$99,5,0),"")</f>
        <v/>
      </c>
      <c r="AB4009" s="127" t="str">
        <f t="shared" si="455"/>
        <v/>
      </c>
      <c r="AC4009" s="127" t="str">
        <f t="shared" si="454"/>
        <v/>
      </c>
      <c r="AE4009" s="132" t="str">
        <f t="shared" si="452"/>
        <v/>
      </c>
      <c r="AH4009" s="127" t="str">
        <f t="shared" si="451"/>
        <v/>
      </c>
    </row>
    <row r="4010" spans="2:34" x14ac:dyDescent="0.3">
      <c r="B4010" s="127" t="str">
        <f t="shared" si="449"/>
        <v/>
      </c>
      <c r="C4010" s="127" t="str">
        <f t="shared" si="450"/>
        <v/>
      </c>
      <c r="E4010" s="159"/>
      <c r="F4010" s="148" t="str">
        <f>IFERROR(VLOOKUP(CONCATENATE(G4010,E4010),LOTES!$A$6:$D$1002,4,0),"")</f>
        <v/>
      </c>
      <c r="H4010" s="136" t="str">
        <f>IFERROR(VLOOKUP(CONCATENATE(G4010,E4010),LOTES!$A$6:$F$1000,6,0),"")</f>
        <v/>
      </c>
      <c r="I4010" s="132" t="str">
        <f t="shared" si="453"/>
        <v/>
      </c>
      <c r="R4010" s="132" t="str">
        <f>IFERROR(VLOOKUP(Q4010,PROVEEDORES!$A$2:$B$100,2,0),"")</f>
        <v/>
      </c>
      <c r="U4010" s="127" t="str">
        <f>IFERROR(VLOOKUP(V4010,TRANSPORTE!$A$4:$B$99,2,0),"")</f>
        <v/>
      </c>
      <c r="Y4010" s="127" t="str">
        <f>IFERROR(VLOOKUP(V4010,TRANSPORTE!$A$4:$C$99,3,0),"")</f>
        <v/>
      </c>
      <c r="Z4010" s="127" t="str">
        <f>IFERROR(VLOOKUP(V4010,TRANSPORTE!$A$4:$D$99,4,0),"")</f>
        <v/>
      </c>
      <c r="AA4010" s="127" t="str">
        <f>IFERROR(VLOOKUP(V4010,TRANSPORTE!$A$4:$E$99,5,0),"")</f>
        <v/>
      </c>
      <c r="AB4010" s="127" t="str">
        <f t="shared" si="455"/>
        <v/>
      </c>
      <c r="AC4010" s="127" t="str">
        <f t="shared" si="454"/>
        <v/>
      </c>
      <c r="AE4010" s="132" t="str">
        <f t="shared" si="452"/>
        <v/>
      </c>
      <c r="AH4010" s="127" t="str">
        <f t="shared" si="451"/>
        <v/>
      </c>
    </row>
    <row r="4011" spans="2:34" x14ac:dyDescent="0.3">
      <c r="B4011" s="127" t="str">
        <f t="shared" si="449"/>
        <v/>
      </c>
      <c r="C4011" s="127" t="str">
        <f t="shared" si="450"/>
        <v/>
      </c>
      <c r="E4011" s="159"/>
      <c r="F4011" s="148" t="str">
        <f>IFERROR(VLOOKUP(CONCATENATE(G4011,E4011),LOTES!$A$6:$D$1002,4,0),"")</f>
        <v/>
      </c>
      <c r="H4011" s="136" t="str">
        <f>IFERROR(VLOOKUP(CONCATENATE(G4011,E4011),LOTES!$A$6:$F$1000,6,0),"")</f>
        <v/>
      </c>
      <c r="I4011" s="132" t="str">
        <f t="shared" si="453"/>
        <v/>
      </c>
      <c r="R4011" s="132" t="str">
        <f>IFERROR(VLOOKUP(Q4011,PROVEEDORES!$A$2:$B$100,2,0),"")</f>
        <v/>
      </c>
      <c r="U4011" s="127" t="str">
        <f>IFERROR(VLOOKUP(V4011,TRANSPORTE!$A$4:$B$99,2,0),"")</f>
        <v/>
      </c>
      <c r="Y4011" s="127" t="str">
        <f>IFERROR(VLOOKUP(V4011,TRANSPORTE!$A$4:$C$99,3,0),"")</f>
        <v/>
      </c>
      <c r="Z4011" s="127" t="str">
        <f>IFERROR(VLOOKUP(V4011,TRANSPORTE!$A$4:$D$99,4,0),"")</f>
        <v/>
      </c>
      <c r="AA4011" s="127" t="str">
        <f>IFERROR(VLOOKUP(V4011,TRANSPORTE!$A$4:$E$99,5,0),"")</f>
        <v/>
      </c>
      <c r="AB4011" s="127" t="str">
        <f t="shared" si="455"/>
        <v/>
      </c>
      <c r="AC4011" s="127" t="str">
        <f t="shared" si="454"/>
        <v/>
      </c>
      <c r="AE4011" s="132" t="str">
        <f t="shared" si="452"/>
        <v/>
      </c>
      <c r="AH4011" s="127" t="str">
        <f t="shared" si="451"/>
        <v/>
      </c>
    </row>
    <row r="4012" spans="2:34" x14ac:dyDescent="0.3">
      <c r="B4012" s="127" t="str">
        <f t="shared" si="449"/>
        <v/>
      </c>
      <c r="C4012" s="127" t="str">
        <f t="shared" si="450"/>
        <v/>
      </c>
      <c r="E4012" s="159"/>
      <c r="F4012" s="148" t="str">
        <f>IFERROR(VLOOKUP(CONCATENATE(G4012,E4012),LOTES!$A$6:$D$1002,4,0),"")</f>
        <v/>
      </c>
      <c r="H4012" s="136" t="str">
        <f>IFERROR(VLOOKUP(CONCATENATE(G4012,E4012),LOTES!$A$6:$F$1000,6,0),"")</f>
        <v/>
      </c>
      <c r="I4012" s="132" t="str">
        <f t="shared" si="453"/>
        <v/>
      </c>
      <c r="R4012" s="132" t="str">
        <f>IFERROR(VLOOKUP(Q4012,PROVEEDORES!$A$2:$B$100,2,0),"")</f>
        <v/>
      </c>
      <c r="U4012" s="127" t="str">
        <f>IFERROR(VLOOKUP(V4012,TRANSPORTE!$A$4:$B$99,2,0),"")</f>
        <v/>
      </c>
      <c r="Y4012" s="127" t="str">
        <f>IFERROR(VLOOKUP(V4012,TRANSPORTE!$A$4:$C$99,3,0),"")</f>
        <v/>
      </c>
      <c r="Z4012" s="127" t="str">
        <f>IFERROR(VLOOKUP(V4012,TRANSPORTE!$A$4:$D$99,4,0),"")</f>
        <v/>
      </c>
      <c r="AA4012" s="127" t="str">
        <f>IFERROR(VLOOKUP(V4012,TRANSPORTE!$A$4:$E$99,5,0),"")</f>
        <v/>
      </c>
      <c r="AB4012" s="127" t="str">
        <f t="shared" si="455"/>
        <v/>
      </c>
      <c r="AC4012" s="127" t="str">
        <f t="shared" si="454"/>
        <v/>
      </c>
      <c r="AE4012" s="132" t="str">
        <f t="shared" si="452"/>
        <v/>
      </c>
      <c r="AH4012" s="127" t="str">
        <f t="shared" si="451"/>
        <v/>
      </c>
    </row>
    <row r="4013" spans="2:34" x14ac:dyDescent="0.3">
      <c r="B4013" s="127" t="str">
        <f t="shared" si="449"/>
        <v/>
      </c>
      <c r="C4013" s="127" t="str">
        <f t="shared" si="450"/>
        <v/>
      </c>
      <c r="E4013" s="159"/>
      <c r="F4013" s="148" t="str">
        <f>IFERROR(VLOOKUP(CONCATENATE(G4013,E4013),LOTES!$A$6:$D$1002,4,0),"")</f>
        <v/>
      </c>
      <c r="H4013" s="136" t="str">
        <f>IFERROR(VLOOKUP(CONCATENATE(G4013,E4013),LOTES!$A$6:$F$1000,6,0),"")</f>
        <v/>
      </c>
      <c r="I4013" s="132" t="str">
        <f t="shared" si="453"/>
        <v/>
      </c>
      <c r="R4013" s="132" t="str">
        <f>IFERROR(VLOOKUP(Q4013,PROVEEDORES!$A$2:$B$100,2,0),"")</f>
        <v/>
      </c>
      <c r="U4013" s="127" t="str">
        <f>IFERROR(VLOOKUP(V4013,TRANSPORTE!$A$4:$B$99,2,0),"")</f>
        <v/>
      </c>
      <c r="Y4013" s="127" t="str">
        <f>IFERROR(VLOOKUP(V4013,TRANSPORTE!$A$4:$C$99,3,0),"")</f>
        <v/>
      </c>
      <c r="Z4013" s="127" t="str">
        <f>IFERROR(VLOOKUP(V4013,TRANSPORTE!$A$4:$D$99,4,0),"")</f>
        <v/>
      </c>
      <c r="AA4013" s="127" t="str">
        <f>IFERROR(VLOOKUP(V4013,TRANSPORTE!$A$4:$E$99,5,0),"")</f>
        <v/>
      </c>
      <c r="AB4013" s="127" t="str">
        <f t="shared" si="455"/>
        <v/>
      </c>
      <c r="AC4013" s="127" t="str">
        <f t="shared" si="454"/>
        <v/>
      </c>
      <c r="AE4013" s="132" t="str">
        <f t="shared" si="452"/>
        <v/>
      </c>
      <c r="AH4013" s="127" t="str">
        <f t="shared" si="451"/>
        <v/>
      </c>
    </row>
    <row r="4014" spans="2:34" x14ac:dyDescent="0.3">
      <c r="B4014" s="127" t="str">
        <f t="shared" si="449"/>
        <v/>
      </c>
      <c r="C4014" s="127" t="str">
        <f t="shared" si="450"/>
        <v/>
      </c>
      <c r="E4014" s="159"/>
      <c r="F4014" s="148" t="str">
        <f>IFERROR(VLOOKUP(CONCATENATE(G4014,E4014),LOTES!$A$6:$D$1002,4,0),"")</f>
        <v/>
      </c>
      <c r="H4014" s="136" t="str">
        <f>IFERROR(VLOOKUP(CONCATENATE(G4014,E4014),LOTES!$A$6:$F$1000,6,0),"")</f>
        <v/>
      </c>
      <c r="I4014" s="132" t="str">
        <f t="shared" si="453"/>
        <v/>
      </c>
      <c r="R4014" s="132" t="str">
        <f>IFERROR(VLOOKUP(Q4014,PROVEEDORES!$A$2:$B$100,2,0),"")</f>
        <v/>
      </c>
      <c r="U4014" s="127" t="str">
        <f>IFERROR(VLOOKUP(V4014,TRANSPORTE!$A$4:$B$99,2,0),"")</f>
        <v/>
      </c>
      <c r="Y4014" s="127" t="str">
        <f>IFERROR(VLOOKUP(V4014,TRANSPORTE!$A$4:$C$99,3,0),"")</f>
        <v/>
      </c>
      <c r="Z4014" s="127" t="str">
        <f>IFERROR(VLOOKUP(V4014,TRANSPORTE!$A$4:$D$99,4,0),"")</f>
        <v/>
      </c>
      <c r="AA4014" s="127" t="str">
        <f>IFERROR(VLOOKUP(V4014,TRANSPORTE!$A$4:$E$99,5,0),"")</f>
        <v/>
      </c>
      <c r="AB4014" s="127" t="str">
        <f t="shared" si="455"/>
        <v/>
      </c>
      <c r="AC4014" s="127" t="str">
        <f t="shared" si="454"/>
        <v/>
      </c>
      <c r="AE4014" s="132" t="str">
        <f t="shared" si="452"/>
        <v/>
      </c>
      <c r="AH4014" s="127" t="str">
        <f t="shared" si="451"/>
        <v/>
      </c>
    </row>
    <row r="4015" spans="2:34" x14ac:dyDescent="0.3">
      <c r="B4015" s="127" t="str">
        <f t="shared" si="449"/>
        <v/>
      </c>
      <c r="C4015" s="127" t="str">
        <f t="shared" si="450"/>
        <v/>
      </c>
      <c r="E4015" s="159"/>
      <c r="F4015" s="148" t="str">
        <f>IFERROR(VLOOKUP(CONCATENATE(G4015,E4015),LOTES!$A$6:$D$1002,4,0),"")</f>
        <v/>
      </c>
      <c r="H4015" s="136" t="str">
        <f>IFERROR(VLOOKUP(CONCATENATE(G4015,E4015),LOTES!$A$6:$F$1000,6,0),"")</f>
        <v/>
      </c>
      <c r="I4015" s="132" t="str">
        <f t="shared" si="453"/>
        <v/>
      </c>
      <c r="R4015" s="132" t="str">
        <f>IFERROR(VLOOKUP(Q4015,PROVEEDORES!$A$2:$B$100,2,0),"")</f>
        <v/>
      </c>
      <c r="U4015" s="127" t="str">
        <f>IFERROR(VLOOKUP(V4015,TRANSPORTE!$A$4:$B$99,2,0),"")</f>
        <v/>
      </c>
      <c r="Y4015" s="127" t="str">
        <f>IFERROR(VLOOKUP(V4015,TRANSPORTE!$A$4:$C$99,3,0),"")</f>
        <v/>
      </c>
      <c r="Z4015" s="127" t="str">
        <f>IFERROR(VLOOKUP(V4015,TRANSPORTE!$A$4:$D$99,4,0),"")</f>
        <v/>
      </c>
      <c r="AA4015" s="127" t="str">
        <f>IFERROR(VLOOKUP(V4015,TRANSPORTE!$A$4:$E$99,5,0),"")</f>
        <v/>
      </c>
      <c r="AB4015" s="127" t="str">
        <f t="shared" si="455"/>
        <v/>
      </c>
      <c r="AC4015" s="127" t="str">
        <f t="shared" si="454"/>
        <v/>
      </c>
      <c r="AE4015" s="132" t="str">
        <f t="shared" si="452"/>
        <v/>
      </c>
      <c r="AH4015" s="127" t="str">
        <f t="shared" si="451"/>
        <v/>
      </c>
    </row>
    <row r="4016" spans="2:34" x14ac:dyDescent="0.3">
      <c r="B4016" s="127" t="str">
        <f t="shared" si="449"/>
        <v/>
      </c>
      <c r="C4016" s="127" t="str">
        <f t="shared" si="450"/>
        <v/>
      </c>
      <c r="E4016" s="159"/>
      <c r="F4016" s="148" t="str">
        <f>IFERROR(VLOOKUP(CONCATENATE(G4016,E4016),LOTES!$A$6:$D$1002,4,0),"")</f>
        <v/>
      </c>
      <c r="H4016" s="136" t="str">
        <f>IFERROR(VLOOKUP(CONCATENATE(G4016,E4016),LOTES!$A$6:$F$1000,6,0),"")</f>
        <v/>
      </c>
      <c r="I4016" s="132" t="str">
        <f t="shared" si="453"/>
        <v/>
      </c>
      <c r="R4016" s="132" t="str">
        <f>IFERROR(VLOOKUP(Q4016,PROVEEDORES!$A$2:$B$100,2,0),"")</f>
        <v/>
      </c>
      <c r="U4016" s="127" t="str">
        <f>IFERROR(VLOOKUP(V4016,TRANSPORTE!$A$4:$B$99,2,0),"")</f>
        <v/>
      </c>
      <c r="Y4016" s="127" t="str">
        <f>IFERROR(VLOOKUP(V4016,TRANSPORTE!$A$4:$C$99,3,0),"")</f>
        <v/>
      </c>
      <c r="Z4016" s="127" t="str">
        <f>IFERROR(VLOOKUP(V4016,TRANSPORTE!$A$4:$D$99,4,0),"")</f>
        <v/>
      </c>
      <c r="AA4016" s="127" t="str">
        <f>IFERROR(VLOOKUP(V4016,TRANSPORTE!$A$4:$E$99,5,0),"")</f>
        <v/>
      </c>
      <c r="AB4016" s="127" t="str">
        <f t="shared" si="455"/>
        <v/>
      </c>
      <c r="AC4016" s="127" t="str">
        <f t="shared" si="454"/>
        <v/>
      </c>
      <c r="AE4016" s="132" t="str">
        <f t="shared" si="452"/>
        <v/>
      </c>
      <c r="AH4016" s="127" t="str">
        <f t="shared" si="451"/>
        <v/>
      </c>
    </row>
    <row r="4017" spans="2:34" x14ac:dyDescent="0.3">
      <c r="B4017" s="127" t="str">
        <f t="shared" si="449"/>
        <v/>
      </c>
      <c r="C4017" s="127" t="str">
        <f t="shared" si="450"/>
        <v/>
      </c>
      <c r="E4017" s="159"/>
      <c r="F4017" s="148" t="str">
        <f>IFERROR(VLOOKUP(CONCATENATE(G4017,E4017),LOTES!$A$6:$D$1002,4,0),"")</f>
        <v/>
      </c>
      <c r="H4017" s="136" t="str">
        <f>IFERROR(VLOOKUP(CONCATENATE(G4017,E4017),LOTES!$A$6:$F$1000,6,0),"")</f>
        <v/>
      </c>
      <c r="I4017" s="132" t="str">
        <f t="shared" si="453"/>
        <v/>
      </c>
      <c r="R4017" s="132" t="str">
        <f>IFERROR(VLOOKUP(Q4017,PROVEEDORES!$A$2:$B$100,2,0),"")</f>
        <v/>
      </c>
      <c r="U4017" s="127" t="str">
        <f>IFERROR(VLOOKUP(V4017,TRANSPORTE!$A$4:$B$99,2,0),"")</f>
        <v/>
      </c>
      <c r="Y4017" s="127" t="str">
        <f>IFERROR(VLOOKUP(V4017,TRANSPORTE!$A$4:$C$99,3,0),"")</f>
        <v/>
      </c>
      <c r="Z4017" s="127" t="str">
        <f>IFERROR(VLOOKUP(V4017,TRANSPORTE!$A$4:$D$99,4,0),"")</f>
        <v/>
      </c>
      <c r="AA4017" s="127" t="str">
        <f>IFERROR(VLOOKUP(V4017,TRANSPORTE!$A$4:$E$99,5,0),"")</f>
        <v/>
      </c>
      <c r="AB4017" s="127" t="str">
        <f t="shared" si="455"/>
        <v/>
      </c>
      <c r="AC4017" s="127" t="str">
        <f t="shared" si="454"/>
        <v/>
      </c>
      <c r="AE4017" s="132" t="str">
        <f t="shared" si="452"/>
        <v/>
      </c>
      <c r="AH4017" s="127" t="str">
        <f t="shared" si="451"/>
        <v/>
      </c>
    </row>
    <row r="4018" spans="2:34" x14ac:dyDescent="0.3">
      <c r="B4018" s="127" t="str">
        <f t="shared" si="449"/>
        <v/>
      </c>
      <c r="C4018" s="127" t="str">
        <f t="shared" si="450"/>
        <v/>
      </c>
      <c r="E4018" s="159"/>
      <c r="F4018" s="148" t="str">
        <f>IFERROR(VLOOKUP(CONCATENATE(G4018,E4018),LOTES!$A$6:$D$1002,4,0),"")</f>
        <v/>
      </c>
      <c r="H4018" s="136" t="str">
        <f>IFERROR(VLOOKUP(CONCATENATE(G4018,E4018),LOTES!$A$6:$F$1000,6,0),"")</f>
        <v/>
      </c>
      <c r="I4018" s="132" t="str">
        <f t="shared" si="453"/>
        <v/>
      </c>
      <c r="R4018" s="132" t="str">
        <f>IFERROR(VLOOKUP(Q4018,PROVEEDORES!$A$2:$B$100,2,0),"")</f>
        <v/>
      </c>
      <c r="U4018" s="127" t="str">
        <f>IFERROR(VLOOKUP(V4018,TRANSPORTE!$A$4:$B$99,2,0),"")</f>
        <v/>
      </c>
      <c r="Y4018" s="127" t="str">
        <f>IFERROR(VLOOKUP(V4018,TRANSPORTE!$A$4:$C$99,3,0),"")</f>
        <v/>
      </c>
      <c r="Z4018" s="127" t="str">
        <f>IFERROR(VLOOKUP(V4018,TRANSPORTE!$A$4:$D$99,4,0),"")</f>
        <v/>
      </c>
      <c r="AA4018" s="127" t="str">
        <f>IFERROR(VLOOKUP(V4018,TRANSPORTE!$A$4:$E$99,5,0),"")</f>
        <v/>
      </c>
      <c r="AB4018" s="127" t="str">
        <f t="shared" si="455"/>
        <v/>
      </c>
      <c r="AC4018" s="127" t="str">
        <f t="shared" si="454"/>
        <v/>
      </c>
      <c r="AE4018" s="132" t="str">
        <f t="shared" si="452"/>
        <v/>
      </c>
      <c r="AH4018" s="127" t="str">
        <f t="shared" si="451"/>
        <v/>
      </c>
    </row>
    <row r="4019" spans="2:34" x14ac:dyDescent="0.3">
      <c r="B4019" s="127" t="str">
        <f t="shared" si="449"/>
        <v/>
      </c>
      <c r="C4019" s="127" t="str">
        <f t="shared" si="450"/>
        <v/>
      </c>
      <c r="E4019" s="159"/>
      <c r="F4019" s="148" t="str">
        <f>IFERROR(VLOOKUP(CONCATENATE(G4019,E4019),LOTES!$A$6:$D$1002,4,0),"")</f>
        <v/>
      </c>
      <c r="H4019" s="136" t="str">
        <f>IFERROR(VLOOKUP(CONCATENATE(G4019,E4019),LOTES!$A$6:$F$1000,6,0),"")</f>
        <v/>
      </c>
      <c r="I4019" s="132" t="str">
        <f t="shared" si="453"/>
        <v/>
      </c>
      <c r="R4019" s="132" t="str">
        <f>IFERROR(VLOOKUP(Q4019,PROVEEDORES!$A$2:$B$100,2,0),"")</f>
        <v/>
      </c>
      <c r="U4019" s="127" t="str">
        <f>IFERROR(VLOOKUP(V4019,TRANSPORTE!$A$4:$B$99,2,0),"")</f>
        <v/>
      </c>
      <c r="Y4019" s="127" t="str">
        <f>IFERROR(VLOOKUP(V4019,TRANSPORTE!$A$4:$C$99,3,0),"")</f>
        <v/>
      </c>
      <c r="Z4019" s="127" t="str">
        <f>IFERROR(VLOOKUP(V4019,TRANSPORTE!$A$4:$D$99,4,0),"")</f>
        <v/>
      </c>
      <c r="AA4019" s="127" t="str">
        <f>IFERROR(VLOOKUP(V4019,TRANSPORTE!$A$4:$E$99,5,0),"")</f>
        <v/>
      </c>
      <c r="AB4019" s="127" t="str">
        <f t="shared" si="455"/>
        <v/>
      </c>
      <c r="AC4019" s="127" t="str">
        <f t="shared" si="454"/>
        <v/>
      </c>
      <c r="AE4019" s="132" t="str">
        <f t="shared" si="452"/>
        <v/>
      </c>
      <c r="AH4019" s="127" t="str">
        <f t="shared" si="451"/>
        <v/>
      </c>
    </row>
    <row r="4020" spans="2:34" x14ac:dyDescent="0.3">
      <c r="B4020" s="127" t="str">
        <f t="shared" si="449"/>
        <v/>
      </c>
      <c r="C4020" s="127" t="str">
        <f t="shared" si="450"/>
        <v/>
      </c>
      <c r="E4020" s="159"/>
      <c r="F4020" s="148" t="str">
        <f>IFERROR(VLOOKUP(CONCATENATE(G4020,E4020),LOTES!$A$6:$D$1002,4,0),"")</f>
        <v/>
      </c>
      <c r="H4020" s="136" t="str">
        <f>IFERROR(VLOOKUP(CONCATENATE(G4020,E4020),LOTES!$A$6:$F$1000,6,0),"")</f>
        <v/>
      </c>
      <c r="I4020" s="132" t="str">
        <f t="shared" si="453"/>
        <v/>
      </c>
      <c r="R4020" s="132" t="str">
        <f>IFERROR(VLOOKUP(Q4020,PROVEEDORES!$A$2:$B$100,2,0),"")</f>
        <v/>
      </c>
      <c r="U4020" s="127" t="str">
        <f>IFERROR(VLOOKUP(V4020,TRANSPORTE!$A$4:$B$99,2,0),"")</f>
        <v/>
      </c>
      <c r="Y4020" s="127" t="str">
        <f>IFERROR(VLOOKUP(V4020,TRANSPORTE!$A$4:$C$99,3,0),"")</f>
        <v/>
      </c>
      <c r="Z4020" s="127" t="str">
        <f>IFERROR(VLOOKUP(V4020,TRANSPORTE!$A$4:$D$99,4,0),"")</f>
        <v/>
      </c>
      <c r="AA4020" s="127" t="str">
        <f>IFERROR(VLOOKUP(V4020,TRANSPORTE!$A$4:$E$99,5,0),"")</f>
        <v/>
      </c>
      <c r="AB4020" s="127" t="str">
        <f t="shared" si="455"/>
        <v/>
      </c>
      <c r="AC4020" s="127" t="str">
        <f t="shared" si="454"/>
        <v/>
      </c>
      <c r="AE4020" s="132" t="str">
        <f t="shared" si="452"/>
        <v/>
      </c>
      <c r="AH4020" s="127" t="str">
        <f t="shared" si="451"/>
        <v/>
      </c>
    </row>
    <row r="4021" spans="2:34" x14ac:dyDescent="0.3">
      <c r="B4021" s="127" t="str">
        <f t="shared" si="449"/>
        <v/>
      </c>
      <c r="C4021" s="127" t="str">
        <f t="shared" si="450"/>
        <v/>
      </c>
      <c r="E4021" s="159"/>
      <c r="F4021" s="148" t="str">
        <f>IFERROR(VLOOKUP(CONCATENATE(G4021,E4021),LOTES!$A$6:$D$1002,4,0),"")</f>
        <v/>
      </c>
      <c r="H4021" s="136" t="str">
        <f>IFERROR(VLOOKUP(CONCATENATE(G4021,E4021),LOTES!$A$6:$F$1000,6,0),"")</f>
        <v/>
      </c>
      <c r="I4021" s="132" t="str">
        <f t="shared" si="453"/>
        <v/>
      </c>
      <c r="R4021" s="132" t="str">
        <f>IFERROR(VLOOKUP(Q4021,PROVEEDORES!$A$2:$B$100,2,0),"")</f>
        <v/>
      </c>
      <c r="U4021" s="127" t="str">
        <f>IFERROR(VLOOKUP(V4021,TRANSPORTE!$A$4:$B$99,2,0),"")</f>
        <v/>
      </c>
      <c r="Y4021" s="127" t="str">
        <f>IFERROR(VLOOKUP(V4021,TRANSPORTE!$A$4:$C$99,3,0),"")</f>
        <v/>
      </c>
      <c r="Z4021" s="127" t="str">
        <f>IFERROR(VLOOKUP(V4021,TRANSPORTE!$A$4:$D$99,4,0),"")</f>
        <v/>
      </c>
      <c r="AA4021" s="127" t="str">
        <f>IFERROR(VLOOKUP(V4021,TRANSPORTE!$A$4:$E$99,5,0),"")</f>
        <v/>
      </c>
      <c r="AB4021" s="127" t="str">
        <f t="shared" si="455"/>
        <v/>
      </c>
      <c r="AC4021" s="127" t="str">
        <f t="shared" si="454"/>
        <v/>
      </c>
      <c r="AE4021" s="132" t="str">
        <f t="shared" si="452"/>
        <v/>
      </c>
      <c r="AH4021" s="127" t="str">
        <f t="shared" si="451"/>
        <v/>
      </c>
    </row>
    <row r="4022" spans="2:34" x14ac:dyDescent="0.3">
      <c r="B4022" s="127" t="str">
        <f t="shared" si="449"/>
        <v/>
      </c>
      <c r="C4022" s="127" t="str">
        <f t="shared" si="450"/>
        <v/>
      </c>
      <c r="E4022" s="159"/>
      <c r="F4022" s="148" t="str">
        <f>IFERROR(VLOOKUP(CONCATENATE(G4022,E4022),LOTES!$A$6:$D$1002,4,0),"")</f>
        <v/>
      </c>
      <c r="H4022" s="136" t="str">
        <f>IFERROR(VLOOKUP(CONCATENATE(G4022,E4022),LOTES!$A$6:$F$1000,6,0),"")</f>
        <v/>
      </c>
      <c r="I4022" s="132" t="str">
        <f t="shared" si="453"/>
        <v/>
      </c>
      <c r="R4022" s="132" t="str">
        <f>IFERROR(VLOOKUP(Q4022,PROVEEDORES!$A$2:$B$100,2,0),"")</f>
        <v/>
      </c>
      <c r="U4022" s="127" t="str">
        <f>IFERROR(VLOOKUP(V4022,TRANSPORTE!$A$4:$B$99,2,0),"")</f>
        <v/>
      </c>
      <c r="Y4022" s="127" t="str">
        <f>IFERROR(VLOOKUP(V4022,TRANSPORTE!$A$4:$C$99,3,0),"")</f>
        <v/>
      </c>
      <c r="Z4022" s="127" t="str">
        <f>IFERROR(VLOOKUP(V4022,TRANSPORTE!$A$4:$D$99,4,0),"")</f>
        <v/>
      </c>
      <c r="AA4022" s="127" t="str">
        <f>IFERROR(VLOOKUP(V4022,TRANSPORTE!$A$4:$E$99,5,0),"")</f>
        <v/>
      </c>
      <c r="AB4022" s="127" t="str">
        <f t="shared" si="455"/>
        <v/>
      </c>
      <c r="AC4022" s="127" t="str">
        <f t="shared" si="454"/>
        <v/>
      </c>
      <c r="AE4022" s="132" t="str">
        <f t="shared" si="452"/>
        <v/>
      </c>
      <c r="AH4022" s="127" t="str">
        <f t="shared" si="451"/>
        <v/>
      </c>
    </row>
    <row r="4023" spans="2:34" x14ac:dyDescent="0.3">
      <c r="B4023" s="127" t="str">
        <f t="shared" si="449"/>
        <v/>
      </c>
      <c r="C4023" s="127" t="str">
        <f t="shared" si="450"/>
        <v/>
      </c>
      <c r="E4023" s="159"/>
      <c r="F4023" s="148" t="str">
        <f>IFERROR(VLOOKUP(CONCATENATE(G4023,E4023),LOTES!$A$6:$D$1002,4,0),"")</f>
        <v/>
      </c>
      <c r="H4023" s="136" t="str">
        <f>IFERROR(VLOOKUP(CONCATENATE(G4023,E4023),LOTES!$A$6:$F$1000,6,0),"")</f>
        <v/>
      </c>
      <c r="I4023" s="132" t="str">
        <f t="shared" si="453"/>
        <v/>
      </c>
      <c r="R4023" s="132" t="str">
        <f>IFERROR(VLOOKUP(Q4023,PROVEEDORES!$A$2:$B$100,2,0),"")</f>
        <v/>
      </c>
      <c r="U4023" s="127" t="str">
        <f>IFERROR(VLOOKUP(V4023,TRANSPORTE!$A$4:$B$99,2,0),"")</f>
        <v/>
      </c>
      <c r="Y4023" s="127" t="str">
        <f>IFERROR(VLOOKUP(V4023,TRANSPORTE!$A$4:$C$99,3,0),"")</f>
        <v/>
      </c>
      <c r="Z4023" s="127" t="str">
        <f>IFERROR(VLOOKUP(V4023,TRANSPORTE!$A$4:$D$99,4,0),"")</f>
        <v/>
      </c>
      <c r="AA4023" s="127" t="str">
        <f>IFERROR(VLOOKUP(V4023,TRANSPORTE!$A$4:$E$99,5,0),"")</f>
        <v/>
      </c>
      <c r="AB4023" s="127" t="str">
        <f t="shared" si="455"/>
        <v/>
      </c>
      <c r="AC4023" s="127" t="str">
        <f t="shared" si="454"/>
        <v/>
      </c>
      <c r="AE4023" s="132" t="str">
        <f t="shared" si="452"/>
        <v/>
      </c>
      <c r="AH4023" s="127" t="str">
        <f t="shared" si="451"/>
        <v/>
      </c>
    </row>
    <row r="4024" spans="2:34" x14ac:dyDescent="0.3">
      <c r="B4024" s="127" t="str">
        <f t="shared" si="449"/>
        <v/>
      </c>
      <c r="C4024" s="127" t="str">
        <f t="shared" si="450"/>
        <v/>
      </c>
      <c r="E4024" s="159"/>
      <c r="F4024" s="148" t="str">
        <f>IFERROR(VLOOKUP(CONCATENATE(G4024,E4024),LOTES!$A$6:$D$1002,4,0),"")</f>
        <v/>
      </c>
      <c r="H4024" s="136" t="str">
        <f>IFERROR(VLOOKUP(CONCATENATE(G4024,E4024),LOTES!$A$6:$F$1000,6,0),"")</f>
        <v/>
      </c>
      <c r="I4024" s="132" t="str">
        <f t="shared" si="453"/>
        <v/>
      </c>
      <c r="R4024" s="132" t="str">
        <f>IFERROR(VLOOKUP(Q4024,PROVEEDORES!$A$2:$B$100,2,0),"")</f>
        <v/>
      </c>
      <c r="U4024" s="127" t="str">
        <f>IFERROR(VLOOKUP(V4024,TRANSPORTE!$A$4:$B$99,2,0),"")</f>
        <v/>
      </c>
      <c r="Y4024" s="127" t="str">
        <f>IFERROR(VLOOKUP(V4024,TRANSPORTE!$A$4:$C$99,3,0),"")</f>
        <v/>
      </c>
      <c r="Z4024" s="127" t="str">
        <f>IFERROR(VLOOKUP(V4024,TRANSPORTE!$A$4:$D$99,4,0),"")</f>
        <v/>
      </c>
      <c r="AA4024" s="127" t="str">
        <f>IFERROR(VLOOKUP(V4024,TRANSPORTE!$A$4:$E$99,5,0),"")</f>
        <v/>
      </c>
      <c r="AB4024" s="127" t="str">
        <f t="shared" si="455"/>
        <v/>
      </c>
      <c r="AC4024" s="127" t="str">
        <f t="shared" si="454"/>
        <v/>
      </c>
      <c r="AE4024" s="132" t="str">
        <f t="shared" si="452"/>
        <v/>
      </c>
      <c r="AH4024" s="127" t="str">
        <f t="shared" si="451"/>
        <v/>
      </c>
    </row>
    <row r="4025" spans="2:34" x14ac:dyDescent="0.3">
      <c r="B4025" s="127" t="str">
        <f t="shared" si="449"/>
        <v/>
      </c>
      <c r="C4025" s="127" t="str">
        <f t="shared" si="450"/>
        <v/>
      </c>
      <c r="E4025" s="159"/>
      <c r="F4025" s="148" t="str">
        <f>IFERROR(VLOOKUP(CONCATENATE(G4025,E4025),LOTES!$A$6:$D$1002,4,0),"")</f>
        <v/>
      </c>
      <c r="H4025" s="136" t="str">
        <f>IFERROR(VLOOKUP(CONCATENATE(G4025,E4025),LOTES!$A$6:$F$1000,6,0),"")</f>
        <v/>
      </c>
      <c r="I4025" s="132" t="str">
        <f t="shared" si="453"/>
        <v/>
      </c>
      <c r="R4025" s="132" t="str">
        <f>IFERROR(VLOOKUP(Q4025,PROVEEDORES!$A$2:$B$100,2,0),"")</f>
        <v/>
      </c>
      <c r="U4025" s="127" t="str">
        <f>IFERROR(VLOOKUP(V4025,TRANSPORTE!$A$4:$B$99,2,0),"")</f>
        <v/>
      </c>
      <c r="Y4025" s="127" t="str">
        <f>IFERROR(VLOOKUP(V4025,TRANSPORTE!$A$4:$C$99,3,0),"")</f>
        <v/>
      </c>
      <c r="Z4025" s="127" t="str">
        <f>IFERROR(VLOOKUP(V4025,TRANSPORTE!$A$4:$D$99,4,0),"")</f>
        <v/>
      </c>
      <c r="AA4025" s="127" t="str">
        <f>IFERROR(VLOOKUP(V4025,TRANSPORTE!$A$4:$E$99,5,0),"")</f>
        <v/>
      </c>
      <c r="AB4025" s="127" t="str">
        <f t="shared" si="455"/>
        <v/>
      </c>
      <c r="AC4025" s="127" t="str">
        <f t="shared" si="454"/>
        <v/>
      </c>
      <c r="AE4025" s="132" t="str">
        <f t="shared" si="452"/>
        <v/>
      </c>
      <c r="AH4025" s="127" t="str">
        <f t="shared" si="451"/>
        <v/>
      </c>
    </row>
    <row r="4026" spans="2:34" x14ac:dyDescent="0.3">
      <c r="B4026" s="127" t="str">
        <f t="shared" si="449"/>
        <v/>
      </c>
      <c r="C4026" s="127" t="str">
        <f t="shared" si="450"/>
        <v/>
      </c>
      <c r="E4026" s="159"/>
      <c r="F4026" s="148" t="str">
        <f>IFERROR(VLOOKUP(CONCATENATE(G4026,E4026),LOTES!$A$6:$D$1002,4,0),"")</f>
        <v/>
      </c>
      <c r="H4026" s="136" t="str">
        <f>IFERROR(VLOOKUP(CONCATENATE(G4026,E4026),LOTES!$A$6:$F$1000,6,0),"")</f>
        <v/>
      </c>
      <c r="I4026" s="132" t="str">
        <f t="shared" si="453"/>
        <v/>
      </c>
      <c r="R4026" s="132" t="str">
        <f>IFERROR(VLOOKUP(Q4026,PROVEEDORES!$A$2:$B$100,2,0),"")</f>
        <v/>
      </c>
      <c r="U4026" s="127" t="str">
        <f>IFERROR(VLOOKUP(V4026,TRANSPORTE!$A$4:$B$99,2,0),"")</f>
        <v/>
      </c>
      <c r="Y4026" s="127" t="str">
        <f>IFERROR(VLOOKUP(V4026,TRANSPORTE!$A$4:$C$99,3,0),"")</f>
        <v/>
      </c>
      <c r="Z4026" s="127" t="str">
        <f>IFERROR(VLOOKUP(V4026,TRANSPORTE!$A$4:$D$99,4,0),"")</f>
        <v/>
      </c>
      <c r="AA4026" s="127" t="str">
        <f>IFERROR(VLOOKUP(V4026,TRANSPORTE!$A$4:$E$99,5,0),"")</f>
        <v/>
      </c>
      <c r="AB4026" s="127" t="str">
        <f t="shared" si="455"/>
        <v/>
      </c>
      <c r="AC4026" s="127" t="str">
        <f t="shared" si="454"/>
        <v/>
      </c>
      <c r="AE4026" s="132" t="str">
        <f t="shared" si="452"/>
        <v/>
      </c>
      <c r="AH4026" s="127" t="str">
        <f t="shared" si="451"/>
        <v/>
      </c>
    </row>
    <row r="4027" spans="2:34" x14ac:dyDescent="0.3">
      <c r="B4027" s="127" t="str">
        <f t="shared" si="449"/>
        <v/>
      </c>
      <c r="C4027" s="127" t="str">
        <f t="shared" si="450"/>
        <v/>
      </c>
      <c r="E4027" s="159"/>
      <c r="F4027" s="148" t="str">
        <f>IFERROR(VLOOKUP(CONCATENATE(G4027,E4027),LOTES!$A$6:$D$1002,4,0),"")</f>
        <v/>
      </c>
      <c r="H4027" s="136" t="str">
        <f>IFERROR(VLOOKUP(CONCATENATE(G4027,E4027),LOTES!$A$6:$F$1000,6,0),"")</f>
        <v/>
      </c>
      <c r="I4027" s="132" t="str">
        <f t="shared" si="453"/>
        <v/>
      </c>
      <c r="R4027" s="132" t="str">
        <f>IFERROR(VLOOKUP(Q4027,PROVEEDORES!$A$2:$B$100,2,0),"")</f>
        <v/>
      </c>
      <c r="U4027" s="127" t="str">
        <f>IFERROR(VLOOKUP(V4027,TRANSPORTE!$A$4:$B$99,2,0),"")</f>
        <v/>
      </c>
      <c r="Y4027" s="127" t="str">
        <f>IFERROR(VLOOKUP(V4027,TRANSPORTE!$A$4:$C$99,3,0),"")</f>
        <v/>
      </c>
      <c r="Z4027" s="127" t="str">
        <f>IFERROR(VLOOKUP(V4027,TRANSPORTE!$A$4:$D$99,4,0),"")</f>
        <v/>
      </c>
      <c r="AA4027" s="127" t="str">
        <f>IFERROR(VLOOKUP(V4027,TRANSPORTE!$A$4:$E$99,5,0),"")</f>
        <v/>
      </c>
      <c r="AB4027" s="127" t="str">
        <f t="shared" si="455"/>
        <v/>
      </c>
      <c r="AC4027" s="127" t="str">
        <f t="shared" si="454"/>
        <v/>
      </c>
      <c r="AE4027" s="132" t="str">
        <f t="shared" si="452"/>
        <v/>
      </c>
      <c r="AH4027" s="127" t="str">
        <f t="shared" si="451"/>
        <v/>
      </c>
    </row>
    <row r="4028" spans="2:34" x14ac:dyDescent="0.3">
      <c r="B4028" s="127" t="str">
        <f t="shared" si="449"/>
        <v/>
      </c>
      <c r="C4028" s="127" t="str">
        <f t="shared" si="450"/>
        <v/>
      </c>
      <c r="E4028" s="159"/>
      <c r="F4028" s="148" t="str">
        <f>IFERROR(VLOOKUP(CONCATENATE(G4028,E4028),LOTES!$A$6:$D$1002,4,0),"")</f>
        <v/>
      </c>
      <c r="H4028" s="136" t="str">
        <f>IFERROR(VLOOKUP(CONCATENATE(G4028,E4028),LOTES!$A$6:$F$1000,6,0),"")</f>
        <v/>
      </c>
      <c r="I4028" s="132" t="str">
        <f t="shared" si="453"/>
        <v/>
      </c>
      <c r="R4028" s="132" t="str">
        <f>IFERROR(VLOOKUP(Q4028,PROVEEDORES!$A$2:$B$100,2,0),"")</f>
        <v/>
      </c>
      <c r="U4028" s="127" t="str">
        <f>IFERROR(VLOOKUP(V4028,TRANSPORTE!$A$4:$B$99,2,0),"")</f>
        <v/>
      </c>
      <c r="Y4028" s="127" t="str">
        <f>IFERROR(VLOOKUP(V4028,TRANSPORTE!$A$4:$C$99,3,0),"")</f>
        <v/>
      </c>
      <c r="Z4028" s="127" t="str">
        <f>IFERROR(VLOOKUP(V4028,TRANSPORTE!$A$4:$D$99,4,0),"")</f>
        <v/>
      </c>
      <c r="AA4028" s="127" t="str">
        <f>IFERROR(VLOOKUP(V4028,TRANSPORTE!$A$4:$E$99,5,0),"")</f>
        <v/>
      </c>
      <c r="AB4028" s="127" t="str">
        <f t="shared" si="455"/>
        <v/>
      </c>
      <c r="AC4028" s="127" t="str">
        <f t="shared" si="454"/>
        <v/>
      </c>
      <c r="AE4028" s="132" t="str">
        <f t="shared" si="452"/>
        <v/>
      </c>
      <c r="AH4028" s="127" t="str">
        <f t="shared" si="451"/>
        <v/>
      </c>
    </row>
    <row r="4029" spans="2:34" x14ac:dyDescent="0.3">
      <c r="B4029" s="127" t="str">
        <f t="shared" si="449"/>
        <v/>
      </c>
      <c r="C4029" s="127" t="str">
        <f t="shared" si="450"/>
        <v/>
      </c>
      <c r="E4029" s="159"/>
      <c r="F4029" s="148" t="str">
        <f>IFERROR(VLOOKUP(CONCATENATE(G4029,E4029),LOTES!$A$6:$D$1002,4,0),"")</f>
        <v/>
      </c>
      <c r="H4029" s="136" t="str">
        <f>IFERROR(VLOOKUP(CONCATENATE(G4029,E4029),LOTES!$A$6:$F$1000,6,0),"")</f>
        <v/>
      </c>
      <c r="I4029" s="132" t="str">
        <f t="shared" si="453"/>
        <v/>
      </c>
      <c r="R4029" s="132" t="str">
        <f>IFERROR(VLOOKUP(Q4029,PROVEEDORES!$A$2:$B$100,2,0),"")</f>
        <v/>
      </c>
      <c r="U4029" s="127" t="str">
        <f>IFERROR(VLOOKUP(V4029,TRANSPORTE!$A$4:$B$99,2,0),"")</f>
        <v/>
      </c>
      <c r="Y4029" s="127" t="str">
        <f>IFERROR(VLOOKUP(V4029,TRANSPORTE!$A$4:$C$99,3,0),"")</f>
        <v/>
      </c>
      <c r="Z4029" s="127" t="str">
        <f>IFERROR(VLOOKUP(V4029,TRANSPORTE!$A$4:$D$99,4,0),"")</f>
        <v/>
      </c>
      <c r="AA4029" s="127" t="str">
        <f>IFERROR(VLOOKUP(V4029,TRANSPORTE!$A$4:$E$99,5,0),"")</f>
        <v/>
      </c>
      <c r="AB4029" s="127" t="str">
        <f t="shared" si="455"/>
        <v/>
      </c>
      <c r="AC4029" s="127" t="str">
        <f t="shared" si="454"/>
        <v/>
      </c>
      <c r="AE4029" s="132" t="str">
        <f t="shared" si="452"/>
        <v/>
      </c>
      <c r="AH4029" s="127" t="str">
        <f t="shared" si="451"/>
        <v/>
      </c>
    </row>
    <row r="4030" spans="2:34" x14ac:dyDescent="0.3">
      <c r="B4030" s="127" t="str">
        <f t="shared" si="449"/>
        <v/>
      </c>
      <c r="C4030" s="127" t="str">
        <f t="shared" si="450"/>
        <v/>
      </c>
      <c r="E4030" s="159"/>
      <c r="F4030" s="148" t="str">
        <f>IFERROR(VLOOKUP(CONCATENATE(G4030,E4030),LOTES!$A$6:$D$1002,4,0),"")</f>
        <v/>
      </c>
      <c r="H4030" s="136" t="str">
        <f>IFERROR(VLOOKUP(CONCATENATE(G4030,E4030),LOTES!$A$6:$F$1000,6,0),"")</f>
        <v/>
      </c>
      <c r="I4030" s="132" t="str">
        <f t="shared" si="453"/>
        <v/>
      </c>
      <c r="R4030" s="132" t="str">
        <f>IFERROR(VLOOKUP(Q4030,PROVEEDORES!$A$2:$B$100,2,0),"")</f>
        <v/>
      </c>
      <c r="U4030" s="127" t="str">
        <f>IFERROR(VLOOKUP(V4030,TRANSPORTE!$A$4:$B$99,2,0),"")</f>
        <v/>
      </c>
      <c r="Y4030" s="127" t="str">
        <f>IFERROR(VLOOKUP(V4030,TRANSPORTE!$A$4:$C$99,3,0),"")</f>
        <v/>
      </c>
      <c r="Z4030" s="127" t="str">
        <f>IFERROR(VLOOKUP(V4030,TRANSPORTE!$A$4:$D$99,4,0),"")</f>
        <v/>
      </c>
      <c r="AA4030" s="127" t="str">
        <f>IFERROR(VLOOKUP(V4030,TRANSPORTE!$A$4:$E$99,5,0),"")</f>
        <v/>
      </c>
      <c r="AB4030" s="127" t="str">
        <f t="shared" si="455"/>
        <v/>
      </c>
      <c r="AC4030" s="127" t="str">
        <f t="shared" si="454"/>
        <v/>
      </c>
      <c r="AE4030" s="132" t="str">
        <f t="shared" si="452"/>
        <v/>
      </c>
      <c r="AH4030" s="127" t="str">
        <f t="shared" si="451"/>
        <v/>
      </c>
    </row>
    <row r="4031" spans="2:34" x14ac:dyDescent="0.3">
      <c r="B4031" s="127" t="str">
        <f t="shared" ref="B4031:B4094" si="456">CONCATENATE(A4031,AB4031)</f>
        <v/>
      </c>
      <c r="C4031" s="127" t="str">
        <f t="shared" ref="C4031:C4094" si="457">CONCATENATE(N4031,I4031)</f>
        <v/>
      </c>
      <c r="E4031" s="159"/>
      <c r="F4031" s="148" t="str">
        <f>IFERROR(VLOOKUP(CONCATENATE(G4031,E4031),LOTES!$A$6:$D$1002,4,0),"")</f>
        <v/>
      </c>
      <c r="H4031" s="136" t="str">
        <f>IFERROR(VLOOKUP(CONCATENATE(G4031,E4031),LOTES!$A$6:$F$1000,6,0),"")</f>
        <v/>
      </c>
      <c r="I4031" s="132" t="str">
        <f t="shared" si="453"/>
        <v/>
      </c>
      <c r="R4031" s="132" t="str">
        <f>IFERROR(VLOOKUP(Q4031,PROVEEDORES!$A$2:$B$100,2,0),"")</f>
        <v/>
      </c>
      <c r="U4031" s="127" t="str">
        <f>IFERROR(VLOOKUP(V4031,TRANSPORTE!$A$4:$B$99,2,0),"")</f>
        <v/>
      </c>
      <c r="Y4031" s="127" t="str">
        <f>IFERROR(VLOOKUP(V4031,TRANSPORTE!$A$4:$C$99,3,0),"")</f>
        <v/>
      </c>
      <c r="Z4031" s="127" t="str">
        <f>IFERROR(VLOOKUP(V4031,TRANSPORTE!$A$4:$D$99,4,0),"")</f>
        <v/>
      </c>
      <c r="AA4031" s="127" t="str">
        <f>IFERROR(VLOOKUP(V4031,TRANSPORTE!$A$4:$E$99,5,0),"")</f>
        <v/>
      </c>
      <c r="AB4031" s="127" t="str">
        <f t="shared" si="455"/>
        <v/>
      </c>
      <c r="AC4031" s="127" t="str">
        <f t="shared" si="454"/>
        <v/>
      </c>
      <c r="AE4031" s="132" t="str">
        <f t="shared" si="452"/>
        <v/>
      </c>
      <c r="AH4031" s="127" t="str">
        <f t="shared" ref="AH4031:AH4094" si="458">CONCATENATE(N4031,F4031)</f>
        <v/>
      </c>
    </row>
    <row r="4032" spans="2:34" x14ac:dyDescent="0.3">
      <c r="B4032" s="127" t="str">
        <f t="shared" si="456"/>
        <v/>
      </c>
      <c r="C4032" s="127" t="str">
        <f t="shared" si="457"/>
        <v/>
      </c>
      <c r="E4032" s="159"/>
      <c r="F4032" s="148" t="str">
        <f>IFERROR(VLOOKUP(CONCATENATE(G4032,E4032),LOTES!$A$6:$D$1002,4,0),"")</f>
        <v/>
      </c>
      <c r="H4032" s="136" t="str">
        <f>IFERROR(VLOOKUP(CONCATENATE(G4032,E4032),LOTES!$A$6:$F$1000,6,0),"")</f>
        <v/>
      </c>
      <c r="I4032" s="132" t="str">
        <f t="shared" si="453"/>
        <v/>
      </c>
      <c r="R4032" s="132" t="str">
        <f>IFERROR(VLOOKUP(Q4032,PROVEEDORES!$A$2:$B$100,2,0),"")</f>
        <v/>
      </c>
      <c r="U4032" s="127" t="str">
        <f>IFERROR(VLOOKUP(V4032,TRANSPORTE!$A$4:$B$99,2,0),"")</f>
        <v/>
      </c>
      <c r="Y4032" s="127" t="str">
        <f>IFERROR(VLOOKUP(V4032,TRANSPORTE!$A$4:$C$99,3,0),"")</f>
        <v/>
      </c>
      <c r="Z4032" s="127" t="str">
        <f>IFERROR(VLOOKUP(V4032,TRANSPORTE!$A$4:$D$99,4,0),"")</f>
        <v/>
      </c>
      <c r="AA4032" s="127" t="str">
        <f>IFERROR(VLOOKUP(V4032,TRANSPORTE!$A$4:$E$99,5,0),"")</f>
        <v/>
      </c>
      <c r="AB4032" s="127" t="str">
        <f t="shared" si="455"/>
        <v/>
      </c>
      <c r="AC4032" s="127" t="str">
        <f t="shared" si="454"/>
        <v/>
      </c>
      <c r="AE4032" s="132" t="str">
        <f t="shared" si="452"/>
        <v/>
      </c>
      <c r="AH4032" s="127" t="str">
        <f t="shared" si="458"/>
        <v/>
      </c>
    </row>
    <row r="4033" spans="2:34" x14ac:dyDescent="0.3">
      <c r="B4033" s="127" t="str">
        <f t="shared" si="456"/>
        <v/>
      </c>
      <c r="C4033" s="127" t="str">
        <f t="shared" si="457"/>
        <v/>
      </c>
      <c r="E4033" s="159"/>
      <c r="F4033" s="148" t="str">
        <f>IFERROR(VLOOKUP(CONCATENATE(G4033,E4033),LOTES!$A$6:$D$1002,4,0),"")</f>
        <v/>
      </c>
      <c r="H4033" s="136" t="str">
        <f>IFERROR(VLOOKUP(CONCATENATE(G4033,E4033),LOTES!$A$6:$F$1000,6,0),"")</f>
        <v/>
      </c>
      <c r="I4033" s="132" t="str">
        <f t="shared" si="453"/>
        <v/>
      </c>
      <c r="R4033" s="132" t="str">
        <f>IFERROR(VLOOKUP(Q4033,PROVEEDORES!$A$2:$B$100,2,0),"")</f>
        <v/>
      </c>
      <c r="U4033" s="127" t="str">
        <f>IFERROR(VLOOKUP(V4033,TRANSPORTE!$A$4:$B$99,2,0),"")</f>
        <v/>
      </c>
      <c r="Y4033" s="127" t="str">
        <f>IFERROR(VLOOKUP(V4033,TRANSPORTE!$A$4:$C$99,3,0),"")</f>
        <v/>
      </c>
      <c r="Z4033" s="127" t="str">
        <f>IFERROR(VLOOKUP(V4033,TRANSPORTE!$A$4:$D$99,4,0),"")</f>
        <v/>
      </c>
      <c r="AA4033" s="127" t="str">
        <f>IFERROR(VLOOKUP(V4033,TRANSPORTE!$A$4:$E$99,5,0),"")</f>
        <v/>
      </c>
      <c r="AB4033" s="127" t="str">
        <f t="shared" si="455"/>
        <v/>
      </c>
      <c r="AC4033" s="127" t="str">
        <f t="shared" si="454"/>
        <v/>
      </c>
      <c r="AE4033" s="132" t="str">
        <f t="shared" si="452"/>
        <v/>
      </c>
      <c r="AH4033" s="127" t="str">
        <f t="shared" si="458"/>
        <v/>
      </c>
    </row>
    <row r="4034" spans="2:34" x14ac:dyDescent="0.3">
      <c r="B4034" s="127" t="str">
        <f t="shared" si="456"/>
        <v/>
      </c>
      <c r="C4034" s="127" t="str">
        <f t="shared" si="457"/>
        <v/>
      </c>
      <c r="E4034" s="159"/>
      <c r="F4034" s="148" t="str">
        <f>IFERROR(VLOOKUP(CONCATENATE(G4034,E4034),LOTES!$A$6:$D$1002,4,0),"")</f>
        <v/>
      </c>
      <c r="H4034" s="136" t="str">
        <f>IFERROR(VLOOKUP(CONCATENATE(G4034,E4034),LOTES!$A$6:$F$1000,6,0),"")</f>
        <v/>
      </c>
      <c r="I4034" s="132" t="str">
        <f t="shared" si="453"/>
        <v/>
      </c>
      <c r="R4034" s="132" t="str">
        <f>IFERROR(VLOOKUP(Q4034,PROVEEDORES!$A$2:$B$100,2,0),"")</f>
        <v/>
      </c>
      <c r="U4034" s="127" t="str">
        <f>IFERROR(VLOOKUP(V4034,TRANSPORTE!$A$4:$B$99,2,0),"")</f>
        <v/>
      </c>
      <c r="Y4034" s="127" t="str">
        <f>IFERROR(VLOOKUP(V4034,TRANSPORTE!$A$4:$C$99,3,0),"")</f>
        <v/>
      </c>
      <c r="Z4034" s="127" t="str">
        <f>IFERROR(VLOOKUP(V4034,TRANSPORTE!$A$4:$D$99,4,0),"")</f>
        <v/>
      </c>
      <c r="AA4034" s="127" t="str">
        <f>IFERROR(VLOOKUP(V4034,TRANSPORTE!$A$4:$E$99,5,0),"")</f>
        <v/>
      </c>
      <c r="AB4034" s="127" t="str">
        <f t="shared" si="455"/>
        <v/>
      </c>
      <c r="AC4034" s="127" t="str">
        <f t="shared" si="454"/>
        <v/>
      </c>
      <c r="AE4034" s="132" t="str">
        <f t="shared" ref="AE4034:AE4097" si="459">IF(N4034&lt;&gt;"",IF(N4034=N4033,AE4033,AE4033+1),"")</f>
        <v/>
      </c>
      <c r="AH4034" s="127" t="str">
        <f t="shared" si="458"/>
        <v/>
      </c>
    </row>
    <row r="4035" spans="2:34" x14ac:dyDescent="0.3">
      <c r="B4035" s="127" t="str">
        <f t="shared" si="456"/>
        <v/>
      </c>
      <c r="C4035" s="127" t="str">
        <f t="shared" si="457"/>
        <v/>
      </c>
      <c r="E4035" s="159"/>
      <c r="F4035" s="148" t="str">
        <f>IFERROR(VLOOKUP(CONCATENATE(G4035,E4035),LOTES!$A$6:$D$1002,4,0),"")</f>
        <v/>
      </c>
      <c r="H4035" s="136" t="str">
        <f>IFERROR(VLOOKUP(CONCATENATE(G4035,E4035),LOTES!$A$6:$F$1000,6,0),"")</f>
        <v/>
      </c>
      <c r="I4035" s="132" t="str">
        <f t="shared" si="453"/>
        <v/>
      </c>
      <c r="R4035" s="132" t="str">
        <f>IFERROR(VLOOKUP(Q4035,PROVEEDORES!$A$2:$B$100,2,0),"")</f>
        <v/>
      </c>
      <c r="U4035" s="127" t="str">
        <f>IFERROR(VLOOKUP(V4035,TRANSPORTE!$A$4:$B$99,2,0),"")</f>
        <v/>
      </c>
      <c r="Y4035" s="127" t="str">
        <f>IFERROR(VLOOKUP(V4035,TRANSPORTE!$A$4:$C$99,3,0),"")</f>
        <v/>
      </c>
      <c r="Z4035" s="127" t="str">
        <f>IFERROR(VLOOKUP(V4035,TRANSPORTE!$A$4:$D$99,4,0),"")</f>
        <v/>
      </c>
      <c r="AA4035" s="127" t="str">
        <f>IFERROR(VLOOKUP(V4035,TRANSPORTE!$A$4:$E$99,5,0),"")</f>
        <v/>
      </c>
      <c r="AB4035" s="127" t="str">
        <f t="shared" si="455"/>
        <v/>
      </c>
      <c r="AC4035" s="127" t="str">
        <f t="shared" si="454"/>
        <v/>
      </c>
      <c r="AE4035" s="132" t="str">
        <f t="shared" si="459"/>
        <v/>
      </c>
      <c r="AH4035" s="127" t="str">
        <f t="shared" si="458"/>
        <v/>
      </c>
    </row>
    <row r="4036" spans="2:34" x14ac:dyDescent="0.3">
      <c r="B4036" s="127" t="str">
        <f t="shared" si="456"/>
        <v/>
      </c>
      <c r="C4036" s="127" t="str">
        <f t="shared" si="457"/>
        <v/>
      </c>
      <c r="E4036" s="159"/>
      <c r="F4036" s="148" t="str">
        <f>IFERROR(VLOOKUP(CONCATENATE(G4036,E4036),LOTES!$A$6:$D$1002,4,0),"")</f>
        <v/>
      </c>
      <c r="H4036" s="136" t="str">
        <f>IFERROR(VLOOKUP(CONCATENATE(G4036,E4036),LOTES!$A$6:$F$1000,6,0),"")</f>
        <v/>
      </c>
      <c r="I4036" s="132" t="str">
        <f t="shared" si="453"/>
        <v/>
      </c>
      <c r="R4036" s="132" t="str">
        <f>IFERROR(VLOOKUP(Q4036,PROVEEDORES!$A$2:$B$100,2,0),"")</f>
        <v/>
      </c>
      <c r="U4036" s="127" t="str">
        <f>IFERROR(VLOOKUP(V4036,TRANSPORTE!$A$4:$B$99,2,0),"")</f>
        <v/>
      </c>
      <c r="Y4036" s="127" t="str">
        <f>IFERROR(VLOOKUP(V4036,TRANSPORTE!$A$4:$C$99,3,0),"")</f>
        <v/>
      </c>
      <c r="Z4036" s="127" t="str">
        <f>IFERROR(VLOOKUP(V4036,TRANSPORTE!$A$4:$D$99,4,0),"")</f>
        <v/>
      </c>
      <c r="AA4036" s="127" t="str">
        <f>IFERROR(VLOOKUP(V4036,TRANSPORTE!$A$4:$E$99,5,0),"")</f>
        <v/>
      </c>
      <c r="AB4036" s="127" t="str">
        <f t="shared" si="455"/>
        <v/>
      </c>
      <c r="AC4036" s="127" t="str">
        <f t="shared" si="454"/>
        <v/>
      </c>
      <c r="AE4036" s="132" t="str">
        <f t="shared" si="459"/>
        <v/>
      </c>
      <c r="AH4036" s="127" t="str">
        <f t="shared" si="458"/>
        <v/>
      </c>
    </row>
    <row r="4037" spans="2:34" x14ac:dyDescent="0.3">
      <c r="B4037" s="127" t="str">
        <f t="shared" si="456"/>
        <v/>
      </c>
      <c r="C4037" s="127" t="str">
        <f t="shared" si="457"/>
        <v/>
      </c>
      <c r="E4037" s="159"/>
      <c r="F4037" s="148" t="str">
        <f>IFERROR(VLOOKUP(CONCATENATE(G4037,E4037),LOTES!$A$6:$D$1002,4,0),"")</f>
        <v/>
      </c>
      <c r="H4037" s="136" t="str">
        <f>IFERROR(VLOOKUP(CONCATENATE(G4037,E4037),LOTES!$A$6:$F$1000,6,0),"")</f>
        <v/>
      </c>
      <c r="I4037" s="132" t="str">
        <f t="shared" si="453"/>
        <v/>
      </c>
      <c r="R4037" s="132" t="str">
        <f>IFERROR(VLOOKUP(Q4037,PROVEEDORES!$A$2:$B$100,2,0),"")</f>
        <v/>
      </c>
      <c r="U4037" s="127" t="str">
        <f>IFERROR(VLOOKUP(V4037,TRANSPORTE!$A$4:$B$99,2,0),"")</f>
        <v/>
      </c>
      <c r="Y4037" s="127" t="str">
        <f>IFERROR(VLOOKUP(V4037,TRANSPORTE!$A$4:$C$99,3,0),"")</f>
        <v/>
      </c>
      <c r="Z4037" s="127" t="str">
        <f>IFERROR(VLOOKUP(V4037,TRANSPORTE!$A$4:$D$99,4,0),"")</f>
        <v/>
      </c>
      <c r="AA4037" s="127" t="str">
        <f>IFERROR(VLOOKUP(V4037,TRANSPORTE!$A$4:$E$99,5,0),"")</f>
        <v/>
      </c>
      <c r="AB4037" s="127" t="str">
        <f t="shared" si="455"/>
        <v/>
      </c>
      <c r="AC4037" s="127" t="str">
        <f t="shared" si="454"/>
        <v/>
      </c>
      <c r="AE4037" s="132" t="str">
        <f t="shared" si="459"/>
        <v/>
      </c>
      <c r="AH4037" s="127" t="str">
        <f t="shared" si="458"/>
        <v/>
      </c>
    </row>
    <row r="4038" spans="2:34" x14ac:dyDescent="0.3">
      <c r="B4038" s="127" t="str">
        <f t="shared" si="456"/>
        <v/>
      </c>
      <c r="C4038" s="127" t="str">
        <f t="shared" si="457"/>
        <v/>
      </c>
      <c r="E4038" s="159"/>
      <c r="F4038" s="148" t="str">
        <f>IFERROR(VLOOKUP(CONCATENATE(G4038,E4038),LOTES!$A$6:$D$1002,4,0),"")</f>
        <v/>
      </c>
      <c r="H4038" s="136" t="str">
        <f>IFERROR(VLOOKUP(CONCATENATE(G4038,E4038),LOTES!$A$6:$F$1000,6,0),"")</f>
        <v/>
      </c>
      <c r="I4038" s="132" t="str">
        <f t="shared" ref="I4038:I4101" si="460">IF(E4038&lt;&gt;"",IFERROR(IF(N4038&lt;&gt;N4037,1,IF(E4038=E4037,I4037,I4037+1)),""),"")</f>
        <v/>
      </c>
      <c r="R4038" s="132" t="str">
        <f>IFERROR(VLOOKUP(Q4038,PROVEEDORES!$A$2:$B$100,2,0),"")</f>
        <v/>
      </c>
      <c r="U4038" s="127" t="str">
        <f>IFERROR(VLOOKUP(V4038,TRANSPORTE!$A$4:$B$99,2,0),"")</f>
        <v/>
      </c>
      <c r="Y4038" s="127" t="str">
        <f>IFERROR(VLOOKUP(V4038,TRANSPORTE!$A$4:$C$99,3,0),"")</f>
        <v/>
      </c>
      <c r="Z4038" s="127" t="str">
        <f>IFERROR(VLOOKUP(V4038,TRANSPORTE!$A$4:$D$99,4,0),"")</f>
        <v/>
      </c>
      <c r="AA4038" s="127" t="str">
        <f>IFERROR(VLOOKUP(V4038,TRANSPORTE!$A$4:$E$99,5,0),"")</f>
        <v/>
      </c>
      <c r="AB4038" s="127" t="str">
        <f t="shared" si="455"/>
        <v/>
      </c>
      <c r="AC4038" s="127" t="str">
        <f t="shared" ref="AC4038:AC4101" si="461">IF(N4038&lt;&gt;"",1,"")</f>
        <v/>
      </c>
      <c r="AE4038" s="132" t="str">
        <f t="shared" si="459"/>
        <v/>
      </c>
      <c r="AH4038" s="127" t="str">
        <f t="shared" si="458"/>
        <v/>
      </c>
    </row>
    <row r="4039" spans="2:34" x14ac:dyDescent="0.3">
      <c r="B4039" s="127" t="str">
        <f t="shared" si="456"/>
        <v/>
      </c>
      <c r="C4039" s="127" t="str">
        <f t="shared" si="457"/>
        <v/>
      </c>
      <c r="E4039" s="159"/>
      <c r="F4039" s="148" t="str">
        <f>IFERROR(VLOOKUP(CONCATENATE(G4039,E4039),LOTES!$A$6:$D$1002,4,0),"")</f>
        <v/>
      </c>
      <c r="H4039" s="136" t="str">
        <f>IFERROR(VLOOKUP(CONCATENATE(G4039,E4039),LOTES!$A$6:$F$1000,6,0),"")</f>
        <v/>
      </c>
      <c r="I4039" s="132" t="str">
        <f t="shared" si="460"/>
        <v/>
      </c>
      <c r="R4039" s="132" t="str">
        <f>IFERROR(VLOOKUP(Q4039,PROVEEDORES!$A$2:$B$100,2,0),"")</f>
        <v/>
      </c>
      <c r="U4039" s="127" t="str">
        <f>IFERROR(VLOOKUP(V4039,TRANSPORTE!$A$4:$B$99,2,0),"")</f>
        <v/>
      </c>
      <c r="Y4039" s="127" t="str">
        <f>IFERROR(VLOOKUP(V4039,TRANSPORTE!$A$4:$C$99,3,0),"")</f>
        <v/>
      </c>
      <c r="Z4039" s="127" t="str">
        <f>IFERROR(VLOOKUP(V4039,TRANSPORTE!$A$4:$D$99,4,0),"")</f>
        <v/>
      </c>
      <c r="AA4039" s="127" t="str">
        <f>IFERROR(VLOOKUP(V4039,TRANSPORTE!$A$4:$E$99,5,0),"")</f>
        <v/>
      </c>
      <c r="AB4039" s="127" t="str">
        <f t="shared" si="455"/>
        <v/>
      </c>
      <c r="AC4039" s="127" t="str">
        <f t="shared" si="461"/>
        <v/>
      </c>
      <c r="AE4039" s="132" t="str">
        <f t="shared" si="459"/>
        <v/>
      </c>
      <c r="AH4039" s="127" t="str">
        <f t="shared" si="458"/>
        <v/>
      </c>
    </row>
    <row r="4040" spans="2:34" x14ac:dyDescent="0.3">
      <c r="B4040" s="127" t="str">
        <f t="shared" si="456"/>
        <v/>
      </c>
      <c r="C4040" s="127" t="str">
        <f t="shared" si="457"/>
        <v/>
      </c>
      <c r="E4040" s="159"/>
      <c r="F4040" s="148" t="str">
        <f>IFERROR(VLOOKUP(CONCATENATE(G4040,E4040),LOTES!$A$6:$D$1002,4,0),"")</f>
        <v/>
      </c>
      <c r="H4040" s="136" t="str">
        <f>IFERROR(VLOOKUP(CONCATENATE(G4040,E4040),LOTES!$A$6:$F$1000,6,0),"")</f>
        <v/>
      </c>
      <c r="I4040" s="132" t="str">
        <f t="shared" si="460"/>
        <v/>
      </c>
      <c r="R4040" s="132" t="str">
        <f>IFERROR(VLOOKUP(Q4040,PROVEEDORES!$A$2:$B$100,2,0),"")</f>
        <v/>
      </c>
      <c r="U4040" s="127" t="str">
        <f>IFERROR(VLOOKUP(V4040,TRANSPORTE!$A$4:$B$99,2,0),"")</f>
        <v/>
      </c>
      <c r="Y4040" s="127" t="str">
        <f>IFERROR(VLOOKUP(V4040,TRANSPORTE!$A$4:$C$99,3,0),"")</f>
        <v/>
      </c>
      <c r="Z4040" s="127" t="str">
        <f>IFERROR(VLOOKUP(V4040,TRANSPORTE!$A$4:$D$99,4,0),"")</f>
        <v/>
      </c>
      <c r="AA4040" s="127" t="str">
        <f>IFERROR(VLOOKUP(V4040,TRANSPORTE!$A$4:$E$99,5,0),"")</f>
        <v/>
      </c>
      <c r="AB4040" s="127" t="str">
        <f t="shared" si="455"/>
        <v/>
      </c>
      <c r="AC4040" s="127" t="str">
        <f t="shared" si="461"/>
        <v/>
      </c>
      <c r="AE4040" s="132" t="str">
        <f t="shared" si="459"/>
        <v/>
      </c>
      <c r="AH4040" s="127" t="str">
        <f t="shared" si="458"/>
        <v/>
      </c>
    </row>
    <row r="4041" spans="2:34" x14ac:dyDescent="0.3">
      <c r="B4041" s="127" t="str">
        <f t="shared" si="456"/>
        <v/>
      </c>
      <c r="C4041" s="127" t="str">
        <f t="shared" si="457"/>
        <v/>
      </c>
      <c r="E4041" s="159"/>
      <c r="F4041" s="148" t="str">
        <f>IFERROR(VLOOKUP(CONCATENATE(G4041,E4041),LOTES!$A$6:$D$1002,4,0),"")</f>
        <v/>
      </c>
      <c r="H4041" s="136" t="str">
        <f>IFERROR(VLOOKUP(CONCATENATE(G4041,E4041),LOTES!$A$6:$F$1000,6,0),"")</f>
        <v/>
      </c>
      <c r="I4041" s="132" t="str">
        <f t="shared" si="460"/>
        <v/>
      </c>
      <c r="R4041" s="132" t="str">
        <f>IFERROR(VLOOKUP(Q4041,PROVEEDORES!$A$2:$B$100,2,0),"")</f>
        <v/>
      </c>
      <c r="U4041" s="127" t="str">
        <f>IFERROR(VLOOKUP(V4041,TRANSPORTE!$A$4:$B$99,2,0),"")</f>
        <v/>
      </c>
      <c r="Y4041" s="127" t="str">
        <f>IFERROR(VLOOKUP(V4041,TRANSPORTE!$A$4:$C$99,3,0),"")</f>
        <v/>
      </c>
      <c r="Z4041" s="127" t="str">
        <f>IFERROR(VLOOKUP(V4041,TRANSPORTE!$A$4:$D$99,4,0),"")</f>
        <v/>
      </c>
      <c r="AA4041" s="127" t="str">
        <f>IFERROR(VLOOKUP(V4041,TRANSPORTE!$A$4:$E$99,5,0),"")</f>
        <v/>
      </c>
      <c r="AB4041" s="127" t="str">
        <f t="shared" si="455"/>
        <v/>
      </c>
      <c r="AC4041" s="127" t="str">
        <f t="shared" si="461"/>
        <v/>
      </c>
      <c r="AE4041" s="132" t="str">
        <f t="shared" si="459"/>
        <v/>
      </c>
      <c r="AH4041" s="127" t="str">
        <f t="shared" si="458"/>
        <v/>
      </c>
    </row>
    <row r="4042" spans="2:34" x14ac:dyDescent="0.3">
      <c r="B4042" s="127" t="str">
        <f t="shared" si="456"/>
        <v/>
      </c>
      <c r="C4042" s="127" t="str">
        <f t="shared" si="457"/>
        <v/>
      </c>
      <c r="E4042" s="159"/>
      <c r="F4042" s="148" t="str">
        <f>IFERROR(VLOOKUP(CONCATENATE(G4042,E4042),LOTES!$A$6:$D$1002,4,0),"")</f>
        <v/>
      </c>
      <c r="H4042" s="136" t="str">
        <f>IFERROR(VLOOKUP(CONCATENATE(G4042,E4042),LOTES!$A$6:$F$1000,6,0),"")</f>
        <v/>
      </c>
      <c r="I4042" s="132" t="str">
        <f t="shared" si="460"/>
        <v/>
      </c>
      <c r="R4042" s="132" t="str">
        <f>IFERROR(VLOOKUP(Q4042,PROVEEDORES!$A$2:$B$100,2,0),"")</f>
        <v/>
      </c>
      <c r="U4042" s="127" t="str">
        <f>IFERROR(VLOOKUP(V4042,TRANSPORTE!$A$4:$B$99,2,0),"")</f>
        <v/>
      </c>
      <c r="Y4042" s="127" t="str">
        <f>IFERROR(VLOOKUP(V4042,TRANSPORTE!$A$4:$C$99,3,0),"")</f>
        <v/>
      </c>
      <c r="Z4042" s="127" t="str">
        <f>IFERROR(VLOOKUP(V4042,TRANSPORTE!$A$4:$D$99,4,0),"")</f>
        <v/>
      </c>
      <c r="AA4042" s="127" t="str">
        <f>IFERROR(VLOOKUP(V4042,TRANSPORTE!$A$4:$E$99,5,0),"")</f>
        <v/>
      </c>
      <c r="AB4042" s="127" t="str">
        <f t="shared" si="455"/>
        <v/>
      </c>
      <c r="AC4042" s="127" t="str">
        <f t="shared" si="461"/>
        <v/>
      </c>
      <c r="AE4042" s="132" t="str">
        <f t="shared" si="459"/>
        <v/>
      </c>
      <c r="AH4042" s="127" t="str">
        <f t="shared" si="458"/>
        <v/>
      </c>
    </row>
    <row r="4043" spans="2:34" x14ac:dyDescent="0.3">
      <c r="B4043" s="127" t="str">
        <f t="shared" si="456"/>
        <v/>
      </c>
      <c r="C4043" s="127" t="str">
        <f t="shared" si="457"/>
        <v/>
      </c>
      <c r="E4043" s="159"/>
      <c r="F4043" s="148" t="str">
        <f>IFERROR(VLOOKUP(CONCATENATE(G4043,E4043),LOTES!$A$6:$D$1002,4,0),"")</f>
        <v/>
      </c>
      <c r="H4043" s="136" t="str">
        <f>IFERROR(VLOOKUP(CONCATENATE(G4043,E4043),LOTES!$A$6:$F$1000,6,0),"")</f>
        <v/>
      </c>
      <c r="I4043" s="132" t="str">
        <f t="shared" si="460"/>
        <v/>
      </c>
      <c r="R4043" s="132" t="str">
        <f>IFERROR(VLOOKUP(Q4043,PROVEEDORES!$A$2:$B$100,2,0),"")</f>
        <v/>
      </c>
      <c r="U4043" s="127" t="str">
        <f>IFERROR(VLOOKUP(V4043,TRANSPORTE!$A$4:$B$99,2,0),"")</f>
        <v/>
      </c>
      <c r="Y4043" s="127" t="str">
        <f>IFERROR(VLOOKUP(V4043,TRANSPORTE!$A$4:$C$99,3,0),"")</f>
        <v/>
      </c>
      <c r="Z4043" s="127" t="str">
        <f>IFERROR(VLOOKUP(V4043,TRANSPORTE!$A$4:$D$99,4,0),"")</f>
        <v/>
      </c>
      <c r="AA4043" s="127" t="str">
        <f>IFERROR(VLOOKUP(V4043,TRANSPORTE!$A$4:$E$99,5,0),"")</f>
        <v/>
      </c>
      <c r="AB4043" s="127" t="str">
        <f t="shared" ref="AB4043:AB4106" si="462">IF(N4043&lt;&gt;"",IF(A4043&lt;&gt;A4042,1,IF(N4043=N4042,AB4042,AB4042+1)),"")</f>
        <v/>
      </c>
      <c r="AC4043" s="127" t="str">
        <f t="shared" si="461"/>
        <v/>
      </c>
      <c r="AE4043" s="132" t="str">
        <f t="shared" si="459"/>
        <v/>
      </c>
      <c r="AH4043" s="127" t="str">
        <f t="shared" si="458"/>
        <v/>
      </c>
    </row>
    <row r="4044" spans="2:34" x14ac:dyDescent="0.3">
      <c r="B4044" s="127" t="str">
        <f t="shared" si="456"/>
        <v/>
      </c>
      <c r="C4044" s="127" t="str">
        <f t="shared" si="457"/>
        <v/>
      </c>
      <c r="E4044" s="159"/>
      <c r="F4044" s="148" t="str">
        <f>IFERROR(VLOOKUP(CONCATENATE(G4044,E4044),LOTES!$A$6:$D$1002,4,0),"")</f>
        <v/>
      </c>
      <c r="H4044" s="136" t="str">
        <f>IFERROR(VLOOKUP(CONCATENATE(G4044,E4044),LOTES!$A$6:$F$1000,6,0),"")</f>
        <v/>
      </c>
      <c r="I4044" s="132" t="str">
        <f t="shared" si="460"/>
        <v/>
      </c>
      <c r="R4044" s="132" t="str">
        <f>IFERROR(VLOOKUP(Q4044,PROVEEDORES!$A$2:$B$100,2,0),"")</f>
        <v/>
      </c>
      <c r="U4044" s="127" t="str">
        <f>IFERROR(VLOOKUP(V4044,TRANSPORTE!$A$4:$B$99,2,0),"")</f>
        <v/>
      </c>
      <c r="Y4044" s="127" t="str">
        <f>IFERROR(VLOOKUP(V4044,TRANSPORTE!$A$4:$C$99,3,0),"")</f>
        <v/>
      </c>
      <c r="Z4044" s="127" t="str">
        <f>IFERROR(VLOOKUP(V4044,TRANSPORTE!$A$4:$D$99,4,0),"")</f>
        <v/>
      </c>
      <c r="AA4044" s="127" t="str">
        <f>IFERROR(VLOOKUP(V4044,TRANSPORTE!$A$4:$E$99,5,0),"")</f>
        <v/>
      </c>
      <c r="AB4044" s="127" t="str">
        <f t="shared" si="462"/>
        <v/>
      </c>
      <c r="AC4044" s="127" t="str">
        <f t="shared" si="461"/>
        <v/>
      </c>
      <c r="AE4044" s="132" t="str">
        <f t="shared" si="459"/>
        <v/>
      </c>
      <c r="AH4044" s="127" t="str">
        <f t="shared" si="458"/>
        <v/>
      </c>
    </row>
    <row r="4045" spans="2:34" x14ac:dyDescent="0.3">
      <c r="B4045" s="127" t="str">
        <f t="shared" si="456"/>
        <v/>
      </c>
      <c r="C4045" s="127" t="str">
        <f t="shared" si="457"/>
        <v/>
      </c>
      <c r="E4045" s="159"/>
      <c r="F4045" s="148" t="str">
        <f>IFERROR(VLOOKUP(CONCATENATE(G4045,E4045),LOTES!$A$6:$D$1002,4,0),"")</f>
        <v/>
      </c>
      <c r="H4045" s="136" t="str">
        <f>IFERROR(VLOOKUP(CONCATENATE(G4045,E4045),LOTES!$A$6:$F$1000,6,0),"")</f>
        <v/>
      </c>
      <c r="I4045" s="132" t="str">
        <f t="shared" si="460"/>
        <v/>
      </c>
      <c r="R4045" s="132" t="str">
        <f>IFERROR(VLOOKUP(Q4045,PROVEEDORES!$A$2:$B$100,2,0),"")</f>
        <v/>
      </c>
      <c r="U4045" s="127" t="str">
        <f>IFERROR(VLOOKUP(V4045,TRANSPORTE!$A$4:$B$99,2,0),"")</f>
        <v/>
      </c>
      <c r="Y4045" s="127" t="str">
        <f>IFERROR(VLOOKUP(V4045,TRANSPORTE!$A$4:$C$99,3,0),"")</f>
        <v/>
      </c>
      <c r="Z4045" s="127" t="str">
        <f>IFERROR(VLOOKUP(V4045,TRANSPORTE!$A$4:$D$99,4,0),"")</f>
        <v/>
      </c>
      <c r="AA4045" s="127" t="str">
        <f>IFERROR(VLOOKUP(V4045,TRANSPORTE!$A$4:$E$99,5,0),"")</f>
        <v/>
      </c>
      <c r="AB4045" s="127" t="str">
        <f t="shared" si="462"/>
        <v/>
      </c>
      <c r="AC4045" s="127" t="str">
        <f t="shared" si="461"/>
        <v/>
      </c>
      <c r="AE4045" s="132" t="str">
        <f t="shared" si="459"/>
        <v/>
      </c>
      <c r="AH4045" s="127" t="str">
        <f t="shared" si="458"/>
        <v/>
      </c>
    </row>
    <row r="4046" spans="2:34" x14ac:dyDescent="0.3">
      <c r="B4046" s="127" t="str">
        <f t="shared" si="456"/>
        <v/>
      </c>
      <c r="C4046" s="127" t="str">
        <f t="shared" si="457"/>
        <v/>
      </c>
      <c r="E4046" s="159"/>
      <c r="F4046" s="148" t="str">
        <f>IFERROR(VLOOKUP(CONCATENATE(G4046,E4046),LOTES!$A$6:$D$1002,4,0),"")</f>
        <v/>
      </c>
      <c r="H4046" s="136" t="str">
        <f>IFERROR(VLOOKUP(CONCATENATE(G4046,E4046),LOTES!$A$6:$F$1000,6,0),"")</f>
        <v/>
      </c>
      <c r="I4046" s="132" t="str">
        <f t="shared" si="460"/>
        <v/>
      </c>
      <c r="R4046" s="132" t="str">
        <f>IFERROR(VLOOKUP(Q4046,PROVEEDORES!$A$2:$B$100,2,0),"")</f>
        <v/>
      </c>
      <c r="U4046" s="127" t="str">
        <f>IFERROR(VLOOKUP(V4046,TRANSPORTE!$A$4:$B$99,2,0),"")</f>
        <v/>
      </c>
      <c r="Y4046" s="127" t="str">
        <f>IFERROR(VLOOKUP(V4046,TRANSPORTE!$A$4:$C$99,3,0),"")</f>
        <v/>
      </c>
      <c r="Z4046" s="127" t="str">
        <f>IFERROR(VLOOKUP(V4046,TRANSPORTE!$A$4:$D$99,4,0),"")</f>
        <v/>
      </c>
      <c r="AA4046" s="127" t="str">
        <f>IFERROR(VLOOKUP(V4046,TRANSPORTE!$A$4:$E$99,5,0),"")</f>
        <v/>
      </c>
      <c r="AB4046" s="127" t="str">
        <f t="shared" si="462"/>
        <v/>
      </c>
      <c r="AC4046" s="127" t="str">
        <f t="shared" si="461"/>
        <v/>
      </c>
      <c r="AE4046" s="132" t="str">
        <f t="shared" si="459"/>
        <v/>
      </c>
      <c r="AH4046" s="127" t="str">
        <f t="shared" si="458"/>
        <v/>
      </c>
    </row>
    <row r="4047" spans="2:34" x14ac:dyDescent="0.3">
      <c r="B4047" s="127" t="str">
        <f t="shared" si="456"/>
        <v/>
      </c>
      <c r="C4047" s="127" t="str">
        <f t="shared" si="457"/>
        <v/>
      </c>
      <c r="E4047" s="159"/>
      <c r="F4047" s="148" t="str">
        <f>IFERROR(VLOOKUP(CONCATENATE(G4047,E4047),LOTES!$A$6:$D$1002,4,0),"")</f>
        <v/>
      </c>
      <c r="H4047" s="136" t="str">
        <f>IFERROR(VLOOKUP(CONCATENATE(G4047,E4047),LOTES!$A$6:$F$1000,6,0),"")</f>
        <v/>
      </c>
      <c r="I4047" s="132" t="str">
        <f t="shared" si="460"/>
        <v/>
      </c>
      <c r="R4047" s="132" t="str">
        <f>IFERROR(VLOOKUP(Q4047,PROVEEDORES!$A$2:$B$100,2,0),"")</f>
        <v/>
      </c>
      <c r="U4047" s="127" t="str">
        <f>IFERROR(VLOOKUP(V4047,TRANSPORTE!$A$4:$B$99,2,0),"")</f>
        <v/>
      </c>
      <c r="Y4047" s="127" t="str">
        <f>IFERROR(VLOOKUP(V4047,TRANSPORTE!$A$4:$C$99,3,0),"")</f>
        <v/>
      </c>
      <c r="Z4047" s="127" t="str">
        <f>IFERROR(VLOOKUP(V4047,TRANSPORTE!$A$4:$D$99,4,0),"")</f>
        <v/>
      </c>
      <c r="AA4047" s="127" t="str">
        <f>IFERROR(VLOOKUP(V4047,TRANSPORTE!$A$4:$E$99,5,0),"")</f>
        <v/>
      </c>
      <c r="AB4047" s="127" t="str">
        <f t="shared" si="462"/>
        <v/>
      </c>
      <c r="AC4047" s="127" t="str">
        <f t="shared" si="461"/>
        <v/>
      </c>
      <c r="AE4047" s="132" t="str">
        <f t="shared" si="459"/>
        <v/>
      </c>
      <c r="AH4047" s="127" t="str">
        <f t="shared" si="458"/>
        <v/>
      </c>
    </row>
    <row r="4048" spans="2:34" x14ac:dyDescent="0.3">
      <c r="B4048" s="127" t="str">
        <f t="shared" si="456"/>
        <v/>
      </c>
      <c r="C4048" s="127" t="str">
        <f t="shared" si="457"/>
        <v/>
      </c>
      <c r="E4048" s="159"/>
      <c r="F4048" s="148" t="str">
        <f>IFERROR(VLOOKUP(CONCATENATE(G4048,E4048),LOTES!$A$6:$D$1002,4,0),"")</f>
        <v/>
      </c>
      <c r="H4048" s="136" t="str">
        <f>IFERROR(VLOOKUP(CONCATENATE(G4048,E4048),LOTES!$A$6:$F$1000,6,0),"")</f>
        <v/>
      </c>
      <c r="I4048" s="132" t="str">
        <f t="shared" si="460"/>
        <v/>
      </c>
      <c r="R4048" s="132" t="str">
        <f>IFERROR(VLOOKUP(Q4048,PROVEEDORES!$A$2:$B$100,2,0),"")</f>
        <v/>
      </c>
      <c r="U4048" s="127" t="str">
        <f>IFERROR(VLOOKUP(V4048,TRANSPORTE!$A$4:$B$99,2,0),"")</f>
        <v/>
      </c>
      <c r="Y4048" s="127" t="str">
        <f>IFERROR(VLOOKUP(V4048,TRANSPORTE!$A$4:$C$99,3,0),"")</f>
        <v/>
      </c>
      <c r="Z4048" s="127" t="str">
        <f>IFERROR(VLOOKUP(V4048,TRANSPORTE!$A$4:$D$99,4,0),"")</f>
        <v/>
      </c>
      <c r="AA4048" s="127" t="str">
        <f>IFERROR(VLOOKUP(V4048,TRANSPORTE!$A$4:$E$99,5,0),"")</f>
        <v/>
      </c>
      <c r="AB4048" s="127" t="str">
        <f t="shared" si="462"/>
        <v/>
      </c>
      <c r="AC4048" s="127" t="str">
        <f t="shared" si="461"/>
        <v/>
      </c>
      <c r="AE4048" s="132" t="str">
        <f t="shared" si="459"/>
        <v/>
      </c>
      <c r="AH4048" s="127" t="str">
        <f t="shared" si="458"/>
        <v/>
      </c>
    </row>
    <row r="4049" spans="2:34" x14ac:dyDescent="0.3">
      <c r="B4049" s="127" t="str">
        <f t="shared" si="456"/>
        <v/>
      </c>
      <c r="C4049" s="127" t="str">
        <f t="shared" si="457"/>
        <v/>
      </c>
      <c r="E4049" s="159"/>
      <c r="F4049" s="148" t="str">
        <f>IFERROR(VLOOKUP(CONCATENATE(G4049,E4049),LOTES!$A$6:$D$1002,4,0),"")</f>
        <v/>
      </c>
      <c r="H4049" s="136" t="str">
        <f>IFERROR(VLOOKUP(CONCATENATE(G4049,E4049),LOTES!$A$6:$F$1000,6,0),"")</f>
        <v/>
      </c>
      <c r="I4049" s="132" t="str">
        <f t="shared" si="460"/>
        <v/>
      </c>
      <c r="R4049" s="132" t="str">
        <f>IFERROR(VLOOKUP(Q4049,PROVEEDORES!$A$2:$B$100,2,0),"")</f>
        <v/>
      </c>
      <c r="U4049" s="127" t="str">
        <f>IFERROR(VLOOKUP(V4049,TRANSPORTE!$A$4:$B$99,2,0),"")</f>
        <v/>
      </c>
      <c r="Y4049" s="127" t="str">
        <f>IFERROR(VLOOKUP(V4049,TRANSPORTE!$A$4:$C$99,3,0),"")</f>
        <v/>
      </c>
      <c r="Z4049" s="127" t="str">
        <f>IFERROR(VLOOKUP(V4049,TRANSPORTE!$A$4:$D$99,4,0),"")</f>
        <v/>
      </c>
      <c r="AA4049" s="127" t="str">
        <f>IFERROR(VLOOKUP(V4049,TRANSPORTE!$A$4:$E$99,5,0),"")</f>
        <v/>
      </c>
      <c r="AB4049" s="127" t="str">
        <f t="shared" si="462"/>
        <v/>
      </c>
      <c r="AC4049" s="127" t="str">
        <f t="shared" si="461"/>
        <v/>
      </c>
      <c r="AE4049" s="132" t="str">
        <f t="shared" si="459"/>
        <v/>
      </c>
      <c r="AH4049" s="127" t="str">
        <f t="shared" si="458"/>
        <v/>
      </c>
    </row>
    <row r="4050" spans="2:34" x14ac:dyDescent="0.3">
      <c r="B4050" s="127" t="str">
        <f t="shared" si="456"/>
        <v/>
      </c>
      <c r="C4050" s="127" t="str">
        <f t="shared" si="457"/>
        <v/>
      </c>
      <c r="E4050" s="159"/>
      <c r="F4050" s="148" t="str">
        <f>IFERROR(VLOOKUP(CONCATENATE(G4050,E4050),LOTES!$A$6:$D$1002,4,0),"")</f>
        <v/>
      </c>
      <c r="H4050" s="136" t="str">
        <f>IFERROR(VLOOKUP(CONCATENATE(G4050,E4050),LOTES!$A$6:$F$1000,6,0),"")</f>
        <v/>
      </c>
      <c r="I4050" s="132" t="str">
        <f t="shared" si="460"/>
        <v/>
      </c>
      <c r="R4050" s="132" t="str">
        <f>IFERROR(VLOOKUP(Q4050,PROVEEDORES!$A$2:$B$100,2,0),"")</f>
        <v/>
      </c>
      <c r="U4050" s="127" t="str">
        <f>IFERROR(VLOOKUP(V4050,TRANSPORTE!$A$4:$B$99,2,0),"")</f>
        <v/>
      </c>
      <c r="Y4050" s="127" t="str">
        <f>IFERROR(VLOOKUP(V4050,TRANSPORTE!$A$4:$C$99,3,0),"")</f>
        <v/>
      </c>
      <c r="Z4050" s="127" t="str">
        <f>IFERROR(VLOOKUP(V4050,TRANSPORTE!$A$4:$D$99,4,0),"")</f>
        <v/>
      </c>
      <c r="AA4050" s="127" t="str">
        <f>IFERROR(VLOOKUP(V4050,TRANSPORTE!$A$4:$E$99,5,0),"")</f>
        <v/>
      </c>
      <c r="AB4050" s="127" t="str">
        <f t="shared" si="462"/>
        <v/>
      </c>
      <c r="AC4050" s="127" t="str">
        <f t="shared" si="461"/>
        <v/>
      </c>
      <c r="AE4050" s="132" t="str">
        <f t="shared" si="459"/>
        <v/>
      </c>
      <c r="AH4050" s="127" t="str">
        <f t="shared" si="458"/>
        <v/>
      </c>
    </row>
    <row r="4051" spans="2:34" x14ac:dyDescent="0.3">
      <c r="B4051" s="127" t="str">
        <f t="shared" si="456"/>
        <v/>
      </c>
      <c r="C4051" s="127" t="str">
        <f t="shared" si="457"/>
        <v/>
      </c>
      <c r="E4051" s="159"/>
      <c r="F4051" s="148" t="str">
        <f>IFERROR(VLOOKUP(CONCATENATE(G4051,E4051),LOTES!$A$6:$D$1002,4,0),"")</f>
        <v/>
      </c>
      <c r="H4051" s="136" t="str">
        <f>IFERROR(VLOOKUP(CONCATENATE(G4051,E4051),LOTES!$A$6:$F$1000,6,0),"")</f>
        <v/>
      </c>
      <c r="I4051" s="132" t="str">
        <f t="shared" si="460"/>
        <v/>
      </c>
      <c r="R4051" s="132" t="str">
        <f>IFERROR(VLOOKUP(Q4051,PROVEEDORES!$A$2:$B$100,2,0),"")</f>
        <v/>
      </c>
      <c r="U4051" s="127" t="str">
        <f>IFERROR(VLOOKUP(V4051,TRANSPORTE!$A$4:$B$99,2,0),"")</f>
        <v/>
      </c>
      <c r="Y4051" s="127" t="str">
        <f>IFERROR(VLOOKUP(V4051,TRANSPORTE!$A$4:$C$99,3,0),"")</f>
        <v/>
      </c>
      <c r="Z4051" s="127" t="str">
        <f>IFERROR(VLOOKUP(V4051,TRANSPORTE!$A$4:$D$99,4,0),"")</f>
        <v/>
      </c>
      <c r="AA4051" s="127" t="str">
        <f>IFERROR(VLOOKUP(V4051,TRANSPORTE!$A$4:$E$99,5,0),"")</f>
        <v/>
      </c>
      <c r="AB4051" s="127" t="str">
        <f t="shared" si="462"/>
        <v/>
      </c>
      <c r="AC4051" s="127" t="str">
        <f t="shared" si="461"/>
        <v/>
      </c>
      <c r="AE4051" s="132" t="str">
        <f t="shared" si="459"/>
        <v/>
      </c>
      <c r="AH4051" s="127" t="str">
        <f t="shared" si="458"/>
        <v/>
      </c>
    </row>
    <row r="4052" spans="2:34" x14ac:dyDescent="0.3">
      <c r="B4052" s="127" t="str">
        <f t="shared" si="456"/>
        <v/>
      </c>
      <c r="C4052" s="127" t="str">
        <f t="shared" si="457"/>
        <v/>
      </c>
      <c r="E4052" s="159"/>
      <c r="F4052" s="148" t="str">
        <f>IFERROR(VLOOKUP(CONCATENATE(G4052,E4052),LOTES!$A$6:$D$1002,4,0),"")</f>
        <v/>
      </c>
      <c r="H4052" s="136" t="str">
        <f>IFERROR(VLOOKUP(CONCATENATE(G4052,E4052),LOTES!$A$6:$F$1000,6,0),"")</f>
        <v/>
      </c>
      <c r="I4052" s="132" t="str">
        <f t="shared" si="460"/>
        <v/>
      </c>
      <c r="R4052" s="132" t="str">
        <f>IFERROR(VLOOKUP(Q4052,PROVEEDORES!$A$2:$B$100,2,0),"")</f>
        <v/>
      </c>
      <c r="U4052" s="127" t="str">
        <f>IFERROR(VLOOKUP(V4052,TRANSPORTE!$A$4:$B$99,2,0),"")</f>
        <v/>
      </c>
      <c r="Y4052" s="127" t="str">
        <f>IFERROR(VLOOKUP(V4052,TRANSPORTE!$A$4:$C$99,3,0),"")</f>
        <v/>
      </c>
      <c r="Z4052" s="127" t="str">
        <f>IFERROR(VLOOKUP(V4052,TRANSPORTE!$A$4:$D$99,4,0),"")</f>
        <v/>
      </c>
      <c r="AA4052" s="127" t="str">
        <f>IFERROR(VLOOKUP(V4052,TRANSPORTE!$A$4:$E$99,5,0),"")</f>
        <v/>
      </c>
      <c r="AB4052" s="127" t="str">
        <f t="shared" si="462"/>
        <v/>
      </c>
      <c r="AC4052" s="127" t="str">
        <f t="shared" si="461"/>
        <v/>
      </c>
      <c r="AE4052" s="132" t="str">
        <f t="shared" si="459"/>
        <v/>
      </c>
      <c r="AH4052" s="127" t="str">
        <f t="shared" si="458"/>
        <v/>
      </c>
    </row>
    <row r="4053" spans="2:34" x14ac:dyDescent="0.3">
      <c r="B4053" s="127" t="str">
        <f t="shared" si="456"/>
        <v/>
      </c>
      <c r="C4053" s="127" t="str">
        <f t="shared" si="457"/>
        <v/>
      </c>
      <c r="E4053" s="159"/>
      <c r="F4053" s="148" t="str">
        <f>IFERROR(VLOOKUP(CONCATENATE(G4053,E4053),LOTES!$A$6:$D$1002,4,0),"")</f>
        <v/>
      </c>
      <c r="H4053" s="136" t="str">
        <f>IFERROR(VLOOKUP(CONCATENATE(G4053,E4053),LOTES!$A$6:$F$1000,6,0),"")</f>
        <v/>
      </c>
      <c r="I4053" s="132" t="str">
        <f t="shared" si="460"/>
        <v/>
      </c>
      <c r="R4053" s="132" t="str">
        <f>IFERROR(VLOOKUP(Q4053,PROVEEDORES!$A$2:$B$100,2,0),"")</f>
        <v/>
      </c>
      <c r="U4053" s="127" t="str">
        <f>IFERROR(VLOOKUP(V4053,TRANSPORTE!$A$4:$B$99,2,0),"")</f>
        <v/>
      </c>
      <c r="Y4053" s="127" t="str">
        <f>IFERROR(VLOOKUP(V4053,TRANSPORTE!$A$4:$C$99,3,0),"")</f>
        <v/>
      </c>
      <c r="Z4053" s="127" t="str">
        <f>IFERROR(VLOOKUP(V4053,TRANSPORTE!$A$4:$D$99,4,0),"")</f>
        <v/>
      </c>
      <c r="AA4053" s="127" t="str">
        <f>IFERROR(VLOOKUP(V4053,TRANSPORTE!$A$4:$E$99,5,0),"")</f>
        <v/>
      </c>
      <c r="AB4053" s="127" t="str">
        <f t="shared" si="462"/>
        <v/>
      </c>
      <c r="AC4053" s="127" t="str">
        <f t="shared" si="461"/>
        <v/>
      </c>
      <c r="AE4053" s="132" t="str">
        <f t="shared" si="459"/>
        <v/>
      </c>
      <c r="AH4053" s="127" t="str">
        <f t="shared" si="458"/>
        <v/>
      </c>
    </row>
    <row r="4054" spans="2:34" x14ac:dyDescent="0.3">
      <c r="B4054" s="127" t="str">
        <f t="shared" si="456"/>
        <v/>
      </c>
      <c r="C4054" s="127" t="str">
        <f t="shared" si="457"/>
        <v/>
      </c>
      <c r="E4054" s="159"/>
      <c r="F4054" s="148" t="str">
        <f>IFERROR(VLOOKUP(CONCATENATE(G4054,E4054),LOTES!$A$6:$D$1002,4,0),"")</f>
        <v/>
      </c>
      <c r="H4054" s="136" t="str">
        <f>IFERROR(VLOOKUP(CONCATENATE(G4054,E4054),LOTES!$A$6:$F$1000,6,0),"")</f>
        <v/>
      </c>
      <c r="I4054" s="132" t="str">
        <f t="shared" si="460"/>
        <v/>
      </c>
      <c r="R4054" s="132" t="str">
        <f>IFERROR(VLOOKUP(Q4054,PROVEEDORES!$A$2:$B$100,2,0),"")</f>
        <v/>
      </c>
      <c r="U4054" s="127" t="str">
        <f>IFERROR(VLOOKUP(V4054,TRANSPORTE!$A$4:$B$99,2,0),"")</f>
        <v/>
      </c>
      <c r="Y4054" s="127" t="str">
        <f>IFERROR(VLOOKUP(V4054,TRANSPORTE!$A$4:$C$99,3,0),"")</f>
        <v/>
      </c>
      <c r="Z4054" s="127" t="str">
        <f>IFERROR(VLOOKUP(V4054,TRANSPORTE!$A$4:$D$99,4,0),"")</f>
        <v/>
      </c>
      <c r="AA4054" s="127" t="str">
        <f>IFERROR(VLOOKUP(V4054,TRANSPORTE!$A$4:$E$99,5,0),"")</f>
        <v/>
      </c>
      <c r="AB4054" s="127" t="str">
        <f t="shared" si="462"/>
        <v/>
      </c>
      <c r="AC4054" s="127" t="str">
        <f t="shared" si="461"/>
        <v/>
      </c>
      <c r="AE4054" s="132" t="str">
        <f t="shared" si="459"/>
        <v/>
      </c>
      <c r="AH4054" s="127" t="str">
        <f t="shared" si="458"/>
        <v/>
      </c>
    </row>
    <row r="4055" spans="2:34" x14ac:dyDescent="0.3">
      <c r="B4055" s="127" t="str">
        <f t="shared" si="456"/>
        <v/>
      </c>
      <c r="C4055" s="127" t="str">
        <f t="shared" si="457"/>
        <v/>
      </c>
      <c r="E4055" s="159"/>
      <c r="F4055" s="148" t="str">
        <f>IFERROR(VLOOKUP(CONCATENATE(G4055,E4055),LOTES!$A$6:$D$1002,4,0),"")</f>
        <v/>
      </c>
      <c r="H4055" s="136" t="str">
        <f>IFERROR(VLOOKUP(CONCATENATE(G4055,E4055),LOTES!$A$6:$F$1000,6,0),"")</f>
        <v/>
      </c>
      <c r="I4055" s="132" t="str">
        <f t="shared" si="460"/>
        <v/>
      </c>
      <c r="R4055" s="132" t="str">
        <f>IFERROR(VLOOKUP(Q4055,PROVEEDORES!$A$2:$B$100,2,0),"")</f>
        <v/>
      </c>
      <c r="U4055" s="127" t="str">
        <f>IFERROR(VLOOKUP(V4055,TRANSPORTE!$A$4:$B$99,2,0),"")</f>
        <v/>
      </c>
      <c r="Y4055" s="127" t="str">
        <f>IFERROR(VLOOKUP(V4055,TRANSPORTE!$A$4:$C$99,3,0),"")</f>
        <v/>
      </c>
      <c r="Z4055" s="127" t="str">
        <f>IFERROR(VLOOKUP(V4055,TRANSPORTE!$A$4:$D$99,4,0),"")</f>
        <v/>
      </c>
      <c r="AA4055" s="127" t="str">
        <f>IFERROR(VLOOKUP(V4055,TRANSPORTE!$A$4:$E$99,5,0),"")</f>
        <v/>
      </c>
      <c r="AB4055" s="127" t="str">
        <f t="shared" si="462"/>
        <v/>
      </c>
      <c r="AC4055" s="127" t="str">
        <f t="shared" si="461"/>
        <v/>
      </c>
      <c r="AE4055" s="132" t="str">
        <f t="shared" si="459"/>
        <v/>
      </c>
      <c r="AH4055" s="127" t="str">
        <f t="shared" si="458"/>
        <v/>
      </c>
    </row>
    <row r="4056" spans="2:34" x14ac:dyDescent="0.3">
      <c r="B4056" s="127" t="str">
        <f t="shared" si="456"/>
        <v/>
      </c>
      <c r="C4056" s="127" t="str">
        <f t="shared" si="457"/>
        <v/>
      </c>
      <c r="E4056" s="159"/>
      <c r="F4056" s="148" t="str">
        <f>IFERROR(VLOOKUP(CONCATENATE(G4056,E4056),LOTES!$A$6:$D$1002,4,0),"")</f>
        <v/>
      </c>
      <c r="H4056" s="136" t="str">
        <f>IFERROR(VLOOKUP(CONCATENATE(G4056,E4056),LOTES!$A$6:$F$1000,6,0),"")</f>
        <v/>
      </c>
      <c r="I4056" s="132" t="str">
        <f t="shared" si="460"/>
        <v/>
      </c>
      <c r="R4056" s="132" t="str">
        <f>IFERROR(VLOOKUP(Q4056,PROVEEDORES!$A$2:$B$100,2,0),"")</f>
        <v/>
      </c>
      <c r="U4056" s="127" t="str">
        <f>IFERROR(VLOOKUP(V4056,TRANSPORTE!$A$4:$B$99,2,0),"")</f>
        <v/>
      </c>
      <c r="Y4056" s="127" t="str">
        <f>IFERROR(VLOOKUP(V4056,TRANSPORTE!$A$4:$C$99,3,0),"")</f>
        <v/>
      </c>
      <c r="Z4056" s="127" t="str">
        <f>IFERROR(VLOOKUP(V4056,TRANSPORTE!$A$4:$D$99,4,0),"")</f>
        <v/>
      </c>
      <c r="AA4056" s="127" t="str">
        <f>IFERROR(VLOOKUP(V4056,TRANSPORTE!$A$4:$E$99,5,0),"")</f>
        <v/>
      </c>
      <c r="AB4056" s="127" t="str">
        <f t="shared" si="462"/>
        <v/>
      </c>
      <c r="AC4056" s="127" t="str">
        <f t="shared" si="461"/>
        <v/>
      </c>
      <c r="AE4056" s="132" t="str">
        <f t="shared" si="459"/>
        <v/>
      </c>
      <c r="AH4056" s="127" t="str">
        <f t="shared" si="458"/>
        <v/>
      </c>
    </row>
    <row r="4057" spans="2:34" x14ac:dyDescent="0.3">
      <c r="B4057" s="127" t="str">
        <f t="shared" si="456"/>
        <v/>
      </c>
      <c r="C4057" s="127" t="str">
        <f t="shared" si="457"/>
        <v/>
      </c>
      <c r="E4057" s="159"/>
      <c r="F4057" s="148" t="str">
        <f>IFERROR(VLOOKUP(CONCATENATE(G4057,E4057),LOTES!$A$6:$D$1002,4,0),"")</f>
        <v/>
      </c>
      <c r="H4057" s="136" t="str">
        <f>IFERROR(VLOOKUP(CONCATENATE(G4057,E4057),LOTES!$A$6:$F$1000,6,0),"")</f>
        <v/>
      </c>
      <c r="I4057" s="132" t="str">
        <f t="shared" si="460"/>
        <v/>
      </c>
      <c r="R4057" s="132" t="str">
        <f>IFERROR(VLOOKUP(Q4057,PROVEEDORES!$A$2:$B$100,2,0),"")</f>
        <v/>
      </c>
      <c r="U4057" s="127" t="str">
        <f>IFERROR(VLOOKUP(V4057,TRANSPORTE!$A$4:$B$99,2,0),"")</f>
        <v/>
      </c>
      <c r="Y4057" s="127" t="str">
        <f>IFERROR(VLOOKUP(V4057,TRANSPORTE!$A$4:$C$99,3,0),"")</f>
        <v/>
      </c>
      <c r="Z4057" s="127" t="str">
        <f>IFERROR(VLOOKUP(V4057,TRANSPORTE!$A$4:$D$99,4,0),"")</f>
        <v/>
      </c>
      <c r="AA4057" s="127" t="str">
        <f>IFERROR(VLOOKUP(V4057,TRANSPORTE!$A$4:$E$99,5,0),"")</f>
        <v/>
      </c>
      <c r="AB4057" s="127" t="str">
        <f t="shared" si="462"/>
        <v/>
      </c>
      <c r="AC4057" s="127" t="str">
        <f t="shared" si="461"/>
        <v/>
      </c>
      <c r="AE4057" s="132" t="str">
        <f t="shared" si="459"/>
        <v/>
      </c>
      <c r="AH4057" s="127" t="str">
        <f t="shared" si="458"/>
        <v/>
      </c>
    </row>
    <row r="4058" spans="2:34" x14ac:dyDescent="0.3">
      <c r="B4058" s="127" t="str">
        <f t="shared" si="456"/>
        <v/>
      </c>
      <c r="C4058" s="127" t="str">
        <f t="shared" si="457"/>
        <v/>
      </c>
      <c r="E4058" s="159"/>
      <c r="F4058" s="148" t="str">
        <f>IFERROR(VLOOKUP(CONCATENATE(G4058,E4058),LOTES!$A$6:$D$1002,4,0),"")</f>
        <v/>
      </c>
      <c r="H4058" s="136" t="str">
        <f>IFERROR(VLOOKUP(CONCATENATE(G4058,E4058),LOTES!$A$6:$F$1000,6,0),"")</f>
        <v/>
      </c>
      <c r="I4058" s="132" t="str">
        <f t="shared" si="460"/>
        <v/>
      </c>
      <c r="R4058" s="132" t="str">
        <f>IFERROR(VLOOKUP(Q4058,PROVEEDORES!$A$2:$B$100,2,0),"")</f>
        <v/>
      </c>
      <c r="U4058" s="127" t="str">
        <f>IFERROR(VLOOKUP(V4058,TRANSPORTE!$A$4:$B$99,2,0),"")</f>
        <v/>
      </c>
      <c r="Y4058" s="127" t="str">
        <f>IFERROR(VLOOKUP(V4058,TRANSPORTE!$A$4:$C$99,3,0),"")</f>
        <v/>
      </c>
      <c r="Z4058" s="127" t="str">
        <f>IFERROR(VLOOKUP(V4058,TRANSPORTE!$A$4:$D$99,4,0),"")</f>
        <v/>
      </c>
      <c r="AA4058" s="127" t="str">
        <f>IFERROR(VLOOKUP(V4058,TRANSPORTE!$A$4:$E$99,5,0),"")</f>
        <v/>
      </c>
      <c r="AB4058" s="127" t="str">
        <f t="shared" si="462"/>
        <v/>
      </c>
      <c r="AC4058" s="127" t="str">
        <f t="shared" si="461"/>
        <v/>
      </c>
      <c r="AE4058" s="132" t="str">
        <f t="shared" si="459"/>
        <v/>
      </c>
      <c r="AH4058" s="127" t="str">
        <f t="shared" si="458"/>
        <v/>
      </c>
    </row>
    <row r="4059" spans="2:34" x14ac:dyDescent="0.3">
      <c r="B4059" s="127" t="str">
        <f t="shared" si="456"/>
        <v/>
      </c>
      <c r="C4059" s="127" t="str">
        <f t="shared" si="457"/>
        <v/>
      </c>
      <c r="E4059" s="159"/>
      <c r="F4059" s="148" t="str">
        <f>IFERROR(VLOOKUP(CONCATENATE(G4059,E4059),LOTES!$A$6:$D$1002,4,0),"")</f>
        <v/>
      </c>
      <c r="H4059" s="136" t="str">
        <f>IFERROR(VLOOKUP(CONCATENATE(G4059,E4059),LOTES!$A$6:$F$1000,6,0),"")</f>
        <v/>
      </c>
      <c r="I4059" s="132" t="str">
        <f t="shared" si="460"/>
        <v/>
      </c>
      <c r="R4059" s="132" t="str">
        <f>IFERROR(VLOOKUP(Q4059,PROVEEDORES!$A$2:$B$100,2,0),"")</f>
        <v/>
      </c>
      <c r="U4059" s="127" t="str">
        <f>IFERROR(VLOOKUP(V4059,TRANSPORTE!$A$4:$B$99,2,0),"")</f>
        <v/>
      </c>
      <c r="Y4059" s="127" t="str">
        <f>IFERROR(VLOOKUP(V4059,TRANSPORTE!$A$4:$C$99,3,0),"")</f>
        <v/>
      </c>
      <c r="Z4059" s="127" t="str">
        <f>IFERROR(VLOOKUP(V4059,TRANSPORTE!$A$4:$D$99,4,0),"")</f>
        <v/>
      </c>
      <c r="AA4059" s="127" t="str">
        <f>IFERROR(VLOOKUP(V4059,TRANSPORTE!$A$4:$E$99,5,0),"")</f>
        <v/>
      </c>
      <c r="AB4059" s="127" t="str">
        <f t="shared" si="462"/>
        <v/>
      </c>
      <c r="AC4059" s="127" t="str">
        <f t="shared" si="461"/>
        <v/>
      </c>
      <c r="AE4059" s="132" t="str">
        <f t="shared" si="459"/>
        <v/>
      </c>
      <c r="AH4059" s="127" t="str">
        <f t="shared" si="458"/>
        <v/>
      </c>
    </row>
    <row r="4060" spans="2:34" x14ac:dyDescent="0.3">
      <c r="B4060" s="127" t="str">
        <f t="shared" si="456"/>
        <v/>
      </c>
      <c r="C4060" s="127" t="str">
        <f t="shared" si="457"/>
        <v/>
      </c>
      <c r="E4060" s="159"/>
      <c r="F4060" s="148" t="str">
        <f>IFERROR(VLOOKUP(CONCATENATE(G4060,E4060),LOTES!$A$6:$D$1002,4,0),"")</f>
        <v/>
      </c>
      <c r="H4060" s="136" t="str">
        <f>IFERROR(VLOOKUP(CONCATENATE(G4060,E4060),LOTES!$A$6:$F$1000,6,0),"")</f>
        <v/>
      </c>
      <c r="I4060" s="132" t="str">
        <f t="shared" si="460"/>
        <v/>
      </c>
      <c r="R4060" s="132" t="str">
        <f>IFERROR(VLOOKUP(Q4060,PROVEEDORES!$A$2:$B$100,2,0),"")</f>
        <v/>
      </c>
      <c r="U4060" s="127" t="str">
        <f>IFERROR(VLOOKUP(V4060,TRANSPORTE!$A$4:$B$99,2,0),"")</f>
        <v/>
      </c>
      <c r="Y4060" s="127" t="str">
        <f>IFERROR(VLOOKUP(V4060,TRANSPORTE!$A$4:$C$99,3,0),"")</f>
        <v/>
      </c>
      <c r="Z4060" s="127" t="str">
        <f>IFERROR(VLOOKUP(V4060,TRANSPORTE!$A$4:$D$99,4,0),"")</f>
        <v/>
      </c>
      <c r="AA4060" s="127" t="str">
        <f>IFERROR(VLOOKUP(V4060,TRANSPORTE!$A$4:$E$99,5,0),"")</f>
        <v/>
      </c>
      <c r="AB4060" s="127" t="str">
        <f t="shared" si="462"/>
        <v/>
      </c>
      <c r="AC4060" s="127" t="str">
        <f t="shared" si="461"/>
        <v/>
      </c>
      <c r="AE4060" s="132" t="str">
        <f t="shared" si="459"/>
        <v/>
      </c>
      <c r="AH4060" s="127" t="str">
        <f t="shared" si="458"/>
        <v/>
      </c>
    </row>
    <row r="4061" spans="2:34" x14ac:dyDescent="0.3">
      <c r="B4061" s="127" t="str">
        <f t="shared" si="456"/>
        <v/>
      </c>
      <c r="C4061" s="127" t="str">
        <f t="shared" si="457"/>
        <v/>
      </c>
      <c r="E4061" s="159"/>
      <c r="F4061" s="148" t="str">
        <f>IFERROR(VLOOKUP(CONCATENATE(G4061,E4061),LOTES!$A$6:$D$1002,4,0),"")</f>
        <v/>
      </c>
      <c r="H4061" s="136" t="str">
        <f>IFERROR(VLOOKUP(CONCATENATE(G4061,E4061),LOTES!$A$6:$F$1000,6,0),"")</f>
        <v/>
      </c>
      <c r="I4061" s="132" t="str">
        <f t="shared" si="460"/>
        <v/>
      </c>
      <c r="R4061" s="132" t="str">
        <f>IFERROR(VLOOKUP(Q4061,PROVEEDORES!$A$2:$B$100,2,0),"")</f>
        <v/>
      </c>
      <c r="U4061" s="127" t="str">
        <f>IFERROR(VLOOKUP(V4061,TRANSPORTE!$A$4:$B$99,2,0),"")</f>
        <v/>
      </c>
      <c r="Y4061" s="127" t="str">
        <f>IFERROR(VLOOKUP(V4061,TRANSPORTE!$A$4:$C$99,3,0),"")</f>
        <v/>
      </c>
      <c r="Z4061" s="127" t="str">
        <f>IFERROR(VLOOKUP(V4061,TRANSPORTE!$A$4:$D$99,4,0),"")</f>
        <v/>
      </c>
      <c r="AA4061" s="127" t="str">
        <f>IFERROR(VLOOKUP(V4061,TRANSPORTE!$A$4:$E$99,5,0),"")</f>
        <v/>
      </c>
      <c r="AB4061" s="127" t="str">
        <f t="shared" si="462"/>
        <v/>
      </c>
      <c r="AC4061" s="127" t="str">
        <f t="shared" si="461"/>
        <v/>
      </c>
      <c r="AE4061" s="132" t="str">
        <f t="shared" si="459"/>
        <v/>
      </c>
      <c r="AH4061" s="127" t="str">
        <f t="shared" si="458"/>
        <v/>
      </c>
    </row>
    <row r="4062" spans="2:34" x14ac:dyDescent="0.3">
      <c r="B4062" s="127" t="str">
        <f t="shared" si="456"/>
        <v/>
      </c>
      <c r="C4062" s="127" t="str">
        <f t="shared" si="457"/>
        <v/>
      </c>
      <c r="E4062" s="159"/>
      <c r="F4062" s="148" t="str">
        <f>IFERROR(VLOOKUP(CONCATENATE(G4062,E4062),LOTES!$A$6:$D$1002,4,0),"")</f>
        <v/>
      </c>
      <c r="H4062" s="136" t="str">
        <f>IFERROR(VLOOKUP(CONCATENATE(G4062,E4062),LOTES!$A$6:$F$1000,6,0),"")</f>
        <v/>
      </c>
      <c r="I4062" s="132" t="str">
        <f t="shared" si="460"/>
        <v/>
      </c>
      <c r="R4062" s="132" t="str">
        <f>IFERROR(VLOOKUP(Q4062,PROVEEDORES!$A$2:$B$100,2,0),"")</f>
        <v/>
      </c>
      <c r="U4062" s="127" t="str">
        <f>IFERROR(VLOOKUP(V4062,TRANSPORTE!$A$4:$B$99,2,0),"")</f>
        <v/>
      </c>
      <c r="Y4062" s="127" t="str">
        <f>IFERROR(VLOOKUP(V4062,TRANSPORTE!$A$4:$C$99,3,0),"")</f>
        <v/>
      </c>
      <c r="Z4062" s="127" t="str">
        <f>IFERROR(VLOOKUP(V4062,TRANSPORTE!$A$4:$D$99,4,0),"")</f>
        <v/>
      </c>
      <c r="AA4062" s="127" t="str">
        <f>IFERROR(VLOOKUP(V4062,TRANSPORTE!$A$4:$E$99,5,0),"")</f>
        <v/>
      </c>
      <c r="AB4062" s="127" t="str">
        <f t="shared" si="462"/>
        <v/>
      </c>
      <c r="AC4062" s="127" t="str">
        <f t="shared" si="461"/>
        <v/>
      </c>
      <c r="AE4062" s="132" t="str">
        <f t="shared" si="459"/>
        <v/>
      </c>
      <c r="AH4062" s="127" t="str">
        <f t="shared" si="458"/>
        <v/>
      </c>
    </row>
    <row r="4063" spans="2:34" x14ac:dyDescent="0.3">
      <c r="B4063" s="127" t="str">
        <f t="shared" si="456"/>
        <v/>
      </c>
      <c r="C4063" s="127" t="str">
        <f t="shared" si="457"/>
        <v/>
      </c>
      <c r="E4063" s="159"/>
      <c r="F4063" s="148" t="str">
        <f>IFERROR(VLOOKUP(CONCATENATE(G4063,E4063),LOTES!$A$6:$D$1002,4,0),"")</f>
        <v/>
      </c>
      <c r="H4063" s="136" t="str">
        <f>IFERROR(VLOOKUP(CONCATENATE(G4063,E4063),LOTES!$A$6:$F$1000,6,0),"")</f>
        <v/>
      </c>
      <c r="I4063" s="132" t="str">
        <f t="shared" si="460"/>
        <v/>
      </c>
      <c r="R4063" s="132" t="str">
        <f>IFERROR(VLOOKUP(Q4063,PROVEEDORES!$A$2:$B$100,2,0),"")</f>
        <v/>
      </c>
      <c r="U4063" s="127" t="str">
        <f>IFERROR(VLOOKUP(V4063,TRANSPORTE!$A$4:$B$99,2,0),"")</f>
        <v/>
      </c>
      <c r="Y4063" s="127" t="str">
        <f>IFERROR(VLOOKUP(V4063,TRANSPORTE!$A$4:$C$99,3,0),"")</f>
        <v/>
      </c>
      <c r="Z4063" s="127" t="str">
        <f>IFERROR(VLOOKUP(V4063,TRANSPORTE!$A$4:$D$99,4,0),"")</f>
        <v/>
      </c>
      <c r="AA4063" s="127" t="str">
        <f>IFERROR(VLOOKUP(V4063,TRANSPORTE!$A$4:$E$99,5,0),"")</f>
        <v/>
      </c>
      <c r="AB4063" s="127" t="str">
        <f t="shared" si="462"/>
        <v/>
      </c>
      <c r="AC4063" s="127" t="str">
        <f t="shared" si="461"/>
        <v/>
      </c>
      <c r="AE4063" s="132" t="str">
        <f t="shared" si="459"/>
        <v/>
      </c>
      <c r="AH4063" s="127" t="str">
        <f t="shared" si="458"/>
        <v/>
      </c>
    </row>
    <row r="4064" spans="2:34" x14ac:dyDescent="0.3">
      <c r="B4064" s="127" t="str">
        <f t="shared" si="456"/>
        <v/>
      </c>
      <c r="C4064" s="127" t="str">
        <f t="shared" si="457"/>
        <v/>
      </c>
      <c r="E4064" s="159"/>
      <c r="F4064" s="148" t="str">
        <f>IFERROR(VLOOKUP(CONCATENATE(G4064,E4064),LOTES!$A$6:$D$1002,4,0),"")</f>
        <v/>
      </c>
      <c r="H4064" s="136" t="str">
        <f>IFERROR(VLOOKUP(CONCATENATE(G4064,E4064),LOTES!$A$6:$F$1000,6,0),"")</f>
        <v/>
      </c>
      <c r="I4064" s="132" t="str">
        <f t="shared" si="460"/>
        <v/>
      </c>
      <c r="R4064" s="132" t="str">
        <f>IFERROR(VLOOKUP(Q4064,PROVEEDORES!$A$2:$B$100,2,0),"")</f>
        <v/>
      </c>
      <c r="U4064" s="127" t="str">
        <f>IFERROR(VLOOKUP(V4064,TRANSPORTE!$A$4:$B$99,2,0),"")</f>
        <v/>
      </c>
      <c r="Y4064" s="127" t="str">
        <f>IFERROR(VLOOKUP(V4064,TRANSPORTE!$A$4:$C$99,3,0),"")</f>
        <v/>
      </c>
      <c r="Z4064" s="127" t="str">
        <f>IFERROR(VLOOKUP(V4064,TRANSPORTE!$A$4:$D$99,4,0),"")</f>
        <v/>
      </c>
      <c r="AA4064" s="127" t="str">
        <f>IFERROR(VLOOKUP(V4064,TRANSPORTE!$A$4:$E$99,5,0),"")</f>
        <v/>
      </c>
      <c r="AB4064" s="127" t="str">
        <f t="shared" si="462"/>
        <v/>
      </c>
      <c r="AC4064" s="127" t="str">
        <f t="shared" si="461"/>
        <v/>
      </c>
      <c r="AE4064" s="132" t="str">
        <f t="shared" si="459"/>
        <v/>
      </c>
      <c r="AH4064" s="127" t="str">
        <f t="shared" si="458"/>
        <v/>
      </c>
    </row>
    <row r="4065" spans="2:34" x14ac:dyDescent="0.3">
      <c r="B4065" s="127" t="str">
        <f t="shared" si="456"/>
        <v/>
      </c>
      <c r="C4065" s="127" t="str">
        <f t="shared" si="457"/>
        <v/>
      </c>
      <c r="E4065" s="159"/>
      <c r="F4065" s="148" t="str">
        <f>IFERROR(VLOOKUP(CONCATENATE(G4065,E4065),LOTES!$A$6:$D$1002,4,0),"")</f>
        <v/>
      </c>
      <c r="H4065" s="136" t="str">
        <f>IFERROR(VLOOKUP(CONCATENATE(G4065,E4065),LOTES!$A$6:$F$1000,6,0),"")</f>
        <v/>
      </c>
      <c r="I4065" s="132" t="str">
        <f t="shared" si="460"/>
        <v/>
      </c>
      <c r="R4065" s="132" t="str">
        <f>IFERROR(VLOOKUP(Q4065,PROVEEDORES!$A$2:$B$100,2,0),"")</f>
        <v/>
      </c>
      <c r="U4065" s="127" t="str">
        <f>IFERROR(VLOOKUP(V4065,TRANSPORTE!$A$4:$B$99,2,0),"")</f>
        <v/>
      </c>
      <c r="Y4065" s="127" t="str">
        <f>IFERROR(VLOOKUP(V4065,TRANSPORTE!$A$4:$C$99,3,0),"")</f>
        <v/>
      </c>
      <c r="Z4065" s="127" t="str">
        <f>IFERROR(VLOOKUP(V4065,TRANSPORTE!$A$4:$D$99,4,0),"")</f>
        <v/>
      </c>
      <c r="AA4065" s="127" t="str">
        <f>IFERROR(VLOOKUP(V4065,TRANSPORTE!$A$4:$E$99,5,0),"")</f>
        <v/>
      </c>
      <c r="AB4065" s="127" t="str">
        <f t="shared" si="462"/>
        <v/>
      </c>
      <c r="AC4065" s="127" t="str">
        <f t="shared" si="461"/>
        <v/>
      </c>
      <c r="AE4065" s="132" t="str">
        <f t="shared" si="459"/>
        <v/>
      </c>
      <c r="AH4065" s="127" t="str">
        <f t="shared" si="458"/>
        <v/>
      </c>
    </row>
    <row r="4066" spans="2:34" x14ac:dyDescent="0.3">
      <c r="B4066" s="127" t="str">
        <f t="shared" si="456"/>
        <v/>
      </c>
      <c r="C4066" s="127" t="str">
        <f t="shared" si="457"/>
        <v/>
      </c>
      <c r="E4066" s="159"/>
      <c r="F4066" s="148" t="str">
        <f>IFERROR(VLOOKUP(CONCATENATE(G4066,E4066),LOTES!$A$6:$D$1002,4,0),"")</f>
        <v/>
      </c>
      <c r="H4066" s="136" t="str">
        <f>IFERROR(VLOOKUP(CONCATENATE(G4066,E4066),LOTES!$A$6:$F$1000,6,0),"")</f>
        <v/>
      </c>
      <c r="I4066" s="132" t="str">
        <f t="shared" si="460"/>
        <v/>
      </c>
      <c r="R4066" s="132" t="str">
        <f>IFERROR(VLOOKUP(Q4066,PROVEEDORES!$A$2:$B$100,2,0),"")</f>
        <v/>
      </c>
      <c r="U4066" s="127" t="str">
        <f>IFERROR(VLOOKUP(V4066,TRANSPORTE!$A$4:$B$99,2,0),"")</f>
        <v/>
      </c>
      <c r="Y4066" s="127" t="str">
        <f>IFERROR(VLOOKUP(V4066,TRANSPORTE!$A$4:$C$99,3,0),"")</f>
        <v/>
      </c>
      <c r="Z4066" s="127" t="str">
        <f>IFERROR(VLOOKUP(V4066,TRANSPORTE!$A$4:$D$99,4,0),"")</f>
        <v/>
      </c>
      <c r="AA4066" s="127" t="str">
        <f>IFERROR(VLOOKUP(V4066,TRANSPORTE!$A$4:$E$99,5,0),"")</f>
        <v/>
      </c>
      <c r="AB4066" s="127" t="str">
        <f t="shared" si="462"/>
        <v/>
      </c>
      <c r="AC4066" s="127" t="str">
        <f t="shared" si="461"/>
        <v/>
      </c>
      <c r="AE4066" s="132" t="str">
        <f t="shared" si="459"/>
        <v/>
      </c>
      <c r="AH4066" s="127" t="str">
        <f t="shared" si="458"/>
        <v/>
      </c>
    </row>
    <row r="4067" spans="2:34" x14ac:dyDescent="0.3">
      <c r="B4067" s="127" t="str">
        <f t="shared" si="456"/>
        <v/>
      </c>
      <c r="C4067" s="127" t="str">
        <f t="shared" si="457"/>
        <v/>
      </c>
      <c r="E4067" s="159"/>
      <c r="F4067" s="148" t="str">
        <f>IFERROR(VLOOKUP(CONCATENATE(G4067,E4067),LOTES!$A$6:$D$1002,4,0),"")</f>
        <v/>
      </c>
      <c r="H4067" s="136" t="str">
        <f>IFERROR(VLOOKUP(CONCATENATE(G4067,E4067),LOTES!$A$6:$F$1000,6,0),"")</f>
        <v/>
      </c>
      <c r="I4067" s="132" t="str">
        <f t="shared" si="460"/>
        <v/>
      </c>
      <c r="R4067" s="132" t="str">
        <f>IFERROR(VLOOKUP(Q4067,PROVEEDORES!$A$2:$B$100,2,0),"")</f>
        <v/>
      </c>
      <c r="U4067" s="127" t="str">
        <f>IFERROR(VLOOKUP(V4067,TRANSPORTE!$A$4:$B$99,2,0),"")</f>
        <v/>
      </c>
      <c r="Y4067" s="127" t="str">
        <f>IFERROR(VLOOKUP(V4067,TRANSPORTE!$A$4:$C$99,3,0),"")</f>
        <v/>
      </c>
      <c r="Z4067" s="127" t="str">
        <f>IFERROR(VLOOKUP(V4067,TRANSPORTE!$A$4:$D$99,4,0),"")</f>
        <v/>
      </c>
      <c r="AA4067" s="127" t="str">
        <f>IFERROR(VLOOKUP(V4067,TRANSPORTE!$A$4:$E$99,5,0),"")</f>
        <v/>
      </c>
      <c r="AB4067" s="127" t="str">
        <f t="shared" si="462"/>
        <v/>
      </c>
      <c r="AC4067" s="127" t="str">
        <f t="shared" si="461"/>
        <v/>
      </c>
      <c r="AE4067" s="132" t="str">
        <f t="shared" si="459"/>
        <v/>
      </c>
      <c r="AH4067" s="127" t="str">
        <f t="shared" si="458"/>
        <v/>
      </c>
    </row>
    <row r="4068" spans="2:34" x14ac:dyDescent="0.3">
      <c r="B4068" s="127" t="str">
        <f t="shared" si="456"/>
        <v/>
      </c>
      <c r="C4068" s="127" t="str">
        <f t="shared" si="457"/>
        <v/>
      </c>
      <c r="E4068" s="159"/>
      <c r="F4068" s="148" t="str">
        <f>IFERROR(VLOOKUP(CONCATENATE(G4068,E4068),LOTES!$A$6:$D$1002,4,0),"")</f>
        <v/>
      </c>
      <c r="H4068" s="136" t="str">
        <f>IFERROR(VLOOKUP(CONCATENATE(G4068,E4068),LOTES!$A$6:$F$1000,6,0),"")</f>
        <v/>
      </c>
      <c r="I4068" s="132" t="str">
        <f t="shared" si="460"/>
        <v/>
      </c>
      <c r="R4068" s="132" t="str">
        <f>IFERROR(VLOOKUP(Q4068,PROVEEDORES!$A$2:$B$100,2,0),"")</f>
        <v/>
      </c>
      <c r="U4068" s="127" t="str">
        <f>IFERROR(VLOOKUP(V4068,TRANSPORTE!$A$4:$B$99,2,0),"")</f>
        <v/>
      </c>
      <c r="Y4068" s="127" t="str">
        <f>IFERROR(VLOOKUP(V4068,TRANSPORTE!$A$4:$C$99,3,0),"")</f>
        <v/>
      </c>
      <c r="Z4068" s="127" t="str">
        <f>IFERROR(VLOOKUP(V4068,TRANSPORTE!$A$4:$D$99,4,0),"")</f>
        <v/>
      </c>
      <c r="AA4068" s="127" t="str">
        <f>IFERROR(VLOOKUP(V4068,TRANSPORTE!$A$4:$E$99,5,0),"")</f>
        <v/>
      </c>
      <c r="AB4068" s="127" t="str">
        <f t="shared" si="462"/>
        <v/>
      </c>
      <c r="AC4068" s="127" t="str">
        <f t="shared" si="461"/>
        <v/>
      </c>
      <c r="AE4068" s="132" t="str">
        <f t="shared" si="459"/>
        <v/>
      </c>
      <c r="AH4068" s="127" t="str">
        <f t="shared" si="458"/>
        <v/>
      </c>
    </row>
    <row r="4069" spans="2:34" x14ac:dyDescent="0.3">
      <c r="B4069" s="127" t="str">
        <f t="shared" si="456"/>
        <v/>
      </c>
      <c r="C4069" s="127" t="str">
        <f t="shared" si="457"/>
        <v/>
      </c>
      <c r="E4069" s="159"/>
      <c r="F4069" s="148" t="str">
        <f>IFERROR(VLOOKUP(CONCATENATE(G4069,E4069),LOTES!$A$6:$D$1002,4,0),"")</f>
        <v/>
      </c>
      <c r="H4069" s="136" t="str">
        <f>IFERROR(VLOOKUP(CONCATENATE(G4069,E4069),LOTES!$A$6:$F$1000,6,0),"")</f>
        <v/>
      </c>
      <c r="I4069" s="132" t="str">
        <f t="shared" si="460"/>
        <v/>
      </c>
      <c r="R4069" s="132" t="str">
        <f>IFERROR(VLOOKUP(Q4069,PROVEEDORES!$A$2:$B$100,2,0),"")</f>
        <v/>
      </c>
      <c r="U4069" s="127" t="str">
        <f>IFERROR(VLOOKUP(V4069,TRANSPORTE!$A$4:$B$99,2,0),"")</f>
        <v/>
      </c>
      <c r="Y4069" s="127" t="str">
        <f>IFERROR(VLOOKUP(V4069,TRANSPORTE!$A$4:$C$99,3,0),"")</f>
        <v/>
      </c>
      <c r="Z4069" s="127" t="str">
        <f>IFERROR(VLOOKUP(V4069,TRANSPORTE!$A$4:$D$99,4,0),"")</f>
        <v/>
      </c>
      <c r="AA4069" s="127" t="str">
        <f>IFERROR(VLOOKUP(V4069,TRANSPORTE!$A$4:$E$99,5,0),"")</f>
        <v/>
      </c>
      <c r="AB4069" s="127" t="str">
        <f t="shared" si="462"/>
        <v/>
      </c>
      <c r="AC4069" s="127" t="str">
        <f t="shared" si="461"/>
        <v/>
      </c>
      <c r="AE4069" s="132" t="str">
        <f t="shared" si="459"/>
        <v/>
      </c>
      <c r="AH4069" s="127" t="str">
        <f t="shared" si="458"/>
        <v/>
      </c>
    </row>
    <row r="4070" spans="2:34" x14ac:dyDescent="0.3">
      <c r="B4070" s="127" t="str">
        <f t="shared" si="456"/>
        <v/>
      </c>
      <c r="C4070" s="127" t="str">
        <f t="shared" si="457"/>
        <v/>
      </c>
      <c r="E4070" s="159"/>
      <c r="F4070" s="148" t="str">
        <f>IFERROR(VLOOKUP(CONCATENATE(G4070,E4070),LOTES!$A$6:$D$1002,4,0),"")</f>
        <v/>
      </c>
      <c r="H4070" s="136" t="str">
        <f>IFERROR(VLOOKUP(CONCATENATE(G4070,E4070),LOTES!$A$6:$F$1000,6,0),"")</f>
        <v/>
      </c>
      <c r="I4070" s="132" t="str">
        <f t="shared" si="460"/>
        <v/>
      </c>
      <c r="R4070" s="132" t="str">
        <f>IFERROR(VLOOKUP(Q4070,PROVEEDORES!$A$2:$B$100,2,0),"")</f>
        <v/>
      </c>
      <c r="U4070" s="127" t="str">
        <f>IFERROR(VLOOKUP(V4070,TRANSPORTE!$A$4:$B$99,2,0),"")</f>
        <v/>
      </c>
      <c r="Y4070" s="127" t="str">
        <f>IFERROR(VLOOKUP(V4070,TRANSPORTE!$A$4:$C$99,3,0),"")</f>
        <v/>
      </c>
      <c r="Z4070" s="127" t="str">
        <f>IFERROR(VLOOKUP(V4070,TRANSPORTE!$A$4:$D$99,4,0),"")</f>
        <v/>
      </c>
      <c r="AA4070" s="127" t="str">
        <f>IFERROR(VLOOKUP(V4070,TRANSPORTE!$A$4:$E$99,5,0),"")</f>
        <v/>
      </c>
      <c r="AB4070" s="127" t="str">
        <f t="shared" si="462"/>
        <v/>
      </c>
      <c r="AC4070" s="127" t="str">
        <f t="shared" si="461"/>
        <v/>
      </c>
      <c r="AE4070" s="132" t="str">
        <f t="shared" si="459"/>
        <v/>
      </c>
      <c r="AH4070" s="127" t="str">
        <f t="shared" si="458"/>
        <v/>
      </c>
    </row>
    <row r="4071" spans="2:34" x14ac:dyDescent="0.3">
      <c r="B4071" s="127" t="str">
        <f t="shared" si="456"/>
        <v/>
      </c>
      <c r="C4071" s="127" t="str">
        <f t="shared" si="457"/>
        <v/>
      </c>
      <c r="E4071" s="159"/>
      <c r="F4071" s="148" t="str">
        <f>IFERROR(VLOOKUP(CONCATENATE(G4071,E4071),LOTES!$A$6:$D$1002,4,0),"")</f>
        <v/>
      </c>
      <c r="H4071" s="136" t="str">
        <f>IFERROR(VLOOKUP(CONCATENATE(G4071,E4071),LOTES!$A$6:$F$1000,6,0),"")</f>
        <v/>
      </c>
      <c r="I4071" s="132" t="str">
        <f t="shared" si="460"/>
        <v/>
      </c>
      <c r="R4071" s="132" t="str">
        <f>IFERROR(VLOOKUP(Q4071,PROVEEDORES!$A$2:$B$100,2,0),"")</f>
        <v/>
      </c>
      <c r="U4071" s="127" t="str">
        <f>IFERROR(VLOOKUP(V4071,TRANSPORTE!$A$4:$B$99,2,0),"")</f>
        <v/>
      </c>
      <c r="Y4071" s="127" t="str">
        <f>IFERROR(VLOOKUP(V4071,TRANSPORTE!$A$4:$C$99,3,0),"")</f>
        <v/>
      </c>
      <c r="Z4071" s="127" t="str">
        <f>IFERROR(VLOOKUP(V4071,TRANSPORTE!$A$4:$D$99,4,0),"")</f>
        <v/>
      </c>
      <c r="AA4071" s="127" t="str">
        <f>IFERROR(VLOOKUP(V4071,TRANSPORTE!$A$4:$E$99,5,0),"")</f>
        <v/>
      </c>
      <c r="AB4071" s="127" t="str">
        <f t="shared" si="462"/>
        <v/>
      </c>
      <c r="AC4071" s="127" t="str">
        <f t="shared" si="461"/>
        <v/>
      </c>
      <c r="AE4071" s="132" t="str">
        <f t="shared" si="459"/>
        <v/>
      </c>
      <c r="AH4071" s="127" t="str">
        <f t="shared" si="458"/>
        <v/>
      </c>
    </row>
    <row r="4072" spans="2:34" x14ac:dyDescent="0.3">
      <c r="B4072" s="127" t="str">
        <f t="shared" si="456"/>
        <v/>
      </c>
      <c r="C4072" s="127" t="str">
        <f t="shared" si="457"/>
        <v/>
      </c>
      <c r="E4072" s="159"/>
      <c r="F4072" s="148" t="str">
        <f>IFERROR(VLOOKUP(CONCATENATE(G4072,E4072),LOTES!$A$6:$D$1002,4,0),"")</f>
        <v/>
      </c>
      <c r="H4072" s="136" t="str">
        <f>IFERROR(VLOOKUP(CONCATENATE(G4072,E4072),LOTES!$A$6:$F$1000,6,0),"")</f>
        <v/>
      </c>
      <c r="I4072" s="132" t="str">
        <f t="shared" si="460"/>
        <v/>
      </c>
      <c r="R4072" s="132" t="str">
        <f>IFERROR(VLOOKUP(Q4072,PROVEEDORES!$A$2:$B$100,2,0),"")</f>
        <v/>
      </c>
      <c r="U4072" s="127" t="str">
        <f>IFERROR(VLOOKUP(V4072,TRANSPORTE!$A$4:$B$99,2,0),"")</f>
        <v/>
      </c>
      <c r="Y4072" s="127" t="str">
        <f>IFERROR(VLOOKUP(V4072,TRANSPORTE!$A$4:$C$99,3,0),"")</f>
        <v/>
      </c>
      <c r="Z4072" s="127" t="str">
        <f>IFERROR(VLOOKUP(V4072,TRANSPORTE!$A$4:$D$99,4,0),"")</f>
        <v/>
      </c>
      <c r="AA4072" s="127" t="str">
        <f>IFERROR(VLOOKUP(V4072,TRANSPORTE!$A$4:$E$99,5,0),"")</f>
        <v/>
      </c>
      <c r="AB4072" s="127" t="str">
        <f t="shared" si="462"/>
        <v/>
      </c>
      <c r="AC4072" s="127" t="str">
        <f t="shared" si="461"/>
        <v/>
      </c>
      <c r="AE4072" s="132" t="str">
        <f t="shared" si="459"/>
        <v/>
      </c>
      <c r="AH4072" s="127" t="str">
        <f t="shared" si="458"/>
        <v/>
      </c>
    </row>
    <row r="4073" spans="2:34" x14ac:dyDescent="0.3">
      <c r="B4073" s="127" t="str">
        <f t="shared" si="456"/>
        <v/>
      </c>
      <c r="C4073" s="127" t="str">
        <f t="shared" si="457"/>
        <v/>
      </c>
      <c r="E4073" s="159"/>
      <c r="F4073" s="148" t="str">
        <f>IFERROR(VLOOKUP(CONCATENATE(G4073,E4073),LOTES!$A$6:$D$1002,4,0),"")</f>
        <v/>
      </c>
      <c r="H4073" s="136" t="str">
        <f>IFERROR(VLOOKUP(CONCATENATE(G4073,E4073),LOTES!$A$6:$F$1000,6,0),"")</f>
        <v/>
      </c>
      <c r="I4073" s="132" t="str">
        <f t="shared" si="460"/>
        <v/>
      </c>
      <c r="R4073" s="132" t="str">
        <f>IFERROR(VLOOKUP(Q4073,PROVEEDORES!$A$2:$B$100,2,0),"")</f>
        <v/>
      </c>
      <c r="U4073" s="127" t="str">
        <f>IFERROR(VLOOKUP(V4073,TRANSPORTE!$A$4:$B$99,2,0),"")</f>
        <v/>
      </c>
      <c r="Y4073" s="127" t="str">
        <f>IFERROR(VLOOKUP(V4073,TRANSPORTE!$A$4:$C$99,3,0),"")</f>
        <v/>
      </c>
      <c r="Z4073" s="127" t="str">
        <f>IFERROR(VLOOKUP(V4073,TRANSPORTE!$A$4:$D$99,4,0),"")</f>
        <v/>
      </c>
      <c r="AA4073" s="127" t="str">
        <f>IFERROR(VLOOKUP(V4073,TRANSPORTE!$A$4:$E$99,5,0),"")</f>
        <v/>
      </c>
      <c r="AB4073" s="127" t="str">
        <f t="shared" si="462"/>
        <v/>
      </c>
      <c r="AC4073" s="127" t="str">
        <f t="shared" si="461"/>
        <v/>
      </c>
      <c r="AE4073" s="132" t="str">
        <f t="shared" si="459"/>
        <v/>
      </c>
      <c r="AH4073" s="127" t="str">
        <f t="shared" si="458"/>
        <v/>
      </c>
    </row>
    <row r="4074" spans="2:34" x14ac:dyDescent="0.3">
      <c r="B4074" s="127" t="str">
        <f t="shared" si="456"/>
        <v/>
      </c>
      <c r="C4074" s="127" t="str">
        <f t="shared" si="457"/>
        <v/>
      </c>
      <c r="E4074" s="159"/>
      <c r="F4074" s="148" t="str">
        <f>IFERROR(VLOOKUP(CONCATENATE(G4074,E4074),LOTES!$A$6:$D$1002,4,0),"")</f>
        <v/>
      </c>
      <c r="H4074" s="136" t="str">
        <f>IFERROR(VLOOKUP(CONCATENATE(G4074,E4074),LOTES!$A$6:$F$1000,6,0),"")</f>
        <v/>
      </c>
      <c r="I4074" s="132" t="str">
        <f t="shared" si="460"/>
        <v/>
      </c>
      <c r="R4074" s="132" t="str">
        <f>IFERROR(VLOOKUP(Q4074,PROVEEDORES!$A$2:$B$100,2,0),"")</f>
        <v/>
      </c>
      <c r="U4074" s="127" t="str">
        <f>IFERROR(VLOOKUP(V4074,TRANSPORTE!$A$4:$B$99,2,0),"")</f>
        <v/>
      </c>
      <c r="Y4074" s="127" t="str">
        <f>IFERROR(VLOOKUP(V4074,TRANSPORTE!$A$4:$C$99,3,0),"")</f>
        <v/>
      </c>
      <c r="Z4074" s="127" t="str">
        <f>IFERROR(VLOOKUP(V4074,TRANSPORTE!$A$4:$D$99,4,0),"")</f>
        <v/>
      </c>
      <c r="AA4074" s="127" t="str">
        <f>IFERROR(VLOOKUP(V4074,TRANSPORTE!$A$4:$E$99,5,0),"")</f>
        <v/>
      </c>
      <c r="AB4074" s="127" t="str">
        <f t="shared" si="462"/>
        <v/>
      </c>
      <c r="AC4074" s="127" t="str">
        <f t="shared" si="461"/>
        <v/>
      </c>
      <c r="AE4074" s="132" t="str">
        <f t="shared" si="459"/>
        <v/>
      </c>
      <c r="AH4074" s="127" t="str">
        <f t="shared" si="458"/>
        <v/>
      </c>
    </row>
    <row r="4075" spans="2:34" x14ac:dyDescent="0.3">
      <c r="B4075" s="127" t="str">
        <f t="shared" si="456"/>
        <v/>
      </c>
      <c r="C4075" s="127" t="str">
        <f t="shared" si="457"/>
        <v/>
      </c>
      <c r="E4075" s="159"/>
      <c r="F4075" s="148" t="str">
        <f>IFERROR(VLOOKUP(CONCATENATE(G4075,E4075),LOTES!$A$6:$D$1002,4,0),"")</f>
        <v/>
      </c>
      <c r="H4075" s="136" t="str">
        <f>IFERROR(VLOOKUP(CONCATENATE(G4075,E4075),LOTES!$A$6:$F$1000,6,0),"")</f>
        <v/>
      </c>
      <c r="I4075" s="132" t="str">
        <f t="shared" si="460"/>
        <v/>
      </c>
      <c r="R4075" s="132" t="str">
        <f>IFERROR(VLOOKUP(Q4075,PROVEEDORES!$A$2:$B$100,2,0),"")</f>
        <v/>
      </c>
      <c r="U4075" s="127" t="str">
        <f>IFERROR(VLOOKUP(V4075,TRANSPORTE!$A$4:$B$99,2,0),"")</f>
        <v/>
      </c>
      <c r="Y4075" s="127" t="str">
        <f>IFERROR(VLOOKUP(V4075,TRANSPORTE!$A$4:$C$99,3,0),"")</f>
        <v/>
      </c>
      <c r="Z4075" s="127" t="str">
        <f>IFERROR(VLOOKUP(V4075,TRANSPORTE!$A$4:$D$99,4,0),"")</f>
        <v/>
      </c>
      <c r="AA4075" s="127" t="str">
        <f>IFERROR(VLOOKUP(V4075,TRANSPORTE!$A$4:$E$99,5,0),"")</f>
        <v/>
      </c>
      <c r="AB4075" s="127" t="str">
        <f t="shared" si="462"/>
        <v/>
      </c>
      <c r="AC4075" s="127" t="str">
        <f t="shared" si="461"/>
        <v/>
      </c>
      <c r="AE4075" s="132" t="str">
        <f t="shared" si="459"/>
        <v/>
      </c>
      <c r="AH4075" s="127" t="str">
        <f t="shared" si="458"/>
        <v/>
      </c>
    </row>
    <row r="4076" spans="2:34" x14ac:dyDescent="0.3">
      <c r="B4076" s="127" t="str">
        <f t="shared" si="456"/>
        <v/>
      </c>
      <c r="C4076" s="127" t="str">
        <f t="shared" si="457"/>
        <v/>
      </c>
      <c r="E4076" s="159"/>
      <c r="F4076" s="148" t="str">
        <f>IFERROR(VLOOKUP(CONCATENATE(G4076,E4076),LOTES!$A$6:$D$1002,4,0),"")</f>
        <v/>
      </c>
      <c r="H4076" s="136" t="str">
        <f>IFERROR(VLOOKUP(CONCATENATE(G4076,E4076),LOTES!$A$6:$F$1000,6,0),"")</f>
        <v/>
      </c>
      <c r="I4076" s="132" t="str">
        <f t="shared" si="460"/>
        <v/>
      </c>
      <c r="R4076" s="132" t="str">
        <f>IFERROR(VLOOKUP(Q4076,PROVEEDORES!$A$2:$B$100,2,0),"")</f>
        <v/>
      </c>
      <c r="U4076" s="127" t="str">
        <f>IFERROR(VLOOKUP(V4076,TRANSPORTE!$A$4:$B$99,2,0),"")</f>
        <v/>
      </c>
      <c r="Y4076" s="127" t="str">
        <f>IFERROR(VLOOKUP(V4076,TRANSPORTE!$A$4:$C$99,3,0),"")</f>
        <v/>
      </c>
      <c r="Z4076" s="127" t="str">
        <f>IFERROR(VLOOKUP(V4076,TRANSPORTE!$A$4:$D$99,4,0),"")</f>
        <v/>
      </c>
      <c r="AA4076" s="127" t="str">
        <f>IFERROR(VLOOKUP(V4076,TRANSPORTE!$A$4:$E$99,5,0),"")</f>
        <v/>
      </c>
      <c r="AB4076" s="127" t="str">
        <f t="shared" si="462"/>
        <v/>
      </c>
      <c r="AC4076" s="127" t="str">
        <f t="shared" si="461"/>
        <v/>
      </c>
      <c r="AE4076" s="132" t="str">
        <f t="shared" si="459"/>
        <v/>
      </c>
      <c r="AH4076" s="127" t="str">
        <f t="shared" si="458"/>
        <v/>
      </c>
    </row>
    <row r="4077" spans="2:34" x14ac:dyDescent="0.3">
      <c r="B4077" s="127" t="str">
        <f t="shared" si="456"/>
        <v/>
      </c>
      <c r="C4077" s="127" t="str">
        <f t="shared" si="457"/>
        <v/>
      </c>
      <c r="E4077" s="159"/>
      <c r="F4077" s="148" t="str">
        <f>IFERROR(VLOOKUP(CONCATENATE(G4077,E4077),LOTES!$A$6:$D$1002,4,0),"")</f>
        <v/>
      </c>
      <c r="H4077" s="136" t="str">
        <f>IFERROR(VLOOKUP(CONCATENATE(G4077,E4077),LOTES!$A$6:$F$1000,6,0),"")</f>
        <v/>
      </c>
      <c r="I4077" s="132" t="str">
        <f t="shared" si="460"/>
        <v/>
      </c>
      <c r="R4077" s="132" t="str">
        <f>IFERROR(VLOOKUP(Q4077,PROVEEDORES!$A$2:$B$100,2,0),"")</f>
        <v/>
      </c>
      <c r="U4077" s="127" t="str">
        <f>IFERROR(VLOOKUP(V4077,TRANSPORTE!$A$4:$B$99,2,0),"")</f>
        <v/>
      </c>
      <c r="Y4077" s="127" t="str">
        <f>IFERROR(VLOOKUP(V4077,TRANSPORTE!$A$4:$C$99,3,0),"")</f>
        <v/>
      </c>
      <c r="Z4077" s="127" t="str">
        <f>IFERROR(VLOOKUP(V4077,TRANSPORTE!$A$4:$D$99,4,0),"")</f>
        <v/>
      </c>
      <c r="AA4077" s="127" t="str">
        <f>IFERROR(VLOOKUP(V4077,TRANSPORTE!$A$4:$E$99,5,0),"")</f>
        <v/>
      </c>
      <c r="AB4077" s="127" t="str">
        <f t="shared" si="462"/>
        <v/>
      </c>
      <c r="AC4077" s="127" t="str">
        <f t="shared" si="461"/>
        <v/>
      </c>
      <c r="AE4077" s="132" t="str">
        <f t="shared" si="459"/>
        <v/>
      </c>
      <c r="AH4077" s="127" t="str">
        <f t="shared" si="458"/>
        <v/>
      </c>
    </row>
    <row r="4078" spans="2:34" x14ac:dyDescent="0.3">
      <c r="B4078" s="127" t="str">
        <f t="shared" si="456"/>
        <v/>
      </c>
      <c r="C4078" s="127" t="str">
        <f t="shared" si="457"/>
        <v/>
      </c>
      <c r="E4078" s="159"/>
      <c r="F4078" s="148" t="str">
        <f>IFERROR(VLOOKUP(CONCATENATE(G4078,E4078),LOTES!$A$6:$D$1002,4,0),"")</f>
        <v/>
      </c>
      <c r="H4078" s="136" t="str">
        <f>IFERROR(VLOOKUP(CONCATENATE(G4078,E4078),LOTES!$A$6:$F$1000,6,0),"")</f>
        <v/>
      </c>
      <c r="I4078" s="132" t="str">
        <f t="shared" si="460"/>
        <v/>
      </c>
      <c r="R4078" s="132" t="str">
        <f>IFERROR(VLOOKUP(Q4078,PROVEEDORES!$A$2:$B$100,2,0),"")</f>
        <v/>
      </c>
      <c r="U4078" s="127" t="str">
        <f>IFERROR(VLOOKUP(V4078,TRANSPORTE!$A$4:$B$99,2,0),"")</f>
        <v/>
      </c>
      <c r="Y4078" s="127" t="str">
        <f>IFERROR(VLOOKUP(V4078,TRANSPORTE!$A$4:$C$99,3,0),"")</f>
        <v/>
      </c>
      <c r="Z4078" s="127" t="str">
        <f>IFERROR(VLOOKUP(V4078,TRANSPORTE!$A$4:$D$99,4,0),"")</f>
        <v/>
      </c>
      <c r="AA4078" s="127" t="str">
        <f>IFERROR(VLOOKUP(V4078,TRANSPORTE!$A$4:$E$99,5,0),"")</f>
        <v/>
      </c>
      <c r="AB4078" s="127" t="str">
        <f t="shared" si="462"/>
        <v/>
      </c>
      <c r="AC4078" s="127" t="str">
        <f t="shared" si="461"/>
        <v/>
      </c>
      <c r="AE4078" s="132" t="str">
        <f t="shared" si="459"/>
        <v/>
      </c>
      <c r="AH4078" s="127" t="str">
        <f t="shared" si="458"/>
        <v/>
      </c>
    </row>
    <row r="4079" spans="2:34" x14ac:dyDescent="0.3">
      <c r="B4079" s="127" t="str">
        <f t="shared" si="456"/>
        <v/>
      </c>
      <c r="C4079" s="127" t="str">
        <f t="shared" si="457"/>
        <v/>
      </c>
      <c r="E4079" s="159"/>
      <c r="F4079" s="148" t="str">
        <f>IFERROR(VLOOKUP(CONCATENATE(G4079,E4079),LOTES!$A$6:$D$1002,4,0),"")</f>
        <v/>
      </c>
      <c r="H4079" s="136" t="str">
        <f>IFERROR(VLOOKUP(CONCATENATE(G4079,E4079),LOTES!$A$6:$F$1000,6,0),"")</f>
        <v/>
      </c>
      <c r="I4079" s="132" t="str">
        <f t="shared" si="460"/>
        <v/>
      </c>
      <c r="R4079" s="132" t="str">
        <f>IFERROR(VLOOKUP(Q4079,PROVEEDORES!$A$2:$B$100,2,0),"")</f>
        <v/>
      </c>
      <c r="U4079" s="127" t="str">
        <f>IFERROR(VLOOKUP(V4079,TRANSPORTE!$A$4:$B$99,2,0),"")</f>
        <v/>
      </c>
      <c r="Y4079" s="127" t="str">
        <f>IFERROR(VLOOKUP(V4079,TRANSPORTE!$A$4:$C$99,3,0),"")</f>
        <v/>
      </c>
      <c r="Z4079" s="127" t="str">
        <f>IFERROR(VLOOKUP(V4079,TRANSPORTE!$A$4:$D$99,4,0),"")</f>
        <v/>
      </c>
      <c r="AA4079" s="127" t="str">
        <f>IFERROR(VLOOKUP(V4079,TRANSPORTE!$A$4:$E$99,5,0),"")</f>
        <v/>
      </c>
      <c r="AB4079" s="127" t="str">
        <f t="shared" si="462"/>
        <v/>
      </c>
      <c r="AC4079" s="127" t="str">
        <f t="shared" si="461"/>
        <v/>
      </c>
      <c r="AE4079" s="132" t="str">
        <f t="shared" si="459"/>
        <v/>
      </c>
      <c r="AH4079" s="127" t="str">
        <f t="shared" si="458"/>
        <v/>
      </c>
    </row>
    <row r="4080" spans="2:34" x14ac:dyDescent="0.3">
      <c r="B4080" s="127" t="str">
        <f t="shared" si="456"/>
        <v/>
      </c>
      <c r="C4080" s="127" t="str">
        <f t="shared" si="457"/>
        <v/>
      </c>
      <c r="E4080" s="159"/>
      <c r="F4080" s="148" t="str">
        <f>IFERROR(VLOOKUP(CONCATENATE(G4080,E4080),LOTES!$A$6:$D$1002,4,0),"")</f>
        <v/>
      </c>
      <c r="H4080" s="136" t="str">
        <f>IFERROR(VLOOKUP(CONCATENATE(G4080,E4080),LOTES!$A$6:$F$1000,6,0),"")</f>
        <v/>
      </c>
      <c r="I4080" s="132" t="str">
        <f t="shared" si="460"/>
        <v/>
      </c>
      <c r="R4080" s="132" t="str">
        <f>IFERROR(VLOOKUP(Q4080,PROVEEDORES!$A$2:$B$100,2,0),"")</f>
        <v/>
      </c>
      <c r="U4080" s="127" t="str">
        <f>IFERROR(VLOOKUP(V4080,TRANSPORTE!$A$4:$B$99,2,0),"")</f>
        <v/>
      </c>
      <c r="Y4080" s="127" t="str">
        <f>IFERROR(VLOOKUP(V4080,TRANSPORTE!$A$4:$C$99,3,0),"")</f>
        <v/>
      </c>
      <c r="Z4080" s="127" t="str">
        <f>IFERROR(VLOOKUP(V4080,TRANSPORTE!$A$4:$D$99,4,0),"")</f>
        <v/>
      </c>
      <c r="AA4080" s="127" t="str">
        <f>IFERROR(VLOOKUP(V4080,TRANSPORTE!$A$4:$E$99,5,0),"")</f>
        <v/>
      </c>
      <c r="AB4080" s="127" t="str">
        <f t="shared" si="462"/>
        <v/>
      </c>
      <c r="AC4080" s="127" t="str">
        <f t="shared" si="461"/>
        <v/>
      </c>
      <c r="AE4080" s="132" t="str">
        <f t="shared" si="459"/>
        <v/>
      </c>
      <c r="AH4080" s="127" t="str">
        <f t="shared" si="458"/>
        <v/>
      </c>
    </row>
    <row r="4081" spans="2:34" x14ac:dyDescent="0.3">
      <c r="B4081" s="127" t="str">
        <f t="shared" si="456"/>
        <v/>
      </c>
      <c r="C4081" s="127" t="str">
        <f t="shared" si="457"/>
        <v/>
      </c>
      <c r="E4081" s="159"/>
      <c r="F4081" s="148" t="str">
        <f>IFERROR(VLOOKUP(CONCATENATE(G4081,E4081),LOTES!$A$6:$D$1002,4,0),"")</f>
        <v/>
      </c>
      <c r="H4081" s="136" t="str">
        <f>IFERROR(VLOOKUP(CONCATENATE(G4081,E4081),LOTES!$A$6:$F$1000,6,0),"")</f>
        <v/>
      </c>
      <c r="I4081" s="132" t="str">
        <f t="shared" si="460"/>
        <v/>
      </c>
      <c r="R4081" s="132" t="str">
        <f>IFERROR(VLOOKUP(Q4081,PROVEEDORES!$A$2:$B$100,2,0),"")</f>
        <v/>
      </c>
      <c r="U4081" s="127" t="str">
        <f>IFERROR(VLOOKUP(V4081,TRANSPORTE!$A$4:$B$99,2,0),"")</f>
        <v/>
      </c>
      <c r="Y4081" s="127" t="str">
        <f>IFERROR(VLOOKUP(V4081,TRANSPORTE!$A$4:$C$99,3,0),"")</f>
        <v/>
      </c>
      <c r="Z4081" s="127" t="str">
        <f>IFERROR(VLOOKUP(V4081,TRANSPORTE!$A$4:$D$99,4,0),"")</f>
        <v/>
      </c>
      <c r="AA4081" s="127" t="str">
        <f>IFERROR(VLOOKUP(V4081,TRANSPORTE!$A$4:$E$99,5,0),"")</f>
        <v/>
      </c>
      <c r="AB4081" s="127" t="str">
        <f t="shared" si="462"/>
        <v/>
      </c>
      <c r="AC4081" s="127" t="str">
        <f t="shared" si="461"/>
        <v/>
      </c>
      <c r="AE4081" s="132" t="str">
        <f t="shared" si="459"/>
        <v/>
      </c>
      <c r="AH4081" s="127" t="str">
        <f t="shared" si="458"/>
        <v/>
      </c>
    </row>
    <row r="4082" spans="2:34" x14ac:dyDescent="0.3">
      <c r="B4082" s="127" t="str">
        <f t="shared" si="456"/>
        <v/>
      </c>
      <c r="C4082" s="127" t="str">
        <f t="shared" si="457"/>
        <v/>
      </c>
      <c r="E4082" s="159"/>
      <c r="F4082" s="148" t="str">
        <f>IFERROR(VLOOKUP(CONCATENATE(G4082,E4082),LOTES!$A$6:$D$1002,4,0),"")</f>
        <v/>
      </c>
      <c r="H4082" s="136" t="str">
        <f>IFERROR(VLOOKUP(CONCATENATE(G4082,E4082),LOTES!$A$6:$F$1000,6,0),"")</f>
        <v/>
      </c>
      <c r="I4082" s="132" t="str">
        <f t="shared" si="460"/>
        <v/>
      </c>
      <c r="R4082" s="132" t="str">
        <f>IFERROR(VLOOKUP(Q4082,PROVEEDORES!$A$2:$B$100,2,0),"")</f>
        <v/>
      </c>
      <c r="U4082" s="127" t="str">
        <f>IFERROR(VLOOKUP(V4082,TRANSPORTE!$A$4:$B$99,2,0),"")</f>
        <v/>
      </c>
      <c r="Y4082" s="127" t="str">
        <f>IFERROR(VLOOKUP(V4082,TRANSPORTE!$A$4:$C$99,3,0),"")</f>
        <v/>
      </c>
      <c r="Z4082" s="127" t="str">
        <f>IFERROR(VLOOKUP(V4082,TRANSPORTE!$A$4:$D$99,4,0),"")</f>
        <v/>
      </c>
      <c r="AA4082" s="127" t="str">
        <f>IFERROR(VLOOKUP(V4082,TRANSPORTE!$A$4:$E$99,5,0),"")</f>
        <v/>
      </c>
      <c r="AB4082" s="127" t="str">
        <f t="shared" si="462"/>
        <v/>
      </c>
      <c r="AC4082" s="127" t="str">
        <f t="shared" si="461"/>
        <v/>
      </c>
      <c r="AE4082" s="132" t="str">
        <f t="shared" si="459"/>
        <v/>
      </c>
      <c r="AH4082" s="127" t="str">
        <f t="shared" si="458"/>
        <v/>
      </c>
    </row>
    <row r="4083" spans="2:34" x14ac:dyDescent="0.3">
      <c r="B4083" s="127" t="str">
        <f t="shared" si="456"/>
        <v/>
      </c>
      <c r="C4083" s="127" t="str">
        <f t="shared" si="457"/>
        <v/>
      </c>
      <c r="E4083" s="159"/>
      <c r="F4083" s="148" t="str">
        <f>IFERROR(VLOOKUP(CONCATENATE(G4083,E4083),LOTES!$A$6:$D$1002,4,0),"")</f>
        <v/>
      </c>
      <c r="H4083" s="136" t="str">
        <f>IFERROR(VLOOKUP(CONCATENATE(G4083,E4083),LOTES!$A$6:$F$1000,6,0),"")</f>
        <v/>
      </c>
      <c r="I4083" s="132" t="str">
        <f t="shared" si="460"/>
        <v/>
      </c>
      <c r="R4083" s="132" t="str">
        <f>IFERROR(VLOOKUP(Q4083,PROVEEDORES!$A$2:$B$100,2,0),"")</f>
        <v/>
      </c>
      <c r="U4083" s="127" t="str">
        <f>IFERROR(VLOOKUP(V4083,TRANSPORTE!$A$4:$B$99,2,0),"")</f>
        <v/>
      </c>
      <c r="Y4083" s="127" t="str">
        <f>IFERROR(VLOOKUP(V4083,TRANSPORTE!$A$4:$C$99,3,0),"")</f>
        <v/>
      </c>
      <c r="Z4083" s="127" t="str">
        <f>IFERROR(VLOOKUP(V4083,TRANSPORTE!$A$4:$D$99,4,0),"")</f>
        <v/>
      </c>
      <c r="AA4083" s="127" t="str">
        <f>IFERROR(VLOOKUP(V4083,TRANSPORTE!$A$4:$E$99,5,0),"")</f>
        <v/>
      </c>
      <c r="AB4083" s="127" t="str">
        <f t="shared" si="462"/>
        <v/>
      </c>
      <c r="AC4083" s="127" t="str">
        <f t="shared" si="461"/>
        <v/>
      </c>
      <c r="AE4083" s="132" t="str">
        <f t="shared" si="459"/>
        <v/>
      </c>
      <c r="AH4083" s="127" t="str">
        <f t="shared" si="458"/>
        <v/>
      </c>
    </row>
    <row r="4084" spans="2:34" x14ac:dyDescent="0.3">
      <c r="B4084" s="127" t="str">
        <f t="shared" si="456"/>
        <v/>
      </c>
      <c r="C4084" s="127" t="str">
        <f t="shared" si="457"/>
        <v/>
      </c>
      <c r="E4084" s="159"/>
      <c r="F4084" s="148" t="str">
        <f>IFERROR(VLOOKUP(CONCATENATE(G4084,E4084),LOTES!$A$6:$D$1002,4,0),"")</f>
        <v/>
      </c>
      <c r="H4084" s="136" t="str">
        <f>IFERROR(VLOOKUP(CONCATENATE(G4084,E4084),LOTES!$A$6:$F$1000,6,0),"")</f>
        <v/>
      </c>
      <c r="I4084" s="132" t="str">
        <f t="shared" si="460"/>
        <v/>
      </c>
      <c r="R4084" s="132" t="str">
        <f>IFERROR(VLOOKUP(Q4084,PROVEEDORES!$A$2:$B$100,2,0),"")</f>
        <v/>
      </c>
      <c r="U4084" s="127" t="str">
        <f>IFERROR(VLOOKUP(V4084,TRANSPORTE!$A$4:$B$99,2,0),"")</f>
        <v/>
      </c>
      <c r="Y4084" s="127" t="str">
        <f>IFERROR(VLOOKUP(V4084,TRANSPORTE!$A$4:$C$99,3,0),"")</f>
        <v/>
      </c>
      <c r="Z4084" s="127" t="str">
        <f>IFERROR(VLOOKUP(V4084,TRANSPORTE!$A$4:$D$99,4,0),"")</f>
        <v/>
      </c>
      <c r="AA4084" s="127" t="str">
        <f>IFERROR(VLOOKUP(V4084,TRANSPORTE!$A$4:$E$99,5,0),"")</f>
        <v/>
      </c>
      <c r="AB4084" s="127" t="str">
        <f t="shared" si="462"/>
        <v/>
      </c>
      <c r="AC4084" s="127" t="str">
        <f t="shared" si="461"/>
        <v/>
      </c>
      <c r="AE4084" s="132" t="str">
        <f t="shared" si="459"/>
        <v/>
      </c>
      <c r="AH4084" s="127" t="str">
        <f t="shared" si="458"/>
        <v/>
      </c>
    </row>
    <row r="4085" spans="2:34" x14ac:dyDescent="0.3">
      <c r="B4085" s="127" t="str">
        <f t="shared" si="456"/>
        <v/>
      </c>
      <c r="C4085" s="127" t="str">
        <f t="shared" si="457"/>
        <v/>
      </c>
      <c r="E4085" s="159"/>
      <c r="F4085" s="148" t="str">
        <f>IFERROR(VLOOKUP(CONCATENATE(G4085,E4085),LOTES!$A$6:$D$1002,4,0),"")</f>
        <v/>
      </c>
      <c r="H4085" s="136" t="str">
        <f>IFERROR(VLOOKUP(CONCATENATE(G4085,E4085),LOTES!$A$6:$F$1000,6,0),"")</f>
        <v/>
      </c>
      <c r="I4085" s="132" t="str">
        <f t="shared" si="460"/>
        <v/>
      </c>
      <c r="R4085" s="132" t="str">
        <f>IFERROR(VLOOKUP(Q4085,PROVEEDORES!$A$2:$B$100,2,0),"")</f>
        <v/>
      </c>
      <c r="U4085" s="127" t="str">
        <f>IFERROR(VLOOKUP(V4085,TRANSPORTE!$A$4:$B$99,2,0),"")</f>
        <v/>
      </c>
      <c r="Y4085" s="127" t="str">
        <f>IFERROR(VLOOKUP(V4085,TRANSPORTE!$A$4:$C$99,3,0),"")</f>
        <v/>
      </c>
      <c r="Z4085" s="127" t="str">
        <f>IFERROR(VLOOKUP(V4085,TRANSPORTE!$A$4:$D$99,4,0),"")</f>
        <v/>
      </c>
      <c r="AA4085" s="127" t="str">
        <f>IFERROR(VLOOKUP(V4085,TRANSPORTE!$A$4:$E$99,5,0),"")</f>
        <v/>
      </c>
      <c r="AB4085" s="127" t="str">
        <f t="shared" si="462"/>
        <v/>
      </c>
      <c r="AC4085" s="127" t="str">
        <f t="shared" si="461"/>
        <v/>
      </c>
      <c r="AE4085" s="132" t="str">
        <f t="shared" si="459"/>
        <v/>
      </c>
      <c r="AH4085" s="127" t="str">
        <f t="shared" si="458"/>
        <v/>
      </c>
    </row>
    <row r="4086" spans="2:34" x14ac:dyDescent="0.3">
      <c r="B4086" s="127" t="str">
        <f t="shared" si="456"/>
        <v/>
      </c>
      <c r="C4086" s="127" t="str">
        <f t="shared" si="457"/>
        <v/>
      </c>
      <c r="E4086" s="159"/>
      <c r="F4086" s="148" t="str">
        <f>IFERROR(VLOOKUP(CONCATENATE(G4086,E4086),LOTES!$A$6:$D$1002,4,0),"")</f>
        <v/>
      </c>
      <c r="H4086" s="136" t="str">
        <f>IFERROR(VLOOKUP(CONCATENATE(G4086,E4086),LOTES!$A$6:$F$1000,6,0),"")</f>
        <v/>
      </c>
      <c r="I4086" s="132" t="str">
        <f t="shared" si="460"/>
        <v/>
      </c>
      <c r="R4086" s="132" t="str">
        <f>IFERROR(VLOOKUP(Q4086,PROVEEDORES!$A$2:$B$100,2,0),"")</f>
        <v/>
      </c>
      <c r="U4086" s="127" t="str">
        <f>IFERROR(VLOOKUP(V4086,TRANSPORTE!$A$4:$B$99,2,0),"")</f>
        <v/>
      </c>
      <c r="Y4086" s="127" t="str">
        <f>IFERROR(VLOOKUP(V4086,TRANSPORTE!$A$4:$C$99,3,0),"")</f>
        <v/>
      </c>
      <c r="Z4086" s="127" t="str">
        <f>IFERROR(VLOOKUP(V4086,TRANSPORTE!$A$4:$D$99,4,0),"")</f>
        <v/>
      </c>
      <c r="AA4086" s="127" t="str">
        <f>IFERROR(VLOOKUP(V4086,TRANSPORTE!$A$4:$E$99,5,0),"")</f>
        <v/>
      </c>
      <c r="AB4086" s="127" t="str">
        <f t="shared" si="462"/>
        <v/>
      </c>
      <c r="AC4086" s="127" t="str">
        <f t="shared" si="461"/>
        <v/>
      </c>
      <c r="AE4086" s="132" t="str">
        <f t="shared" si="459"/>
        <v/>
      </c>
      <c r="AH4086" s="127" t="str">
        <f t="shared" si="458"/>
        <v/>
      </c>
    </row>
    <row r="4087" spans="2:34" x14ac:dyDescent="0.3">
      <c r="B4087" s="127" t="str">
        <f t="shared" si="456"/>
        <v/>
      </c>
      <c r="C4087" s="127" t="str">
        <f t="shared" si="457"/>
        <v/>
      </c>
      <c r="E4087" s="159"/>
      <c r="F4087" s="148" t="str">
        <f>IFERROR(VLOOKUP(CONCATENATE(G4087,E4087),LOTES!$A$6:$D$1002,4,0),"")</f>
        <v/>
      </c>
      <c r="H4087" s="136" t="str">
        <f>IFERROR(VLOOKUP(CONCATENATE(G4087,E4087),LOTES!$A$6:$F$1000,6,0),"")</f>
        <v/>
      </c>
      <c r="I4087" s="132" t="str">
        <f t="shared" si="460"/>
        <v/>
      </c>
      <c r="R4087" s="132" t="str">
        <f>IFERROR(VLOOKUP(Q4087,PROVEEDORES!$A$2:$B$100,2,0),"")</f>
        <v/>
      </c>
      <c r="U4087" s="127" t="str">
        <f>IFERROR(VLOOKUP(V4087,TRANSPORTE!$A$4:$B$99,2,0),"")</f>
        <v/>
      </c>
      <c r="Y4087" s="127" t="str">
        <f>IFERROR(VLOOKUP(V4087,TRANSPORTE!$A$4:$C$99,3,0),"")</f>
        <v/>
      </c>
      <c r="Z4087" s="127" t="str">
        <f>IFERROR(VLOOKUP(V4087,TRANSPORTE!$A$4:$D$99,4,0),"")</f>
        <v/>
      </c>
      <c r="AA4087" s="127" t="str">
        <f>IFERROR(VLOOKUP(V4087,TRANSPORTE!$A$4:$E$99,5,0),"")</f>
        <v/>
      </c>
      <c r="AB4087" s="127" t="str">
        <f t="shared" si="462"/>
        <v/>
      </c>
      <c r="AC4087" s="127" t="str">
        <f t="shared" si="461"/>
        <v/>
      </c>
      <c r="AE4087" s="132" t="str">
        <f t="shared" si="459"/>
        <v/>
      </c>
      <c r="AH4087" s="127" t="str">
        <f t="shared" si="458"/>
        <v/>
      </c>
    </row>
    <row r="4088" spans="2:34" x14ac:dyDescent="0.3">
      <c r="B4088" s="127" t="str">
        <f t="shared" si="456"/>
        <v/>
      </c>
      <c r="C4088" s="127" t="str">
        <f t="shared" si="457"/>
        <v/>
      </c>
      <c r="E4088" s="159"/>
      <c r="F4088" s="148" t="str">
        <f>IFERROR(VLOOKUP(CONCATENATE(G4088,E4088),LOTES!$A$6:$D$1002,4,0),"")</f>
        <v/>
      </c>
      <c r="H4088" s="136" t="str">
        <f>IFERROR(VLOOKUP(CONCATENATE(G4088,E4088),LOTES!$A$6:$F$1000,6,0),"")</f>
        <v/>
      </c>
      <c r="I4088" s="132" t="str">
        <f t="shared" si="460"/>
        <v/>
      </c>
      <c r="R4088" s="132" t="str">
        <f>IFERROR(VLOOKUP(Q4088,PROVEEDORES!$A$2:$B$100,2,0),"")</f>
        <v/>
      </c>
      <c r="U4088" s="127" t="str">
        <f>IFERROR(VLOOKUP(V4088,TRANSPORTE!$A$4:$B$99,2,0),"")</f>
        <v/>
      </c>
      <c r="Y4088" s="127" t="str">
        <f>IFERROR(VLOOKUP(V4088,TRANSPORTE!$A$4:$C$99,3,0),"")</f>
        <v/>
      </c>
      <c r="Z4088" s="127" t="str">
        <f>IFERROR(VLOOKUP(V4088,TRANSPORTE!$A$4:$D$99,4,0),"")</f>
        <v/>
      </c>
      <c r="AA4088" s="127" t="str">
        <f>IFERROR(VLOOKUP(V4088,TRANSPORTE!$A$4:$E$99,5,0),"")</f>
        <v/>
      </c>
      <c r="AB4088" s="127" t="str">
        <f t="shared" si="462"/>
        <v/>
      </c>
      <c r="AC4088" s="127" t="str">
        <f t="shared" si="461"/>
        <v/>
      </c>
      <c r="AE4088" s="132" t="str">
        <f t="shared" si="459"/>
        <v/>
      </c>
      <c r="AH4088" s="127" t="str">
        <f t="shared" si="458"/>
        <v/>
      </c>
    </row>
    <row r="4089" spans="2:34" x14ac:dyDescent="0.3">
      <c r="B4089" s="127" t="str">
        <f t="shared" si="456"/>
        <v/>
      </c>
      <c r="C4089" s="127" t="str">
        <f t="shared" si="457"/>
        <v/>
      </c>
      <c r="E4089" s="159"/>
      <c r="F4089" s="148" t="str">
        <f>IFERROR(VLOOKUP(CONCATENATE(G4089,E4089),LOTES!$A$6:$D$1002,4,0),"")</f>
        <v/>
      </c>
      <c r="H4089" s="136" t="str">
        <f>IFERROR(VLOOKUP(CONCATENATE(G4089,E4089),LOTES!$A$6:$F$1000,6,0),"")</f>
        <v/>
      </c>
      <c r="I4089" s="132" t="str">
        <f t="shared" si="460"/>
        <v/>
      </c>
      <c r="R4089" s="132" t="str">
        <f>IFERROR(VLOOKUP(Q4089,PROVEEDORES!$A$2:$B$100,2,0),"")</f>
        <v/>
      </c>
      <c r="U4089" s="127" t="str">
        <f>IFERROR(VLOOKUP(V4089,TRANSPORTE!$A$4:$B$99,2,0),"")</f>
        <v/>
      </c>
      <c r="Y4089" s="127" t="str">
        <f>IFERROR(VLOOKUP(V4089,TRANSPORTE!$A$4:$C$99,3,0),"")</f>
        <v/>
      </c>
      <c r="Z4089" s="127" t="str">
        <f>IFERROR(VLOOKUP(V4089,TRANSPORTE!$A$4:$D$99,4,0),"")</f>
        <v/>
      </c>
      <c r="AA4089" s="127" t="str">
        <f>IFERROR(VLOOKUP(V4089,TRANSPORTE!$A$4:$E$99,5,0),"")</f>
        <v/>
      </c>
      <c r="AB4089" s="127" t="str">
        <f t="shared" si="462"/>
        <v/>
      </c>
      <c r="AC4089" s="127" t="str">
        <f t="shared" si="461"/>
        <v/>
      </c>
      <c r="AE4089" s="132" t="str">
        <f t="shared" si="459"/>
        <v/>
      </c>
      <c r="AH4089" s="127" t="str">
        <f t="shared" si="458"/>
        <v/>
      </c>
    </row>
    <row r="4090" spans="2:34" x14ac:dyDescent="0.3">
      <c r="B4090" s="127" t="str">
        <f t="shared" si="456"/>
        <v/>
      </c>
      <c r="C4090" s="127" t="str">
        <f t="shared" si="457"/>
        <v/>
      </c>
      <c r="E4090" s="159"/>
      <c r="F4090" s="148" t="str">
        <f>IFERROR(VLOOKUP(CONCATENATE(G4090,E4090),LOTES!$A$6:$D$1002,4,0),"")</f>
        <v/>
      </c>
      <c r="H4090" s="136" t="str">
        <f>IFERROR(VLOOKUP(CONCATENATE(G4090,E4090),LOTES!$A$6:$F$1000,6,0),"")</f>
        <v/>
      </c>
      <c r="I4090" s="132" t="str">
        <f t="shared" si="460"/>
        <v/>
      </c>
      <c r="R4090" s="132" t="str">
        <f>IFERROR(VLOOKUP(Q4090,PROVEEDORES!$A$2:$B$100,2,0),"")</f>
        <v/>
      </c>
      <c r="U4090" s="127" t="str">
        <f>IFERROR(VLOOKUP(V4090,TRANSPORTE!$A$4:$B$99,2,0),"")</f>
        <v/>
      </c>
      <c r="Y4090" s="127" t="str">
        <f>IFERROR(VLOOKUP(V4090,TRANSPORTE!$A$4:$C$99,3,0),"")</f>
        <v/>
      </c>
      <c r="Z4090" s="127" t="str">
        <f>IFERROR(VLOOKUP(V4090,TRANSPORTE!$A$4:$D$99,4,0),"")</f>
        <v/>
      </c>
      <c r="AA4090" s="127" t="str">
        <f>IFERROR(VLOOKUP(V4090,TRANSPORTE!$A$4:$E$99,5,0),"")</f>
        <v/>
      </c>
      <c r="AB4090" s="127" t="str">
        <f t="shared" si="462"/>
        <v/>
      </c>
      <c r="AC4090" s="127" t="str">
        <f t="shared" si="461"/>
        <v/>
      </c>
      <c r="AE4090" s="132" t="str">
        <f t="shared" si="459"/>
        <v/>
      </c>
      <c r="AH4090" s="127" t="str">
        <f t="shared" si="458"/>
        <v/>
      </c>
    </row>
    <row r="4091" spans="2:34" x14ac:dyDescent="0.3">
      <c r="B4091" s="127" t="str">
        <f t="shared" si="456"/>
        <v/>
      </c>
      <c r="C4091" s="127" t="str">
        <f t="shared" si="457"/>
        <v/>
      </c>
      <c r="E4091" s="159"/>
      <c r="F4091" s="148" t="str">
        <f>IFERROR(VLOOKUP(CONCATENATE(G4091,E4091),LOTES!$A$6:$D$1002,4,0),"")</f>
        <v/>
      </c>
      <c r="H4091" s="136" t="str">
        <f>IFERROR(VLOOKUP(CONCATENATE(G4091,E4091),LOTES!$A$6:$F$1000,6,0),"")</f>
        <v/>
      </c>
      <c r="I4091" s="132" t="str">
        <f t="shared" si="460"/>
        <v/>
      </c>
      <c r="R4091" s="132" t="str">
        <f>IFERROR(VLOOKUP(Q4091,PROVEEDORES!$A$2:$B$100,2,0),"")</f>
        <v/>
      </c>
      <c r="U4091" s="127" t="str">
        <f>IFERROR(VLOOKUP(V4091,TRANSPORTE!$A$4:$B$99,2,0),"")</f>
        <v/>
      </c>
      <c r="Y4091" s="127" t="str">
        <f>IFERROR(VLOOKUP(V4091,TRANSPORTE!$A$4:$C$99,3,0),"")</f>
        <v/>
      </c>
      <c r="Z4091" s="127" t="str">
        <f>IFERROR(VLOOKUP(V4091,TRANSPORTE!$A$4:$D$99,4,0),"")</f>
        <v/>
      </c>
      <c r="AA4091" s="127" t="str">
        <f>IFERROR(VLOOKUP(V4091,TRANSPORTE!$A$4:$E$99,5,0),"")</f>
        <v/>
      </c>
      <c r="AB4091" s="127" t="str">
        <f t="shared" si="462"/>
        <v/>
      </c>
      <c r="AC4091" s="127" t="str">
        <f t="shared" si="461"/>
        <v/>
      </c>
      <c r="AE4091" s="132" t="str">
        <f t="shared" si="459"/>
        <v/>
      </c>
      <c r="AH4091" s="127" t="str">
        <f t="shared" si="458"/>
        <v/>
      </c>
    </row>
    <row r="4092" spans="2:34" x14ac:dyDescent="0.3">
      <c r="B4092" s="127" t="str">
        <f t="shared" si="456"/>
        <v/>
      </c>
      <c r="C4092" s="127" t="str">
        <f t="shared" si="457"/>
        <v/>
      </c>
      <c r="E4092" s="159"/>
      <c r="F4092" s="148" t="str">
        <f>IFERROR(VLOOKUP(CONCATENATE(G4092,E4092),LOTES!$A$6:$D$1002,4,0),"")</f>
        <v/>
      </c>
      <c r="H4092" s="136" t="str">
        <f>IFERROR(VLOOKUP(CONCATENATE(G4092,E4092),LOTES!$A$6:$F$1000,6,0),"")</f>
        <v/>
      </c>
      <c r="I4092" s="132" t="str">
        <f t="shared" si="460"/>
        <v/>
      </c>
      <c r="R4092" s="132" t="str">
        <f>IFERROR(VLOOKUP(Q4092,PROVEEDORES!$A$2:$B$100,2,0),"")</f>
        <v/>
      </c>
      <c r="U4092" s="127" t="str">
        <f>IFERROR(VLOOKUP(V4092,TRANSPORTE!$A$4:$B$99,2,0),"")</f>
        <v/>
      </c>
      <c r="Y4092" s="127" t="str">
        <f>IFERROR(VLOOKUP(V4092,TRANSPORTE!$A$4:$C$99,3,0),"")</f>
        <v/>
      </c>
      <c r="Z4092" s="127" t="str">
        <f>IFERROR(VLOOKUP(V4092,TRANSPORTE!$A$4:$D$99,4,0),"")</f>
        <v/>
      </c>
      <c r="AA4092" s="127" t="str">
        <f>IFERROR(VLOOKUP(V4092,TRANSPORTE!$A$4:$E$99,5,0),"")</f>
        <v/>
      </c>
      <c r="AB4092" s="127" t="str">
        <f t="shared" si="462"/>
        <v/>
      </c>
      <c r="AC4092" s="127" t="str">
        <f t="shared" si="461"/>
        <v/>
      </c>
      <c r="AE4092" s="132" t="str">
        <f t="shared" si="459"/>
        <v/>
      </c>
      <c r="AH4092" s="127" t="str">
        <f t="shared" si="458"/>
        <v/>
      </c>
    </row>
    <row r="4093" spans="2:34" x14ac:dyDescent="0.3">
      <c r="B4093" s="127" t="str">
        <f t="shared" si="456"/>
        <v/>
      </c>
      <c r="C4093" s="127" t="str">
        <f t="shared" si="457"/>
        <v/>
      </c>
      <c r="E4093" s="159"/>
      <c r="F4093" s="148" t="str">
        <f>IFERROR(VLOOKUP(CONCATENATE(G4093,E4093),LOTES!$A$6:$D$1002,4,0),"")</f>
        <v/>
      </c>
      <c r="H4093" s="136" t="str">
        <f>IFERROR(VLOOKUP(CONCATENATE(G4093,E4093),LOTES!$A$6:$F$1000,6,0),"")</f>
        <v/>
      </c>
      <c r="I4093" s="132" t="str">
        <f t="shared" si="460"/>
        <v/>
      </c>
      <c r="R4093" s="132" t="str">
        <f>IFERROR(VLOOKUP(Q4093,PROVEEDORES!$A$2:$B$100,2,0),"")</f>
        <v/>
      </c>
      <c r="U4093" s="127" t="str">
        <f>IFERROR(VLOOKUP(V4093,TRANSPORTE!$A$4:$B$99,2,0),"")</f>
        <v/>
      </c>
      <c r="Y4093" s="127" t="str">
        <f>IFERROR(VLOOKUP(V4093,TRANSPORTE!$A$4:$C$99,3,0),"")</f>
        <v/>
      </c>
      <c r="Z4093" s="127" t="str">
        <f>IFERROR(VLOOKUP(V4093,TRANSPORTE!$A$4:$D$99,4,0),"")</f>
        <v/>
      </c>
      <c r="AA4093" s="127" t="str">
        <f>IFERROR(VLOOKUP(V4093,TRANSPORTE!$A$4:$E$99,5,0),"")</f>
        <v/>
      </c>
      <c r="AB4093" s="127" t="str">
        <f t="shared" si="462"/>
        <v/>
      </c>
      <c r="AC4093" s="127" t="str">
        <f t="shared" si="461"/>
        <v/>
      </c>
      <c r="AE4093" s="132" t="str">
        <f t="shared" si="459"/>
        <v/>
      </c>
      <c r="AH4093" s="127" t="str">
        <f t="shared" si="458"/>
        <v/>
      </c>
    </row>
    <row r="4094" spans="2:34" x14ac:dyDescent="0.3">
      <c r="B4094" s="127" t="str">
        <f t="shared" si="456"/>
        <v/>
      </c>
      <c r="C4094" s="127" t="str">
        <f t="shared" si="457"/>
        <v/>
      </c>
      <c r="E4094" s="159"/>
      <c r="F4094" s="148" t="str">
        <f>IFERROR(VLOOKUP(CONCATENATE(G4094,E4094),LOTES!$A$6:$D$1002,4,0),"")</f>
        <v/>
      </c>
      <c r="H4094" s="136" t="str">
        <f>IFERROR(VLOOKUP(CONCATENATE(G4094,E4094),LOTES!$A$6:$F$1000,6,0),"")</f>
        <v/>
      </c>
      <c r="I4094" s="132" t="str">
        <f t="shared" si="460"/>
        <v/>
      </c>
      <c r="R4094" s="132" t="str">
        <f>IFERROR(VLOOKUP(Q4094,PROVEEDORES!$A$2:$B$100,2,0),"")</f>
        <v/>
      </c>
      <c r="U4094" s="127" t="str">
        <f>IFERROR(VLOOKUP(V4094,TRANSPORTE!$A$4:$B$99,2,0),"")</f>
        <v/>
      </c>
      <c r="Y4094" s="127" t="str">
        <f>IFERROR(VLOOKUP(V4094,TRANSPORTE!$A$4:$C$99,3,0),"")</f>
        <v/>
      </c>
      <c r="Z4094" s="127" t="str">
        <f>IFERROR(VLOOKUP(V4094,TRANSPORTE!$A$4:$D$99,4,0),"")</f>
        <v/>
      </c>
      <c r="AA4094" s="127" t="str">
        <f>IFERROR(VLOOKUP(V4094,TRANSPORTE!$A$4:$E$99,5,0),"")</f>
        <v/>
      </c>
      <c r="AB4094" s="127" t="str">
        <f t="shared" si="462"/>
        <v/>
      </c>
      <c r="AC4094" s="127" t="str">
        <f t="shared" si="461"/>
        <v/>
      </c>
      <c r="AE4094" s="132" t="str">
        <f t="shared" si="459"/>
        <v/>
      </c>
      <c r="AH4094" s="127" t="str">
        <f t="shared" si="458"/>
        <v/>
      </c>
    </row>
    <row r="4095" spans="2:34" x14ac:dyDescent="0.3">
      <c r="B4095" s="127" t="str">
        <f t="shared" ref="B4095:B4158" si="463">CONCATENATE(A4095,AB4095)</f>
        <v/>
      </c>
      <c r="C4095" s="127" t="str">
        <f t="shared" ref="C4095:C4158" si="464">CONCATENATE(N4095,I4095)</f>
        <v/>
      </c>
      <c r="E4095" s="159"/>
      <c r="F4095" s="148" t="str">
        <f>IFERROR(VLOOKUP(CONCATENATE(G4095,E4095),LOTES!$A$6:$D$1002,4,0),"")</f>
        <v/>
      </c>
      <c r="H4095" s="136" t="str">
        <f>IFERROR(VLOOKUP(CONCATENATE(G4095,E4095),LOTES!$A$6:$F$1000,6,0),"")</f>
        <v/>
      </c>
      <c r="I4095" s="132" t="str">
        <f t="shared" si="460"/>
        <v/>
      </c>
      <c r="R4095" s="132" t="str">
        <f>IFERROR(VLOOKUP(Q4095,PROVEEDORES!$A$2:$B$100,2,0),"")</f>
        <v/>
      </c>
      <c r="U4095" s="127" t="str">
        <f>IFERROR(VLOOKUP(V4095,TRANSPORTE!$A$4:$B$99,2,0),"")</f>
        <v/>
      </c>
      <c r="Y4095" s="127" t="str">
        <f>IFERROR(VLOOKUP(V4095,TRANSPORTE!$A$4:$C$99,3,0),"")</f>
        <v/>
      </c>
      <c r="Z4095" s="127" t="str">
        <f>IFERROR(VLOOKUP(V4095,TRANSPORTE!$A$4:$D$99,4,0),"")</f>
        <v/>
      </c>
      <c r="AA4095" s="127" t="str">
        <f>IFERROR(VLOOKUP(V4095,TRANSPORTE!$A$4:$E$99,5,0),"")</f>
        <v/>
      </c>
      <c r="AB4095" s="127" t="str">
        <f t="shared" si="462"/>
        <v/>
      </c>
      <c r="AC4095" s="127" t="str">
        <f t="shared" si="461"/>
        <v/>
      </c>
      <c r="AE4095" s="132" t="str">
        <f t="shared" si="459"/>
        <v/>
      </c>
      <c r="AH4095" s="127" t="str">
        <f t="shared" ref="AH4095:AH4158" si="465">CONCATENATE(N4095,F4095)</f>
        <v/>
      </c>
    </row>
    <row r="4096" spans="2:34" x14ac:dyDescent="0.3">
      <c r="B4096" s="127" t="str">
        <f t="shared" si="463"/>
        <v/>
      </c>
      <c r="C4096" s="127" t="str">
        <f t="shared" si="464"/>
        <v/>
      </c>
      <c r="E4096" s="159"/>
      <c r="F4096" s="148" t="str">
        <f>IFERROR(VLOOKUP(CONCATENATE(G4096,E4096),LOTES!$A$6:$D$1002,4,0),"")</f>
        <v/>
      </c>
      <c r="H4096" s="136" t="str">
        <f>IFERROR(VLOOKUP(CONCATENATE(G4096,E4096),LOTES!$A$6:$F$1000,6,0),"")</f>
        <v/>
      </c>
      <c r="I4096" s="132" t="str">
        <f t="shared" si="460"/>
        <v/>
      </c>
      <c r="R4096" s="132" t="str">
        <f>IFERROR(VLOOKUP(Q4096,PROVEEDORES!$A$2:$B$100,2,0),"")</f>
        <v/>
      </c>
      <c r="U4096" s="127" t="str">
        <f>IFERROR(VLOOKUP(V4096,TRANSPORTE!$A$4:$B$99,2,0),"")</f>
        <v/>
      </c>
      <c r="Y4096" s="127" t="str">
        <f>IFERROR(VLOOKUP(V4096,TRANSPORTE!$A$4:$C$99,3,0),"")</f>
        <v/>
      </c>
      <c r="Z4096" s="127" t="str">
        <f>IFERROR(VLOOKUP(V4096,TRANSPORTE!$A$4:$D$99,4,0),"")</f>
        <v/>
      </c>
      <c r="AA4096" s="127" t="str">
        <f>IFERROR(VLOOKUP(V4096,TRANSPORTE!$A$4:$E$99,5,0),"")</f>
        <v/>
      </c>
      <c r="AB4096" s="127" t="str">
        <f t="shared" si="462"/>
        <v/>
      </c>
      <c r="AC4096" s="127" t="str">
        <f t="shared" si="461"/>
        <v/>
      </c>
      <c r="AE4096" s="132" t="str">
        <f t="shared" si="459"/>
        <v/>
      </c>
      <c r="AH4096" s="127" t="str">
        <f t="shared" si="465"/>
        <v/>
      </c>
    </row>
    <row r="4097" spans="2:34" x14ac:dyDescent="0.3">
      <c r="B4097" s="127" t="str">
        <f t="shared" si="463"/>
        <v/>
      </c>
      <c r="C4097" s="127" t="str">
        <f t="shared" si="464"/>
        <v/>
      </c>
      <c r="E4097" s="159"/>
      <c r="F4097" s="148" t="str">
        <f>IFERROR(VLOOKUP(CONCATENATE(G4097,E4097),LOTES!$A$6:$D$1002,4,0),"")</f>
        <v/>
      </c>
      <c r="H4097" s="136" t="str">
        <f>IFERROR(VLOOKUP(CONCATENATE(G4097,E4097),LOTES!$A$6:$F$1000,6,0),"")</f>
        <v/>
      </c>
      <c r="I4097" s="132" t="str">
        <f t="shared" si="460"/>
        <v/>
      </c>
      <c r="R4097" s="132" t="str">
        <f>IFERROR(VLOOKUP(Q4097,PROVEEDORES!$A$2:$B$100,2,0),"")</f>
        <v/>
      </c>
      <c r="U4097" s="127" t="str">
        <f>IFERROR(VLOOKUP(V4097,TRANSPORTE!$A$4:$B$99,2,0),"")</f>
        <v/>
      </c>
      <c r="Y4097" s="127" t="str">
        <f>IFERROR(VLOOKUP(V4097,TRANSPORTE!$A$4:$C$99,3,0),"")</f>
        <v/>
      </c>
      <c r="Z4097" s="127" t="str">
        <f>IFERROR(VLOOKUP(V4097,TRANSPORTE!$A$4:$D$99,4,0),"")</f>
        <v/>
      </c>
      <c r="AA4097" s="127" t="str">
        <f>IFERROR(VLOOKUP(V4097,TRANSPORTE!$A$4:$E$99,5,0),"")</f>
        <v/>
      </c>
      <c r="AB4097" s="127" t="str">
        <f t="shared" si="462"/>
        <v/>
      </c>
      <c r="AC4097" s="127" t="str">
        <f t="shared" si="461"/>
        <v/>
      </c>
      <c r="AE4097" s="132" t="str">
        <f t="shared" si="459"/>
        <v/>
      </c>
      <c r="AH4097" s="127" t="str">
        <f t="shared" si="465"/>
        <v/>
      </c>
    </row>
    <row r="4098" spans="2:34" x14ac:dyDescent="0.3">
      <c r="B4098" s="127" t="str">
        <f t="shared" si="463"/>
        <v/>
      </c>
      <c r="C4098" s="127" t="str">
        <f t="shared" si="464"/>
        <v/>
      </c>
      <c r="E4098" s="159"/>
      <c r="F4098" s="148" t="str">
        <f>IFERROR(VLOOKUP(CONCATENATE(G4098,E4098),LOTES!$A$6:$D$1002,4,0),"")</f>
        <v/>
      </c>
      <c r="H4098" s="136" t="str">
        <f>IFERROR(VLOOKUP(CONCATENATE(G4098,E4098),LOTES!$A$6:$F$1000,6,0),"")</f>
        <v/>
      </c>
      <c r="I4098" s="132" t="str">
        <f t="shared" si="460"/>
        <v/>
      </c>
      <c r="R4098" s="132" t="str">
        <f>IFERROR(VLOOKUP(Q4098,PROVEEDORES!$A$2:$B$100,2,0),"")</f>
        <v/>
      </c>
      <c r="U4098" s="127" t="str">
        <f>IFERROR(VLOOKUP(V4098,TRANSPORTE!$A$4:$B$99,2,0),"")</f>
        <v/>
      </c>
      <c r="Y4098" s="127" t="str">
        <f>IFERROR(VLOOKUP(V4098,TRANSPORTE!$A$4:$C$99,3,0),"")</f>
        <v/>
      </c>
      <c r="Z4098" s="127" t="str">
        <f>IFERROR(VLOOKUP(V4098,TRANSPORTE!$A$4:$D$99,4,0),"")</f>
        <v/>
      </c>
      <c r="AA4098" s="127" t="str">
        <f>IFERROR(VLOOKUP(V4098,TRANSPORTE!$A$4:$E$99,5,0),"")</f>
        <v/>
      </c>
      <c r="AB4098" s="127" t="str">
        <f t="shared" si="462"/>
        <v/>
      </c>
      <c r="AC4098" s="127" t="str">
        <f t="shared" si="461"/>
        <v/>
      </c>
      <c r="AE4098" s="132" t="str">
        <f t="shared" ref="AE4098:AE4161" si="466">IF(N4098&lt;&gt;"",IF(N4098=N4097,AE4097,AE4097+1),"")</f>
        <v/>
      </c>
      <c r="AH4098" s="127" t="str">
        <f t="shared" si="465"/>
        <v/>
      </c>
    </row>
    <row r="4099" spans="2:34" x14ac:dyDescent="0.3">
      <c r="B4099" s="127" t="str">
        <f t="shared" si="463"/>
        <v/>
      </c>
      <c r="C4099" s="127" t="str">
        <f t="shared" si="464"/>
        <v/>
      </c>
      <c r="E4099" s="159"/>
      <c r="F4099" s="148" t="str">
        <f>IFERROR(VLOOKUP(CONCATENATE(G4099,E4099),LOTES!$A$6:$D$1002,4,0),"")</f>
        <v/>
      </c>
      <c r="H4099" s="136" t="str">
        <f>IFERROR(VLOOKUP(CONCATENATE(G4099,E4099),LOTES!$A$6:$F$1000,6,0),"")</f>
        <v/>
      </c>
      <c r="I4099" s="132" t="str">
        <f t="shared" si="460"/>
        <v/>
      </c>
      <c r="R4099" s="132" t="str">
        <f>IFERROR(VLOOKUP(Q4099,PROVEEDORES!$A$2:$B$100,2,0),"")</f>
        <v/>
      </c>
      <c r="U4099" s="127" t="str">
        <f>IFERROR(VLOOKUP(V4099,TRANSPORTE!$A$4:$B$99,2,0),"")</f>
        <v/>
      </c>
      <c r="Y4099" s="127" t="str">
        <f>IFERROR(VLOOKUP(V4099,TRANSPORTE!$A$4:$C$99,3,0),"")</f>
        <v/>
      </c>
      <c r="Z4099" s="127" t="str">
        <f>IFERROR(VLOOKUP(V4099,TRANSPORTE!$A$4:$D$99,4,0),"")</f>
        <v/>
      </c>
      <c r="AA4099" s="127" t="str">
        <f>IFERROR(VLOOKUP(V4099,TRANSPORTE!$A$4:$E$99,5,0),"")</f>
        <v/>
      </c>
      <c r="AB4099" s="127" t="str">
        <f t="shared" si="462"/>
        <v/>
      </c>
      <c r="AC4099" s="127" t="str">
        <f t="shared" si="461"/>
        <v/>
      </c>
      <c r="AE4099" s="132" t="str">
        <f t="shared" si="466"/>
        <v/>
      </c>
      <c r="AH4099" s="127" t="str">
        <f t="shared" si="465"/>
        <v/>
      </c>
    </row>
    <row r="4100" spans="2:34" x14ac:dyDescent="0.3">
      <c r="B4100" s="127" t="str">
        <f t="shared" si="463"/>
        <v/>
      </c>
      <c r="C4100" s="127" t="str">
        <f t="shared" si="464"/>
        <v/>
      </c>
      <c r="E4100" s="159"/>
      <c r="F4100" s="148" t="str">
        <f>IFERROR(VLOOKUP(CONCATENATE(G4100,E4100),LOTES!$A$6:$D$1002,4,0),"")</f>
        <v/>
      </c>
      <c r="H4100" s="136" t="str">
        <f>IFERROR(VLOOKUP(CONCATENATE(G4100,E4100),LOTES!$A$6:$F$1000,6,0),"")</f>
        <v/>
      </c>
      <c r="I4100" s="132" t="str">
        <f t="shared" si="460"/>
        <v/>
      </c>
      <c r="R4100" s="132" t="str">
        <f>IFERROR(VLOOKUP(Q4100,PROVEEDORES!$A$2:$B$100,2,0),"")</f>
        <v/>
      </c>
      <c r="U4100" s="127" t="str">
        <f>IFERROR(VLOOKUP(V4100,TRANSPORTE!$A$4:$B$99,2,0),"")</f>
        <v/>
      </c>
      <c r="Y4100" s="127" t="str">
        <f>IFERROR(VLOOKUP(V4100,TRANSPORTE!$A$4:$C$99,3,0),"")</f>
        <v/>
      </c>
      <c r="Z4100" s="127" t="str">
        <f>IFERROR(VLOOKUP(V4100,TRANSPORTE!$A$4:$D$99,4,0),"")</f>
        <v/>
      </c>
      <c r="AA4100" s="127" t="str">
        <f>IFERROR(VLOOKUP(V4100,TRANSPORTE!$A$4:$E$99,5,0),"")</f>
        <v/>
      </c>
      <c r="AB4100" s="127" t="str">
        <f t="shared" si="462"/>
        <v/>
      </c>
      <c r="AC4100" s="127" t="str">
        <f t="shared" si="461"/>
        <v/>
      </c>
      <c r="AE4100" s="132" t="str">
        <f t="shared" si="466"/>
        <v/>
      </c>
      <c r="AH4100" s="127" t="str">
        <f t="shared" si="465"/>
        <v/>
      </c>
    </row>
    <row r="4101" spans="2:34" x14ac:dyDescent="0.3">
      <c r="B4101" s="127" t="str">
        <f t="shared" si="463"/>
        <v/>
      </c>
      <c r="C4101" s="127" t="str">
        <f t="shared" si="464"/>
        <v/>
      </c>
      <c r="E4101" s="159"/>
      <c r="F4101" s="148" t="str">
        <f>IFERROR(VLOOKUP(CONCATENATE(G4101,E4101),LOTES!$A$6:$D$1002,4,0),"")</f>
        <v/>
      </c>
      <c r="H4101" s="136" t="str">
        <f>IFERROR(VLOOKUP(CONCATENATE(G4101,E4101),LOTES!$A$6:$F$1000,6,0),"")</f>
        <v/>
      </c>
      <c r="I4101" s="132" t="str">
        <f t="shared" si="460"/>
        <v/>
      </c>
      <c r="R4101" s="132" t="str">
        <f>IFERROR(VLOOKUP(Q4101,PROVEEDORES!$A$2:$B$100,2,0),"")</f>
        <v/>
      </c>
      <c r="U4101" s="127" t="str">
        <f>IFERROR(VLOOKUP(V4101,TRANSPORTE!$A$4:$B$99,2,0),"")</f>
        <v/>
      </c>
      <c r="Y4101" s="127" t="str">
        <f>IFERROR(VLOOKUP(V4101,TRANSPORTE!$A$4:$C$99,3,0),"")</f>
        <v/>
      </c>
      <c r="Z4101" s="127" t="str">
        <f>IFERROR(VLOOKUP(V4101,TRANSPORTE!$A$4:$D$99,4,0),"")</f>
        <v/>
      </c>
      <c r="AA4101" s="127" t="str">
        <f>IFERROR(VLOOKUP(V4101,TRANSPORTE!$A$4:$E$99,5,0),"")</f>
        <v/>
      </c>
      <c r="AB4101" s="127" t="str">
        <f t="shared" si="462"/>
        <v/>
      </c>
      <c r="AC4101" s="127" t="str">
        <f t="shared" si="461"/>
        <v/>
      </c>
      <c r="AE4101" s="132" t="str">
        <f t="shared" si="466"/>
        <v/>
      </c>
      <c r="AH4101" s="127" t="str">
        <f t="shared" si="465"/>
        <v/>
      </c>
    </row>
    <row r="4102" spans="2:34" x14ac:dyDescent="0.3">
      <c r="B4102" s="127" t="str">
        <f t="shared" si="463"/>
        <v/>
      </c>
      <c r="C4102" s="127" t="str">
        <f t="shared" si="464"/>
        <v/>
      </c>
      <c r="E4102" s="159"/>
      <c r="F4102" s="148" t="str">
        <f>IFERROR(VLOOKUP(CONCATENATE(G4102,E4102),LOTES!$A$6:$D$1002,4,0),"")</f>
        <v/>
      </c>
      <c r="H4102" s="136" t="str">
        <f>IFERROR(VLOOKUP(CONCATENATE(G4102,E4102),LOTES!$A$6:$F$1000,6,0),"")</f>
        <v/>
      </c>
      <c r="I4102" s="132" t="str">
        <f t="shared" ref="I4102:I4165" si="467">IF(E4102&lt;&gt;"",IFERROR(IF(N4102&lt;&gt;N4101,1,IF(E4102=E4101,I4101,I4101+1)),""),"")</f>
        <v/>
      </c>
      <c r="R4102" s="132" t="str">
        <f>IFERROR(VLOOKUP(Q4102,PROVEEDORES!$A$2:$B$100,2,0),"")</f>
        <v/>
      </c>
      <c r="U4102" s="127" t="str">
        <f>IFERROR(VLOOKUP(V4102,TRANSPORTE!$A$4:$B$99,2,0),"")</f>
        <v/>
      </c>
      <c r="Y4102" s="127" t="str">
        <f>IFERROR(VLOOKUP(V4102,TRANSPORTE!$A$4:$C$99,3,0),"")</f>
        <v/>
      </c>
      <c r="Z4102" s="127" t="str">
        <f>IFERROR(VLOOKUP(V4102,TRANSPORTE!$A$4:$D$99,4,0),"")</f>
        <v/>
      </c>
      <c r="AA4102" s="127" t="str">
        <f>IFERROR(VLOOKUP(V4102,TRANSPORTE!$A$4:$E$99,5,0),"")</f>
        <v/>
      </c>
      <c r="AB4102" s="127" t="str">
        <f t="shared" si="462"/>
        <v/>
      </c>
      <c r="AC4102" s="127" t="str">
        <f t="shared" ref="AC4102:AC4165" si="468">IF(N4102&lt;&gt;"",1,"")</f>
        <v/>
      </c>
      <c r="AE4102" s="132" t="str">
        <f t="shared" si="466"/>
        <v/>
      </c>
      <c r="AH4102" s="127" t="str">
        <f t="shared" si="465"/>
        <v/>
      </c>
    </row>
    <row r="4103" spans="2:34" x14ac:dyDescent="0.3">
      <c r="B4103" s="127" t="str">
        <f t="shared" si="463"/>
        <v/>
      </c>
      <c r="C4103" s="127" t="str">
        <f t="shared" si="464"/>
        <v/>
      </c>
      <c r="E4103" s="159"/>
      <c r="F4103" s="148" t="str">
        <f>IFERROR(VLOOKUP(CONCATENATE(G4103,E4103),LOTES!$A$6:$D$1002,4,0),"")</f>
        <v/>
      </c>
      <c r="H4103" s="136" t="str">
        <f>IFERROR(VLOOKUP(CONCATENATE(G4103,E4103),LOTES!$A$6:$F$1000,6,0),"")</f>
        <v/>
      </c>
      <c r="I4103" s="132" t="str">
        <f t="shared" si="467"/>
        <v/>
      </c>
      <c r="R4103" s="132" t="str">
        <f>IFERROR(VLOOKUP(Q4103,PROVEEDORES!$A$2:$B$100,2,0),"")</f>
        <v/>
      </c>
      <c r="U4103" s="127" t="str">
        <f>IFERROR(VLOOKUP(V4103,TRANSPORTE!$A$4:$B$99,2,0),"")</f>
        <v/>
      </c>
      <c r="Y4103" s="127" t="str">
        <f>IFERROR(VLOOKUP(V4103,TRANSPORTE!$A$4:$C$99,3,0),"")</f>
        <v/>
      </c>
      <c r="Z4103" s="127" t="str">
        <f>IFERROR(VLOOKUP(V4103,TRANSPORTE!$A$4:$D$99,4,0),"")</f>
        <v/>
      </c>
      <c r="AA4103" s="127" t="str">
        <f>IFERROR(VLOOKUP(V4103,TRANSPORTE!$A$4:$E$99,5,0),"")</f>
        <v/>
      </c>
      <c r="AB4103" s="127" t="str">
        <f t="shared" si="462"/>
        <v/>
      </c>
      <c r="AC4103" s="127" t="str">
        <f t="shared" si="468"/>
        <v/>
      </c>
      <c r="AE4103" s="132" t="str">
        <f t="shared" si="466"/>
        <v/>
      </c>
      <c r="AH4103" s="127" t="str">
        <f t="shared" si="465"/>
        <v/>
      </c>
    </row>
    <row r="4104" spans="2:34" x14ac:dyDescent="0.3">
      <c r="B4104" s="127" t="str">
        <f t="shared" si="463"/>
        <v/>
      </c>
      <c r="C4104" s="127" t="str">
        <f t="shared" si="464"/>
        <v/>
      </c>
      <c r="E4104" s="159"/>
      <c r="F4104" s="148" t="str">
        <f>IFERROR(VLOOKUP(CONCATENATE(G4104,E4104),LOTES!$A$6:$D$1002,4,0),"")</f>
        <v/>
      </c>
      <c r="H4104" s="136" t="str">
        <f>IFERROR(VLOOKUP(CONCATENATE(G4104,E4104),LOTES!$A$6:$F$1000,6,0),"")</f>
        <v/>
      </c>
      <c r="I4104" s="132" t="str">
        <f t="shared" si="467"/>
        <v/>
      </c>
      <c r="R4104" s="132" t="str">
        <f>IFERROR(VLOOKUP(Q4104,PROVEEDORES!$A$2:$B$100,2,0),"")</f>
        <v/>
      </c>
      <c r="U4104" s="127" t="str">
        <f>IFERROR(VLOOKUP(V4104,TRANSPORTE!$A$4:$B$99,2,0),"")</f>
        <v/>
      </c>
      <c r="Y4104" s="127" t="str">
        <f>IFERROR(VLOOKUP(V4104,TRANSPORTE!$A$4:$C$99,3,0),"")</f>
        <v/>
      </c>
      <c r="Z4104" s="127" t="str">
        <f>IFERROR(VLOOKUP(V4104,TRANSPORTE!$A$4:$D$99,4,0),"")</f>
        <v/>
      </c>
      <c r="AA4104" s="127" t="str">
        <f>IFERROR(VLOOKUP(V4104,TRANSPORTE!$A$4:$E$99,5,0),"")</f>
        <v/>
      </c>
      <c r="AB4104" s="127" t="str">
        <f t="shared" si="462"/>
        <v/>
      </c>
      <c r="AC4104" s="127" t="str">
        <f t="shared" si="468"/>
        <v/>
      </c>
      <c r="AE4104" s="132" t="str">
        <f t="shared" si="466"/>
        <v/>
      </c>
      <c r="AH4104" s="127" t="str">
        <f t="shared" si="465"/>
        <v/>
      </c>
    </row>
    <row r="4105" spans="2:34" x14ac:dyDescent="0.3">
      <c r="B4105" s="127" t="str">
        <f t="shared" si="463"/>
        <v/>
      </c>
      <c r="C4105" s="127" t="str">
        <f t="shared" si="464"/>
        <v/>
      </c>
      <c r="E4105" s="159"/>
      <c r="F4105" s="148" t="str">
        <f>IFERROR(VLOOKUP(CONCATENATE(G4105,E4105),LOTES!$A$6:$D$1002,4,0),"")</f>
        <v/>
      </c>
      <c r="H4105" s="136" t="str">
        <f>IFERROR(VLOOKUP(CONCATENATE(G4105,E4105),LOTES!$A$6:$F$1000,6,0),"")</f>
        <v/>
      </c>
      <c r="I4105" s="132" t="str">
        <f t="shared" si="467"/>
        <v/>
      </c>
      <c r="R4105" s="132" t="str">
        <f>IFERROR(VLOOKUP(Q4105,PROVEEDORES!$A$2:$B$100,2,0),"")</f>
        <v/>
      </c>
      <c r="U4105" s="127" t="str">
        <f>IFERROR(VLOOKUP(V4105,TRANSPORTE!$A$4:$B$99,2,0),"")</f>
        <v/>
      </c>
      <c r="Y4105" s="127" t="str">
        <f>IFERROR(VLOOKUP(V4105,TRANSPORTE!$A$4:$C$99,3,0),"")</f>
        <v/>
      </c>
      <c r="Z4105" s="127" t="str">
        <f>IFERROR(VLOOKUP(V4105,TRANSPORTE!$A$4:$D$99,4,0),"")</f>
        <v/>
      </c>
      <c r="AA4105" s="127" t="str">
        <f>IFERROR(VLOOKUP(V4105,TRANSPORTE!$A$4:$E$99,5,0),"")</f>
        <v/>
      </c>
      <c r="AB4105" s="127" t="str">
        <f t="shared" si="462"/>
        <v/>
      </c>
      <c r="AC4105" s="127" t="str">
        <f t="shared" si="468"/>
        <v/>
      </c>
      <c r="AE4105" s="132" t="str">
        <f t="shared" si="466"/>
        <v/>
      </c>
      <c r="AH4105" s="127" t="str">
        <f t="shared" si="465"/>
        <v/>
      </c>
    </row>
    <row r="4106" spans="2:34" x14ac:dyDescent="0.3">
      <c r="B4106" s="127" t="str">
        <f t="shared" si="463"/>
        <v/>
      </c>
      <c r="C4106" s="127" t="str">
        <f t="shared" si="464"/>
        <v/>
      </c>
      <c r="E4106" s="159"/>
      <c r="F4106" s="148" t="str">
        <f>IFERROR(VLOOKUP(CONCATENATE(G4106,E4106),LOTES!$A$6:$D$1002,4,0),"")</f>
        <v/>
      </c>
      <c r="H4106" s="136" t="str">
        <f>IFERROR(VLOOKUP(CONCATENATE(G4106,E4106),LOTES!$A$6:$F$1000,6,0),"")</f>
        <v/>
      </c>
      <c r="I4106" s="132" t="str">
        <f t="shared" si="467"/>
        <v/>
      </c>
      <c r="R4106" s="132" t="str">
        <f>IFERROR(VLOOKUP(Q4106,PROVEEDORES!$A$2:$B$100,2,0),"")</f>
        <v/>
      </c>
      <c r="U4106" s="127" t="str">
        <f>IFERROR(VLOOKUP(V4106,TRANSPORTE!$A$4:$B$99,2,0),"")</f>
        <v/>
      </c>
      <c r="Y4106" s="127" t="str">
        <f>IFERROR(VLOOKUP(V4106,TRANSPORTE!$A$4:$C$99,3,0),"")</f>
        <v/>
      </c>
      <c r="Z4106" s="127" t="str">
        <f>IFERROR(VLOOKUP(V4106,TRANSPORTE!$A$4:$D$99,4,0),"")</f>
        <v/>
      </c>
      <c r="AA4106" s="127" t="str">
        <f>IFERROR(VLOOKUP(V4106,TRANSPORTE!$A$4:$E$99,5,0),"")</f>
        <v/>
      </c>
      <c r="AB4106" s="127" t="str">
        <f t="shared" si="462"/>
        <v/>
      </c>
      <c r="AC4106" s="127" t="str">
        <f t="shared" si="468"/>
        <v/>
      </c>
      <c r="AE4106" s="132" t="str">
        <f t="shared" si="466"/>
        <v/>
      </c>
      <c r="AH4106" s="127" t="str">
        <f t="shared" si="465"/>
        <v/>
      </c>
    </row>
    <row r="4107" spans="2:34" x14ac:dyDescent="0.3">
      <c r="B4107" s="127" t="str">
        <f t="shared" si="463"/>
        <v/>
      </c>
      <c r="C4107" s="127" t="str">
        <f t="shared" si="464"/>
        <v/>
      </c>
      <c r="E4107" s="159"/>
      <c r="F4107" s="148" t="str">
        <f>IFERROR(VLOOKUP(CONCATENATE(G4107,E4107),LOTES!$A$6:$D$1002,4,0),"")</f>
        <v/>
      </c>
      <c r="H4107" s="136" t="str">
        <f>IFERROR(VLOOKUP(CONCATENATE(G4107,E4107),LOTES!$A$6:$F$1000,6,0),"")</f>
        <v/>
      </c>
      <c r="I4107" s="132" t="str">
        <f t="shared" si="467"/>
        <v/>
      </c>
      <c r="R4107" s="132" t="str">
        <f>IFERROR(VLOOKUP(Q4107,PROVEEDORES!$A$2:$B$100,2,0),"")</f>
        <v/>
      </c>
      <c r="U4107" s="127" t="str">
        <f>IFERROR(VLOOKUP(V4107,TRANSPORTE!$A$4:$B$99,2,0),"")</f>
        <v/>
      </c>
      <c r="Y4107" s="127" t="str">
        <f>IFERROR(VLOOKUP(V4107,TRANSPORTE!$A$4:$C$99,3,0),"")</f>
        <v/>
      </c>
      <c r="Z4107" s="127" t="str">
        <f>IFERROR(VLOOKUP(V4107,TRANSPORTE!$A$4:$D$99,4,0),"")</f>
        <v/>
      </c>
      <c r="AA4107" s="127" t="str">
        <f>IFERROR(VLOOKUP(V4107,TRANSPORTE!$A$4:$E$99,5,0),"")</f>
        <v/>
      </c>
      <c r="AB4107" s="127" t="str">
        <f t="shared" ref="AB4107:AB4170" si="469">IF(N4107&lt;&gt;"",IF(A4107&lt;&gt;A4106,1,IF(N4107=N4106,AB4106,AB4106+1)),"")</f>
        <v/>
      </c>
      <c r="AC4107" s="127" t="str">
        <f t="shared" si="468"/>
        <v/>
      </c>
      <c r="AE4107" s="132" t="str">
        <f t="shared" si="466"/>
        <v/>
      </c>
      <c r="AH4107" s="127" t="str">
        <f t="shared" si="465"/>
        <v/>
      </c>
    </row>
    <row r="4108" spans="2:34" x14ac:dyDescent="0.3">
      <c r="B4108" s="127" t="str">
        <f t="shared" si="463"/>
        <v/>
      </c>
      <c r="C4108" s="127" t="str">
        <f t="shared" si="464"/>
        <v/>
      </c>
      <c r="E4108" s="159"/>
      <c r="F4108" s="148" t="str">
        <f>IFERROR(VLOOKUP(CONCATENATE(G4108,E4108),LOTES!$A$6:$D$1002,4,0),"")</f>
        <v/>
      </c>
      <c r="H4108" s="136" t="str">
        <f>IFERROR(VLOOKUP(CONCATENATE(G4108,E4108),LOTES!$A$6:$F$1000,6,0),"")</f>
        <v/>
      </c>
      <c r="I4108" s="132" t="str">
        <f t="shared" si="467"/>
        <v/>
      </c>
      <c r="R4108" s="132" t="str">
        <f>IFERROR(VLOOKUP(Q4108,PROVEEDORES!$A$2:$B$100,2,0),"")</f>
        <v/>
      </c>
      <c r="U4108" s="127" t="str">
        <f>IFERROR(VLOOKUP(V4108,TRANSPORTE!$A$4:$B$99,2,0),"")</f>
        <v/>
      </c>
      <c r="Y4108" s="127" t="str">
        <f>IFERROR(VLOOKUP(V4108,TRANSPORTE!$A$4:$C$99,3,0),"")</f>
        <v/>
      </c>
      <c r="Z4108" s="127" t="str">
        <f>IFERROR(VLOOKUP(V4108,TRANSPORTE!$A$4:$D$99,4,0),"")</f>
        <v/>
      </c>
      <c r="AA4108" s="127" t="str">
        <f>IFERROR(VLOOKUP(V4108,TRANSPORTE!$A$4:$E$99,5,0),"")</f>
        <v/>
      </c>
      <c r="AB4108" s="127" t="str">
        <f t="shared" si="469"/>
        <v/>
      </c>
      <c r="AC4108" s="127" t="str">
        <f t="shared" si="468"/>
        <v/>
      </c>
      <c r="AE4108" s="132" t="str">
        <f t="shared" si="466"/>
        <v/>
      </c>
      <c r="AH4108" s="127" t="str">
        <f t="shared" si="465"/>
        <v/>
      </c>
    </row>
    <row r="4109" spans="2:34" x14ac:dyDescent="0.3">
      <c r="B4109" s="127" t="str">
        <f t="shared" si="463"/>
        <v/>
      </c>
      <c r="C4109" s="127" t="str">
        <f t="shared" si="464"/>
        <v/>
      </c>
      <c r="E4109" s="159"/>
      <c r="F4109" s="148" t="str">
        <f>IFERROR(VLOOKUP(CONCATENATE(G4109,E4109),LOTES!$A$6:$D$1002,4,0),"")</f>
        <v/>
      </c>
      <c r="H4109" s="136" t="str">
        <f>IFERROR(VLOOKUP(CONCATENATE(G4109,E4109),LOTES!$A$6:$F$1000,6,0),"")</f>
        <v/>
      </c>
      <c r="I4109" s="132" t="str">
        <f t="shared" si="467"/>
        <v/>
      </c>
      <c r="R4109" s="132" t="str">
        <f>IFERROR(VLOOKUP(Q4109,PROVEEDORES!$A$2:$B$100,2,0),"")</f>
        <v/>
      </c>
      <c r="U4109" s="127" t="str">
        <f>IFERROR(VLOOKUP(V4109,TRANSPORTE!$A$4:$B$99,2,0),"")</f>
        <v/>
      </c>
      <c r="Y4109" s="127" t="str">
        <f>IFERROR(VLOOKUP(V4109,TRANSPORTE!$A$4:$C$99,3,0),"")</f>
        <v/>
      </c>
      <c r="Z4109" s="127" t="str">
        <f>IFERROR(VLOOKUP(V4109,TRANSPORTE!$A$4:$D$99,4,0),"")</f>
        <v/>
      </c>
      <c r="AA4109" s="127" t="str">
        <f>IFERROR(VLOOKUP(V4109,TRANSPORTE!$A$4:$E$99,5,0),"")</f>
        <v/>
      </c>
      <c r="AB4109" s="127" t="str">
        <f t="shared" si="469"/>
        <v/>
      </c>
      <c r="AC4109" s="127" t="str">
        <f t="shared" si="468"/>
        <v/>
      </c>
      <c r="AE4109" s="132" t="str">
        <f t="shared" si="466"/>
        <v/>
      </c>
      <c r="AH4109" s="127" t="str">
        <f t="shared" si="465"/>
        <v/>
      </c>
    </row>
    <row r="4110" spans="2:34" x14ac:dyDescent="0.3">
      <c r="B4110" s="127" t="str">
        <f t="shared" si="463"/>
        <v/>
      </c>
      <c r="C4110" s="127" t="str">
        <f t="shared" si="464"/>
        <v/>
      </c>
      <c r="E4110" s="159"/>
      <c r="F4110" s="148" t="str">
        <f>IFERROR(VLOOKUP(CONCATENATE(G4110,E4110),LOTES!$A$6:$D$1002,4,0),"")</f>
        <v/>
      </c>
      <c r="H4110" s="136" t="str">
        <f>IFERROR(VLOOKUP(CONCATENATE(G4110,E4110),LOTES!$A$6:$F$1000,6,0),"")</f>
        <v/>
      </c>
      <c r="I4110" s="132" t="str">
        <f t="shared" si="467"/>
        <v/>
      </c>
      <c r="R4110" s="132" t="str">
        <f>IFERROR(VLOOKUP(Q4110,PROVEEDORES!$A$2:$B$100,2,0),"")</f>
        <v/>
      </c>
      <c r="U4110" s="127" t="str">
        <f>IFERROR(VLOOKUP(V4110,TRANSPORTE!$A$4:$B$99,2,0),"")</f>
        <v/>
      </c>
      <c r="Y4110" s="127" t="str">
        <f>IFERROR(VLOOKUP(V4110,TRANSPORTE!$A$4:$C$99,3,0),"")</f>
        <v/>
      </c>
      <c r="Z4110" s="127" t="str">
        <f>IFERROR(VLOOKUP(V4110,TRANSPORTE!$A$4:$D$99,4,0),"")</f>
        <v/>
      </c>
      <c r="AA4110" s="127" t="str">
        <f>IFERROR(VLOOKUP(V4110,TRANSPORTE!$A$4:$E$99,5,0),"")</f>
        <v/>
      </c>
      <c r="AB4110" s="127" t="str">
        <f t="shared" si="469"/>
        <v/>
      </c>
      <c r="AC4110" s="127" t="str">
        <f t="shared" si="468"/>
        <v/>
      </c>
      <c r="AE4110" s="132" t="str">
        <f t="shared" si="466"/>
        <v/>
      </c>
      <c r="AH4110" s="127" t="str">
        <f t="shared" si="465"/>
        <v/>
      </c>
    </row>
    <row r="4111" spans="2:34" x14ac:dyDescent="0.3">
      <c r="B4111" s="127" t="str">
        <f t="shared" si="463"/>
        <v/>
      </c>
      <c r="C4111" s="127" t="str">
        <f t="shared" si="464"/>
        <v/>
      </c>
      <c r="E4111" s="159"/>
      <c r="F4111" s="148" t="str">
        <f>IFERROR(VLOOKUP(CONCATENATE(G4111,E4111),LOTES!$A$6:$D$1002,4,0),"")</f>
        <v/>
      </c>
      <c r="H4111" s="136" t="str">
        <f>IFERROR(VLOOKUP(CONCATENATE(G4111,E4111),LOTES!$A$6:$F$1000,6,0),"")</f>
        <v/>
      </c>
      <c r="I4111" s="132" t="str">
        <f t="shared" si="467"/>
        <v/>
      </c>
      <c r="R4111" s="132" t="str">
        <f>IFERROR(VLOOKUP(Q4111,PROVEEDORES!$A$2:$B$100,2,0),"")</f>
        <v/>
      </c>
      <c r="U4111" s="127" t="str">
        <f>IFERROR(VLOOKUP(V4111,TRANSPORTE!$A$4:$B$99,2,0),"")</f>
        <v/>
      </c>
      <c r="Y4111" s="127" t="str">
        <f>IFERROR(VLOOKUP(V4111,TRANSPORTE!$A$4:$C$99,3,0),"")</f>
        <v/>
      </c>
      <c r="Z4111" s="127" t="str">
        <f>IFERROR(VLOOKUP(V4111,TRANSPORTE!$A$4:$D$99,4,0),"")</f>
        <v/>
      </c>
      <c r="AA4111" s="127" t="str">
        <f>IFERROR(VLOOKUP(V4111,TRANSPORTE!$A$4:$E$99,5,0),"")</f>
        <v/>
      </c>
      <c r="AB4111" s="127" t="str">
        <f t="shared" si="469"/>
        <v/>
      </c>
      <c r="AC4111" s="127" t="str">
        <f t="shared" si="468"/>
        <v/>
      </c>
      <c r="AE4111" s="132" t="str">
        <f t="shared" si="466"/>
        <v/>
      </c>
      <c r="AH4111" s="127" t="str">
        <f t="shared" si="465"/>
        <v/>
      </c>
    </row>
    <row r="4112" spans="2:34" x14ac:dyDescent="0.3">
      <c r="B4112" s="127" t="str">
        <f t="shared" si="463"/>
        <v/>
      </c>
      <c r="C4112" s="127" t="str">
        <f t="shared" si="464"/>
        <v/>
      </c>
      <c r="E4112" s="159"/>
      <c r="F4112" s="148" t="str">
        <f>IFERROR(VLOOKUP(CONCATENATE(G4112,E4112),LOTES!$A$6:$D$1002,4,0),"")</f>
        <v/>
      </c>
      <c r="H4112" s="136" t="str">
        <f>IFERROR(VLOOKUP(CONCATENATE(G4112,E4112),LOTES!$A$6:$F$1000,6,0),"")</f>
        <v/>
      </c>
      <c r="I4112" s="132" t="str">
        <f t="shared" si="467"/>
        <v/>
      </c>
      <c r="R4112" s="132" t="str">
        <f>IFERROR(VLOOKUP(Q4112,PROVEEDORES!$A$2:$B$100,2,0),"")</f>
        <v/>
      </c>
      <c r="U4112" s="127" t="str">
        <f>IFERROR(VLOOKUP(V4112,TRANSPORTE!$A$4:$B$99,2,0),"")</f>
        <v/>
      </c>
      <c r="Y4112" s="127" t="str">
        <f>IFERROR(VLOOKUP(V4112,TRANSPORTE!$A$4:$C$99,3,0),"")</f>
        <v/>
      </c>
      <c r="Z4112" s="127" t="str">
        <f>IFERROR(VLOOKUP(V4112,TRANSPORTE!$A$4:$D$99,4,0),"")</f>
        <v/>
      </c>
      <c r="AA4112" s="127" t="str">
        <f>IFERROR(VLOOKUP(V4112,TRANSPORTE!$A$4:$E$99,5,0),"")</f>
        <v/>
      </c>
      <c r="AB4112" s="127" t="str">
        <f t="shared" si="469"/>
        <v/>
      </c>
      <c r="AC4112" s="127" t="str">
        <f t="shared" si="468"/>
        <v/>
      </c>
      <c r="AE4112" s="132" t="str">
        <f t="shared" si="466"/>
        <v/>
      </c>
      <c r="AH4112" s="127" t="str">
        <f t="shared" si="465"/>
        <v/>
      </c>
    </row>
    <row r="4113" spans="2:34" x14ac:dyDescent="0.3">
      <c r="B4113" s="127" t="str">
        <f t="shared" si="463"/>
        <v/>
      </c>
      <c r="C4113" s="127" t="str">
        <f t="shared" si="464"/>
        <v/>
      </c>
      <c r="E4113" s="159"/>
      <c r="F4113" s="148" t="str">
        <f>IFERROR(VLOOKUP(CONCATENATE(G4113,E4113),LOTES!$A$6:$D$1002,4,0),"")</f>
        <v/>
      </c>
      <c r="H4113" s="136" t="str">
        <f>IFERROR(VLOOKUP(CONCATENATE(G4113,E4113),LOTES!$A$6:$F$1000,6,0),"")</f>
        <v/>
      </c>
      <c r="I4113" s="132" t="str">
        <f t="shared" si="467"/>
        <v/>
      </c>
      <c r="R4113" s="132" t="str">
        <f>IFERROR(VLOOKUP(Q4113,PROVEEDORES!$A$2:$B$100,2,0),"")</f>
        <v/>
      </c>
      <c r="U4113" s="127" t="str">
        <f>IFERROR(VLOOKUP(V4113,TRANSPORTE!$A$4:$B$99,2,0),"")</f>
        <v/>
      </c>
      <c r="Y4113" s="127" t="str">
        <f>IFERROR(VLOOKUP(V4113,TRANSPORTE!$A$4:$C$99,3,0),"")</f>
        <v/>
      </c>
      <c r="Z4113" s="127" t="str">
        <f>IFERROR(VLOOKUP(V4113,TRANSPORTE!$A$4:$D$99,4,0),"")</f>
        <v/>
      </c>
      <c r="AA4113" s="127" t="str">
        <f>IFERROR(VLOOKUP(V4113,TRANSPORTE!$A$4:$E$99,5,0),"")</f>
        <v/>
      </c>
      <c r="AB4113" s="127" t="str">
        <f t="shared" si="469"/>
        <v/>
      </c>
      <c r="AC4113" s="127" t="str">
        <f t="shared" si="468"/>
        <v/>
      </c>
      <c r="AE4113" s="132" t="str">
        <f t="shared" si="466"/>
        <v/>
      </c>
      <c r="AH4113" s="127" t="str">
        <f t="shared" si="465"/>
        <v/>
      </c>
    </row>
    <row r="4114" spans="2:34" x14ac:dyDescent="0.3">
      <c r="B4114" s="127" t="str">
        <f t="shared" si="463"/>
        <v/>
      </c>
      <c r="C4114" s="127" t="str">
        <f t="shared" si="464"/>
        <v/>
      </c>
      <c r="E4114" s="159"/>
      <c r="F4114" s="148" t="str">
        <f>IFERROR(VLOOKUP(CONCATENATE(G4114,E4114),LOTES!$A$6:$D$1002,4,0),"")</f>
        <v/>
      </c>
      <c r="H4114" s="136" t="str">
        <f>IFERROR(VLOOKUP(CONCATENATE(G4114,E4114),LOTES!$A$6:$F$1000,6,0),"")</f>
        <v/>
      </c>
      <c r="I4114" s="132" t="str">
        <f t="shared" si="467"/>
        <v/>
      </c>
      <c r="R4114" s="132" t="str">
        <f>IFERROR(VLOOKUP(Q4114,PROVEEDORES!$A$2:$B$100,2,0),"")</f>
        <v/>
      </c>
      <c r="U4114" s="127" t="str">
        <f>IFERROR(VLOOKUP(V4114,TRANSPORTE!$A$4:$B$99,2,0),"")</f>
        <v/>
      </c>
      <c r="Y4114" s="127" t="str">
        <f>IFERROR(VLOOKUP(V4114,TRANSPORTE!$A$4:$C$99,3,0),"")</f>
        <v/>
      </c>
      <c r="Z4114" s="127" t="str">
        <f>IFERROR(VLOOKUP(V4114,TRANSPORTE!$A$4:$D$99,4,0),"")</f>
        <v/>
      </c>
      <c r="AA4114" s="127" t="str">
        <f>IFERROR(VLOOKUP(V4114,TRANSPORTE!$A$4:$E$99,5,0),"")</f>
        <v/>
      </c>
      <c r="AB4114" s="127" t="str">
        <f t="shared" si="469"/>
        <v/>
      </c>
      <c r="AC4114" s="127" t="str">
        <f t="shared" si="468"/>
        <v/>
      </c>
      <c r="AE4114" s="132" t="str">
        <f t="shared" si="466"/>
        <v/>
      </c>
      <c r="AH4114" s="127" t="str">
        <f t="shared" si="465"/>
        <v/>
      </c>
    </row>
    <row r="4115" spans="2:34" x14ac:dyDescent="0.3">
      <c r="B4115" s="127" t="str">
        <f t="shared" si="463"/>
        <v/>
      </c>
      <c r="C4115" s="127" t="str">
        <f t="shared" si="464"/>
        <v/>
      </c>
      <c r="E4115" s="159"/>
      <c r="F4115" s="148" t="str">
        <f>IFERROR(VLOOKUP(CONCATENATE(G4115,E4115),LOTES!$A$6:$D$1002,4,0),"")</f>
        <v/>
      </c>
      <c r="H4115" s="136" t="str">
        <f>IFERROR(VLOOKUP(CONCATENATE(G4115,E4115),LOTES!$A$6:$F$1000,6,0),"")</f>
        <v/>
      </c>
      <c r="I4115" s="132" t="str">
        <f t="shared" si="467"/>
        <v/>
      </c>
      <c r="R4115" s="132" t="str">
        <f>IFERROR(VLOOKUP(Q4115,PROVEEDORES!$A$2:$B$100,2,0),"")</f>
        <v/>
      </c>
      <c r="U4115" s="127" t="str">
        <f>IFERROR(VLOOKUP(V4115,TRANSPORTE!$A$4:$B$99,2,0),"")</f>
        <v/>
      </c>
      <c r="Y4115" s="127" t="str">
        <f>IFERROR(VLOOKUP(V4115,TRANSPORTE!$A$4:$C$99,3,0),"")</f>
        <v/>
      </c>
      <c r="Z4115" s="127" t="str">
        <f>IFERROR(VLOOKUP(V4115,TRANSPORTE!$A$4:$D$99,4,0),"")</f>
        <v/>
      </c>
      <c r="AA4115" s="127" t="str">
        <f>IFERROR(VLOOKUP(V4115,TRANSPORTE!$A$4:$E$99,5,0),"")</f>
        <v/>
      </c>
      <c r="AB4115" s="127" t="str">
        <f t="shared" si="469"/>
        <v/>
      </c>
      <c r="AC4115" s="127" t="str">
        <f t="shared" si="468"/>
        <v/>
      </c>
      <c r="AE4115" s="132" t="str">
        <f t="shared" si="466"/>
        <v/>
      </c>
      <c r="AH4115" s="127" t="str">
        <f t="shared" si="465"/>
        <v/>
      </c>
    </row>
    <row r="4116" spans="2:34" x14ac:dyDescent="0.3">
      <c r="B4116" s="127" t="str">
        <f t="shared" si="463"/>
        <v/>
      </c>
      <c r="C4116" s="127" t="str">
        <f t="shared" si="464"/>
        <v/>
      </c>
      <c r="E4116" s="159"/>
      <c r="F4116" s="148" t="str">
        <f>IFERROR(VLOOKUP(CONCATENATE(G4116,E4116),LOTES!$A$6:$D$1002,4,0),"")</f>
        <v/>
      </c>
      <c r="H4116" s="136" t="str">
        <f>IFERROR(VLOOKUP(CONCATENATE(G4116,E4116),LOTES!$A$6:$F$1000,6,0),"")</f>
        <v/>
      </c>
      <c r="I4116" s="132" t="str">
        <f t="shared" si="467"/>
        <v/>
      </c>
      <c r="R4116" s="132" t="str">
        <f>IFERROR(VLOOKUP(Q4116,PROVEEDORES!$A$2:$B$100,2,0),"")</f>
        <v/>
      </c>
      <c r="U4116" s="127" t="str">
        <f>IFERROR(VLOOKUP(V4116,TRANSPORTE!$A$4:$B$99,2,0),"")</f>
        <v/>
      </c>
      <c r="Y4116" s="127" t="str">
        <f>IFERROR(VLOOKUP(V4116,TRANSPORTE!$A$4:$C$99,3,0),"")</f>
        <v/>
      </c>
      <c r="Z4116" s="127" t="str">
        <f>IFERROR(VLOOKUP(V4116,TRANSPORTE!$A$4:$D$99,4,0),"")</f>
        <v/>
      </c>
      <c r="AA4116" s="127" t="str">
        <f>IFERROR(VLOOKUP(V4116,TRANSPORTE!$A$4:$E$99,5,0),"")</f>
        <v/>
      </c>
      <c r="AB4116" s="127" t="str">
        <f t="shared" si="469"/>
        <v/>
      </c>
      <c r="AC4116" s="127" t="str">
        <f t="shared" si="468"/>
        <v/>
      </c>
      <c r="AE4116" s="132" t="str">
        <f t="shared" si="466"/>
        <v/>
      </c>
      <c r="AH4116" s="127" t="str">
        <f t="shared" si="465"/>
        <v/>
      </c>
    </row>
    <row r="4117" spans="2:34" x14ac:dyDescent="0.3">
      <c r="B4117" s="127" t="str">
        <f t="shared" si="463"/>
        <v/>
      </c>
      <c r="C4117" s="127" t="str">
        <f t="shared" si="464"/>
        <v/>
      </c>
      <c r="E4117" s="159"/>
      <c r="F4117" s="148" t="str">
        <f>IFERROR(VLOOKUP(CONCATENATE(G4117,E4117),LOTES!$A$6:$D$1002,4,0),"")</f>
        <v/>
      </c>
      <c r="H4117" s="136" t="str">
        <f>IFERROR(VLOOKUP(CONCATENATE(G4117,E4117),LOTES!$A$6:$F$1000,6,0),"")</f>
        <v/>
      </c>
      <c r="I4117" s="132" t="str">
        <f t="shared" si="467"/>
        <v/>
      </c>
      <c r="R4117" s="132" t="str">
        <f>IFERROR(VLOOKUP(Q4117,PROVEEDORES!$A$2:$B$100,2,0),"")</f>
        <v/>
      </c>
      <c r="U4117" s="127" t="str">
        <f>IFERROR(VLOOKUP(V4117,TRANSPORTE!$A$4:$B$99,2,0),"")</f>
        <v/>
      </c>
      <c r="Y4117" s="127" t="str">
        <f>IFERROR(VLOOKUP(V4117,TRANSPORTE!$A$4:$C$99,3,0),"")</f>
        <v/>
      </c>
      <c r="Z4117" s="127" t="str">
        <f>IFERROR(VLOOKUP(V4117,TRANSPORTE!$A$4:$D$99,4,0),"")</f>
        <v/>
      </c>
      <c r="AA4117" s="127" t="str">
        <f>IFERROR(VLOOKUP(V4117,TRANSPORTE!$A$4:$E$99,5,0),"")</f>
        <v/>
      </c>
      <c r="AB4117" s="127" t="str">
        <f t="shared" si="469"/>
        <v/>
      </c>
      <c r="AC4117" s="127" t="str">
        <f t="shared" si="468"/>
        <v/>
      </c>
      <c r="AE4117" s="132" t="str">
        <f t="shared" si="466"/>
        <v/>
      </c>
      <c r="AH4117" s="127" t="str">
        <f t="shared" si="465"/>
        <v/>
      </c>
    </row>
    <row r="4118" spans="2:34" x14ac:dyDescent="0.3">
      <c r="B4118" s="127" t="str">
        <f t="shared" si="463"/>
        <v/>
      </c>
      <c r="C4118" s="127" t="str">
        <f t="shared" si="464"/>
        <v/>
      </c>
      <c r="E4118" s="159"/>
      <c r="F4118" s="148" t="str">
        <f>IFERROR(VLOOKUP(CONCATENATE(G4118,E4118),LOTES!$A$6:$D$1002,4,0),"")</f>
        <v/>
      </c>
      <c r="H4118" s="136" t="str">
        <f>IFERROR(VLOOKUP(CONCATENATE(G4118,E4118),LOTES!$A$6:$F$1000,6,0),"")</f>
        <v/>
      </c>
      <c r="I4118" s="132" t="str">
        <f t="shared" si="467"/>
        <v/>
      </c>
      <c r="R4118" s="132" t="str">
        <f>IFERROR(VLOOKUP(Q4118,PROVEEDORES!$A$2:$B$100,2,0),"")</f>
        <v/>
      </c>
      <c r="U4118" s="127" t="str">
        <f>IFERROR(VLOOKUP(V4118,TRANSPORTE!$A$4:$B$99,2,0),"")</f>
        <v/>
      </c>
      <c r="Y4118" s="127" t="str">
        <f>IFERROR(VLOOKUP(V4118,TRANSPORTE!$A$4:$C$99,3,0),"")</f>
        <v/>
      </c>
      <c r="Z4118" s="127" t="str">
        <f>IFERROR(VLOOKUP(V4118,TRANSPORTE!$A$4:$D$99,4,0),"")</f>
        <v/>
      </c>
      <c r="AA4118" s="127" t="str">
        <f>IFERROR(VLOOKUP(V4118,TRANSPORTE!$A$4:$E$99,5,0),"")</f>
        <v/>
      </c>
      <c r="AB4118" s="127" t="str">
        <f t="shared" si="469"/>
        <v/>
      </c>
      <c r="AC4118" s="127" t="str">
        <f t="shared" si="468"/>
        <v/>
      </c>
      <c r="AE4118" s="132" t="str">
        <f t="shared" si="466"/>
        <v/>
      </c>
      <c r="AH4118" s="127" t="str">
        <f t="shared" si="465"/>
        <v/>
      </c>
    </row>
    <row r="4119" spans="2:34" x14ac:dyDescent="0.3">
      <c r="B4119" s="127" t="str">
        <f t="shared" si="463"/>
        <v/>
      </c>
      <c r="C4119" s="127" t="str">
        <f t="shared" si="464"/>
        <v/>
      </c>
      <c r="E4119" s="159"/>
      <c r="F4119" s="148" t="str">
        <f>IFERROR(VLOOKUP(CONCATENATE(G4119,E4119),LOTES!$A$6:$D$1002,4,0),"")</f>
        <v/>
      </c>
      <c r="H4119" s="136" t="str">
        <f>IFERROR(VLOOKUP(CONCATENATE(G4119,E4119),LOTES!$A$6:$F$1000,6,0),"")</f>
        <v/>
      </c>
      <c r="I4119" s="132" t="str">
        <f t="shared" si="467"/>
        <v/>
      </c>
      <c r="R4119" s="132" t="str">
        <f>IFERROR(VLOOKUP(Q4119,PROVEEDORES!$A$2:$B$100,2,0),"")</f>
        <v/>
      </c>
      <c r="U4119" s="127" t="str">
        <f>IFERROR(VLOOKUP(V4119,TRANSPORTE!$A$4:$B$99,2,0),"")</f>
        <v/>
      </c>
      <c r="Y4119" s="127" t="str">
        <f>IFERROR(VLOOKUP(V4119,TRANSPORTE!$A$4:$C$99,3,0),"")</f>
        <v/>
      </c>
      <c r="Z4119" s="127" t="str">
        <f>IFERROR(VLOOKUP(V4119,TRANSPORTE!$A$4:$D$99,4,0),"")</f>
        <v/>
      </c>
      <c r="AA4119" s="127" t="str">
        <f>IFERROR(VLOOKUP(V4119,TRANSPORTE!$A$4:$E$99,5,0),"")</f>
        <v/>
      </c>
      <c r="AB4119" s="127" t="str">
        <f t="shared" si="469"/>
        <v/>
      </c>
      <c r="AC4119" s="127" t="str">
        <f t="shared" si="468"/>
        <v/>
      </c>
      <c r="AE4119" s="132" t="str">
        <f t="shared" si="466"/>
        <v/>
      </c>
      <c r="AH4119" s="127" t="str">
        <f t="shared" si="465"/>
        <v/>
      </c>
    </row>
    <row r="4120" spans="2:34" x14ac:dyDescent="0.3">
      <c r="B4120" s="127" t="str">
        <f t="shared" si="463"/>
        <v/>
      </c>
      <c r="C4120" s="127" t="str">
        <f t="shared" si="464"/>
        <v/>
      </c>
      <c r="E4120" s="159"/>
      <c r="F4120" s="148" t="str">
        <f>IFERROR(VLOOKUP(CONCATENATE(G4120,E4120),LOTES!$A$6:$D$1002,4,0),"")</f>
        <v/>
      </c>
      <c r="H4120" s="136" t="str">
        <f>IFERROR(VLOOKUP(CONCATENATE(G4120,E4120),LOTES!$A$6:$F$1000,6,0),"")</f>
        <v/>
      </c>
      <c r="I4120" s="132" t="str">
        <f t="shared" si="467"/>
        <v/>
      </c>
      <c r="R4120" s="132" t="str">
        <f>IFERROR(VLOOKUP(Q4120,PROVEEDORES!$A$2:$B$100,2,0),"")</f>
        <v/>
      </c>
      <c r="U4120" s="127" t="str">
        <f>IFERROR(VLOOKUP(V4120,TRANSPORTE!$A$4:$B$99,2,0),"")</f>
        <v/>
      </c>
      <c r="Y4120" s="127" t="str">
        <f>IFERROR(VLOOKUP(V4120,TRANSPORTE!$A$4:$C$99,3,0),"")</f>
        <v/>
      </c>
      <c r="Z4120" s="127" t="str">
        <f>IFERROR(VLOOKUP(V4120,TRANSPORTE!$A$4:$D$99,4,0),"")</f>
        <v/>
      </c>
      <c r="AA4120" s="127" t="str">
        <f>IFERROR(VLOOKUP(V4120,TRANSPORTE!$A$4:$E$99,5,0),"")</f>
        <v/>
      </c>
      <c r="AB4120" s="127" t="str">
        <f t="shared" si="469"/>
        <v/>
      </c>
      <c r="AC4120" s="127" t="str">
        <f t="shared" si="468"/>
        <v/>
      </c>
      <c r="AE4120" s="132" t="str">
        <f t="shared" si="466"/>
        <v/>
      </c>
      <c r="AH4120" s="127" t="str">
        <f t="shared" si="465"/>
        <v/>
      </c>
    </row>
    <row r="4121" spans="2:34" x14ac:dyDescent="0.3">
      <c r="B4121" s="127" t="str">
        <f t="shared" si="463"/>
        <v/>
      </c>
      <c r="C4121" s="127" t="str">
        <f t="shared" si="464"/>
        <v/>
      </c>
      <c r="E4121" s="159"/>
      <c r="F4121" s="148" t="str">
        <f>IFERROR(VLOOKUP(CONCATENATE(G4121,E4121),LOTES!$A$6:$D$1002,4,0),"")</f>
        <v/>
      </c>
      <c r="H4121" s="136" t="str">
        <f>IFERROR(VLOOKUP(CONCATENATE(G4121,E4121),LOTES!$A$6:$F$1000,6,0),"")</f>
        <v/>
      </c>
      <c r="I4121" s="132" t="str">
        <f t="shared" si="467"/>
        <v/>
      </c>
      <c r="R4121" s="132" t="str">
        <f>IFERROR(VLOOKUP(Q4121,PROVEEDORES!$A$2:$B$100,2,0),"")</f>
        <v/>
      </c>
      <c r="U4121" s="127" t="str">
        <f>IFERROR(VLOOKUP(V4121,TRANSPORTE!$A$4:$B$99,2,0),"")</f>
        <v/>
      </c>
      <c r="Y4121" s="127" t="str">
        <f>IFERROR(VLOOKUP(V4121,TRANSPORTE!$A$4:$C$99,3,0),"")</f>
        <v/>
      </c>
      <c r="Z4121" s="127" t="str">
        <f>IFERROR(VLOOKUP(V4121,TRANSPORTE!$A$4:$D$99,4,0),"")</f>
        <v/>
      </c>
      <c r="AA4121" s="127" t="str">
        <f>IFERROR(VLOOKUP(V4121,TRANSPORTE!$A$4:$E$99,5,0),"")</f>
        <v/>
      </c>
      <c r="AB4121" s="127" t="str">
        <f t="shared" si="469"/>
        <v/>
      </c>
      <c r="AC4121" s="127" t="str">
        <f t="shared" si="468"/>
        <v/>
      </c>
      <c r="AE4121" s="132" t="str">
        <f t="shared" si="466"/>
        <v/>
      </c>
      <c r="AH4121" s="127" t="str">
        <f t="shared" si="465"/>
        <v/>
      </c>
    </row>
    <row r="4122" spans="2:34" x14ac:dyDescent="0.3">
      <c r="B4122" s="127" t="str">
        <f t="shared" si="463"/>
        <v/>
      </c>
      <c r="C4122" s="127" t="str">
        <f t="shared" si="464"/>
        <v/>
      </c>
      <c r="E4122" s="159"/>
      <c r="F4122" s="148" t="str">
        <f>IFERROR(VLOOKUP(CONCATENATE(G4122,E4122),LOTES!$A$6:$D$1002,4,0),"")</f>
        <v/>
      </c>
      <c r="H4122" s="136" t="str">
        <f>IFERROR(VLOOKUP(CONCATENATE(G4122,E4122),LOTES!$A$6:$F$1000,6,0),"")</f>
        <v/>
      </c>
      <c r="I4122" s="132" t="str">
        <f t="shared" si="467"/>
        <v/>
      </c>
      <c r="R4122" s="132" t="str">
        <f>IFERROR(VLOOKUP(Q4122,PROVEEDORES!$A$2:$B$100,2,0),"")</f>
        <v/>
      </c>
      <c r="U4122" s="127" t="str">
        <f>IFERROR(VLOOKUP(V4122,TRANSPORTE!$A$4:$B$99,2,0),"")</f>
        <v/>
      </c>
      <c r="Y4122" s="127" t="str">
        <f>IFERROR(VLOOKUP(V4122,TRANSPORTE!$A$4:$C$99,3,0),"")</f>
        <v/>
      </c>
      <c r="Z4122" s="127" t="str">
        <f>IFERROR(VLOOKUP(V4122,TRANSPORTE!$A$4:$D$99,4,0),"")</f>
        <v/>
      </c>
      <c r="AA4122" s="127" t="str">
        <f>IFERROR(VLOOKUP(V4122,TRANSPORTE!$A$4:$E$99,5,0),"")</f>
        <v/>
      </c>
      <c r="AB4122" s="127" t="str">
        <f t="shared" si="469"/>
        <v/>
      </c>
      <c r="AC4122" s="127" t="str">
        <f t="shared" si="468"/>
        <v/>
      </c>
      <c r="AE4122" s="132" t="str">
        <f t="shared" si="466"/>
        <v/>
      </c>
      <c r="AH4122" s="127" t="str">
        <f t="shared" si="465"/>
        <v/>
      </c>
    </row>
    <row r="4123" spans="2:34" x14ac:dyDescent="0.3">
      <c r="B4123" s="127" t="str">
        <f t="shared" si="463"/>
        <v/>
      </c>
      <c r="C4123" s="127" t="str">
        <f t="shared" si="464"/>
        <v/>
      </c>
      <c r="E4123" s="159"/>
      <c r="F4123" s="148" t="str">
        <f>IFERROR(VLOOKUP(CONCATENATE(G4123,E4123),LOTES!$A$6:$D$1002,4,0),"")</f>
        <v/>
      </c>
      <c r="H4123" s="136" t="str">
        <f>IFERROR(VLOOKUP(CONCATENATE(G4123,E4123),LOTES!$A$6:$F$1000,6,0),"")</f>
        <v/>
      </c>
      <c r="I4123" s="132" t="str">
        <f t="shared" si="467"/>
        <v/>
      </c>
      <c r="R4123" s="132" t="str">
        <f>IFERROR(VLOOKUP(Q4123,PROVEEDORES!$A$2:$B$100,2,0),"")</f>
        <v/>
      </c>
      <c r="U4123" s="127" t="str">
        <f>IFERROR(VLOOKUP(V4123,TRANSPORTE!$A$4:$B$99,2,0),"")</f>
        <v/>
      </c>
      <c r="Y4123" s="127" t="str">
        <f>IFERROR(VLOOKUP(V4123,TRANSPORTE!$A$4:$C$99,3,0),"")</f>
        <v/>
      </c>
      <c r="Z4123" s="127" t="str">
        <f>IFERROR(VLOOKUP(V4123,TRANSPORTE!$A$4:$D$99,4,0),"")</f>
        <v/>
      </c>
      <c r="AA4123" s="127" t="str">
        <f>IFERROR(VLOOKUP(V4123,TRANSPORTE!$A$4:$E$99,5,0),"")</f>
        <v/>
      </c>
      <c r="AB4123" s="127" t="str">
        <f t="shared" si="469"/>
        <v/>
      </c>
      <c r="AC4123" s="127" t="str">
        <f t="shared" si="468"/>
        <v/>
      </c>
      <c r="AE4123" s="132" t="str">
        <f t="shared" si="466"/>
        <v/>
      </c>
      <c r="AH4123" s="127" t="str">
        <f t="shared" si="465"/>
        <v/>
      </c>
    </row>
    <row r="4124" spans="2:34" x14ac:dyDescent="0.3">
      <c r="B4124" s="127" t="str">
        <f t="shared" si="463"/>
        <v/>
      </c>
      <c r="C4124" s="127" t="str">
        <f t="shared" si="464"/>
        <v/>
      </c>
      <c r="E4124" s="159"/>
      <c r="F4124" s="148" t="str">
        <f>IFERROR(VLOOKUP(CONCATENATE(G4124,E4124),LOTES!$A$6:$D$1002,4,0),"")</f>
        <v/>
      </c>
      <c r="H4124" s="136" t="str">
        <f>IFERROR(VLOOKUP(CONCATENATE(G4124,E4124),LOTES!$A$6:$F$1000,6,0),"")</f>
        <v/>
      </c>
      <c r="I4124" s="132" t="str">
        <f t="shared" si="467"/>
        <v/>
      </c>
      <c r="R4124" s="132" t="str">
        <f>IFERROR(VLOOKUP(Q4124,PROVEEDORES!$A$2:$B$100,2,0),"")</f>
        <v/>
      </c>
      <c r="U4124" s="127" t="str">
        <f>IFERROR(VLOOKUP(V4124,TRANSPORTE!$A$4:$B$99,2,0),"")</f>
        <v/>
      </c>
      <c r="Y4124" s="127" t="str">
        <f>IFERROR(VLOOKUP(V4124,TRANSPORTE!$A$4:$C$99,3,0),"")</f>
        <v/>
      </c>
      <c r="Z4124" s="127" t="str">
        <f>IFERROR(VLOOKUP(V4124,TRANSPORTE!$A$4:$D$99,4,0),"")</f>
        <v/>
      </c>
      <c r="AA4124" s="127" t="str">
        <f>IFERROR(VLOOKUP(V4124,TRANSPORTE!$A$4:$E$99,5,0),"")</f>
        <v/>
      </c>
      <c r="AB4124" s="127" t="str">
        <f t="shared" si="469"/>
        <v/>
      </c>
      <c r="AC4124" s="127" t="str">
        <f t="shared" si="468"/>
        <v/>
      </c>
      <c r="AE4124" s="132" t="str">
        <f t="shared" si="466"/>
        <v/>
      </c>
      <c r="AH4124" s="127" t="str">
        <f t="shared" si="465"/>
        <v/>
      </c>
    </row>
    <row r="4125" spans="2:34" x14ac:dyDescent="0.3">
      <c r="B4125" s="127" t="str">
        <f t="shared" si="463"/>
        <v/>
      </c>
      <c r="C4125" s="127" t="str">
        <f t="shared" si="464"/>
        <v/>
      </c>
      <c r="E4125" s="159"/>
      <c r="F4125" s="148" t="str">
        <f>IFERROR(VLOOKUP(CONCATENATE(G4125,E4125),LOTES!$A$6:$D$1002,4,0),"")</f>
        <v/>
      </c>
      <c r="H4125" s="136" t="str">
        <f>IFERROR(VLOOKUP(CONCATENATE(G4125,E4125),LOTES!$A$6:$F$1000,6,0),"")</f>
        <v/>
      </c>
      <c r="I4125" s="132" t="str">
        <f t="shared" si="467"/>
        <v/>
      </c>
      <c r="R4125" s="132" t="str">
        <f>IFERROR(VLOOKUP(Q4125,PROVEEDORES!$A$2:$B$100,2,0),"")</f>
        <v/>
      </c>
      <c r="U4125" s="127" t="str">
        <f>IFERROR(VLOOKUP(V4125,TRANSPORTE!$A$4:$B$99,2,0),"")</f>
        <v/>
      </c>
      <c r="Y4125" s="127" t="str">
        <f>IFERROR(VLOOKUP(V4125,TRANSPORTE!$A$4:$C$99,3,0),"")</f>
        <v/>
      </c>
      <c r="Z4125" s="127" t="str">
        <f>IFERROR(VLOOKUP(V4125,TRANSPORTE!$A$4:$D$99,4,0),"")</f>
        <v/>
      </c>
      <c r="AA4125" s="127" t="str">
        <f>IFERROR(VLOOKUP(V4125,TRANSPORTE!$A$4:$E$99,5,0),"")</f>
        <v/>
      </c>
      <c r="AB4125" s="127" t="str">
        <f t="shared" si="469"/>
        <v/>
      </c>
      <c r="AC4125" s="127" t="str">
        <f t="shared" si="468"/>
        <v/>
      </c>
      <c r="AE4125" s="132" t="str">
        <f t="shared" si="466"/>
        <v/>
      </c>
      <c r="AH4125" s="127" t="str">
        <f t="shared" si="465"/>
        <v/>
      </c>
    </row>
    <row r="4126" spans="2:34" x14ac:dyDescent="0.3">
      <c r="B4126" s="127" t="str">
        <f t="shared" si="463"/>
        <v/>
      </c>
      <c r="C4126" s="127" t="str">
        <f t="shared" si="464"/>
        <v/>
      </c>
      <c r="E4126" s="159"/>
      <c r="F4126" s="148" t="str">
        <f>IFERROR(VLOOKUP(CONCATENATE(G4126,E4126),LOTES!$A$6:$D$1002,4,0),"")</f>
        <v/>
      </c>
      <c r="H4126" s="136" t="str">
        <f>IFERROR(VLOOKUP(CONCATENATE(G4126,E4126),LOTES!$A$6:$F$1000,6,0),"")</f>
        <v/>
      </c>
      <c r="I4126" s="132" t="str">
        <f t="shared" si="467"/>
        <v/>
      </c>
      <c r="R4126" s="132" t="str">
        <f>IFERROR(VLOOKUP(Q4126,PROVEEDORES!$A$2:$B$100,2,0),"")</f>
        <v/>
      </c>
      <c r="U4126" s="127" t="str">
        <f>IFERROR(VLOOKUP(V4126,TRANSPORTE!$A$4:$B$99,2,0),"")</f>
        <v/>
      </c>
      <c r="Y4126" s="127" t="str">
        <f>IFERROR(VLOOKUP(V4126,TRANSPORTE!$A$4:$C$99,3,0),"")</f>
        <v/>
      </c>
      <c r="Z4126" s="127" t="str">
        <f>IFERROR(VLOOKUP(V4126,TRANSPORTE!$A$4:$D$99,4,0),"")</f>
        <v/>
      </c>
      <c r="AA4126" s="127" t="str">
        <f>IFERROR(VLOOKUP(V4126,TRANSPORTE!$A$4:$E$99,5,0),"")</f>
        <v/>
      </c>
      <c r="AB4126" s="127" t="str">
        <f t="shared" si="469"/>
        <v/>
      </c>
      <c r="AC4126" s="127" t="str">
        <f t="shared" si="468"/>
        <v/>
      </c>
      <c r="AE4126" s="132" t="str">
        <f t="shared" si="466"/>
        <v/>
      </c>
      <c r="AH4126" s="127" t="str">
        <f t="shared" si="465"/>
        <v/>
      </c>
    </row>
    <row r="4127" spans="2:34" x14ac:dyDescent="0.3">
      <c r="B4127" s="127" t="str">
        <f t="shared" si="463"/>
        <v/>
      </c>
      <c r="C4127" s="127" t="str">
        <f t="shared" si="464"/>
        <v/>
      </c>
      <c r="E4127" s="159"/>
      <c r="F4127" s="148" t="str">
        <f>IFERROR(VLOOKUP(CONCATENATE(G4127,E4127),LOTES!$A$6:$D$1002,4,0),"")</f>
        <v/>
      </c>
      <c r="H4127" s="136" t="str">
        <f>IFERROR(VLOOKUP(CONCATENATE(G4127,E4127),LOTES!$A$6:$F$1000,6,0),"")</f>
        <v/>
      </c>
      <c r="I4127" s="132" t="str">
        <f t="shared" si="467"/>
        <v/>
      </c>
      <c r="R4127" s="132" t="str">
        <f>IFERROR(VLOOKUP(Q4127,PROVEEDORES!$A$2:$B$100,2,0),"")</f>
        <v/>
      </c>
      <c r="U4127" s="127" t="str">
        <f>IFERROR(VLOOKUP(V4127,TRANSPORTE!$A$4:$B$99,2,0),"")</f>
        <v/>
      </c>
      <c r="Y4127" s="127" t="str">
        <f>IFERROR(VLOOKUP(V4127,TRANSPORTE!$A$4:$C$99,3,0),"")</f>
        <v/>
      </c>
      <c r="Z4127" s="127" t="str">
        <f>IFERROR(VLOOKUP(V4127,TRANSPORTE!$A$4:$D$99,4,0),"")</f>
        <v/>
      </c>
      <c r="AA4127" s="127" t="str">
        <f>IFERROR(VLOOKUP(V4127,TRANSPORTE!$A$4:$E$99,5,0),"")</f>
        <v/>
      </c>
      <c r="AB4127" s="127" t="str">
        <f t="shared" si="469"/>
        <v/>
      </c>
      <c r="AC4127" s="127" t="str">
        <f t="shared" si="468"/>
        <v/>
      </c>
      <c r="AE4127" s="132" t="str">
        <f t="shared" si="466"/>
        <v/>
      </c>
      <c r="AH4127" s="127" t="str">
        <f t="shared" si="465"/>
        <v/>
      </c>
    </row>
    <row r="4128" spans="2:34" x14ac:dyDescent="0.3">
      <c r="B4128" s="127" t="str">
        <f t="shared" si="463"/>
        <v/>
      </c>
      <c r="C4128" s="127" t="str">
        <f t="shared" si="464"/>
        <v/>
      </c>
      <c r="E4128" s="159"/>
      <c r="F4128" s="148" t="str">
        <f>IFERROR(VLOOKUP(CONCATENATE(G4128,E4128),LOTES!$A$6:$D$1002,4,0),"")</f>
        <v/>
      </c>
      <c r="H4128" s="136" t="str">
        <f>IFERROR(VLOOKUP(CONCATENATE(G4128,E4128),LOTES!$A$6:$F$1000,6,0),"")</f>
        <v/>
      </c>
      <c r="I4128" s="132" t="str">
        <f t="shared" si="467"/>
        <v/>
      </c>
      <c r="R4128" s="132" t="str">
        <f>IFERROR(VLOOKUP(Q4128,PROVEEDORES!$A$2:$B$100,2,0),"")</f>
        <v/>
      </c>
      <c r="U4128" s="127" t="str">
        <f>IFERROR(VLOOKUP(V4128,TRANSPORTE!$A$4:$B$99,2,0),"")</f>
        <v/>
      </c>
      <c r="Y4128" s="127" t="str">
        <f>IFERROR(VLOOKUP(V4128,TRANSPORTE!$A$4:$C$99,3,0),"")</f>
        <v/>
      </c>
      <c r="Z4128" s="127" t="str">
        <f>IFERROR(VLOOKUP(V4128,TRANSPORTE!$A$4:$D$99,4,0),"")</f>
        <v/>
      </c>
      <c r="AA4128" s="127" t="str">
        <f>IFERROR(VLOOKUP(V4128,TRANSPORTE!$A$4:$E$99,5,0),"")</f>
        <v/>
      </c>
      <c r="AB4128" s="127" t="str">
        <f t="shared" si="469"/>
        <v/>
      </c>
      <c r="AC4128" s="127" t="str">
        <f t="shared" si="468"/>
        <v/>
      </c>
      <c r="AE4128" s="132" t="str">
        <f t="shared" si="466"/>
        <v/>
      </c>
      <c r="AH4128" s="127" t="str">
        <f t="shared" si="465"/>
        <v/>
      </c>
    </row>
    <row r="4129" spans="2:34" x14ac:dyDescent="0.3">
      <c r="B4129" s="127" t="str">
        <f t="shared" si="463"/>
        <v/>
      </c>
      <c r="C4129" s="127" t="str">
        <f t="shared" si="464"/>
        <v/>
      </c>
      <c r="E4129" s="159"/>
      <c r="F4129" s="148" t="str">
        <f>IFERROR(VLOOKUP(CONCATENATE(G4129,E4129),LOTES!$A$6:$D$1002,4,0),"")</f>
        <v/>
      </c>
      <c r="H4129" s="136" t="str">
        <f>IFERROR(VLOOKUP(CONCATENATE(G4129,E4129),LOTES!$A$6:$F$1000,6,0),"")</f>
        <v/>
      </c>
      <c r="I4129" s="132" t="str">
        <f t="shared" si="467"/>
        <v/>
      </c>
      <c r="R4129" s="132" t="str">
        <f>IFERROR(VLOOKUP(Q4129,PROVEEDORES!$A$2:$B$100,2,0),"")</f>
        <v/>
      </c>
      <c r="U4129" s="127" t="str">
        <f>IFERROR(VLOOKUP(V4129,TRANSPORTE!$A$4:$B$99,2,0),"")</f>
        <v/>
      </c>
      <c r="Y4129" s="127" t="str">
        <f>IFERROR(VLOOKUP(V4129,TRANSPORTE!$A$4:$C$99,3,0),"")</f>
        <v/>
      </c>
      <c r="Z4129" s="127" t="str">
        <f>IFERROR(VLOOKUP(V4129,TRANSPORTE!$A$4:$D$99,4,0),"")</f>
        <v/>
      </c>
      <c r="AA4129" s="127" t="str">
        <f>IFERROR(VLOOKUP(V4129,TRANSPORTE!$A$4:$E$99,5,0),"")</f>
        <v/>
      </c>
      <c r="AB4129" s="127" t="str">
        <f t="shared" si="469"/>
        <v/>
      </c>
      <c r="AC4129" s="127" t="str">
        <f t="shared" si="468"/>
        <v/>
      </c>
      <c r="AE4129" s="132" t="str">
        <f t="shared" si="466"/>
        <v/>
      </c>
      <c r="AH4129" s="127" t="str">
        <f t="shared" si="465"/>
        <v/>
      </c>
    </row>
    <row r="4130" spans="2:34" x14ac:dyDescent="0.3">
      <c r="B4130" s="127" t="str">
        <f t="shared" si="463"/>
        <v/>
      </c>
      <c r="C4130" s="127" t="str">
        <f t="shared" si="464"/>
        <v/>
      </c>
      <c r="E4130" s="159"/>
      <c r="F4130" s="148" t="str">
        <f>IFERROR(VLOOKUP(CONCATENATE(G4130,E4130),LOTES!$A$6:$D$1002,4,0),"")</f>
        <v/>
      </c>
      <c r="H4130" s="136" t="str">
        <f>IFERROR(VLOOKUP(CONCATENATE(G4130,E4130),LOTES!$A$6:$F$1000,6,0),"")</f>
        <v/>
      </c>
      <c r="I4130" s="132" t="str">
        <f t="shared" si="467"/>
        <v/>
      </c>
      <c r="R4130" s="132" t="str">
        <f>IFERROR(VLOOKUP(Q4130,PROVEEDORES!$A$2:$B$100,2,0),"")</f>
        <v/>
      </c>
      <c r="U4130" s="127" t="str">
        <f>IFERROR(VLOOKUP(V4130,TRANSPORTE!$A$4:$B$99,2,0),"")</f>
        <v/>
      </c>
      <c r="Y4130" s="127" t="str">
        <f>IFERROR(VLOOKUP(V4130,TRANSPORTE!$A$4:$C$99,3,0),"")</f>
        <v/>
      </c>
      <c r="Z4130" s="127" t="str">
        <f>IFERROR(VLOOKUP(V4130,TRANSPORTE!$A$4:$D$99,4,0),"")</f>
        <v/>
      </c>
      <c r="AA4130" s="127" t="str">
        <f>IFERROR(VLOOKUP(V4130,TRANSPORTE!$A$4:$E$99,5,0),"")</f>
        <v/>
      </c>
      <c r="AB4130" s="127" t="str">
        <f t="shared" si="469"/>
        <v/>
      </c>
      <c r="AC4130" s="127" t="str">
        <f t="shared" si="468"/>
        <v/>
      </c>
      <c r="AE4130" s="132" t="str">
        <f t="shared" si="466"/>
        <v/>
      </c>
      <c r="AH4130" s="127" t="str">
        <f t="shared" si="465"/>
        <v/>
      </c>
    </row>
    <row r="4131" spans="2:34" x14ac:dyDescent="0.3">
      <c r="B4131" s="127" t="str">
        <f t="shared" si="463"/>
        <v/>
      </c>
      <c r="C4131" s="127" t="str">
        <f t="shared" si="464"/>
        <v/>
      </c>
      <c r="E4131" s="159"/>
      <c r="F4131" s="148" t="str">
        <f>IFERROR(VLOOKUP(CONCATENATE(G4131,E4131),LOTES!$A$6:$D$1002,4,0),"")</f>
        <v/>
      </c>
      <c r="H4131" s="136" t="str">
        <f>IFERROR(VLOOKUP(CONCATENATE(G4131,E4131),LOTES!$A$6:$F$1000,6,0),"")</f>
        <v/>
      </c>
      <c r="I4131" s="132" t="str">
        <f t="shared" si="467"/>
        <v/>
      </c>
      <c r="R4131" s="132" t="str">
        <f>IFERROR(VLOOKUP(Q4131,PROVEEDORES!$A$2:$B$100,2,0),"")</f>
        <v/>
      </c>
      <c r="U4131" s="127" t="str">
        <f>IFERROR(VLOOKUP(V4131,TRANSPORTE!$A$4:$B$99,2,0),"")</f>
        <v/>
      </c>
      <c r="Y4131" s="127" t="str">
        <f>IFERROR(VLOOKUP(V4131,TRANSPORTE!$A$4:$C$99,3,0),"")</f>
        <v/>
      </c>
      <c r="Z4131" s="127" t="str">
        <f>IFERROR(VLOOKUP(V4131,TRANSPORTE!$A$4:$D$99,4,0),"")</f>
        <v/>
      </c>
      <c r="AA4131" s="127" t="str">
        <f>IFERROR(VLOOKUP(V4131,TRANSPORTE!$A$4:$E$99,5,0),"")</f>
        <v/>
      </c>
      <c r="AB4131" s="127" t="str">
        <f t="shared" si="469"/>
        <v/>
      </c>
      <c r="AC4131" s="127" t="str">
        <f t="shared" si="468"/>
        <v/>
      </c>
      <c r="AE4131" s="132" t="str">
        <f t="shared" si="466"/>
        <v/>
      </c>
      <c r="AH4131" s="127" t="str">
        <f t="shared" si="465"/>
        <v/>
      </c>
    </row>
    <row r="4132" spans="2:34" x14ac:dyDescent="0.3">
      <c r="B4132" s="127" t="str">
        <f t="shared" si="463"/>
        <v/>
      </c>
      <c r="C4132" s="127" t="str">
        <f t="shared" si="464"/>
        <v/>
      </c>
      <c r="E4132" s="159"/>
      <c r="F4132" s="148" t="str">
        <f>IFERROR(VLOOKUP(CONCATENATE(G4132,E4132),LOTES!$A$6:$D$1002,4,0),"")</f>
        <v/>
      </c>
      <c r="H4132" s="136" t="str">
        <f>IFERROR(VLOOKUP(CONCATENATE(G4132,E4132),LOTES!$A$6:$F$1000,6,0),"")</f>
        <v/>
      </c>
      <c r="I4132" s="132" t="str">
        <f t="shared" si="467"/>
        <v/>
      </c>
      <c r="R4132" s="132" t="str">
        <f>IFERROR(VLOOKUP(Q4132,PROVEEDORES!$A$2:$B$100,2,0),"")</f>
        <v/>
      </c>
      <c r="U4132" s="127" t="str">
        <f>IFERROR(VLOOKUP(V4132,TRANSPORTE!$A$4:$B$99,2,0),"")</f>
        <v/>
      </c>
      <c r="Y4132" s="127" t="str">
        <f>IFERROR(VLOOKUP(V4132,TRANSPORTE!$A$4:$C$99,3,0),"")</f>
        <v/>
      </c>
      <c r="Z4132" s="127" t="str">
        <f>IFERROR(VLOOKUP(V4132,TRANSPORTE!$A$4:$D$99,4,0),"")</f>
        <v/>
      </c>
      <c r="AA4132" s="127" t="str">
        <f>IFERROR(VLOOKUP(V4132,TRANSPORTE!$A$4:$E$99,5,0),"")</f>
        <v/>
      </c>
      <c r="AB4132" s="127" t="str">
        <f t="shared" si="469"/>
        <v/>
      </c>
      <c r="AC4132" s="127" t="str">
        <f t="shared" si="468"/>
        <v/>
      </c>
      <c r="AE4132" s="132" t="str">
        <f t="shared" si="466"/>
        <v/>
      </c>
      <c r="AH4132" s="127" t="str">
        <f t="shared" si="465"/>
        <v/>
      </c>
    </row>
    <row r="4133" spans="2:34" x14ac:dyDescent="0.3">
      <c r="B4133" s="127" t="str">
        <f t="shared" si="463"/>
        <v/>
      </c>
      <c r="C4133" s="127" t="str">
        <f t="shared" si="464"/>
        <v/>
      </c>
      <c r="E4133" s="159"/>
      <c r="F4133" s="148" t="str">
        <f>IFERROR(VLOOKUP(CONCATENATE(G4133,E4133),LOTES!$A$6:$D$1002,4,0),"")</f>
        <v/>
      </c>
      <c r="H4133" s="136" t="str">
        <f>IFERROR(VLOOKUP(CONCATENATE(G4133,E4133),LOTES!$A$6:$F$1000,6,0),"")</f>
        <v/>
      </c>
      <c r="I4133" s="132" t="str">
        <f t="shared" si="467"/>
        <v/>
      </c>
      <c r="R4133" s="132" t="str">
        <f>IFERROR(VLOOKUP(Q4133,PROVEEDORES!$A$2:$B$100,2,0),"")</f>
        <v/>
      </c>
      <c r="U4133" s="127" t="str">
        <f>IFERROR(VLOOKUP(V4133,TRANSPORTE!$A$4:$B$99,2,0),"")</f>
        <v/>
      </c>
      <c r="Y4133" s="127" t="str">
        <f>IFERROR(VLOOKUP(V4133,TRANSPORTE!$A$4:$C$99,3,0),"")</f>
        <v/>
      </c>
      <c r="Z4133" s="127" t="str">
        <f>IFERROR(VLOOKUP(V4133,TRANSPORTE!$A$4:$D$99,4,0),"")</f>
        <v/>
      </c>
      <c r="AA4133" s="127" t="str">
        <f>IFERROR(VLOOKUP(V4133,TRANSPORTE!$A$4:$E$99,5,0),"")</f>
        <v/>
      </c>
      <c r="AB4133" s="127" t="str">
        <f t="shared" si="469"/>
        <v/>
      </c>
      <c r="AC4133" s="127" t="str">
        <f t="shared" si="468"/>
        <v/>
      </c>
      <c r="AE4133" s="132" t="str">
        <f t="shared" si="466"/>
        <v/>
      </c>
      <c r="AH4133" s="127" t="str">
        <f t="shared" si="465"/>
        <v/>
      </c>
    </row>
    <row r="4134" spans="2:34" x14ac:dyDescent="0.3">
      <c r="B4134" s="127" t="str">
        <f t="shared" si="463"/>
        <v/>
      </c>
      <c r="C4134" s="127" t="str">
        <f t="shared" si="464"/>
        <v/>
      </c>
      <c r="E4134" s="159"/>
      <c r="F4134" s="148" t="str">
        <f>IFERROR(VLOOKUP(CONCATENATE(G4134,E4134),LOTES!$A$6:$D$1002,4,0),"")</f>
        <v/>
      </c>
      <c r="H4134" s="136" t="str">
        <f>IFERROR(VLOOKUP(CONCATENATE(G4134,E4134),LOTES!$A$6:$F$1000,6,0),"")</f>
        <v/>
      </c>
      <c r="I4134" s="132" t="str">
        <f t="shared" si="467"/>
        <v/>
      </c>
      <c r="R4134" s="132" t="str">
        <f>IFERROR(VLOOKUP(Q4134,PROVEEDORES!$A$2:$B$100,2,0),"")</f>
        <v/>
      </c>
      <c r="U4134" s="127" t="str">
        <f>IFERROR(VLOOKUP(V4134,TRANSPORTE!$A$4:$B$99,2,0),"")</f>
        <v/>
      </c>
      <c r="Y4134" s="127" t="str">
        <f>IFERROR(VLOOKUP(V4134,TRANSPORTE!$A$4:$C$99,3,0),"")</f>
        <v/>
      </c>
      <c r="Z4134" s="127" t="str">
        <f>IFERROR(VLOOKUP(V4134,TRANSPORTE!$A$4:$D$99,4,0),"")</f>
        <v/>
      </c>
      <c r="AA4134" s="127" t="str">
        <f>IFERROR(VLOOKUP(V4134,TRANSPORTE!$A$4:$E$99,5,0),"")</f>
        <v/>
      </c>
      <c r="AB4134" s="127" t="str">
        <f t="shared" si="469"/>
        <v/>
      </c>
      <c r="AC4134" s="127" t="str">
        <f t="shared" si="468"/>
        <v/>
      </c>
      <c r="AE4134" s="132" t="str">
        <f t="shared" si="466"/>
        <v/>
      </c>
      <c r="AH4134" s="127" t="str">
        <f t="shared" si="465"/>
        <v/>
      </c>
    </row>
    <row r="4135" spans="2:34" x14ac:dyDescent="0.3">
      <c r="B4135" s="127" t="str">
        <f t="shared" si="463"/>
        <v/>
      </c>
      <c r="C4135" s="127" t="str">
        <f t="shared" si="464"/>
        <v/>
      </c>
      <c r="E4135" s="159"/>
      <c r="F4135" s="148" t="str">
        <f>IFERROR(VLOOKUP(CONCATENATE(G4135,E4135),LOTES!$A$6:$D$1002,4,0),"")</f>
        <v/>
      </c>
      <c r="H4135" s="136" t="str">
        <f>IFERROR(VLOOKUP(CONCATENATE(G4135,E4135),LOTES!$A$6:$F$1000,6,0),"")</f>
        <v/>
      </c>
      <c r="I4135" s="132" t="str">
        <f t="shared" si="467"/>
        <v/>
      </c>
      <c r="R4135" s="132" t="str">
        <f>IFERROR(VLOOKUP(Q4135,PROVEEDORES!$A$2:$B$100,2,0),"")</f>
        <v/>
      </c>
      <c r="U4135" s="127" t="str">
        <f>IFERROR(VLOOKUP(V4135,TRANSPORTE!$A$4:$B$99,2,0),"")</f>
        <v/>
      </c>
      <c r="Y4135" s="127" t="str">
        <f>IFERROR(VLOOKUP(V4135,TRANSPORTE!$A$4:$C$99,3,0),"")</f>
        <v/>
      </c>
      <c r="Z4135" s="127" t="str">
        <f>IFERROR(VLOOKUP(V4135,TRANSPORTE!$A$4:$D$99,4,0),"")</f>
        <v/>
      </c>
      <c r="AA4135" s="127" t="str">
        <f>IFERROR(VLOOKUP(V4135,TRANSPORTE!$A$4:$E$99,5,0),"")</f>
        <v/>
      </c>
      <c r="AB4135" s="127" t="str">
        <f t="shared" si="469"/>
        <v/>
      </c>
      <c r="AC4135" s="127" t="str">
        <f t="shared" si="468"/>
        <v/>
      </c>
      <c r="AE4135" s="132" t="str">
        <f t="shared" si="466"/>
        <v/>
      </c>
      <c r="AH4135" s="127" t="str">
        <f t="shared" si="465"/>
        <v/>
      </c>
    </row>
    <row r="4136" spans="2:34" x14ac:dyDescent="0.3">
      <c r="B4136" s="127" t="str">
        <f t="shared" si="463"/>
        <v/>
      </c>
      <c r="C4136" s="127" t="str">
        <f t="shared" si="464"/>
        <v/>
      </c>
      <c r="E4136" s="159"/>
      <c r="F4136" s="148" t="str">
        <f>IFERROR(VLOOKUP(CONCATENATE(G4136,E4136),LOTES!$A$6:$D$1002,4,0),"")</f>
        <v/>
      </c>
      <c r="H4136" s="136" t="str">
        <f>IFERROR(VLOOKUP(CONCATENATE(G4136,E4136),LOTES!$A$6:$F$1000,6,0),"")</f>
        <v/>
      </c>
      <c r="I4136" s="132" t="str">
        <f t="shared" si="467"/>
        <v/>
      </c>
      <c r="R4136" s="132" t="str">
        <f>IFERROR(VLOOKUP(Q4136,PROVEEDORES!$A$2:$B$100,2,0),"")</f>
        <v/>
      </c>
      <c r="U4136" s="127" t="str">
        <f>IFERROR(VLOOKUP(V4136,TRANSPORTE!$A$4:$B$99,2,0),"")</f>
        <v/>
      </c>
      <c r="Y4136" s="127" t="str">
        <f>IFERROR(VLOOKUP(V4136,TRANSPORTE!$A$4:$C$99,3,0),"")</f>
        <v/>
      </c>
      <c r="Z4136" s="127" t="str">
        <f>IFERROR(VLOOKUP(V4136,TRANSPORTE!$A$4:$D$99,4,0),"")</f>
        <v/>
      </c>
      <c r="AA4136" s="127" t="str">
        <f>IFERROR(VLOOKUP(V4136,TRANSPORTE!$A$4:$E$99,5,0),"")</f>
        <v/>
      </c>
      <c r="AB4136" s="127" t="str">
        <f t="shared" si="469"/>
        <v/>
      </c>
      <c r="AC4136" s="127" t="str">
        <f t="shared" si="468"/>
        <v/>
      </c>
      <c r="AE4136" s="132" t="str">
        <f t="shared" si="466"/>
        <v/>
      </c>
      <c r="AH4136" s="127" t="str">
        <f t="shared" si="465"/>
        <v/>
      </c>
    </row>
    <row r="4137" spans="2:34" x14ac:dyDescent="0.3">
      <c r="B4137" s="127" t="str">
        <f t="shared" si="463"/>
        <v/>
      </c>
      <c r="C4137" s="127" t="str">
        <f t="shared" si="464"/>
        <v/>
      </c>
      <c r="E4137" s="159"/>
      <c r="F4137" s="148" t="str">
        <f>IFERROR(VLOOKUP(CONCATENATE(G4137,E4137),LOTES!$A$6:$D$1002,4,0),"")</f>
        <v/>
      </c>
      <c r="H4137" s="136" t="str">
        <f>IFERROR(VLOOKUP(CONCATENATE(G4137,E4137),LOTES!$A$6:$F$1000,6,0),"")</f>
        <v/>
      </c>
      <c r="I4137" s="132" t="str">
        <f t="shared" si="467"/>
        <v/>
      </c>
      <c r="R4137" s="132" t="str">
        <f>IFERROR(VLOOKUP(Q4137,PROVEEDORES!$A$2:$B$100,2,0),"")</f>
        <v/>
      </c>
      <c r="U4137" s="127" t="str">
        <f>IFERROR(VLOOKUP(V4137,TRANSPORTE!$A$4:$B$99,2,0),"")</f>
        <v/>
      </c>
      <c r="Y4137" s="127" t="str">
        <f>IFERROR(VLOOKUP(V4137,TRANSPORTE!$A$4:$C$99,3,0),"")</f>
        <v/>
      </c>
      <c r="Z4137" s="127" t="str">
        <f>IFERROR(VLOOKUP(V4137,TRANSPORTE!$A$4:$D$99,4,0),"")</f>
        <v/>
      </c>
      <c r="AA4137" s="127" t="str">
        <f>IFERROR(VLOOKUP(V4137,TRANSPORTE!$A$4:$E$99,5,0),"")</f>
        <v/>
      </c>
      <c r="AB4137" s="127" t="str">
        <f t="shared" si="469"/>
        <v/>
      </c>
      <c r="AC4137" s="127" t="str">
        <f t="shared" si="468"/>
        <v/>
      </c>
      <c r="AE4137" s="132" t="str">
        <f t="shared" si="466"/>
        <v/>
      </c>
      <c r="AH4137" s="127" t="str">
        <f t="shared" si="465"/>
        <v/>
      </c>
    </row>
    <row r="4138" spans="2:34" x14ac:dyDescent="0.3">
      <c r="B4138" s="127" t="str">
        <f t="shared" si="463"/>
        <v/>
      </c>
      <c r="C4138" s="127" t="str">
        <f t="shared" si="464"/>
        <v/>
      </c>
      <c r="E4138" s="159"/>
      <c r="F4138" s="148" t="str">
        <f>IFERROR(VLOOKUP(CONCATENATE(G4138,E4138),LOTES!$A$6:$D$1002,4,0),"")</f>
        <v/>
      </c>
      <c r="H4138" s="136" t="str">
        <f>IFERROR(VLOOKUP(CONCATENATE(G4138,E4138),LOTES!$A$6:$F$1000,6,0),"")</f>
        <v/>
      </c>
      <c r="I4138" s="132" t="str">
        <f t="shared" si="467"/>
        <v/>
      </c>
      <c r="R4138" s="132" t="str">
        <f>IFERROR(VLOOKUP(Q4138,PROVEEDORES!$A$2:$B$100,2,0),"")</f>
        <v/>
      </c>
      <c r="U4138" s="127" t="str">
        <f>IFERROR(VLOOKUP(V4138,TRANSPORTE!$A$4:$B$99,2,0),"")</f>
        <v/>
      </c>
      <c r="Y4138" s="127" t="str">
        <f>IFERROR(VLOOKUP(V4138,TRANSPORTE!$A$4:$C$99,3,0),"")</f>
        <v/>
      </c>
      <c r="Z4138" s="127" t="str">
        <f>IFERROR(VLOOKUP(V4138,TRANSPORTE!$A$4:$D$99,4,0),"")</f>
        <v/>
      </c>
      <c r="AA4138" s="127" t="str">
        <f>IFERROR(VLOOKUP(V4138,TRANSPORTE!$A$4:$E$99,5,0),"")</f>
        <v/>
      </c>
      <c r="AB4138" s="127" t="str">
        <f t="shared" si="469"/>
        <v/>
      </c>
      <c r="AC4138" s="127" t="str">
        <f t="shared" si="468"/>
        <v/>
      </c>
      <c r="AE4138" s="132" t="str">
        <f t="shared" si="466"/>
        <v/>
      </c>
      <c r="AH4138" s="127" t="str">
        <f t="shared" si="465"/>
        <v/>
      </c>
    </row>
    <row r="4139" spans="2:34" x14ac:dyDescent="0.3">
      <c r="B4139" s="127" t="str">
        <f t="shared" si="463"/>
        <v/>
      </c>
      <c r="C4139" s="127" t="str">
        <f t="shared" si="464"/>
        <v/>
      </c>
      <c r="E4139" s="159"/>
      <c r="F4139" s="148" t="str">
        <f>IFERROR(VLOOKUP(CONCATENATE(G4139,E4139),LOTES!$A$6:$D$1002,4,0),"")</f>
        <v/>
      </c>
      <c r="H4139" s="136" t="str">
        <f>IFERROR(VLOOKUP(CONCATENATE(G4139,E4139),LOTES!$A$6:$F$1000,6,0),"")</f>
        <v/>
      </c>
      <c r="I4139" s="132" t="str">
        <f t="shared" si="467"/>
        <v/>
      </c>
      <c r="R4139" s="132" t="str">
        <f>IFERROR(VLOOKUP(Q4139,PROVEEDORES!$A$2:$B$100,2,0),"")</f>
        <v/>
      </c>
      <c r="U4139" s="127" t="str">
        <f>IFERROR(VLOOKUP(V4139,TRANSPORTE!$A$4:$B$99,2,0),"")</f>
        <v/>
      </c>
      <c r="Y4139" s="127" t="str">
        <f>IFERROR(VLOOKUP(V4139,TRANSPORTE!$A$4:$C$99,3,0),"")</f>
        <v/>
      </c>
      <c r="Z4139" s="127" t="str">
        <f>IFERROR(VLOOKUP(V4139,TRANSPORTE!$A$4:$D$99,4,0),"")</f>
        <v/>
      </c>
      <c r="AA4139" s="127" t="str">
        <f>IFERROR(VLOOKUP(V4139,TRANSPORTE!$A$4:$E$99,5,0),"")</f>
        <v/>
      </c>
      <c r="AB4139" s="127" t="str">
        <f t="shared" si="469"/>
        <v/>
      </c>
      <c r="AC4139" s="127" t="str">
        <f t="shared" si="468"/>
        <v/>
      </c>
      <c r="AE4139" s="132" t="str">
        <f t="shared" si="466"/>
        <v/>
      </c>
      <c r="AH4139" s="127" t="str">
        <f t="shared" si="465"/>
        <v/>
      </c>
    </row>
    <row r="4140" spans="2:34" x14ac:dyDescent="0.3">
      <c r="B4140" s="127" t="str">
        <f t="shared" si="463"/>
        <v/>
      </c>
      <c r="C4140" s="127" t="str">
        <f t="shared" si="464"/>
        <v/>
      </c>
      <c r="E4140" s="159"/>
      <c r="F4140" s="148" t="str">
        <f>IFERROR(VLOOKUP(CONCATENATE(G4140,E4140),LOTES!$A$6:$D$1002,4,0),"")</f>
        <v/>
      </c>
      <c r="H4140" s="136" t="str">
        <f>IFERROR(VLOOKUP(CONCATENATE(G4140,E4140),LOTES!$A$6:$F$1000,6,0),"")</f>
        <v/>
      </c>
      <c r="I4140" s="132" t="str">
        <f t="shared" si="467"/>
        <v/>
      </c>
      <c r="R4140" s="132" t="str">
        <f>IFERROR(VLOOKUP(Q4140,PROVEEDORES!$A$2:$B$100,2,0),"")</f>
        <v/>
      </c>
      <c r="U4140" s="127" t="str">
        <f>IFERROR(VLOOKUP(V4140,TRANSPORTE!$A$4:$B$99,2,0),"")</f>
        <v/>
      </c>
      <c r="Y4140" s="127" t="str">
        <f>IFERROR(VLOOKUP(V4140,TRANSPORTE!$A$4:$C$99,3,0),"")</f>
        <v/>
      </c>
      <c r="Z4140" s="127" t="str">
        <f>IFERROR(VLOOKUP(V4140,TRANSPORTE!$A$4:$D$99,4,0),"")</f>
        <v/>
      </c>
      <c r="AA4140" s="127" t="str">
        <f>IFERROR(VLOOKUP(V4140,TRANSPORTE!$A$4:$E$99,5,0),"")</f>
        <v/>
      </c>
      <c r="AB4140" s="127" t="str">
        <f t="shared" si="469"/>
        <v/>
      </c>
      <c r="AC4140" s="127" t="str">
        <f t="shared" si="468"/>
        <v/>
      </c>
      <c r="AE4140" s="132" t="str">
        <f t="shared" si="466"/>
        <v/>
      </c>
      <c r="AH4140" s="127" t="str">
        <f t="shared" si="465"/>
        <v/>
      </c>
    </row>
    <row r="4141" spans="2:34" x14ac:dyDescent="0.3">
      <c r="B4141" s="127" t="str">
        <f t="shared" si="463"/>
        <v/>
      </c>
      <c r="C4141" s="127" t="str">
        <f t="shared" si="464"/>
        <v/>
      </c>
      <c r="E4141" s="159"/>
      <c r="F4141" s="148" t="str">
        <f>IFERROR(VLOOKUP(CONCATENATE(G4141,E4141),LOTES!$A$6:$D$1002,4,0),"")</f>
        <v/>
      </c>
      <c r="H4141" s="136" t="str">
        <f>IFERROR(VLOOKUP(CONCATENATE(G4141,E4141),LOTES!$A$6:$F$1000,6,0),"")</f>
        <v/>
      </c>
      <c r="I4141" s="132" t="str">
        <f t="shared" si="467"/>
        <v/>
      </c>
      <c r="R4141" s="132" t="str">
        <f>IFERROR(VLOOKUP(Q4141,PROVEEDORES!$A$2:$B$100,2,0),"")</f>
        <v/>
      </c>
      <c r="U4141" s="127" t="str">
        <f>IFERROR(VLOOKUP(V4141,TRANSPORTE!$A$4:$B$99,2,0),"")</f>
        <v/>
      </c>
      <c r="Y4141" s="127" t="str">
        <f>IFERROR(VLOOKUP(V4141,TRANSPORTE!$A$4:$C$99,3,0),"")</f>
        <v/>
      </c>
      <c r="Z4141" s="127" t="str">
        <f>IFERROR(VLOOKUP(V4141,TRANSPORTE!$A$4:$D$99,4,0),"")</f>
        <v/>
      </c>
      <c r="AA4141" s="127" t="str">
        <f>IFERROR(VLOOKUP(V4141,TRANSPORTE!$A$4:$E$99,5,0),"")</f>
        <v/>
      </c>
      <c r="AB4141" s="127" t="str">
        <f t="shared" si="469"/>
        <v/>
      </c>
      <c r="AC4141" s="127" t="str">
        <f t="shared" si="468"/>
        <v/>
      </c>
      <c r="AE4141" s="132" t="str">
        <f t="shared" si="466"/>
        <v/>
      </c>
      <c r="AH4141" s="127" t="str">
        <f t="shared" si="465"/>
        <v/>
      </c>
    </row>
    <row r="4142" spans="2:34" x14ac:dyDescent="0.3">
      <c r="B4142" s="127" t="str">
        <f t="shared" si="463"/>
        <v/>
      </c>
      <c r="C4142" s="127" t="str">
        <f t="shared" si="464"/>
        <v/>
      </c>
      <c r="E4142" s="159"/>
      <c r="F4142" s="148" t="str">
        <f>IFERROR(VLOOKUP(CONCATENATE(G4142,E4142),LOTES!$A$6:$D$1002,4,0),"")</f>
        <v/>
      </c>
      <c r="H4142" s="136" t="str">
        <f>IFERROR(VLOOKUP(CONCATENATE(G4142,E4142),LOTES!$A$6:$F$1000,6,0),"")</f>
        <v/>
      </c>
      <c r="I4142" s="132" t="str">
        <f t="shared" si="467"/>
        <v/>
      </c>
      <c r="R4142" s="132" t="str">
        <f>IFERROR(VLOOKUP(Q4142,PROVEEDORES!$A$2:$B$100,2,0),"")</f>
        <v/>
      </c>
      <c r="U4142" s="127" t="str">
        <f>IFERROR(VLOOKUP(V4142,TRANSPORTE!$A$4:$B$99,2,0),"")</f>
        <v/>
      </c>
      <c r="Y4142" s="127" t="str">
        <f>IFERROR(VLOOKUP(V4142,TRANSPORTE!$A$4:$C$99,3,0),"")</f>
        <v/>
      </c>
      <c r="Z4142" s="127" t="str">
        <f>IFERROR(VLOOKUP(V4142,TRANSPORTE!$A$4:$D$99,4,0),"")</f>
        <v/>
      </c>
      <c r="AA4142" s="127" t="str">
        <f>IFERROR(VLOOKUP(V4142,TRANSPORTE!$A$4:$E$99,5,0),"")</f>
        <v/>
      </c>
      <c r="AB4142" s="127" t="str">
        <f t="shared" si="469"/>
        <v/>
      </c>
      <c r="AC4142" s="127" t="str">
        <f t="shared" si="468"/>
        <v/>
      </c>
      <c r="AE4142" s="132" t="str">
        <f t="shared" si="466"/>
        <v/>
      </c>
      <c r="AH4142" s="127" t="str">
        <f t="shared" si="465"/>
        <v/>
      </c>
    </row>
    <row r="4143" spans="2:34" x14ac:dyDescent="0.3">
      <c r="B4143" s="127" t="str">
        <f t="shared" si="463"/>
        <v/>
      </c>
      <c r="C4143" s="127" t="str">
        <f t="shared" si="464"/>
        <v/>
      </c>
      <c r="E4143" s="159"/>
      <c r="F4143" s="148" t="str">
        <f>IFERROR(VLOOKUP(CONCATENATE(G4143,E4143),LOTES!$A$6:$D$1002,4,0),"")</f>
        <v/>
      </c>
      <c r="H4143" s="136" t="str">
        <f>IFERROR(VLOOKUP(CONCATENATE(G4143,E4143),LOTES!$A$6:$F$1000,6,0),"")</f>
        <v/>
      </c>
      <c r="I4143" s="132" t="str">
        <f t="shared" si="467"/>
        <v/>
      </c>
      <c r="R4143" s="132" t="str">
        <f>IFERROR(VLOOKUP(Q4143,PROVEEDORES!$A$2:$B$100,2,0),"")</f>
        <v/>
      </c>
      <c r="U4143" s="127" t="str">
        <f>IFERROR(VLOOKUP(V4143,TRANSPORTE!$A$4:$B$99,2,0),"")</f>
        <v/>
      </c>
      <c r="Y4143" s="127" t="str">
        <f>IFERROR(VLOOKUP(V4143,TRANSPORTE!$A$4:$C$99,3,0),"")</f>
        <v/>
      </c>
      <c r="Z4143" s="127" t="str">
        <f>IFERROR(VLOOKUP(V4143,TRANSPORTE!$A$4:$D$99,4,0),"")</f>
        <v/>
      </c>
      <c r="AA4143" s="127" t="str">
        <f>IFERROR(VLOOKUP(V4143,TRANSPORTE!$A$4:$E$99,5,0),"")</f>
        <v/>
      </c>
      <c r="AB4143" s="127" t="str">
        <f t="shared" si="469"/>
        <v/>
      </c>
      <c r="AC4143" s="127" t="str">
        <f t="shared" si="468"/>
        <v/>
      </c>
      <c r="AE4143" s="132" t="str">
        <f t="shared" si="466"/>
        <v/>
      </c>
      <c r="AH4143" s="127" t="str">
        <f t="shared" si="465"/>
        <v/>
      </c>
    </row>
    <row r="4144" spans="2:34" x14ac:dyDescent="0.3">
      <c r="B4144" s="127" t="str">
        <f t="shared" si="463"/>
        <v/>
      </c>
      <c r="C4144" s="127" t="str">
        <f t="shared" si="464"/>
        <v/>
      </c>
      <c r="E4144" s="159"/>
      <c r="F4144" s="148" t="str">
        <f>IFERROR(VLOOKUP(CONCATENATE(G4144,E4144),LOTES!$A$6:$D$1002,4,0),"")</f>
        <v/>
      </c>
      <c r="H4144" s="136" t="str">
        <f>IFERROR(VLOOKUP(CONCATENATE(G4144,E4144),LOTES!$A$6:$F$1000,6,0),"")</f>
        <v/>
      </c>
      <c r="I4144" s="132" t="str">
        <f t="shared" si="467"/>
        <v/>
      </c>
      <c r="R4144" s="132" t="str">
        <f>IFERROR(VLOOKUP(Q4144,PROVEEDORES!$A$2:$B$100,2,0),"")</f>
        <v/>
      </c>
      <c r="U4144" s="127" t="str">
        <f>IFERROR(VLOOKUP(V4144,TRANSPORTE!$A$4:$B$99,2,0),"")</f>
        <v/>
      </c>
      <c r="Y4144" s="127" t="str">
        <f>IFERROR(VLOOKUP(V4144,TRANSPORTE!$A$4:$C$99,3,0),"")</f>
        <v/>
      </c>
      <c r="Z4144" s="127" t="str">
        <f>IFERROR(VLOOKUP(V4144,TRANSPORTE!$A$4:$D$99,4,0),"")</f>
        <v/>
      </c>
      <c r="AA4144" s="127" t="str">
        <f>IFERROR(VLOOKUP(V4144,TRANSPORTE!$A$4:$E$99,5,0),"")</f>
        <v/>
      </c>
      <c r="AB4144" s="127" t="str">
        <f t="shared" si="469"/>
        <v/>
      </c>
      <c r="AC4144" s="127" t="str">
        <f t="shared" si="468"/>
        <v/>
      </c>
      <c r="AE4144" s="132" t="str">
        <f t="shared" si="466"/>
        <v/>
      </c>
      <c r="AH4144" s="127" t="str">
        <f t="shared" si="465"/>
        <v/>
      </c>
    </row>
    <row r="4145" spans="2:34" x14ac:dyDescent="0.3">
      <c r="B4145" s="127" t="str">
        <f t="shared" si="463"/>
        <v/>
      </c>
      <c r="C4145" s="127" t="str">
        <f t="shared" si="464"/>
        <v/>
      </c>
      <c r="E4145" s="159"/>
      <c r="F4145" s="148" t="str">
        <f>IFERROR(VLOOKUP(CONCATENATE(G4145,E4145),LOTES!$A$6:$D$1002,4,0),"")</f>
        <v/>
      </c>
      <c r="H4145" s="136" t="str">
        <f>IFERROR(VLOOKUP(CONCATENATE(G4145,E4145),LOTES!$A$6:$F$1000,6,0),"")</f>
        <v/>
      </c>
      <c r="I4145" s="132" t="str">
        <f t="shared" si="467"/>
        <v/>
      </c>
      <c r="R4145" s="132" t="str">
        <f>IFERROR(VLOOKUP(Q4145,PROVEEDORES!$A$2:$B$100,2,0),"")</f>
        <v/>
      </c>
      <c r="U4145" s="127" t="str">
        <f>IFERROR(VLOOKUP(V4145,TRANSPORTE!$A$4:$B$99,2,0),"")</f>
        <v/>
      </c>
      <c r="Y4145" s="127" t="str">
        <f>IFERROR(VLOOKUP(V4145,TRANSPORTE!$A$4:$C$99,3,0),"")</f>
        <v/>
      </c>
      <c r="Z4145" s="127" t="str">
        <f>IFERROR(VLOOKUP(V4145,TRANSPORTE!$A$4:$D$99,4,0),"")</f>
        <v/>
      </c>
      <c r="AA4145" s="127" t="str">
        <f>IFERROR(VLOOKUP(V4145,TRANSPORTE!$A$4:$E$99,5,0),"")</f>
        <v/>
      </c>
      <c r="AB4145" s="127" t="str">
        <f t="shared" si="469"/>
        <v/>
      </c>
      <c r="AC4145" s="127" t="str">
        <f t="shared" si="468"/>
        <v/>
      </c>
      <c r="AE4145" s="132" t="str">
        <f t="shared" si="466"/>
        <v/>
      </c>
      <c r="AH4145" s="127" t="str">
        <f t="shared" si="465"/>
        <v/>
      </c>
    </row>
    <row r="4146" spans="2:34" x14ac:dyDescent="0.3">
      <c r="B4146" s="127" t="str">
        <f t="shared" si="463"/>
        <v/>
      </c>
      <c r="C4146" s="127" t="str">
        <f t="shared" si="464"/>
        <v/>
      </c>
      <c r="E4146" s="159"/>
      <c r="F4146" s="148" t="str">
        <f>IFERROR(VLOOKUP(CONCATENATE(G4146,E4146),LOTES!$A$6:$D$1002,4,0),"")</f>
        <v/>
      </c>
      <c r="H4146" s="136" t="str">
        <f>IFERROR(VLOOKUP(CONCATENATE(G4146,E4146),LOTES!$A$6:$F$1000,6,0),"")</f>
        <v/>
      </c>
      <c r="I4146" s="132" t="str">
        <f t="shared" si="467"/>
        <v/>
      </c>
      <c r="R4146" s="132" t="str">
        <f>IFERROR(VLOOKUP(Q4146,PROVEEDORES!$A$2:$B$100,2,0),"")</f>
        <v/>
      </c>
      <c r="U4146" s="127" t="str">
        <f>IFERROR(VLOOKUP(V4146,TRANSPORTE!$A$4:$B$99,2,0),"")</f>
        <v/>
      </c>
      <c r="Y4146" s="127" t="str">
        <f>IFERROR(VLOOKUP(V4146,TRANSPORTE!$A$4:$C$99,3,0),"")</f>
        <v/>
      </c>
      <c r="Z4146" s="127" t="str">
        <f>IFERROR(VLOOKUP(V4146,TRANSPORTE!$A$4:$D$99,4,0),"")</f>
        <v/>
      </c>
      <c r="AA4146" s="127" t="str">
        <f>IFERROR(VLOOKUP(V4146,TRANSPORTE!$A$4:$E$99,5,0),"")</f>
        <v/>
      </c>
      <c r="AB4146" s="127" t="str">
        <f t="shared" si="469"/>
        <v/>
      </c>
      <c r="AC4146" s="127" t="str">
        <f t="shared" si="468"/>
        <v/>
      </c>
      <c r="AE4146" s="132" t="str">
        <f t="shared" si="466"/>
        <v/>
      </c>
      <c r="AH4146" s="127" t="str">
        <f t="shared" si="465"/>
        <v/>
      </c>
    </row>
    <row r="4147" spans="2:34" x14ac:dyDescent="0.3">
      <c r="B4147" s="127" t="str">
        <f t="shared" si="463"/>
        <v/>
      </c>
      <c r="C4147" s="127" t="str">
        <f t="shared" si="464"/>
        <v/>
      </c>
      <c r="E4147" s="159"/>
      <c r="F4147" s="148" t="str">
        <f>IFERROR(VLOOKUP(CONCATENATE(G4147,E4147),LOTES!$A$6:$D$1002,4,0),"")</f>
        <v/>
      </c>
      <c r="H4147" s="136" t="str">
        <f>IFERROR(VLOOKUP(CONCATENATE(G4147,E4147),LOTES!$A$6:$F$1000,6,0),"")</f>
        <v/>
      </c>
      <c r="I4147" s="132" t="str">
        <f t="shared" si="467"/>
        <v/>
      </c>
      <c r="R4147" s="132" t="str">
        <f>IFERROR(VLOOKUP(Q4147,PROVEEDORES!$A$2:$B$100,2,0),"")</f>
        <v/>
      </c>
      <c r="U4147" s="127" t="str">
        <f>IFERROR(VLOOKUP(V4147,TRANSPORTE!$A$4:$B$99,2,0),"")</f>
        <v/>
      </c>
      <c r="Y4147" s="127" t="str">
        <f>IFERROR(VLOOKUP(V4147,TRANSPORTE!$A$4:$C$99,3,0),"")</f>
        <v/>
      </c>
      <c r="Z4147" s="127" t="str">
        <f>IFERROR(VLOOKUP(V4147,TRANSPORTE!$A$4:$D$99,4,0),"")</f>
        <v/>
      </c>
      <c r="AA4147" s="127" t="str">
        <f>IFERROR(VLOOKUP(V4147,TRANSPORTE!$A$4:$E$99,5,0),"")</f>
        <v/>
      </c>
      <c r="AB4147" s="127" t="str">
        <f t="shared" si="469"/>
        <v/>
      </c>
      <c r="AC4147" s="127" t="str">
        <f t="shared" si="468"/>
        <v/>
      </c>
      <c r="AE4147" s="132" t="str">
        <f t="shared" si="466"/>
        <v/>
      </c>
      <c r="AH4147" s="127" t="str">
        <f t="shared" si="465"/>
        <v/>
      </c>
    </row>
    <row r="4148" spans="2:34" x14ac:dyDescent="0.3">
      <c r="B4148" s="127" t="str">
        <f t="shared" si="463"/>
        <v/>
      </c>
      <c r="C4148" s="127" t="str">
        <f t="shared" si="464"/>
        <v/>
      </c>
      <c r="E4148" s="159"/>
      <c r="F4148" s="148" t="str">
        <f>IFERROR(VLOOKUP(CONCATENATE(G4148,E4148),LOTES!$A$6:$D$1002,4,0),"")</f>
        <v/>
      </c>
      <c r="H4148" s="136" t="str">
        <f>IFERROR(VLOOKUP(CONCATENATE(G4148,E4148),LOTES!$A$6:$F$1000,6,0),"")</f>
        <v/>
      </c>
      <c r="I4148" s="132" t="str">
        <f t="shared" si="467"/>
        <v/>
      </c>
      <c r="R4148" s="132" t="str">
        <f>IFERROR(VLOOKUP(Q4148,PROVEEDORES!$A$2:$B$100,2,0),"")</f>
        <v/>
      </c>
      <c r="U4148" s="127" t="str">
        <f>IFERROR(VLOOKUP(V4148,TRANSPORTE!$A$4:$B$99,2,0),"")</f>
        <v/>
      </c>
      <c r="Y4148" s="127" t="str">
        <f>IFERROR(VLOOKUP(V4148,TRANSPORTE!$A$4:$C$99,3,0),"")</f>
        <v/>
      </c>
      <c r="Z4148" s="127" t="str">
        <f>IFERROR(VLOOKUP(V4148,TRANSPORTE!$A$4:$D$99,4,0),"")</f>
        <v/>
      </c>
      <c r="AA4148" s="127" t="str">
        <f>IFERROR(VLOOKUP(V4148,TRANSPORTE!$A$4:$E$99,5,0),"")</f>
        <v/>
      </c>
      <c r="AB4148" s="127" t="str">
        <f t="shared" si="469"/>
        <v/>
      </c>
      <c r="AC4148" s="127" t="str">
        <f t="shared" si="468"/>
        <v/>
      </c>
      <c r="AE4148" s="132" t="str">
        <f t="shared" si="466"/>
        <v/>
      </c>
      <c r="AH4148" s="127" t="str">
        <f t="shared" si="465"/>
        <v/>
      </c>
    </row>
    <row r="4149" spans="2:34" x14ac:dyDescent="0.3">
      <c r="B4149" s="127" t="str">
        <f t="shared" si="463"/>
        <v/>
      </c>
      <c r="C4149" s="127" t="str">
        <f t="shared" si="464"/>
        <v/>
      </c>
      <c r="E4149" s="159"/>
      <c r="F4149" s="148" t="str">
        <f>IFERROR(VLOOKUP(CONCATENATE(G4149,E4149),LOTES!$A$6:$D$1002,4,0),"")</f>
        <v/>
      </c>
      <c r="H4149" s="136" t="str">
        <f>IFERROR(VLOOKUP(CONCATENATE(G4149,E4149),LOTES!$A$6:$F$1000,6,0),"")</f>
        <v/>
      </c>
      <c r="I4149" s="132" t="str">
        <f t="shared" si="467"/>
        <v/>
      </c>
      <c r="R4149" s="132" t="str">
        <f>IFERROR(VLOOKUP(Q4149,PROVEEDORES!$A$2:$B$100,2,0),"")</f>
        <v/>
      </c>
      <c r="U4149" s="127" t="str">
        <f>IFERROR(VLOOKUP(V4149,TRANSPORTE!$A$4:$B$99,2,0),"")</f>
        <v/>
      </c>
      <c r="Y4149" s="127" t="str">
        <f>IFERROR(VLOOKUP(V4149,TRANSPORTE!$A$4:$C$99,3,0),"")</f>
        <v/>
      </c>
      <c r="Z4149" s="127" t="str">
        <f>IFERROR(VLOOKUP(V4149,TRANSPORTE!$A$4:$D$99,4,0),"")</f>
        <v/>
      </c>
      <c r="AA4149" s="127" t="str">
        <f>IFERROR(VLOOKUP(V4149,TRANSPORTE!$A$4:$E$99,5,0),"")</f>
        <v/>
      </c>
      <c r="AB4149" s="127" t="str">
        <f t="shared" si="469"/>
        <v/>
      </c>
      <c r="AC4149" s="127" t="str">
        <f t="shared" si="468"/>
        <v/>
      </c>
      <c r="AE4149" s="132" t="str">
        <f t="shared" si="466"/>
        <v/>
      </c>
      <c r="AH4149" s="127" t="str">
        <f t="shared" si="465"/>
        <v/>
      </c>
    </row>
    <row r="4150" spans="2:34" x14ac:dyDescent="0.3">
      <c r="B4150" s="127" t="str">
        <f t="shared" si="463"/>
        <v/>
      </c>
      <c r="C4150" s="127" t="str">
        <f t="shared" si="464"/>
        <v/>
      </c>
      <c r="E4150" s="159"/>
      <c r="F4150" s="148" t="str">
        <f>IFERROR(VLOOKUP(CONCATENATE(G4150,E4150),LOTES!$A$6:$D$1002,4,0),"")</f>
        <v/>
      </c>
      <c r="H4150" s="136" t="str">
        <f>IFERROR(VLOOKUP(CONCATENATE(G4150,E4150),LOTES!$A$6:$F$1000,6,0),"")</f>
        <v/>
      </c>
      <c r="I4150" s="132" t="str">
        <f t="shared" si="467"/>
        <v/>
      </c>
      <c r="R4150" s="132" t="str">
        <f>IFERROR(VLOOKUP(Q4150,PROVEEDORES!$A$2:$B$100,2,0),"")</f>
        <v/>
      </c>
      <c r="U4150" s="127" t="str">
        <f>IFERROR(VLOOKUP(V4150,TRANSPORTE!$A$4:$B$99,2,0),"")</f>
        <v/>
      </c>
      <c r="Y4150" s="127" t="str">
        <f>IFERROR(VLOOKUP(V4150,TRANSPORTE!$A$4:$C$99,3,0),"")</f>
        <v/>
      </c>
      <c r="Z4150" s="127" t="str">
        <f>IFERROR(VLOOKUP(V4150,TRANSPORTE!$A$4:$D$99,4,0),"")</f>
        <v/>
      </c>
      <c r="AA4150" s="127" t="str">
        <f>IFERROR(VLOOKUP(V4150,TRANSPORTE!$A$4:$E$99,5,0),"")</f>
        <v/>
      </c>
      <c r="AB4150" s="127" t="str">
        <f t="shared" si="469"/>
        <v/>
      </c>
      <c r="AC4150" s="127" t="str">
        <f t="shared" si="468"/>
        <v/>
      </c>
      <c r="AE4150" s="132" t="str">
        <f t="shared" si="466"/>
        <v/>
      </c>
      <c r="AH4150" s="127" t="str">
        <f t="shared" si="465"/>
        <v/>
      </c>
    </row>
    <row r="4151" spans="2:34" x14ac:dyDescent="0.3">
      <c r="B4151" s="127" t="str">
        <f t="shared" si="463"/>
        <v/>
      </c>
      <c r="C4151" s="127" t="str">
        <f t="shared" si="464"/>
        <v/>
      </c>
      <c r="E4151" s="159"/>
      <c r="F4151" s="148" t="str">
        <f>IFERROR(VLOOKUP(CONCATENATE(G4151,E4151),LOTES!$A$6:$D$1002,4,0),"")</f>
        <v/>
      </c>
      <c r="H4151" s="136" t="str">
        <f>IFERROR(VLOOKUP(CONCATENATE(G4151,E4151),LOTES!$A$6:$F$1000,6,0),"")</f>
        <v/>
      </c>
      <c r="I4151" s="132" t="str">
        <f t="shared" si="467"/>
        <v/>
      </c>
      <c r="R4151" s="132" t="str">
        <f>IFERROR(VLOOKUP(Q4151,PROVEEDORES!$A$2:$B$100,2,0),"")</f>
        <v/>
      </c>
      <c r="U4151" s="127" t="str">
        <f>IFERROR(VLOOKUP(V4151,TRANSPORTE!$A$4:$B$99,2,0),"")</f>
        <v/>
      </c>
      <c r="Y4151" s="127" t="str">
        <f>IFERROR(VLOOKUP(V4151,TRANSPORTE!$A$4:$C$99,3,0),"")</f>
        <v/>
      </c>
      <c r="Z4151" s="127" t="str">
        <f>IFERROR(VLOOKUP(V4151,TRANSPORTE!$A$4:$D$99,4,0),"")</f>
        <v/>
      </c>
      <c r="AA4151" s="127" t="str">
        <f>IFERROR(VLOOKUP(V4151,TRANSPORTE!$A$4:$E$99,5,0),"")</f>
        <v/>
      </c>
      <c r="AB4151" s="127" t="str">
        <f t="shared" si="469"/>
        <v/>
      </c>
      <c r="AC4151" s="127" t="str">
        <f t="shared" si="468"/>
        <v/>
      </c>
      <c r="AE4151" s="132" t="str">
        <f t="shared" si="466"/>
        <v/>
      </c>
      <c r="AH4151" s="127" t="str">
        <f t="shared" si="465"/>
        <v/>
      </c>
    </row>
    <row r="4152" spans="2:34" x14ac:dyDescent="0.3">
      <c r="B4152" s="127" t="str">
        <f t="shared" si="463"/>
        <v/>
      </c>
      <c r="C4152" s="127" t="str">
        <f t="shared" si="464"/>
        <v/>
      </c>
      <c r="E4152" s="159"/>
      <c r="F4152" s="148" t="str">
        <f>IFERROR(VLOOKUP(CONCATENATE(G4152,E4152),LOTES!$A$6:$D$1002,4,0),"")</f>
        <v/>
      </c>
      <c r="H4152" s="136" t="str">
        <f>IFERROR(VLOOKUP(CONCATENATE(G4152,E4152),LOTES!$A$6:$F$1000,6,0),"")</f>
        <v/>
      </c>
      <c r="I4152" s="132" t="str">
        <f t="shared" si="467"/>
        <v/>
      </c>
      <c r="R4152" s="132" t="str">
        <f>IFERROR(VLOOKUP(Q4152,PROVEEDORES!$A$2:$B$100,2,0),"")</f>
        <v/>
      </c>
      <c r="U4152" s="127" t="str">
        <f>IFERROR(VLOOKUP(V4152,TRANSPORTE!$A$4:$B$99,2,0),"")</f>
        <v/>
      </c>
      <c r="Y4152" s="127" t="str">
        <f>IFERROR(VLOOKUP(V4152,TRANSPORTE!$A$4:$C$99,3,0),"")</f>
        <v/>
      </c>
      <c r="Z4152" s="127" t="str">
        <f>IFERROR(VLOOKUP(V4152,TRANSPORTE!$A$4:$D$99,4,0),"")</f>
        <v/>
      </c>
      <c r="AA4152" s="127" t="str">
        <f>IFERROR(VLOOKUP(V4152,TRANSPORTE!$A$4:$E$99,5,0),"")</f>
        <v/>
      </c>
      <c r="AB4152" s="127" t="str">
        <f t="shared" si="469"/>
        <v/>
      </c>
      <c r="AC4152" s="127" t="str">
        <f t="shared" si="468"/>
        <v/>
      </c>
      <c r="AE4152" s="132" t="str">
        <f t="shared" si="466"/>
        <v/>
      </c>
      <c r="AH4152" s="127" t="str">
        <f t="shared" si="465"/>
        <v/>
      </c>
    </row>
    <row r="4153" spans="2:34" x14ac:dyDescent="0.3">
      <c r="B4153" s="127" t="str">
        <f t="shared" si="463"/>
        <v/>
      </c>
      <c r="C4153" s="127" t="str">
        <f t="shared" si="464"/>
        <v/>
      </c>
      <c r="E4153" s="159"/>
      <c r="F4153" s="148" t="str">
        <f>IFERROR(VLOOKUP(CONCATENATE(G4153,E4153),LOTES!$A$6:$D$1002,4,0),"")</f>
        <v/>
      </c>
      <c r="H4153" s="136" t="str">
        <f>IFERROR(VLOOKUP(CONCATENATE(G4153,E4153),LOTES!$A$6:$F$1000,6,0),"")</f>
        <v/>
      </c>
      <c r="I4153" s="132" t="str">
        <f t="shared" si="467"/>
        <v/>
      </c>
      <c r="R4153" s="132" t="str">
        <f>IFERROR(VLOOKUP(Q4153,PROVEEDORES!$A$2:$B$100,2,0),"")</f>
        <v/>
      </c>
      <c r="U4153" s="127" t="str">
        <f>IFERROR(VLOOKUP(V4153,TRANSPORTE!$A$4:$B$99,2,0),"")</f>
        <v/>
      </c>
      <c r="Y4153" s="127" t="str">
        <f>IFERROR(VLOOKUP(V4153,TRANSPORTE!$A$4:$C$99,3,0),"")</f>
        <v/>
      </c>
      <c r="Z4153" s="127" t="str">
        <f>IFERROR(VLOOKUP(V4153,TRANSPORTE!$A$4:$D$99,4,0),"")</f>
        <v/>
      </c>
      <c r="AA4153" s="127" t="str">
        <f>IFERROR(VLOOKUP(V4153,TRANSPORTE!$A$4:$E$99,5,0),"")</f>
        <v/>
      </c>
      <c r="AB4153" s="127" t="str">
        <f t="shared" si="469"/>
        <v/>
      </c>
      <c r="AC4153" s="127" t="str">
        <f t="shared" si="468"/>
        <v/>
      </c>
      <c r="AE4153" s="132" t="str">
        <f t="shared" si="466"/>
        <v/>
      </c>
      <c r="AH4153" s="127" t="str">
        <f t="shared" si="465"/>
        <v/>
      </c>
    </row>
    <row r="4154" spans="2:34" x14ac:dyDescent="0.3">
      <c r="B4154" s="127" t="str">
        <f t="shared" si="463"/>
        <v/>
      </c>
      <c r="C4154" s="127" t="str">
        <f t="shared" si="464"/>
        <v/>
      </c>
      <c r="E4154" s="159"/>
      <c r="F4154" s="148" t="str">
        <f>IFERROR(VLOOKUP(CONCATENATE(G4154,E4154),LOTES!$A$6:$D$1002,4,0),"")</f>
        <v/>
      </c>
      <c r="H4154" s="136" t="str">
        <f>IFERROR(VLOOKUP(CONCATENATE(G4154,E4154),LOTES!$A$6:$F$1000,6,0),"")</f>
        <v/>
      </c>
      <c r="I4154" s="132" t="str">
        <f t="shared" si="467"/>
        <v/>
      </c>
      <c r="R4154" s="132" t="str">
        <f>IFERROR(VLOOKUP(Q4154,PROVEEDORES!$A$2:$B$100,2,0),"")</f>
        <v/>
      </c>
      <c r="U4154" s="127" t="str">
        <f>IFERROR(VLOOKUP(V4154,TRANSPORTE!$A$4:$B$99,2,0),"")</f>
        <v/>
      </c>
      <c r="Y4154" s="127" t="str">
        <f>IFERROR(VLOOKUP(V4154,TRANSPORTE!$A$4:$C$99,3,0),"")</f>
        <v/>
      </c>
      <c r="Z4154" s="127" t="str">
        <f>IFERROR(VLOOKUP(V4154,TRANSPORTE!$A$4:$D$99,4,0),"")</f>
        <v/>
      </c>
      <c r="AA4154" s="127" t="str">
        <f>IFERROR(VLOOKUP(V4154,TRANSPORTE!$A$4:$E$99,5,0),"")</f>
        <v/>
      </c>
      <c r="AB4154" s="127" t="str">
        <f t="shared" si="469"/>
        <v/>
      </c>
      <c r="AC4154" s="127" t="str">
        <f t="shared" si="468"/>
        <v/>
      </c>
      <c r="AE4154" s="132" t="str">
        <f t="shared" si="466"/>
        <v/>
      </c>
      <c r="AH4154" s="127" t="str">
        <f t="shared" si="465"/>
        <v/>
      </c>
    </row>
    <row r="4155" spans="2:34" x14ac:dyDescent="0.3">
      <c r="B4155" s="127" t="str">
        <f t="shared" si="463"/>
        <v/>
      </c>
      <c r="C4155" s="127" t="str">
        <f t="shared" si="464"/>
        <v/>
      </c>
      <c r="E4155" s="159"/>
      <c r="F4155" s="148" t="str">
        <f>IFERROR(VLOOKUP(CONCATENATE(G4155,E4155),LOTES!$A$6:$D$1002,4,0),"")</f>
        <v/>
      </c>
      <c r="H4155" s="136" t="str">
        <f>IFERROR(VLOOKUP(CONCATENATE(G4155,E4155),LOTES!$A$6:$F$1000,6,0),"")</f>
        <v/>
      </c>
      <c r="I4155" s="132" t="str">
        <f t="shared" si="467"/>
        <v/>
      </c>
      <c r="R4155" s="132" t="str">
        <f>IFERROR(VLOOKUP(Q4155,PROVEEDORES!$A$2:$B$100,2,0),"")</f>
        <v/>
      </c>
      <c r="U4155" s="127" t="str">
        <f>IFERROR(VLOOKUP(V4155,TRANSPORTE!$A$4:$B$99,2,0),"")</f>
        <v/>
      </c>
      <c r="Y4155" s="127" t="str">
        <f>IFERROR(VLOOKUP(V4155,TRANSPORTE!$A$4:$C$99,3,0),"")</f>
        <v/>
      </c>
      <c r="Z4155" s="127" t="str">
        <f>IFERROR(VLOOKUP(V4155,TRANSPORTE!$A$4:$D$99,4,0),"")</f>
        <v/>
      </c>
      <c r="AA4155" s="127" t="str">
        <f>IFERROR(VLOOKUP(V4155,TRANSPORTE!$A$4:$E$99,5,0),"")</f>
        <v/>
      </c>
      <c r="AB4155" s="127" t="str">
        <f t="shared" si="469"/>
        <v/>
      </c>
      <c r="AC4155" s="127" t="str">
        <f t="shared" si="468"/>
        <v/>
      </c>
      <c r="AE4155" s="132" t="str">
        <f t="shared" si="466"/>
        <v/>
      </c>
      <c r="AH4155" s="127" t="str">
        <f t="shared" si="465"/>
        <v/>
      </c>
    </row>
    <row r="4156" spans="2:34" x14ac:dyDescent="0.3">
      <c r="B4156" s="127" t="str">
        <f t="shared" si="463"/>
        <v/>
      </c>
      <c r="C4156" s="127" t="str">
        <f t="shared" si="464"/>
        <v/>
      </c>
      <c r="E4156" s="159"/>
      <c r="F4156" s="148" t="str">
        <f>IFERROR(VLOOKUP(CONCATENATE(G4156,E4156),LOTES!$A$6:$D$1002,4,0),"")</f>
        <v/>
      </c>
      <c r="H4156" s="136" t="str">
        <f>IFERROR(VLOOKUP(CONCATENATE(G4156,E4156),LOTES!$A$6:$F$1000,6,0),"")</f>
        <v/>
      </c>
      <c r="I4156" s="132" t="str">
        <f t="shared" si="467"/>
        <v/>
      </c>
      <c r="R4156" s="132" t="str">
        <f>IFERROR(VLOOKUP(Q4156,PROVEEDORES!$A$2:$B$100,2,0),"")</f>
        <v/>
      </c>
      <c r="U4156" s="127" t="str">
        <f>IFERROR(VLOOKUP(V4156,TRANSPORTE!$A$4:$B$99,2,0),"")</f>
        <v/>
      </c>
      <c r="Y4156" s="127" t="str">
        <f>IFERROR(VLOOKUP(V4156,TRANSPORTE!$A$4:$C$99,3,0),"")</f>
        <v/>
      </c>
      <c r="Z4156" s="127" t="str">
        <f>IFERROR(VLOOKUP(V4156,TRANSPORTE!$A$4:$D$99,4,0),"")</f>
        <v/>
      </c>
      <c r="AA4156" s="127" t="str">
        <f>IFERROR(VLOOKUP(V4156,TRANSPORTE!$A$4:$E$99,5,0),"")</f>
        <v/>
      </c>
      <c r="AB4156" s="127" t="str">
        <f t="shared" si="469"/>
        <v/>
      </c>
      <c r="AC4156" s="127" t="str">
        <f t="shared" si="468"/>
        <v/>
      </c>
      <c r="AE4156" s="132" t="str">
        <f t="shared" si="466"/>
        <v/>
      </c>
      <c r="AH4156" s="127" t="str">
        <f t="shared" si="465"/>
        <v/>
      </c>
    </row>
    <row r="4157" spans="2:34" x14ac:dyDescent="0.3">
      <c r="B4157" s="127" t="str">
        <f t="shared" si="463"/>
        <v/>
      </c>
      <c r="C4157" s="127" t="str">
        <f t="shared" si="464"/>
        <v/>
      </c>
      <c r="E4157" s="159"/>
      <c r="F4157" s="148" t="str">
        <f>IFERROR(VLOOKUP(CONCATENATE(G4157,E4157),LOTES!$A$6:$D$1002,4,0),"")</f>
        <v/>
      </c>
      <c r="H4157" s="136" t="str">
        <f>IFERROR(VLOOKUP(CONCATENATE(G4157,E4157),LOTES!$A$6:$F$1000,6,0),"")</f>
        <v/>
      </c>
      <c r="I4157" s="132" t="str">
        <f t="shared" si="467"/>
        <v/>
      </c>
      <c r="R4157" s="132" t="str">
        <f>IFERROR(VLOOKUP(Q4157,PROVEEDORES!$A$2:$B$100,2,0),"")</f>
        <v/>
      </c>
      <c r="U4157" s="127" t="str">
        <f>IFERROR(VLOOKUP(V4157,TRANSPORTE!$A$4:$B$99,2,0),"")</f>
        <v/>
      </c>
      <c r="Y4157" s="127" t="str">
        <f>IFERROR(VLOOKUP(V4157,TRANSPORTE!$A$4:$C$99,3,0),"")</f>
        <v/>
      </c>
      <c r="Z4157" s="127" t="str">
        <f>IFERROR(VLOOKUP(V4157,TRANSPORTE!$A$4:$D$99,4,0),"")</f>
        <v/>
      </c>
      <c r="AA4157" s="127" t="str">
        <f>IFERROR(VLOOKUP(V4157,TRANSPORTE!$A$4:$E$99,5,0),"")</f>
        <v/>
      </c>
      <c r="AB4157" s="127" t="str">
        <f t="shared" si="469"/>
        <v/>
      </c>
      <c r="AC4157" s="127" t="str">
        <f t="shared" si="468"/>
        <v/>
      </c>
      <c r="AE4157" s="132" t="str">
        <f t="shared" si="466"/>
        <v/>
      </c>
      <c r="AH4157" s="127" t="str">
        <f t="shared" si="465"/>
        <v/>
      </c>
    </row>
    <row r="4158" spans="2:34" x14ac:dyDescent="0.3">
      <c r="B4158" s="127" t="str">
        <f t="shared" si="463"/>
        <v/>
      </c>
      <c r="C4158" s="127" t="str">
        <f t="shared" si="464"/>
        <v/>
      </c>
      <c r="E4158" s="159"/>
      <c r="F4158" s="148" t="str">
        <f>IFERROR(VLOOKUP(CONCATENATE(G4158,E4158),LOTES!$A$6:$D$1002,4,0),"")</f>
        <v/>
      </c>
      <c r="H4158" s="136" t="str">
        <f>IFERROR(VLOOKUP(CONCATENATE(G4158,E4158),LOTES!$A$6:$F$1000,6,0),"")</f>
        <v/>
      </c>
      <c r="I4158" s="132" t="str">
        <f t="shared" si="467"/>
        <v/>
      </c>
      <c r="R4158" s="132" t="str">
        <f>IFERROR(VLOOKUP(Q4158,PROVEEDORES!$A$2:$B$100,2,0),"")</f>
        <v/>
      </c>
      <c r="U4158" s="127" t="str">
        <f>IFERROR(VLOOKUP(V4158,TRANSPORTE!$A$4:$B$99,2,0),"")</f>
        <v/>
      </c>
      <c r="Y4158" s="127" t="str">
        <f>IFERROR(VLOOKUP(V4158,TRANSPORTE!$A$4:$C$99,3,0),"")</f>
        <v/>
      </c>
      <c r="Z4158" s="127" t="str">
        <f>IFERROR(VLOOKUP(V4158,TRANSPORTE!$A$4:$D$99,4,0),"")</f>
        <v/>
      </c>
      <c r="AA4158" s="127" t="str">
        <f>IFERROR(VLOOKUP(V4158,TRANSPORTE!$A$4:$E$99,5,0),"")</f>
        <v/>
      </c>
      <c r="AB4158" s="127" t="str">
        <f t="shared" si="469"/>
        <v/>
      </c>
      <c r="AC4158" s="127" t="str">
        <f t="shared" si="468"/>
        <v/>
      </c>
      <c r="AE4158" s="132" t="str">
        <f t="shared" si="466"/>
        <v/>
      </c>
      <c r="AH4158" s="127" t="str">
        <f t="shared" si="465"/>
        <v/>
      </c>
    </row>
    <row r="4159" spans="2:34" x14ac:dyDescent="0.3">
      <c r="B4159" s="127" t="str">
        <f t="shared" ref="B4159:B4222" si="470">CONCATENATE(A4159,AB4159)</f>
        <v/>
      </c>
      <c r="C4159" s="127" t="str">
        <f t="shared" ref="C4159:C4222" si="471">CONCATENATE(N4159,I4159)</f>
        <v/>
      </c>
      <c r="E4159" s="159"/>
      <c r="F4159" s="148" t="str">
        <f>IFERROR(VLOOKUP(CONCATENATE(G4159,E4159),LOTES!$A$6:$D$1002,4,0),"")</f>
        <v/>
      </c>
      <c r="H4159" s="136" t="str">
        <f>IFERROR(VLOOKUP(CONCATENATE(G4159,E4159),LOTES!$A$6:$F$1000,6,0),"")</f>
        <v/>
      </c>
      <c r="I4159" s="132" t="str">
        <f t="shared" si="467"/>
        <v/>
      </c>
      <c r="R4159" s="132" t="str">
        <f>IFERROR(VLOOKUP(Q4159,PROVEEDORES!$A$2:$B$100,2,0),"")</f>
        <v/>
      </c>
      <c r="U4159" s="127" t="str">
        <f>IFERROR(VLOOKUP(V4159,TRANSPORTE!$A$4:$B$99,2,0),"")</f>
        <v/>
      </c>
      <c r="Y4159" s="127" t="str">
        <f>IFERROR(VLOOKUP(V4159,TRANSPORTE!$A$4:$C$99,3,0),"")</f>
        <v/>
      </c>
      <c r="Z4159" s="127" t="str">
        <f>IFERROR(VLOOKUP(V4159,TRANSPORTE!$A$4:$D$99,4,0),"")</f>
        <v/>
      </c>
      <c r="AA4159" s="127" t="str">
        <f>IFERROR(VLOOKUP(V4159,TRANSPORTE!$A$4:$E$99,5,0),"")</f>
        <v/>
      </c>
      <c r="AB4159" s="127" t="str">
        <f t="shared" si="469"/>
        <v/>
      </c>
      <c r="AC4159" s="127" t="str">
        <f t="shared" si="468"/>
        <v/>
      </c>
      <c r="AE4159" s="132" t="str">
        <f t="shared" si="466"/>
        <v/>
      </c>
      <c r="AH4159" s="127" t="str">
        <f t="shared" ref="AH4159:AH4222" si="472">CONCATENATE(N4159,F4159)</f>
        <v/>
      </c>
    </row>
    <row r="4160" spans="2:34" x14ac:dyDescent="0.3">
      <c r="B4160" s="127" t="str">
        <f t="shared" si="470"/>
        <v/>
      </c>
      <c r="C4160" s="127" t="str">
        <f t="shared" si="471"/>
        <v/>
      </c>
      <c r="E4160" s="159"/>
      <c r="F4160" s="148" t="str">
        <f>IFERROR(VLOOKUP(CONCATENATE(G4160,E4160),LOTES!$A$6:$D$1002,4,0),"")</f>
        <v/>
      </c>
      <c r="H4160" s="136" t="str">
        <f>IFERROR(VLOOKUP(CONCATENATE(G4160,E4160),LOTES!$A$6:$F$1000,6,0),"")</f>
        <v/>
      </c>
      <c r="I4160" s="132" t="str">
        <f t="shared" si="467"/>
        <v/>
      </c>
      <c r="R4160" s="132" t="str">
        <f>IFERROR(VLOOKUP(Q4160,PROVEEDORES!$A$2:$B$100,2,0),"")</f>
        <v/>
      </c>
      <c r="U4160" s="127" t="str">
        <f>IFERROR(VLOOKUP(V4160,TRANSPORTE!$A$4:$B$99,2,0),"")</f>
        <v/>
      </c>
      <c r="Y4160" s="127" t="str">
        <f>IFERROR(VLOOKUP(V4160,TRANSPORTE!$A$4:$C$99,3,0),"")</f>
        <v/>
      </c>
      <c r="Z4160" s="127" t="str">
        <f>IFERROR(VLOOKUP(V4160,TRANSPORTE!$A$4:$D$99,4,0),"")</f>
        <v/>
      </c>
      <c r="AA4160" s="127" t="str">
        <f>IFERROR(VLOOKUP(V4160,TRANSPORTE!$A$4:$E$99,5,0),"")</f>
        <v/>
      </c>
      <c r="AB4160" s="127" t="str">
        <f t="shared" si="469"/>
        <v/>
      </c>
      <c r="AC4160" s="127" t="str">
        <f t="shared" si="468"/>
        <v/>
      </c>
      <c r="AE4160" s="132" t="str">
        <f t="shared" si="466"/>
        <v/>
      </c>
      <c r="AH4160" s="127" t="str">
        <f t="shared" si="472"/>
        <v/>
      </c>
    </row>
    <row r="4161" spans="2:34" x14ac:dyDescent="0.3">
      <c r="B4161" s="127" t="str">
        <f t="shared" si="470"/>
        <v/>
      </c>
      <c r="C4161" s="127" t="str">
        <f t="shared" si="471"/>
        <v/>
      </c>
      <c r="E4161" s="159"/>
      <c r="F4161" s="148" t="str">
        <f>IFERROR(VLOOKUP(CONCATENATE(G4161,E4161),LOTES!$A$6:$D$1002,4,0),"")</f>
        <v/>
      </c>
      <c r="H4161" s="136" t="str">
        <f>IFERROR(VLOOKUP(CONCATENATE(G4161,E4161),LOTES!$A$6:$F$1000,6,0),"")</f>
        <v/>
      </c>
      <c r="I4161" s="132" t="str">
        <f t="shared" si="467"/>
        <v/>
      </c>
      <c r="R4161" s="132" t="str">
        <f>IFERROR(VLOOKUP(Q4161,PROVEEDORES!$A$2:$B$100,2,0),"")</f>
        <v/>
      </c>
      <c r="U4161" s="127" t="str">
        <f>IFERROR(VLOOKUP(V4161,TRANSPORTE!$A$4:$B$99,2,0),"")</f>
        <v/>
      </c>
      <c r="Y4161" s="127" t="str">
        <f>IFERROR(VLOOKUP(V4161,TRANSPORTE!$A$4:$C$99,3,0),"")</f>
        <v/>
      </c>
      <c r="Z4161" s="127" t="str">
        <f>IFERROR(VLOOKUP(V4161,TRANSPORTE!$A$4:$D$99,4,0),"")</f>
        <v/>
      </c>
      <c r="AA4161" s="127" t="str">
        <f>IFERROR(VLOOKUP(V4161,TRANSPORTE!$A$4:$E$99,5,0),"")</f>
        <v/>
      </c>
      <c r="AB4161" s="127" t="str">
        <f t="shared" si="469"/>
        <v/>
      </c>
      <c r="AC4161" s="127" t="str">
        <f t="shared" si="468"/>
        <v/>
      </c>
      <c r="AE4161" s="132" t="str">
        <f t="shared" si="466"/>
        <v/>
      </c>
      <c r="AH4161" s="127" t="str">
        <f t="shared" si="472"/>
        <v/>
      </c>
    </row>
    <row r="4162" spans="2:34" x14ac:dyDescent="0.3">
      <c r="B4162" s="127" t="str">
        <f t="shared" si="470"/>
        <v/>
      </c>
      <c r="C4162" s="127" t="str">
        <f t="shared" si="471"/>
        <v/>
      </c>
      <c r="E4162" s="159"/>
      <c r="F4162" s="148" t="str">
        <f>IFERROR(VLOOKUP(CONCATENATE(G4162,E4162),LOTES!$A$6:$D$1002,4,0),"")</f>
        <v/>
      </c>
      <c r="H4162" s="136" t="str">
        <f>IFERROR(VLOOKUP(CONCATENATE(G4162,E4162),LOTES!$A$6:$F$1000,6,0),"")</f>
        <v/>
      </c>
      <c r="I4162" s="132" t="str">
        <f t="shared" si="467"/>
        <v/>
      </c>
      <c r="R4162" s="132" t="str">
        <f>IFERROR(VLOOKUP(Q4162,PROVEEDORES!$A$2:$B$100,2,0),"")</f>
        <v/>
      </c>
      <c r="U4162" s="127" t="str">
        <f>IFERROR(VLOOKUP(V4162,TRANSPORTE!$A$4:$B$99,2,0),"")</f>
        <v/>
      </c>
      <c r="Y4162" s="127" t="str">
        <f>IFERROR(VLOOKUP(V4162,TRANSPORTE!$A$4:$C$99,3,0),"")</f>
        <v/>
      </c>
      <c r="Z4162" s="127" t="str">
        <f>IFERROR(VLOOKUP(V4162,TRANSPORTE!$A$4:$D$99,4,0),"")</f>
        <v/>
      </c>
      <c r="AA4162" s="127" t="str">
        <f>IFERROR(VLOOKUP(V4162,TRANSPORTE!$A$4:$E$99,5,0),"")</f>
        <v/>
      </c>
      <c r="AB4162" s="127" t="str">
        <f t="shared" si="469"/>
        <v/>
      </c>
      <c r="AC4162" s="127" t="str">
        <f t="shared" si="468"/>
        <v/>
      </c>
      <c r="AE4162" s="132" t="str">
        <f t="shared" ref="AE4162:AE4225" si="473">IF(N4162&lt;&gt;"",IF(N4162=N4161,AE4161,AE4161+1),"")</f>
        <v/>
      </c>
      <c r="AH4162" s="127" t="str">
        <f t="shared" si="472"/>
        <v/>
      </c>
    </row>
    <row r="4163" spans="2:34" x14ac:dyDescent="0.3">
      <c r="B4163" s="127" t="str">
        <f t="shared" si="470"/>
        <v/>
      </c>
      <c r="C4163" s="127" t="str">
        <f t="shared" si="471"/>
        <v/>
      </c>
      <c r="E4163" s="159"/>
      <c r="F4163" s="148" t="str">
        <f>IFERROR(VLOOKUP(CONCATENATE(G4163,E4163),LOTES!$A$6:$D$1002,4,0),"")</f>
        <v/>
      </c>
      <c r="H4163" s="136" t="str">
        <f>IFERROR(VLOOKUP(CONCATENATE(G4163,E4163),LOTES!$A$6:$F$1000,6,0),"")</f>
        <v/>
      </c>
      <c r="I4163" s="132" t="str">
        <f t="shared" si="467"/>
        <v/>
      </c>
      <c r="R4163" s="132" t="str">
        <f>IFERROR(VLOOKUP(Q4163,PROVEEDORES!$A$2:$B$100,2,0),"")</f>
        <v/>
      </c>
      <c r="U4163" s="127" t="str">
        <f>IFERROR(VLOOKUP(V4163,TRANSPORTE!$A$4:$B$99,2,0),"")</f>
        <v/>
      </c>
      <c r="Y4163" s="127" t="str">
        <f>IFERROR(VLOOKUP(V4163,TRANSPORTE!$A$4:$C$99,3,0),"")</f>
        <v/>
      </c>
      <c r="Z4163" s="127" t="str">
        <f>IFERROR(VLOOKUP(V4163,TRANSPORTE!$A$4:$D$99,4,0),"")</f>
        <v/>
      </c>
      <c r="AA4163" s="127" t="str">
        <f>IFERROR(VLOOKUP(V4163,TRANSPORTE!$A$4:$E$99,5,0),"")</f>
        <v/>
      </c>
      <c r="AB4163" s="127" t="str">
        <f t="shared" si="469"/>
        <v/>
      </c>
      <c r="AC4163" s="127" t="str">
        <f t="shared" si="468"/>
        <v/>
      </c>
      <c r="AE4163" s="132" t="str">
        <f t="shared" si="473"/>
        <v/>
      </c>
      <c r="AH4163" s="127" t="str">
        <f t="shared" si="472"/>
        <v/>
      </c>
    </row>
    <row r="4164" spans="2:34" x14ac:dyDescent="0.3">
      <c r="B4164" s="127" t="str">
        <f t="shared" si="470"/>
        <v/>
      </c>
      <c r="C4164" s="127" t="str">
        <f t="shared" si="471"/>
        <v/>
      </c>
      <c r="E4164" s="159"/>
      <c r="F4164" s="148" t="str">
        <f>IFERROR(VLOOKUP(CONCATENATE(G4164,E4164),LOTES!$A$6:$D$1002,4,0),"")</f>
        <v/>
      </c>
      <c r="H4164" s="136" t="str">
        <f>IFERROR(VLOOKUP(CONCATENATE(G4164,E4164),LOTES!$A$6:$F$1000,6,0),"")</f>
        <v/>
      </c>
      <c r="I4164" s="132" t="str">
        <f t="shared" si="467"/>
        <v/>
      </c>
      <c r="R4164" s="132" t="str">
        <f>IFERROR(VLOOKUP(Q4164,PROVEEDORES!$A$2:$B$100,2,0),"")</f>
        <v/>
      </c>
      <c r="U4164" s="127" t="str">
        <f>IFERROR(VLOOKUP(V4164,TRANSPORTE!$A$4:$B$99,2,0),"")</f>
        <v/>
      </c>
      <c r="Y4164" s="127" t="str">
        <f>IFERROR(VLOOKUP(V4164,TRANSPORTE!$A$4:$C$99,3,0),"")</f>
        <v/>
      </c>
      <c r="Z4164" s="127" t="str">
        <f>IFERROR(VLOOKUP(V4164,TRANSPORTE!$A$4:$D$99,4,0),"")</f>
        <v/>
      </c>
      <c r="AA4164" s="127" t="str">
        <f>IFERROR(VLOOKUP(V4164,TRANSPORTE!$A$4:$E$99,5,0),"")</f>
        <v/>
      </c>
      <c r="AB4164" s="127" t="str">
        <f t="shared" si="469"/>
        <v/>
      </c>
      <c r="AC4164" s="127" t="str">
        <f t="shared" si="468"/>
        <v/>
      </c>
      <c r="AE4164" s="132" t="str">
        <f t="shared" si="473"/>
        <v/>
      </c>
      <c r="AH4164" s="127" t="str">
        <f t="shared" si="472"/>
        <v/>
      </c>
    </row>
    <row r="4165" spans="2:34" x14ac:dyDescent="0.3">
      <c r="B4165" s="127" t="str">
        <f t="shared" si="470"/>
        <v/>
      </c>
      <c r="C4165" s="127" t="str">
        <f t="shared" si="471"/>
        <v/>
      </c>
      <c r="E4165" s="159"/>
      <c r="F4165" s="148" t="str">
        <f>IFERROR(VLOOKUP(CONCATENATE(G4165,E4165),LOTES!$A$6:$D$1002,4,0),"")</f>
        <v/>
      </c>
      <c r="H4165" s="136" t="str">
        <f>IFERROR(VLOOKUP(CONCATENATE(G4165,E4165),LOTES!$A$6:$F$1000,6,0),"")</f>
        <v/>
      </c>
      <c r="I4165" s="132" t="str">
        <f t="shared" si="467"/>
        <v/>
      </c>
      <c r="R4165" s="132" t="str">
        <f>IFERROR(VLOOKUP(Q4165,PROVEEDORES!$A$2:$B$100,2,0),"")</f>
        <v/>
      </c>
      <c r="U4165" s="127" t="str">
        <f>IFERROR(VLOOKUP(V4165,TRANSPORTE!$A$4:$B$99,2,0),"")</f>
        <v/>
      </c>
      <c r="Y4165" s="127" t="str">
        <f>IFERROR(VLOOKUP(V4165,TRANSPORTE!$A$4:$C$99,3,0),"")</f>
        <v/>
      </c>
      <c r="Z4165" s="127" t="str">
        <f>IFERROR(VLOOKUP(V4165,TRANSPORTE!$A$4:$D$99,4,0),"")</f>
        <v/>
      </c>
      <c r="AA4165" s="127" t="str">
        <f>IFERROR(VLOOKUP(V4165,TRANSPORTE!$A$4:$E$99,5,0),"")</f>
        <v/>
      </c>
      <c r="AB4165" s="127" t="str">
        <f t="shared" si="469"/>
        <v/>
      </c>
      <c r="AC4165" s="127" t="str">
        <f t="shared" si="468"/>
        <v/>
      </c>
      <c r="AE4165" s="132" t="str">
        <f t="shared" si="473"/>
        <v/>
      </c>
      <c r="AH4165" s="127" t="str">
        <f t="shared" si="472"/>
        <v/>
      </c>
    </row>
    <row r="4166" spans="2:34" x14ac:dyDescent="0.3">
      <c r="B4166" s="127" t="str">
        <f t="shared" si="470"/>
        <v/>
      </c>
      <c r="C4166" s="127" t="str">
        <f t="shared" si="471"/>
        <v/>
      </c>
      <c r="E4166" s="159"/>
      <c r="F4166" s="148" t="str">
        <f>IFERROR(VLOOKUP(CONCATENATE(G4166,E4166),LOTES!$A$6:$D$1002,4,0),"")</f>
        <v/>
      </c>
      <c r="H4166" s="136" t="str">
        <f>IFERROR(VLOOKUP(CONCATENATE(G4166,E4166),LOTES!$A$6:$F$1000,6,0),"")</f>
        <v/>
      </c>
      <c r="I4166" s="132" t="str">
        <f t="shared" ref="I4166:I4229" si="474">IF(E4166&lt;&gt;"",IFERROR(IF(N4166&lt;&gt;N4165,1,IF(E4166=E4165,I4165,I4165+1)),""),"")</f>
        <v/>
      </c>
      <c r="R4166" s="132" t="str">
        <f>IFERROR(VLOOKUP(Q4166,PROVEEDORES!$A$2:$B$100,2,0),"")</f>
        <v/>
      </c>
      <c r="U4166" s="127" t="str">
        <f>IFERROR(VLOOKUP(V4166,TRANSPORTE!$A$4:$B$99,2,0),"")</f>
        <v/>
      </c>
      <c r="Y4166" s="127" t="str">
        <f>IFERROR(VLOOKUP(V4166,TRANSPORTE!$A$4:$C$99,3,0),"")</f>
        <v/>
      </c>
      <c r="Z4166" s="127" t="str">
        <f>IFERROR(VLOOKUP(V4166,TRANSPORTE!$A$4:$D$99,4,0),"")</f>
        <v/>
      </c>
      <c r="AA4166" s="127" t="str">
        <f>IFERROR(VLOOKUP(V4166,TRANSPORTE!$A$4:$E$99,5,0),"")</f>
        <v/>
      </c>
      <c r="AB4166" s="127" t="str">
        <f t="shared" si="469"/>
        <v/>
      </c>
      <c r="AC4166" s="127" t="str">
        <f t="shared" ref="AC4166:AC4229" si="475">IF(N4166&lt;&gt;"",1,"")</f>
        <v/>
      </c>
      <c r="AE4166" s="132" t="str">
        <f t="shared" si="473"/>
        <v/>
      </c>
      <c r="AH4166" s="127" t="str">
        <f t="shared" si="472"/>
        <v/>
      </c>
    </row>
    <row r="4167" spans="2:34" x14ac:dyDescent="0.3">
      <c r="B4167" s="127" t="str">
        <f t="shared" si="470"/>
        <v/>
      </c>
      <c r="C4167" s="127" t="str">
        <f t="shared" si="471"/>
        <v/>
      </c>
      <c r="E4167" s="159"/>
      <c r="F4167" s="148" t="str">
        <f>IFERROR(VLOOKUP(CONCATENATE(G4167,E4167),LOTES!$A$6:$D$1002,4,0),"")</f>
        <v/>
      </c>
      <c r="H4167" s="136" t="str">
        <f>IFERROR(VLOOKUP(CONCATENATE(G4167,E4167),LOTES!$A$6:$F$1000,6,0),"")</f>
        <v/>
      </c>
      <c r="I4167" s="132" t="str">
        <f t="shared" si="474"/>
        <v/>
      </c>
      <c r="R4167" s="132" t="str">
        <f>IFERROR(VLOOKUP(Q4167,PROVEEDORES!$A$2:$B$100,2,0),"")</f>
        <v/>
      </c>
      <c r="U4167" s="127" t="str">
        <f>IFERROR(VLOOKUP(V4167,TRANSPORTE!$A$4:$B$99,2,0),"")</f>
        <v/>
      </c>
      <c r="Y4167" s="127" t="str">
        <f>IFERROR(VLOOKUP(V4167,TRANSPORTE!$A$4:$C$99,3,0),"")</f>
        <v/>
      </c>
      <c r="Z4167" s="127" t="str">
        <f>IFERROR(VLOOKUP(V4167,TRANSPORTE!$A$4:$D$99,4,0),"")</f>
        <v/>
      </c>
      <c r="AA4167" s="127" t="str">
        <f>IFERROR(VLOOKUP(V4167,TRANSPORTE!$A$4:$E$99,5,0),"")</f>
        <v/>
      </c>
      <c r="AB4167" s="127" t="str">
        <f t="shared" si="469"/>
        <v/>
      </c>
      <c r="AC4167" s="127" t="str">
        <f t="shared" si="475"/>
        <v/>
      </c>
      <c r="AE4167" s="132" t="str">
        <f t="shared" si="473"/>
        <v/>
      </c>
      <c r="AH4167" s="127" t="str">
        <f t="shared" si="472"/>
        <v/>
      </c>
    </row>
    <row r="4168" spans="2:34" x14ac:dyDescent="0.3">
      <c r="B4168" s="127" t="str">
        <f t="shared" si="470"/>
        <v/>
      </c>
      <c r="C4168" s="127" t="str">
        <f t="shared" si="471"/>
        <v/>
      </c>
      <c r="E4168" s="159"/>
      <c r="F4168" s="148" t="str">
        <f>IFERROR(VLOOKUP(CONCATENATE(G4168,E4168),LOTES!$A$6:$D$1002,4,0),"")</f>
        <v/>
      </c>
      <c r="H4168" s="136" t="str">
        <f>IFERROR(VLOOKUP(CONCATENATE(G4168,E4168),LOTES!$A$6:$F$1000,6,0),"")</f>
        <v/>
      </c>
      <c r="I4168" s="132" t="str">
        <f t="shared" si="474"/>
        <v/>
      </c>
      <c r="R4168" s="132" t="str">
        <f>IFERROR(VLOOKUP(Q4168,PROVEEDORES!$A$2:$B$100,2,0),"")</f>
        <v/>
      </c>
      <c r="U4168" s="127" t="str">
        <f>IFERROR(VLOOKUP(V4168,TRANSPORTE!$A$4:$B$99,2,0),"")</f>
        <v/>
      </c>
      <c r="Y4168" s="127" t="str">
        <f>IFERROR(VLOOKUP(V4168,TRANSPORTE!$A$4:$C$99,3,0),"")</f>
        <v/>
      </c>
      <c r="Z4168" s="127" t="str">
        <f>IFERROR(VLOOKUP(V4168,TRANSPORTE!$A$4:$D$99,4,0),"")</f>
        <v/>
      </c>
      <c r="AA4168" s="127" t="str">
        <f>IFERROR(VLOOKUP(V4168,TRANSPORTE!$A$4:$E$99,5,0),"")</f>
        <v/>
      </c>
      <c r="AB4168" s="127" t="str">
        <f t="shared" si="469"/>
        <v/>
      </c>
      <c r="AC4168" s="127" t="str">
        <f t="shared" si="475"/>
        <v/>
      </c>
      <c r="AE4168" s="132" t="str">
        <f t="shared" si="473"/>
        <v/>
      </c>
      <c r="AH4168" s="127" t="str">
        <f t="shared" si="472"/>
        <v/>
      </c>
    </row>
    <row r="4169" spans="2:34" x14ac:dyDescent="0.3">
      <c r="B4169" s="127" t="str">
        <f t="shared" si="470"/>
        <v/>
      </c>
      <c r="C4169" s="127" t="str">
        <f t="shared" si="471"/>
        <v/>
      </c>
      <c r="E4169" s="159"/>
      <c r="F4169" s="148" t="str">
        <f>IFERROR(VLOOKUP(CONCATENATE(G4169,E4169),LOTES!$A$6:$D$1002,4,0),"")</f>
        <v/>
      </c>
      <c r="H4169" s="136" t="str">
        <f>IFERROR(VLOOKUP(CONCATENATE(G4169,E4169),LOTES!$A$6:$F$1000,6,0),"")</f>
        <v/>
      </c>
      <c r="I4169" s="132" t="str">
        <f t="shared" si="474"/>
        <v/>
      </c>
      <c r="R4169" s="132" t="str">
        <f>IFERROR(VLOOKUP(Q4169,PROVEEDORES!$A$2:$B$100,2,0),"")</f>
        <v/>
      </c>
      <c r="U4169" s="127" t="str">
        <f>IFERROR(VLOOKUP(V4169,TRANSPORTE!$A$4:$B$99,2,0),"")</f>
        <v/>
      </c>
      <c r="Y4169" s="127" t="str">
        <f>IFERROR(VLOOKUP(V4169,TRANSPORTE!$A$4:$C$99,3,0),"")</f>
        <v/>
      </c>
      <c r="Z4169" s="127" t="str">
        <f>IFERROR(VLOOKUP(V4169,TRANSPORTE!$A$4:$D$99,4,0),"")</f>
        <v/>
      </c>
      <c r="AA4169" s="127" t="str">
        <f>IFERROR(VLOOKUP(V4169,TRANSPORTE!$A$4:$E$99,5,0),"")</f>
        <v/>
      </c>
      <c r="AB4169" s="127" t="str">
        <f t="shared" si="469"/>
        <v/>
      </c>
      <c r="AC4169" s="127" t="str">
        <f t="shared" si="475"/>
        <v/>
      </c>
      <c r="AE4169" s="132" t="str">
        <f t="shared" si="473"/>
        <v/>
      </c>
      <c r="AH4169" s="127" t="str">
        <f t="shared" si="472"/>
        <v/>
      </c>
    </row>
    <row r="4170" spans="2:34" x14ac:dyDescent="0.3">
      <c r="B4170" s="127" t="str">
        <f t="shared" si="470"/>
        <v/>
      </c>
      <c r="C4170" s="127" t="str">
        <f t="shared" si="471"/>
        <v/>
      </c>
      <c r="E4170" s="159"/>
      <c r="F4170" s="148" t="str">
        <f>IFERROR(VLOOKUP(CONCATENATE(G4170,E4170),LOTES!$A$6:$D$1002,4,0),"")</f>
        <v/>
      </c>
      <c r="H4170" s="136" t="str">
        <f>IFERROR(VLOOKUP(CONCATENATE(G4170,E4170),LOTES!$A$6:$F$1000,6,0),"")</f>
        <v/>
      </c>
      <c r="I4170" s="132" t="str">
        <f t="shared" si="474"/>
        <v/>
      </c>
      <c r="R4170" s="132" t="str">
        <f>IFERROR(VLOOKUP(Q4170,PROVEEDORES!$A$2:$B$100,2,0),"")</f>
        <v/>
      </c>
      <c r="U4170" s="127" t="str">
        <f>IFERROR(VLOOKUP(V4170,TRANSPORTE!$A$4:$B$99,2,0),"")</f>
        <v/>
      </c>
      <c r="Y4170" s="127" t="str">
        <f>IFERROR(VLOOKUP(V4170,TRANSPORTE!$A$4:$C$99,3,0),"")</f>
        <v/>
      </c>
      <c r="Z4170" s="127" t="str">
        <f>IFERROR(VLOOKUP(V4170,TRANSPORTE!$A$4:$D$99,4,0),"")</f>
        <v/>
      </c>
      <c r="AA4170" s="127" t="str">
        <f>IFERROR(VLOOKUP(V4170,TRANSPORTE!$A$4:$E$99,5,0),"")</f>
        <v/>
      </c>
      <c r="AB4170" s="127" t="str">
        <f t="shared" si="469"/>
        <v/>
      </c>
      <c r="AC4170" s="127" t="str">
        <f t="shared" si="475"/>
        <v/>
      </c>
      <c r="AE4170" s="132" t="str">
        <f t="shared" si="473"/>
        <v/>
      </c>
      <c r="AH4170" s="127" t="str">
        <f t="shared" si="472"/>
        <v/>
      </c>
    </row>
    <row r="4171" spans="2:34" x14ac:dyDescent="0.3">
      <c r="B4171" s="127" t="str">
        <f t="shared" si="470"/>
        <v/>
      </c>
      <c r="C4171" s="127" t="str">
        <f t="shared" si="471"/>
        <v/>
      </c>
      <c r="E4171" s="159"/>
      <c r="F4171" s="148" t="str">
        <f>IFERROR(VLOOKUP(CONCATENATE(G4171,E4171),LOTES!$A$6:$D$1002,4,0),"")</f>
        <v/>
      </c>
      <c r="H4171" s="136" t="str">
        <f>IFERROR(VLOOKUP(CONCATENATE(G4171,E4171),LOTES!$A$6:$F$1000,6,0),"")</f>
        <v/>
      </c>
      <c r="I4171" s="132" t="str">
        <f t="shared" si="474"/>
        <v/>
      </c>
      <c r="R4171" s="132" t="str">
        <f>IFERROR(VLOOKUP(Q4171,PROVEEDORES!$A$2:$B$100,2,0),"")</f>
        <v/>
      </c>
      <c r="U4171" s="127" t="str">
        <f>IFERROR(VLOOKUP(V4171,TRANSPORTE!$A$4:$B$99,2,0),"")</f>
        <v/>
      </c>
      <c r="Y4171" s="127" t="str">
        <f>IFERROR(VLOOKUP(V4171,TRANSPORTE!$A$4:$C$99,3,0),"")</f>
        <v/>
      </c>
      <c r="Z4171" s="127" t="str">
        <f>IFERROR(VLOOKUP(V4171,TRANSPORTE!$A$4:$D$99,4,0),"")</f>
        <v/>
      </c>
      <c r="AA4171" s="127" t="str">
        <f>IFERROR(VLOOKUP(V4171,TRANSPORTE!$A$4:$E$99,5,0),"")</f>
        <v/>
      </c>
      <c r="AB4171" s="127" t="str">
        <f t="shared" ref="AB4171:AB4234" si="476">IF(N4171&lt;&gt;"",IF(A4171&lt;&gt;A4170,1,IF(N4171=N4170,AB4170,AB4170+1)),"")</f>
        <v/>
      </c>
      <c r="AC4171" s="127" t="str">
        <f t="shared" si="475"/>
        <v/>
      </c>
      <c r="AE4171" s="132" t="str">
        <f t="shared" si="473"/>
        <v/>
      </c>
      <c r="AH4171" s="127" t="str">
        <f t="shared" si="472"/>
        <v/>
      </c>
    </row>
    <row r="4172" spans="2:34" x14ac:dyDescent="0.3">
      <c r="B4172" s="127" t="str">
        <f t="shared" si="470"/>
        <v/>
      </c>
      <c r="C4172" s="127" t="str">
        <f t="shared" si="471"/>
        <v/>
      </c>
      <c r="E4172" s="159"/>
      <c r="F4172" s="148" t="str">
        <f>IFERROR(VLOOKUP(CONCATENATE(G4172,E4172),LOTES!$A$6:$D$1002,4,0),"")</f>
        <v/>
      </c>
      <c r="H4172" s="136" t="str">
        <f>IFERROR(VLOOKUP(CONCATENATE(G4172,E4172),LOTES!$A$6:$F$1000,6,0),"")</f>
        <v/>
      </c>
      <c r="I4172" s="132" t="str">
        <f t="shared" si="474"/>
        <v/>
      </c>
      <c r="R4172" s="132" t="str">
        <f>IFERROR(VLOOKUP(Q4172,PROVEEDORES!$A$2:$B$100,2,0),"")</f>
        <v/>
      </c>
      <c r="U4172" s="127" t="str">
        <f>IFERROR(VLOOKUP(V4172,TRANSPORTE!$A$4:$B$99,2,0),"")</f>
        <v/>
      </c>
      <c r="Y4172" s="127" t="str">
        <f>IFERROR(VLOOKUP(V4172,TRANSPORTE!$A$4:$C$99,3,0),"")</f>
        <v/>
      </c>
      <c r="Z4172" s="127" t="str">
        <f>IFERROR(VLOOKUP(V4172,TRANSPORTE!$A$4:$D$99,4,0),"")</f>
        <v/>
      </c>
      <c r="AA4172" s="127" t="str">
        <f>IFERROR(VLOOKUP(V4172,TRANSPORTE!$A$4:$E$99,5,0),"")</f>
        <v/>
      </c>
      <c r="AB4172" s="127" t="str">
        <f t="shared" si="476"/>
        <v/>
      </c>
      <c r="AC4172" s="127" t="str">
        <f t="shared" si="475"/>
        <v/>
      </c>
      <c r="AE4172" s="132" t="str">
        <f t="shared" si="473"/>
        <v/>
      </c>
      <c r="AH4172" s="127" t="str">
        <f t="shared" si="472"/>
        <v/>
      </c>
    </row>
    <row r="4173" spans="2:34" x14ac:dyDescent="0.3">
      <c r="B4173" s="127" t="str">
        <f t="shared" si="470"/>
        <v/>
      </c>
      <c r="C4173" s="127" t="str">
        <f t="shared" si="471"/>
        <v/>
      </c>
      <c r="E4173" s="159"/>
      <c r="F4173" s="148" t="str">
        <f>IFERROR(VLOOKUP(CONCATENATE(G4173,E4173),LOTES!$A$6:$D$1002,4,0),"")</f>
        <v/>
      </c>
      <c r="H4173" s="136" t="str">
        <f>IFERROR(VLOOKUP(CONCATENATE(G4173,E4173),LOTES!$A$6:$F$1000,6,0),"")</f>
        <v/>
      </c>
      <c r="I4173" s="132" t="str">
        <f t="shared" si="474"/>
        <v/>
      </c>
      <c r="R4173" s="132" t="str">
        <f>IFERROR(VLOOKUP(Q4173,PROVEEDORES!$A$2:$B$100,2,0),"")</f>
        <v/>
      </c>
      <c r="U4173" s="127" t="str">
        <f>IFERROR(VLOOKUP(V4173,TRANSPORTE!$A$4:$B$99,2,0),"")</f>
        <v/>
      </c>
      <c r="Y4173" s="127" t="str">
        <f>IFERROR(VLOOKUP(V4173,TRANSPORTE!$A$4:$C$99,3,0),"")</f>
        <v/>
      </c>
      <c r="Z4173" s="127" t="str">
        <f>IFERROR(VLOOKUP(V4173,TRANSPORTE!$A$4:$D$99,4,0),"")</f>
        <v/>
      </c>
      <c r="AA4173" s="127" t="str">
        <f>IFERROR(VLOOKUP(V4173,TRANSPORTE!$A$4:$E$99,5,0),"")</f>
        <v/>
      </c>
      <c r="AB4173" s="127" t="str">
        <f t="shared" si="476"/>
        <v/>
      </c>
      <c r="AC4173" s="127" t="str">
        <f t="shared" si="475"/>
        <v/>
      </c>
      <c r="AE4173" s="132" t="str">
        <f t="shared" si="473"/>
        <v/>
      </c>
      <c r="AH4173" s="127" t="str">
        <f t="shared" si="472"/>
        <v/>
      </c>
    </row>
    <row r="4174" spans="2:34" x14ac:dyDescent="0.3">
      <c r="B4174" s="127" t="str">
        <f t="shared" si="470"/>
        <v/>
      </c>
      <c r="C4174" s="127" t="str">
        <f t="shared" si="471"/>
        <v/>
      </c>
      <c r="E4174" s="159"/>
      <c r="F4174" s="148" t="str">
        <f>IFERROR(VLOOKUP(CONCATENATE(G4174,E4174),LOTES!$A$6:$D$1002,4,0),"")</f>
        <v/>
      </c>
      <c r="H4174" s="136" t="str">
        <f>IFERROR(VLOOKUP(CONCATENATE(G4174,E4174),LOTES!$A$6:$F$1000,6,0),"")</f>
        <v/>
      </c>
      <c r="I4174" s="132" t="str">
        <f t="shared" si="474"/>
        <v/>
      </c>
      <c r="R4174" s="132" t="str">
        <f>IFERROR(VLOOKUP(Q4174,PROVEEDORES!$A$2:$B$100,2,0),"")</f>
        <v/>
      </c>
      <c r="U4174" s="127" t="str">
        <f>IFERROR(VLOOKUP(V4174,TRANSPORTE!$A$4:$B$99,2,0),"")</f>
        <v/>
      </c>
      <c r="Y4174" s="127" t="str">
        <f>IFERROR(VLOOKUP(V4174,TRANSPORTE!$A$4:$C$99,3,0),"")</f>
        <v/>
      </c>
      <c r="Z4174" s="127" t="str">
        <f>IFERROR(VLOOKUP(V4174,TRANSPORTE!$A$4:$D$99,4,0),"")</f>
        <v/>
      </c>
      <c r="AA4174" s="127" t="str">
        <f>IFERROR(VLOOKUP(V4174,TRANSPORTE!$A$4:$E$99,5,0),"")</f>
        <v/>
      </c>
      <c r="AB4174" s="127" t="str">
        <f t="shared" si="476"/>
        <v/>
      </c>
      <c r="AC4174" s="127" t="str">
        <f t="shared" si="475"/>
        <v/>
      </c>
      <c r="AE4174" s="132" t="str">
        <f t="shared" si="473"/>
        <v/>
      </c>
      <c r="AH4174" s="127" t="str">
        <f t="shared" si="472"/>
        <v/>
      </c>
    </row>
    <row r="4175" spans="2:34" x14ac:dyDescent="0.3">
      <c r="B4175" s="127" t="str">
        <f t="shared" si="470"/>
        <v/>
      </c>
      <c r="C4175" s="127" t="str">
        <f t="shared" si="471"/>
        <v/>
      </c>
      <c r="E4175" s="159"/>
      <c r="F4175" s="148" t="str">
        <f>IFERROR(VLOOKUP(CONCATENATE(G4175,E4175),LOTES!$A$6:$D$1002,4,0),"")</f>
        <v/>
      </c>
      <c r="H4175" s="136" t="str">
        <f>IFERROR(VLOOKUP(CONCATENATE(G4175,E4175),LOTES!$A$6:$F$1000,6,0),"")</f>
        <v/>
      </c>
      <c r="I4175" s="132" t="str">
        <f t="shared" si="474"/>
        <v/>
      </c>
      <c r="R4175" s="132" t="str">
        <f>IFERROR(VLOOKUP(Q4175,PROVEEDORES!$A$2:$B$100,2,0),"")</f>
        <v/>
      </c>
      <c r="U4175" s="127" t="str">
        <f>IFERROR(VLOOKUP(V4175,TRANSPORTE!$A$4:$B$99,2,0),"")</f>
        <v/>
      </c>
      <c r="Y4175" s="127" t="str">
        <f>IFERROR(VLOOKUP(V4175,TRANSPORTE!$A$4:$C$99,3,0),"")</f>
        <v/>
      </c>
      <c r="Z4175" s="127" t="str">
        <f>IFERROR(VLOOKUP(V4175,TRANSPORTE!$A$4:$D$99,4,0),"")</f>
        <v/>
      </c>
      <c r="AA4175" s="127" t="str">
        <f>IFERROR(VLOOKUP(V4175,TRANSPORTE!$A$4:$E$99,5,0),"")</f>
        <v/>
      </c>
      <c r="AB4175" s="127" t="str">
        <f t="shared" si="476"/>
        <v/>
      </c>
      <c r="AC4175" s="127" t="str">
        <f t="shared" si="475"/>
        <v/>
      </c>
      <c r="AE4175" s="132" t="str">
        <f t="shared" si="473"/>
        <v/>
      </c>
      <c r="AH4175" s="127" t="str">
        <f t="shared" si="472"/>
        <v/>
      </c>
    </row>
    <row r="4176" spans="2:34" x14ac:dyDescent="0.3">
      <c r="B4176" s="127" t="str">
        <f t="shared" si="470"/>
        <v/>
      </c>
      <c r="C4176" s="127" t="str">
        <f t="shared" si="471"/>
        <v/>
      </c>
      <c r="E4176" s="159"/>
      <c r="F4176" s="148" t="str">
        <f>IFERROR(VLOOKUP(CONCATENATE(G4176,E4176),LOTES!$A$6:$D$1002,4,0),"")</f>
        <v/>
      </c>
      <c r="H4176" s="136" t="str">
        <f>IFERROR(VLOOKUP(CONCATENATE(G4176,E4176),LOTES!$A$6:$F$1000,6,0),"")</f>
        <v/>
      </c>
      <c r="I4176" s="132" t="str">
        <f t="shared" si="474"/>
        <v/>
      </c>
      <c r="R4176" s="132" t="str">
        <f>IFERROR(VLOOKUP(Q4176,PROVEEDORES!$A$2:$B$100,2,0),"")</f>
        <v/>
      </c>
      <c r="U4176" s="127" t="str">
        <f>IFERROR(VLOOKUP(V4176,TRANSPORTE!$A$4:$B$99,2,0),"")</f>
        <v/>
      </c>
      <c r="Y4176" s="127" t="str">
        <f>IFERROR(VLOOKUP(V4176,TRANSPORTE!$A$4:$C$99,3,0),"")</f>
        <v/>
      </c>
      <c r="Z4176" s="127" t="str">
        <f>IFERROR(VLOOKUP(V4176,TRANSPORTE!$A$4:$D$99,4,0),"")</f>
        <v/>
      </c>
      <c r="AA4176" s="127" t="str">
        <f>IFERROR(VLOOKUP(V4176,TRANSPORTE!$A$4:$E$99,5,0),"")</f>
        <v/>
      </c>
      <c r="AB4176" s="127" t="str">
        <f t="shared" si="476"/>
        <v/>
      </c>
      <c r="AC4176" s="127" t="str">
        <f t="shared" si="475"/>
        <v/>
      </c>
      <c r="AE4176" s="132" t="str">
        <f t="shared" si="473"/>
        <v/>
      </c>
      <c r="AH4176" s="127" t="str">
        <f t="shared" si="472"/>
        <v/>
      </c>
    </row>
    <row r="4177" spans="2:34" x14ac:dyDescent="0.3">
      <c r="B4177" s="127" t="str">
        <f t="shared" si="470"/>
        <v/>
      </c>
      <c r="C4177" s="127" t="str">
        <f t="shared" si="471"/>
        <v/>
      </c>
      <c r="E4177" s="159"/>
      <c r="F4177" s="148" t="str">
        <f>IFERROR(VLOOKUP(CONCATENATE(G4177,E4177),LOTES!$A$6:$D$1002,4,0),"")</f>
        <v/>
      </c>
      <c r="H4177" s="136" t="str">
        <f>IFERROR(VLOOKUP(CONCATENATE(G4177,E4177),LOTES!$A$6:$F$1000,6,0),"")</f>
        <v/>
      </c>
      <c r="I4177" s="132" t="str">
        <f t="shared" si="474"/>
        <v/>
      </c>
      <c r="R4177" s="132" t="str">
        <f>IFERROR(VLOOKUP(Q4177,PROVEEDORES!$A$2:$B$100,2,0),"")</f>
        <v/>
      </c>
      <c r="U4177" s="127" t="str">
        <f>IFERROR(VLOOKUP(V4177,TRANSPORTE!$A$4:$B$99,2,0),"")</f>
        <v/>
      </c>
      <c r="Y4177" s="127" t="str">
        <f>IFERROR(VLOOKUP(V4177,TRANSPORTE!$A$4:$C$99,3,0),"")</f>
        <v/>
      </c>
      <c r="Z4177" s="127" t="str">
        <f>IFERROR(VLOOKUP(V4177,TRANSPORTE!$A$4:$D$99,4,0),"")</f>
        <v/>
      </c>
      <c r="AA4177" s="127" t="str">
        <f>IFERROR(VLOOKUP(V4177,TRANSPORTE!$A$4:$E$99,5,0),"")</f>
        <v/>
      </c>
      <c r="AB4177" s="127" t="str">
        <f t="shared" si="476"/>
        <v/>
      </c>
      <c r="AC4177" s="127" t="str">
        <f t="shared" si="475"/>
        <v/>
      </c>
      <c r="AE4177" s="132" t="str">
        <f t="shared" si="473"/>
        <v/>
      </c>
      <c r="AH4177" s="127" t="str">
        <f t="shared" si="472"/>
        <v/>
      </c>
    </row>
    <row r="4178" spans="2:34" x14ac:dyDescent="0.3">
      <c r="B4178" s="127" t="str">
        <f t="shared" si="470"/>
        <v/>
      </c>
      <c r="C4178" s="127" t="str">
        <f t="shared" si="471"/>
        <v/>
      </c>
      <c r="E4178" s="159"/>
      <c r="F4178" s="148" t="str">
        <f>IFERROR(VLOOKUP(CONCATENATE(G4178,E4178),LOTES!$A$6:$D$1002,4,0),"")</f>
        <v/>
      </c>
      <c r="H4178" s="136" t="str">
        <f>IFERROR(VLOOKUP(CONCATENATE(G4178,E4178),LOTES!$A$6:$F$1000,6,0),"")</f>
        <v/>
      </c>
      <c r="I4178" s="132" t="str">
        <f t="shared" si="474"/>
        <v/>
      </c>
      <c r="R4178" s="132" t="str">
        <f>IFERROR(VLOOKUP(Q4178,PROVEEDORES!$A$2:$B$100,2,0),"")</f>
        <v/>
      </c>
      <c r="U4178" s="127" t="str">
        <f>IFERROR(VLOOKUP(V4178,TRANSPORTE!$A$4:$B$99,2,0),"")</f>
        <v/>
      </c>
      <c r="Y4178" s="127" t="str">
        <f>IFERROR(VLOOKUP(V4178,TRANSPORTE!$A$4:$C$99,3,0),"")</f>
        <v/>
      </c>
      <c r="Z4178" s="127" t="str">
        <f>IFERROR(VLOOKUP(V4178,TRANSPORTE!$A$4:$D$99,4,0),"")</f>
        <v/>
      </c>
      <c r="AA4178" s="127" t="str">
        <f>IFERROR(VLOOKUP(V4178,TRANSPORTE!$A$4:$E$99,5,0),"")</f>
        <v/>
      </c>
      <c r="AB4178" s="127" t="str">
        <f t="shared" si="476"/>
        <v/>
      </c>
      <c r="AC4178" s="127" t="str">
        <f t="shared" si="475"/>
        <v/>
      </c>
      <c r="AE4178" s="132" t="str">
        <f t="shared" si="473"/>
        <v/>
      </c>
      <c r="AH4178" s="127" t="str">
        <f t="shared" si="472"/>
        <v/>
      </c>
    </row>
    <row r="4179" spans="2:34" x14ac:dyDescent="0.3">
      <c r="B4179" s="127" t="str">
        <f t="shared" si="470"/>
        <v/>
      </c>
      <c r="C4179" s="127" t="str">
        <f t="shared" si="471"/>
        <v/>
      </c>
      <c r="E4179" s="159"/>
      <c r="F4179" s="148" t="str">
        <f>IFERROR(VLOOKUP(CONCATENATE(G4179,E4179),LOTES!$A$6:$D$1002,4,0),"")</f>
        <v/>
      </c>
      <c r="H4179" s="136" t="str">
        <f>IFERROR(VLOOKUP(CONCATENATE(G4179,E4179),LOTES!$A$6:$F$1000,6,0),"")</f>
        <v/>
      </c>
      <c r="I4179" s="132" t="str">
        <f t="shared" si="474"/>
        <v/>
      </c>
      <c r="R4179" s="132" t="str">
        <f>IFERROR(VLOOKUP(Q4179,PROVEEDORES!$A$2:$B$100,2,0),"")</f>
        <v/>
      </c>
      <c r="U4179" s="127" t="str">
        <f>IFERROR(VLOOKUP(V4179,TRANSPORTE!$A$4:$B$99,2,0),"")</f>
        <v/>
      </c>
      <c r="Y4179" s="127" t="str">
        <f>IFERROR(VLOOKUP(V4179,TRANSPORTE!$A$4:$C$99,3,0),"")</f>
        <v/>
      </c>
      <c r="Z4179" s="127" t="str">
        <f>IFERROR(VLOOKUP(V4179,TRANSPORTE!$A$4:$D$99,4,0),"")</f>
        <v/>
      </c>
      <c r="AA4179" s="127" t="str">
        <f>IFERROR(VLOOKUP(V4179,TRANSPORTE!$A$4:$E$99,5,0),"")</f>
        <v/>
      </c>
      <c r="AB4179" s="127" t="str">
        <f t="shared" si="476"/>
        <v/>
      </c>
      <c r="AC4179" s="127" t="str">
        <f t="shared" si="475"/>
        <v/>
      </c>
      <c r="AE4179" s="132" t="str">
        <f t="shared" si="473"/>
        <v/>
      </c>
      <c r="AH4179" s="127" t="str">
        <f t="shared" si="472"/>
        <v/>
      </c>
    </row>
    <row r="4180" spans="2:34" x14ac:dyDescent="0.3">
      <c r="B4180" s="127" t="str">
        <f t="shared" si="470"/>
        <v/>
      </c>
      <c r="C4180" s="127" t="str">
        <f t="shared" si="471"/>
        <v/>
      </c>
      <c r="E4180" s="159"/>
      <c r="F4180" s="148" t="str">
        <f>IFERROR(VLOOKUP(CONCATENATE(G4180,E4180),LOTES!$A$6:$D$1002,4,0),"")</f>
        <v/>
      </c>
      <c r="H4180" s="136" t="str">
        <f>IFERROR(VLOOKUP(CONCATENATE(G4180,E4180),LOTES!$A$6:$F$1000,6,0),"")</f>
        <v/>
      </c>
      <c r="I4180" s="132" t="str">
        <f t="shared" si="474"/>
        <v/>
      </c>
      <c r="R4180" s="132" t="str">
        <f>IFERROR(VLOOKUP(Q4180,PROVEEDORES!$A$2:$B$100,2,0),"")</f>
        <v/>
      </c>
      <c r="U4180" s="127" t="str">
        <f>IFERROR(VLOOKUP(V4180,TRANSPORTE!$A$4:$B$99,2,0),"")</f>
        <v/>
      </c>
      <c r="Y4180" s="127" t="str">
        <f>IFERROR(VLOOKUP(V4180,TRANSPORTE!$A$4:$C$99,3,0),"")</f>
        <v/>
      </c>
      <c r="Z4180" s="127" t="str">
        <f>IFERROR(VLOOKUP(V4180,TRANSPORTE!$A$4:$D$99,4,0),"")</f>
        <v/>
      </c>
      <c r="AA4180" s="127" t="str">
        <f>IFERROR(VLOOKUP(V4180,TRANSPORTE!$A$4:$E$99,5,0),"")</f>
        <v/>
      </c>
      <c r="AB4180" s="127" t="str">
        <f t="shared" si="476"/>
        <v/>
      </c>
      <c r="AC4180" s="127" t="str">
        <f t="shared" si="475"/>
        <v/>
      </c>
      <c r="AE4180" s="132" t="str">
        <f t="shared" si="473"/>
        <v/>
      </c>
      <c r="AH4180" s="127" t="str">
        <f t="shared" si="472"/>
        <v/>
      </c>
    </row>
    <row r="4181" spans="2:34" x14ac:dyDescent="0.3">
      <c r="B4181" s="127" t="str">
        <f t="shared" si="470"/>
        <v/>
      </c>
      <c r="C4181" s="127" t="str">
        <f t="shared" si="471"/>
        <v/>
      </c>
      <c r="E4181" s="159"/>
      <c r="F4181" s="148" t="str">
        <f>IFERROR(VLOOKUP(CONCATENATE(G4181,E4181),LOTES!$A$6:$D$1002,4,0),"")</f>
        <v/>
      </c>
      <c r="H4181" s="136" t="str">
        <f>IFERROR(VLOOKUP(CONCATENATE(G4181,E4181),LOTES!$A$6:$F$1000,6,0),"")</f>
        <v/>
      </c>
      <c r="I4181" s="132" t="str">
        <f t="shared" si="474"/>
        <v/>
      </c>
      <c r="R4181" s="132" t="str">
        <f>IFERROR(VLOOKUP(Q4181,PROVEEDORES!$A$2:$B$100,2,0),"")</f>
        <v/>
      </c>
      <c r="U4181" s="127" t="str">
        <f>IFERROR(VLOOKUP(V4181,TRANSPORTE!$A$4:$B$99,2,0),"")</f>
        <v/>
      </c>
      <c r="Y4181" s="127" t="str">
        <f>IFERROR(VLOOKUP(V4181,TRANSPORTE!$A$4:$C$99,3,0),"")</f>
        <v/>
      </c>
      <c r="Z4181" s="127" t="str">
        <f>IFERROR(VLOOKUP(V4181,TRANSPORTE!$A$4:$D$99,4,0),"")</f>
        <v/>
      </c>
      <c r="AA4181" s="127" t="str">
        <f>IFERROR(VLOOKUP(V4181,TRANSPORTE!$A$4:$E$99,5,0),"")</f>
        <v/>
      </c>
      <c r="AB4181" s="127" t="str">
        <f t="shared" si="476"/>
        <v/>
      </c>
      <c r="AC4181" s="127" t="str">
        <f t="shared" si="475"/>
        <v/>
      </c>
      <c r="AE4181" s="132" t="str">
        <f t="shared" si="473"/>
        <v/>
      </c>
      <c r="AH4181" s="127" t="str">
        <f t="shared" si="472"/>
        <v/>
      </c>
    </row>
    <row r="4182" spans="2:34" x14ac:dyDescent="0.3">
      <c r="B4182" s="127" t="str">
        <f t="shared" si="470"/>
        <v/>
      </c>
      <c r="C4182" s="127" t="str">
        <f t="shared" si="471"/>
        <v/>
      </c>
      <c r="E4182" s="159"/>
      <c r="F4182" s="148" t="str">
        <f>IFERROR(VLOOKUP(CONCATENATE(G4182,E4182),LOTES!$A$6:$D$1002,4,0),"")</f>
        <v/>
      </c>
      <c r="H4182" s="136" t="str">
        <f>IFERROR(VLOOKUP(CONCATENATE(G4182,E4182),LOTES!$A$6:$F$1000,6,0),"")</f>
        <v/>
      </c>
      <c r="I4182" s="132" t="str">
        <f t="shared" si="474"/>
        <v/>
      </c>
      <c r="R4182" s="132" t="str">
        <f>IFERROR(VLOOKUP(Q4182,PROVEEDORES!$A$2:$B$100,2,0),"")</f>
        <v/>
      </c>
      <c r="U4182" s="127" t="str">
        <f>IFERROR(VLOOKUP(V4182,TRANSPORTE!$A$4:$B$99,2,0),"")</f>
        <v/>
      </c>
      <c r="Y4182" s="127" t="str">
        <f>IFERROR(VLOOKUP(V4182,TRANSPORTE!$A$4:$C$99,3,0),"")</f>
        <v/>
      </c>
      <c r="Z4182" s="127" t="str">
        <f>IFERROR(VLOOKUP(V4182,TRANSPORTE!$A$4:$D$99,4,0),"")</f>
        <v/>
      </c>
      <c r="AA4182" s="127" t="str">
        <f>IFERROR(VLOOKUP(V4182,TRANSPORTE!$A$4:$E$99,5,0),"")</f>
        <v/>
      </c>
      <c r="AB4182" s="127" t="str">
        <f t="shared" si="476"/>
        <v/>
      </c>
      <c r="AC4182" s="127" t="str">
        <f t="shared" si="475"/>
        <v/>
      </c>
      <c r="AE4182" s="132" t="str">
        <f t="shared" si="473"/>
        <v/>
      </c>
      <c r="AH4182" s="127" t="str">
        <f t="shared" si="472"/>
        <v/>
      </c>
    </row>
    <row r="4183" spans="2:34" x14ac:dyDescent="0.3">
      <c r="B4183" s="127" t="str">
        <f t="shared" si="470"/>
        <v/>
      </c>
      <c r="C4183" s="127" t="str">
        <f t="shared" si="471"/>
        <v/>
      </c>
      <c r="E4183" s="159"/>
      <c r="F4183" s="148" t="str">
        <f>IFERROR(VLOOKUP(CONCATENATE(G4183,E4183),LOTES!$A$6:$D$1002,4,0),"")</f>
        <v/>
      </c>
      <c r="H4183" s="136" t="str">
        <f>IFERROR(VLOOKUP(CONCATENATE(G4183,E4183),LOTES!$A$6:$F$1000,6,0),"")</f>
        <v/>
      </c>
      <c r="I4183" s="132" t="str">
        <f t="shared" si="474"/>
        <v/>
      </c>
      <c r="R4183" s="132" t="str">
        <f>IFERROR(VLOOKUP(Q4183,PROVEEDORES!$A$2:$B$100,2,0),"")</f>
        <v/>
      </c>
      <c r="U4183" s="127" t="str">
        <f>IFERROR(VLOOKUP(V4183,TRANSPORTE!$A$4:$B$99,2,0),"")</f>
        <v/>
      </c>
      <c r="Y4183" s="127" t="str">
        <f>IFERROR(VLOOKUP(V4183,TRANSPORTE!$A$4:$C$99,3,0),"")</f>
        <v/>
      </c>
      <c r="Z4183" s="127" t="str">
        <f>IFERROR(VLOOKUP(V4183,TRANSPORTE!$A$4:$D$99,4,0),"")</f>
        <v/>
      </c>
      <c r="AA4183" s="127" t="str">
        <f>IFERROR(VLOOKUP(V4183,TRANSPORTE!$A$4:$E$99,5,0),"")</f>
        <v/>
      </c>
      <c r="AB4183" s="127" t="str">
        <f t="shared" si="476"/>
        <v/>
      </c>
      <c r="AC4183" s="127" t="str">
        <f t="shared" si="475"/>
        <v/>
      </c>
      <c r="AE4183" s="132" t="str">
        <f t="shared" si="473"/>
        <v/>
      </c>
      <c r="AH4183" s="127" t="str">
        <f t="shared" si="472"/>
        <v/>
      </c>
    </row>
    <row r="4184" spans="2:34" x14ac:dyDescent="0.3">
      <c r="B4184" s="127" t="str">
        <f t="shared" si="470"/>
        <v/>
      </c>
      <c r="C4184" s="127" t="str">
        <f t="shared" si="471"/>
        <v/>
      </c>
      <c r="E4184" s="159"/>
      <c r="F4184" s="148" t="str">
        <f>IFERROR(VLOOKUP(CONCATENATE(G4184,E4184),LOTES!$A$6:$D$1002,4,0),"")</f>
        <v/>
      </c>
      <c r="H4184" s="136" t="str">
        <f>IFERROR(VLOOKUP(CONCATENATE(G4184,E4184),LOTES!$A$6:$F$1000,6,0),"")</f>
        <v/>
      </c>
      <c r="I4184" s="132" t="str">
        <f t="shared" si="474"/>
        <v/>
      </c>
      <c r="R4184" s="132" t="str">
        <f>IFERROR(VLOOKUP(Q4184,PROVEEDORES!$A$2:$B$100,2,0),"")</f>
        <v/>
      </c>
      <c r="U4184" s="127" t="str">
        <f>IFERROR(VLOOKUP(V4184,TRANSPORTE!$A$4:$B$99,2,0),"")</f>
        <v/>
      </c>
      <c r="Y4184" s="127" t="str">
        <f>IFERROR(VLOOKUP(V4184,TRANSPORTE!$A$4:$C$99,3,0),"")</f>
        <v/>
      </c>
      <c r="Z4184" s="127" t="str">
        <f>IFERROR(VLOOKUP(V4184,TRANSPORTE!$A$4:$D$99,4,0),"")</f>
        <v/>
      </c>
      <c r="AA4184" s="127" t="str">
        <f>IFERROR(VLOOKUP(V4184,TRANSPORTE!$A$4:$E$99,5,0),"")</f>
        <v/>
      </c>
      <c r="AB4184" s="127" t="str">
        <f t="shared" si="476"/>
        <v/>
      </c>
      <c r="AC4184" s="127" t="str">
        <f t="shared" si="475"/>
        <v/>
      </c>
      <c r="AE4184" s="132" t="str">
        <f t="shared" si="473"/>
        <v/>
      </c>
      <c r="AH4184" s="127" t="str">
        <f t="shared" si="472"/>
        <v/>
      </c>
    </row>
    <row r="4185" spans="2:34" x14ac:dyDescent="0.3">
      <c r="B4185" s="127" t="str">
        <f t="shared" si="470"/>
        <v/>
      </c>
      <c r="C4185" s="127" t="str">
        <f t="shared" si="471"/>
        <v/>
      </c>
      <c r="E4185" s="159"/>
      <c r="F4185" s="148" t="str">
        <f>IFERROR(VLOOKUP(CONCATENATE(G4185,E4185),LOTES!$A$6:$D$1002,4,0),"")</f>
        <v/>
      </c>
      <c r="H4185" s="136" t="str">
        <f>IFERROR(VLOOKUP(CONCATENATE(G4185,E4185),LOTES!$A$6:$F$1000,6,0),"")</f>
        <v/>
      </c>
      <c r="I4185" s="132" t="str">
        <f t="shared" si="474"/>
        <v/>
      </c>
      <c r="R4185" s="132" t="str">
        <f>IFERROR(VLOOKUP(Q4185,PROVEEDORES!$A$2:$B$100,2,0),"")</f>
        <v/>
      </c>
      <c r="U4185" s="127" t="str">
        <f>IFERROR(VLOOKUP(V4185,TRANSPORTE!$A$4:$B$99,2,0),"")</f>
        <v/>
      </c>
      <c r="Y4185" s="127" t="str">
        <f>IFERROR(VLOOKUP(V4185,TRANSPORTE!$A$4:$C$99,3,0),"")</f>
        <v/>
      </c>
      <c r="Z4185" s="127" t="str">
        <f>IFERROR(VLOOKUP(V4185,TRANSPORTE!$A$4:$D$99,4,0),"")</f>
        <v/>
      </c>
      <c r="AA4185" s="127" t="str">
        <f>IFERROR(VLOOKUP(V4185,TRANSPORTE!$A$4:$E$99,5,0),"")</f>
        <v/>
      </c>
      <c r="AB4185" s="127" t="str">
        <f t="shared" si="476"/>
        <v/>
      </c>
      <c r="AC4185" s="127" t="str">
        <f t="shared" si="475"/>
        <v/>
      </c>
      <c r="AE4185" s="132" t="str">
        <f t="shared" si="473"/>
        <v/>
      </c>
      <c r="AH4185" s="127" t="str">
        <f t="shared" si="472"/>
        <v/>
      </c>
    </row>
    <row r="4186" spans="2:34" x14ac:dyDescent="0.3">
      <c r="B4186" s="127" t="str">
        <f t="shared" si="470"/>
        <v/>
      </c>
      <c r="C4186" s="127" t="str">
        <f t="shared" si="471"/>
        <v/>
      </c>
      <c r="E4186" s="159"/>
      <c r="F4186" s="148" t="str">
        <f>IFERROR(VLOOKUP(CONCATENATE(G4186,E4186),LOTES!$A$6:$D$1002,4,0),"")</f>
        <v/>
      </c>
      <c r="H4186" s="136" t="str">
        <f>IFERROR(VLOOKUP(CONCATENATE(G4186,E4186),LOTES!$A$6:$F$1000,6,0),"")</f>
        <v/>
      </c>
      <c r="I4186" s="132" t="str">
        <f t="shared" si="474"/>
        <v/>
      </c>
      <c r="R4186" s="132" t="str">
        <f>IFERROR(VLOOKUP(Q4186,PROVEEDORES!$A$2:$B$100,2,0),"")</f>
        <v/>
      </c>
      <c r="U4186" s="127" t="str">
        <f>IFERROR(VLOOKUP(V4186,TRANSPORTE!$A$4:$B$99,2,0),"")</f>
        <v/>
      </c>
      <c r="Y4186" s="127" t="str">
        <f>IFERROR(VLOOKUP(V4186,TRANSPORTE!$A$4:$C$99,3,0),"")</f>
        <v/>
      </c>
      <c r="Z4186" s="127" t="str">
        <f>IFERROR(VLOOKUP(V4186,TRANSPORTE!$A$4:$D$99,4,0),"")</f>
        <v/>
      </c>
      <c r="AA4186" s="127" t="str">
        <f>IFERROR(VLOOKUP(V4186,TRANSPORTE!$A$4:$E$99,5,0),"")</f>
        <v/>
      </c>
      <c r="AB4186" s="127" t="str">
        <f t="shared" si="476"/>
        <v/>
      </c>
      <c r="AC4186" s="127" t="str">
        <f t="shared" si="475"/>
        <v/>
      </c>
      <c r="AE4186" s="132" t="str">
        <f t="shared" si="473"/>
        <v/>
      </c>
      <c r="AH4186" s="127" t="str">
        <f t="shared" si="472"/>
        <v/>
      </c>
    </row>
    <row r="4187" spans="2:34" x14ac:dyDescent="0.3">
      <c r="B4187" s="127" t="str">
        <f t="shared" si="470"/>
        <v/>
      </c>
      <c r="C4187" s="127" t="str">
        <f t="shared" si="471"/>
        <v/>
      </c>
      <c r="E4187" s="159"/>
      <c r="F4187" s="148" t="str">
        <f>IFERROR(VLOOKUP(CONCATENATE(G4187,E4187),LOTES!$A$6:$D$1002,4,0),"")</f>
        <v/>
      </c>
      <c r="H4187" s="136" t="str">
        <f>IFERROR(VLOOKUP(CONCATENATE(G4187,E4187),LOTES!$A$6:$F$1000,6,0),"")</f>
        <v/>
      </c>
      <c r="I4187" s="132" t="str">
        <f t="shared" si="474"/>
        <v/>
      </c>
      <c r="R4187" s="132" t="str">
        <f>IFERROR(VLOOKUP(Q4187,PROVEEDORES!$A$2:$B$100,2,0),"")</f>
        <v/>
      </c>
      <c r="U4187" s="127" t="str">
        <f>IFERROR(VLOOKUP(V4187,TRANSPORTE!$A$4:$B$99,2,0),"")</f>
        <v/>
      </c>
      <c r="Y4187" s="127" t="str">
        <f>IFERROR(VLOOKUP(V4187,TRANSPORTE!$A$4:$C$99,3,0),"")</f>
        <v/>
      </c>
      <c r="Z4187" s="127" t="str">
        <f>IFERROR(VLOOKUP(V4187,TRANSPORTE!$A$4:$D$99,4,0),"")</f>
        <v/>
      </c>
      <c r="AA4187" s="127" t="str">
        <f>IFERROR(VLOOKUP(V4187,TRANSPORTE!$A$4:$E$99,5,0),"")</f>
        <v/>
      </c>
      <c r="AB4187" s="127" t="str">
        <f t="shared" si="476"/>
        <v/>
      </c>
      <c r="AC4187" s="127" t="str">
        <f t="shared" si="475"/>
        <v/>
      </c>
      <c r="AE4187" s="132" t="str">
        <f t="shared" si="473"/>
        <v/>
      </c>
      <c r="AH4187" s="127" t="str">
        <f t="shared" si="472"/>
        <v/>
      </c>
    </row>
    <row r="4188" spans="2:34" x14ac:dyDescent="0.3">
      <c r="B4188" s="127" t="str">
        <f t="shared" si="470"/>
        <v/>
      </c>
      <c r="C4188" s="127" t="str">
        <f t="shared" si="471"/>
        <v/>
      </c>
      <c r="E4188" s="159"/>
      <c r="F4188" s="148" t="str">
        <f>IFERROR(VLOOKUP(CONCATENATE(G4188,E4188),LOTES!$A$6:$D$1002,4,0),"")</f>
        <v/>
      </c>
      <c r="H4188" s="136" t="str">
        <f>IFERROR(VLOOKUP(CONCATENATE(G4188,E4188),LOTES!$A$6:$F$1000,6,0),"")</f>
        <v/>
      </c>
      <c r="I4188" s="132" t="str">
        <f t="shared" si="474"/>
        <v/>
      </c>
      <c r="R4188" s="132" t="str">
        <f>IFERROR(VLOOKUP(Q4188,PROVEEDORES!$A$2:$B$100,2,0),"")</f>
        <v/>
      </c>
      <c r="U4188" s="127" t="str">
        <f>IFERROR(VLOOKUP(V4188,TRANSPORTE!$A$4:$B$99,2,0),"")</f>
        <v/>
      </c>
      <c r="Y4188" s="127" t="str">
        <f>IFERROR(VLOOKUP(V4188,TRANSPORTE!$A$4:$C$99,3,0),"")</f>
        <v/>
      </c>
      <c r="Z4188" s="127" t="str">
        <f>IFERROR(VLOOKUP(V4188,TRANSPORTE!$A$4:$D$99,4,0),"")</f>
        <v/>
      </c>
      <c r="AA4188" s="127" t="str">
        <f>IFERROR(VLOOKUP(V4188,TRANSPORTE!$A$4:$E$99,5,0),"")</f>
        <v/>
      </c>
      <c r="AB4188" s="127" t="str">
        <f t="shared" si="476"/>
        <v/>
      </c>
      <c r="AC4188" s="127" t="str">
        <f t="shared" si="475"/>
        <v/>
      </c>
      <c r="AE4188" s="132" t="str">
        <f t="shared" si="473"/>
        <v/>
      </c>
      <c r="AH4188" s="127" t="str">
        <f t="shared" si="472"/>
        <v/>
      </c>
    </row>
    <row r="4189" spans="2:34" x14ac:dyDescent="0.3">
      <c r="B4189" s="127" t="str">
        <f t="shared" si="470"/>
        <v/>
      </c>
      <c r="C4189" s="127" t="str">
        <f t="shared" si="471"/>
        <v/>
      </c>
      <c r="E4189" s="159"/>
      <c r="F4189" s="148" t="str">
        <f>IFERROR(VLOOKUP(CONCATENATE(G4189,E4189),LOTES!$A$6:$D$1002,4,0),"")</f>
        <v/>
      </c>
      <c r="H4189" s="136" t="str">
        <f>IFERROR(VLOOKUP(CONCATENATE(G4189,E4189),LOTES!$A$6:$F$1000,6,0),"")</f>
        <v/>
      </c>
      <c r="I4189" s="132" t="str">
        <f t="shared" si="474"/>
        <v/>
      </c>
      <c r="R4189" s="132" t="str">
        <f>IFERROR(VLOOKUP(Q4189,PROVEEDORES!$A$2:$B$100,2,0),"")</f>
        <v/>
      </c>
      <c r="U4189" s="127" t="str">
        <f>IFERROR(VLOOKUP(V4189,TRANSPORTE!$A$4:$B$99,2,0),"")</f>
        <v/>
      </c>
      <c r="Y4189" s="127" t="str">
        <f>IFERROR(VLOOKUP(V4189,TRANSPORTE!$A$4:$C$99,3,0),"")</f>
        <v/>
      </c>
      <c r="Z4189" s="127" t="str">
        <f>IFERROR(VLOOKUP(V4189,TRANSPORTE!$A$4:$D$99,4,0),"")</f>
        <v/>
      </c>
      <c r="AA4189" s="127" t="str">
        <f>IFERROR(VLOOKUP(V4189,TRANSPORTE!$A$4:$E$99,5,0),"")</f>
        <v/>
      </c>
      <c r="AB4189" s="127" t="str">
        <f t="shared" si="476"/>
        <v/>
      </c>
      <c r="AC4189" s="127" t="str">
        <f t="shared" si="475"/>
        <v/>
      </c>
      <c r="AE4189" s="132" t="str">
        <f t="shared" si="473"/>
        <v/>
      </c>
      <c r="AH4189" s="127" t="str">
        <f t="shared" si="472"/>
        <v/>
      </c>
    </row>
    <row r="4190" spans="2:34" x14ac:dyDescent="0.3">
      <c r="B4190" s="127" t="str">
        <f t="shared" si="470"/>
        <v/>
      </c>
      <c r="C4190" s="127" t="str">
        <f t="shared" si="471"/>
        <v/>
      </c>
      <c r="E4190" s="159"/>
      <c r="F4190" s="148" t="str">
        <f>IFERROR(VLOOKUP(CONCATENATE(G4190,E4190),LOTES!$A$6:$D$1002,4,0),"")</f>
        <v/>
      </c>
      <c r="H4190" s="136" t="str">
        <f>IFERROR(VLOOKUP(CONCATENATE(G4190,E4190),LOTES!$A$6:$F$1000,6,0),"")</f>
        <v/>
      </c>
      <c r="I4190" s="132" t="str">
        <f t="shared" si="474"/>
        <v/>
      </c>
      <c r="R4190" s="132" t="str">
        <f>IFERROR(VLOOKUP(Q4190,PROVEEDORES!$A$2:$B$100,2,0),"")</f>
        <v/>
      </c>
      <c r="U4190" s="127" t="str">
        <f>IFERROR(VLOOKUP(V4190,TRANSPORTE!$A$4:$B$99,2,0),"")</f>
        <v/>
      </c>
      <c r="Y4190" s="127" t="str">
        <f>IFERROR(VLOOKUP(V4190,TRANSPORTE!$A$4:$C$99,3,0),"")</f>
        <v/>
      </c>
      <c r="Z4190" s="127" t="str">
        <f>IFERROR(VLOOKUP(V4190,TRANSPORTE!$A$4:$D$99,4,0),"")</f>
        <v/>
      </c>
      <c r="AA4190" s="127" t="str">
        <f>IFERROR(VLOOKUP(V4190,TRANSPORTE!$A$4:$E$99,5,0),"")</f>
        <v/>
      </c>
      <c r="AB4190" s="127" t="str">
        <f t="shared" si="476"/>
        <v/>
      </c>
      <c r="AC4190" s="127" t="str">
        <f t="shared" si="475"/>
        <v/>
      </c>
      <c r="AE4190" s="132" t="str">
        <f t="shared" si="473"/>
        <v/>
      </c>
      <c r="AH4190" s="127" t="str">
        <f t="shared" si="472"/>
        <v/>
      </c>
    </row>
    <row r="4191" spans="2:34" x14ac:dyDescent="0.3">
      <c r="B4191" s="127" t="str">
        <f t="shared" si="470"/>
        <v/>
      </c>
      <c r="C4191" s="127" t="str">
        <f t="shared" si="471"/>
        <v/>
      </c>
      <c r="E4191" s="159"/>
      <c r="F4191" s="148" t="str">
        <f>IFERROR(VLOOKUP(CONCATENATE(G4191,E4191),LOTES!$A$6:$D$1002,4,0),"")</f>
        <v/>
      </c>
      <c r="H4191" s="136" t="str">
        <f>IFERROR(VLOOKUP(CONCATENATE(G4191,E4191),LOTES!$A$6:$F$1000,6,0),"")</f>
        <v/>
      </c>
      <c r="I4191" s="132" t="str">
        <f t="shared" si="474"/>
        <v/>
      </c>
      <c r="R4191" s="132" t="str">
        <f>IFERROR(VLOOKUP(Q4191,PROVEEDORES!$A$2:$B$100,2,0),"")</f>
        <v/>
      </c>
      <c r="U4191" s="127" t="str">
        <f>IFERROR(VLOOKUP(V4191,TRANSPORTE!$A$4:$B$99,2,0),"")</f>
        <v/>
      </c>
      <c r="Y4191" s="127" t="str">
        <f>IFERROR(VLOOKUP(V4191,TRANSPORTE!$A$4:$C$99,3,0),"")</f>
        <v/>
      </c>
      <c r="Z4191" s="127" t="str">
        <f>IFERROR(VLOOKUP(V4191,TRANSPORTE!$A$4:$D$99,4,0),"")</f>
        <v/>
      </c>
      <c r="AA4191" s="127" t="str">
        <f>IFERROR(VLOOKUP(V4191,TRANSPORTE!$A$4:$E$99,5,0),"")</f>
        <v/>
      </c>
      <c r="AB4191" s="127" t="str">
        <f t="shared" si="476"/>
        <v/>
      </c>
      <c r="AC4191" s="127" t="str">
        <f t="shared" si="475"/>
        <v/>
      </c>
      <c r="AE4191" s="132" t="str">
        <f t="shared" si="473"/>
        <v/>
      </c>
      <c r="AH4191" s="127" t="str">
        <f t="shared" si="472"/>
        <v/>
      </c>
    </row>
    <row r="4192" spans="2:34" x14ac:dyDescent="0.3">
      <c r="B4192" s="127" t="str">
        <f t="shared" si="470"/>
        <v/>
      </c>
      <c r="C4192" s="127" t="str">
        <f t="shared" si="471"/>
        <v/>
      </c>
      <c r="E4192" s="159"/>
      <c r="F4192" s="148" t="str">
        <f>IFERROR(VLOOKUP(CONCATENATE(G4192,E4192),LOTES!$A$6:$D$1002,4,0),"")</f>
        <v/>
      </c>
      <c r="H4192" s="136" t="str">
        <f>IFERROR(VLOOKUP(CONCATENATE(G4192,E4192),LOTES!$A$6:$F$1000,6,0),"")</f>
        <v/>
      </c>
      <c r="I4192" s="132" t="str">
        <f t="shared" si="474"/>
        <v/>
      </c>
      <c r="R4192" s="132" t="str">
        <f>IFERROR(VLOOKUP(Q4192,PROVEEDORES!$A$2:$B$100,2,0),"")</f>
        <v/>
      </c>
      <c r="U4192" s="127" t="str">
        <f>IFERROR(VLOOKUP(V4192,TRANSPORTE!$A$4:$B$99,2,0),"")</f>
        <v/>
      </c>
      <c r="Y4192" s="127" t="str">
        <f>IFERROR(VLOOKUP(V4192,TRANSPORTE!$A$4:$C$99,3,0),"")</f>
        <v/>
      </c>
      <c r="Z4192" s="127" t="str">
        <f>IFERROR(VLOOKUP(V4192,TRANSPORTE!$A$4:$D$99,4,0),"")</f>
        <v/>
      </c>
      <c r="AA4192" s="127" t="str">
        <f>IFERROR(VLOOKUP(V4192,TRANSPORTE!$A$4:$E$99,5,0),"")</f>
        <v/>
      </c>
      <c r="AB4192" s="127" t="str">
        <f t="shared" si="476"/>
        <v/>
      </c>
      <c r="AC4192" s="127" t="str">
        <f t="shared" si="475"/>
        <v/>
      </c>
      <c r="AE4192" s="132" t="str">
        <f t="shared" si="473"/>
        <v/>
      </c>
      <c r="AH4192" s="127" t="str">
        <f t="shared" si="472"/>
        <v/>
      </c>
    </row>
    <row r="4193" spans="2:34" x14ac:dyDescent="0.3">
      <c r="B4193" s="127" t="str">
        <f t="shared" si="470"/>
        <v/>
      </c>
      <c r="C4193" s="127" t="str">
        <f t="shared" si="471"/>
        <v/>
      </c>
      <c r="E4193" s="159"/>
      <c r="F4193" s="148" t="str">
        <f>IFERROR(VLOOKUP(CONCATENATE(G4193,E4193),LOTES!$A$6:$D$1002,4,0),"")</f>
        <v/>
      </c>
      <c r="H4193" s="136" t="str">
        <f>IFERROR(VLOOKUP(CONCATENATE(G4193,E4193),LOTES!$A$6:$F$1000,6,0),"")</f>
        <v/>
      </c>
      <c r="I4193" s="132" t="str">
        <f t="shared" si="474"/>
        <v/>
      </c>
      <c r="R4193" s="132" t="str">
        <f>IFERROR(VLOOKUP(Q4193,PROVEEDORES!$A$2:$B$100,2,0),"")</f>
        <v/>
      </c>
      <c r="U4193" s="127" t="str">
        <f>IFERROR(VLOOKUP(V4193,TRANSPORTE!$A$4:$B$99,2,0),"")</f>
        <v/>
      </c>
      <c r="Y4193" s="127" t="str">
        <f>IFERROR(VLOOKUP(V4193,TRANSPORTE!$A$4:$C$99,3,0),"")</f>
        <v/>
      </c>
      <c r="Z4193" s="127" t="str">
        <f>IFERROR(VLOOKUP(V4193,TRANSPORTE!$A$4:$D$99,4,0),"")</f>
        <v/>
      </c>
      <c r="AA4193" s="127" t="str">
        <f>IFERROR(VLOOKUP(V4193,TRANSPORTE!$A$4:$E$99,5,0),"")</f>
        <v/>
      </c>
      <c r="AB4193" s="127" t="str">
        <f t="shared" si="476"/>
        <v/>
      </c>
      <c r="AC4193" s="127" t="str">
        <f t="shared" si="475"/>
        <v/>
      </c>
      <c r="AE4193" s="132" t="str">
        <f t="shared" si="473"/>
        <v/>
      </c>
      <c r="AH4193" s="127" t="str">
        <f t="shared" si="472"/>
        <v/>
      </c>
    </row>
    <row r="4194" spans="2:34" x14ac:dyDescent="0.3">
      <c r="B4194" s="127" t="str">
        <f t="shared" si="470"/>
        <v/>
      </c>
      <c r="C4194" s="127" t="str">
        <f t="shared" si="471"/>
        <v/>
      </c>
      <c r="E4194" s="159"/>
      <c r="F4194" s="148" t="str">
        <f>IFERROR(VLOOKUP(CONCATENATE(G4194,E4194),LOTES!$A$6:$D$1002,4,0),"")</f>
        <v/>
      </c>
      <c r="H4194" s="136" t="str">
        <f>IFERROR(VLOOKUP(CONCATENATE(G4194,E4194),LOTES!$A$6:$F$1000,6,0),"")</f>
        <v/>
      </c>
      <c r="I4194" s="132" t="str">
        <f t="shared" si="474"/>
        <v/>
      </c>
      <c r="R4194" s="132" t="str">
        <f>IFERROR(VLOOKUP(Q4194,PROVEEDORES!$A$2:$B$100,2,0),"")</f>
        <v/>
      </c>
      <c r="U4194" s="127" t="str">
        <f>IFERROR(VLOOKUP(V4194,TRANSPORTE!$A$4:$B$99,2,0),"")</f>
        <v/>
      </c>
      <c r="Y4194" s="127" t="str">
        <f>IFERROR(VLOOKUP(V4194,TRANSPORTE!$A$4:$C$99,3,0),"")</f>
        <v/>
      </c>
      <c r="Z4194" s="127" t="str">
        <f>IFERROR(VLOOKUP(V4194,TRANSPORTE!$A$4:$D$99,4,0),"")</f>
        <v/>
      </c>
      <c r="AA4194" s="127" t="str">
        <f>IFERROR(VLOOKUP(V4194,TRANSPORTE!$A$4:$E$99,5,0),"")</f>
        <v/>
      </c>
      <c r="AB4194" s="127" t="str">
        <f t="shared" si="476"/>
        <v/>
      </c>
      <c r="AC4194" s="127" t="str">
        <f t="shared" si="475"/>
        <v/>
      </c>
      <c r="AE4194" s="132" t="str">
        <f t="shared" si="473"/>
        <v/>
      </c>
      <c r="AH4194" s="127" t="str">
        <f t="shared" si="472"/>
        <v/>
      </c>
    </row>
    <row r="4195" spans="2:34" x14ac:dyDescent="0.3">
      <c r="B4195" s="127" t="str">
        <f t="shared" si="470"/>
        <v/>
      </c>
      <c r="C4195" s="127" t="str">
        <f t="shared" si="471"/>
        <v/>
      </c>
      <c r="E4195" s="159"/>
      <c r="F4195" s="148" t="str">
        <f>IFERROR(VLOOKUP(CONCATENATE(G4195,E4195),LOTES!$A$6:$D$1002,4,0),"")</f>
        <v/>
      </c>
      <c r="H4195" s="136" t="str">
        <f>IFERROR(VLOOKUP(CONCATENATE(G4195,E4195),LOTES!$A$6:$F$1000,6,0),"")</f>
        <v/>
      </c>
      <c r="I4195" s="132" t="str">
        <f t="shared" si="474"/>
        <v/>
      </c>
      <c r="R4195" s="132" t="str">
        <f>IFERROR(VLOOKUP(Q4195,PROVEEDORES!$A$2:$B$100,2,0),"")</f>
        <v/>
      </c>
      <c r="U4195" s="127" t="str">
        <f>IFERROR(VLOOKUP(V4195,TRANSPORTE!$A$4:$B$99,2,0),"")</f>
        <v/>
      </c>
      <c r="Y4195" s="127" t="str">
        <f>IFERROR(VLOOKUP(V4195,TRANSPORTE!$A$4:$C$99,3,0),"")</f>
        <v/>
      </c>
      <c r="Z4195" s="127" t="str">
        <f>IFERROR(VLOOKUP(V4195,TRANSPORTE!$A$4:$D$99,4,0),"")</f>
        <v/>
      </c>
      <c r="AA4195" s="127" t="str">
        <f>IFERROR(VLOOKUP(V4195,TRANSPORTE!$A$4:$E$99,5,0),"")</f>
        <v/>
      </c>
      <c r="AB4195" s="127" t="str">
        <f t="shared" si="476"/>
        <v/>
      </c>
      <c r="AC4195" s="127" t="str">
        <f t="shared" si="475"/>
        <v/>
      </c>
      <c r="AE4195" s="132" t="str">
        <f t="shared" si="473"/>
        <v/>
      </c>
      <c r="AH4195" s="127" t="str">
        <f t="shared" si="472"/>
        <v/>
      </c>
    </row>
    <row r="4196" spans="2:34" x14ac:dyDescent="0.3">
      <c r="B4196" s="127" t="str">
        <f t="shared" si="470"/>
        <v/>
      </c>
      <c r="C4196" s="127" t="str">
        <f t="shared" si="471"/>
        <v/>
      </c>
      <c r="E4196" s="159"/>
      <c r="F4196" s="148" t="str">
        <f>IFERROR(VLOOKUP(CONCATENATE(G4196,E4196),LOTES!$A$6:$D$1002,4,0),"")</f>
        <v/>
      </c>
      <c r="H4196" s="136" t="str">
        <f>IFERROR(VLOOKUP(CONCATENATE(G4196,E4196),LOTES!$A$6:$F$1000,6,0),"")</f>
        <v/>
      </c>
      <c r="I4196" s="132" t="str">
        <f t="shared" si="474"/>
        <v/>
      </c>
      <c r="R4196" s="132" t="str">
        <f>IFERROR(VLOOKUP(Q4196,PROVEEDORES!$A$2:$B$100,2,0),"")</f>
        <v/>
      </c>
      <c r="U4196" s="127" t="str">
        <f>IFERROR(VLOOKUP(V4196,TRANSPORTE!$A$4:$B$99,2,0),"")</f>
        <v/>
      </c>
      <c r="Y4196" s="127" t="str">
        <f>IFERROR(VLOOKUP(V4196,TRANSPORTE!$A$4:$C$99,3,0),"")</f>
        <v/>
      </c>
      <c r="Z4196" s="127" t="str">
        <f>IFERROR(VLOOKUP(V4196,TRANSPORTE!$A$4:$D$99,4,0),"")</f>
        <v/>
      </c>
      <c r="AA4196" s="127" t="str">
        <f>IFERROR(VLOOKUP(V4196,TRANSPORTE!$A$4:$E$99,5,0),"")</f>
        <v/>
      </c>
      <c r="AB4196" s="127" t="str">
        <f t="shared" si="476"/>
        <v/>
      </c>
      <c r="AC4196" s="127" t="str">
        <f t="shared" si="475"/>
        <v/>
      </c>
      <c r="AE4196" s="132" t="str">
        <f t="shared" si="473"/>
        <v/>
      </c>
      <c r="AH4196" s="127" t="str">
        <f t="shared" si="472"/>
        <v/>
      </c>
    </row>
    <row r="4197" spans="2:34" x14ac:dyDescent="0.3">
      <c r="B4197" s="127" t="str">
        <f t="shared" si="470"/>
        <v/>
      </c>
      <c r="C4197" s="127" t="str">
        <f t="shared" si="471"/>
        <v/>
      </c>
      <c r="E4197" s="159"/>
      <c r="F4197" s="148" t="str">
        <f>IFERROR(VLOOKUP(CONCATENATE(G4197,E4197),LOTES!$A$6:$D$1002,4,0),"")</f>
        <v/>
      </c>
      <c r="H4197" s="136" t="str">
        <f>IFERROR(VLOOKUP(CONCATENATE(G4197,E4197),LOTES!$A$6:$F$1000,6,0),"")</f>
        <v/>
      </c>
      <c r="I4197" s="132" t="str">
        <f t="shared" si="474"/>
        <v/>
      </c>
      <c r="R4197" s="132" t="str">
        <f>IFERROR(VLOOKUP(Q4197,PROVEEDORES!$A$2:$B$100,2,0),"")</f>
        <v/>
      </c>
      <c r="U4197" s="127" t="str">
        <f>IFERROR(VLOOKUP(V4197,TRANSPORTE!$A$4:$B$99,2,0),"")</f>
        <v/>
      </c>
      <c r="Y4197" s="127" t="str">
        <f>IFERROR(VLOOKUP(V4197,TRANSPORTE!$A$4:$C$99,3,0),"")</f>
        <v/>
      </c>
      <c r="Z4197" s="127" t="str">
        <f>IFERROR(VLOOKUP(V4197,TRANSPORTE!$A$4:$D$99,4,0),"")</f>
        <v/>
      </c>
      <c r="AA4197" s="127" t="str">
        <f>IFERROR(VLOOKUP(V4197,TRANSPORTE!$A$4:$E$99,5,0),"")</f>
        <v/>
      </c>
      <c r="AB4197" s="127" t="str">
        <f t="shared" si="476"/>
        <v/>
      </c>
      <c r="AC4197" s="127" t="str">
        <f t="shared" si="475"/>
        <v/>
      </c>
      <c r="AE4197" s="132" t="str">
        <f t="shared" si="473"/>
        <v/>
      </c>
      <c r="AH4197" s="127" t="str">
        <f t="shared" si="472"/>
        <v/>
      </c>
    </row>
    <row r="4198" spans="2:34" x14ac:dyDescent="0.3">
      <c r="B4198" s="127" t="str">
        <f t="shared" si="470"/>
        <v/>
      </c>
      <c r="C4198" s="127" t="str">
        <f t="shared" si="471"/>
        <v/>
      </c>
      <c r="E4198" s="159"/>
      <c r="F4198" s="148" t="str">
        <f>IFERROR(VLOOKUP(CONCATENATE(G4198,E4198),LOTES!$A$6:$D$1002,4,0),"")</f>
        <v/>
      </c>
      <c r="H4198" s="136" t="str">
        <f>IFERROR(VLOOKUP(CONCATENATE(G4198,E4198),LOTES!$A$6:$F$1000,6,0),"")</f>
        <v/>
      </c>
      <c r="I4198" s="132" t="str">
        <f t="shared" si="474"/>
        <v/>
      </c>
      <c r="R4198" s="132" t="str">
        <f>IFERROR(VLOOKUP(Q4198,PROVEEDORES!$A$2:$B$100,2,0),"")</f>
        <v/>
      </c>
      <c r="U4198" s="127" t="str">
        <f>IFERROR(VLOOKUP(V4198,TRANSPORTE!$A$4:$B$99,2,0),"")</f>
        <v/>
      </c>
      <c r="Y4198" s="127" t="str">
        <f>IFERROR(VLOOKUP(V4198,TRANSPORTE!$A$4:$C$99,3,0),"")</f>
        <v/>
      </c>
      <c r="Z4198" s="127" t="str">
        <f>IFERROR(VLOOKUP(V4198,TRANSPORTE!$A$4:$D$99,4,0),"")</f>
        <v/>
      </c>
      <c r="AA4198" s="127" t="str">
        <f>IFERROR(VLOOKUP(V4198,TRANSPORTE!$A$4:$E$99,5,0),"")</f>
        <v/>
      </c>
      <c r="AB4198" s="127" t="str">
        <f t="shared" si="476"/>
        <v/>
      </c>
      <c r="AC4198" s="127" t="str">
        <f t="shared" si="475"/>
        <v/>
      </c>
      <c r="AE4198" s="132" t="str">
        <f t="shared" si="473"/>
        <v/>
      </c>
      <c r="AH4198" s="127" t="str">
        <f t="shared" si="472"/>
        <v/>
      </c>
    </row>
    <row r="4199" spans="2:34" x14ac:dyDescent="0.3">
      <c r="B4199" s="127" t="str">
        <f t="shared" si="470"/>
        <v/>
      </c>
      <c r="C4199" s="127" t="str">
        <f t="shared" si="471"/>
        <v/>
      </c>
      <c r="E4199" s="159"/>
      <c r="F4199" s="148" t="str">
        <f>IFERROR(VLOOKUP(CONCATENATE(G4199,E4199),LOTES!$A$6:$D$1002,4,0),"")</f>
        <v/>
      </c>
      <c r="H4199" s="136" t="str">
        <f>IFERROR(VLOOKUP(CONCATENATE(G4199,E4199),LOTES!$A$6:$F$1000,6,0),"")</f>
        <v/>
      </c>
      <c r="I4199" s="132" t="str">
        <f t="shared" si="474"/>
        <v/>
      </c>
      <c r="R4199" s="132" t="str">
        <f>IFERROR(VLOOKUP(Q4199,PROVEEDORES!$A$2:$B$100,2,0),"")</f>
        <v/>
      </c>
      <c r="U4199" s="127" t="str">
        <f>IFERROR(VLOOKUP(V4199,TRANSPORTE!$A$4:$B$99,2,0),"")</f>
        <v/>
      </c>
      <c r="Y4199" s="127" t="str">
        <f>IFERROR(VLOOKUP(V4199,TRANSPORTE!$A$4:$C$99,3,0),"")</f>
        <v/>
      </c>
      <c r="Z4199" s="127" t="str">
        <f>IFERROR(VLOOKUP(V4199,TRANSPORTE!$A$4:$D$99,4,0),"")</f>
        <v/>
      </c>
      <c r="AA4199" s="127" t="str">
        <f>IFERROR(VLOOKUP(V4199,TRANSPORTE!$A$4:$E$99,5,0),"")</f>
        <v/>
      </c>
      <c r="AB4199" s="127" t="str">
        <f t="shared" si="476"/>
        <v/>
      </c>
      <c r="AC4199" s="127" t="str">
        <f t="shared" si="475"/>
        <v/>
      </c>
      <c r="AE4199" s="132" t="str">
        <f t="shared" si="473"/>
        <v/>
      </c>
      <c r="AH4199" s="127" t="str">
        <f t="shared" si="472"/>
        <v/>
      </c>
    </row>
    <row r="4200" spans="2:34" x14ac:dyDescent="0.3">
      <c r="B4200" s="127" t="str">
        <f t="shared" si="470"/>
        <v/>
      </c>
      <c r="C4200" s="127" t="str">
        <f t="shared" si="471"/>
        <v/>
      </c>
      <c r="E4200" s="159"/>
      <c r="F4200" s="148" t="str">
        <f>IFERROR(VLOOKUP(CONCATENATE(G4200,E4200),LOTES!$A$6:$D$1002,4,0),"")</f>
        <v/>
      </c>
      <c r="H4200" s="136" t="str">
        <f>IFERROR(VLOOKUP(CONCATENATE(G4200,E4200),LOTES!$A$6:$F$1000,6,0),"")</f>
        <v/>
      </c>
      <c r="I4200" s="132" t="str">
        <f t="shared" si="474"/>
        <v/>
      </c>
      <c r="R4200" s="132" t="str">
        <f>IFERROR(VLOOKUP(Q4200,PROVEEDORES!$A$2:$B$100,2,0),"")</f>
        <v/>
      </c>
      <c r="U4200" s="127" t="str">
        <f>IFERROR(VLOOKUP(V4200,TRANSPORTE!$A$4:$B$99,2,0),"")</f>
        <v/>
      </c>
      <c r="Y4200" s="127" t="str">
        <f>IFERROR(VLOOKUP(V4200,TRANSPORTE!$A$4:$C$99,3,0),"")</f>
        <v/>
      </c>
      <c r="Z4200" s="127" t="str">
        <f>IFERROR(VLOOKUP(V4200,TRANSPORTE!$A$4:$D$99,4,0),"")</f>
        <v/>
      </c>
      <c r="AA4200" s="127" t="str">
        <f>IFERROR(VLOOKUP(V4200,TRANSPORTE!$A$4:$E$99,5,0),"")</f>
        <v/>
      </c>
      <c r="AB4200" s="127" t="str">
        <f t="shared" si="476"/>
        <v/>
      </c>
      <c r="AC4200" s="127" t="str">
        <f t="shared" si="475"/>
        <v/>
      </c>
      <c r="AE4200" s="132" t="str">
        <f t="shared" si="473"/>
        <v/>
      </c>
      <c r="AH4200" s="127" t="str">
        <f t="shared" si="472"/>
        <v/>
      </c>
    </row>
    <row r="4201" spans="2:34" x14ac:dyDescent="0.3">
      <c r="B4201" s="127" t="str">
        <f t="shared" si="470"/>
        <v/>
      </c>
      <c r="C4201" s="127" t="str">
        <f t="shared" si="471"/>
        <v/>
      </c>
      <c r="E4201" s="159"/>
      <c r="F4201" s="148" t="str">
        <f>IFERROR(VLOOKUP(CONCATENATE(G4201,E4201),LOTES!$A$6:$D$1002,4,0),"")</f>
        <v/>
      </c>
      <c r="H4201" s="136" t="str">
        <f>IFERROR(VLOOKUP(CONCATENATE(G4201,E4201),LOTES!$A$6:$F$1000,6,0),"")</f>
        <v/>
      </c>
      <c r="I4201" s="132" t="str">
        <f t="shared" si="474"/>
        <v/>
      </c>
      <c r="R4201" s="132" t="str">
        <f>IFERROR(VLOOKUP(Q4201,PROVEEDORES!$A$2:$B$100,2,0),"")</f>
        <v/>
      </c>
      <c r="U4201" s="127" t="str">
        <f>IFERROR(VLOOKUP(V4201,TRANSPORTE!$A$4:$B$99,2,0),"")</f>
        <v/>
      </c>
      <c r="Y4201" s="127" t="str">
        <f>IFERROR(VLOOKUP(V4201,TRANSPORTE!$A$4:$C$99,3,0),"")</f>
        <v/>
      </c>
      <c r="Z4201" s="127" t="str">
        <f>IFERROR(VLOOKUP(V4201,TRANSPORTE!$A$4:$D$99,4,0),"")</f>
        <v/>
      </c>
      <c r="AA4201" s="127" t="str">
        <f>IFERROR(VLOOKUP(V4201,TRANSPORTE!$A$4:$E$99,5,0),"")</f>
        <v/>
      </c>
      <c r="AB4201" s="127" t="str">
        <f t="shared" si="476"/>
        <v/>
      </c>
      <c r="AC4201" s="127" t="str">
        <f t="shared" si="475"/>
        <v/>
      </c>
      <c r="AE4201" s="132" t="str">
        <f t="shared" si="473"/>
        <v/>
      </c>
      <c r="AH4201" s="127" t="str">
        <f t="shared" si="472"/>
        <v/>
      </c>
    </row>
    <row r="4202" spans="2:34" x14ac:dyDescent="0.3">
      <c r="B4202" s="127" t="str">
        <f t="shared" si="470"/>
        <v/>
      </c>
      <c r="C4202" s="127" t="str">
        <f t="shared" si="471"/>
        <v/>
      </c>
      <c r="E4202" s="159"/>
      <c r="F4202" s="148" t="str">
        <f>IFERROR(VLOOKUP(CONCATENATE(G4202,E4202),LOTES!$A$6:$D$1002,4,0),"")</f>
        <v/>
      </c>
      <c r="H4202" s="136" t="str">
        <f>IFERROR(VLOOKUP(CONCATENATE(G4202,E4202),LOTES!$A$6:$F$1000,6,0),"")</f>
        <v/>
      </c>
      <c r="I4202" s="132" t="str">
        <f t="shared" si="474"/>
        <v/>
      </c>
      <c r="R4202" s="132" t="str">
        <f>IFERROR(VLOOKUP(Q4202,PROVEEDORES!$A$2:$B$100,2,0),"")</f>
        <v/>
      </c>
      <c r="U4202" s="127" t="str">
        <f>IFERROR(VLOOKUP(V4202,TRANSPORTE!$A$4:$B$99,2,0),"")</f>
        <v/>
      </c>
      <c r="Y4202" s="127" t="str">
        <f>IFERROR(VLOOKUP(V4202,TRANSPORTE!$A$4:$C$99,3,0),"")</f>
        <v/>
      </c>
      <c r="Z4202" s="127" t="str">
        <f>IFERROR(VLOOKUP(V4202,TRANSPORTE!$A$4:$D$99,4,0),"")</f>
        <v/>
      </c>
      <c r="AA4202" s="127" t="str">
        <f>IFERROR(VLOOKUP(V4202,TRANSPORTE!$A$4:$E$99,5,0),"")</f>
        <v/>
      </c>
      <c r="AB4202" s="127" t="str">
        <f t="shared" si="476"/>
        <v/>
      </c>
      <c r="AC4202" s="127" t="str">
        <f t="shared" si="475"/>
        <v/>
      </c>
      <c r="AE4202" s="132" t="str">
        <f t="shared" si="473"/>
        <v/>
      </c>
      <c r="AH4202" s="127" t="str">
        <f t="shared" si="472"/>
        <v/>
      </c>
    </row>
    <row r="4203" spans="2:34" x14ac:dyDescent="0.3">
      <c r="B4203" s="127" t="str">
        <f t="shared" si="470"/>
        <v/>
      </c>
      <c r="C4203" s="127" t="str">
        <f t="shared" si="471"/>
        <v/>
      </c>
      <c r="E4203" s="159"/>
      <c r="F4203" s="148" t="str">
        <f>IFERROR(VLOOKUP(CONCATENATE(G4203,E4203),LOTES!$A$6:$D$1002,4,0),"")</f>
        <v/>
      </c>
      <c r="H4203" s="136" t="str">
        <f>IFERROR(VLOOKUP(CONCATENATE(G4203,E4203),LOTES!$A$6:$F$1000,6,0),"")</f>
        <v/>
      </c>
      <c r="I4203" s="132" t="str">
        <f t="shared" si="474"/>
        <v/>
      </c>
      <c r="R4203" s="132" t="str">
        <f>IFERROR(VLOOKUP(Q4203,PROVEEDORES!$A$2:$B$100,2,0),"")</f>
        <v/>
      </c>
      <c r="U4203" s="127" t="str">
        <f>IFERROR(VLOOKUP(V4203,TRANSPORTE!$A$4:$B$99,2,0),"")</f>
        <v/>
      </c>
      <c r="Y4203" s="127" t="str">
        <f>IFERROR(VLOOKUP(V4203,TRANSPORTE!$A$4:$C$99,3,0),"")</f>
        <v/>
      </c>
      <c r="Z4203" s="127" t="str">
        <f>IFERROR(VLOOKUP(V4203,TRANSPORTE!$A$4:$D$99,4,0),"")</f>
        <v/>
      </c>
      <c r="AA4203" s="127" t="str">
        <f>IFERROR(VLOOKUP(V4203,TRANSPORTE!$A$4:$E$99,5,0),"")</f>
        <v/>
      </c>
      <c r="AB4203" s="127" t="str">
        <f t="shared" si="476"/>
        <v/>
      </c>
      <c r="AC4203" s="127" t="str">
        <f t="shared" si="475"/>
        <v/>
      </c>
      <c r="AE4203" s="132" t="str">
        <f t="shared" si="473"/>
        <v/>
      </c>
      <c r="AH4203" s="127" t="str">
        <f t="shared" si="472"/>
        <v/>
      </c>
    </row>
    <row r="4204" spans="2:34" x14ac:dyDescent="0.3">
      <c r="B4204" s="127" t="str">
        <f t="shared" si="470"/>
        <v/>
      </c>
      <c r="C4204" s="127" t="str">
        <f t="shared" si="471"/>
        <v/>
      </c>
      <c r="E4204" s="159"/>
      <c r="F4204" s="148" t="str">
        <f>IFERROR(VLOOKUP(CONCATENATE(G4204,E4204),LOTES!$A$6:$D$1002,4,0),"")</f>
        <v/>
      </c>
      <c r="H4204" s="136" t="str">
        <f>IFERROR(VLOOKUP(CONCATENATE(G4204,E4204),LOTES!$A$6:$F$1000,6,0),"")</f>
        <v/>
      </c>
      <c r="I4204" s="132" t="str">
        <f t="shared" si="474"/>
        <v/>
      </c>
      <c r="R4204" s="132" t="str">
        <f>IFERROR(VLOOKUP(Q4204,PROVEEDORES!$A$2:$B$100,2,0),"")</f>
        <v/>
      </c>
      <c r="U4204" s="127" t="str">
        <f>IFERROR(VLOOKUP(V4204,TRANSPORTE!$A$4:$B$99,2,0),"")</f>
        <v/>
      </c>
      <c r="Y4204" s="127" t="str">
        <f>IFERROR(VLOOKUP(V4204,TRANSPORTE!$A$4:$C$99,3,0),"")</f>
        <v/>
      </c>
      <c r="Z4204" s="127" t="str">
        <f>IFERROR(VLOOKUP(V4204,TRANSPORTE!$A$4:$D$99,4,0),"")</f>
        <v/>
      </c>
      <c r="AA4204" s="127" t="str">
        <f>IFERROR(VLOOKUP(V4204,TRANSPORTE!$A$4:$E$99,5,0),"")</f>
        <v/>
      </c>
      <c r="AB4204" s="127" t="str">
        <f t="shared" si="476"/>
        <v/>
      </c>
      <c r="AC4204" s="127" t="str">
        <f t="shared" si="475"/>
        <v/>
      </c>
      <c r="AE4204" s="132" t="str">
        <f t="shared" si="473"/>
        <v/>
      </c>
      <c r="AH4204" s="127" t="str">
        <f t="shared" si="472"/>
        <v/>
      </c>
    </row>
    <row r="4205" spans="2:34" x14ac:dyDescent="0.3">
      <c r="B4205" s="127" t="str">
        <f t="shared" si="470"/>
        <v/>
      </c>
      <c r="C4205" s="127" t="str">
        <f t="shared" si="471"/>
        <v/>
      </c>
      <c r="E4205" s="159"/>
      <c r="F4205" s="148" t="str">
        <f>IFERROR(VLOOKUP(CONCATENATE(G4205,E4205),LOTES!$A$6:$D$1002,4,0),"")</f>
        <v/>
      </c>
      <c r="H4205" s="136" t="str">
        <f>IFERROR(VLOOKUP(CONCATENATE(G4205,E4205),LOTES!$A$6:$F$1000,6,0),"")</f>
        <v/>
      </c>
      <c r="I4205" s="132" t="str">
        <f t="shared" si="474"/>
        <v/>
      </c>
      <c r="R4205" s="132" t="str">
        <f>IFERROR(VLOOKUP(Q4205,PROVEEDORES!$A$2:$B$100,2,0),"")</f>
        <v/>
      </c>
      <c r="U4205" s="127" t="str">
        <f>IFERROR(VLOOKUP(V4205,TRANSPORTE!$A$4:$B$99,2,0),"")</f>
        <v/>
      </c>
      <c r="Y4205" s="127" t="str">
        <f>IFERROR(VLOOKUP(V4205,TRANSPORTE!$A$4:$C$99,3,0),"")</f>
        <v/>
      </c>
      <c r="Z4205" s="127" t="str">
        <f>IFERROR(VLOOKUP(V4205,TRANSPORTE!$A$4:$D$99,4,0),"")</f>
        <v/>
      </c>
      <c r="AA4205" s="127" t="str">
        <f>IFERROR(VLOOKUP(V4205,TRANSPORTE!$A$4:$E$99,5,0),"")</f>
        <v/>
      </c>
      <c r="AB4205" s="127" t="str">
        <f t="shared" si="476"/>
        <v/>
      </c>
      <c r="AC4205" s="127" t="str">
        <f t="shared" si="475"/>
        <v/>
      </c>
      <c r="AE4205" s="132" t="str">
        <f t="shared" si="473"/>
        <v/>
      </c>
      <c r="AH4205" s="127" t="str">
        <f t="shared" si="472"/>
        <v/>
      </c>
    </row>
    <row r="4206" spans="2:34" x14ac:dyDescent="0.3">
      <c r="B4206" s="127" t="str">
        <f t="shared" si="470"/>
        <v/>
      </c>
      <c r="C4206" s="127" t="str">
        <f t="shared" si="471"/>
        <v/>
      </c>
      <c r="E4206" s="159"/>
      <c r="F4206" s="148" t="str">
        <f>IFERROR(VLOOKUP(CONCATENATE(G4206,E4206),LOTES!$A$6:$D$1002,4,0),"")</f>
        <v/>
      </c>
      <c r="H4206" s="136" t="str">
        <f>IFERROR(VLOOKUP(CONCATENATE(G4206,E4206),LOTES!$A$6:$F$1000,6,0),"")</f>
        <v/>
      </c>
      <c r="I4206" s="132" t="str">
        <f t="shared" si="474"/>
        <v/>
      </c>
      <c r="R4206" s="132" t="str">
        <f>IFERROR(VLOOKUP(Q4206,PROVEEDORES!$A$2:$B$100,2,0),"")</f>
        <v/>
      </c>
      <c r="U4206" s="127" t="str">
        <f>IFERROR(VLOOKUP(V4206,TRANSPORTE!$A$4:$B$99,2,0),"")</f>
        <v/>
      </c>
      <c r="Y4206" s="127" t="str">
        <f>IFERROR(VLOOKUP(V4206,TRANSPORTE!$A$4:$C$99,3,0),"")</f>
        <v/>
      </c>
      <c r="Z4206" s="127" t="str">
        <f>IFERROR(VLOOKUP(V4206,TRANSPORTE!$A$4:$D$99,4,0),"")</f>
        <v/>
      </c>
      <c r="AA4206" s="127" t="str">
        <f>IFERROR(VLOOKUP(V4206,TRANSPORTE!$A$4:$E$99,5,0),"")</f>
        <v/>
      </c>
      <c r="AB4206" s="127" t="str">
        <f t="shared" si="476"/>
        <v/>
      </c>
      <c r="AC4206" s="127" t="str">
        <f t="shared" si="475"/>
        <v/>
      </c>
      <c r="AE4206" s="132" t="str">
        <f t="shared" si="473"/>
        <v/>
      </c>
      <c r="AH4206" s="127" t="str">
        <f t="shared" si="472"/>
        <v/>
      </c>
    </row>
    <row r="4207" spans="2:34" x14ac:dyDescent="0.3">
      <c r="B4207" s="127" t="str">
        <f t="shared" si="470"/>
        <v/>
      </c>
      <c r="C4207" s="127" t="str">
        <f t="shared" si="471"/>
        <v/>
      </c>
      <c r="E4207" s="159"/>
      <c r="F4207" s="148" t="str">
        <f>IFERROR(VLOOKUP(CONCATENATE(G4207,E4207),LOTES!$A$6:$D$1002,4,0),"")</f>
        <v/>
      </c>
      <c r="H4207" s="136" t="str">
        <f>IFERROR(VLOOKUP(CONCATENATE(G4207,E4207),LOTES!$A$6:$F$1000,6,0),"")</f>
        <v/>
      </c>
      <c r="I4207" s="132" t="str">
        <f t="shared" si="474"/>
        <v/>
      </c>
      <c r="R4207" s="132" t="str">
        <f>IFERROR(VLOOKUP(Q4207,PROVEEDORES!$A$2:$B$100,2,0),"")</f>
        <v/>
      </c>
      <c r="U4207" s="127" t="str">
        <f>IFERROR(VLOOKUP(V4207,TRANSPORTE!$A$4:$B$99,2,0),"")</f>
        <v/>
      </c>
      <c r="Y4207" s="127" t="str">
        <f>IFERROR(VLOOKUP(V4207,TRANSPORTE!$A$4:$C$99,3,0),"")</f>
        <v/>
      </c>
      <c r="Z4207" s="127" t="str">
        <f>IFERROR(VLOOKUP(V4207,TRANSPORTE!$A$4:$D$99,4,0),"")</f>
        <v/>
      </c>
      <c r="AA4207" s="127" t="str">
        <f>IFERROR(VLOOKUP(V4207,TRANSPORTE!$A$4:$E$99,5,0),"")</f>
        <v/>
      </c>
      <c r="AB4207" s="127" t="str">
        <f t="shared" si="476"/>
        <v/>
      </c>
      <c r="AC4207" s="127" t="str">
        <f t="shared" si="475"/>
        <v/>
      </c>
      <c r="AE4207" s="132" t="str">
        <f t="shared" si="473"/>
        <v/>
      </c>
      <c r="AH4207" s="127" t="str">
        <f t="shared" si="472"/>
        <v/>
      </c>
    </row>
    <row r="4208" spans="2:34" x14ac:dyDescent="0.3">
      <c r="B4208" s="127" t="str">
        <f t="shared" si="470"/>
        <v/>
      </c>
      <c r="C4208" s="127" t="str">
        <f t="shared" si="471"/>
        <v/>
      </c>
      <c r="E4208" s="159"/>
      <c r="F4208" s="148" t="str">
        <f>IFERROR(VLOOKUP(CONCATENATE(G4208,E4208),LOTES!$A$6:$D$1002,4,0),"")</f>
        <v/>
      </c>
      <c r="H4208" s="136" t="str">
        <f>IFERROR(VLOOKUP(CONCATENATE(G4208,E4208),LOTES!$A$6:$F$1000,6,0),"")</f>
        <v/>
      </c>
      <c r="I4208" s="132" t="str">
        <f t="shared" si="474"/>
        <v/>
      </c>
      <c r="R4208" s="132" t="str">
        <f>IFERROR(VLOOKUP(Q4208,PROVEEDORES!$A$2:$B$100,2,0),"")</f>
        <v/>
      </c>
      <c r="U4208" s="127" t="str">
        <f>IFERROR(VLOOKUP(V4208,TRANSPORTE!$A$4:$B$99,2,0),"")</f>
        <v/>
      </c>
      <c r="Y4208" s="127" t="str">
        <f>IFERROR(VLOOKUP(V4208,TRANSPORTE!$A$4:$C$99,3,0),"")</f>
        <v/>
      </c>
      <c r="Z4208" s="127" t="str">
        <f>IFERROR(VLOOKUP(V4208,TRANSPORTE!$A$4:$D$99,4,0),"")</f>
        <v/>
      </c>
      <c r="AA4208" s="127" t="str">
        <f>IFERROR(VLOOKUP(V4208,TRANSPORTE!$A$4:$E$99,5,0),"")</f>
        <v/>
      </c>
      <c r="AB4208" s="127" t="str">
        <f t="shared" si="476"/>
        <v/>
      </c>
      <c r="AC4208" s="127" t="str">
        <f t="shared" si="475"/>
        <v/>
      </c>
      <c r="AE4208" s="132" t="str">
        <f t="shared" si="473"/>
        <v/>
      </c>
      <c r="AH4208" s="127" t="str">
        <f t="shared" si="472"/>
        <v/>
      </c>
    </row>
    <row r="4209" spans="2:34" x14ac:dyDescent="0.3">
      <c r="B4209" s="127" t="str">
        <f t="shared" si="470"/>
        <v/>
      </c>
      <c r="C4209" s="127" t="str">
        <f t="shared" si="471"/>
        <v/>
      </c>
      <c r="E4209" s="159"/>
      <c r="F4209" s="148" t="str">
        <f>IFERROR(VLOOKUP(CONCATENATE(G4209,E4209),LOTES!$A$6:$D$1002,4,0),"")</f>
        <v/>
      </c>
      <c r="H4209" s="136" t="str">
        <f>IFERROR(VLOOKUP(CONCATENATE(G4209,E4209),LOTES!$A$6:$F$1000,6,0),"")</f>
        <v/>
      </c>
      <c r="I4209" s="132" t="str">
        <f t="shared" si="474"/>
        <v/>
      </c>
      <c r="R4209" s="132" t="str">
        <f>IFERROR(VLOOKUP(Q4209,PROVEEDORES!$A$2:$B$100,2,0),"")</f>
        <v/>
      </c>
      <c r="U4209" s="127" t="str">
        <f>IFERROR(VLOOKUP(V4209,TRANSPORTE!$A$4:$B$99,2,0),"")</f>
        <v/>
      </c>
      <c r="Y4209" s="127" t="str">
        <f>IFERROR(VLOOKUP(V4209,TRANSPORTE!$A$4:$C$99,3,0),"")</f>
        <v/>
      </c>
      <c r="Z4209" s="127" t="str">
        <f>IFERROR(VLOOKUP(V4209,TRANSPORTE!$A$4:$D$99,4,0),"")</f>
        <v/>
      </c>
      <c r="AA4209" s="127" t="str">
        <f>IFERROR(VLOOKUP(V4209,TRANSPORTE!$A$4:$E$99,5,0),"")</f>
        <v/>
      </c>
      <c r="AB4209" s="127" t="str">
        <f t="shared" si="476"/>
        <v/>
      </c>
      <c r="AC4209" s="127" t="str">
        <f t="shared" si="475"/>
        <v/>
      </c>
      <c r="AE4209" s="132" t="str">
        <f t="shared" si="473"/>
        <v/>
      </c>
      <c r="AH4209" s="127" t="str">
        <f t="shared" si="472"/>
        <v/>
      </c>
    </row>
    <row r="4210" spans="2:34" x14ac:dyDescent="0.3">
      <c r="B4210" s="127" t="str">
        <f t="shared" si="470"/>
        <v/>
      </c>
      <c r="C4210" s="127" t="str">
        <f t="shared" si="471"/>
        <v/>
      </c>
      <c r="E4210" s="159"/>
      <c r="F4210" s="148" t="str">
        <f>IFERROR(VLOOKUP(CONCATENATE(G4210,E4210),LOTES!$A$6:$D$1002,4,0),"")</f>
        <v/>
      </c>
      <c r="H4210" s="136" t="str">
        <f>IFERROR(VLOOKUP(CONCATENATE(G4210,E4210),LOTES!$A$6:$F$1000,6,0),"")</f>
        <v/>
      </c>
      <c r="I4210" s="132" t="str">
        <f t="shared" si="474"/>
        <v/>
      </c>
      <c r="R4210" s="132" t="str">
        <f>IFERROR(VLOOKUP(Q4210,PROVEEDORES!$A$2:$B$100,2,0),"")</f>
        <v/>
      </c>
      <c r="U4210" s="127" t="str">
        <f>IFERROR(VLOOKUP(V4210,TRANSPORTE!$A$4:$B$99,2,0),"")</f>
        <v/>
      </c>
      <c r="Y4210" s="127" t="str">
        <f>IFERROR(VLOOKUP(V4210,TRANSPORTE!$A$4:$C$99,3,0),"")</f>
        <v/>
      </c>
      <c r="Z4210" s="127" t="str">
        <f>IFERROR(VLOOKUP(V4210,TRANSPORTE!$A$4:$D$99,4,0),"")</f>
        <v/>
      </c>
      <c r="AA4210" s="127" t="str">
        <f>IFERROR(VLOOKUP(V4210,TRANSPORTE!$A$4:$E$99,5,0),"")</f>
        <v/>
      </c>
      <c r="AB4210" s="127" t="str">
        <f t="shared" si="476"/>
        <v/>
      </c>
      <c r="AC4210" s="127" t="str">
        <f t="shared" si="475"/>
        <v/>
      </c>
      <c r="AE4210" s="132" t="str">
        <f t="shared" si="473"/>
        <v/>
      </c>
      <c r="AH4210" s="127" t="str">
        <f t="shared" si="472"/>
        <v/>
      </c>
    </row>
    <row r="4211" spans="2:34" x14ac:dyDescent="0.3">
      <c r="B4211" s="127" t="str">
        <f t="shared" si="470"/>
        <v/>
      </c>
      <c r="C4211" s="127" t="str">
        <f t="shared" si="471"/>
        <v/>
      </c>
      <c r="E4211" s="159"/>
      <c r="F4211" s="148" t="str">
        <f>IFERROR(VLOOKUP(CONCATENATE(G4211,E4211),LOTES!$A$6:$D$1002,4,0),"")</f>
        <v/>
      </c>
      <c r="H4211" s="136" t="str">
        <f>IFERROR(VLOOKUP(CONCATENATE(G4211,E4211),LOTES!$A$6:$F$1000,6,0),"")</f>
        <v/>
      </c>
      <c r="I4211" s="132" t="str">
        <f t="shared" si="474"/>
        <v/>
      </c>
      <c r="R4211" s="132" t="str">
        <f>IFERROR(VLOOKUP(Q4211,PROVEEDORES!$A$2:$B$100,2,0),"")</f>
        <v/>
      </c>
      <c r="U4211" s="127" t="str">
        <f>IFERROR(VLOOKUP(V4211,TRANSPORTE!$A$4:$B$99,2,0),"")</f>
        <v/>
      </c>
      <c r="Y4211" s="127" t="str">
        <f>IFERROR(VLOOKUP(V4211,TRANSPORTE!$A$4:$C$99,3,0),"")</f>
        <v/>
      </c>
      <c r="Z4211" s="127" t="str">
        <f>IFERROR(VLOOKUP(V4211,TRANSPORTE!$A$4:$D$99,4,0),"")</f>
        <v/>
      </c>
      <c r="AA4211" s="127" t="str">
        <f>IFERROR(VLOOKUP(V4211,TRANSPORTE!$A$4:$E$99,5,0),"")</f>
        <v/>
      </c>
      <c r="AB4211" s="127" t="str">
        <f t="shared" si="476"/>
        <v/>
      </c>
      <c r="AC4211" s="127" t="str">
        <f t="shared" si="475"/>
        <v/>
      </c>
      <c r="AE4211" s="132" t="str">
        <f t="shared" si="473"/>
        <v/>
      </c>
      <c r="AH4211" s="127" t="str">
        <f t="shared" si="472"/>
        <v/>
      </c>
    </row>
    <row r="4212" spans="2:34" x14ac:dyDescent="0.3">
      <c r="B4212" s="127" t="str">
        <f t="shared" si="470"/>
        <v/>
      </c>
      <c r="C4212" s="127" t="str">
        <f t="shared" si="471"/>
        <v/>
      </c>
      <c r="E4212" s="159"/>
      <c r="F4212" s="148" t="str">
        <f>IFERROR(VLOOKUP(CONCATENATE(G4212,E4212),LOTES!$A$6:$D$1002,4,0),"")</f>
        <v/>
      </c>
      <c r="H4212" s="136" t="str">
        <f>IFERROR(VLOOKUP(CONCATENATE(G4212,E4212),LOTES!$A$6:$F$1000,6,0),"")</f>
        <v/>
      </c>
      <c r="I4212" s="132" t="str">
        <f t="shared" si="474"/>
        <v/>
      </c>
      <c r="R4212" s="132" t="str">
        <f>IFERROR(VLOOKUP(Q4212,PROVEEDORES!$A$2:$B$100,2,0),"")</f>
        <v/>
      </c>
      <c r="U4212" s="127" t="str">
        <f>IFERROR(VLOOKUP(V4212,TRANSPORTE!$A$4:$B$99,2,0),"")</f>
        <v/>
      </c>
      <c r="Y4212" s="127" t="str">
        <f>IFERROR(VLOOKUP(V4212,TRANSPORTE!$A$4:$C$99,3,0),"")</f>
        <v/>
      </c>
      <c r="Z4212" s="127" t="str">
        <f>IFERROR(VLOOKUP(V4212,TRANSPORTE!$A$4:$D$99,4,0),"")</f>
        <v/>
      </c>
      <c r="AA4212" s="127" t="str">
        <f>IFERROR(VLOOKUP(V4212,TRANSPORTE!$A$4:$E$99,5,0),"")</f>
        <v/>
      </c>
      <c r="AB4212" s="127" t="str">
        <f t="shared" si="476"/>
        <v/>
      </c>
      <c r="AC4212" s="127" t="str">
        <f t="shared" si="475"/>
        <v/>
      </c>
      <c r="AE4212" s="132" t="str">
        <f t="shared" si="473"/>
        <v/>
      </c>
      <c r="AH4212" s="127" t="str">
        <f t="shared" si="472"/>
        <v/>
      </c>
    </row>
    <row r="4213" spans="2:34" x14ac:dyDescent="0.3">
      <c r="B4213" s="127" t="str">
        <f t="shared" si="470"/>
        <v/>
      </c>
      <c r="C4213" s="127" t="str">
        <f t="shared" si="471"/>
        <v/>
      </c>
      <c r="E4213" s="159"/>
      <c r="F4213" s="148" t="str">
        <f>IFERROR(VLOOKUP(CONCATENATE(G4213,E4213),LOTES!$A$6:$D$1002,4,0),"")</f>
        <v/>
      </c>
      <c r="H4213" s="136" t="str">
        <f>IFERROR(VLOOKUP(CONCATENATE(G4213,E4213),LOTES!$A$6:$F$1000,6,0),"")</f>
        <v/>
      </c>
      <c r="I4213" s="132" t="str">
        <f t="shared" si="474"/>
        <v/>
      </c>
      <c r="R4213" s="132" t="str">
        <f>IFERROR(VLOOKUP(Q4213,PROVEEDORES!$A$2:$B$100,2,0),"")</f>
        <v/>
      </c>
      <c r="U4213" s="127" t="str">
        <f>IFERROR(VLOOKUP(V4213,TRANSPORTE!$A$4:$B$99,2,0),"")</f>
        <v/>
      </c>
      <c r="Y4213" s="127" t="str">
        <f>IFERROR(VLOOKUP(V4213,TRANSPORTE!$A$4:$C$99,3,0),"")</f>
        <v/>
      </c>
      <c r="Z4213" s="127" t="str">
        <f>IFERROR(VLOOKUP(V4213,TRANSPORTE!$A$4:$D$99,4,0),"")</f>
        <v/>
      </c>
      <c r="AA4213" s="127" t="str">
        <f>IFERROR(VLOOKUP(V4213,TRANSPORTE!$A$4:$E$99,5,0),"")</f>
        <v/>
      </c>
      <c r="AB4213" s="127" t="str">
        <f t="shared" si="476"/>
        <v/>
      </c>
      <c r="AC4213" s="127" t="str">
        <f t="shared" si="475"/>
        <v/>
      </c>
      <c r="AE4213" s="132" t="str">
        <f t="shared" si="473"/>
        <v/>
      </c>
      <c r="AH4213" s="127" t="str">
        <f t="shared" si="472"/>
        <v/>
      </c>
    </row>
    <row r="4214" spans="2:34" x14ac:dyDescent="0.3">
      <c r="B4214" s="127" t="str">
        <f t="shared" si="470"/>
        <v/>
      </c>
      <c r="C4214" s="127" t="str">
        <f t="shared" si="471"/>
        <v/>
      </c>
      <c r="E4214" s="159"/>
      <c r="F4214" s="148" t="str">
        <f>IFERROR(VLOOKUP(CONCATENATE(G4214,E4214),LOTES!$A$6:$D$1002,4,0),"")</f>
        <v/>
      </c>
      <c r="H4214" s="136" t="str">
        <f>IFERROR(VLOOKUP(CONCATENATE(G4214,E4214),LOTES!$A$6:$F$1000,6,0),"")</f>
        <v/>
      </c>
      <c r="I4214" s="132" t="str">
        <f t="shared" si="474"/>
        <v/>
      </c>
      <c r="R4214" s="132" t="str">
        <f>IFERROR(VLOOKUP(Q4214,PROVEEDORES!$A$2:$B$100,2,0),"")</f>
        <v/>
      </c>
      <c r="U4214" s="127" t="str">
        <f>IFERROR(VLOOKUP(V4214,TRANSPORTE!$A$4:$B$99,2,0),"")</f>
        <v/>
      </c>
      <c r="Y4214" s="127" t="str">
        <f>IFERROR(VLOOKUP(V4214,TRANSPORTE!$A$4:$C$99,3,0),"")</f>
        <v/>
      </c>
      <c r="Z4214" s="127" t="str">
        <f>IFERROR(VLOOKUP(V4214,TRANSPORTE!$A$4:$D$99,4,0),"")</f>
        <v/>
      </c>
      <c r="AA4214" s="127" t="str">
        <f>IFERROR(VLOOKUP(V4214,TRANSPORTE!$A$4:$E$99,5,0),"")</f>
        <v/>
      </c>
      <c r="AB4214" s="127" t="str">
        <f t="shared" si="476"/>
        <v/>
      </c>
      <c r="AC4214" s="127" t="str">
        <f t="shared" si="475"/>
        <v/>
      </c>
      <c r="AE4214" s="132" t="str">
        <f t="shared" si="473"/>
        <v/>
      </c>
      <c r="AH4214" s="127" t="str">
        <f t="shared" si="472"/>
        <v/>
      </c>
    </row>
    <row r="4215" spans="2:34" x14ac:dyDescent="0.3">
      <c r="B4215" s="127" t="str">
        <f t="shared" si="470"/>
        <v/>
      </c>
      <c r="C4215" s="127" t="str">
        <f t="shared" si="471"/>
        <v/>
      </c>
      <c r="E4215" s="159"/>
      <c r="F4215" s="148" t="str">
        <f>IFERROR(VLOOKUP(CONCATENATE(G4215,E4215),LOTES!$A$6:$D$1002,4,0),"")</f>
        <v/>
      </c>
      <c r="H4215" s="136" t="str">
        <f>IFERROR(VLOOKUP(CONCATENATE(G4215,E4215),LOTES!$A$6:$F$1000,6,0),"")</f>
        <v/>
      </c>
      <c r="I4215" s="132" t="str">
        <f t="shared" si="474"/>
        <v/>
      </c>
      <c r="R4215" s="132" t="str">
        <f>IFERROR(VLOOKUP(Q4215,PROVEEDORES!$A$2:$B$100,2,0),"")</f>
        <v/>
      </c>
      <c r="U4215" s="127" t="str">
        <f>IFERROR(VLOOKUP(V4215,TRANSPORTE!$A$4:$B$99,2,0),"")</f>
        <v/>
      </c>
      <c r="Y4215" s="127" t="str">
        <f>IFERROR(VLOOKUP(V4215,TRANSPORTE!$A$4:$C$99,3,0),"")</f>
        <v/>
      </c>
      <c r="Z4215" s="127" t="str">
        <f>IFERROR(VLOOKUP(V4215,TRANSPORTE!$A$4:$D$99,4,0),"")</f>
        <v/>
      </c>
      <c r="AA4215" s="127" t="str">
        <f>IFERROR(VLOOKUP(V4215,TRANSPORTE!$A$4:$E$99,5,0),"")</f>
        <v/>
      </c>
      <c r="AB4215" s="127" t="str">
        <f t="shared" si="476"/>
        <v/>
      </c>
      <c r="AC4215" s="127" t="str">
        <f t="shared" si="475"/>
        <v/>
      </c>
      <c r="AE4215" s="132" t="str">
        <f t="shared" si="473"/>
        <v/>
      </c>
      <c r="AH4215" s="127" t="str">
        <f t="shared" si="472"/>
        <v/>
      </c>
    </row>
    <row r="4216" spans="2:34" x14ac:dyDescent="0.3">
      <c r="B4216" s="127" t="str">
        <f t="shared" si="470"/>
        <v/>
      </c>
      <c r="C4216" s="127" t="str">
        <f t="shared" si="471"/>
        <v/>
      </c>
      <c r="E4216" s="159"/>
      <c r="F4216" s="148" t="str">
        <f>IFERROR(VLOOKUP(CONCATENATE(G4216,E4216),LOTES!$A$6:$D$1002,4,0),"")</f>
        <v/>
      </c>
      <c r="H4216" s="136" t="str">
        <f>IFERROR(VLOOKUP(CONCATENATE(G4216,E4216),LOTES!$A$6:$F$1000,6,0),"")</f>
        <v/>
      </c>
      <c r="I4216" s="132" t="str">
        <f t="shared" si="474"/>
        <v/>
      </c>
      <c r="R4216" s="132" t="str">
        <f>IFERROR(VLOOKUP(Q4216,PROVEEDORES!$A$2:$B$100,2,0),"")</f>
        <v/>
      </c>
      <c r="U4216" s="127" t="str">
        <f>IFERROR(VLOOKUP(V4216,TRANSPORTE!$A$4:$B$99,2,0),"")</f>
        <v/>
      </c>
      <c r="Y4216" s="127" t="str">
        <f>IFERROR(VLOOKUP(V4216,TRANSPORTE!$A$4:$C$99,3,0),"")</f>
        <v/>
      </c>
      <c r="Z4216" s="127" t="str">
        <f>IFERROR(VLOOKUP(V4216,TRANSPORTE!$A$4:$D$99,4,0),"")</f>
        <v/>
      </c>
      <c r="AA4216" s="127" t="str">
        <f>IFERROR(VLOOKUP(V4216,TRANSPORTE!$A$4:$E$99,5,0),"")</f>
        <v/>
      </c>
      <c r="AB4216" s="127" t="str">
        <f t="shared" si="476"/>
        <v/>
      </c>
      <c r="AC4216" s="127" t="str">
        <f t="shared" si="475"/>
        <v/>
      </c>
      <c r="AE4216" s="132" t="str">
        <f t="shared" si="473"/>
        <v/>
      </c>
      <c r="AH4216" s="127" t="str">
        <f t="shared" si="472"/>
        <v/>
      </c>
    </row>
    <row r="4217" spans="2:34" x14ac:dyDescent="0.3">
      <c r="B4217" s="127" t="str">
        <f t="shared" si="470"/>
        <v/>
      </c>
      <c r="C4217" s="127" t="str">
        <f t="shared" si="471"/>
        <v/>
      </c>
      <c r="E4217" s="159"/>
      <c r="F4217" s="148" t="str">
        <f>IFERROR(VLOOKUP(CONCATENATE(G4217,E4217),LOTES!$A$6:$D$1002,4,0),"")</f>
        <v/>
      </c>
      <c r="H4217" s="136" t="str">
        <f>IFERROR(VLOOKUP(CONCATENATE(G4217,E4217),LOTES!$A$6:$F$1000,6,0),"")</f>
        <v/>
      </c>
      <c r="I4217" s="132" t="str">
        <f t="shared" si="474"/>
        <v/>
      </c>
      <c r="R4217" s="132" t="str">
        <f>IFERROR(VLOOKUP(Q4217,PROVEEDORES!$A$2:$B$100,2,0),"")</f>
        <v/>
      </c>
      <c r="U4217" s="127" t="str">
        <f>IFERROR(VLOOKUP(V4217,TRANSPORTE!$A$4:$B$99,2,0),"")</f>
        <v/>
      </c>
      <c r="Y4217" s="127" t="str">
        <f>IFERROR(VLOOKUP(V4217,TRANSPORTE!$A$4:$C$99,3,0),"")</f>
        <v/>
      </c>
      <c r="Z4217" s="127" t="str">
        <f>IFERROR(VLOOKUP(V4217,TRANSPORTE!$A$4:$D$99,4,0),"")</f>
        <v/>
      </c>
      <c r="AA4217" s="127" t="str">
        <f>IFERROR(VLOOKUP(V4217,TRANSPORTE!$A$4:$E$99,5,0),"")</f>
        <v/>
      </c>
      <c r="AB4217" s="127" t="str">
        <f t="shared" si="476"/>
        <v/>
      </c>
      <c r="AC4217" s="127" t="str">
        <f t="shared" si="475"/>
        <v/>
      </c>
      <c r="AE4217" s="132" t="str">
        <f t="shared" si="473"/>
        <v/>
      </c>
      <c r="AH4217" s="127" t="str">
        <f t="shared" si="472"/>
        <v/>
      </c>
    </row>
    <row r="4218" spans="2:34" x14ac:dyDescent="0.3">
      <c r="B4218" s="127" t="str">
        <f t="shared" si="470"/>
        <v/>
      </c>
      <c r="C4218" s="127" t="str">
        <f t="shared" si="471"/>
        <v/>
      </c>
      <c r="E4218" s="159"/>
      <c r="F4218" s="148" t="str">
        <f>IFERROR(VLOOKUP(CONCATENATE(G4218,E4218),LOTES!$A$6:$D$1002,4,0),"")</f>
        <v/>
      </c>
      <c r="H4218" s="136" t="str">
        <f>IFERROR(VLOOKUP(CONCATENATE(G4218,E4218),LOTES!$A$6:$F$1000,6,0),"")</f>
        <v/>
      </c>
      <c r="I4218" s="132" t="str">
        <f t="shared" si="474"/>
        <v/>
      </c>
      <c r="R4218" s="132" t="str">
        <f>IFERROR(VLOOKUP(Q4218,PROVEEDORES!$A$2:$B$100,2,0),"")</f>
        <v/>
      </c>
      <c r="U4218" s="127" t="str">
        <f>IFERROR(VLOOKUP(V4218,TRANSPORTE!$A$4:$B$99,2,0),"")</f>
        <v/>
      </c>
      <c r="Y4218" s="127" t="str">
        <f>IFERROR(VLOOKUP(V4218,TRANSPORTE!$A$4:$C$99,3,0),"")</f>
        <v/>
      </c>
      <c r="Z4218" s="127" t="str">
        <f>IFERROR(VLOOKUP(V4218,TRANSPORTE!$A$4:$D$99,4,0),"")</f>
        <v/>
      </c>
      <c r="AA4218" s="127" t="str">
        <f>IFERROR(VLOOKUP(V4218,TRANSPORTE!$A$4:$E$99,5,0),"")</f>
        <v/>
      </c>
      <c r="AB4218" s="127" t="str">
        <f t="shared" si="476"/>
        <v/>
      </c>
      <c r="AC4218" s="127" t="str">
        <f t="shared" si="475"/>
        <v/>
      </c>
      <c r="AE4218" s="132" t="str">
        <f t="shared" si="473"/>
        <v/>
      </c>
      <c r="AH4218" s="127" t="str">
        <f t="shared" si="472"/>
        <v/>
      </c>
    </row>
    <row r="4219" spans="2:34" x14ac:dyDescent="0.3">
      <c r="B4219" s="127" t="str">
        <f t="shared" si="470"/>
        <v/>
      </c>
      <c r="C4219" s="127" t="str">
        <f t="shared" si="471"/>
        <v/>
      </c>
      <c r="E4219" s="159"/>
      <c r="F4219" s="148" t="str">
        <f>IFERROR(VLOOKUP(CONCATENATE(G4219,E4219),LOTES!$A$6:$D$1002,4,0),"")</f>
        <v/>
      </c>
      <c r="H4219" s="136" t="str">
        <f>IFERROR(VLOOKUP(CONCATENATE(G4219,E4219),LOTES!$A$6:$F$1000,6,0),"")</f>
        <v/>
      </c>
      <c r="I4219" s="132" t="str">
        <f t="shared" si="474"/>
        <v/>
      </c>
      <c r="R4219" s="132" t="str">
        <f>IFERROR(VLOOKUP(Q4219,PROVEEDORES!$A$2:$B$100,2,0),"")</f>
        <v/>
      </c>
      <c r="U4219" s="127" t="str">
        <f>IFERROR(VLOOKUP(V4219,TRANSPORTE!$A$4:$B$99,2,0),"")</f>
        <v/>
      </c>
      <c r="Y4219" s="127" t="str">
        <f>IFERROR(VLOOKUP(V4219,TRANSPORTE!$A$4:$C$99,3,0),"")</f>
        <v/>
      </c>
      <c r="Z4219" s="127" t="str">
        <f>IFERROR(VLOOKUP(V4219,TRANSPORTE!$A$4:$D$99,4,0),"")</f>
        <v/>
      </c>
      <c r="AA4219" s="127" t="str">
        <f>IFERROR(VLOOKUP(V4219,TRANSPORTE!$A$4:$E$99,5,0),"")</f>
        <v/>
      </c>
      <c r="AB4219" s="127" t="str">
        <f t="shared" si="476"/>
        <v/>
      </c>
      <c r="AC4219" s="127" t="str">
        <f t="shared" si="475"/>
        <v/>
      </c>
      <c r="AE4219" s="132" t="str">
        <f t="shared" si="473"/>
        <v/>
      </c>
      <c r="AH4219" s="127" t="str">
        <f t="shared" si="472"/>
        <v/>
      </c>
    </row>
    <row r="4220" spans="2:34" x14ac:dyDescent="0.3">
      <c r="B4220" s="127" t="str">
        <f t="shared" si="470"/>
        <v/>
      </c>
      <c r="C4220" s="127" t="str">
        <f t="shared" si="471"/>
        <v/>
      </c>
      <c r="E4220" s="159"/>
      <c r="F4220" s="148" t="str">
        <f>IFERROR(VLOOKUP(CONCATENATE(G4220,E4220),LOTES!$A$6:$D$1002,4,0),"")</f>
        <v/>
      </c>
      <c r="H4220" s="136" t="str">
        <f>IFERROR(VLOOKUP(CONCATENATE(G4220,E4220),LOTES!$A$6:$F$1000,6,0),"")</f>
        <v/>
      </c>
      <c r="I4220" s="132" t="str">
        <f t="shared" si="474"/>
        <v/>
      </c>
      <c r="R4220" s="132" t="str">
        <f>IFERROR(VLOOKUP(Q4220,PROVEEDORES!$A$2:$B$100,2,0),"")</f>
        <v/>
      </c>
      <c r="U4220" s="127" t="str">
        <f>IFERROR(VLOOKUP(V4220,TRANSPORTE!$A$4:$B$99,2,0),"")</f>
        <v/>
      </c>
      <c r="Y4220" s="127" t="str">
        <f>IFERROR(VLOOKUP(V4220,TRANSPORTE!$A$4:$C$99,3,0),"")</f>
        <v/>
      </c>
      <c r="Z4220" s="127" t="str">
        <f>IFERROR(VLOOKUP(V4220,TRANSPORTE!$A$4:$D$99,4,0),"")</f>
        <v/>
      </c>
      <c r="AA4220" s="127" t="str">
        <f>IFERROR(VLOOKUP(V4220,TRANSPORTE!$A$4:$E$99,5,0),"")</f>
        <v/>
      </c>
      <c r="AB4220" s="127" t="str">
        <f t="shared" si="476"/>
        <v/>
      </c>
      <c r="AC4220" s="127" t="str">
        <f t="shared" si="475"/>
        <v/>
      </c>
      <c r="AE4220" s="132" t="str">
        <f t="shared" si="473"/>
        <v/>
      </c>
      <c r="AH4220" s="127" t="str">
        <f t="shared" si="472"/>
        <v/>
      </c>
    </row>
    <row r="4221" spans="2:34" x14ac:dyDescent="0.3">
      <c r="B4221" s="127" t="str">
        <f t="shared" si="470"/>
        <v/>
      </c>
      <c r="C4221" s="127" t="str">
        <f t="shared" si="471"/>
        <v/>
      </c>
      <c r="E4221" s="159"/>
      <c r="F4221" s="148" t="str">
        <f>IFERROR(VLOOKUP(CONCATENATE(G4221,E4221),LOTES!$A$6:$D$1002,4,0),"")</f>
        <v/>
      </c>
      <c r="H4221" s="136" t="str">
        <f>IFERROR(VLOOKUP(CONCATENATE(G4221,E4221),LOTES!$A$6:$F$1000,6,0),"")</f>
        <v/>
      </c>
      <c r="I4221" s="132" t="str">
        <f t="shared" si="474"/>
        <v/>
      </c>
      <c r="R4221" s="132" t="str">
        <f>IFERROR(VLOOKUP(Q4221,PROVEEDORES!$A$2:$B$100,2,0),"")</f>
        <v/>
      </c>
      <c r="U4221" s="127" t="str">
        <f>IFERROR(VLOOKUP(V4221,TRANSPORTE!$A$4:$B$99,2,0),"")</f>
        <v/>
      </c>
      <c r="Y4221" s="127" t="str">
        <f>IFERROR(VLOOKUP(V4221,TRANSPORTE!$A$4:$C$99,3,0),"")</f>
        <v/>
      </c>
      <c r="Z4221" s="127" t="str">
        <f>IFERROR(VLOOKUP(V4221,TRANSPORTE!$A$4:$D$99,4,0),"")</f>
        <v/>
      </c>
      <c r="AA4221" s="127" t="str">
        <f>IFERROR(VLOOKUP(V4221,TRANSPORTE!$A$4:$E$99,5,0),"")</f>
        <v/>
      </c>
      <c r="AB4221" s="127" t="str">
        <f t="shared" si="476"/>
        <v/>
      </c>
      <c r="AC4221" s="127" t="str">
        <f t="shared" si="475"/>
        <v/>
      </c>
      <c r="AE4221" s="132" t="str">
        <f t="shared" si="473"/>
        <v/>
      </c>
      <c r="AH4221" s="127" t="str">
        <f t="shared" si="472"/>
        <v/>
      </c>
    </row>
    <row r="4222" spans="2:34" x14ac:dyDescent="0.3">
      <c r="B4222" s="127" t="str">
        <f t="shared" si="470"/>
        <v/>
      </c>
      <c r="C4222" s="127" t="str">
        <f t="shared" si="471"/>
        <v/>
      </c>
      <c r="E4222" s="159"/>
      <c r="F4222" s="148" t="str">
        <f>IFERROR(VLOOKUP(CONCATENATE(G4222,E4222),LOTES!$A$6:$D$1002,4,0),"")</f>
        <v/>
      </c>
      <c r="H4222" s="136" t="str">
        <f>IFERROR(VLOOKUP(CONCATENATE(G4222,E4222),LOTES!$A$6:$F$1000,6,0),"")</f>
        <v/>
      </c>
      <c r="I4222" s="132" t="str">
        <f t="shared" si="474"/>
        <v/>
      </c>
      <c r="R4222" s="132" t="str">
        <f>IFERROR(VLOOKUP(Q4222,PROVEEDORES!$A$2:$B$100,2,0),"")</f>
        <v/>
      </c>
      <c r="U4222" s="127" t="str">
        <f>IFERROR(VLOOKUP(V4222,TRANSPORTE!$A$4:$B$99,2,0),"")</f>
        <v/>
      </c>
      <c r="Y4222" s="127" t="str">
        <f>IFERROR(VLOOKUP(V4222,TRANSPORTE!$A$4:$C$99,3,0),"")</f>
        <v/>
      </c>
      <c r="Z4222" s="127" t="str">
        <f>IFERROR(VLOOKUP(V4222,TRANSPORTE!$A$4:$D$99,4,0),"")</f>
        <v/>
      </c>
      <c r="AA4222" s="127" t="str">
        <f>IFERROR(VLOOKUP(V4222,TRANSPORTE!$A$4:$E$99,5,0),"")</f>
        <v/>
      </c>
      <c r="AB4222" s="127" t="str">
        <f t="shared" si="476"/>
        <v/>
      </c>
      <c r="AC4222" s="127" t="str">
        <f t="shared" si="475"/>
        <v/>
      </c>
      <c r="AE4222" s="132" t="str">
        <f t="shared" si="473"/>
        <v/>
      </c>
      <c r="AH4222" s="127" t="str">
        <f t="shared" si="472"/>
        <v/>
      </c>
    </row>
    <row r="4223" spans="2:34" x14ac:dyDescent="0.3">
      <c r="B4223" s="127" t="str">
        <f t="shared" ref="B4223:B4286" si="477">CONCATENATE(A4223,AB4223)</f>
        <v/>
      </c>
      <c r="C4223" s="127" t="str">
        <f t="shared" ref="C4223:C4286" si="478">CONCATENATE(N4223,I4223)</f>
        <v/>
      </c>
      <c r="E4223" s="159"/>
      <c r="F4223" s="148" t="str">
        <f>IFERROR(VLOOKUP(CONCATENATE(G4223,E4223),LOTES!$A$6:$D$1002,4,0),"")</f>
        <v/>
      </c>
      <c r="H4223" s="136" t="str">
        <f>IFERROR(VLOOKUP(CONCATENATE(G4223,E4223),LOTES!$A$6:$F$1000,6,0),"")</f>
        <v/>
      </c>
      <c r="I4223" s="132" t="str">
        <f t="shared" si="474"/>
        <v/>
      </c>
      <c r="R4223" s="132" t="str">
        <f>IFERROR(VLOOKUP(Q4223,PROVEEDORES!$A$2:$B$100,2,0),"")</f>
        <v/>
      </c>
      <c r="U4223" s="127" t="str">
        <f>IFERROR(VLOOKUP(V4223,TRANSPORTE!$A$4:$B$99,2,0),"")</f>
        <v/>
      </c>
      <c r="Y4223" s="127" t="str">
        <f>IFERROR(VLOOKUP(V4223,TRANSPORTE!$A$4:$C$99,3,0),"")</f>
        <v/>
      </c>
      <c r="Z4223" s="127" t="str">
        <f>IFERROR(VLOOKUP(V4223,TRANSPORTE!$A$4:$D$99,4,0),"")</f>
        <v/>
      </c>
      <c r="AA4223" s="127" t="str">
        <f>IFERROR(VLOOKUP(V4223,TRANSPORTE!$A$4:$E$99,5,0),"")</f>
        <v/>
      </c>
      <c r="AB4223" s="127" t="str">
        <f t="shared" si="476"/>
        <v/>
      </c>
      <c r="AC4223" s="127" t="str">
        <f t="shared" si="475"/>
        <v/>
      </c>
      <c r="AE4223" s="132" t="str">
        <f t="shared" si="473"/>
        <v/>
      </c>
      <c r="AH4223" s="127" t="str">
        <f t="shared" ref="AH4223:AH4286" si="479">CONCATENATE(N4223,F4223)</f>
        <v/>
      </c>
    </row>
    <row r="4224" spans="2:34" x14ac:dyDescent="0.3">
      <c r="B4224" s="127" t="str">
        <f t="shared" si="477"/>
        <v/>
      </c>
      <c r="C4224" s="127" t="str">
        <f t="shared" si="478"/>
        <v/>
      </c>
      <c r="E4224" s="159"/>
      <c r="F4224" s="148" t="str">
        <f>IFERROR(VLOOKUP(CONCATENATE(G4224,E4224),LOTES!$A$6:$D$1002,4,0),"")</f>
        <v/>
      </c>
      <c r="H4224" s="136" t="str">
        <f>IFERROR(VLOOKUP(CONCATENATE(G4224,E4224),LOTES!$A$6:$F$1000,6,0),"")</f>
        <v/>
      </c>
      <c r="I4224" s="132" t="str">
        <f t="shared" si="474"/>
        <v/>
      </c>
      <c r="R4224" s="132" t="str">
        <f>IFERROR(VLOOKUP(Q4224,PROVEEDORES!$A$2:$B$100,2,0),"")</f>
        <v/>
      </c>
      <c r="U4224" s="127" t="str">
        <f>IFERROR(VLOOKUP(V4224,TRANSPORTE!$A$4:$B$99,2,0),"")</f>
        <v/>
      </c>
      <c r="Y4224" s="127" t="str">
        <f>IFERROR(VLOOKUP(V4224,TRANSPORTE!$A$4:$C$99,3,0),"")</f>
        <v/>
      </c>
      <c r="Z4224" s="127" t="str">
        <f>IFERROR(VLOOKUP(V4224,TRANSPORTE!$A$4:$D$99,4,0),"")</f>
        <v/>
      </c>
      <c r="AA4224" s="127" t="str">
        <f>IFERROR(VLOOKUP(V4224,TRANSPORTE!$A$4:$E$99,5,0),"")</f>
        <v/>
      </c>
      <c r="AB4224" s="127" t="str">
        <f t="shared" si="476"/>
        <v/>
      </c>
      <c r="AC4224" s="127" t="str">
        <f t="shared" si="475"/>
        <v/>
      </c>
      <c r="AE4224" s="132" t="str">
        <f t="shared" si="473"/>
        <v/>
      </c>
      <c r="AH4224" s="127" t="str">
        <f t="shared" si="479"/>
        <v/>
      </c>
    </row>
    <row r="4225" spans="2:34" x14ac:dyDescent="0.3">
      <c r="B4225" s="127" t="str">
        <f t="shared" si="477"/>
        <v/>
      </c>
      <c r="C4225" s="127" t="str">
        <f t="shared" si="478"/>
        <v/>
      </c>
      <c r="E4225" s="159"/>
      <c r="F4225" s="148" t="str">
        <f>IFERROR(VLOOKUP(CONCATENATE(G4225,E4225),LOTES!$A$6:$D$1002,4,0),"")</f>
        <v/>
      </c>
      <c r="H4225" s="136" t="str">
        <f>IFERROR(VLOOKUP(CONCATENATE(G4225,E4225),LOTES!$A$6:$F$1000,6,0),"")</f>
        <v/>
      </c>
      <c r="I4225" s="132" t="str">
        <f t="shared" si="474"/>
        <v/>
      </c>
      <c r="R4225" s="132" t="str">
        <f>IFERROR(VLOOKUP(Q4225,PROVEEDORES!$A$2:$B$100,2,0),"")</f>
        <v/>
      </c>
      <c r="U4225" s="127" t="str">
        <f>IFERROR(VLOOKUP(V4225,TRANSPORTE!$A$4:$B$99,2,0),"")</f>
        <v/>
      </c>
      <c r="Y4225" s="127" t="str">
        <f>IFERROR(VLOOKUP(V4225,TRANSPORTE!$A$4:$C$99,3,0),"")</f>
        <v/>
      </c>
      <c r="Z4225" s="127" t="str">
        <f>IFERROR(VLOOKUP(V4225,TRANSPORTE!$A$4:$D$99,4,0),"")</f>
        <v/>
      </c>
      <c r="AA4225" s="127" t="str">
        <f>IFERROR(VLOOKUP(V4225,TRANSPORTE!$A$4:$E$99,5,0),"")</f>
        <v/>
      </c>
      <c r="AB4225" s="127" t="str">
        <f t="shared" si="476"/>
        <v/>
      </c>
      <c r="AC4225" s="127" t="str">
        <f t="shared" si="475"/>
        <v/>
      </c>
      <c r="AE4225" s="132" t="str">
        <f t="shared" si="473"/>
        <v/>
      </c>
      <c r="AH4225" s="127" t="str">
        <f t="shared" si="479"/>
        <v/>
      </c>
    </row>
    <row r="4226" spans="2:34" x14ac:dyDescent="0.3">
      <c r="B4226" s="127" t="str">
        <f t="shared" si="477"/>
        <v/>
      </c>
      <c r="C4226" s="127" t="str">
        <f t="shared" si="478"/>
        <v/>
      </c>
      <c r="E4226" s="159"/>
      <c r="F4226" s="148" t="str">
        <f>IFERROR(VLOOKUP(CONCATENATE(G4226,E4226),LOTES!$A$6:$D$1002,4,0),"")</f>
        <v/>
      </c>
      <c r="H4226" s="136" t="str">
        <f>IFERROR(VLOOKUP(CONCATENATE(G4226,E4226),LOTES!$A$6:$F$1000,6,0),"")</f>
        <v/>
      </c>
      <c r="I4226" s="132" t="str">
        <f t="shared" si="474"/>
        <v/>
      </c>
      <c r="R4226" s="132" t="str">
        <f>IFERROR(VLOOKUP(Q4226,PROVEEDORES!$A$2:$B$100,2,0),"")</f>
        <v/>
      </c>
      <c r="U4226" s="127" t="str">
        <f>IFERROR(VLOOKUP(V4226,TRANSPORTE!$A$4:$B$99,2,0),"")</f>
        <v/>
      </c>
      <c r="Y4226" s="127" t="str">
        <f>IFERROR(VLOOKUP(V4226,TRANSPORTE!$A$4:$C$99,3,0),"")</f>
        <v/>
      </c>
      <c r="Z4226" s="127" t="str">
        <f>IFERROR(VLOOKUP(V4226,TRANSPORTE!$A$4:$D$99,4,0),"")</f>
        <v/>
      </c>
      <c r="AA4226" s="127" t="str">
        <f>IFERROR(VLOOKUP(V4226,TRANSPORTE!$A$4:$E$99,5,0),"")</f>
        <v/>
      </c>
      <c r="AB4226" s="127" t="str">
        <f t="shared" si="476"/>
        <v/>
      </c>
      <c r="AC4226" s="127" t="str">
        <f t="shared" si="475"/>
        <v/>
      </c>
      <c r="AE4226" s="132" t="str">
        <f t="shared" ref="AE4226:AE4289" si="480">IF(N4226&lt;&gt;"",IF(N4226=N4225,AE4225,AE4225+1),"")</f>
        <v/>
      </c>
      <c r="AH4226" s="127" t="str">
        <f t="shared" si="479"/>
        <v/>
      </c>
    </row>
    <row r="4227" spans="2:34" x14ac:dyDescent="0.3">
      <c r="B4227" s="127" t="str">
        <f t="shared" si="477"/>
        <v/>
      </c>
      <c r="C4227" s="127" t="str">
        <f t="shared" si="478"/>
        <v/>
      </c>
      <c r="E4227" s="159"/>
      <c r="F4227" s="148" t="str">
        <f>IFERROR(VLOOKUP(CONCATENATE(G4227,E4227),LOTES!$A$6:$D$1002,4,0),"")</f>
        <v/>
      </c>
      <c r="H4227" s="136" t="str">
        <f>IFERROR(VLOOKUP(CONCATENATE(G4227,E4227),LOTES!$A$6:$F$1000,6,0),"")</f>
        <v/>
      </c>
      <c r="I4227" s="132" t="str">
        <f t="shared" si="474"/>
        <v/>
      </c>
      <c r="R4227" s="132" t="str">
        <f>IFERROR(VLOOKUP(Q4227,PROVEEDORES!$A$2:$B$100,2,0),"")</f>
        <v/>
      </c>
      <c r="U4227" s="127" t="str">
        <f>IFERROR(VLOOKUP(V4227,TRANSPORTE!$A$4:$B$99,2,0),"")</f>
        <v/>
      </c>
      <c r="Y4227" s="127" t="str">
        <f>IFERROR(VLOOKUP(V4227,TRANSPORTE!$A$4:$C$99,3,0),"")</f>
        <v/>
      </c>
      <c r="Z4227" s="127" t="str">
        <f>IFERROR(VLOOKUP(V4227,TRANSPORTE!$A$4:$D$99,4,0),"")</f>
        <v/>
      </c>
      <c r="AA4227" s="127" t="str">
        <f>IFERROR(VLOOKUP(V4227,TRANSPORTE!$A$4:$E$99,5,0),"")</f>
        <v/>
      </c>
      <c r="AB4227" s="127" t="str">
        <f t="shared" si="476"/>
        <v/>
      </c>
      <c r="AC4227" s="127" t="str">
        <f t="shared" si="475"/>
        <v/>
      </c>
      <c r="AE4227" s="132" t="str">
        <f t="shared" si="480"/>
        <v/>
      </c>
      <c r="AH4227" s="127" t="str">
        <f t="shared" si="479"/>
        <v/>
      </c>
    </row>
    <row r="4228" spans="2:34" x14ac:dyDescent="0.3">
      <c r="B4228" s="127" t="str">
        <f t="shared" si="477"/>
        <v/>
      </c>
      <c r="C4228" s="127" t="str">
        <f t="shared" si="478"/>
        <v/>
      </c>
      <c r="E4228" s="159"/>
      <c r="F4228" s="148" t="str">
        <f>IFERROR(VLOOKUP(CONCATENATE(G4228,E4228),LOTES!$A$6:$D$1002,4,0),"")</f>
        <v/>
      </c>
      <c r="H4228" s="136" t="str">
        <f>IFERROR(VLOOKUP(CONCATENATE(G4228,E4228),LOTES!$A$6:$F$1000,6,0),"")</f>
        <v/>
      </c>
      <c r="I4228" s="132" t="str">
        <f t="shared" si="474"/>
        <v/>
      </c>
      <c r="R4228" s="132" t="str">
        <f>IFERROR(VLOOKUP(Q4228,PROVEEDORES!$A$2:$B$100,2,0),"")</f>
        <v/>
      </c>
      <c r="U4228" s="127" t="str">
        <f>IFERROR(VLOOKUP(V4228,TRANSPORTE!$A$4:$B$99,2,0),"")</f>
        <v/>
      </c>
      <c r="Y4228" s="127" t="str">
        <f>IFERROR(VLOOKUP(V4228,TRANSPORTE!$A$4:$C$99,3,0),"")</f>
        <v/>
      </c>
      <c r="Z4228" s="127" t="str">
        <f>IFERROR(VLOOKUP(V4228,TRANSPORTE!$A$4:$D$99,4,0),"")</f>
        <v/>
      </c>
      <c r="AA4228" s="127" t="str">
        <f>IFERROR(VLOOKUP(V4228,TRANSPORTE!$A$4:$E$99,5,0),"")</f>
        <v/>
      </c>
      <c r="AB4228" s="127" t="str">
        <f t="shared" si="476"/>
        <v/>
      </c>
      <c r="AC4228" s="127" t="str">
        <f t="shared" si="475"/>
        <v/>
      </c>
      <c r="AE4228" s="132" t="str">
        <f t="shared" si="480"/>
        <v/>
      </c>
      <c r="AH4228" s="127" t="str">
        <f t="shared" si="479"/>
        <v/>
      </c>
    </row>
    <row r="4229" spans="2:34" x14ac:dyDescent="0.3">
      <c r="B4229" s="127" t="str">
        <f t="shared" si="477"/>
        <v/>
      </c>
      <c r="C4229" s="127" t="str">
        <f t="shared" si="478"/>
        <v/>
      </c>
      <c r="E4229" s="159"/>
      <c r="F4229" s="148" t="str">
        <f>IFERROR(VLOOKUP(CONCATENATE(G4229,E4229),LOTES!$A$6:$D$1002,4,0),"")</f>
        <v/>
      </c>
      <c r="H4229" s="136" t="str">
        <f>IFERROR(VLOOKUP(CONCATENATE(G4229,E4229),LOTES!$A$6:$F$1000,6,0),"")</f>
        <v/>
      </c>
      <c r="I4229" s="132" t="str">
        <f t="shared" si="474"/>
        <v/>
      </c>
      <c r="R4229" s="132" t="str">
        <f>IFERROR(VLOOKUP(Q4229,PROVEEDORES!$A$2:$B$100,2,0),"")</f>
        <v/>
      </c>
      <c r="U4229" s="127" t="str">
        <f>IFERROR(VLOOKUP(V4229,TRANSPORTE!$A$4:$B$99,2,0),"")</f>
        <v/>
      </c>
      <c r="Y4229" s="127" t="str">
        <f>IFERROR(VLOOKUP(V4229,TRANSPORTE!$A$4:$C$99,3,0),"")</f>
        <v/>
      </c>
      <c r="Z4229" s="127" t="str">
        <f>IFERROR(VLOOKUP(V4229,TRANSPORTE!$A$4:$D$99,4,0),"")</f>
        <v/>
      </c>
      <c r="AA4229" s="127" t="str">
        <f>IFERROR(VLOOKUP(V4229,TRANSPORTE!$A$4:$E$99,5,0),"")</f>
        <v/>
      </c>
      <c r="AB4229" s="127" t="str">
        <f t="shared" si="476"/>
        <v/>
      </c>
      <c r="AC4229" s="127" t="str">
        <f t="shared" si="475"/>
        <v/>
      </c>
      <c r="AE4229" s="132" t="str">
        <f t="shared" si="480"/>
        <v/>
      </c>
      <c r="AH4229" s="127" t="str">
        <f t="shared" si="479"/>
        <v/>
      </c>
    </row>
    <row r="4230" spans="2:34" x14ac:dyDescent="0.3">
      <c r="B4230" s="127" t="str">
        <f t="shared" si="477"/>
        <v/>
      </c>
      <c r="C4230" s="127" t="str">
        <f t="shared" si="478"/>
        <v/>
      </c>
      <c r="E4230" s="159"/>
      <c r="F4230" s="148" t="str">
        <f>IFERROR(VLOOKUP(CONCATENATE(G4230,E4230),LOTES!$A$6:$D$1002,4,0),"")</f>
        <v/>
      </c>
      <c r="H4230" s="136" t="str">
        <f>IFERROR(VLOOKUP(CONCATENATE(G4230,E4230),LOTES!$A$6:$F$1000,6,0),"")</f>
        <v/>
      </c>
      <c r="I4230" s="132" t="str">
        <f t="shared" ref="I4230:I4293" si="481">IF(E4230&lt;&gt;"",IFERROR(IF(N4230&lt;&gt;N4229,1,IF(E4230=E4229,I4229,I4229+1)),""),"")</f>
        <v/>
      </c>
      <c r="R4230" s="132" t="str">
        <f>IFERROR(VLOOKUP(Q4230,PROVEEDORES!$A$2:$B$100,2,0),"")</f>
        <v/>
      </c>
      <c r="U4230" s="127" t="str">
        <f>IFERROR(VLOOKUP(V4230,TRANSPORTE!$A$4:$B$99,2,0),"")</f>
        <v/>
      </c>
      <c r="Y4230" s="127" t="str">
        <f>IFERROR(VLOOKUP(V4230,TRANSPORTE!$A$4:$C$99,3,0),"")</f>
        <v/>
      </c>
      <c r="Z4230" s="127" t="str">
        <f>IFERROR(VLOOKUP(V4230,TRANSPORTE!$A$4:$D$99,4,0),"")</f>
        <v/>
      </c>
      <c r="AA4230" s="127" t="str">
        <f>IFERROR(VLOOKUP(V4230,TRANSPORTE!$A$4:$E$99,5,0),"")</f>
        <v/>
      </c>
      <c r="AB4230" s="127" t="str">
        <f t="shared" si="476"/>
        <v/>
      </c>
      <c r="AC4230" s="127" t="str">
        <f t="shared" ref="AC4230:AC4293" si="482">IF(N4230&lt;&gt;"",1,"")</f>
        <v/>
      </c>
      <c r="AE4230" s="132" t="str">
        <f t="shared" si="480"/>
        <v/>
      </c>
      <c r="AH4230" s="127" t="str">
        <f t="shared" si="479"/>
        <v/>
      </c>
    </row>
    <row r="4231" spans="2:34" x14ac:dyDescent="0.3">
      <c r="B4231" s="127" t="str">
        <f t="shared" si="477"/>
        <v/>
      </c>
      <c r="C4231" s="127" t="str">
        <f t="shared" si="478"/>
        <v/>
      </c>
      <c r="E4231" s="159"/>
      <c r="F4231" s="148" t="str">
        <f>IFERROR(VLOOKUP(CONCATENATE(G4231,E4231),LOTES!$A$6:$D$1002,4,0),"")</f>
        <v/>
      </c>
      <c r="H4231" s="136" t="str">
        <f>IFERROR(VLOOKUP(CONCATENATE(G4231,E4231),LOTES!$A$6:$F$1000,6,0),"")</f>
        <v/>
      </c>
      <c r="I4231" s="132" t="str">
        <f t="shared" si="481"/>
        <v/>
      </c>
      <c r="R4231" s="132" t="str">
        <f>IFERROR(VLOOKUP(Q4231,PROVEEDORES!$A$2:$B$100,2,0),"")</f>
        <v/>
      </c>
      <c r="U4231" s="127" t="str">
        <f>IFERROR(VLOOKUP(V4231,TRANSPORTE!$A$4:$B$99,2,0),"")</f>
        <v/>
      </c>
      <c r="Y4231" s="127" t="str">
        <f>IFERROR(VLOOKUP(V4231,TRANSPORTE!$A$4:$C$99,3,0),"")</f>
        <v/>
      </c>
      <c r="Z4231" s="127" t="str">
        <f>IFERROR(VLOOKUP(V4231,TRANSPORTE!$A$4:$D$99,4,0),"")</f>
        <v/>
      </c>
      <c r="AA4231" s="127" t="str">
        <f>IFERROR(VLOOKUP(V4231,TRANSPORTE!$A$4:$E$99,5,0),"")</f>
        <v/>
      </c>
      <c r="AB4231" s="127" t="str">
        <f t="shared" si="476"/>
        <v/>
      </c>
      <c r="AC4231" s="127" t="str">
        <f t="shared" si="482"/>
        <v/>
      </c>
      <c r="AE4231" s="132" t="str">
        <f t="shared" si="480"/>
        <v/>
      </c>
      <c r="AH4231" s="127" t="str">
        <f t="shared" si="479"/>
        <v/>
      </c>
    </row>
    <row r="4232" spans="2:34" x14ac:dyDescent="0.3">
      <c r="B4232" s="127" t="str">
        <f t="shared" si="477"/>
        <v/>
      </c>
      <c r="C4232" s="127" t="str">
        <f t="shared" si="478"/>
        <v/>
      </c>
      <c r="E4232" s="159"/>
      <c r="F4232" s="148" t="str">
        <f>IFERROR(VLOOKUP(CONCATENATE(G4232,E4232),LOTES!$A$6:$D$1002,4,0),"")</f>
        <v/>
      </c>
      <c r="H4232" s="136" t="str">
        <f>IFERROR(VLOOKUP(CONCATENATE(G4232,E4232),LOTES!$A$6:$F$1000,6,0),"")</f>
        <v/>
      </c>
      <c r="I4232" s="132" t="str">
        <f t="shared" si="481"/>
        <v/>
      </c>
      <c r="R4232" s="132" t="str">
        <f>IFERROR(VLOOKUP(Q4232,PROVEEDORES!$A$2:$B$100,2,0),"")</f>
        <v/>
      </c>
      <c r="U4232" s="127" t="str">
        <f>IFERROR(VLOOKUP(V4232,TRANSPORTE!$A$4:$B$99,2,0),"")</f>
        <v/>
      </c>
      <c r="Y4232" s="127" t="str">
        <f>IFERROR(VLOOKUP(V4232,TRANSPORTE!$A$4:$C$99,3,0),"")</f>
        <v/>
      </c>
      <c r="Z4232" s="127" t="str">
        <f>IFERROR(VLOOKUP(V4232,TRANSPORTE!$A$4:$D$99,4,0),"")</f>
        <v/>
      </c>
      <c r="AA4232" s="127" t="str">
        <f>IFERROR(VLOOKUP(V4232,TRANSPORTE!$A$4:$E$99,5,0),"")</f>
        <v/>
      </c>
      <c r="AB4232" s="127" t="str">
        <f t="shared" si="476"/>
        <v/>
      </c>
      <c r="AC4232" s="127" t="str">
        <f t="shared" si="482"/>
        <v/>
      </c>
      <c r="AE4232" s="132" t="str">
        <f t="shared" si="480"/>
        <v/>
      </c>
      <c r="AH4232" s="127" t="str">
        <f t="shared" si="479"/>
        <v/>
      </c>
    </row>
    <row r="4233" spans="2:34" x14ac:dyDescent="0.3">
      <c r="B4233" s="127" t="str">
        <f t="shared" si="477"/>
        <v/>
      </c>
      <c r="C4233" s="127" t="str">
        <f t="shared" si="478"/>
        <v/>
      </c>
      <c r="E4233" s="159"/>
      <c r="F4233" s="148" t="str">
        <f>IFERROR(VLOOKUP(CONCATENATE(G4233,E4233),LOTES!$A$6:$D$1002,4,0),"")</f>
        <v/>
      </c>
      <c r="H4233" s="136" t="str">
        <f>IFERROR(VLOOKUP(CONCATENATE(G4233,E4233),LOTES!$A$6:$F$1000,6,0),"")</f>
        <v/>
      </c>
      <c r="I4233" s="132" t="str">
        <f t="shared" si="481"/>
        <v/>
      </c>
      <c r="R4233" s="132" t="str">
        <f>IFERROR(VLOOKUP(Q4233,PROVEEDORES!$A$2:$B$100,2,0),"")</f>
        <v/>
      </c>
      <c r="U4233" s="127" t="str">
        <f>IFERROR(VLOOKUP(V4233,TRANSPORTE!$A$4:$B$99,2,0),"")</f>
        <v/>
      </c>
      <c r="Y4233" s="127" t="str">
        <f>IFERROR(VLOOKUP(V4233,TRANSPORTE!$A$4:$C$99,3,0),"")</f>
        <v/>
      </c>
      <c r="Z4233" s="127" t="str">
        <f>IFERROR(VLOOKUP(V4233,TRANSPORTE!$A$4:$D$99,4,0),"")</f>
        <v/>
      </c>
      <c r="AA4233" s="127" t="str">
        <f>IFERROR(VLOOKUP(V4233,TRANSPORTE!$A$4:$E$99,5,0),"")</f>
        <v/>
      </c>
      <c r="AB4233" s="127" t="str">
        <f t="shared" si="476"/>
        <v/>
      </c>
      <c r="AC4233" s="127" t="str">
        <f t="shared" si="482"/>
        <v/>
      </c>
      <c r="AE4233" s="132" t="str">
        <f t="shared" si="480"/>
        <v/>
      </c>
      <c r="AH4233" s="127" t="str">
        <f t="shared" si="479"/>
        <v/>
      </c>
    </row>
    <row r="4234" spans="2:34" x14ac:dyDescent="0.3">
      <c r="B4234" s="127" t="str">
        <f t="shared" si="477"/>
        <v/>
      </c>
      <c r="C4234" s="127" t="str">
        <f t="shared" si="478"/>
        <v/>
      </c>
      <c r="E4234" s="159"/>
      <c r="F4234" s="148" t="str">
        <f>IFERROR(VLOOKUP(CONCATENATE(G4234,E4234),LOTES!$A$6:$D$1002,4,0),"")</f>
        <v/>
      </c>
      <c r="H4234" s="136" t="str">
        <f>IFERROR(VLOOKUP(CONCATENATE(G4234,E4234),LOTES!$A$6:$F$1000,6,0),"")</f>
        <v/>
      </c>
      <c r="I4234" s="132" t="str">
        <f t="shared" si="481"/>
        <v/>
      </c>
      <c r="R4234" s="132" t="str">
        <f>IFERROR(VLOOKUP(Q4234,PROVEEDORES!$A$2:$B$100,2,0),"")</f>
        <v/>
      </c>
      <c r="U4234" s="127" t="str">
        <f>IFERROR(VLOOKUP(V4234,TRANSPORTE!$A$4:$B$99,2,0),"")</f>
        <v/>
      </c>
      <c r="Y4234" s="127" t="str">
        <f>IFERROR(VLOOKUP(V4234,TRANSPORTE!$A$4:$C$99,3,0),"")</f>
        <v/>
      </c>
      <c r="Z4234" s="127" t="str">
        <f>IFERROR(VLOOKUP(V4234,TRANSPORTE!$A$4:$D$99,4,0),"")</f>
        <v/>
      </c>
      <c r="AA4234" s="127" t="str">
        <f>IFERROR(VLOOKUP(V4234,TRANSPORTE!$A$4:$E$99,5,0),"")</f>
        <v/>
      </c>
      <c r="AB4234" s="127" t="str">
        <f t="shared" si="476"/>
        <v/>
      </c>
      <c r="AC4234" s="127" t="str">
        <f t="shared" si="482"/>
        <v/>
      </c>
      <c r="AE4234" s="132" t="str">
        <f t="shared" si="480"/>
        <v/>
      </c>
      <c r="AH4234" s="127" t="str">
        <f t="shared" si="479"/>
        <v/>
      </c>
    </row>
    <row r="4235" spans="2:34" x14ac:dyDescent="0.3">
      <c r="B4235" s="127" t="str">
        <f t="shared" si="477"/>
        <v/>
      </c>
      <c r="C4235" s="127" t="str">
        <f t="shared" si="478"/>
        <v/>
      </c>
      <c r="E4235" s="159"/>
      <c r="F4235" s="148" t="str">
        <f>IFERROR(VLOOKUP(CONCATENATE(G4235,E4235),LOTES!$A$6:$D$1002,4,0),"")</f>
        <v/>
      </c>
      <c r="H4235" s="136" t="str">
        <f>IFERROR(VLOOKUP(CONCATENATE(G4235,E4235),LOTES!$A$6:$F$1000,6,0),"")</f>
        <v/>
      </c>
      <c r="I4235" s="132" t="str">
        <f t="shared" si="481"/>
        <v/>
      </c>
      <c r="R4235" s="132" t="str">
        <f>IFERROR(VLOOKUP(Q4235,PROVEEDORES!$A$2:$B$100,2,0),"")</f>
        <v/>
      </c>
      <c r="U4235" s="127" t="str">
        <f>IFERROR(VLOOKUP(V4235,TRANSPORTE!$A$4:$B$99,2,0),"")</f>
        <v/>
      </c>
      <c r="Y4235" s="127" t="str">
        <f>IFERROR(VLOOKUP(V4235,TRANSPORTE!$A$4:$C$99,3,0),"")</f>
        <v/>
      </c>
      <c r="Z4235" s="127" t="str">
        <f>IFERROR(VLOOKUP(V4235,TRANSPORTE!$A$4:$D$99,4,0),"")</f>
        <v/>
      </c>
      <c r="AA4235" s="127" t="str">
        <f>IFERROR(VLOOKUP(V4235,TRANSPORTE!$A$4:$E$99,5,0),"")</f>
        <v/>
      </c>
      <c r="AB4235" s="127" t="str">
        <f t="shared" ref="AB4235:AB4298" si="483">IF(N4235&lt;&gt;"",IF(A4235&lt;&gt;A4234,1,IF(N4235=N4234,AB4234,AB4234+1)),"")</f>
        <v/>
      </c>
      <c r="AC4235" s="127" t="str">
        <f t="shared" si="482"/>
        <v/>
      </c>
      <c r="AE4235" s="132" t="str">
        <f t="shared" si="480"/>
        <v/>
      </c>
      <c r="AH4235" s="127" t="str">
        <f t="shared" si="479"/>
        <v/>
      </c>
    </row>
    <row r="4236" spans="2:34" x14ac:dyDescent="0.3">
      <c r="B4236" s="127" t="str">
        <f t="shared" si="477"/>
        <v/>
      </c>
      <c r="C4236" s="127" t="str">
        <f t="shared" si="478"/>
        <v/>
      </c>
      <c r="E4236" s="159"/>
      <c r="F4236" s="148" t="str">
        <f>IFERROR(VLOOKUP(CONCATENATE(G4236,E4236),LOTES!$A$6:$D$1002,4,0),"")</f>
        <v/>
      </c>
      <c r="H4236" s="136" t="str">
        <f>IFERROR(VLOOKUP(CONCATENATE(G4236,E4236),LOTES!$A$6:$F$1000,6,0),"")</f>
        <v/>
      </c>
      <c r="I4236" s="132" t="str">
        <f t="shared" si="481"/>
        <v/>
      </c>
      <c r="R4236" s="132" t="str">
        <f>IFERROR(VLOOKUP(Q4236,PROVEEDORES!$A$2:$B$100,2,0),"")</f>
        <v/>
      </c>
      <c r="U4236" s="127" t="str">
        <f>IFERROR(VLOOKUP(V4236,TRANSPORTE!$A$4:$B$99,2,0),"")</f>
        <v/>
      </c>
      <c r="Y4236" s="127" t="str">
        <f>IFERROR(VLOOKUP(V4236,TRANSPORTE!$A$4:$C$99,3,0),"")</f>
        <v/>
      </c>
      <c r="Z4236" s="127" t="str">
        <f>IFERROR(VLOOKUP(V4236,TRANSPORTE!$A$4:$D$99,4,0),"")</f>
        <v/>
      </c>
      <c r="AA4236" s="127" t="str">
        <f>IFERROR(VLOOKUP(V4236,TRANSPORTE!$A$4:$E$99,5,0),"")</f>
        <v/>
      </c>
      <c r="AB4236" s="127" t="str">
        <f t="shared" si="483"/>
        <v/>
      </c>
      <c r="AC4236" s="127" t="str">
        <f t="shared" si="482"/>
        <v/>
      </c>
      <c r="AE4236" s="132" t="str">
        <f t="shared" si="480"/>
        <v/>
      </c>
      <c r="AH4236" s="127" t="str">
        <f t="shared" si="479"/>
        <v/>
      </c>
    </row>
    <row r="4237" spans="2:34" x14ac:dyDescent="0.3">
      <c r="B4237" s="127" t="str">
        <f t="shared" si="477"/>
        <v/>
      </c>
      <c r="C4237" s="127" t="str">
        <f t="shared" si="478"/>
        <v/>
      </c>
      <c r="E4237" s="159"/>
      <c r="F4237" s="148" t="str">
        <f>IFERROR(VLOOKUP(CONCATENATE(G4237,E4237),LOTES!$A$6:$D$1002,4,0),"")</f>
        <v/>
      </c>
      <c r="H4237" s="136" t="str">
        <f>IFERROR(VLOOKUP(CONCATENATE(G4237,E4237),LOTES!$A$6:$F$1000,6,0),"")</f>
        <v/>
      </c>
      <c r="I4237" s="132" t="str">
        <f t="shared" si="481"/>
        <v/>
      </c>
      <c r="R4237" s="132" t="str">
        <f>IFERROR(VLOOKUP(Q4237,PROVEEDORES!$A$2:$B$100,2,0),"")</f>
        <v/>
      </c>
      <c r="U4237" s="127" t="str">
        <f>IFERROR(VLOOKUP(V4237,TRANSPORTE!$A$4:$B$99,2,0),"")</f>
        <v/>
      </c>
      <c r="Y4237" s="127" t="str">
        <f>IFERROR(VLOOKUP(V4237,TRANSPORTE!$A$4:$C$99,3,0),"")</f>
        <v/>
      </c>
      <c r="Z4237" s="127" t="str">
        <f>IFERROR(VLOOKUP(V4237,TRANSPORTE!$A$4:$D$99,4,0),"")</f>
        <v/>
      </c>
      <c r="AA4237" s="127" t="str">
        <f>IFERROR(VLOOKUP(V4237,TRANSPORTE!$A$4:$E$99,5,0),"")</f>
        <v/>
      </c>
      <c r="AB4237" s="127" t="str">
        <f t="shared" si="483"/>
        <v/>
      </c>
      <c r="AC4237" s="127" t="str">
        <f t="shared" si="482"/>
        <v/>
      </c>
      <c r="AE4237" s="132" t="str">
        <f t="shared" si="480"/>
        <v/>
      </c>
      <c r="AH4237" s="127" t="str">
        <f t="shared" si="479"/>
        <v/>
      </c>
    </row>
    <row r="4238" spans="2:34" x14ac:dyDescent="0.3">
      <c r="B4238" s="127" t="str">
        <f t="shared" si="477"/>
        <v/>
      </c>
      <c r="C4238" s="127" t="str">
        <f t="shared" si="478"/>
        <v/>
      </c>
      <c r="E4238" s="159"/>
      <c r="F4238" s="148" t="str">
        <f>IFERROR(VLOOKUP(CONCATENATE(G4238,E4238),LOTES!$A$6:$D$1002,4,0),"")</f>
        <v/>
      </c>
      <c r="H4238" s="136" t="str">
        <f>IFERROR(VLOOKUP(CONCATENATE(G4238,E4238),LOTES!$A$6:$F$1000,6,0),"")</f>
        <v/>
      </c>
      <c r="I4238" s="132" t="str">
        <f t="shared" si="481"/>
        <v/>
      </c>
      <c r="R4238" s="132" t="str">
        <f>IFERROR(VLOOKUP(Q4238,PROVEEDORES!$A$2:$B$100,2,0),"")</f>
        <v/>
      </c>
      <c r="U4238" s="127" t="str">
        <f>IFERROR(VLOOKUP(V4238,TRANSPORTE!$A$4:$B$99,2,0),"")</f>
        <v/>
      </c>
      <c r="Y4238" s="127" t="str">
        <f>IFERROR(VLOOKUP(V4238,TRANSPORTE!$A$4:$C$99,3,0),"")</f>
        <v/>
      </c>
      <c r="Z4238" s="127" t="str">
        <f>IFERROR(VLOOKUP(V4238,TRANSPORTE!$A$4:$D$99,4,0),"")</f>
        <v/>
      </c>
      <c r="AA4238" s="127" t="str">
        <f>IFERROR(VLOOKUP(V4238,TRANSPORTE!$A$4:$E$99,5,0),"")</f>
        <v/>
      </c>
      <c r="AB4238" s="127" t="str">
        <f t="shared" si="483"/>
        <v/>
      </c>
      <c r="AC4238" s="127" t="str">
        <f t="shared" si="482"/>
        <v/>
      </c>
      <c r="AE4238" s="132" t="str">
        <f t="shared" si="480"/>
        <v/>
      </c>
      <c r="AH4238" s="127" t="str">
        <f t="shared" si="479"/>
        <v/>
      </c>
    </row>
    <row r="4239" spans="2:34" x14ac:dyDescent="0.3">
      <c r="B4239" s="127" t="str">
        <f t="shared" si="477"/>
        <v/>
      </c>
      <c r="C4239" s="127" t="str">
        <f t="shared" si="478"/>
        <v/>
      </c>
      <c r="E4239" s="159"/>
      <c r="F4239" s="148" t="str">
        <f>IFERROR(VLOOKUP(CONCATENATE(G4239,E4239),LOTES!$A$6:$D$1002,4,0),"")</f>
        <v/>
      </c>
      <c r="H4239" s="136" t="str">
        <f>IFERROR(VLOOKUP(CONCATENATE(G4239,E4239),LOTES!$A$6:$F$1000,6,0),"")</f>
        <v/>
      </c>
      <c r="I4239" s="132" t="str">
        <f t="shared" si="481"/>
        <v/>
      </c>
      <c r="R4239" s="132" t="str">
        <f>IFERROR(VLOOKUP(Q4239,PROVEEDORES!$A$2:$B$100,2,0),"")</f>
        <v/>
      </c>
      <c r="U4239" s="127" t="str">
        <f>IFERROR(VLOOKUP(V4239,TRANSPORTE!$A$4:$B$99,2,0),"")</f>
        <v/>
      </c>
      <c r="Y4239" s="127" t="str">
        <f>IFERROR(VLOOKUP(V4239,TRANSPORTE!$A$4:$C$99,3,0),"")</f>
        <v/>
      </c>
      <c r="Z4239" s="127" t="str">
        <f>IFERROR(VLOOKUP(V4239,TRANSPORTE!$A$4:$D$99,4,0),"")</f>
        <v/>
      </c>
      <c r="AA4239" s="127" t="str">
        <f>IFERROR(VLOOKUP(V4239,TRANSPORTE!$A$4:$E$99,5,0),"")</f>
        <v/>
      </c>
      <c r="AB4239" s="127" t="str">
        <f t="shared" si="483"/>
        <v/>
      </c>
      <c r="AC4239" s="127" t="str">
        <f t="shared" si="482"/>
        <v/>
      </c>
      <c r="AE4239" s="132" t="str">
        <f t="shared" si="480"/>
        <v/>
      </c>
      <c r="AH4239" s="127" t="str">
        <f t="shared" si="479"/>
        <v/>
      </c>
    </row>
    <row r="4240" spans="2:34" x14ac:dyDescent="0.3">
      <c r="B4240" s="127" t="str">
        <f t="shared" si="477"/>
        <v/>
      </c>
      <c r="C4240" s="127" t="str">
        <f t="shared" si="478"/>
        <v/>
      </c>
      <c r="E4240" s="159"/>
      <c r="F4240" s="148" t="str">
        <f>IFERROR(VLOOKUP(CONCATENATE(G4240,E4240),LOTES!$A$6:$D$1002,4,0),"")</f>
        <v/>
      </c>
      <c r="H4240" s="136" t="str">
        <f>IFERROR(VLOOKUP(CONCATENATE(G4240,E4240),LOTES!$A$6:$F$1000,6,0),"")</f>
        <v/>
      </c>
      <c r="I4240" s="132" t="str">
        <f t="shared" si="481"/>
        <v/>
      </c>
      <c r="R4240" s="132" t="str">
        <f>IFERROR(VLOOKUP(Q4240,PROVEEDORES!$A$2:$B$100,2,0),"")</f>
        <v/>
      </c>
      <c r="U4240" s="127" t="str">
        <f>IFERROR(VLOOKUP(V4240,TRANSPORTE!$A$4:$B$99,2,0),"")</f>
        <v/>
      </c>
      <c r="Y4240" s="127" t="str">
        <f>IFERROR(VLOOKUP(V4240,TRANSPORTE!$A$4:$C$99,3,0),"")</f>
        <v/>
      </c>
      <c r="Z4240" s="127" t="str">
        <f>IFERROR(VLOOKUP(V4240,TRANSPORTE!$A$4:$D$99,4,0),"")</f>
        <v/>
      </c>
      <c r="AA4240" s="127" t="str">
        <f>IFERROR(VLOOKUP(V4240,TRANSPORTE!$A$4:$E$99,5,0),"")</f>
        <v/>
      </c>
      <c r="AB4240" s="127" t="str">
        <f t="shared" si="483"/>
        <v/>
      </c>
      <c r="AC4240" s="127" t="str">
        <f t="shared" si="482"/>
        <v/>
      </c>
      <c r="AE4240" s="132" t="str">
        <f t="shared" si="480"/>
        <v/>
      </c>
      <c r="AH4240" s="127" t="str">
        <f t="shared" si="479"/>
        <v/>
      </c>
    </row>
    <row r="4241" spans="2:34" x14ac:dyDescent="0.3">
      <c r="B4241" s="127" t="str">
        <f t="shared" si="477"/>
        <v/>
      </c>
      <c r="C4241" s="127" t="str">
        <f t="shared" si="478"/>
        <v/>
      </c>
      <c r="E4241" s="159"/>
      <c r="F4241" s="148" t="str">
        <f>IFERROR(VLOOKUP(CONCATENATE(G4241,E4241),LOTES!$A$6:$D$1002,4,0),"")</f>
        <v/>
      </c>
      <c r="H4241" s="136" t="str">
        <f>IFERROR(VLOOKUP(CONCATENATE(G4241,E4241),LOTES!$A$6:$F$1000,6,0),"")</f>
        <v/>
      </c>
      <c r="I4241" s="132" t="str">
        <f t="shared" si="481"/>
        <v/>
      </c>
      <c r="R4241" s="132" t="str">
        <f>IFERROR(VLOOKUP(Q4241,PROVEEDORES!$A$2:$B$100,2,0),"")</f>
        <v/>
      </c>
      <c r="U4241" s="127" t="str">
        <f>IFERROR(VLOOKUP(V4241,TRANSPORTE!$A$4:$B$99,2,0),"")</f>
        <v/>
      </c>
      <c r="Y4241" s="127" t="str">
        <f>IFERROR(VLOOKUP(V4241,TRANSPORTE!$A$4:$C$99,3,0),"")</f>
        <v/>
      </c>
      <c r="Z4241" s="127" t="str">
        <f>IFERROR(VLOOKUP(V4241,TRANSPORTE!$A$4:$D$99,4,0),"")</f>
        <v/>
      </c>
      <c r="AA4241" s="127" t="str">
        <f>IFERROR(VLOOKUP(V4241,TRANSPORTE!$A$4:$E$99,5,0),"")</f>
        <v/>
      </c>
      <c r="AB4241" s="127" t="str">
        <f t="shared" si="483"/>
        <v/>
      </c>
      <c r="AC4241" s="127" t="str">
        <f t="shared" si="482"/>
        <v/>
      </c>
      <c r="AE4241" s="132" t="str">
        <f t="shared" si="480"/>
        <v/>
      </c>
      <c r="AH4241" s="127" t="str">
        <f t="shared" si="479"/>
        <v/>
      </c>
    </row>
    <row r="4242" spans="2:34" x14ac:dyDescent="0.3">
      <c r="B4242" s="127" t="str">
        <f t="shared" si="477"/>
        <v/>
      </c>
      <c r="C4242" s="127" t="str">
        <f t="shared" si="478"/>
        <v/>
      </c>
      <c r="E4242" s="159"/>
      <c r="F4242" s="148" t="str">
        <f>IFERROR(VLOOKUP(CONCATENATE(G4242,E4242),LOTES!$A$6:$D$1002,4,0),"")</f>
        <v/>
      </c>
      <c r="H4242" s="136" t="str">
        <f>IFERROR(VLOOKUP(CONCATENATE(G4242,E4242),LOTES!$A$6:$F$1000,6,0),"")</f>
        <v/>
      </c>
      <c r="I4242" s="132" t="str">
        <f t="shared" si="481"/>
        <v/>
      </c>
      <c r="R4242" s="132" t="str">
        <f>IFERROR(VLOOKUP(Q4242,PROVEEDORES!$A$2:$B$100,2,0),"")</f>
        <v/>
      </c>
      <c r="U4242" s="127" t="str">
        <f>IFERROR(VLOOKUP(V4242,TRANSPORTE!$A$4:$B$99,2,0),"")</f>
        <v/>
      </c>
      <c r="Y4242" s="127" t="str">
        <f>IFERROR(VLOOKUP(V4242,TRANSPORTE!$A$4:$C$99,3,0),"")</f>
        <v/>
      </c>
      <c r="Z4242" s="127" t="str">
        <f>IFERROR(VLOOKUP(V4242,TRANSPORTE!$A$4:$D$99,4,0),"")</f>
        <v/>
      </c>
      <c r="AA4242" s="127" t="str">
        <f>IFERROR(VLOOKUP(V4242,TRANSPORTE!$A$4:$E$99,5,0),"")</f>
        <v/>
      </c>
      <c r="AB4242" s="127" t="str">
        <f t="shared" si="483"/>
        <v/>
      </c>
      <c r="AC4242" s="127" t="str">
        <f t="shared" si="482"/>
        <v/>
      </c>
      <c r="AE4242" s="132" t="str">
        <f t="shared" si="480"/>
        <v/>
      </c>
      <c r="AH4242" s="127" t="str">
        <f t="shared" si="479"/>
        <v/>
      </c>
    </row>
    <row r="4243" spans="2:34" x14ac:dyDescent="0.3">
      <c r="B4243" s="127" t="str">
        <f t="shared" si="477"/>
        <v/>
      </c>
      <c r="C4243" s="127" t="str">
        <f t="shared" si="478"/>
        <v/>
      </c>
      <c r="E4243" s="159"/>
      <c r="F4243" s="148" t="str">
        <f>IFERROR(VLOOKUP(CONCATENATE(G4243,E4243),LOTES!$A$6:$D$1002,4,0),"")</f>
        <v/>
      </c>
      <c r="H4243" s="136" t="str">
        <f>IFERROR(VLOOKUP(CONCATENATE(G4243,E4243),LOTES!$A$6:$F$1000,6,0),"")</f>
        <v/>
      </c>
      <c r="I4243" s="132" t="str">
        <f t="shared" si="481"/>
        <v/>
      </c>
      <c r="R4243" s="132" t="str">
        <f>IFERROR(VLOOKUP(Q4243,PROVEEDORES!$A$2:$B$100,2,0),"")</f>
        <v/>
      </c>
      <c r="U4243" s="127" t="str">
        <f>IFERROR(VLOOKUP(V4243,TRANSPORTE!$A$4:$B$99,2,0),"")</f>
        <v/>
      </c>
      <c r="Y4243" s="127" t="str">
        <f>IFERROR(VLOOKUP(V4243,TRANSPORTE!$A$4:$C$99,3,0),"")</f>
        <v/>
      </c>
      <c r="Z4243" s="127" t="str">
        <f>IFERROR(VLOOKUP(V4243,TRANSPORTE!$A$4:$D$99,4,0),"")</f>
        <v/>
      </c>
      <c r="AA4243" s="127" t="str">
        <f>IFERROR(VLOOKUP(V4243,TRANSPORTE!$A$4:$E$99,5,0),"")</f>
        <v/>
      </c>
      <c r="AB4243" s="127" t="str">
        <f t="shared" si="483"/>
        <v/>
      </c>
      <c r="AC4243" s="127" t="str">
        <f t="shared" si="482"/>
        <v/>
      </c>
      <c r="AE4243" s="132" t="str">
        <f t="shared" si="480"/>
        <v/>
      </c>
      <c r="AH4243" s="127" t="str">
        <f t="shared" si="479"/>
        <v/>
      </c>
    </row>
    <row r="4244" spans="2:34" x14ac:dyDescent="0.3">
      <c r="B4244" s="127" t="str">
        <f t="shared" si="477"/>
        <v/>
      </c>
      <c r="C4244" s="127" t="str">
        <f t="shared" si="478"/>
        <v/>
      </c>
      <c r="E4244" s="159"/>
      <c r="F4244" s="148" t="str">
        <f>IFERROR(VLOOKUP(CONCATENATE(G4244,E4244),LOTES!$A$6:$D$1002,4,0),"")</f>
        <v/>
      </c>
      <c r="H4244" s="136" t="str">
        <f>IFERROR(VLOOKUP(CONCATENATE(G4244,E4244),LOTES!$A$6:$F$1000,6,0),"")</f>
        <v/>
      </c>
      <c r="I4244" s="132" t="str">
        <f t="shared" si="481"/>
        <v/>
      </c>
      <c r="R4244" s="132" t="str">
        <f>IFERROR(VLOOKUP(Q4244,PROVEEDORES!$A$2:$B$100,2,0),"")</f>
        <v/>
      </c>
      <c r="U4244" s="127" t="str">
        <f>IFERROR(VLOOKUP(V4244,TRANSPORTE!$A$4:$B$99,2,0),"")</f>
        <v/>
      </c>
      <c r="Y4244" s="127" t="str">
        <f>IFERROR(VLOOKUP(V4244,TRANSPORTE!$A$4:$C$99,3,0),"")</f>
        <v/>
      </c>
      <c r="Z4244" s="127" t="str">
        <f>IFERROR(VLOOKUP(V4244,TRANSPORTE!$A$4:$D$99,4,0),"")</f>
        <v/>
      </c>
      <c r="AA4244" s="127" t="str">
        <f>IFERROR(VLOOKUP(V4244,TRANSPORTE!$A$4:$E$99,5,0),"")</f>
        <v/>
      </c>
      <c r="AB4244" s="127" t="str">
        <f t="shared" si="483"/>
        <v/>
      </c>
      <c r="AC4244" s="127" t="str">
        <f t="shared" si="482"/>
        <v/>
      </c>
      <c r="AE4244" s="132" t="str">
        <f t="shared" si="480"/>
        <v/>
      </c>
      <c r="AH4244" s="127" t="str">
        <f t="shared" si="479"/>
        <v/>
      </c>
    </row>
    <row r="4245" spans="2:34" x14ac:dyDescent="0.3">
      <c r="B4245" s="127" t="str">
        <f t="shared" si="477"/>
        <v/>
      </c>
      <c r="C4245" s="127" t="str">
        <f t="shared" si="478"/>
        <v/>
      </c>
      <c r="E4245" s="159"/>
      <c r="F4245" s="148" t="str">
        <f>IFERROR(VLOOKUP(CONCATENATE(G4245,E4245),LOTES!$A$6:$D$1002,4,0),"")</f>
        <v/>
      </c>
      <c r="H4245" s="136" t="str">
        <f>IFERROR(VLOOKUP(CONCATENATE(G4245,E4245),LOTES!$A$6:$F$1000,6,0),"")</f>
        <v/>
      </c>
      <c r="I4245" s="132" t="str">
        <f t="shared" si="481"/>
        <v/>
      </c>
      <c r="R4245" s="132" t="str">
        <f>IFERROR(VLOOKUP(Q4245,PROVEEDORES!$A$2:$B$100,2,0),"")</f>
        <v/>
      </c>
      <c r="U4245" s="127" t="str">
        <f>IFERROR(VLOOKUP(V4245,TRANSPORTE!$A$4:$B$99,2,0),"")</f>
        <v/>
      </c>
      <c r="Y4245" s="127" t="str">
        <f>IFERROR(VLOOKUP(V4245,TRANSPORTE!$A$4:$C$99,3,0),"")</f>
        <v/>
      </c>
      <c r="Z4245" s="127" t="str">
        <f>IFERROR(VLOOKUP(V4245,TRANSPORTE!$A$4:$D$99,4,0),"")</f>
        <v/>
      </c>
      <c r="AA4245" s="127" t="str">
        <f>IFERROR(VLOOKUP(V4245,TRANSPORTE!$A$4:$E$99,5,0),"")</f>
        <v/>
      </c>
      <c r="AB4245" s="127" t="str">
        <f t="shared" si="483"/>
        <v/>
      </c>
      <c r="AC4245" s="127" t="str">
        <f t="shared" si="482"/>
        <v/>
      </c>
      <c r="AE4245" s="132" t="str">
        <f t="shared" si="480"/>
        <v/>
      </c>
      <c r="AH4245" s="127" t="str">
        <f t="shared" si="479"/>
        <v/>
      </c>
    </row>
    <row r="4246" spans="2:34" x14ac:dyDescent="0.3">
      <c r="B4246" s="127" t="str">
        <f t="shared" si="477"/>
        <v/>
      </c>
      <c r="C4246" s="127" t="str">
        <f t="shared" si="478"/>
        <v/>
      </c>
      <c r="E4246" s="159"/>
      <c r="F4246" s="148" t="str">
        <f>IFERROR(VLOOKUP(CONCATENATE(G4246,E4246),LOTES!$A$6:$D$1002,4,0),"")</f>
        <v/>
      </c>
      <c r="H4246" s="136" t="str">
        <f>IFERROR(VLOOKUP(CONCATENATE(G4246,E4246),LOTES!$A$6:$F$1000,6,0),"")</f>
        <v/>
      </c>
      <c r="I4246" s="132" t="str">
        <f t="shared" si="481"/>
        <v/>
      </c>
      <c r="R4246" s="132" t="str">
        <f>IFERROR(VLOOKUP(Q4246,PROVEEDORES!$A$2:$B$100,2,0),"")</f>
        <v/>
      </c>
      <c r="U4246" s="127" t="str">
        <f>IFERROR(VLOOKUP(V4246,TRANSPORTE!$A$4:$B$99,2,0),"")</f>
        <v/>
      </c>
      <c r="Y4246" s="127" t="str">
        <f>IFERROR(VLOOKUP(V4246,TRANSPORTE!$A$4:$C$99,3,0),"")</f>
        <v/>
      </c>
      <c r="Z4246" s="127" t="str">
        <f>IFERROR(VLOOKUP(V4246,TRANSPORTE!$A$4:$D$99,4,0),"")</f>
        <v/>
      </c>
      <c r="AA4246" s="127" t="str">
        <f>IFERROR(VLOOKUP(V4246,TRANSPORTE!$A$4:$E$99,5,0),"")</f>
        <v/>
      </c>
      <c r="AB4246" s="127" t="str">
        <f t="shared" si="483"/>
        <v/>
      </c>
      <c r="AC4246" s="127" t="str">
        <f t="shared" si="482"/>
        <v/>
      </c>
      <c r="AE4246" s="132" t="str">
        <f t="shared" si="480"/>
        <v/>
      </c>
      <c r="AH4246" s="127" t="str">
        <f t="shared" si="479"/>
        <v/>
      </c>
    </row>
    <row r="4247" spans="2:34" x14ac:dyDescent="0.3">
      <c r="B4247" s="127" t="str">
        <f t="shared" si="477"/>
        <v/>
      </c>
      <c r="C4247" s="127" t="str">
        <f t="shared" si="478"/>
        <v/>
      </c>
      <c r="E4247" s="159"/>
      <c r="F4247" s="148" t="str">
        <f>IFERROR(VLOOKUP(CONCATENATE(G4247,E4247),LOTES!$A$6:$D$1002,4,0),"")</f>
        <v/>
      </c>
      <c r="H4247" s="136" t="str">
        <f>IFERROR(VLOOKUP(CONCATENATE(G4247,E4247),LOTES!$A$6:$F$1000,6,0),"")</f>
        <v/>
      </c>
      <c r="I4247" s="132" t="str">
        <f t="shared" si="481"/>
        <v/>
      </c>
      <c r="R4247" s="132" t="str">
        <f>IFERROR(VLOOKUP(Q4247,PROVEEDORES!$A$2:$B$100,2,0),"")</f>
        <v/>
      </c>
      <c r="U4247" s="127" t="str">
        <f>IFERROR(VLOOKUP(V4247,TRANSPORTE!$A$4:$B$99,2,0),"")</f>
        <v/>
      </c>
      <c r="Y4247" s="127" t="str">
        <f>IFERROR(VLOOKUP(V4247,TRANSPORTE!$A$4:$C$99,3,0),"")</f>
        <v/>
      </c>
      <c r="Z4247" s="127" t="str">
        <f>IFERROR(VLOOKUP(V4247,TRANSPORTE!$A$4:$D$99,4,0),"")</f>
        <v/>
      </c>
      <c r="AA4247" s="127" t="str">
        <f>IFERROR(VLOOKUP(V4247,TRANSPORTE!$A$4:$E$99,5,0),"")</f>
        <v/>
      </c>
      <c r="AB4247" s="127" t="str">
        <f t="shared" si="483"/>
        <v/>
      </c>
      <c r="AC4247" s="127" t="str">
        <f t="shared" si="482"/>
        <v/>
      </c>
      <c r="AE4247" s="132" t="str">
        <f t="shared" si="480"/>
        <v/>
      </c>
      <c r="AH4247" s="127" t="str">
        <f t="shared" si="479"/>
        <v/>
      </c>
    </row>
    <row r="4248" spans="2:34" x14ac:dyDescent="0.3">
      <c r="B4248" s="127" t="str">
        <f t="shared" si="477"/>
        <v/>
      </c>
      <c r="C4248" s="127" t="str">
        <f t="shared" si="478"/>
        <v/>
      </c>
      <c r="E4248" s="159"/>
      <c r="F4248" s="148" t="str">
        <f>IFERROR(VLOOKUP(CONCATENATE(G4248,E4248),LOTES!$A$6:$D$1002,4,0),"")</f>
        <v/>
      </c>
      <c r="H4248" s="136" t="str">
        <f>IFERROR(VLOOKUP(CONCATENATE(G4248,E4248),LOTES!$A$6:$F$1000,6,0),"")</f>
        <v/>
      </c>
      <c r="I4248" s="132" t="str">
        <f t="shared" si="481"/>
        <v/>
      </c>
      <c r="R4248" s="132" t="str">
        <f>IFERROR(VLOOKUP(Q4248,PROVEEDORES!$A$2:$B$100,2,0),"")</f>
        <v/>
      </c>
      <c r="U4248" s="127" t="str">
        <f>IFERROR(VLOOKUP(V4248,TRANSPORTE!$A$4:$B$99,2,0),"")</f>
        <v/>
      </c>
      <c r="Y4248" s="127" t="str">
        <f>IFERROR(VLOOKUP(V4248,TRANSPORTE!$A$4:$C$99,3,0),"")</f>
        <v/>
      </c>
      <c r="Z4248" s="127" t="str">
        <f>IFERROR(VLOOKUP(V4248,TRANSPORTE!$A$4:$D$99,4,0),"")</f>
        <v/>
      </c>
      <c r="AA4248" s="127" t="str">
        <f>IFERROR(VLOOKUP(V4248,TRANSPORTE!$A$4:$E$99,5,0),"")</f>
        <v/>
      </c>
      <c r="AB4248" s="127" t="str">
        <f t="shared" si="483"/>
        <v/>
      </c>
      <c r="AC4248" s="127" t="str">
        <f t="shared" si="482"/>
        <v/>
      </c>
      <c r="AE4248" s="132" t="str">
        <f t="shared" si="480"/>
        <v/>
      </c>
      <c r="AH4248" s="127" t="str">
        <f t="shared" si="479"/>
        <v/>
      </c>
    </row>
    <row r="4249" spans="2:34" x14ac:dyDescent="0.3">
      <c r="B4249" s="127" t="str">
        <f t="shared" si="477"/>
        <v/>
      </c>
      <c r="C4249" s="127" t="str">
        <f t="shared" si="478"/>
        <v/>
      </c>
      <c r="E4249" s="159"/>
      <c r="F4249" s="148" t="str">
        <f>IFERROR(VLOOKUP(CONCATENATE(G4249,E4249),LOTES!$A$6:$D$1002,4,0),"")</f>
        <v/>
      </c>
      <c r="H4249" s="136" t="str">
        <f>IFERROR(VLOOKUP(CONCATENATE(G4249,E4249),LOTES!$A$6:$F$1000,6,0),"")</f>
        <v/>
      </c>
      <c r="I4249" s="132" t="str">
        <f t="shared" si="481"/>
        <v/>
      </c>
      <c r="R4249" s="132" t="str">
        <f>IFERROR(VLOOKUP(Q4249,PROVEEDORES!$A$2:$B$100,2,0),"")</f>
        <v/>
      </c>
      <c r="U4249" s="127" t="str">
        <f>IFERROR(VLOOKUP(V4249,TRANSPORTE!$A$4:$B$99,2,0),"")</f>
        <v/>
      </c>
      <c r="Y4249" s="127" t="str">
        <f>IFERROR(VLOOKUP(V4249,TRANSPORTE!$A$4:$C$99,3,0),"")</f>
        <v/>
      </c>
      <c r="Z4249" s="127" t="str">
        <f>IFERROR(VLOOKUP(V4249,TRANSPORTE!$A$4:$D$99,4,0),"")</f>
        <v/>
      </c>
      <c r="AA4249" s="127" t="str">
        <f>IFERROR(VLOOKUP(V4249,TRANSPORTE!$A$4:$E$99,5,0),"")</f>
        <v/>
      </c>
      <c r="AB4249" s="127" t="str">
        <f t="shared" si="483"/>
        <v/>
      </c>
      <c r="AC4249" s="127" t="str">
        <f t="shared" si="482"/>
        <v/>
      </c>
      <c r="AE4249" s="132" t="str">
        <f t="shared" si="480"/>
        <v/>
      </c>
      <c r="AH4249" s="127" t="str">
        <f t="shared" si="479"/>
        <v/>
      </c>
    </row>
    <row r="4250" spans="2:34" x14ac:dyDescent="0.3">
      <c r="B4250" s="127" t="str">
        <f t="shared" si="477"/>
        <v/>
      </c>
      <c r="C4250" s="127" t="str">
        <f t="shared" si="478"/>
        <v/>
      </c>
      <c r="E4250" s="159"/>
      <c r="F4250" s="148" t="str">
        <f>IFERROR(VLOOKUP(CONCATENATE(G4250,E4250),LOTES!$A$6:$D$1002,4,0),"")</f>
        <v/>
      </c>
      <c r="H4250" s="136" t="str">
        <f>IFERROR(VLOOKUP(CONCATENATE(G4250,E4250),LOTES!$A$6:$F$1000,6,0),"")</f>
        <v/>
      </c>
      <c r="I4250" s="132" t="str">
        <f t="shared" si="481"/>
        <v/>
      </c>
      <c r="R4250" s="132" t="str">
        <f>IFERROR(VLOOKUP(Q4250,PROVEEDORES!$A$2:$B$100,2,0),"")</f>
        <v/>
      </c>
      <c r="U4250" s="127" t="str">
        <f>IFERROR(VLOOKUP(V4250,TRANSPORTE!$A$4:$B$99,2,0),"")</f>
        <v/>
      </c>
      <c r="Y4250" s="127" t="str">
        <f>IFERROR(VLOOKUP(V4250,TRANSPORTE!$A$4:$C$99,3,0),"")</f>
        <v/>
      </c>
      <c r="Z4250" s="127" t="str">
        <f>IFERROR(VLOOKUP(V4250,TRANSPORTE!$A$4:$D$99,4,0),"")</f>
        <v/>
      </c>
      <c r="AA4250" s="127" t="str">
        <f>IFERROR(VLOOKUP(V4250,TRANSPORTE!$A$4:$E$99,5,0),"")</f>
        <v/>
      </c>
      <c r="AB4250" s="127" t="str">
        <f t="shared" si="483"/>
        <v/>
      </c>
      <c r="AC4250" s="127" t="str">
        <f t="shared" si="482"/>
        <v/>
      </c>
      <c r="AE4250" s="132" t="str">
        <f t="shared" si="480"/>
        <v/>
      </c>
      <c r="AH4250" s="127" t="str">
        <f t="shared" si="479"/>
        <v/>
      </c>
    </row>
    <row r="4251" spans="2:34" x14ac:dyDescent="0.3">
      <c r="B4251" s="127" t="str">
        <f t="shared" si="477"/>
        <v/>
      </c>
      <c r="C4251" s="127" t="str">
        <f t="shared" si="478"/>
        <v/>
      </c>
      <c r="E4251" s="159"/>
      <c r="F4251" s="148" t="str">
        <f>IFERROR(VLOOKUP(CONCATENATE(G4251,E4251),LOTES!$A$6:$D$1002,4,0),"")</f>
        <v/>
      </c>
      <c r="H4251" s="136" t="str">
        <f>IFERROR(VLOOKUP(CONCATENATE(G4251,E4251),LOTES!$A$6:$F$1000,6,0),"")</f>
        <v/>
      </c>
      <c r="I4251" s="132" t="str">
        <f t="shared" si="481"/>
        <v/>
      </c>
      <c r="R4251" s="132" t="str">
        <f>IFERROR(VLOOKUP(Q4251,PROVEEDORES!$A$2:$B$100,2,0),"")</f>
        <v/>
      </c>
      <c r="U4251" s="127" t="str">
        <f>IFERROR(VLOOKUP(V4251,TRANSPORTE!$A$4:$B$99,2,0),"")</f>
        <v/>
      </c>
      <c r="Y4251" s="127" t="str">
        <f>IFERROR(VLOOKUP(V4251,TRANSPORTE!$A$4:$C$99,3,0),"")</f>
        <v/>
      </c>
      <c r="Z4251" s="127" t="str">
        <f>IFERROR(VLOOKUP(V4251,TRANSPORTE!$A$4:$D$99,4,0),"")</f>
        <v/>
      </c>
      <c r="AA4251" s="127" t="str">
        <f>IFERROR(VLOOKUP(V4251,TRANSPORTE!$A$4:$E$99,5,0),"")</f>
        <v/>
      </c>
      <c r="AB4251" s="127" t="str">
        <f t="shared" si="483"/>
        <v/>
      </c>
      <c r="AC4251" s="127" t="str">
        <f t="shared" si="482"/>
        <v/>
      </c>
      <c r="AE4251" s="132" t="str">
        <f t="shared" si="480"/>
        <v/>
      </c>
      <c r="AH4251" s="127" t="str">
        <f t="shared" si="479"/>
        <v/>
      </c>
    </row>
    <row r="4252" spans="2:34" x14ac:dyDescent="0.3">
      <c r="B4252" s="127" t="str">
        <f t="shared" si="477"/>
        <v/>
      </c>
      <c r="C4252" s="127" t="str">
        <f t="shared" si="478"/>
        <v/>
      </c>
      <c r="E4252" s="159"/>
      <c r="F4252" s="148" t="str">
        <f>IFERROR(VLOOKUP(CONCATENATE(G4252,E4252),LOTES!$A$6:$D$1002,4,0),"")</f>
        <v/>
      </c>
      <c r="H4252" s="136" t="str">
        <f>IFERROR(VLOOKUP(CONCATENATE(G4252,E4252),LOTES!$A$6:$F$1000,6,0),"")</f>
        <v/>
      </c>
      <c r="I4252" s="132" t="str">
        <f t="shared" si="481"/>
        <v/>
      </c>
      <c r="R4252" s="132" t="str">
        <f>IFERROR(VLOOKUP(Q4252,PROVEEDORES!$A$2:$B$100,2,0),"")</f>
        <v/>
      </c>
      <c r="U4252" s="127" t="str">
        <f>IFERROR(VLOOKUP(V4252,TRANSPORTE!$A$4:$B$99,2,0),"")</f>
        <v/>
      </c>
      <c r="Y4252" s="127" t="str">
        <f>IFERROR(VLOOKUP(V4252,TRANSPORTE!$A$4:$C$99,3,0),"")</f>
        <v/>
      </c>
      <c r="Z4252" s="127" t="str">
        <f>IFERROR(VLOOKUP(V4252,TRANSPORTE!$A$4:$D$99,4,0),"")</f>
        <v/>
      </c>
      <c r="AA4252" s="127" t="str">
        <f>IFERROR(VLOOKUP(V4252,TRANSPORTE!$A$4:$E$99,5,0),"")</f>
        <v/>
      </c>
      <c r="AB4252" s="127" t="str">
        <f t="shared" si="483"/>
        <v/>
      </c>
      <c r="AC4252" s="127" t="str">
        <f t="shared" si="482"/>
        <v/>
      </c>
      <c r="AE4252" s="132" t="str">
        <f t="shared" si="480"/>
        <v/>
      </c>
      <c r="AH4252" s="127" t="str">
        <f t="shared" si="479"/>
        <v/>
      </c>
    </row>
    <row r="4253" spans="2:34" x14ac:dyDescent="0.3">
      <c r="B4253" s="127" t="str">
        <f t="shared" si="477"/>
        <v/>
      </c>
      <c r="C4253" s="127" t="str">
        <f t="shared" si="478"/>
        <v/>
      </c>
      <c r="E4253" s="159"/>
      <c r="F4253" s="148" t="str">
        <f>IFERROR(VLOOKUP(CONCATENATE(G4253,E4253),LOTES!$A$6:$D$1002,4,0),"")</f>
        <v/>
      </c>
      <c r="H4253" s="136" t="str">
        <f>IFERROR(VLOOKUP(CONCATENATE(G4253,E4253),LOTES!$A$6:$F$1000,6,0),"")</f>
        <v/>
      </c>
      <c r="I4253" s="132" t="str">
        <f t="shared" si="481"/>
        <v/>
      </c>
      <c r="R4253" s="132" t="str">
        <f>IFERROR(VLOOKUP(Q4253,PROVEEDORES!$A$2:$B$100,2,0),"")</f>
        <v/>
      </c>
      <c r="U4253" s="127" t="str">
        <f>IFERROR(VLOOKUP(V4253,TRANSPORTE!$A$4:$B$99,2,0),"")</f>
        <v/>
      </c>
      <c r="Y4253" s="127" t="str">
        <f>IFERROR(VLOOKUP(V4253,TRANSPORTE!$A$4:$C$99,3,0),"")</f>
        <v/>
      </c>
      <c r="Z4253" s="127" t="str">
        <f>IFERROR(VLOOKUP(V4253,TRANSPORTE!$A$4:$D$99,4,0),"")</f>
        <v/>
      </c>
      <c r="AA4253" s="127" t="str">
        <f>IFERROR(VLOOKUP(V4253,TRANSPORTE!$A$4:$E$99,5,0),"")</f>
        <v/>
      </c>
      <c r="AB4253" s="127" t="str">
        <f t="shared" si="483"/>
        <v/>
      </c>
      <c r="AC4253" s="127" t="str">
        <f t="shared" si="482"/>
        <v/>
      </c>
      <c r="AE4253" s="132" t="str">
        <f t="shared" si="480"/>
        <v/>
      </c>
      <c r="AH4253" s="127" t="str">
        <f t="shared" si="479"/>
        <v/>
      </c>
    </row>
    <row r="4254" spans="2:34" x14ac:dyDescent="0.3">
      <c r="B4254" s="127" t="str">
        <f t="shared" si="477"/>
        <v/>
      </c>
      <c r="C4254" s="127" t="str">
        <f t="shared" si="478"/>
        <v/>
      </c>
      <c r="E4254" s="159"/>
      <c r="F4254" s="148" t="str">
        <f>IFERROR(VLOOKUP(CONCATENATE(G4254,E4254),LOTES!$A$6:$D$1002,4,0),"")</f>
        <v/>
      </c>
      <c r="H4254" s="136" t="str">
        <f>IFERROR(VLOOKUP(CONCATENATE(G4254,E4254),LOTES!$A$6:$F$1000,6,0),"")</f>
        <v/>
      </c>
      <c r="I4254" s="132" t="str">
        <f t="shared" si="481"/>
        <v/>
      </c>
      <c r="R4254" s="132" t="str">
        <f>IFERROR(VLOOKUP(Q4254,PROVEEDORES!$A$2:$B$100,2,0),"")</f>
        <v/>
      </c>
      <c r="U4254" s="127" t="str">
        <f>IFERROR(VLOOKUP(V4254,TRANSPORTE!$A$4:$B$99,2,0),"")</f>
        <v/>
      </c>
      <c r="Y4254" s="127" t="str">
        <f>IFERROR(VLOOKUP(V4254,TRANSPORTE!$A$4:$C$99,3,0),"")</f>
        <v/>
      </c>
      <c r="Z4254" s="127" t="str">
        <f>IFERROR(VLOOKUP(V4254,TRANSPORTE!$A$4:$D$99,4,0),"")</f>
        <v/>
      </c>
      <c r="AA4254" s="127" t="str">
        <f>IFERROR(VLOOKUP(V4254,TRANSPORTE!$A$4:$E$99,5,0),"")</f>
        <v/>
      </c>
      <c r="AB4254" s="127" t="str">
        <f t="shared" si="483"/>
        <v/>
      </c>
      <c r="AC4254" s="127" t="str">
        <f t="shared" si="482"/>
        <v/>
      </c>
      <c r="AE4254" s="132" t="str">
        <f t="shared" si="480"/>
        <v/>
      </c>
      <c r="AH4254" s="127" t="str">
        <f t="shared" si="479"/>
        <v/>
      </c>
    </row>
    <row r="4255" spans="2:34" x14ac:dyDescent="0.3">
      <c r="B4255" s="127" t="str">
        <f t="shared" si="477"/>
        <v/>
      </c>
      <c r="C4255" s="127" t="str">
        <f t="shared" si="478"/>
        <v/>
      </c>
      <c r="E4255" s="159"/>
      <c r="F4255" s="148" t="str">
        <f>IFERROR(VLOOKUP(CONCATENATE(G4255,E4255),LOTES!$A$6:$D$1002,4,0),"")</f>
        <v/>
      </c>
      <c r="H4255" s="136" t="str">
        <f>IFERROR(VLOOKUP(CONCATENATE(G4255,E4255),LOTES!$A$6:$F$1000,6,0),"")</f>
        <v/>
      </c>
      <c r="I4255" s="132" t="str">
        <f t="shared" si="481"/>
        <v/>
      </c>
      <c r="R4255" s="132" t="str">
        <f>IFERROR(VLOOKUP(Q4255,PROVEEDORES!$A$2:$B$100,2,0),"")</f>
        <v/>
      </c>
      <c r="U4255" s="127" t="str">
        <f>IFERROR(VLOOKUP(V4255,TRANSPORTE!$A$4:$B$99,2,0),"")</f>
        <v/>
      </c>
      <c r="Y4255" s="127" t="str">
        <f>IFERROR(VLOOKUP(V4255,TRANSPORTE!$A$4:$C$99,3,0),"")</f>
        <v/>
      </c>
      <c r="Z4255" s="127" t="str">
        <f>IFERROR(VLOOKUP(V4255,TRANSPORTE!$A$4:$D$99,4,0),"")</f>
        <v/>
      </c>
      <c r="AA4255" s="127" t="str">
        <f>IFERROR(VLOOKUP(V4255,TRANSPORTE!$A$4:$E$99,5,0),"")</f>
        <v/>
      </c>
      <c r="AB4255" s="127" t="str">
        <f t="shared" si="483"/>
        <v/>
      </c>
      <c r="AC4255" s="127" t="str">
        <f t="shared" si="482"/>
        <v/>
      </c>
      <c r="AE4255" s="132" t="str">
        <f t="shared" si="480"/>
        <v/>
      </c>
      <c r="AH4255" s="127" t="str">
        <f t="shared" si="479"/>
        <v/>
      </c>
    </row>
    <row r="4256" spans="2:34" x14ac:dyDescent="0.3">
      <c r="B4256" s="127" t="str">
        <f t="shared" si="477"/>
        <v/>
      </c>
      <c r="C4256" s="127" t="str">
        <f t="shared" si="478"/>
        <v/>
      </c>
      <c r="E4256" s="159"/>
      <c r="F4256" s="148" t="str">
        <f>IFERROR(VLOOKUP(CONCATENATE(G4256,E4256),LOTES!$A$6:$D$1002,4,0),"")</f>
        <v/>
      </c>
      <c r="H4256" s="136" t="str">
        <f>IFERROR(VLOOKUP(CONCATENATE(G4256,E4256),LOTES!$A$6:$F$1000,6,0),"")</f>
        <v/>
      </c>
      <c r="I4256" s="132" t="str">
        <f t="shared" si="481"/>
        <v/>
      </c>
      <c r="R4256" s="132" t="str">
        <f>IFERROR(VLOOKUP(Q4256,PROVEEDORES!$A$2:$B$100,2,0),"")</f>
        <v/>
      </c>
      <c r="U4256" s="127" t="str">
        <f>IFERROR(VLOOKUP(V4256,TRANSPORTE!$A$4:$B$99,2,0),"")</f>
        <v/>
      </c>
      <c r="Y4256" s="127" t="str">
        <f>IFERROR(VLOOKUP(V4256,TRANSPORTE!$A$4:$C$99,3,0),"")</f>
        <v/>
      </c>
      <c r="Z4256" s="127" t="str">
        <f>IFERROR(VLOOKUP(V4256,TRANSPORTE!$A$4:$D$99,4,0),"")</f>
        <v/>
      </c>
      <c r="AA4256" s="127" t="str">
        <f>IFERROR(VLOOKUP(V4256,TRANSPORTE!$A$4:$E$99,5,0),"")</f>
        <v/>
      </c>
      <c r="AB4256" s="127" t="str">
        <f t="shared" si="483"/>
        <v/>
      </c>
      <c r="AC4256" s="127" t="str">
        <f t="shared" si="482"/>
        <v/>
      </c>
      <c r="AE4256" s="132" t="str">
        <f t="shared" si="480"/>
        <v/>
      </c>
      <c r="AH4256" s="127" t="str">
        <f t="shared" si="479"/>
        <v/>
      </c>
    </row>
    <row r="4257" spans="2:34" x14ac:dyDescent="0.3">
      <c r="B4257" s="127" t="str">
        <f t="shared" si="477"/>
        <v/>
      </c>
      <c r="C4257" s="127" t="str">
        <f t="shared" si="478"/>
        <v/>
      </c>
      <c r="E4257" s="159"/>
      <c r="F4257" s="148" t="str">
        <f>IFERROR(VLOOKUP(CONCATENATE(G4257,E4257),LOTES!$A$6:$D$1002,4,0),"")</f>
        <v/>
      </c>
      <c r="H4257" s="136" t="str">
        <f>IFERROR(VLOOKUP(CONCATENATE(G4257,E4257),LOTES!$A$6:$F$1000,6,0),"")</f>
        <v/>
      </c>
      <c r="I4257" s="132" t="str">
        <f t="shared" si="481"/>
        <v/>
      </c>
      <c r="R4257" s="132" t="str">
        <f>IFERROR(VLOOKUP(Q4257,PROVEEDORES!$A$2:$B$100,2,0),"")</f>
        <v/>
      </c>
      <c r="U4257" s="127" t="str">
        <f>IFERROR(VLOOKUP(V4257,TRANSPORTE!$A$4:$B$99,2,0),"")</f>
        <v/>
      </c>
      <c r="Y4257" s="127" t="str">
        <f>IFERROR(VLOOKUP(V4257,TRANSPORTE!$A$4:$C$99,3,0),"")</f>
        <v/>
      </c>
      <c r="Z4257" s="127" t="str">
        <f>IFERROR(VLOOKUP(V4257,TRANSPORTE!$A$4:$D$99,4,0),"")</f>
        <v/>
      </c>
      <c r="AA4257" s="127" t="str">
        <f>IFERROR(VLOOKUP(V4257,TRANSPORTE!$A$4:$E$99,5,0),"")</f>
        <v/>
      </c>
      <c r="AB4257" s="127" t="str">
        <f t="shared" si="483"/>
        <v/>
      </c>
      <c r="AC4257" s="127" t="str">
        <f t="shared" si="482"/>
        <v/>
      </c>
      <c r="AE4257" s="132" t="str">
        <f t="shared" si="480"/>
        <v/>
      </c>
      <c r="AH4257" s="127" t="str">
        <f t="shared" si="479"/>
        <v/>
      </c>
    </row>
    <row r="4258" spans="2:34" x14ac:dyDescent="0.3">
      <c r="B4258" s="127" t="str">
        <f t="shared" si="477"/>
        <v/>
      </c>
      <c r="C4258" s="127" t="str">
        <f t="shared" si="478"/>
        <v/>
      </c>
      <c r="E4258" s="159"/>
      <c r="F4258" s="148" t="str">
        <f>IFERROR(VLOOKUP(CONCATENATE(G4258,E4258),LOTES!$A$6:$D$1002,4,0),"")</f>
        <v/>
      </c>
      <c r="H4258" s="136" t="str">
        <f>IFERROR(VLOOKUP(CONCATENATE(G4258,E4258),LOTES!$A$6:$F$1000,6,0),"")</f>
        <v/>
      </c>
      <c r="I4258" s="132" t="str">
        <f t="shared" si="481"/>
        <v/>
      </c>
      <c r="R4258" s="132" t="str">
        <f>IFERROR(VLOOKUP(Q4258,PROVEEDORES!$A$2:$B$100,2,0),"")</f>
        <v/>
      </c>
      <c r="U4258" s="127" t="str">
        <f>IFERROR(VLOOKUP(V4258,TRANSPORTE!$A$4:$B$99,2,0),"")</f>
        <v/>
      </c>
      <c r="Y4258" s="127" t="str">
        <f>IFERROR(VLOOKUP(V4258,TRANSPORTE!$A$4:$C$99,3,0),"")</f>
        <v/>
      </c>
      <c r="Z4258" s="127" t="str">
        <f>IFERROR(VLOOKUP(V4258,TRANSPORTE!$A$4:$D$99,4,0),"")</f>
        <v/>
      </c>
      <c r="AA4258" s="127" t="str">
        <f>IFERROR(VLOOKUP(V4258,TRANSPORTE!$A$4:$E$99,5,0),"")</f>
        <v/>
      </c>
      <c r="AB4258" s="127" t="str">
        <f t="shared" si="483"/>
        <v/>
      </c>
      <c r="AC4258" s="127" t="str">
        <f t="shared" si="482"/>
        <v/>
      </c>
      <c r="AE4258" s="132" t="str">
        <f t="shared" si="480"/>
        <v/>
      </c>
      <c r="AH4258" s="127" t="str">
        <f t="shared" si="479"/>
        <v/>
      </c>
    </row>
    <row r="4259" spans="2:34" x14ac:dyDescent="0.3">
      <c r="B4259" s="127" t="str">
        <f t="shared" si="477"/>
        <v/>
      </c>
      <c r="C4259" s="127" t="str">
        <f t="shared" si="478"/>
        <v/>
      </c>
      <c r="E4259" s="159"/>
      <c r="F4259" s="148" t="str">
        <f>IFERROR(VLOOKUP(CONCATENATE(G4259,E4259),LOTES!$A$6:$D$1002,4,0),"")</f>
        <v/>
      </c>
      <c r="H4259" s="136" t="str">
        <f>IFERROR(VLOOKUP(CONCATENATE(G4259,E4259),LOTES!$A$6:$F$1000,6,0),"")</f>
        <v/>
      </c>
      <c r="I4259" s="132" t="str">
        <f t="shared" si="481"/>
        <v/>
      </c>
      <c r="R4259" s="132" t="str">
        <f>IFERROR(VLOOKUP(Q4259,PROVEEDORES!$A$2:$B$100,2,0),"")</f>
        <v/>
      </c>
      <c r="U4259" s="127" t="str">
        <f>IFERROR(VLOOKUP(V4259,TRANSPORTE!$A$4:$B$99,2,0),"")</f>
        <v/>
      </c>
      <c r="Y4259" s="127" t="str">
        <f>IFERROR(VLOOKUP(V4259,TRANSPORTE!$A$4:$C$99,3,0),"")</f>
        <v/>
      </c>
      <c r="Z4259" s="127" t="str">
        <f>IFERROR(VLOOKUP(V4259,TRANSPORTE!$A$4:$D$99,4,0),"")</f>
        <v/>
      </c>
      <c r="AA4259" s="127" t="str">
        <f>IFERROR(VLOOKUP(V4259,TRANSPORTE!$A$4:$E$99,5,0),"")</f>
        <v/>
      </c>
      <c r="AB4259" s="127" t="str">
        <f t="shared" si="483"/>
        <v/>
      </c>
      <c r="AC4259" s="127" t="str">
        <f t="shared" si="482"/>
        <v/>
      </c>
      <c r="AE4259" s="132" t="str">
        <f t="shared" si="480"/>
        <v/>
      </c>
      <c r="AH4259" s="127" t="str">
        <f t="shared" si="479"/>
        <v/>
      </c>
    </row>
    <row r="4260" spans="2:34" x14ac:dyDescent="0.3">
      <c r="B4260" s="127" t="str">
        <f t="shared" si="477"/>
        <v/>
      </c>
      <c r="C4260" s="127" t="str">
        <f t="shared" si="478"/>
        <v/>
      </c>
      <c r="E4260" s="159"/>
      <c r="F4260" s="148" t="str">
        <f>IFERROR(VLOOKUP(CONCATENATE(G4260,E4260),LOTES!$A$6:$D$1002,4,0),"")</f>
        <v/>
      </c>
      <c r="H4260" s="136" t="str">
        <f>IFERROR(VLOOKUP(CONCATENATE(G4260,E4260),LOTES!$A$6:$F$1000,6,0),"")</f>
        <v/>
      </c>
      <c r="I4260" s="132" t="str">
        <f t="shared" si="481"/>
        <v/>
      </c>
      <c r="R4260" s="132" t="str">
        <f>IFERROR(VLOOKUP(Q4260,PROVEEDORES!$A$2:$B$100,2,0),"")</f>
        <v/>
      </c>
      <c r="U4260" s="127" t="str">
        <f>IFERROR(VLOOKUP(V4260,TRANSPORTE!$A$4:$B$99,2,0),"")</f>
        <v/>
      </c>
      <c r="Y4260" s="127" t="str">
        <f>IFERROR(VLOOKUP(V4260,TRANSPORTE!$A$4:$C$99,3,0),"")</f>
        <v/>
      </c>
      <c r="Z4260" s="127" t="str">
        <f>IFERROR(VLOOKUP(V4260,TRANSPORTE!$A$4:$D$99,4,0),"")</f>
        <v/>
      </c>
      <c r="AA4260" s="127" t="str">
        <f>IFERROR(VLOOKUP(V4260,TRANSPORTE!$A$4:$E$99,5,0),"")</f>
        <v/>
      </c>
      <c r="AB4260" s="127" t="str">
        <f t="shared" si="483"/>
        <v/>
      </c>
      <c r="AC4260" s="127" t="str">
        <f t="shared" si="482"/>
        <v/>
      </c>
      <c r="AE4260" s="132" t="str">
        <f t="shared" si="480"/>
        <v/>
      </c>
      <c r="AH4260" s="127" t="str">
        <f t="shared" si="479"/>
        <v/>
      </c>
    </row>
    <row r="4261" spans="2:34" x14ac:dyDescent="0.3">
      <c r="B4261" s="127" t="str">
        <f t="shared" si="477"/>
        <v/>
      </c>
      <c r="C4261" s="127" t="str">
        <f t="shared" si="478"/>
        <v/>
      </c>
      <c r="E4261" s="159"/>
      <c r="F4261" s="148" t="str">
        <f>IFERROR(VLOOKUP(CONCATENATE(G4261,E4261),LOTES!$A$6:$D$1002,4,0),"")</f>
        <v/>
      </c>
      <c r="H4261" s="136" t="str">
        <f>IFERROR(VLOOKUP(CONCATENATE(G4261,E4261),LOTES!$A$6:$F$1000,6,0),"")</f>
        <v/>
      </c>
      <c r="I4261" s="132" t="str">
        <f t="shared" si="481"/>
        <v/>
      </c>
      <c r="R4261" s="132" t="str">
        <f>IFERROR(VLOOKUP(Q4261,PROVEEDORES!$A$2:$B$100,2,0),"")</f>
        <v/>
      </c>
      <c r="U4261" s="127" t="str">
        <f>IFERROR(VLOOKUP(V4261,TRANSPORTE!$A$4:$B$99,2,0),"")</f>
        <v/>
      </c>
      <c r="Y4261" s="127" t="str">
        <f>IFERROR(VLOOKUP(V4261,TRANSPORTE!$A$4:$C$99,3,0),"")</f>
        <v/>
      </c>
      <c r="Z4261" s="127" t="str">
        <f>IFERROR(VLOOKUP(V4261,TRANSPORTE!$A$4:$D$99,4,0),"")</f>
        <v/>
      </c>
      <c r="AA4261" s="127" t="str">
        <f>IFERROR(VLOOKUP(V4261,TRANSPORTE!$A$4:$E$99,5,0),"")</f>
        <v/>
      </c>
      <c r="AB4261" s="127" t="str">
        <f t="shared" si="483"/>
        <v/>
      </c>
      <c r="AC4261" s="127" t="str">
        <f t="shared" si="482"/>
        <v/>
      </c>
      <c r="AE4261" s="132" t="str">
        <f t="shared" si="480"/>
        <v/>
      </c>
      <c r="AH4261" s="127" t="str">
        <f t="shared" si="479"/>
        <v/>
      </c>
    </row>
    <row r="4262" spans="2:34" x14ac:dyDescent="0.3">
      <c r="B4262" s="127" t="str">
        <f t="shared" si="477"/>
        <v/>
      </c>
      <c r="C4262" s="127" t="str">
        <f t="shared" si="478"/>
        <v/>
      </c>
      <c r="E4262" s="159"/>
      <c r="F4262" s="148" t="str">
        <f>IFERROR(VLOOKUP(CONCATENATE(G4262,E4262),LOTES!$A$6:$D$1002,4,0),"")</f>
        <v/>
      </c>
      <c r="H4262" s="136" t="str">
        <f>IFERROR(VLOOKUP(CONCATENATE(G4262,E4262),LOTES!$A$6:$F$1000,6,0),"")</f>
        <v/>
      </c>
      <c r="I4262" s="132" t="str">
        <f t="shared" si="481"/>
        <v/>
      </c>
      <c r="R4262" s="132" t="str">
        <f>IFERROR(VLOOKUP(Q4262,PROVEEDORES!$A$2:$B$100,2,0),"")</f>
        <v/>
      </c>
      <c r="U4262" s="127" t="str">
        <f>IFERROR(VLOOKUP(V4262,TRANSPORTE!$A$4:$B$99,2,0),"")</f>
        <v/>
      </c>
      <c r="Y4262" s="127" t="str">
        <f>IFERROR(VLOOKUP(V4262,TRANSPORTE!$A$4:$C$99,3,0),"")</f>
        <v/>
      </c>
      <c r="Z4262" s="127" t="str">
        <f>IFERROR(VLOOKUP(V4262,TRANSPORTE!$A$4:$D$99,4,0),"")</f>
        <v/>
      </c>
      <c r="AA4262" s="127" t="str">
        <f>IFERROR(VLOOKUP(V4262,TRANSPORTE!$A$4:$E$99,5,0),"")</f>
        <v/>
      </c>
      <c r="AB4262" s="127" t="str">
        <f t="shared" si="483"/>
        <v/>
      </c>
      <c r="AC4262" s="127" t="str">
        <f t="shared" si="482"/>
        <v/>
      </c>
      <c r="AE4262" s="132" t="str">
        <f t="shared" si="480"/>
        <v/>
      </c>
      <c r="AH4262" s="127" t="str">
        <f t="shared" si="479"/>
        <v/>
      </c>
    </row>
    <row r="4263" spans="2:34" x14ac:dyDescent="0.3">
      <c r="B4263" s="127" t="str">
        <f t="shared" si="477"/>
        <v/>
      </c>
      <c r="C4263" s="127" t="str">
        <f t="shared" si="478"/>
        <v/>
      </c>
      <c r="E4263" s="159"/>
      <c r="F4263" s="148" t="str">
        <f>IFERROR(VLOOKUP(CONCATENATE(G4263,E4263),LOTES!$A$6:$D$1002,4,0),"")</f>
        <v/>
      </c>
      <c r="H4263" s="136" t="str">
        <f>IFERROR(VLOOKUP(CONCATENATE(G4263,E4263),LOTES!$A$6:$F$1000,6,0),"")</f>
        <v/>
      </c>
      <c r="I4263" s="132" t="str">
        <f t="shared" si="481"/>
        <v/>
      </c>
      <c r="R4263" s="132" t="str">
        <f>IFERROR(VLOOKUP(Q4263,PROVEEDORES!$A$2:$B$100,2,0),"")</f>
        <v/>
      </c>
      <c r="U4263" s="127" t="str">
        <f>IFERROR(VLOOKUP(V4263,TRANSPORTE!$A$4:$B$99,2,0),"")</f>
        <v/>
      </c>
      <c r="Y4263" s="127" t="str">
        <f>IFERROR(VLOOKUP(V4263,TRANSPORTE!$A$4:$C$99,3,0),"")</f>
        <v/>
      </c>
      <c r="Z4263" s="127" t="str">
        <f>IFERROR(VLOOKUP(V4263,TRANSPORTE!$A$4:$D$99,4,0),"")</f>
        <v/>
      </c>
      <c r="AA4263" s="127" t="str">
        <f>IFERROR(VLOOKUP(V4263,TRANSPORTE!$A$4:$E$99,5,0),"")</f>
        <v/>
      </c>
      <c r="AB4263" s="127" t="str">
        <f t="shared" si="483"/>
        <v/>
      </c>
      <c r="AC4263" s="127" t="str">
        <f t="shared" si="482"/>
        <v/>
      </c>
      <c r="AE4263" s="132" t="str">
        <f t="shared" si="480"/>
        <v/>
      </c>
      <c r="AH4263" s="127" t="str">
        <f t="shared" si="479"/>
        <v/>
      </c>
    </row>
    <row r="4264" spans="2:34" x14ac:dyDescent="0.3">
      <c r="B4264" s="127" t="str">
        <f t="shared" si="477"/>
        <v/>
      </c>
      <c r="C4264" s="127" t="str">
        <f t="shared" si="478"/>
        <v/>
      </c>
      <c r="E4264" s="159"/>
      <c r="F4264" s="148" t="str">
        <f>IFERROR(VLOOKUP(CONCATENATE(G4264,E4264),LOTES!$A$6:$D$1002,4,0),"")</f>
        <v/>
      </c>
      <c r="H4264" s="136" t="str">
        <f>IFERROR(VLOOKUP(CONCATENATE(G4264,E4264),LOTES!$A$6:$F$1000,6,0),"")</f>
        <v/>
      </c>
      <c r="I4264" s="132" t="str">
        <f t="shared" si="481"/>
        <v/>
      </c>
      <c r="R4264" s="132" t="str">
        <f>IFERROR(VLOOKUP(Q4264,PROVEEDORES!$A$2:$B$100,2,0),"")</f>
        <v/>
      </c>
      <c r="U4264" s="127" t="str">
        <f>IFERROR(VLOOKUP(V4264,TRANSPORTE!$A$4:$B$99,2,0),"")</f>
        <v/>
      </c>
      <c r="Y4264" s="127" t="str">
        <f>IFERROR(VLOOKUP(V4264,TRANSPORTE!$A$4:$C$99,3,0),"")</f>
        <v/>
      </c>
      <c r="Z4264" s="127" t="str">
        <f>IFERROR(VLOOKUP(V4264,TRANSPORTE!$A$4:$D$99,4,0),"")</f>
        <v/>
      </c>
      <c r="AA4264" s="127" t="str">
        <f>IFERROR(VLOOKUP(V4264,TRANSPORTE!$A$4:$E$99,5,0),"")</f>
        <v/>
      </c>
      <c r="AB4264" s="127" t="str">
        <f t="shared" si="483"/>
        <v/>
      </c>
      <c r="AC4264" s="127" t="str">
        <f t="shared" si="482"/>
        <v/>
      </c>
      <c r="AE4264" s="132" t="str">
        <f t="shared" si="480"/>
        <v/>
      </c>
      <c r="AH4264" s="127" t="str">
        <f t="shared" si="479"/>
        <v/>
      </c>
    </row>
    <row r="4265" spans="2:34" x14ac:dyDescent="0.3">
      <c r="B4265" s="127" t="str">
        <f t="shared" si="477"/>
        <v/>
      </c>
      <c r="C4265" s="127" t="str">
        <f t="shared" si="478"/>
        <v/>
      </c>
      <c r="E4265" s="159"/>
      <c r="F4265" s="148" t="str">
        <f>IFERROR(VLOOKUP(CONCATENATE(G4265,E4265),LOTES!$A$6:$D$1002,4,0),"")</f>
        <v/>
      </c>
      <c r="H4265" s="136" t="str">
        <f>IFERROR(VLOOKUP(CONCATENATE(G4265,E4265),LOTES!$A$6:$F$1000,6,0),"")</f>
        <v/>
      </c>
      <c r="I4265" s="132" t="str">
        <f t="shared" si="481"/>
        <v/>
      </c>
      <c r="R4265" s="132" t="str">
        <f>IFERROR(VLOOKUP(Q4265,PROVEEDORES!$A$2:$B$100,2,0),"")</f>
        <v/>
      </c>
      <c r="U4265" s="127" t="str">
        <f>IFERROR(VLOOKUP(V4265,TRANSPORTE!$A$4:$B$99,2,0),"")</f>
        <v/>
      </c>
      <c r="Y4265" s="127" t="str">
        <f>IFERROR(VLOOKUP(V4265,TRANSPORTE!$A$4:$C$99,3,0),"")</f>
        <v/>
      </c>
      <c r="Z4265" s="127" t="str">
        <f>IFERROR(VLOOKUP(V4265,TRANSPORTE!$A$4:$D$99,4,0),"")</f>
        <v/>
      </c>
      <c r="AA4265" s="127" t="str">
        <f>IFERROR(VLOOKUP(V4265,TRANSPORTE!$A$4:$E$99,5,0),"")</f>
        <v/>
      </c>
      <c r="AB4265" s="127" t="str">
        <f t="shared" si="483"/>
        <v/>
      </c>
      <c r="AC4265" s="127" t="str">
        <f t="shared" si="482"/>
        <v/>
      </c>
      <c r="AE4265" s="132" t="str">
        <f t="shared" si="480"/>
        <v/>
      </c>
      <c r="AH4265" s="127" t="str">
        <f t="shared" si="479"/>
        <v/>
      </c>
    </row>
    <row r="4266" spans="2:34" x14ac:dyDescent="0.3">
      <c r="B4266" s="127" t="str">
        <f t="shared" si="477"/>
        <v/>
      </c>
      <c r="C4266" s="127" t="str">
        <f t="shared" si="478"/>
        <v/>
      </c>
      <c r="E4266" s="159"/>
      <c r="F4266" s="148" t="str">
        <f>IFERROR(VLOOKUP(CONCATENATE(G4266,E4266),LOTES!$A$6:$D$1002,4,0),"")</f>
        <v/>
      </c>
      <c r="H4266" s="136" t="str">
        <f>IFERROR(VLOOKUP(CONCATENATE(G4266,E4266),LOTES!$A$6:$F$1000,6,0),"")</f>
        <v/>
      </c>
      <c r="I4266" s="132" t="str">
        <f t="shared" si="481"/>
        <v/>
      </c>
      <c r="R4266" s="132" t="str">
        <f>IFERROR(VLOOKUP(Q4266,PROVEEDORES!$A$2:$B$100,2,0),"")</f>
        <v/>
      </c>
      <c r="U4266" s="127" t="str">
        <f>IFERROR(VLOOKUP(V4266,TRANSPORTE!$A$4:$B$99,2,0),"")</f>
        <v/>
      </c>
      <c r="Y4266" s="127" t="str">
        <f>IFERROR(VLOOKUP(V4266,TRANSPORTE!$A$4:$C$99,3,0),"")</f>
        <v/>
      </c>
      <c r="Z4266" s="127" t="str">
        <f>IFERROR(VLOOKUP(V4266,TRANSPORTE!$A$4:$D$99,4,0),"")</f>
        <v/>
      </c>
      <c r="AA4266" s="127" t="str">
        <f>IFERROR(VLOOKUP(V4266,TRANSPORTE!$A$4:$E$99,5,0),"")</f>
        <v/>
      </c>
      <c r="AB4266" s="127" t="str">
        <f t="shared" si="483"/>
        <v/>
      </c>
      <c r="AC4266" s="127" t="str">
        <f t="shared" si="482"/>
        <v/>
      </c>
      <c r="AE4266" s="132" t="str">
        <f t="shared" si="480"/>
        <v/>
      </c>
      <c r="AH4266" s="127" t="str">
        <f t="shared" si="479"/>
        <v/>
      </c>
    </row>
    <row r="4267" spans="2:34" x14ac:dyDescent="0.3">
      <c r="B4267" s="127" t="str">
        <f t="shared" si="477"/>
        <v/>
      </c>
      <c r="C4267" s="127" t="str">
        <f t="shared" si="478"/>
        <v/>
      </c>
      <c r="E4267" s="159"/>
      <c r="F4267" s="148" t="str">
        <f>IFERROR(VLOOKUP(CONCATENATE(G4267,E4267),LOTES!$A$6:$D$1002,4,0),"")</f>
        <v/>
      </c>
      <c r="H4267" s="136" t="str">
        <f>IFERROR(VLOOKUP(CONCATENATE(G4267,E4267),LOTES!$A$6:$F$1000,6,0),"")</f>
        <v/>
      </c>
      <c r="I4267" s="132" t="str">
        <f t="shared" si="481"/>
        <v/>
      </c>
      <c r="R4267" s="132" t="str">
        <f>IFERROR(VLOOKUP(Q4267,PROVEEDORES!$A$2:$B$100,2,0),"")</f>
        <v/>
      </c>
      <c r="U4267" s="127" t="str">
        <f>IFERROR(VLOOKUP(V4267,TRANSPORTE!$A$4:$B$99,2,0),"")</f>
        <v/>
      </c>
      <c r="Y4267" s="127" t="str">
        <f>IFERROR(VLOOKUP(V4267,TRANSPORTE!$A$4:$C$99,3,0),"")</f>
        <v/>
      </c>
      <c r="Z4267" s="127" t="str">
        <f>IFERROR(VLOOKUP(V4267,TRANSPORTE!$A$4:$D$99,4,0),"")</f>
        <v/>
      </c>
      <c r="AA4267" s="127" t="str">
        <f>IFERROR(VLOOKUP(V4267,TRANSPORTE!$A$4:$E$99,5,0),"")</f>
        <v/>
      </c>
      <c r="AB4267" s="127" t="str">
        <f t="shared" si="483"/>
        <v/>
      </c>
      <c r="AC4267" s="127" t="str">
        <f t="shared" si="482"/>
        <v/>
      </c>
      <c r="AE4267" s="132" t="str">
        <f t="shared" si="480"/>
        <v/>
      </c>
      <c r="AH4267" s="127" t="str">
        <f t="shared" si="479"/>
        <v/>
      </c>
    </row>
    <row r="4268" spans="2:34" x14ac:dyDescent="0.3">
      <c r="B4268" s="127" t="str">
        <f t="shared" si="477"/>
        <v/>
      </c>
      <c r="C4268" s="127" t="str">
        <f t="shared" si="478"/>
        <v/>
      </c>
      <c r="E4268" s="159"/>
      <c r="F4268" s="148" t="str">
        <f>IFERROR(VLOOKUP(CONCATENATE(G4268,E4268),LOTES!$A$6:$D$1002,4,0),"")</f>
        <v/>
      </c>
      <c r="H4268" s="136" t="str">
        <f>IFERROR(VLOOKUP(CONCATENATE(G4268,E4268),LOTES!$A$6:$F$1000,6,0),"")</f>
        <v/>
      </c>
      <c r="I4268" s="132" t="str">
        <f t="shared" si="481"/>
        <v/>
      </c>
      <c r="R4268" s="132" t="str">
        <f>IFERROR(VLOOKUP(Q4268,PROVEEDORES!$A$2:$B$100,2,0),"")</f>
        <v/>
      </c>
      <c r="U4268" s="127" t="str">
        <f>IFERROR(VLOOKUP(V4268,TRANSPORTE!$A$4:$B$99,2,0),"")</f>
        <v/>
      </c>
      <c r="Y4268" s="127" t="str">
        <f>IFERROR(VLOOKUP(V4268,TRANSPORTE!$A$4:$C$99,3,0),"")</f>
        <v/>
      </c>
      <c r="Z4268" s="127" t="str">
        <f>IFERROR(VLOOKUP(V4268,TRANSPORTE!$A$4:$D$99,4,0),"")</f>
        <v/>
      </c>
      <c r="AA4268" s="127" t="str">
        <f>IFERROR(VLOOKUP(V4268,TRANSPORTE!$A$4:$E$99,5,0),"")</f>
        <v/>
      </c>
      <c r="AB4268" s="127" t="str">
        <f t="shared" si="483"/>
        <v/>
      </c>
      <c r="AC4268" s="127" t="str">
        <f t="shared" si="482"/>
        <v/>
      </c>
      <c r="AE4268" s="132" t="str">
        <f t="shared" si="480"/>
        <v/>
      </c>
      <c r="AH4268" s="127" t="str">
        <f t="shared" si="479"/>
        <v/>
      </c>
    </row>
    <row r="4269" spans="2:34" x14ac:dyDescent="0.3">
      <c r="B4269" s="127" t="str">
        <f t="shared" si="477"/>
        <v/>
      </c>
      <c r="C4269" s="127" t="str">
        <f t="shared" si="478"/>
        <v/>
      </c>
      <c r="E4269" s="159"/>
      <c r="F4269" s="148" t="str">
        <f>IFERROR(VLOOKUP(CONCATENATE(G4269,E4269),LOTES!$A$6:$D$1002,4,0),"")</f>
        <v/>
      </c>
      <c r="H4269" s="136" t="str">
        <f>IFERROR(VLOOKUP(CONCATENATE(G4269,E4269),LOTES!$A$6:$F$1000,6,0),"")</f>
        <v/>
      </c>
      <c r="I4269" s="132" t="str">
        <f t="shared" si="481"/>
        <v/>
      </c>
      <c r="R4269" s="132" t="str">
        <f>IFERROR(VLOOKUP(Q4269,PROVEEDORES!$A$2:$B$100,2,0),"")</f>
        <v/>
      </c>
      <c r="U4269" s="127" t="str">
        <f>IFERROR(VLOOKUP(V4269,TRANSPORTE!$A$4:$B$99,2,0),"")</f>
        <v/>
      </c>
      <c r="Y4269" s="127" t="str">
        <f>IFERROR(VLOOKUP(V4269,TRANSPORTE!$A$4:$C$99,3,0),"")</f>
        <v/>
      </c>
      <c r="Z4269" s="127" t="str">
        <f>IFERROR(VLOOKUP(V4269,TRANSPORTE!$A$4:$D$99,4,0),"")</f>
        <v/>
      </c>
      <c r="AA4269" s="127" t="str">
        <f>IFERROR(VLOOKUP(V4269,TRANSPORTE!$A$4:$E$99,5,0),"")</f>
        <v/>
      </c>
      <c r="AB4269" s="127" t="str">
        <f t="shared" si="483"/>
        <v/>
      </c>
      <c r="AC4269" s="127" t="str">
        <f t="shared" si="482"/>
        <v/>
      </c>
      <c r="AE4269" s="132" t="str">
        <f t="shared" si="480"/>
        <v/>
      </c>
      <c r="AH4269" s="127" t="str">
        <f t="shared" si="479"/>
        <v/>
      </c>
    </row>
    <row r="4270" spans="2:34" x14ac:dyDescent="0.3">
      <c r="B4270" s="127" t="str">
        <f t="shared" si="477"/>
        <v/>
      </c>
      <c r="C4270" s="127" t="str">
        <f t="shared" si="478"/>
        <v/>
      </c>
      <c r="E4270" s="159"/>
      <c r="F4270" s="148" t="str">
        <f>IFERROR(VLOOKUP(CONCATENATE(G4270,E4270),LOTES!$A$6:$D$1002,4,0),"")</f>
        <v/>
      </c>
      <c r="H4270" s="136" t="str">
        <f>IFERROR(VLOOKUP(CONCATENATE(G4270,E4270),LOTES!$A$6:$F$1000,6,0),"")</f>
        <v/>
      </c>
      <c r="I4270" s="132" t="str">
        <f t="shared" si="481"/>
        <v/>
      </c>
      <c r="R4270" s="132" t="str">
        <f>IFERROR(VLOOKUP(Q4270,PROVEEDORES!$A$2:$B$100,2,0),"")</f>
        <v/>
      </c>
      <c r="U4270" s="127" t="str">
        <f>IFERROR(VLOOKUP(V4270,TRANSPORTE!$A$4:$B$99,2,0),"")</f>
        <v/>
      </c>
      <c r="Y4270" s="127" t="str">
        <f>IFERROR(VLOOKUP(V4270,TRANSPORTE!$A$4:$C$99,3,0),"")</f>
        <v/>
      </c>
      <c r="Z4270" s="127" t="str">
        <f>IFERROR(VLOOKUP(V4270,TRANSPORTE!$A$4:$D$99,4,0),"")</f>
        <v/>
      </c>
      <c r="AA4270" s="127" t="str">
        <f>IFERROR(VLOOKUP(V4270,TRANSPORTE!$A$4:$E$99,5,0),"")</f>
        <v/>
      </c>
      <c r="AB4270" s="127" t="str">
        <f t="shared" si="483"/>
        <v/>
      </c>
      <c r="AC4270" s="127" t="str">
        <f t="shared" si="482"/>
        <v/>
      </c>
      <c r="AE4270" s="132" t="str">
        <f t="shared" si="480"/>
        <v/>
      </c>
      <c r="AH4270" s="127" t="str">
        <f t="shared" si="479"/>
        <v/>
      </c>
    </row>
    <row r="4271" spans="2:34" x14ac:dyDescent="0.3">
      <c r="B4271" s="127" t="str">
        <f t="shared" si="477"/>
        <v/>
      </c>
      <c r="C4271" s="127" t="str">
        <f t="shared" si="478"/>
        <v/>
      </c>
      <c r="E4271" s="159"/>
      <c r="F4271" s="148" t="str">
        <f>IFERROR(VLOOKUP(CONCATENATE(G4271,E4271),LOTES!$A$6:$D$1002,4,0),"")</f>
        <v/>
      </c>
      <c r="H4271" s="136" t="str">
        <f>IFERROR(VLOOKUP(CONCATENATE(G4271,E4271),LOTES!$A$6:$F$1000,6,0),"")</f>
        <v/>
      </c>
      <c r="I4271" s="132" t="str">
        <f t="shared" si="481"/>
        <v/>
      </c>
      <c r="R4271" s="132" t="str">
        <f>IFERROR(VLOOKUP(Q4271,PROVEEDORES!$A$2:$B$100,2,0),"")</f>
        <v/>
      </c>
      <c r="U4271" s="127" t="str">
        <f>IFERROR(VLOOKUP(V4271,TRANSPORTE!$A$4:$B$99,2,0),"")</f>
        <v/>
      </c>
      <c r="Y4271" s="127" t="str">
        <f>IFERROR(VLOOKUP(V4271,TRANSPORTE!$A$4:$C$99,3,0),"")</f>
        <v/>
      </c>
      <c r="Z4271" s="127" t="str">
        <f>IFERROR(VLOOKUP(V4271,TRANSPORTE!$A$4:$D$99,4,0),"")</f>
        <v/>
      </c>
      <c r="AA4271" s="127" t="str">
        <f>IFERROR(VLOOKUP(V4271,TRANSPORTE!$A$4:$E$99,5,0),"")</f>
        <v/>
      </c>
      <c r="AB4271" s="127" t="str">
        <f t="shared" si="483"/>
        <v/>
      </c>
      <c r="AC4271" s="127" t="str">
        <f t="shared" si="482"/>
        <v/>
      </c>
      <c r="AE4271" s="132" t="str">
        <f t="shared" si="480"/>
        <v/>
      </c>
      <c r="AH4271" s="127" t="str">
        <f t="shared" si="479"/>
        <v/>
      </c>
    </row>
    <row r="4272" spans="2:34" x14ac:dyDescent="0.3">
      <c r="B4272" s="127" t="str">
        <f t="shared" si="477"/>
        <v/>
      </c>
      <c r="C4272" s="127" t="str">
        <f t="shared" si="478"/>
        <v/>
      </c>
      <c r="E4272" s="159"/>
      <c r="F4272" s="148" t="str">
        <f>IFERROR(VLOOKUP(CONCATENATE(G4272,E4272),LOTES!$A$6:$D$1002,4,0),"")</f>
        <v/>
      </c>
      <c r="H4272" s="136" t="str">
        <f>IFERROR(VLOOKUP(CONCATENATE(G4272,E4272),LOTES!$A$6:$F$1000,6,0),"")</f>
        <v/>
      </c>
      <c r="I4272" s="132" t="str">
        <f t="shared" si="481"/>
        <v/>
      </c>
      <c r="R4272" s="132" t="str">
        <f>IFERROR(VLOOKUP(Q4272,PROVEEDORES!$A$2:$B$100,2,0),"")</f>
        <v/>
      </c>
      <c r="U4272" s="127" t="str">
        <f>IFERROR(VLOOKUP(V4272,TRANSPORTE!$A$4:$B$99,2,0),"")</f>
        <v/>
      </c>
      <c r="Y4272" s="127" t="str">
        <f>IFERROR(VLOOKUP(V4272,TRANSPORTE!$A$4:$C$99,3,0),"")</f>
        <v/>
      </c>
      <c r="Z4272" s="127" t="str">
        <f>IFERROR(VLOOKUP(V4272,TRANSPORTE!$A$4:$D$99,4,0),"")</f>
        <v/>
      </c>
      <c r="AA4272" s="127" t="str">
        <f>IFERROR(VLOOKUP(V4272,TRANSPORTE!$A$4:$E$99,5,0),"")</f>
        <v/>
      </c>
      <c r="AB4272" s="127" t="str">
        <f t="shared" si="483"/>
        <v/>
      </c>
      <c r="AC4272" s="127" t="str">
        <f t="shared" si="482"/>
        <v/>
      </c>
      <c r="AE4272" s="132" t="str">
        <f t="shared" si="480"/>
        <v/>
      </c>
      <c r="AH4272" s="127" t="str">
        <f t="shared" si="479"/>
        <v/>
      </c>
    </row>
    <row r="4273" spans="2:34" x14ac:dyDescent="0.3">
      <c r="B4273" s="127" t="str">
        <f t="shared" si="477"/>
        <v/>
      </c>
      <c r="C4273" s="127" t="str">
        <f t="shared" si="478"/>
        <v/>
      </c>
      <c r="E4273" s="159"/>
      <c r="F4273" s="148" t="str">
        <f>IFERROR(VLOOKUP(CONCATENATE(G4273,E4273),LOTES!$A$6:$D$1002,4,0),"")</f>
        <v/>
      </c>
      <c r="H4273" s="136" t="str">
        <f>IFERROR(VLOOKUP(CONCATENATE(G4273,E4273),LOTES!$A$6:$F$1000,6,0),"")</f>
        <v/>
      </c>
      <c r="I4273" s="132" t="str">
        <f t="shared" si="481"/>
        <v/>
      </c>
      <c r="R4273" s="132" t="str">
        <f>IFERROR(VLOOKUP(Q4273,PROVEEDORES!$A$2:$B$100,2,0),"")</f>
        <v/>
      </c>
      <c r="U4273" s="127" t="str">
        <f>IFERROR(VLOOKUP(V4273,TRANSPORTE!$A$4:$B$99,2,0),"")</f>
        <v/>
      </c>
      <c r="Y4273" s="127" t="str">
        <f>IFERROR(VLOOKUP(V4273,TRANSPORTE!$A$4:$C$99,3,0),"")</f>
        <v/>
      </c>
      <c r="Z4273" s="127" t="str">
        <f>IFERROR(VLOOKUP(V4273,TRANSPORTE!$A$4:$D$99,4,0),"")</f>
        <v/>
      </c>
      <c r="AA4273" s="127" t="str">
        <f>IFERROR(VLOOKUP(V4273,TRANSPORTE!$A$4:$E$99,5,0),"")</f>
        <v/>
      </c>
      <c r="AB4273" s="127" t="str">
        <f t="shared" si="483"/>
        <v/>
      </c>
      <c r="AC4273" s="127" t="str">
        <f t="shared" si="482"/>
        <v/>
      </c>
      <c r="AE4273" s="132" t="str">
        <f t="shared" si="480"/>
        <v/>
      </c>
      <c r="AH4273" s="127" t="str">
        <f t="shared" si="479"/>
        <v/>
      </c>
    </row>
    <row r="4274" spans="2:34" x14ac:dyDescent="0.3">
      <c r="B4274" s="127" t="str">
        <f t="shared" si="477"/>
        <v/>
      </c>
      <c r="C4274" s="127" t="str">
        <f t="shared" si="478"/>
        <v/>
      </c>
      <c r="E4274" s="159"/>
      <c r="F4274" s="148" t="str">
        <f>IFERROR(VLOOKUP(CONCATENATE(G4274,E4274),LOTES!$A$6:$D$1002,4,0),"")</f>
        <v/>
      </c>
      <c r="H4274" s="136" t="str">
        <f>IFERROR(VLOOKUP(CONCATENATE(G4274,E4274),LOTES!$A$6:$F$1000,6,0),"")</f>
        <v/>
      </c>
      <c r="I4274" s="132" t="str">
        <f t="shared" si="481"/>
        <v/>
      </c>
      <c r="R4274" s="132" t="str">
        <f>IFERROR(VLOOKUP(Q4274,PROVEEDORES!$A$2:$B$100,2,0),"")</f>
        <v/>
      </c>
      <c r="U4274" s="127" t="str">
        <f>IFERROR(VLOOKUP(V4274,TRANSPORTE!$A$4:$B$99,2,0),"")</f>
        <v/>
      </c>
      <c r="Y4274" s="127" t="str">
        <f>IFERROR(VLOOKUP(V4274,TRANSPORTE!$A$4:$C$99,3,0),"")</f>
        <v/>
      </c>
      <c r="Z4274" s="127" t="str">
        <f>IFERROR(VLOOKUP(V4274,TRANSPORTE!$A$4:$D$99,4,0),"")</f>
        <v/>
      </c>
      <c r="AA4274" s="127" t="str">
        <f>IFERROR(VLOOKUP(V4274,TRANSPORTE!$A$4:$E$99,5,0),"")</f>
        <v/>
      </c>
      <c r="AB4274" s="127" t="str">
        <f t="shared" si="483"/>
        <v/>
      </c>
      <c r="AC4274" s="127" t="str">
        <f t="shared" si="482"/>
        <v/>
      </c>
      <c r="AE4274" s="132" t="str">
        <f t="shared" si="480"/>
        <v/>
      </c>
      <c r="AH4274" s="127" t="str">
        <f t="shared" si="479"/>
        <v/>
      </c>
    </row>
    <row r="4275" spans="2:34" x14ac:dyDescent="0.3">
      <c r="B4275" s="127" t="str">
        <f t="shared" si="477"/>
        <v/>
      </c>
      <c r="C4275" s="127" t="str">
        <f t="shared" si="478"/>
        <v/>
      </c>
      <c r="E4275" s="159"/>
      <c r="F4275" s="148" t="str">
        <f>IFERROR(VLOOKUP(CONCATENATE(G4275,E4275),LOTES!$A$6:$D$1002,4,0),"")</f>
        <v/>
      </c>
      <c r="H4275" s="136" t="str">
        <f>IFERROR(VLOOKUP(CONCATENATE(G4275,E4275),LOTES!$A$6:$F$1000,6,0),"")</f>
        <v/>
      </c>
      <c r="I4275" s="132" t="str">
        <f t="shared" si="481"/>
        <v/>
      </c>
      <c r="R4275" s="132" t="str">
        <f>IFERROR(VLOOKUP(Q4275,PROVEEDORES!$A$2:$B$100,2,0),"")</f>
        <v/>
      </c>
      <c r="U4275" s="127" t="str">
        <f>IFERROR(VLOOKUP(V4275,TRANSPORTE!$A$4:$B$99,2,0),"")</f>
        <v/>
      </c>
      <c r="Y4275" s="127" t="str">
        <f>IFERROR(VLOOKUP(V4275,TRANSPORTE!$A$4:$C$99,3,0),"")</f>
        <v/>
      </c>
      <c r="Z4275" s="127" t="str">
        <f>IFERROR(VLOOKUP(V4275,TRANSPORTE!$A$4:$D$99,4,0),"")</f>
        <v/>
      </c>
      <c r="AA4275" s="127" t="str">
        <f>IFERROR(VLOOKUP(V4275,TRANSPORTE!$A$4:$E$99,5,0),"")</f>
        <v/>
      </c>
      <c r="AB4275" s="127" t="str">
        <f t="shared" si="483"/>
        <v/>
      </c>
      <c r="AC4275" s="127" t="str">
        <f t="shared" si="482"/>
        <v/>
      </c>
      <c r="AE4275" s="132" t="str">
        <f t="shared" si="480"/>
        <v/>
      </c>
      <c r="AH4275" s="127" t="str">
        <f t="shared" si="479"/>
        <v/>
      </c>
    </row>
    <row r="4276" spans="2:34" x14ac:dyDescent="0.3">
      <c r="B4276" s="127" t="str">
        <f t="shared" si="477"/>
        <v/>
      </c>
      <c r="C4276" s="127" t="str">
        <f t="shared" si="478"/>
        <v/>
      </c>
      <c r="E4276" s="159"/>
      <c r="F4276" s="148" t="str">
        <f>IFERROR(VLOOKUP(CONCATENATE(G4276,E4276),LOTES!$A$6:$D$1002,4,0),"")</f>
        <v/>
      </c>
      <c r="H4276" s="136" t="str">
        <f>IFERROR(VLOOKUP(CONCATENATE(G4276,E4276),LOTES!$A$6:$F$1000,6,0),"")</f>
        <v/>
      </c>
      <c r="I4276" s="132" t="str">
        <f t="shared" si="481"/>
        <v/>
      </c>
      <c r="R4276" s="132" t="str">
        <f>IFERROR(VLOOKUP(Q4276,PROVEEDORES!$A$2:$B$100,2,0),"")</f>
        <v/>
      </c>
      <c r="U4276" s="127" t="str">
        <f>IFERROR(VLOOKUP(V4276,TRANSPORTE!$A$4:$B$99,2,0),"")</f>
        <v/>
      </c>
      <c r="Y4276" s="127" t="str">
        <f>IFERROR(VLOOKUP(V4276,TRANSPORTE!$A$4:$C$99,3,0),"")</f>
        <v/>
      </c>
      <c r="Z4276" s="127" t="str">
        <f>IFERROR(VLOOKUP(V4276,TRANSPORTE!$A$4:$D$99,4,0),"")</f>
        <v/>
      </c>
      <c r="AA4276" s="127" t="str">
        <f>IFERROR(VLOOKUP(V4276,TRANSPORTE!$A$4:$E$99,5,0),"")</f>
        <v/>
      </c>
      <c r="AB4276" s="127" t="str">
        <f t="shared" si="483"/>
        <v/>
      </c>
      <c r="AC4276" s="127" t="str">
        <f t="shared" si="482"/>
        <v/>
      </c>
      <c r="AE4276" s="132" t="str">
        <f t="shared" si="480"/>
        <v/>
      </c>
      <c r="AH4276" s="127" t="str">
        <f t="shared" si="479"/>
        <v/>
      </c>
    </row>
    <row r="4277" spans="2:34" x14ac:dyDescent="0.3">
      <c r="B4277" s="127" t="str">
        <f t="shared" si="477"/>
        <v/>
      </c>
      <c r="C4277" s="127" t="str">
        <f t="shared" si="478"/>
        <v/>
      </c>
      <c r="E4277" s="159"/>
      <c r="F4277" s="148" t="str">
        <f>IFERROR(VLOOKUP(CONCATENATE(G4277,E4277),LOTES!$A$6:$D$1002,4,0),"")</f>
        <v/>
      </c>
      <c r="H4277" s="136" t="str">
        <f>IFERROR(VLOOKUP(CONCATENATE(G4277,E4277),LOTES!$A$6:$F$1000,6,0),"")</f>
        <v/>
      </c>
      <c r="I4277" s="132" t="str">
        <f t="shared" si="481"/>
        <v/>
      </c>
      <c r="R4277" s="132" t="str">
        <f>IFERROR(VLOOKUP(Q4277,PROVEEDORES!$A$2:$B$100,2,0),"")</f>
        <v/>
      </c>
      <c r="U4277" s="127" t="str">
        <f>IFERROR(VLOOKUP(V4277,TRANSPORTE!$A$4:$B$99,2,0),"")</f>
        <v/>
      </c>
      <c r="Y4277" s="127" t="str">
        <f>IFERROR(VLOOKUP(V4277,TRANSPORTE!$A$4:$C$99,3,0),"")</f>
        <v/>
      </c>
      <c r="Z4277" s="127" t="str">
        <f>IFERROR(VLOOKUP(V4277,TRANSPORTE!$A$4:$D$99,4,0),"")</f>
        <v/>
      </c>
      <c r="AA4277" s="127" t="str">
        <f>IFERROR(VLOOKUP(V4277,TRANSPORTE!$A$4:$E$99,5,0),"")</f>
        <v/>
      </c>
      <c r="AB4277" s="127" t="str">
        <f t="shared" si="483"/>
        <v/>
      </c>
      <c r="AC4277" s="127" t="str">
        <f t="shared" si="482"/>
        <v/>
      </c>
      <c r="AE4277" s="132" t="str">
        <f t="shared" si="480"/>
        <v/>
      </c>
      <c r="AH4277" s="127" t="str">
        <f t="shared" si="479"/>
        <v/>
      </c>
    </row>
    <row r="4278" spans="2:34" x14ac:dyDescent="0.3">
      <c r="B4278" s="127" t="str">
        <f t="shared" si="477"/>
        <v/>
      </c>
      <c r="C4278" s="127" t="str">
        <f t="shared" si="478"/>
        <v/>
      </c>
      <c r="E4278" s="159"/>
      <c r="F4278" s="148" t="str">
        <f>IFERROR(VLOOKUP(CONCATENATE(G4278,E4278),LOTES!$A$6:$D$1002,4,0),"")</f>
        <v/>
      </c>
      <c r="H4278" s="136" t="str">
        <f>IFERROR(VLOOKUP(CONCATENATE(G4278,E4278),LOTES!$A$6:$F$1000,6,0),"")</f>
        <v/>
      </c>
      <c r="I4278" s="132" t="str">
        <f t="shared" si="481"/>
        <v/>
      </c>
      <c r="R4278" s="132" t="str">
        <f>IFERROR(VLOOKUP(Q4278,PROVEEDORES!$A$2:$B$100,2,0),"")</f>
        <v/>
      </c>
      <c r="U4278" s="127" t="str">
        <f>IFERROR(VLOOKUP(V4278,TRANSPORTE!$A$4:$B$99,2,0),"")</f>
        <v/>
      </c>
      <c r="Y4278" s="127" t="str">
        <f>IFERROR(VLOOKUP(V4278,TRANSPORTE!$A$4:$C$99,3,0),"")</f>
        <v/>
      </c>
      <c r="Z4278" s="127" t="str">
        <f>IFERROR(VLOOKUP(V4278,TRANSPORTE!$A$4:$D$99,4,0),"")</f>
        <v/>
      </c>
      <c r="AA4278" s="127" t="str">
        <f>IFERROR(VLOOKUP(V4278,TRANSPORTE!$A$4:$E$99,5,0),"")</f>
        <v/>
      </c>
      <c r="AB4278" s="127" t="str">
        <f t="shared" si="483"/>
        <v/>
      </c>
      <c r="AC4278" s="127" t="str">
        <f t="shared" si="482"/>
        <v/>
      </c>
      <c r="AE4278" s="132" t="str">
        <f t="shared" si="480"/>
        <v/>
      </c>
      <c r="AH4278" s="127" t="str">
        <f t="shared" si="479"/>
        <v/>
      </c>
    </row>
    <row r="4279" spans="2:34" x14ac:dyDescent="0.3">
      <c r="B4279" s="127" t="str">
        <f t="shared" si="477"/>
        <v/>
      </c>
      <c r="C4279" s="127" t="str">
        <f t="shared" si="478"/>
        <v/>
      </c>
      <c r="E4279" s="159"/>
      <c r="F4279" s="148" t="str">
        <f>IFERROR(VLOOKUP(CONCATENATE(G4279,E4279),LOTES!$A$6:$D$1002,4,0),"")</f>
        <v/>
      </c>
      <c r="H4279" s="136" t="str">
        <f>IFERROR(VLOOKUP(CONCATENATE(G4279,E4279),LOTES!$A$6:$F$1000,6,0),"")</f>
        <v/>
      </c>
      <c r="I4279" s="132" t="str">
        <f t="shared" si="481"/>
        <v/>
      </c>
      <c r="R4279" s="132" t="str">
        <f>IFERROR(VLOOKUP(Q4279,PROVEEDORES!$A$2:$B$100,2,0),"")</f>
        <v/>
      </c>
      <c r="U4279" s="127" t="str">
        <f>IFERROR(VLOOKUP(V4279,TRANSPORTE!$A$4:$B$99,2,0),"")</f>
        <v/>
      </c>
      <c r="Y4279" s="127" t="str">
        <f>IFERROR(VLOOKUP(V4279,TRANSPORTE!$A$4:$C$99,3,0),"")</f>
        <v/>
      </c>
      <c r="Z4279" s="127" t="str">
        <f>IFERROR(VLOOKUP(V4279,TRANSPORTE!$A$4:$D$99,4,0),"")</f>
        <v/>
      </c>
      <c r="AA4279" s="127" t="str">
        <f>IFERROR(VLOOKUP(V4279,TRANSPORTE!$A$4:$E$99,5,0),"")</f>
        <v/>
      </c>
      <c r="AB4279" s="127" t="str">
        <f t="shared" si="483"/>
        <v/>
      </c>
      <c r="AC4279" s="127" t="str">
        <f t="shared" si="482"/>
        <v/>
      </c>
      <c r="AE4279" s="132" t="str">
        <f t="shared" si="480"/>
        <v/>
      </c>
      <c r="AH4279" s="127" t="str">
        <f t="shared" si="479"/>
        <v/>
      </c>
    </row>
    <row r="4280" spans="2:34" x14ac:dyDescent="0.3">
      <c r="B4280" s="127" t="str">
        <f t="shared" si="477"/>
        <v/>
      </c>
      <c r="C4280" s="127" t="str">
        <f t="shared" si="478"/>
        <v/>
      </c>
      <c r="E4280" s="159"/>
      <c r="F4280" s="148" t="str">
        <f>IFERROR(VLOOKUP(CONCATENATE(G4280,E4280),LOTES!$A$6:$D$1002,4,0),"")</f>
        <v/>
      </c>
      <c r="H4280" s="136" t="str">
        <f>IFERROR(VLOOKUP(CONCATENATE(G4280,E4280),LOTES!$A$6:$F$1000,6,0),"")</f>
        <v/>
      </c>
      <c r="I4280" s="132" t="str">
        <f t="shared" si="481"/>
        <v/>
      </c>
      <c r="R4280" s="132" t="str">
        <f>IFERROR(VLOOKUP(Q4280,PROVEEDORES!$A$2:$B$100,2,0),"")</f>
        <v/>
      </c>
      <c r="U4280" s="127" t="str">
        <f>IFERROR(VLOOKUP(V4280,TRANSPORTE!$A$4:$B$99,2,0),"")</f>
        <v/>
      </c>
      <c r="Y4280" s="127" t="str">
        <f>IFERROR(VLOOKUP(V4280,TRANSPORTE!$A$4:$C$99,3,0),"")</f>
        <v/>
      </c>
      <c r="Z4280" s="127" t="str">
        <f>IFERROR(VLOOKUP(V4280,TRANSPORTE!$A$4:$D$99,4,0),"")</f>
        <v/>
      </c>
      <c r="AA4280" s="127" t="str">
        <f>IFERROR(VLOOKUP(V4280,TRANSPORTE!$A$4:$E$99,5,0),"")</f>
        <v/>
      </c>
      <c r="AB4280" s="127" t="str">
        <f t="shared" si="483"/>
        <v/>
      </c>
      <c r="AC4280" s="127" t="str">
        <f t="shared" si="482"/>
        <v/>
      </c>
      <c r="AE4280" s="132" t="str">
        <f t="shared" si="480"/>
        <v/>
      </c>
      <c r="AH4280" s="127" t="str">
        <f t="shared" si="479"/>
        <v/>
      </c>
    </row>
    <row r="4281" spans="2:34" x14ac:dyDescent="0.3">
      <c r="B4281" s="127" t="str">
        <f t="shared" si="477"/>
        <v/>
      </c>
      <c r="C4281" s="127" t="str">
        <f t="shared" si="478"/>
        <v/>
      </c>
      <c r="E4281" s="159"/>
      <c r="F4281" s="148" t="str">
        <f>IFERROR(VLOOKUP(CONCATENATE(G4281,E4281),LOTES!$A$6:$D$1002,4,0),"")</f>
        <v/>
      </c>
      <c r="H4281" s="136" t="str">
        <f>IFERROR(VLOOKUP(CONCATENATE(G4281,E4281),LOTES!$A$6:$F$1000,6,0),"")</f>
        <v/>
      </c>
      <c r="I4281" s="132" t="str">
        <f t="shared" si="481"/>
        <v/>
      </c>
      <c r="R4281" s="132" t="str">
        <f>IFERROR(VLOOKUP(Q4281,PROVEEDORES!$A$2:$B$100,2,0),"")</f>
        <v/>
      </c>
      <c r="U4281" s="127" t="str">
        <f>IFERROR(VLOOKUP(V4281,TRANSPORTE!$A$4:$B$99,2,0),"")</f>
        <v/>
      </c>
      <c r="Y4281" s="127" t="str">
        <f>IFERROR(VLOOKUP(V4281,TRANSPORTE!$A$4:$C$99,3,0),"")</f>
        <v/>
      </c>
      <c r="Z4281" s="127" t="str">
        <f>IFERROR(VLOOKUP(V4281,TRANSPORTE!$A$4:$D$99,4,0),"")</f>
        <v/>
      </c>
      <c r="AA4281" s="127" t="str">
        <f>IFERROR(VLOOKUP(V4281,TRANSPORTE!$A$4:$E$99,5,0),"")</f>
        <v/>
      </c>
      <c r="AB4281" s="127" t="str">
        <f t="shared" si="483"/>
        <v/>
      </c>
      <c r="AC4281" s="127" t="str">
        <f t="shared" si="482"/>
        <v/>
      </c>
      <c r="AE4281" s="132" t="str">
        <f t="shared" si="480"/>
        <v/>
      </c>
      <c r="AH4281" s="127" t="str">
        <f t="shared" si="479"/>
        <v/>
      </c>
    </row>
    <row r="4282" spans="2:34" x14ac:dyDescent="0.3">
      <c r="B4282" s="127" t="str">
        <f t="shared" si="477"/>
        <v/>
      </c>
      <c r="C4282" s="127" t="str">
        <f t="shared" si="478"/>
        <v/>
      </c>
      <c r="E4282" s="159"/>
      <c r="F4282" s="148" t="str">
        <f>IFERROR(VLOOKUP(CONCATENATE(G4282,E4282),LOTES!$A$6:$D$1002,4,0),"")</f>
        <v/>
      </c>
      <c r="H4282" s="136" t="str">
        <f>IFERROR(VLOOKUP(CONCATENATE(G4282,E4282),LOTES!$A$6:$F$1000,6,0),"")</f>
        <v/>
      </c>
      <c r="I4282" s="132" t="str">
        <f t="shared" si="481"/>
        <v/>
      </c>
      <c r="R4282" s="132" t="str">
        <f>IFERROR(VLOOKUP(Q4282,PROVEEDORES!$A$2:$B$100,2,0),"")</f>
        <v/>
      </c>
      <c r="U4282" s="127" t="str">
        <f>IFERROR(VLOOKUP(V4282,TRANSPORTE!$A$4:$B$99,2,0),"")</f>
        <v/>
      </c>
      <c r="Y4282" s="127" t="str">
        <f>IFERROR(VLOOKUP(V4282,TRANSPORTE!$A$4:$C$99,3,0),"")</f>
        <v/>
      </c>
      <c r="Z4282" s="127" t="str">
        <f>IFERROR(VLOOKUP(V4282,TRANSPORTE!$A$4:$D$99,4,0),"")</f>
        <v/>
      </c>
      <c r="AA4282" s="127" t="str">
        <f>IFERROR(VLOOKUP(V4282,TRANSPORTE!$A$4:$E$99,5,0),"")</f>
        <v/>
      </c>
      <c r="AB4282" s="127" t="str">
        <f t="shared" si="483"/>
        <v/>
      </c>
      <c r="AC4282" s="127" t="str">
        <f t="shared" si="482"/>
        <v/>
      </c>
      <c r="AE4282" s="132" t="str">
        <f t="shared" si="480"/>
        <v/>
      </c>
      <c r="AH4282" s="127" t="str">
        <f t="shared" si="479"/>
        <v/>
      </c>
    </row>
    <row r="4283" spans="2:34" x14ac:dyDescent="0.3">
      <c r="B4283" s="127" t="str">
        <f t="shared" si="477"/>
        <v/>
      </c>
      <c r="C4283" s="127" t="str">
        <f t="shared" si="478"/>
        <v/>
      </c>
      <c r="E4283" s="159"/>
      <c r="F4283" s="148" t="str">
        <f>IFERROR(VLOOKUP(CONCATENATE(G4283,E4283),LOTES!$A$6:$D$1002,4,0),"")</f>
        <v/>
      </c>
      <c r="H4283" s="136" t="str">
        <f>IFERROR(VLOOKUP(CONCATENATE(G4283,E4283),LOTES!$A$6:$F$1000,6,0),"")</f>
        <v/>
      </c>
      <c r="I4283" s="132" t="str">
        <f t="shared" si="481"/>
        <v/>
      </c>
      <c r="R4283" s="132" t="str">
        <f>IFERROR(VLOOKUP(Q4283,PROVEEDORES!$A$2:$B$100,2,0),"")</f>
        <v/>
      </c>
      <c r="U4283" s="127" t="str">
        <f>IFERROR(VLOOKUP(V4283,TRANSPORTE!$A$4:$B$99,2,0),"")</f>
        <v/>
      </c>
      <c r="Y4283" s="127" t="str">
        <f>IFERROR(VLOOKUP(V4283,TRANSPORTE!$A$4:$C$99,3,0),"")</f>
        <v/>
      </c>
      <c r="Z4283" s="127" t="str">
        <f>IFERROR(VLOOKUP(V4283,TRANSPORTE!$A$4:$D$99,4,0),"")</f>
        <v/>
      </c>
      <c r="AA4283" s="127" t="str">
        <f>IFERROR(VLOOKUP(V4283,TRANSPORTE!$A$4:$E$99,5,0),"")</f>
        <v/>
      </c>
      <c r="AB4283" s="127" t="str">
        <f t="shared" si="483"/>
        <v/>
      </c>
      <c r="AC4283" s="127" t="str">
        <f t="shared" si="482"/>
        <v/>
      </c>
      <c r="AE4283" s="132" t="str">
        <f t="shared" si="480"/>
        <v/>
      </c>
      <c r="AH4283" s="127" t="str">
        <f t="shared" si="479"/>
        <v/>
      </c>
    </row>
    <row r="4284" spans="2:34" x14ac:dyDescent="0.3">
      <c r="B4284" s="127" t="str">
        <f t="shared" si="477"/>
        <v/>
      </c>
      <c r="C4284" s="127" t="str">
        <f t="shared" si="478"/>
        <v/>
      </c>
      <c r="E4284" s="159"/>
      <c r="F4284" s="148" t="str">
        <f>IFERROR(VLOOKUP(CONCATENATE(G4284,E4284),LOTES!$A$6:$D$1002,4,0),"")</f>
        <v/>
      </c>
      <c r="H4284" s="136" t="str">
        <f>IFERROR(VLOOKUP(CONCATENATE(G4284,E4284),LOTES!$A$6:$F$1000,6,0),"")</f>
        <v/>
      </c>
      <c r="I4284" s="132" t="str">
        <f t="shared" si="481"/>
        <v/>
      </c>
      <c r="R4284" s="132" t="str">
        <f>IFERROR(VLOOKUP(Q4284,PROVEEDORES!$A$2:$B$100,2,0),"")</f>
        <v/>
      </c>
      <c r="U4284" s="127" t="str">
        <f>IFERROR(VLOOKUP(V4284,TRANSPORTE!$A$4:$B$99,2,0),"")</f>
        <v/>
      </c>
      <c r="Y4284" s="127" t="str">
        <f>IFERROR(VLOOKUP(V4284,TRANSPORTE!$A$4:$C$99,3,0),"")</f>
        <v/>
      </c>
      <c r="Z4284" s="127" t="str">
        <f>IFERROR(VLOOKUP(V4284,TRANSPORTE!$A$4:$D$99,4,0),"")</f>
        <v/>
      </c>
      <c r="AA4284" s="127" t="str">
        <f>IFERROR(VLOOKUP(V4284,TRANSPORTE!$A$4:$E$99,5,0),"")</f>
        <v/>
      </c>
      <c r="AB4284" s="127" t="str">
        <f t="shared" si="483"/>
        <v/>
      </c>
      <c r="AC4284" s="127" t="str">
        <f t="shared" si="482"/>
        <v/>
      </c>
      <c r="AE4284" s="132" t="str">
        <f t="shared" si="480"/>
        <v/>
      </c>
      <c r="AH4284" s="127" t="str">
        <f t="shared" si="479"/>
        <v/>
      </c>
    </row>
    <row r="4285" spans="2:34" x14ac:dyDescent="0.3">
      <c r="B4285" s="127" t="str">
        <f t="shared" si="477"/>
        <v/>
      </c>
      <c r="C4285" s="127" t="str">
        <f t="shared" si="478"/>
        <v/>
      </c>
      <c r="E4285" s="159"/>
      <c r="F4285" s="148" t="str">
        <f>IFERROR(VLOOKUP(CONCATENATE(G4285,E4285),LOTES!$A$6:$D$1002,4,0),"")</f>
        <v/>
      </c>
      <c r="H4285" s="136" t="str">
        <f>IFERROR(VLOOKUP(CONCATENATE(G4285,E4285),LOTES!$A$6:$F$1000,6,0),"")</f>
        <v/>
      </c>
      <c r="I4285" s="132" t="str">
        <f t="shared" si="481"/>
        <v/>
      </c>
      <c r="R4285" s="132" t="str">
        <f>IFERROR(VLOOKUP(Q4285,PROVEEDORES!$A$2:$B$100,2,0),"")</f>
        <v/>
      </c>
      <c r="U4285" s="127" t="str">
        <f>IFERROR(VLOOKUP(V4285,TRANSPORTE!$A$4:$B$99,2,0),"")</f>
        <v/>
      </c>
      <c r="Y4285" s="127" t="str">
        <f>IFERROR(VLOOKUP(V4285,TRANSPORTE!$A$4:$C$99,3,0),"")</f>
        <v/>
      </c>
      <c r="Z4285" s="127" t="str">
        <f>IFERROR(VLOOKUP(V4285,TRANSPORTE!$A$4:$D$99,4,0),"")</f>
        <v/>
      </c>
      <c r="AA4285" s="127" t="str">
        <f>IFERROR(VLOOKUP(V4285,TRANSPORTE!$A$4:$E$99,5,0),"")</f>
        <v/>
      </c>
      <c r="AB4285" s="127" t="str">
        <f t="shared" si="483"/>
        <v/>
      </c>
      <c r="AC4285" s="127" t="str">
        <f t="shared" si="482"/>
        <v/>
      </c>
      <c r="AE4285" s="132" t="str">
        <f t="shared" si="480"/>
        <v/>
      </c>
      <c r="AH4285" s="127" t="str">
        <f t="shared" si="479"/>
        <v/>
      </c>
    </row>
    <row r="4286" spans="2:34" x14ac:dyDescent="0.3">
      <c r="B4286" s="127" t="str">
        <f t="shared" si="477"/>
        <v/>
      </c>
      <c r="C4286" s="127" t="str">
        <f t="shared" si="478"/>
        <v/>
      </c>
      <c r="E4286" s="159"/>
      <c r="F4286" s="148" t="str">
        <f>IFERROR(VLOOKUP(CONCATENATE(G4286,E4286),LOTES!$A$6:$D$1002,4,0),"")</f>
        <v/>
      </c>
      <c r="H4286" s="136" t="str">
        <f>IFERROR(VLOOKUP(CONCATENATE(G4286,E4286),LOTES!$A$6:$F$1000,6,0),"")</f>
        <v/>
      </c>
      <c r="I4286" s="132" t="str">
        <f t="shared" si="481"/>
        <v/>
      </c>
      <c r="R4286" s="132" t="str">
        <f>IFERROR(VLOOKUP(Q4286,PROVEEDORES!$A$2:$B$100,2,0),"")</f>
        <v/>
      </c>
      <c r="U4286" s="127" t="str">
        <f>IFERROR(VLOOKUP(V4286,TRANSPORTE!$A$4:$B$99,2,0),"")</f>
        <v/>
      </c>
      <c r="Y4286" s="127" t="str">
        <f>IFERROR(VLOOKUP(V4286,TRANSPORTE!$A$4:$C$99,3,0),"")</f>
        <v/>
      </c>
      <c r="Z4286" s="127" t="str">
        <f>IFERROR(VLOOKUP(V4286,TRANSPORTE!$A$4:$D$99,4,0),"")</f>
        <v/>
      </c>
      <c r="AA4286" s="127" t="str">
        <f>IFERROR(VLOOKUP(V4286,TRANSPORTE!$A$4:$E$99,5,0),"")</f>
        <v/>
      </c>
      <c r="AB4286" s="127" t="str">
        <f t="shared" si="483"/>
        <v/>
      </c>
      <c r="AC4286" s="127" t="str">
        <f t="shared" si="482"/>
        <v/>
      </c>
      <c r="AE4286" s="132" t="str">
        <f t="shared" si="480"/>
        <v/>
      </c>
      <c r="AH4286" s="127" t="str">
        <f t="shared" si="479"/>
        <v/>
      </c>
    </row>
    <row r="4287" spans="2:34" x14ac:dyDescent="0.3">
      <c r="B4287" s="127" t="str">
        <f t="shared" ref="B4287:B4350" si="484">CONCATENATE(A4287,AB4287)</f>
        <v/>
      </c>
      <c r="C4287" s="127" t="str">
        <f t="shared" ref="C4287:C4350" si="485">CONCATENATE(N4287,I4287)</f>
        <v/>
      </c>
      <c r="E4287" s="159"/>
      <c r="F4287" s="148" t="str">
        <f>IFERROR(VLOOKUP(CONCATENATE(G4287,E4287),LOTES!$A$6:$D$1002,4,0),"")</f>
        <v/>
      </c>
      <c r="H4287" s="136" t="str">
        <f>IFERROR(VLOOKUP(CONCATENATE(G4287,E4287),LOTES!$A$6:$F$1000,6,0),"")</f>
        <v/>
      </c>
      <c r="I4287" s="132" t="str">
        <f t="shared" si="481"/>
        <v/>
      </c>
      <c r="R4287" s="132" t="str">
        <f>IFERROR(VLOOKUP(Q4287,PROVEEDORES!$A$2:$B$100,2,0),"")</f>
        <v/>
      </c>
      <c r="U4287" s="127" t="str">
        <f>IFERROR(VLOOKUP(V4287,TRANSPORTE!$A$4:$B$99,2,0),"")</f>
        <v/>
      </c>
      <c r="Y4287" s="127" t="str">
        <f>IFERROR(VLOOKUP(V4287,TRANSPORTE!$A$4:$C$99,3,0),"")</f>
        <v/>
      </c>
      <c r="Z4287" s="127" t="str">
        <f>IFERROR(VLOOKUP(V4287,TRANSPORTE!$A$4:$D$99,4,0),"")</f>
        <v/>
      </c>
      <c r="AA4287" s="127" t="str">
        <f>IFERROR(VLOOKUP(V4287,TRANSPORTE!$A$4:$E$99,5,0),"")</f>
        <v/>
      </c>
      <c r="AB4287" s="127" t="str">
        <f t="shared" si="483"/>
        <v/>
      </c>
      <c r="AC4287" s="127" t="str">
        <f t="shared" si="482"/>
        <v/>
      </c>
      <c r="AE4287" s="132" t="str">
        <f t="shared" si="480"/>
        <v/>
      </c>
      <c r="AH4287" s="127" t="str">
        <f t="shared" ref="AH4287:AH4350" si="486">CONCATENATE(N4287,F4287)</f>
        <v/>
      </c>
    </row>
    <row r="4288" spans="2:34" x14ac:dyDescent="0.3">
      <c r="B4288" s="127" t="str">
        <f t="shared" si="484"/>
        <v/>
      </c>
      <c r="C4288" s="127" t="str">
        <f t="shared" si="485"/>
        <v/>
      </c>
      <c r="E4288" s="159"/>
      <c r="F4288" s="148" t="str">
        <f>IFERROR(VLOOKUP(CONCATENATE(G4288,E4288),LOTES!$A$6:$D$1002,4,0),"")</f>
        <v/>
      </c>
      <c r="H4288" s="136" t="str">
        <f>IFERROR(VLOOKUP(CONCATENATE(G4288,E4288),LOTES!$A$6:$F$1000,6,0),"")</f>
        <v/>
      </c>
      <c r="I4288" s="132" t="str">
        <f t="shared" si="481"/>
        <v/>
      </c>
      <c r="R4288" s="132" t="str">
        <f>IFERROR(VLOOKUP(Q4288,PROVEEDORES!$A$2:$B$100,2,0),"")</f>
        <v/>
      </c>
      <c r="U4288" s="127" t="str">
        <f>IFERROR(VLOOKUP(V4288,TRANSPORTE!$A$4:$B$99,2,0),"")</f>
        <v/>
      </c>
      <c r="Y4288" s="127" t="str">
        <f>IFERROR(VLOOKUP(V4288,TRANSPORTE!$A$4:$C$99,3,0),"")</f>
        <v/>
      </c>
      <c r="Z4288" s="127" t="str">
        <f>IFERROR(VLOOKUP(V4288,TRANSPORTE!$A$4:$D$99,4,0),"")</f>
        <v/>
      </c>
      <c r="AA4288" s="127" t="str">
        <f>IFERROR(VLOOKUP(V4288,TRANSPORTE!$A$4:$E$99,5,0),"")</f>
        <v/>
      </c>
      <c r="AB4288" s="127" t="str">
        <f t="shared" si="483"/>
        <v/>
      </c>
      <c r="AC4288" s="127" t="str">
        <f t="shared" si="482"/>
        <v/>
      </c>
      <c r="AE4288" s="132" t="str">
        <f t="shared" si="480"/>
        <v/>
      </c>
      <c r="AH4288" s="127" t="str">
        <f t="shared" si="486"/>
        <v/>
      </c>
    </row>
    <row r="4289" spans="2:34" x14ac:dyDescent="0.3">
      <c r="B4289" s="127" t="str">
        <f t="shared" si="484"/>
        <v/>
      </c>
      <c r="C4289" s="127" t="str">
        <f t="shared" si="485"/>
        <v/>
      </c>
      <c r="E4289" s="159"/>
      <c r="F4289" s="148" t="str">
        <f>IFERROR(VLOOKUP(CONCATENATE(G4289,E4289),LOTES!$A$6:$D$1002,4,0),"")</f>
        <v/>
      </c>
      <c r="H4289" s="136" t="str">
        <f>IFERROR(VLOOKUP(CONCATENATE(G4289,E4289),LOTES!$A$6:$F$1000,6,0),"")</f>
        <v/>
      </c>
      <c r="I4289" s="132" t="str">
        <f t="shared" si="481"/>
        <v/>
      </c>
      <c r="R4289" s="132" t="str">
        <f>IFERROR(VLOOKUP(Q4289,PROVEEDORES!$A$2:$B$100,2,0),"")</f>
        <v/>
      </c>
      <c r="U4289" s="127" t="str">
        <f>IFERROR(VLOOKUP(V4289,TRANSPORTE!$A$4:$B$99,2,0),"")</f>
        <v/>
      </c>
      <c r="Y4289" s="127" t="str">
        <f>IFERROR(VLOOKUP(V4289,TRANSPORTE!$A$4:$C$99,3,0),"")</f>
        <v/>
      </c>
      <c r="Z4289" s="127" t="str">
        <f>IFERROR(VLOOKUP(V4289,TRANSPORTE!$A$4:$D$99,4,0),"")</f>
        <v/>
      </c>
      <c r="AA4289" s="127" t="str">
        <f>IFERROR(VLOOKUP(V4289,TRANSPORTE!$A$4:$E$99,5,0),"")</f>
        <v/>
      </c>
      <c r="AB4289" s="127" t="str">
        <f t="shared" si="483"/>
        <v/>
      </c>
      <c r="AC4289" s="127" t="str">
        <f t="shared" si="482"/>
        <v/>
      </c>
      <c r="AE4289" s="132" t="str">
        <f t="shared" si="480"/>
        <v/>
      </c>
      <c r="AH4289" s="127" t="str">
        <f t="shared" si="486"/>
        <v/>
      </c>
    </row>
    <row r="4290" spans="2:34" x14ac:dyDescent="0.3">
      <c r="B4290" s="127" t="str">
        <f t="shared" si="484"/>
        <v/>
      </c>
      <c r="C4290" s="127" t="str">
        <f t="shared" si="485"/>
        <v/>
      </c>
      <c r="E4290" s="159"/>
      <c r="F4290" s="148" t="str">
        <f>IFERROR(VLOOKUP(CONCATENATE(G4290,E4290),LOTES!$A$6:$D$1002,4,0),"")</f>
        <v/>
      </c>
      <c r="H4290" s="136" t="str">
        <f>IFERROR(VLOOKUP(CONCATENATE(G4290,E4290),LOTES!$A$6:$F$1000,6,0),"")</f>
        <v/>
      </c>
      <c r="I4290" s="132" t="str">
        <f t="shared" si="481"/>
        <v/>
      </c>
      <c r="R4290" s="132" t="str">
        <f>IFERROR(VLOOKUP(Q4290,PROVEEDORES!$A$2:$B$100,2,0),"")</f>
        <v/>
      </c>
      <c r="U4290" s="127" t="str">
        <f>IFERROR(VLOOKUP(V4290,TRANSPORTE!$A$4:$B$99,2,0),"")</f>
        <v/>
      </c>
      <c r="Y4290" s="127" t="str">
        <f>IFERROR(VLOOKUP(V4290,TRANSPORTE!$A$4:$C$99,3,0),"")</f>
        <v/>
      </c>
      <c r="Z4290" s="127" t="str">
        <f>IFERROR(VLOOKUP(V4290,TRANSPORTE!$A$4:$D$99,4,0),"")</f>
        <v/>
      </c>
      <c r="AA4290" s="127" t="str">
        <f>IFERROR(VLOOKUP(V4290,TRANSPORTE!$A$4:$E$99,5,0),"")</f>
        <v/>
      </c>
      <c r="AB4290" s="127" t="str">
        <f t="shared" si="483"/>
        <v/>
      </c>
      <c r="AC4290" s="127" t="str">
        <f t="shared" si="482"/>
        <v/>
      </c>
      <c r="AE4290" s="132" t="str">
        <f t="shared" ref="AE4290:AE4353" si="487">IF(N4290&lt;&gt;"",IF(N4290=N4289,AE4289,AE4289+1),"")</f>
        <v/>
      </c>
      <c r="AH4290" s="127" t="str">
        <f t="shared" si="486"/>
        <v/>
      </c>
    </row>
    <row r="4291" spans="2:34" x14ac:dyDescent="0.3">
      <c r="B4291" s="127" t="str">
        <f t="shared" si="484"/>
        <v/>
      </c>
      <c r="C4291" s="127" t="str">
        <f t="shared" si="485"/>
        <v/>
      </c>
      <c r="E4291" s="159"/>
      <c r="F4291" s="148" t="str">
        <f>IFERROR(VLOOKUP(CONCATENATE(G4291,E4291),LOTES!$A$6:$D$1002,4,0),"")</f>
        <v/>
      </c>
      <c r="H4291" s="136" t="str">
        <f>IFERROR(VLOOKUP(CONCATENATE(G4291,E4291),LOTES!$A$6:$F$1000,6,0),"")</f>
        <v/>
      </c>
      <c r="I4291" s="132" t="str">
        <f t="shared" si="481"/>
        <v/>
      </c>
      <c r="R4291" s="132" t="str">
        <f>IFERROR(VLOOKUP(Q4291,PROVEEDORES!$A$2:$B$100,2,0),"")</f>
        <v/>
      </c>
      <c r="U4291" s="127" t="str">
        <f>IFERROR(VLOOKUP(V4291,TRANSPORTE!$A$4:$B$99,2,0),"")</f>
        <v/>
      </c>
      <c r="Y4291" s="127" t="str">
        <f>IFERROR(VLOOKUP(V4291,TRANSPORTE!$A$4:$C$99,3,0),"")</f>
        <v/>
      </c>
      <c r="Z4291" s="127" t="str">
        <f>IFERROR(VLOOKUP(V4291,TRANSPORTE!$A$4:$D$99,4,0),"")</f>
        <v/>
      </c>
      <c r="AA4291" s="127" t="str">
        <f>IFERROR(VLOOKUP(V4291,TRANSPORTE!$A$4:$E$99,5,0),"")</f>
        <v/>
      </c>
      <c r="AB4291" s="127" t="str">
        <f t="shared" si="483"/>
        <v/>
      </c>
      <c r="AC4291" s="127" t="str">
        <f t="shared" si="482"/>
        <v/>
      </c>
      <c r="AE4291" s="132" t="str">
        <f t="shared" si="487"/>
        <v/>
      </c>
      <c r="AH4291" s="127" t="str">
        <f t="shared" si="486"/>
        <v/>
      </c>
    </row>
    <row r="4292" spans="2:34" x14ac:dyDescent="0.3">
      <c r="B4292" s="127" t="str">
        <f t="shared" si="484"/>
        <v/>
      </c>
      <c r="C4292" s="127" t="str">
        <f t="shared" si="485"/>
        <v/>
      </c>
      <c r="E4292" s="159"/>
      <c r="F4292" s="148" t="str">
        <f>IFERROR(VLOOKUP(CONCATENATE(G4292,E4292),LOTES!$A$6:$D$1002,4,0),"")</f>
        <v/>
      </c>
      <c r="H4292" s="136" t="str">
        <f>IFERROR(VLOOKUP(CONCATENATE(G4292,E4292),LOTES!$A$6:$F$1000,6,0),"")</f>
        <v/>
      </c>
      <c r="I4292" s="132" t="str">
        <f t="shared" si="481"/>
        <v/>
      </c>
      <c r="R4292" s="132" t="str">
        <f>IFERROR(VLOOKUP(Q4292,PROVEEDORES!$A$2:$B$100,2,0),"")</f>
        <v/>
      </c>
      <c r="U4292" s="127" t="str">
        <f>IFERROR(VLOOKUP(V4292,TRANSPORTE!$A$4:$B$99,2,0),"")</f>
        <v/>
      </c>
      <c r="Y4292" s="127" t="str">
        <f>IFERROR(VLOOKUP(V4292,TRANSPORTE!$A$4:$C$99,3,0),"")</f>
        <v/>
      </c>
      <c r="Z4292" s="127" t="str">
        <f>IFERROR(VLOOKUP(V4292,TRANSPORTE!$A$4:$D$99,4,0),"")</f>
        <v/>
      </c>
      <c r="AA4292" s="127" t="str">
        <f>IFERROR(VLOOKUP(V4292,TRANSPORTE!$A$4:$E$99,5,0),"")</f>
        <v/>
      </c>
      <c r="AB4292" s="127" t="str">
        <f t="shared" si="483"/>
        <v/>
      </c>
      <c r="AC4292" s="127" t="str">
        <f t="shared" si="482"/>
        <v/>
      </c>
      <c r="AE4292" s="132" t="str">
        <f t="shared" si="487"/>
        <v/>
      </c>
      <c r="AH4292" s="127" t="str">
        <f t="shared" si="486"/>
        <v/>
      </c>
    </row>
    <row r="4293" spans="2:34" x14ac:dyDescent="0.3">
      <c r="B4293" s="127" t="str">
        <f t="shared" si="484"/>
        <v/>
      </c>
      <c r="C4293" s="127" t="str">
        <f t="shared" si="485"/>
        <v/>
      </c>
      <c r="E4293" s="159"/>
      <c r="F4293" s="148" t="str">
        <f>IFERROR(VLOOKUP(CONCATENATE(G4293,E4293),LOTES!$A$6:$D$1002,4,0),"")</f>
        <v/>
      </c>
      <c r="H4293" s="136" t="str">
        <f>IFERROR(VLOOKUP(CONCATENATE(G4293,E4293),LOTES!$A$6:$F$1000,6,0),"")</f>
        <v/>
      </c>
      <c r="I4293" s="132" t="str">
        <f t="shared" si="481"/>
        <v/>
      </c>
      <c r="R4293" s="132" t="str">
        <f>IFERROR(VLOOKUP(Q4293,PROVEEDORES!$A$2:$B$100,2,0),"")</f>
        <v/>
      </c>
      <c r="U4293" s="127" t="str">
        <f>IFERROR(VLOOKUP(V4293,TRANSPORTE!$A$4:$B$99,2,0),"")</f>
        <v/>
      </c>
      <c r="Y4293" s="127" t="str">
        <f>IFERROR(VLOOKUP(V4293,TRANSPORTE!$A$4:$C$99,3,0),"")</f>
        <v/>
      </c>
      <c r="Z4293" s="127" t="str">
        <f>IFERROR(VLOOKUP(V4293,TRANSPORTE!$A$4:$D$99,4,0),"")</f>
        <v/>
      </c>
      <c r="AA4293" s="127" t="str">
        <f>IFERROR(VLOOKUP(V4293,TRANSPORTE!$A$4:$E$99,5,0),"")</f>
        <v/>
      </c>
      <c r="AB4293" s="127" t="str">
        <f t="shared" si="483"/>
        <v/>
      </c>
      <c r="AC4293" s="127" t="str">
        <f t="shared" si="482"/>
        <v/>
      </c>
      <c r="AE4293" s="132" t="str">
        <f t="shared" si="487"/>
        <v/>
      </c>
      <c r="AH4293" s="127" t="str">
        <f t="shared" si="486"/>
        <v/>
      </c>
    </row>
    <row r="4294" spans="2:34" x14ac:dyDescent="0.3">
      <c r="B4294" s="127" t="str">
        <f t="shared" si="484"/>
        <v/>
      </c>
      <c r="C4294" s="127" t="str">
        <f t="shared" si="485"/>
        <v/>
      </c>
      <c r="E4294" s="159"/>
      <c r="F4294" s="148" t="str">
        <f>IFERROR(VLOOKUP(CONCATENATE(G4294,E4294),LOTES!$A$6:$D$1002,4,0),"")</f>
        <v/>
      </c>
      <c r="H4294" s="136" t="str">
        <f>IFERROR(VLOOKUP(CONCATENATE(G4294,E4294),LOTES!$A$6:$F$1000,6,0),"")</f>
        <v/>
      </c>
      <c r="I4294" s="132" t="str">
        <f t="shared" ref="I4294:I4357" si="488">IF(E4294&lt;&gt;"",IFERROR(IF(N4294&lt;&gt;N4293,1,IF(E4294=E4293,I4293,I4293+1)),""),"")</f>
        <v/>
      </c>
      <c r="R4294" s="132" t="str">
        <f>IFERROR(VLOOKUP(Q4294,PROVEEDORES!$A$2:$B$100,2,0),"")</f>
        <v/>
      </c>
      <c r="U4294" s="127" t="str">
        <f>IFERROR(VLOOKUP(V4294,TRANSPORTE!$A$4:$B$99,2,0),"")</f>
        <v/>
      </c>
      <c r="Y4294" s="127" t="str">
        <f>IFERROR(VLOOKUP(V4294,TRANSPORTE!$A$4:$C$99,3,0),"")</f>
        <v/>
      </c>
      <c r="Z4294" s="127" t="str">
        <f>IFERROR(VLOOKUP(V4294,TRANSPORTE!$A$4:$D$99,4,0),"")</f>
        <v/>
      </c>
      <c r="AA4294" s="127" t="str">
        <f>IFERROR(VLOOKUP(V4294,TRANSPORTE!$A$4:$E$99,5,0),"")</f>
        <v/>
      </c>
      <c r="AB4294" s="127" t="str">
        <f t="shared" si="483"/>
        <v/>
      </c>
      <c r="AC4294" s="127" t="str">
        <f t="shared" ref="AC4294:AC4357" si="489">IF(N4294&lt;&gt;"",1,"")</f>
        <v/>
      </c>
      <c r="AE4294" s="132" t="str">
        <f t="shared" si="487"/>
        <v/>
      </c>
      <c r="AH4294" s="127" t="str">
        <f t="shared" si="486"/>
        <v/>
      </c>
    </row>
    <row r="4295" spans="2:34" x14ac:dyDescent="0.3">
      <c r="B4295" s="127" t="str">
        <f t="shared" si="484"/>
        <v/>
      </c>
      <c r="C4295" s="127" t="str">
        <f t="shared" si="485"/>
        <v/>
      </c>
      <c r="E4295" s="159"/>
      <c r="F4295" s="148" t="str">
        <f>IFERROR(VLOOKUP(CONCATENATE(G4295,E4295),LOTES!$A$6:$D$1002,4,0),"")</f>
        <v/>
      </c>
      <c r="H4295" s="136" t="str">
        <f>IFERROR(VLOOKUP(CONCATENATE(G4295,E4295),LOTES!$A$6:$F$1000,6,0),"")</f>
        <v/>
      </c>
      <c r="I4295" s="132" t="str">
        <f t="shared" si="488"/>
        <v/>
      </c>
      <c r="R4295" s="132" t="str">
        <f>IFERROR(VLOOKUP(Q4295,PROVEEDORES!$A$2:$B$100,2,0),"")</f>
        <v/>
      </c>
      <c r="U4295" s="127" t="str">
        <f>IFERROR(VLOOKUP(V4295,TRANSPORTE!$A$4:$B$99,2,0),"")</f>
        <v/>
      </c>
      <c r="Y4295" s="127" t="str">
        <f>IFERROR(VLOOKUP(V4295,TRANSPORTE!$A$4:$C$99,3,0),"")</f>
        <v/>
      </c>
      <c r="Z4295" s="127" t="str">
        <f>IFERROR(VLOOKUP(V4295,TRANSPORTE!$A$4:$D$99,4,0),"")</f>
        <v/>
      </c>
      <c r="AA4295" s="127" t="str">
        <f>IFERROR(VLOOKUP(V4295,TRANSPORTE!$A$4:$E$99,5,0),"")</f>
        <v/>
      </c>
      <c r="AB4295" s="127" t="str">
        <f t="shared" si="483"/>
        <v/>
      </c>
      <c r="AC4295" s="127" t="str">
        <f t="shared" si="489"/>
        <v/>
      </c>
      <c r="AE4295" s="132" t="str">
        <f t="shared" si="487"/>
        <v/>
      </c>
      <c r="AH4295" s="127" t="str">
        <f t="shared" si="486"/>
        <v/>
      </c>
    </row>
    <row r="4296" spans="2:34" x14ac:dyDescent="0.3">
      <c r="B4296" s="127" t="str">
        <f t="shared" si="484"/>
        <v/>
      </c>
      <c r="C4296" s="127" t="str">
        <f t="shared" si="485"/>
        <v/>
      </c>
      <c r="E4296" s="159"/>
      <c r="F4296" s="148" t="str">
        <f>IFERROR(VLOOKUP(CONCATENATE(G4296,E4296),LOTES!$A$6:$D$1002,4,0),"")</f>
        <v/>
      </c>
      <c r="H4296" s="136" t="str">
        <f>IFERROR(VLOOKUP(CONCATENATE(G4296,E4296),LOTES!$A$6:$F$1000,6,0),"")</f>
        <v/>
      </c>
      <c r="I4296" s="132" t="str">
        <f t="shared" si="488"/>
        <v/>
      </c>
      <c r="R4296" s="132" t="str">
        <f>IFERROR(VLOOKUP(Q4296,PROVEEDORES!$A$2:$B$100,2,0),"")</f>
        <v/>
      </c>
      <c r="U4296" s="127" t="str">
        <f>IFERROR(VLOOKUP(V4296,TRANSPORTE!$A$4:$B$99,2,0),"")</f>
        <v/>
      </c>
      <c r="Y4296" s="127" t="str">
        <f>IFERROR(VLOOKUP(V4296,TRANSPORTE!$A$4:$C$99,3,0),"")</f>
        <v/>
      </c>
      <c r="Z4296" s="127" t="str">
        <f>IFERROR(VLOOKUP(V4296,TRANSPORTE!$A$4:$D$99,4,0),"")</f>
        <v/>
      </c>
      <c r="AA4296" s="127" t="str">
        <f>IFERROR(VLOOKUP(V4296,TRANSPORTE!$A$4:$E$99,5,0),"")</f>
        <v/>
      </c>
      <c r="AB4296" s="127" t="str">
        <f t="shared" si="483"/>
        <v/>
      </c>
      <c r="AC4296" s="127" t="str">
        <f t="shared" si="489"/>
        <v/>
      </c>
      <c r="AE4296" s="132" t="str">
        <f t="shared" si="487"/>
        <v/>
      </c>
      <c r="AH4296" s="127" t="str">
        <f t="shared" si="486"/>
        <v/>
      </c>
    </row>
    <row r="4297" spans="2:34" x14ac:dyDescent="0.3">
      <c r="B4297" s="127" t="str">
        <f t="shared" si="484"/>
        <v/>
      </c>
      <c r="C4297" s="127" t="str">
        <f t="shared" si="485"/>
        <v/>
      </c>
      <c r="E4297" s="159"/>
      <c r="F4297" s="148" t="str">
        <f>IFERROR(VLOOKUP(CONCATENATE(G4297,E4297),LOTES!$A$6:$D$1002,4,0),"")</f>
        <v/>
      </c>
      <c r="H4297" s="136" t="str">
        <f>IFERROR(VLOOKUP(CONCATENATE(G4297,E4297),LOTES!$A$6:$F$1000,6,0),"")</f>
        <v/>
      </c>
      <c r="I4297" s="132" t="str">
        <f t="shared" si="488"/>
        <v/>
      </c>
      <c r="R4297" s="132" t="str">
        <f>IFERROR(VLOOKUP(Q4297,PROVEEDORES!$A$2:$B$100,2,0),"")</f>
        <v/>
      </c>
      <c r="U4297" s="127" t="str">
        <f>IFERROR(VLOOKUP(V4297,TRANSPORTE!$A$4:$B$99,2,0),"")</f>
        <v/>
      </c>
      <c r="Y4297" s="127" t="str">
        <f>IFERROR(VLOOKUP(V4297,TRANSPORTE!$A$4:$C$99,3,0),"")</f>
        <v/>
      </c>
      <c r="Z4297" s="127" t="str">
        <f>IFERROR(VLOOKUP(V4297,TRANSPORTE!$A$4:$D$99,4,0),"")</f>
        <v/>
      </c>
      <c r="AA4297" s="127" t="str">
        <f>IFERROR(VLOOKUP(V4297,TRANSPORTE!$A$4:$E$99,5,0),"")</f>
        <v/>
      </c>
      <c r="AB4297" s="127" t="str">
        <f t="shared" si="483"/>
        <v/>
      </c>
      <c r="AC4297" s="127" t="str">
        <f t="shared" si="489"/>
        <v/>
      </c>
      <c r="AE4297" s="132" t="str">
        <f t="shared" si="487"/>
        <v/>
      </c>
      <c r="AH4297" s="127" t="str">
        <f t="shared" si="486"/>
        <v/>
      </c>
    </row>
    <row r="4298" spans="2:34" x14ac:dyDescent="0.3">
      <c r="B4298" s="127" t="str">
        <f t="shared" si="484"/>
        <v/>
      </c>
      <c r="C4298" s="127" t="str">
        <f t="shared" si="485"/>
        <v/>
      </c>
      <c r="E4298" s="159"/>
      <c r="F4298" s="148" t="str">
        <f>IFERROR(VLOOKUP(CONCATENATE(G4298,E4298),LOTES!$A$6:$D$1002,4,0),"")</f>
        <v/>
      </c>
      <c r="H4298" s="136" t="str">
        <f>IFERROR(VLOOKUP(CONCATENATE(G4298,E4298),LOTES!$A$6:$F$1000,6,0),"")</f>
        <v/>
      </c>
      <c r="I4298" s="132" t="str">
        <f t="shared" si="488"/>
        <v/>
      </c>
      <c r="R4298" s="132" t="str">
        <f>IFERROR(VLOOKUP(Q4298,PROVEEDORES!$A$2:$B$100,2,0),"")</f>
        <v/>
      </c>
      <c r="U4298" s="127" t="str">
        <f>IFERROR(VLOOKUP(V4298,TRANSPORTE!$A$4:$B$99,2,0),"")</f>
        <v/>
      </c>
      <c r="Y4298" s="127" t="str">
        <f>IFERROR(VLOOKUP(V4298,TRANSPORTE!$A$4:$C$99,3,0),"")</f>
        <v/>
      </c>
      <c r="Z4298" s="127" t="str">
        <f>IFERROR(VLOOKUP(V4298,TRANSPORTE!$A$4:$D$99,4,0),"")</f>
        <v/>
      </c>
      <c r="AA4298" s="127" t="str">
        <f>IFERROR(VLOOKUP(V4298,TRANSPORTE!$A$4:$E$99,5,0),"")</f>
        <v/>
      </c>
      <c r="AB4298" s="127" t="str">
        <f t="shared" si="483"/>
        <v/>
      </c>
      <c r="AC4298" s="127" t="str">
        <f t="shared" si="489"/>
        <v/>
      </c>
      <c r="AE4298" s="132" t="str">
        <f t="shared" si="487"/>
        <v/>
      </c>
      <c r="AH4298" s="127" t="str">
        <f t="shared" si="486"/>
        <v/>
      </c>
    </row>
    <row r="4299" spans="2:34" x14ac:dyDescent="0.3">
      <c r="B4299" s="127" t="str">
        <f t="shared" si="484"/>
        <v/>
      </c>
      <c r="C4299" s="127" t="str">
        <f t="shared" si="485"/>
        <v/>
      </c>
      <c r="E4299" s="159"/>
      <c r="F4299" s="148" t="str">
        <f>IFERROR(VLOOKUP(CONCATENATE(G4299,E4299),LOTES!$A$6:$D$1002,4,0),"")</f>
        <v/>
      </c>
      <c r="H4299" s="136" t="str">
        <f>IFERROR(VLOOKUP(CONCATENATE(G4299,E4299),LOTES!$A$6:$F$1000,6,0),"")</f>
        <v/>
      </c>
      <c r="I4299" s="132" t="str">
        <f t="shared" si="488"/>
        <v/>
      </c>
      <c r="R4299" s="132" t="str">
        <f>IFERROR(VLOOKUP(Q4299,PROVEEDORES!$A$2:$B$100,2,0),"")</f>
        <v/>
      </c>
      <c r="U4299" s="127" t="str">
        <f>IFERROR(VLOOKUP(V4299,TRANSPORTE!$A$4:$B$99,2,0),"")</f>
        <v/>
      </c>
      <c r="Y4299" s="127" t="str">
        <f>IFERROR(VLOOKUP(V4299,TRANSPORTE!$A$4:$C$99,3,0),"")</f>
        <v/>
      </c>
      <c r="Z4299" s="127" t="str">
        <f>IFERROR(VLOOKUP(V4299,TRANSPORTE!$A$4:$D$99,4,0),"")</f>
        <v/>
      </c>
      <c r="AA4299" s="127" t="str">
        <f>IFERROR(VLOOKUP(V4299,TRANSPORTE!$A$4:$E$99,5,0),"")</f>
        <v/>
      </c>
      <c r="AB4299" s="127" t="str">
        <f t="shared" ref="AB4299:AB4362" si="490">IF(N4299&lt;&gt;"",IF(A4299&lt;&gt;A4298,1,IF(N4299=N4298,AB4298,AB4298+1)),"")</f>
        <v/>
      </c>
      <c r="AC4299" s="127" t="str">
        <f t="shared" si="489"/>
        <v/>
      </c>
      <c r="AE4299" s="132" t="str">
        <f t="shared" si="487"/>
        <v/>
      </c>
      <c r="AH4299" s="127" t="str">
        <f t="shared" si="486"/>
        <v/>
      </c>
    </row>
    <row r="4300" spans="2:34" x14ac:dyDescent="0.3">
      <c r="B4300" s="127" t="str">
        <f t="shared" si="484"/>
        <v/>
      </c>
      <c r="C4300" s="127" t="str">
        <f t="shared" si="485"/>
        <v/>
      </c>
      <c r="E4300" s="159"/>
      <c r="F4300" s="148" t="str">
        <f>IFERROR(VLOOKUP(CONCATENATE(G4300,E4300),LOTES!$A$6:$D$1002,4,0),"")</f>
        <v/>
      </c>
      <c r="H4300" s="136" t="str">
        <f>IFERROR(VLOOKUP(CONCATENATE(G4300,E4300),LOTES!$A$6:$F$1000,6,0),"")</f>
        <v/>
      </c>
      <c r="I4300" s="132" t="str">
        <f t="shared" si="488"/>
        <v/>
      </c>
      <c r="R4300" s="132" t="str">
        <f>IFERROR(VLOOKUP(Q4300,PROVEEDORES!$A$2:$B$100,2,0),"")</f>
        <v/>
      </c>
      <c r="U4300" s="127" t="str">
        <f>IFERROR(VLOOKUP(V4300,TRANSPORTE!$A$4:$B$99,2,0),"")</f>
        <v/>
      </c>
      <c r="Y4300" s="127" t="str">
        <f>IFERROR(VLOOKUP(V4300,TRANSPORTE!$A$4:$C$99,3,0),"")</f>
        <v/>
      </c>
      <c r="Z4300" s="127" t="str">
        <f>IFERROR(VLOOKUP(V4300,TRANSPORTE!$A$4:$D$99,4,0),"")</f>
        <v/>
      </c>
      <c r="AA4300" s="127" t="str">
        <f>IFERROR(VLOOKUP(V4300,TRANSPORTE!$A$4:$E$99,5,0),"")</f>
        <v/>
      </c>
      <c r="AB4300" s="127" t="str">
        <f t="shared" si="490"/>
        <v/>
      </c>
      <c r="AC4300" s="127" t="str">
        <f t="shared" si="489"/>
        <v/>
      </c>
      <c r="AE4300" s="132" t="str">
        <f t="shared" si="487"/>
        <v/>
      </c>
      <c r="AH4300" s="127" t="str">
        <f t="shared" si="486"/>
        <v/>
      </c>
    </row>
    <row r="4301" spans="2:34" x14ac:dyDescent="0.3">
      <c r="B4301" s="127" t="str">
        <f t="shared" si="484"/>
        <v/>
      </c>
      <c r="C4301" s="127" t="str">
        <f t="shared" si="485"/>
        <v/>
      </c>
      <c r="E4301" s="159"/>
      <c r="F4301" s="148" t="str">
        <f>IFERROR(VLOOKUP(CONCATENATE(G4301,E4301),LOTES!$A$6:$D$1002,4,0),"")</f>
        <v/>
      </c>
      <c r="H4301" s="136" t="str">
        <f>IFERROR(VLOOKUP(CONCATENATE(G4301,E4301),LOTES!$A$6:$F$1000,6,0),"")</f>
        <v/>
      </c>
      <c r="I4301" s="132" t="str">
        <f t="shared" si="488"/>
        <v/>
      </c>
      <c r="R4301" s="132" t="str">
        <f>IFERROR(VLOOKUP(Q4301,PROVEEDORES!$A$2:$B$100,2,0),"")</f>
        <v/>
      </c>
      <c r="U4301" s="127" t="str">
        <f>IFERROR(VLOOKUP(V4301,TRANSPORTE!$A$4:$B$99,2,0),"")</f>
        <v/>
      </c>
      <c r="Y4301" s="127" t="str">
        <f>IFERROR(VLOOKUP(V4301,TRANSPORTE!$A$4:$C$99,3,0),"")</f>
        <v/>
      </c>
      <c r="Z4301" s="127" t="str">
        <f>IFERROR(VLOOKUP(V4301,TRANSPORTE!$A$4:$D$99,4,0),"")</f>
        <v/>
      </c>
      <c r="AA4301" s="127" t="str">
        <f>IFERROR(VLOOKUP(V4301,TRANSPORTE!$A$4:$E$99,5,0),"")</f>
        <v/>
      </c>
      <c r="AB4301" s="127" t="str">
        <f t="shared" si="490"/>
        <v/>
      </c>
      <c r="AC4301" s="127" t="str">
        <f t="shared" si="489"/>
        <v/>
      </c>
      <c r="AE4301" s="132" t="str">
        <f t="shared" si="487"/>
        <v/>
      </c>
      <c r="AH4301" s="127" t="str">
        <f t="shared" si="486"/>
        <v/>
      </c>
    </row>
    <row r="4302" spans="2:34" x14ac:dyDescent="0.3">
      <c r="B4302" s="127" t="str">
        <f t="shared" si="484"/>
        <v/>
      </c>
      <c r="C4302" s="127" t="str">
        <f t="shared" si="485"/>
        <v/>
      </c>
      <c r="E4302" s="159"/>
      <c r="F4302" s="148" t="str">
        <f>IFERROR(VLOOKUP(CONCATENATE(G4302,E4302),LOTES!$A$6:$D$1002,4,0),"")</f>
        <v/>
      </c>
      <c r="H4302" s="136" t="str">
        <f>IFERROR(VLOOKUP(CONCATENATE(G4302,E4302),LOTES!$A$6:$F$1000,6,0),"")</f>
        <v/>
      </c>
      <c r="I4302" s="132" t="str">
        <f t="shared" si="488"/>
        <v/>
      </c>
      <c r="R4302" s="132" t="str">
        <f>IFERROR(VLOOKUP(Q4302,PROVEEDORES!$A$2:$B$100,2,0),"")</f>
        <v/>
      </c>
      <c r="U4302" s="127" t="str">
        <f>IFERROR(VLOOKUP(V4302,TRANSPORTE!$A$4:$B$99,2,0),"")</f>
        <v/>
      </c>
      <c r="Y4302" s="127" t="str">
        <f>IFERROR(VLOOKUP(V4302,TRANSPORTE!$A$4:$C$99,3,0),"")</f>
        <v/>
      </c>
      <c r="Z4302" s="127" t="str">
        <f>IFERROR(VLOOKUP(V4302,TRANSPORTE!$A$4:$D$99,4,0),"")</f>
        <v/>
      </c>
      <c r="AA4302" s="127" t="str">
        <f>IFERROR(VLOOKUP(V4302,TRANSPORTE!$A$4:$E$99,5,0),"")</f>
        <v/>
      </c>
      <c r="AB4302" s="127" t="str">
        <f t="shared" si="490"/>
        <v/>
      </c>
      <c r="AC4302" s="127" t="str">
        <f t="shared" si="489"/>
        <v/>
      </c>
      <c r="AE4302" s="132" t="str">
        <f t="shared" si="487"/>
        <v/>
      </c>
      <c r="AH4302" s="127" t="str">
        <f t="shared" si="486"/>
        <v/>
      </c>
    </row>
    <row r="4303" spans="2:34" x14ac:dyDescent="0.3">
      <c r="B4303" s="127" t="str">
        <f t="shared" si="484"/>
        <v/>
      </c>
      <c r="C4303" s="127" t="str">
        <f t="shared" si="485"/>
        <v/>
      </c>
      <c r="E4303" s="159"/>
      <c r="F4303" s="148" t="str">
        <f>IFERROR(VLOOKUP(CONCATENATE(G4303,E4303),LOTES!$A$6:$D$1002,4,0),"")</f>
        <v/>
      </c>
      <c r="H4303" s="136" t="str">
        <f>IFERROR(VLOOKUP(CONCATENATE(G4303,E4303),LOTES!$A$6:$F$1000,6,0),"")</f>
        <v/>
      </c>
      <c r="I4303" s="132" t="str">
        <f t="shared" si="488"/>
        <v/>
      </c>
      <c r="R4303" s="132" t="str">
        <f>IFERROR(VLOOKUP(Q4303,PROVEEDORES!$A$2:$B$100,2,0),"")</f>
        <v/>
      </c>
      <c r="U4303" s="127" t="str">
        <f>IFERROR(VLOOKUP(V4303,TRANSPORTE!$A$4:$B$99,2,0),"")</f>
        <v/>
      </c>
      <c r="Y4303" s="127" t="str">
        <f>IFERROR(VLOOKUP(V4303,TRANSPORTE!$A$4:$C$99,3,0),"")</f>
        <v/>
      </c>
      <c r="Z4303" s="127" t="str">
        <f>IFERROR(VLOOKUP(V4303,TRANSPORTE!$A$4:$D$99,4,0),"")</f>
        <v/>
      </c>
      <c r="AA4303" s="127" t="str">
        <f>IFERROR(VLOOKUP(V4303,TRANSPORTE!$A$4:$E$99,5,0),"")</f>
        <v/>
      </c>
      <c r="AB4303" s="127" t="str">
        <f t="shared" si="490"/>
        <v/>
      </c>
      <c r="AC4303" s="127" t="str">
        <f t="shared" si="489"/>
        <v/>
      </c>
      <c r="AE4303" s="132" t="str">
        <f t="shared" si="487"/>
        <v/>
      </c>
      <c r="AH4303" s="127" t="str">
        <f t="shared" si="486"/>
        <v/>
      </c>
    </row>
    <row r="4304" spans="2:34" x14ac:dyDescent="0.3">
      <c r="B4304" s="127" t="str">
        <f t="shared" si="484"/>
        <v/>
      </c>
      <c r="C4304" s="127" t="str">
        <f t="shared" si="485"/>
        <v/>
      </c>
      <c r="E4304" s="159"/>
      <c r="F4304" s="148" t="str">
        <f>IFERROR(VLOOKUP(CONCATENATE(G4304,E4304),LOTES!$A$6:$D$1002,4,0),"")</f>
        <v/>
      </c>
      <c r="H4304" s="136" t="str">
        <f>IFERROR(VLOOKUP(CONCATENATE(G4304,E4304),LOTES!$A$6:$F$1000,6,0),"")</f>
        <v/>
      </c>
      <c r="I4304" s="132" t="str">
        <f t="shared" si="488"/>
        <v/>
      </c>
      <c r="R4304" s="132" t="str">
        <f>IFERROR(VLOOKUP(Q4304,PROVEEDORES!$A$2:$B$100,2,0),"")</f>
        <v/>
      </c>
      <c r="U4304" s="127" t="str">
        <f>IFERROR(VLOOKUP(V4304,TRANSPORTE!$A$4:$B$99,2,0),"")</f>
        <v/>
      </c>
      <c r="Y4304" s="127" t="str">
        <f>IFERROR(VLOOKUP(V4304,TRANSPORTE!$A$4:$C$99,3,0),"")</f>
        <v/>
      </c>
      <c r="Z4304" s="127" t="str">
        <f>IFERROR(VLOOKUP(V4304,TRANSPORTE!$A$4:$D$99,4,0),"")</f>
        <v/>
      </c>
      <c r="AA4304" s="127" t="str">
        <f>IFERROR(VLOOKUP(V4304,TRANSPORTE!$A$4:$E$99,5,0),"")</f>
        <v/>
      </c>
      <c r="AB4304" s="127" t="str">
        <f t="shared" si="490"/>
        <v/>
      </c>
      <c r="AC4304" s="127" t="str">
        <f t="shared" si="489"/>
        <v/>
      </c>
      <c r="AE4304" s="132" t="str">
        <f t="shared" si="487"/>
        <v/>
      </c>
      <c r="AH4304" s="127" t="str">
        <f t="shared" si="486"/>
        <v/>
      </c>
    </row>
    <row r="4305" spans="2:34" x14ac:dyDescent="0.3">
      <c r="B4305" s="127" t="str">
        <f t="shared" si="484"/>
        <v/>
      </c>
      <c r="C4305" s="127" t="str">
        <f t="shared" si="485"/>
        <v/>
      </c>
      <c r="E4305" s="159"/>
      <c r="F4305" s="148" t="str">
        <f>IFERROR(VLOOKUP(CONCATENATE(G4305,E4305),LOTES!$A$6:$D$1002,4,0),"")</f>
        <v/>
      </c>
      <c r="H4305" s="136" t="str">
        <f>IFERROR(VLOOKUP(CONCATENATE(G4305,E4305),LOTES!$A$6:$F$1000,6,0),"")</f>
        <v/>
      </c>
      <c r="I4305" s="132" t="str">
        <f t="shared" si="488"/>
        <v/>
      </c>
      <c r="R4305" s="132" t="str">
        <f>IFERROR(VLOOKUP(Q4305,PROVEEDORES!$A$2:$B$100,2,0),"")</f>
        <v/>
      </c>
      <c r="U4305" s="127" t="str">
        <f>IFERROR(VLOOKUP(V4305,TRANSPORTE!$A$4:$B$99,2,0),"")</f>
        <v/>
      </c>
      <c r="Y4305" s="127" t="str">
        <f>IFERROR(VLOOKUP(V4305,TRANSPORTE!$A$4:$C$99,3,0),"")</f>
        <v/>
      </c>
      <c r="Z4305" s="127" t="str">
        <f>IFERROR(VLOOKUP(V4305,TRANSPORTE!$A$4:$D$99,4,0),"")</f>
        <v/>
      </c>
      <c r="AA4305" s="127" t="str">
        <f>IFERROR(VLOOKUP(V4305,TRANSPORTE!$A$4:$E$99,5,0),"")</f>
        <v/>
      </c>
      <c r="AB4305" s="127" t="str">
        <f t="shared" si="490"/>
        <v/>
      </c>
      <c r="AC4305" s="127" t="str">
        <f t="shared" si="489"/>
        <v/>
      </c>
      <c r="AE4305" s="132" t="str">
        <f t="shared" si="487"/>
        <v/>
      </c>
      <c r="AH4305" s="127" t="str">
        <f t="shared" si="486"/>
        <v/>
      </c>
    </row>
    <row r="4306" spans="2:34" x14ac:dyDescent="0.3">
      <c r="B4306" s="127" t="str">
        <f t="shared" si="484"/>
        <v/>
      </c>
      <c r="C4306" s="127" t="str">
        <f t="shared" si="485"/>
        <v/>
      </c>
      <c r="E4306" s="159"/>
      <c r="F4306" s="148" t="str">
        <f>IFERROR(VLOOKUP(CONCATENATE(G4306,E4306),LOTES!$A$6:$D$1002,4,0),"")</f>
        <v/>
      </c>
      <c r="H4306" s="136" t="str">
        <f>IFERROR(VLOOKUP(CONCATENATE(G4306,E4306),LOTES!$A$6:$F$1000,6,0),"")</f>
        <v/>
      </c>
      <c r="I4306" s="132" t="str">
        <f t="shared" si="488"/>
        <v/>
      </c>
      <c r="R4306" s="132" t="str">
        <f>IFERROR(VLOOKUP(Q4306,PROVEEDORES!$A$2:$B$100,2,0),"")</f>
        <v/>
      </c>
      <c r="U4306" s="127" t="str">
        <f>IFERROR(VLOOKUP(V4306,TRANSPORTE!$A$4:$B$99,2,0),"")</f>
        <v/>
      </c>
      <c r="Y4306" s="127" t="str">
        <f>IFERROR(VLOOKUP(V4306,TRANSPORTE!$A$4:$C$99,3,0),"")</f>
        <v/>
      </c>
      <c r="Z4306" s="127" t="str">
        <f>IFERROR(VLOOKUP(V4306,TRANSPORTE!$A$4:$D$99,4,0),"")</f>
        <v/>
      </c>
      <c r="AA4306" s="127" t="str">
        <f>IFERROR(VLOOKUP(V4306,TRANSPORTE!$A$4:$E$99,5,0),"")</f>
        <v/>
      </c>
      <c r="AB4306" s="127" t="str">
        <f t="shared" si="490"/>
        <v/>
      </c>
      <c r="AC4306" s="127" t="str">
        <f t="shared" si="489"/>
        <v/>
      </c>
      <c r="AE4306" s="132" t="str">
        <f t="shared" si="487"/>
        <v/>
      </c>
      <c r="AH4306" s="127" t="str">
        <f t="shared" si="486"/>
        <v/>
      </c>
    </row>
    <row r="4307" spans="2:34" x14ac:dyDescent="0.3">
      <c r="B4307" s="127" t="str">
        <f t="shared" si="484"/>
        <v/>
      </c>
      <c r="C4307" s="127" t="str">
        <f t="shared" si="485"/>
        <v/>
      </c>
      <c r="E4307" s="159"/>
      <c r="F4307" s="148" t="str">
        <f>IFERROR(VLOOKUP(CONCATENATE(G4307,E4307),LOTES!$A$6:$D$1002,4,0),"")</f>
        <v/>
      </c>
      <c r="H4307" s="136" t="str">
        <f>IFERROR(VLOOKUP(CONCATENATE(G4307,E4307),LOTES!$A$6:$F$1000,6,0),"")</f>
        <v/>
      </c>
      <c r="I4307" s="132" t="str">
        <f t="shared" si="488"/>
        <v/>
      </c>
      <c r="R4307" s="132" t="str">
        <f>IFERROR(VLOOKUP(Q4307,PROVEEDORES!$A$2:$B$100,2,0),"")</f>
        <v/>
      </c>
      <c r="U4307" s="127" t="str">
        <f>IFERROR(VLOOKUP(V4307,TRANSPORTE!$A$4:$B$99,2,0),"")</f>
        <v/>
      </c>
      <c r="Y4307" s="127" t="str">
        <f>IFERROR(VLOOKUP(V4307,TRANSPORTE!$A$4:$C$99,3,0),"")</f>
        <v/>
      </c>
      <c r="Z4307" s="127" t="str">
        <f>IFERROR(VLOOKUP(V4307,TRANSPORTE!$A$4:$D$99,4,0),"")</f>
        <v/>
      </c>
      <c r="AA4307" s="127" t="str">
        <f>IFERROR(VLOOKUP(V4307,TRANSPORTE!$A$4:$E$99,5,0),"")</f>
        <v/>
      </c>
      <c r="AB4307" s="127" t="str">
        <f t="shared" si="490"/>
        <v/>
      </c>
      <c r="AC4307" s="127" t="str">
        <f t="shared" si="489"/>
        <v/>
      </c>
      <c r="AE4307" s="132" t="str">
        <f t="shared" si="487"/>
        <v/>
      </c>
      <c r="AH4307" s="127" t="str">
        <f t="shared" si="486"/>
        <v/>
      </c>
    </row>
    <row r="4308" spans="2:34" x14ac:dyDescent="0.3">
      <c r="B4308" s="127" t="str">
        <f t="shared" si="484"/>
        <v/>
      </c>
      <c r="C4308" s="127" t="str">
        <f t="shared" si="485"/>
        <v/>
      </c>
      <c r="E4308" s="159"/>
      <c r="F4308" s="148" t="str">
        <f>IFERROR(VLOOKUP(CONCATENATE(G4308,E4308),LOTES!$A$6:$D$1002,4,0),"")</f>
        <v/>
      </c>
      <c r="H4308" s="136" t="str">
        <f>IFERROR(VLOOKUP(CONCATENATE(G4308,E4308),LOTES!$A$6:$F$1000,6,0),"")</f>
        <v/>
      </c>
      <c r="I4308" s="132" t="str">
        <f t="shared" si="488"/>
        <v/>
      </c>
      <c r="R4308" s="132" t="str">
        <f>IFERROR(VLOOKUP(Q4308,PROVEEDORES!$A$2:$B$100,2,0),"")</f>
        <v/>
      </c>
      <c r="U4308" s="127" t="str">
        <f>IFERROR(VLOOKUP(V4308,TRANSPORTE!$A$4:$B$99,2,0),"")</f>
        <v/>
      </c>
      <c r="Y4308" s="127" t="str">
        <f>IFERROR(VLOOKUP(V4308,TRANSPORTE!$A$4:$C$99,3,0),"")</f>
        <v/>
      </c>
      <c r="Z4308" s="127" t="str">
        <f>IFERROR(VLOOKUP(V4308,TRANSPORTE!$A$4:$D$99,4,0),"")</f>
        <v/>
      </c>
      <c r="AA4308" s="127" t="str">
        <f>IFERROR(VLOOKUP(V4308,TRANSPORTE!$A$4:$E$99,5,0),"")</f>
        <v/>
      </c>
      <c r="AB4308" s="127" t="str">
        <f t="shared" si="490"/>
        <v/>
      </c>
      <c r="AC4308" s="127" t="str">
        <f t="shared" si="489"/>
        <v/>
      </c>
      <c r="AE4308" s="132" t="str">
        <f t="shared" si="487"/>
        <v/>
      </c>
      <c r="AH4308" s="127" t="str">
        <f t="shared" si="486"/>
        <v/>
      </c>
    </row>
    <row r="4309" spans="2:34" x14ac:dyDescent="0.3">
      <c r="B4309" s="127" t="str">
        <f t="shared" si="484"/>
        <v/>
      </c>
      <c r="C4309" s="127" t="str">
        <f t="shared" si="485"/>
        <v/>
      </c>
      <c r="E4309" s="159"/>
      <c r="F4309" s="148" t="str">
        <f>IFERROR(VLOOKUP(CONCATENATE(G4309,E4309),LOTES!$A$6:$D$1002,4,0),"")</f>
        <v/>
      </c>
      <c r="H4309" s="136" t="str">
        <f>IFERROR(VLOOKUP(CONCATENATE(G4309,E4309),LOTES!$A$6:$F$1000,6,0),"")</f>
        <v/>
      </c>
      <c r="I4309" s="132" t="str">
        <f t="shared" si="488"/>
        <v/>
      </c>
      <c r="R4309" s="132" t="str">
        <f>IFERROR(VLOOKUP(Q4309,PROVEEDORES!$A$2:$B$100,2,0),"")</f>
        <v/>
      </c>
      <c r="U4309" s="127" t="str">
        <f>IFERROR(VLOOKUP(V4309,TRANSPORTE!$A$4:$B$99,2,0),"")</f>
        <v/>
      </c>
      <c r="Y4309" s="127" t="str">
        <f>IFERROR(VLOOKUP(V4309,TRANSPORTE!$A$4:$C$99,3,0),"")</f>
        <v/>
      </c>
      <c r="Z4309" s="127" t="str">
        <f>IFERROR(VLOOKUP(V4309,TRANSPORTE!$A$4:$D$99,4,0),"")</f>
        <v/>
      </c>
      <c r="AA4309" s="127" t="str">
        <f>IFERROR(VLOOKUP(V4309,TRANSPORTE!$A$4:$E$99,5,0),"")</f>
        <v/>
      </c>
      <c r="AB4309" s="127" t="str">
        <f t="shared" si="490"/>
        <v/>
      </c>
      <c r="AC4309" s="127" t="str">
        <f t="shared" si="489"/>
        <v/>
      </c>
      <c r="AE4309" s="132" t="str">
        <f t="shared" si="487"/>
        <v/>
      </c>
      <c r="AH4309" s="127" t="str">
        <f t="shared" si="486"/>
        <v/>
      </c>
    </row>
    <row r="4310" spans="2:34" x14ac:dyDescent="0.3">
      <c r="B4310" s="127" t="str">
        <f t="shared" si="484"/>
        <v/>
      </c>
      <c r="C4310" s="127" t="str">
        <f t="shared" si="485"/>
        <v/>
      </c>
      <c r="E4310" s="159"/>
      <c r="F4310" s="148" t="str">
        <f>IFERROR(VLOOKUP(CONCATENATE(G4310,E4310),LOTES!$A$6:$D$1002,4,0),"")</f>
        <v/>
      </c>
      <c r="H4310" s="136" t="str">
        <f>IFERROR(VLOOKUP(CONCATENATE(G4310,E4310),LOTES!$A$6:$F$1000,6,0),"")</f>
        <v/>
      </c>
      <c r="I4310" s="132" t="str">
        <f t="shared" si="488"/>
        <v/>
      </c>
      <c r="R4310" s="132" t="str">
        <f>IFERROR(VLOOKUP(Q4310,PROVEEDORES!$A$2:$B$100,2,0),"")</f>
        <v/>
      </c>
      <c r="U4310" s="127" t="str">
        <f>IFERROR(VLOOKUP(V4310,TRANSPORTE!$A$4:$B$99,2,0),"")</f>
        <v/>
      </c>
      <c r="Y4310" s="127" t="str">
        <f>IFERROR(VLOOKUP(V4310,TRANSPORTE!$A$4:$C$99,3,0),"")</f>
        <v/>
      </c>
      <c r="Z4310" s="127" t="str">
        <f>IFERROR(VLOOKUP(V4310,TRANSPORTE!$A$4:$D$99,4,0),"")</f>
        <v/>
      </c>
      <c r="AA4310" s="127" t="str">
        <f>IFERROR(VLOOKUP(V4310,TRANSPORTE!$A$4:$E$99,5,0),"")</f>
        <v/>
      </c>
      <c r="AB4310" s="127" t="str">
        <f t="shared" si="490"/>
        <v/>
      </c>
      <c r="AC4310" s="127" t="str">
        <f t="shared" si="489"/>
        <v/>
      </c>
      <c r="AE4310" s="132" t="str">
        <f t="shared" si="487"/>
        <v/>
      </c>
      <c r="AH4310" s="127" t="str">
        <f t="shared" si="486"/>
        <v/>
      </c>
    </row>
    <row r="4311" spans="2:34" x14ac:dyDescent="0.3">
      <c r="B4311" s="127" t="str">
        <f t="shared" si="484"/>
        <v/>
      </c>
      <c r="C4311" s="127" t="str">
        <f t="shared" si="485"/>
        <v/>
      </c>
      <c r="E4311" s="159"/>
      <c r="F4311" s="148" t="str">
        <f>IFERROR(VLOOKUP(CONCATENATE(G4311,E4311),LOTES!$A$6:$D$1002,4,0),"")</f>
        <v/>
      </c>
      <c r="H4311" s="136" t="str">
        <f>IFERROR(VLOOKUP(CONCATENATE(G4311,E4311),LOTES!$A$6:$F$1000,6,0),"")</f>
        <v/>
      </c>
      <c r="I4311" s="132" t="str">
        <f t="shared" si="488"/>
        <v/>
      </c>
      <c r="R4311" s="132" t="str">
        <f>IFERROR(VLOOKUP(Q4311,PROVEEDORES!$A$2:$B$100,2,0),"")</f>
        <v/>
      </c>
      <c r="U4311" s="127" t="str">
        <f>IFERROR(VLOOKUP(V4311,TRANSPORTE!$A$4:$B$99,2,0),"")</f>
        <v/>
      </c>
      <c r="Y4311" s="127" t="str">
        <f>IFERROR(VLOOKUP(V4311,TRANSPORTE!$A$4:$C$99,3,0),"")</f>
        <v/>
      </c>
      <c r="Z4311" s="127" t="str">
        <f>IFERROR(VLOOKUP(V4311,TRANSPORTE!$A$4:$D$99,4,0),"")</f>
        <v/>
      </c>
      <c r="AA4311" s="127" t="str">
        <f>IFERROR(VLOOKUP(V4311,TRANSPORTE!$A$4:$E$99,5,0),"")</f>
        <v/>
      </c>
      <c r="AB4311" s="127" t="str">
        <f t="shared" si="490"/>
        <v/>
      </c>
      <c r="AC4311" s="127" t="str">
        <f t="shared" si="489"/>
        <v/>
      </c>
      <c r="AE4311" s="132" t="str">
        <f t="shared" si="487"/>
        <v/>
      </c>
      <c r="AH4311" s="127" t="str">
        <f t="shared" si="486"/>
        <v/>
      </c>
    </row>
    <row r="4312" spans="2:34" x14ac:dyDescent="0.3">
      <c r="B4312" s="127" t="str">
        <f t="shared" si="484"/>
        <v/>
      </c>
      <c r="C4312" s="127" t="str">
        <f t="shared" si="485"/>
        <v/>
      </c>
      <c r="E4312" s="159"/>
      <c r="F4312" s="148" t="str">
        <f>IFERROR(VLOOKUP(CONCATENATE(G4312,E4312),LOTES!$A$6:$D$1002,4,0),"")</f>
        <v/>
      </c>
      <c r="H4312" s="136" t="str">
        <f>IFERROR(VLOOKUP(CONCATENATE(G4312,E4312),LOTES!$A$6:$F$1000,6,0),"")</f>
        <v/>
      </c>
      <c r="I4312" s="132" t="str">
        <f t="shared" si="488"/>
        <v/>
      </c>
      <c r="R4312" s="132" t="str">
        <f>IFERROR(VLOOKUP(Q4312,PROVEEDORES!$A$2:$B$100,2,0),"")</f>
        <v/>
      </c>
      <c r="U4312" s="127" t="str">
        <f>IFERROR(VLOOKUP(V4312,TRANSPORTE!$A$4:$B$99,2,0),"")</f>
        <v/>
      </c>
      <c r="Y4312" s="127" t="str">
        <f>IFERROR(VLOOKUP(V4312,TRANSPORTE!$A$4:$C$99,3,0),"")</f>
        <v/>
      </c>
      <c r="Z4312" s="127" t="str">
        <f>IFERROR(VLOOKUP(V4312,TRANSPORTE!$A$4:$D$99,4,0),"")</f>
        <v/>
      </c>
      <c r="AA4312" s="127" t="str">
        <f>IFERROR(VLOOKUP(V4312,TRANSPORTE!$A$4:$E$99,5,0),"")</f>
        <v/>
      </c>
      <c r="AB4312" s="127" t="str">
        <f t="shared" si="490"/>
        <v/>
      </c>
      <c r="AC4312" s="127" t="str">
        <f t="shared" si="489"/>
        <v/>
      </c>
      <c r="AE4312" s="132" t="str">
        <f t="shared" si="487"/>
        <v/>
      </c>
      <c r="AH4312" s="127" t="str">
        <f t="shared" si="486"/>
        <v/>
      </c>
    </row>
    <row r="4313" spans="2:34" x14ac:dyDescent="0.3">
      <c r="B4313" s="127" t="str">
        <f t="shared" si="484"/>
        <v/>
      </c>
      <c r="C4313" s="127" t="str">
        <f t="shared" si="485"/>
        <v/>
      </c>
      <c r="E4313" s="159"/>
      <c r="F4313" s="148" t="str">
        <f>IFERROR(VLOOKUP(CONCATENATE(G4313,E4313),LOTES!$A$6:$D$1002,4,0),"")</f>
        <v/>
      </c>
      <c r="H4313" s="136" t="str">
        <f>IFERROR(VLOOKUP(CONCATENATE(G4313,E4313),LOTES!$A$6:$F$1000,6,0),"")</f>
        <v/>
      </c>
      <c r="I4313" s="132" t="str">
        <f t="shared" si="488"/>
        <v/>
      </c>
      <c r="R4313" s="132" t="str">
        <f>IFERROR(VLOOKUP(Q4313,PROVEEDORES!$A$2:$B$100,2,0),"")</f>
        <v/>
      </c>
      <c r="U4313" s="127" t="str">
        <f>IFERROR(VLOOKUP(V4313,TRANSPORTE!$A$4:$B$99,2,0),"")</f>
        <v/>
      </c>
      <c r="Y4313" s="127" t="str">
        <f>IFERROR(VLOOKUP(V4313,TRANSPORTE!$A$4:$C$99,3,0),"")</f>
        <v/>
      </c>
      <c r="Z4313" s="127" t="str">
        <f>IFERROR(VLOOKUP(V4313,TRANSPORTE!$A$4:$D$99,4,0),"")</f>
        <v/>
      </c>
      <c r="AA4313" s="127" t="str">
        <f>IFERROR(VLOOKUP(V4313,TRANSPORTE!$A$4:$E$99,5,0),"")</f>
        <v/>
      </c>
      <c r="AB4313" s="127" t="str">
        <f t="shared" si="490"/>
        <v/>
      </c>
      <c r="AC4313" s="127" t="str">
        <f t="shared" si="489"/>
        <v/>
      </c>
      <c r="AE4313" s="132" t="str">
        <f t="shared" si="487"/>
        <v/>
      </c>
      <c r="AH4313" s="127" t="str">
        <f t="shared" si="486"/>
        <v/>
      </c>
    </row>
    <row r="4314" spans="2:34" x14ac:dyDescent="0.3">
      <c r="B4314" s="127" t="str">
        <f t="shared" si="484"/>
        <v/>
      </c>
      <c r="C4314" s="127" t="str">
        <f t="shared" si="485"/>
        <v/>
      </c>
      <c r="E4314" s="159"/>
      <c r="F4314" s="148" t="str">
        <f>IFERROR(VLOOKUP(CONCATENATE(G4314,E4314),LOTES!$A$6:$D$1002,4,0),"")</f>
        <v/>
      </c>
      <c r="H4314" s="136" t="str">
        <f>IFERROR(VLOOKUP(CONCATENATE(G4314,E4314),LOTES!$A$6:$F$1000,6,0),"")</f>
        <v/>
      </c>
      <c r="I4314" s="132" t="str">
        <f t="shared" si="488"/>
        <v/>
      </c>
      <c r="R4314" s="132" t="str">
        <f>IFERROR(VLOOKUP(Q4314,PROVEEDORES!$A$2:$B$100,2,0),"")</f>
        <v/>
      </c>
      <c r="U4314" s="127" t="str">
        <f>IFERROR(VLOOKUP(V4314,TRANSPORTE!$A$4:$B$99,2,0),"")</f>
        <v/>
      </c>
      <c r="Y4314" s="127" t="str">
        <f>IFERROR(VLOOKUP(V4314,TRANSPORTE!$A$4:$C$99,3,0),"")</f>
        <v/>
      </c>
      <c r="Z4314" s="127" t="str">
        <f>IFERROR(VLOOKUP(V4314,TRANSPORTE!$A$4:$D$99,4,0),"")</f>
        <v/>
      </c>
      <c r="AA4314" s="127" t="str">
        <f>IFERROR(VLOOKUP(V4314,TRANSPORTE!$A$4:$E$99,5,0),"")</f>
        <v/>
      </c>
      <c r="AB4314" s="127" t="str">
        <f t="shared" si="490"/>
        <v/>
      </c>
      <c r="AC4314" s="127" t="str">
        <f t="shared" si="489"/>
        <v/>
      </c>
      <c r="AE4314" s="132" t="str">
        <f t="shared" si="487"/>
        <v/>
      </c>
      <c r="AH4314" s="127" t="str">
        <f t="shared" si="486"/>
        <v/>
      </c>
    </row>
    <row r="4315" spans="2:34" x14ac:dyDescent="0.3">
      <c r="B4315" s="127" t="str">
        <f t="shared" si="484"/>
        <v/>
      </c>
      <c r="C4315" s="127" t="str">
        <f t="shared" si="485"/>
        <v/>
      </c>
      <c r="E4315" s="159"/>
      <c r="F4315" s="148" t="str">
        <f>IFERROR(VLOOKUP(CONCATENATE(G4315,E4315),LOTES!$A$6:$D$1002,4,0),"")</f>
        <v/>
      </c>
      <c r="H4315" s="136" t="str">
        <f>IFERROR(VLOOKUP(CONCATENATE(G4315,E4315),LOTES!$A$6:$F$1000,6,0),"")</f>
        <v/>
      </c>
      <c r="I4315" s="132" t="str">
        <f t="shared" si="488"/>
        <v/>
      </c>
      <c r="R4315" s="132" t="str">
        <f>IFERROR(VLOOKUP(Q4315,PROVEEDORES!$A$2:$B$100,2,0),"")</f>
        <v/>
      </c>
      <c r="U4315" s="127" t="str">
        <f>IFERROR(VLOOKUP(V4315,TRANSPORTE!$A$4:$B$99,2,0),"")</f>
        <v/>
      </c>
      <c r="Y4315" s="127" t="str">
        <f>IFERROR(VLOOKUP(V4315,TRANSPORTE!$A$4:$C$99,3,0),"")</f>
        <v/>
      </c>
      <c r="Z4315" s="127" t="str">
        <f>IFERROR(VLOOKUP(V4315,TRANSPORTE!$A$4:$D$99,4,0),"")</f>
        <v/>
      </c>
      <c r="AA4315" s="127" t="str">
        <f>IFERROR(VLOOKUP(V4315,TRANSPORTE!$A$4:$E$99,5,0),"")</f>
        <v/>
      </c>
      <c r="AB4315" s="127" t="str">
        <f t="shared" si="490"/>
        <v/>
      </c>
      <c r="AC4315" s="127" t="str">
        <f t="shared" si="489"/>
        <v/>
      </c>
      <c r="AE4315" s="132" t="str">
        <f t="shared" si="487"/>
        <v/>
      </c>
      <c r="AH4315" s="127" t="str">
        <f t="shared" si="486"/>
        <v/>
      </c>
    </row>
    <row r="4316" spans="2:34" x14ac:dyDescent="0.3">
      <c r="B4316" s="127" t="str">
        <f t="shared" si="484"/>
        <v/>
      </c>
      <c r="C4316" s="127" t="str">
        <f t="shared" si="485"/>
        <v/>
      </c>
      <c r="E4316" s="159"/>
      <c r="F4316" s="148" t="str">
        <f>IFERROR(VLOOKUP(CONCATENATE(G4316,E4316),LOTES!$A$6:$D$1002,4,0),"")</f>
        <v/>
      </c>
      <c r="H4316" s="136" t="str">
        <f>IFERROR(VLOOKUP(CONCATENATE(G4316,E4316),LOTES!$A$6:$F$1000,6,0),"")</f>
        <v/>
      </c>
      <c r="I4316" s="132" t="str">
        <f t="shared" si="488"/>
        <v/>
      </c>
      <c r="R4316" s="132" t="str">
        <f>IFERROR(VLOOKUP(Q4316,PROVEEDORES!$A$2:$B$100,2,0),"")</f>
        <v/>
      </c>
      <c r="U4316" s="127" t="str">
        <f>IFERROR(VLOOKUP(V4316,TRANSPORTE!$A$4:$B$99,2,0),"")</f>
        <v/>
      </c>
      <c r="Y4316" s="127" t="str">
        <f>IFERROR(VLOOKUP(V4316,TRANSPORTE!$A$4:$C$99,3,0),"")</f>
        <v/>
      </c>
      <c r="Z4316" s="127" t="str">
        <f>IFERROR(VLOOKUP(V4316,TRANSPORTE!$A$4:$D$99,4,0),"")</f>
        <v/>
      </c>
      <c r="AA4316" s="127" t="str">
        <f>IFERROR(VLOOKUP(V4316,TRANSPORTE!$A$4:$E$99,5,0),"")</f>
        <v/>
      </c>
      <c r="AB4316" s="127" t="str">
        <f t="shared" si="490"/>
        <v/>
      </c>
      <c r="AC4316" s="127" t="str">
        <f t="shared" si="489"/>
        <v/>
      </c>
      <c r="AE4316" s="132" t="str">
        <f t="shared" si="487"/>
        <v/>
      </c>
      <c r="AH4316" s="127" t="str">
        <f t="shared" si="486"/>
        <v/>
      </c>
    </row>
    <row r="4317" spans="2:34" x14ac:dyDescent="0.3">
      <c r="B4317" s="127" t="str">
        <f t="shared" si="484"/>
        <v/>
      </c>
      <c r="C4317" s="127" t="str">
        <f t="shared" si="485"/>
        <v/>
      </c>
      <c r="E4317" s="159"/>
      <c r="F4317" s="148" t="str">
        <f>IFERROR(VLOOKUP(CONCATENATE(G4317,E4317),LOTES!$A$6:$D$1002,4,0),"")</f>
        <v/>
      </c>
      <c r="H4317" s="136" t="str">
        <f>IFERROR(VLOOKUP(CONCATENATE(G4317,E4317),LOTES!$A$6:$F$1000,6,0),"")</f>
        <v/>
      </c>
      <c r="I4317" s="132" t="str">
        <f t="shared" si="488"/>
        <v/>
      </c>
      <c r="R4317" s="132" t="str">
        <f>IFERROR(VLOOKUP(Q4317,PROVEEDORES!$A$2:$B$100,2,0),"")</f>
        <v/>
      </c>
      <c r="U4317" s="127" t="str">
        <f>IFERROR(VLOOKUP(V4317,TRANSPORTE!$A$4:$B$99,2,0),"")</f>
        <v/>
      </c>
      <c r="Y4317" s="127" t="str">
        <f>IFERROR(VLOOKUP(V4317,TRANSPORTE!$A$4:$C$99,3,0),"")</f>
        <v/>
      </c>
      <c r="Z4317" s="127" t="str">
        <f>IFERROR(VLOOKUP(V4317,TRANSPORTE!$A$4:$D$99,4,0),"")</f>
        <v/>
      </c>
      <c r="AA4317" s="127" t="str">
        <f>IFERROR(VLOOKUP(V4317,TRANSPORTE!$A$4:$E$99,5,0),"")</f>
        <v/>
      </c>
      <c r="AB4317" s="127" t="str">
        <f t="shared" si="490"/>
        <v/>
      </c>
      <c r="AC4317" s="127" t="str">
        <f t="shared" si="489"/>
        <v/>
      </c>
      <c r="AE4317" s="132" t="str">
        <f t="shared" si="487"/>
        <v/>
      </c>
      <c r="AH4317" s="127" t="str">
        <f t="shared" si="486"/>
        <v/>
      </c>
    </row>
    <row r="4318" spans="2:34" x14ac:dyDescent="0.3">
      <c r="B4318" s="127" t="str">
        <f t="shared" si="484"/>
        <v/>
      </c>
      <c r="C4318" s="127" t="str">
        <f t="shared" si="485"/>
        <v/>
      </c>
      <c r="E4318" s="159"/>
      <c r="F4318" s="148" t="str">
        <f>IFERROR(VLOOKUP(CONCATENATE(G4318,E4318),LOTES!$A$6:$D$1002,4,0),"")</f>
        <v/>
      </c>
      <c r="H4318" s="136" t="str">
        <f>IFERROR(VLOOKUP(CONCATENATE(G4318,E4318),LOTES!$A$6:$F$1000,6,0),"")</f>
        <v/>
      </c>
      <c r="I4318" s="132" t="str">
        <f t="shared" si="488"/>
        <v/>
      </c>
      <c r="R4318" s="132" t="str">
        <f>IFERROR(VLOOKUP(Q4318,PROVEEDORES!$A$2:$B$100,2,0),"")</f>
        <v/>
      </c>
      <c r="U4318" s="127" t="str">
        <f>IFERROR(VLOOKUP(V4318,TRANSPORTE!$A$4:$B$99,2,0),"")</f>
        <v/>
      </c>
      <c r="Y4318" s="127" t="str">
        <f>IFERROR(VLOOKUP(V4318,TRANSPORTE!$A$4:$C$99,3,0),"")</f>
        <v/>
      </c>
      <c r="Z4318" s="127" t="str">
        <f>IFERROR(VLOOKUP(V4318,TRANSPORTE!$A$4:$D$99,4,0),"")</f>
        <v/>
      </c>
      <c r="AA4318" s="127" t="str">
        <f>IFERROR(VLOOKUP(V4318,TRANSPORTE!$A$4:$E$99,5,0),"")</f>
        <v/>
      </c>
      <c r="AB4318" s="127" t="str">
        <f t="shared" si="490"/>
        <v/>
      </c>
      <c r="AC4318" s="127" t="str">
        <f t="shared" si="489"/>
        <v/>
      </c>
      <c r="AE4318" s="132" t="str">
        <f t="shared" si="487"/>
        <v/>
      </c>
      <c r="AH4318" s="127" t="str">
        <f t="shared" si="486"/>
        <v/>
      </c>
    </row>
    <row r="4319" spans="2:34" x14ac:dyDescent="0.3">
      <c r="B4319" s="127" t="str">
        <f t="shared" si="484"/>
        <v/>
      </c>
      <c r="C4319" s="127" t="str">
        <f t="shared" si="485"/>
        <v/>
      </c>
      <c r="E4319" s="159"/>
      <c r="F4319" s="148" t="str">
        <f>IFERROR(VLOOKUP(CONCATENATE(G4319,E4319),LOTES!$A$6:$D$1002,4,0),"")</f>
        <v/>
      </c>
      <c r="H4319" s="136" t="str">
        <f>IFERROR(VLOOKUP(CONCATENATE(G4319,E4319),LOTES!$A$6:$F$1000,6,0),"")</f>
        <v/>
      </c>
      <c r="I4319" s="132" t="str">
        <f t="shared" si="488"/>
        <v/>
      </c>
      <c r="R4319" s="132" t="str">
        <f>IFERROR(VLOOKUP(Q4319,PROVEEDORES!$A$2:$B$100,2,0),"")</f>
        <v/>
      </c>
      <c r="U4319" s="127" t="str">
        <f>IFERROR(VLOOKUP(V4319,TRANSPORTE!$A$4:$B$99,2,0),"")</f>
        <v/>
      </c>
      <c r="Y4319" s="127" t="str">
        <f>IFERROR(VLOOKUP(V4319,TRANSPORTE!$A$4:$C$99,3,0),"")</f>
        <v/>
      </c>
      <c r="Z4319" s="127" t="str">
        <f>IFERROR(VLOOKUP(V4319,TRANSPORTE!$A$4:$D$99,4,0),"")</f>
        <v/>
      </c>
      <c r="AA4319" s="127" t="str">
        <f>IFERROR(VLOOKUP(V4319,TRANSPORTE!$A$4:$E$99,5,0),"")</f>
        <v/>
      </c>
      <c r="AB4319" s="127" t="str">
        <f t="shared" si="490"/>
        <v/>
      </c>
      <c r="AC4319" s="127" t="str">
        <f t="shared" si="489"/>
        <v/>
      </c>
      <c r="AE4319" s="132" t="str">
        <f t="shared" si="487"/>
        <v/>
      </c>
      <c r="AH4319" s="127" t="str">
        <f t="shared" si="486"/>
        <v/>
      </c>
    </row>
    <row r="4320" spans="2:34" x14ac:dyDescent="0.3">
      <c r="B4320" s="127" t="str">
        <f t="shared" si="484"/>
        <v/>
      </c>
      <c r="C4320" s="127" t="str">
        <f t="shared" si="485"/>
        <v/>
      </c>
      <c r="E4320" s="159"/>
      <c r="F4320" s="148" t="str">
        <f>IFERROR(VLOOKUP(CONCATENATE(G4320,E4320),LOTES!$A$6:$D$1002,4,0),"")</f>
        <v/>
      </c>
      <c r="H4320" s="136" t="str">
        <f>IFERROR(VLOOKUP(CONCATENATE(G4320,E4320),LOTES!$A$6:$F$1000,6,0),"")</f>
        <v/>
      </c>
      <c r="I4320" s="132" t="str">
        <f t="shared" si="488"/>
        <v/>
      </c>
      <c r="R4320" s="132" t="str">
        <f>IFERROR(VLOOKUP(Q4320,PROVEEDORES!$A$2:$B$100,2,0),"")</f>
        <v/>
      </c>
      <c r="U4320" s="127" t="str">
        <f>IFERROR(VLOOKUP(V4320,TRANSPORTE!$A$4:$B$99,2,0),"")</f>
        <v/>
      </c>
      <c r="Y4320" s="127" t="str">
        <f>IFERROR(VLOOKUP(V4320,TRANSPORTE!$A$4:$C$99,3,0),"")</f>
        <v/>
      </c>
      <c r="Z4320" s="127" t="str">
        <f>IFERROR(VLOOKUP(V4320,TRANSPORTE!$A$4:$D$99,4,0),"")</f>
        <v/>
      </c>
      <c r="AA4320" s="127" t="str">
        <f>IFERROR(VLOOKUP(V4320,TRANSPORTE!$A$4:$E$99,5,0),"")</f>
        <v/>
      </c>
      <c r="AB4320" s="127" t="str">
        <f t="shared" si="490"/>
        <v/>
      </c>
      <c r="AC4320" s="127" t="str">
        <f t="shared" si="489"/>
        <v/>
      </c>
      <c r="AE4320" s="132" t="str">
        <f t="shared" si="487"/>
        <v/>
      </c>
      <c r="AH4320" s="127" t="str">
        <f t="shared" si="486"/>
        <v/>
      </c>
    </row>
    <row r="4321" spans="2:34" x14ac:dyDescent="0.3">
      <c r="B4321" s="127" t="str">
        <f t="shared" si="484"/>
        <v/>
      </c>
      <c r="C4321" s="127" t="str">
        <f t="shared" si="485"/>
        <v/>
      </c>
      <c r="E4321" s="159"/>
      <c r="F4321" s="148" t="str">
        <f>IFERROR(VLOOKUP(CONCATENATE(G4321,E4321),LOTES!$A$6:$D$1002,4,0),"")</f>
        <v/>
      </c>
      <c r="H4321" s="136" t="str">
        <f>IFERROR(VLOOKUP(CONCATENATE(G4321,E4321),LOTES!$A$6:$F$1000,6,0),"")</f>
        <v/>
      </c>
      <c r="I4321" s="132" t="str">
        <f t="shared" si="488"/>
        <v/>
      </c>
      <c r="R4321" s="132" t="str">
        <f>IFERROR(VLOOKUP(Q4321,PROVEEDORES!$A$2:$B$100,2,0),"")</f>
        <v/>
      </c>
      <c r="U4321" s="127" t="str">
        <f>IFERROR(VLOOKUP(V4321,TRANSPORTE!$A$4:$B$99,2,0),"")</f>
        <v/>
      </c>
      <c r="Y4321" s="127" t="str">
        <f>IFERROR(VLOOKUP(V4321,TRANSPORTE!$A$4:$C$99,3,0),"")</f>
        <v/>
      </c>
      <c r="Z4321" s="127" t="str">
        <f>IFERROR(VLOOKUP(V4321,TRANSPORTE!$A$4:$D$99,4,0),"")</f>
        <v/>
      </c>
      <c r="AA4321" s="127" t="str">
        <f>IFERROR(VLOOKUP(V4321,TRANSPORTE!$A$4:$E$99,5,0),"")</f>
        <v/>
      </c>
      <c r="AB4321" s="127" t="str">
        <f t="shared" si="490"/>
        <v/>
      </c>
      <c r="AC4321" s="127" t="str">
        <f t="shared" si="489"/>
        <v/>
      </c>
      <c r="AE4321" s="132" t="str">
        <f t="shared" si="487"/>
        <v/>
      </c>
      <c r="AH4321" s="127" t="str">
        <f t="shared" si="486"/>
        <v/>
      </c>
    </row>
    <row r="4322" spans="2:34" x14ac:dyDescent="0.3">
      <c r="B4322" s="127" t="str">
        <f t="shared" si="484"/>
        <v/>
      </c>
      <c r="C4322" s="127" t="str">
        <f t="shared" si="485"/>
        <v/>
      </c>
      <c r="E4322" s="159"/>
      <c r="F4322" s="148" t="str">
        <f>IFERROR(VLOOKUP(CONCATENATE(G4322,E4322),LOTES!$A$6:$D$1002,4,0),"")</f>
        <v/>
      </c>
      <c r="H4322" s="136" t="str">
        <f>IFERROR(VLOOKUP(CONCATENATE(G4322,E4322),LOTES!$A$6:$F$1000,6,0),"")</f>
        <v/>
      </c>
      <c r="I4322" s="132" t="str">
        <f t="shared" si="488"/>
        <v/>
      </c>
      <c r="R4322" s="132" t="str">
        <f>IFERROR(VLOOKUP(Q4322,PROVEEDORES!$A$2:$B$100,2,0),"")</f>
        <v/>
      </c>
      <c r="U4322" s="127" t="str">
        <f>IFERROR(VLOOKUP(V4322,TRANSPORTE!$A$4:$B$99,2,0),"")</f>
        <v/>
      </c>
      <c r="Y4322" s="127" t="str">
        <f>IFERROR(VLOOKUP(V4322,TRANSPORTE!$A$4:$C$99,3,0),"")</f>
        <v/>
      </c>
      <c r="Z4322" s="127" t="str">
        <f>IFERROR(VLOOKUP(V4322,TRANSPORTE!$A$4:$D$99,4,0),"")</f>
        <v/>
      </c>
      <c r="AA4322" s="127" t="str">
        <f>IFERROR(VLOOKUP(V4322,TRANSPORTE!$A$4:$E$99,5,0),"")</f>
        <v/>
      </c>
      <c r="AB4322" s="127" t="str">
        <f t="shared" si="490"/>
        <v/>
      </c>
      <c r="AC4322" s="127" t="str">
        <f t="shared" si="489"/>
        <v/>
      </c>
      <c r="AE4322" s="132" t="str">
        <f t="shared" si="487"/>
        <v/>
      </c>
      <c r="AH4322" s="127" t="str">
        <f t="shared" si="486"/>
        <v/>
      </c>
    </row>
    <row r="4323" spans="2:34" x14ac:dyDescent="0.3">
      <c r="B4323" s="127" t="str">
        <f t="shared" si="484"/>
        <v/>
      </c>
      <c r="C4323" s="127" t="str">
        <f t="shared" si="485"/>
        <v/>
      </c>
      <c r="E4323" s="159"/>
      <c r="F4323" s="148" t="str">
        <f>IFERROR(VLOOKUP(CONCATENATE(G4323,E4323),LOTES!$A$6:$D$1002,4,0),"")</f>
        <v/>
      </c>
      <c r="H4323" s="136" t="str">
        <f>IFERROR(VLOOKUP(CONCATENATE(G4323,E4323),LOTES!$A$6:$F$1000,6,0),"")</f>
        <v/>
      </c>
      <c r="I4323" s="132" t="str">
        <f t="shared" si="488"/>
        <v/>
      </c>
      <c r="R4323" s="132" t="str">
        <f>IFERROR(VLOOKUP(Q4323,PROVEEDORES!$A$2:$B$100,2,0),"")</f>
        <v/>
      </c>
      <c r="U4323" s="127" t="str">
        <f>IFERROR(VLOOKUP(V4323,TRANSPORTE!$A$4:$B$99,2,0),"")</f>
        <v/>
      </c>
      <c r="Y4323" s="127" t="str">
        <f>IFERROR(VLOOKUP(V4323,TRANSPORTE!$A$4:$C$99,3,0),"")</f>
        <v/>
      </c>
      <c r="Z4323" s="127" t="str">
        <f>IFERROR(VLOOKUP(V4323,TRANSPORTE!$A$4:$D$99,4,0),"")</f>
        <v/>
      </c>
      <c r="AA4323" s="127" t="str">
        <f>IFERROR(VLOOKUP(V4323,TRANSPORTE!$A$4:$E$99,5,0),"")</f>
        <v/>
      </c>
      <c r="AB4323" s="127" t="str">
        <f t="shared" si="490"/>
        <v/>
      </c>
      <c r="AC4323" s="127" t="str">
        <f t="shared" si="489"/>
        <v/>
      </c>
      <c r="AE4323" s="132" t="str">
        <f t="shared" si="487"/>
        <v/>
      </c>
      <c r="AH4323" s="127" t="str">
        <f t="shared" si="486"/>
        <v/>
      </c>
    </row>
    <row r="4324" spans="2:34" x14ac:dyDescent="0.3">
      <c r="B4324" s="127" t="str">
        <f t="shared" si="484"/>
        <v/>
      </c>
      <c r="C4324" s="127" t="str">
        <f t="shared" si="485"/>
        <v/>
      </c>
      <c r="E4324" s="159"/>
      <c r="F4324" s="148" t="str">
        <f>IFERROR(VLOOKUP(CONCATENATE(G4324,E4324),LOTES!$A$6:$D$1002,4,0),"")</f>
        <v/>
      </c>
      <c r="H4324" s="136" t="str">
        <f>IFERROR(VLOOKUP(CONCATENATE(G4324,E4324),LOTES!$A$6:$F$1000,6,0),"")</f>
        <v/>
      </c>
      <c r="I4324" s="132" t="str">
        <f t="shared" si="488"/>
        <v/>
      </c>
      <c r="R4324" s="132" t="str">
        <f>IFERROR(VLOOKUP(Q4324,PROVEEDORES!$A$2:$B$100,2,0),"")</f>
        <v/>
      </c>
      <c r="U4324" s="127" t="str">
        <f>IFERROR(VLOOKUP(V4324,TRANSPORTE!$A$4:$B$99,2,0),"")</f>
        <v/>
      </c>
      <c r="Y4324" s="127" t="str">
        <f>IFERROR(VLOOKUP(V4324,TRANSPORTE!$A$4:$C$99,3,0),"")</f>
        <v/>
      </c>
      <c r="Z4324" s="127" t="str">
        <f>IFERROR(VLOOKUP(V4324,TRANSPORTE!$A$4:$D$99,4,0),"")</f>
        <v/>
      </c>
      <c r="AA4324" s="127" t="str">
        <f>IFERROR(VLOOKUP(V4324,TRANSPORTE!$A$4:$E$99,5,0),"")</f>
        <v/>
      </c>
      <c r="AB4324" s="127" t="str">
        <f t="shared" si="490"/>
        <v/>
      </c>
      <c r="AC4324" s="127" t="str">
        <f t="shared" si="489"/>
        <v/>
      </c>
      <c r="AE4324" s="132" t="str">
        <f t="shared" si="487"/>
        <v/>
      </c>
      <c r="AH4324" s="127" t="str">
        <f t="shared" si="486"/>
        <v/>
      </c>
    </row>
    <row r="4325" spans="2:34" x14ac:dyDescent="0.3">
      <c r="B4325" s="127" t="str">
        <f t="shared" si="484"/>
        <v/>
      </c>
      <c r="C4325" s="127" t="str">
        <f t="shared" si="485"/>
        <v/>
      </c>
      <c r="E4325" s="159"/>
      <c r="F4325" s="148" t="str">
        <f>IFERROR(VLOOKUP(CONCATENATE(G4325,E4325),LOTES!$A$6:$D$1002,4,0),"")</f>
        <v/>
      </c>
      <c r="H4325" s="136" t="str">
        <f>IFERROR(VLOOKUP(CONCATENATE(G4325,E4325),LOTES!$A$6:$F$1000,6,0),"")</f>
        <v/>
      </c>
      <c r="I4325" s="132" t="str">
        <f t="shared" si="488"/>
        <v/>
      </c>
      <c r="R4325" s="132" t="str">
        <f>IFERROR(VLOOKUP(Q4325,PROVEEDORES!$A$2:$B$100,2,0),"")</f>
        <v/>
      </c>
      <c r="U4325" s="127" t="str">
        <f>IFERROR(VLOOKUP(V4325,TRANSPORTE!$A$4:$B$99,2,0),"")</f>
        <v/>
      </c>
      <c r="Y4325" s="127" t="str">
        <f>IFERROR(VLOOKUP(V4325,TRANSPORTE!$A$4:$C$99,3,0),"")</f>
        <v/>
      </c>
      <c r="Z4325" s="127" t="str">
        <f>IFERROR(VLOOKUP(V4325,TRANSPORTE!$A$4:$D$99,4,0),"")</f>
        <v/>
      </c>
      <c r="AA4325" s="127" t="str">
        <f>IFERROR(VLOOKUP(V4325,TRANSPORTE!$A$4:$E$99,5,0),"")</f>
        <v/>
      </c>
      <c r="AB4325" s="127" t="str">
        <f t="shared" si="490"/>
        <v/>
      </c>
      <c r="AC4325" s="127" t="str">
        <f t="shared" si="489"/>
        <v/>
      </c>
      <c r="AE4325" s="132" t="str">
        <f t="shared" si="487"/>
        <v/>
      </c>
      <c r="AH4325" s="127" t="str">
        <f t="shared" si="486"/>
        <v/>
      </c>
    </row>
    <row r="4326" spans="2:34" x14ac:dyDescent="0.3">
      <c r="B4326" s="127" t="str">
        <f t="shared" si="484"/>
        <v/>
      </c>
      <c r="C4326" s="127" t="str">
        <f t="shared" si="485"/>
        <v/>
      </c>
      <c r="E4326" s="159"/>
      <c r="F4326" s="148" t="str">
        <f>IFERROR(VLOOKUP(CONCATENATE(G4326,E4326),LOTES!$A$6:$D$1002,4,0),"")</f>
        <v/>
      </c>
      <c r="H4326" s="136" t="str">
        <f>IFERROR(VLOOKUP(CONCATENATE(G4326,E4326),LOTES!$A$6:$F$1000,6,0),"")</f>
        <v/>
      </c>
      <c r="I4326" s="132" t="str">
        <f t="shared" si="488"/>
        <v/>
      </c>
      <c r="R4326" s="132" t="str">
        <f>IFERROR(VLOOKUP(Q4326,PROVEEDORES!$A$2:$B$100,2,0),"")</f>
        <v/>
      </c>
      <c r="U4326" s="127" t="str">
        <f>IFERROR(VLOOKUP(V4326,TRANSPORTE!$A$4:$B$99,2,0),"")</f>
        <v/>
      </c>
      <c r="Y4326" s="127" t="str">
        <f>IFERROR(VLOOKUP(V4326,TRANSPORTE!$A$4:$C$99,3,0),"")</f>
        <v/>
      </c>
      <c r="Z4326" s="127" t="str">
        <f>IFERROR(VLOOKUP(V4326,TRANSPORTE!$A$4:$D$99,4,0),"")</f>
        <v/>
      </c>
      <c r="AA4326" s="127" t="str">
        <f>IFERROR(VLOOKUP(V4326,TRANSPORTE!$A$4:$E$99,5,0),"")</f>
        <v/>
      </c>
      <c r="AB4326" s="127" t="str">
        <f t="shared" si="490"/>
        <v/>
      </c>
      <c r="AC4326" s="127" t="str">
        <f t="shared" si="489"/>
        <v/>
      </c>
      <c r="AE4326" s="132" t="str">
        <f t="shared" si="487"/>
        <v/>
      </c>
      <c r="AH4326" s="127" t="str">
        <f t="shared" si="486"/>
        <v/>
      </c>
    </row>
    <row r="4327" spans="2:34" x14ac:dyDescent="0.3">
      <c r="B4327" s="127" t="str">
        <f t="shared" si="484"/>
        <v/>
      </c>
      <c r="C4327" s="127" t="str">
        <f t="shared" si="485"/>
        <v/>
      </c>
      <c r="E4327" s="159"/>
      <c r="F4327" s="148" t="str">
        <f>IFERROR(VLOOKUP(CONCATENATE(G4327,E4327),LOTES!$A$6:$D$1002,4,0),"")</f>
        <v/>
      </c>
      <c r="H4327" s="136" t="str">
        <f>IFERROR(VLOOKUP(CONCATENATE(G4327,E4327),LOTES!$A$6:$F$1000,6,0),"")</f>
        <v/>
      </c>
      <c r="I4327" s="132" t="str">
        <f t="shared" si="488"/>
        <v/>
      </c>
      <c r="R4327" s="132" t="str">
        <f>IFERROR(VLOOKUP(Q4327,PROVEEDORES!$A$2:$B$100,2,0),"")</f>
        <v/>
      </c>
      <c r="U4327" s="127" t="str">
        <f>IFERROR(VLOOKUP(V4327,TRANSPORTE!$A$4:$B$99,2,0),"")</f>
        <v/>
      </c>
      <c r="Y4327" s="127" t="str">
        <f>IFERROR(VLOOKUP(V4327,TRANSPORTE!$A$4:$C$99,3,0),"")</f>
        <v/>
      </c>
      <c r="Z4327" s="127" t="str">
        <f>IFERROR(VLOOKUP(V4327,TRANSPORTE!$A$4:$D$99,4,0),"")</f>
        <v/>
      </c>
      <c r="AA4327" s="127" t="str">
        <f>IFERROR(VLOOKUP(V4327,TRANSPORTE!$A$4:$E$99,5,0),"")</f>
        <v/>
      </c>
      <c r="AB4327" s="127" t="str">
        <f t="shared" si="490"/>
        <v/>
      </c>
      <c r="AC4327" s="127" t="str">
        <f t="shared" si="489"/>
        <v/>
      </c>
      <c r="AE4327" s="132" t="str">
        <f t="shared" si="487"/>
        <v/>
      </c>
      <c r="AH4327" s="127" t="str">
        <f t="shared" si="486"/>
        <v/>
      </c>
    </row>
    <row r="4328" spans="2:34" x14ac:dyDescent="0.3">
      <c r="B4328" s="127" t="str">
        <f t="shared" si="484"/>
        <v/>
      </c>
      <c r="C4328" s="127" t="str">
        <f t="shared" si="485"/>
        <v/>
      </c>
      <c r="E4328" s="159"/>
      <c r="F4328" s="148" t="str">
        <f>IFERROR(VLOOKUP(CONCATENATE(G4328,E4328),LOTES!$A$6:$D$1002,4,0),"")</f>
        <v/>
      </c>
      <c r="H4328" s="136" t="str">
        <f>IFERROR(VLOOKUP(CONCATENATE(G4328,E4328),LOTES!$A$6:$F$1000,6,0),"")</f>
        <v/>
      </c>
      <c r="I4328" s="132" t="str">
        <f t="shared" si="488"/>
        <v/>
      </c>
      <c r="R4328" s="132" t="str">
        <f>IFERROR(VLOOKUP(Q4328,PROVEEDORES!$A$2:$B$100,2,0),"")</f>
        <v/>
      </c>
      <c r="U4328" s="127" t="str">
        <f>IFERROR(VLOOKUP(V4328,TRANSPORTE!$A$4:$B$99,2,0),"")</f>
        <v/>
      </c>
      <c r="Y4328" s="127" t="str">
        <f>IFERROR(VLOOKUP(V4328,TRANSPORTE!$A$4:$C$99,3,0),"")</f>
        <v/>
      </c>
      <c r="Z4328" s="127" t="str">
        <f>IFERROR(VLOOKUP(V4328,TRANSPORTE!$A$4:$D$99,4,0),"")</f>
        <v/>
      </c>
      <c r="AA4328" s="127" t="str">
        <f>IFERROR(VLOOKUP(V4328,TRANSPORTE!$A$4:$E$99,5,0),"")</f>
        <v/>
      </c>
      <c r="AB4328" s="127" t="str">
        <f t="shared" si="490"/>
        <v/>
      </c>
      <c r="AC4328" s="127" t="str">
        <f t="shared" si="489"/>
        <v/>
      </c>
      <c r="AE4328" s="132" t="str">
        <f t="shared" si="487"/>
        <v/>
      </c>
      <c r="AH4328" s="127" t="str">
        <f t="shared" si="486"/>
        <v/>
      </c>
    </row>
    <row r="4329" spans="2:34" x14ac:dyDescent="0.3">
      <c r="B4329" s="127" t="str">
        <f t="shared" si="484"/>
        <v/>
      </c>
      <c r="C4329" s="127" t="str">
        <f t="shared" si="485"/>
        <v/>
      </c>
      <c r="E4329" s="159"/>
      <c r="F4329" s="148" t="str">
        <f>IFERROR(VLOOKUP(CONCATENATE(G4329,E4329),LOTES!$A$6:$D$1002,4,0),"")</f>
        <v/>
      </c>
      <c r="H4329" s="136" t="str">
        <f>IFERROR(VLOOKUP(CONCATENATE(G4329,E4329),LOTES!$A$6:$F$1000,6,0),"")</f>
        <v/>
      </c>
      <c r="I4329" s="132" t="str">
        <f t="shared" si="488"/>
        <v/>
      </c>
      <c r="R4329" s="132" t="str">
        <f>IFERROR(VLOOKUP(Q4329,PROVEEDORES!$A$2:$B$100,2,0),"")</f>
        <v/>
      </c>
      <c r="U4329" s="127" t="str">
        <f>IFERROR(VLOOKUP(V4329,TRANSPORTE!$A$4:$B$99,2,0),"")</f>
        <v/>
      </c>
      <c r="Y4329" s="127" t="str">
        <f>IFERROR(VLOOKUP(V4329,TRANSPORTE!$A$4:$C$99,3,0),"")</f>
        <v/>
      </c>
      <c r="Z4329" s="127" t="str">
        <f>IFERROR(VLOOKUP(V4329,TRANSPORTE!$A$4:$D$99,4,0),"")</f>
        <v/>
      </c>
      <c r="AA4329" s="127" t="str">
        <f>IFERROR(VLOOKUP(V4329,TRANSPORTE!$A$4:$E$99,5,0),"")</f>
        <v/>
      </c>
      <c r="AB4329" s="127" t="str">
        <f t="shared" si="490"/>
        <v/>
      </c>
      <c r="AC4329" s="127" t="str">
        <f t="shared" si="489"/>
        <v/>
      </c>
      <c r="AE4329" s="132" t="str">
        <f t="shared" si="487"/>
        <v/>
      </c>
      <c r="AH4329" s="127" t="str">
        <f t="shared" si="486"/>
        <v/>
      </c>
    </row>
    <row r="4330" spans="2:34" x14ac:dyDescent="0.3">
      <c r="B4330" s="127" t="str">
        <f t="shared" si="484"/>
        <v/>
      </c>
      <c r="C4330" s="127" t="str">
        <f t="shared" si="485"/>
        <v/>
      </c>
      <c r="E4330" s="159"/>
      <c r="F4330" s="148" t="str">
        <f>IFERROR(VLOOKUP(CONCATENATE(G4330,E4330),LOTES!$A$6:$D$1002,4,0),"")</f>
        <v/>
      </c>
      <c r="H4330" s="136" t="str">
        <f>IFERROR(VLOOKUP(CONCATENATE(G4330,E4330),LOTES!$A$6:$F$1000,6,0),"")</f>
        <v/>
      </c>
      <c r="I4330" s="132" t="str">
        <f t="shared" si="488"/>
        <v/>
      </c>
      <c r="R4330" s="132" t="str">
        <f>IFERROR(VLOOKUP(Q4330,PROVEEDORES!$A$2:$B$100,2,0),"")</f>
        <v/>
      </c>
      <c r="U4330" s="127" t="str">
        <f>IFERROR(VLOOKUP(V4330,TRANSPORTE!$A$4:$B$99,2,0),"")</f>
        <v/>
      </c>
      <c r="Y4330" s="127" t="str">
        <f>IFERROR(VLOOKUP(V4330,TRANSPORTE!$A$4:$C$99,3,0),"")</f>
        <v/>
      </c>
      <c r="Z4330" s="127" t="str">
        <f>IFERROR(VLOOKUP(V4330,TRANSPORTE!$A$4:$D$99,4,0),"")</f>
        <v/>
      </c>
      <c r="AA4330" s="127" t="str">
        <f>IFERROR(VLOOKUP(V4330,TRANSPORTE!$A$4:$E$99,5,0),"")</f>
        <v/>
      </c>
      <c r="AB4330" s="127" t="str">
        <f t="shared" si="490"/>
        <v/>
      </c>
      <c r="AC4330" s="127" t="str">
        <f t="shared" si="489"/>
        <v/>
      </c>
      <c r="AE4330" s="132" t="str">
        <f t="shared" si="487"/>
        <v/>
      </c>
      <c r="AH4330" s="127" t="str">
        <f t="shared" si="486"/>
        <v/>
      </c>
    </row>
    <row r="4331" spans="2:34" x14ac:dyDescent="0.3">
      <c r="B4331" s="127" t="str">
        <f t="shared" si="484"/>
        <v/>
      </c>
      <c r="C4331" s="127" t="str">
        <f t="shared" si="485"/>
        <v/>
      </c>
      <c r="E4331" s="159"/>
      <c r="F4331" s="148" t="str">
        <f>IFERROR(VLOOKUP(CONCATENATE(G4331,E4331),LOTES!$A$6:$D$1002,4,0),"")</f>
        <v/>
      </c>
      <c r="H4331" s="136" t="str">
        <f>IFERROR(VLOOKUP(CONCATENATE(G4331,E4331),LOTES!$A$6:$F$1000,6,0),"")</f>
        <v/>
      </c>
      <c r="I4331" s="132" t="str">
        <f t="shared" si="488"/>
        <v/>
      </c>
      <c r="R4331" s="132" t="str">
        <f>IFERROR(VLOOKUP(Q4331,PROVEEDORES!$A$2:$B$100,2,0),"")</f>
        <v/>
      </c>
      <c r="U4331" s="127" t="str">
        <f>IFERROR(VLOOKUP(V4331,TRANSPORTE!$A$4:$B$99,2,0),"")</f>
        <v/>
      </c>
      <c r="Y4331" s="127" t="str">
        <f>IFERROR(VLOOKUP(V4331,TRANSPORTE!$A$4:$C$99,3,0),"")</f>
        <v/>
      </c>
      <c r="Z4331" s="127" t="str">
        <f>IFERROR(VLOOKUP(V4331,TRANSPORTE!$A$4:$D$99,4,0),"")</f>
        <v/>
      </c>
      <c r="AA4331" s="127" t="str">
        <f>IFERROR(VLOOKUP(V4331,TRANSPORTE!$A$4:$E$99,5,0),"")</f>
        <v/>
      </c>
      <c r="AB4331" s="127" t="str">
        <f t="shared" si="490"/>
        <v/>
      </c>
      <c r="AC4331" s="127" t="str">
        <f t="shared" si="489"/>
        <v/>
      </c>
      <c r="AE4331" s="132" t="str">
        <f t="shared" si="487"/>
        <v/>
      </c>
      <c r="AH4331" s="127" t="str">
        <f t="shared" si="486"/>
        <v/>
      </c>
    </row>
    <row r="4332" spans="2:34" x14ac:dyDescent="0.3">
      <c r="B4332" s="127" t="str">
        <f t="shared" si="484"/>
        <v/>
      </c>
      <c r="C4332" s="127" t="str">
        <f t="shared" si="485"/>
        <v/>
      </c>
      <c r="E4332" s="159"/>
      <c r="F4332" s="148" t="str">
        <f>IFERROR(VLOOKUP(CONCATENATE(G4332,E4332),LOTES!$A$6:$D$1002,4,0),"")</f>
        <v/>
      </c>
      <c r="H4332" s="136" t="str">
        <f>IFERROR(VLOOKUP(CONCATENATE(G4332,E4332),LOTES!$A$6:$F$1000,6,0),"")</f>
        <v/>
      </c>
      <c r="I4332" s="132" t="str">
        <f t="shared" si="488"/>
        <v/>
      </c>
      <c r="R4332" s="132" t="str">
        <f>IFERROR(VLOOKUP(Q4332,PROVEEDORES!$A$2:$B$100,2,0),"")</f>
        <v/>
      </c>
      <c r="U4332" s="127" t="str">
        <f>IFERROR(VLOOKUP(V4332,TRANSPORTE!$A$4:$B$99,2,0),"")</f>
        <v/>
      </c>
      <c r="Y4332" s="127" t="str">
        <f>IFERROR(VLOOKUP(V4332,TRANSPORTE!$A$4:$C$99,3,0),"")</f>
        <v/>
      </c>
      <c r="Z4332" s="127" t="str">
        <f>IFERROR(VLOOKUP(V4332,TRANSPORTE!$A$4:$D$99,4,0),"")</f>
        <v/>
      </c>
      <c r="AA4332" s="127" t="str">
        <f>IFERROR(VLOOKUP(V4332,TRANSPORTE!$A$4:$E$99,5,0),"")</f>
        <v/>
      </c>
      <c r="AB4332" s="127" t="str">
        <f t="shared" si="490"/>
        <v/>
      </c>
      <c r="AC4332" s="127" t="str">
        <f t="shared" si="489"/>
        <v/>
      </c>
      <c r="AE4332" s="132" t="str">
        <f t="shared" si="487"/>
        <v/>
      </c>
      <c r="AH4332" s="127" t="str">
        <f t="shared" si="486"/>
        <v/>
      </c>
    </row>
    <row r="4333" spans="2:34" x14ac:dyDescent="0.3">
      <c r="B4333" s="127" t="str">
        <f t="shared" si="484"/>
        <v/>
      </c>
      <c r="C4333" s="127" t="str">
        <f t="shared" si="485"/>
        <v/>
      </c>
      <c r="E4333" s="159"/>
      <c r="F4333" s="148" t="str">
        <f>IFERROR(VLOOKUP(CONCATENATE(G4333,E4333),LOTES!$A$6:$D$1002,4,0),"")</f>
        <v/>
      </c>
      <c r="H4333" s="136" t="str">
        <f>IFERROR(VLOOKUP(CONCATENATE(G4333,E4333),LOTES!$A$6:$F$1000,6,0),"")</f>
        <v/>
      </c>
      <c r="I4333" s="132" t="str">
        <f t="shared" si="488"/>
        <v/>
      </c>
      <c r="R4333" s="132" t="str">
        <f>IFERROR(VLOOKUP(Q4333,PROVEEDORES!$A$2:$B$100,2,0),"")</f>
        <v/>
      </c>
      <c r="U4333" s="127" t="str">
        <f>IFERROR(VLOOKUP(V4333,TRANSPORTE!$A$4:$B$99,2,0),"")</f>
        <v/>
      </c>
      <c r="Y4333" s="127" t="str">
        <f>IFERROR(VLOOKUP(V4333,TRANSPORTE!$A$4:$C$99,3,0),"")</f>
        <v/>
      </c>
      <c r="Z4333" s="127" t="str">
        <f>IFERROR(VLOOKUP(V4333,TRANSPORTE!$A$4:$D$99,4,0),"")</f>
        <v/>
      </c>
      <c r="AA4333" s="127" t="str">
        <f>IFERROR(VLOOKUP(V4333,TRANSPORTE!$A$4:$E$99,5,0),"")</f>
        <v/>
      </c>
      <c r="AB4333" s="127" t="str">
        <f t="shared" si="490"/>
        <v/>
      </c>
      <c r="AC4333" s="127" t="str">
        <f t="shared" si="489"/>
        <v/>
      </c>
      <c r="AE4333" s="132" t="str">
        <f t="shared" si="487"/>
        <v/>
      </c>
      <c r="AH4333" s="127" t="str">
        <f t="shared" si="486"/>
        <v/>
      </c>
    </row>
    <row r="4334" spans="2:34" x14ac:dyDescent="0.3">
      <c r="B4334" s="127" t="str">
        <f t="shared" si="484"/>
        <v/>
      </c>
      <c r="C4334" s="127" t="str">
        <f t="shared" si="485"/>
        <v/>
      </c>
      <c r="E4334" s="159"/>
      <c r="F4334" s="148" t="str">
        <f>IFERROR(VLOOKUP(CONCATENATE(G4334,E4334),LOTES!$A$6:$D$1002,4,0),"")</f>
        <v/>
      </c>
      <c r="H4334" s="136" t="str">
        <f>IFERROR(VLOOKUP(CONCATENATE(G4334,E4334),LOTES!$A$6:$F$1000,6,0),"")</f>
        <v/>
      </c>
      <c r="I4334" s="132" t="str">
        <f t="shared" si="488"/>
        <v/>
      </c>
      <c r="R4334" s="132" t="str">
        <f>IFERROR(VLOOKUP(Q4334,PROVEEDORES!$A$2:$B$100,2,0),"")</f>
        <v/>
      </c>
      <c r="U4334" s="127" t="str">
        <f>IFERROR(VLOOKUP(V4334,TRANSPORTE!$A$4:$B$99,2,0),"")</f>
        <v/>
      </c>
      <c r="Y4334" s="127" t="str">
        <f>IFERROR(VLOOKUP(V4334,TRANSPORTE!$A$4:$C$99,3,0),"")</f>
        <v/>
      </c>
      <c r="Z4334" s="127" t="str">
        <f>IFERROR(VLOOKUP(V4334,TRANSPORTE!$A$4:$D$99,4,0),"")</f>
        <v/>
      </c>
      <c r="AA4334" s="127" t="str">
        <f>IFERROR(VLOOKUP(V4334,TRANSPORTE!$A$4:$E$99,5,0),"")</f>
        <v/>
      </c>
      <c r="AB4334" s="127" t="str">
        <f t="shared" si="490"/>
        <v/>
      </c>
      <c r="AC4334" s="127" t="str">
        <f t="shared" si="489"/>
        <v/>
      </c>
      <c r="AE4334" s="132" t="str">
        <f t="shared" si="487"/>
        <v/>
      </c>
      <c r="AH4334" s="127" t="str">
        <f t="shared" si="486"/>
        <v/>
      </c>
    </row>
    <row r="4335" spans="2:34" x14ac:dyDescent="0.3">
      <c r="B4335" s="127" t="str">
        <f t="shared" si="484"/>
        <v/>
      </c>
      <c r="C4335" s="127" t="str">
        <f t="shared" si="485"/>
        <v/>
      </c>
      <c r="E4335" s="159"/>
      <c r="F4335" s="148" t="str">
        <f>IFERROR(VLOOKUP(CONCATENATE(G4335,E4335),LOTES!$A$6:$D$1002,4,0),"")</f>
        <v/>
      </c>
      <c r="H4335" s="136" t="str">
        <f>IFERROR(VLOOKUP(CONCATENATE(G4335,E4335),LOTES!$A$6:$F$1000,6,0),"")</f>
        <v/>
      </c>
      <c r="I4335" s="132" t="str">
        <f t="shared" si="488"/>
        <v/>
      </c>
      <c r="R4335" s="132" t="str">
        <f>IFERROR(VLOOKUP(Q4335,PROVEEDORES!$A$2:$B$100,2,0),"")</f>
        <v/>
      </c>
      <c r="U4335" s="127" t="str">
        <f>IFERROR(VLOOKUP(V4335,TRANSPORTE!$A$4:$B$99,2,0),"")</f>
        <v/>
      </c>
      <c r="Y4335" s="127" t="str">
        <f>IFERROR(VLOOKUP(V4335,TRANSPORTE!$A$4:$C$99,3,0),"")</f>
        <v/>
      </c>
      <c r="Z4335" s="127" t="str">
        <f>IFERROR(VLOOKUP(V4335,TRANSPORTE!$A$4:$D$99,4,0),"")</f>
        <v/>
      </c>
      <c r="AA4335" s="127" t="str">
        <f>IFERROR(VLOOKUP(V4335,TRANSPORTE!$A$4:$E$99,5,0),"")</f>
        <v/>
      </c>
      <c r="AB4335" s="127" t="str">
        <f t="shared" si="490"/>
        <v/>
      </c>
      <c r="AC4335" s="127" t="str">
        <f t="shared" si="489"/>
        <v/>
      </c>
      <c r="AE4335" s="132" t="str">
        <f t="shared" si="487"/>
        <v/>
      </c>
      <c r="AH4335" s="127" t="str">
        <f t="shared" si="486"/>
        <v/>
      </c>
    </row>
    <row r="4336" spans="2:34" x14ac:dyDescent="0.3">
      <c r="B4336" s="127" t="str">
        <f t="shared" si="484"/>
        <v/>
      </c>
      <c r="C4336" s="127" t="str">
        <f t="shared" si="485"/>
        <v/>
      </c>
      <c r="E4336" s="159"/>
      <c r="F4336" s="148" t="str">
        <f>IFERROR(VLOOKUP(CONCATENATE(G4336,E4336),LOTES!$A$6:$D$1002,4,0),"")</f>
        <v/>
      </c>
      <c r="H4336" s="136" t="str">
        <f>IFERROR(VLOOKUP(CONCATENATE(G4336,E4336),LOTES!$A$6:$F$1000,6,0),"")</f>
        <v/>
      </c>
      <c r="I4336" s="132" t="str">
        <f t="shared" si="488"/>
        <v/>
      </c>
      <c r="R4336" s="132" t="str">
        <f>IFERROR(VLOOKUP(Q4336,PROVEEDORES!$A$2:$B$100,2,0),"")</f>
        <v/>
      </c>
      <c r="U4336" s="127" t="str">
        <f>IFERROR(VLOOKUP(V4336,TRANSPORTE!$A$4:$B$99,2,0),"")</f>
        <v/>
      </c>
      <c r="Y4336" s="127" t="str">
        <f>IFERROR(VLOOKUP(V4336,TRANSPORTE!$A$4:$C$99,3,0),"")</f>
        <v/>
      </c>
      <c r="Z4336" s="127" t="str">
        <f>IFERROR(VLOOKUP(V4336,TRANSPORTE!$A$4:$D$99,4,0),"")</f>
        <v/>
      </c>
      <c r="AA4336" s="127" t="str">
        <f>IFERROR(VLOOKUP(V4336,TRANSPORTE!$A$4:$E$99,5,0),"")</f>
        <v/>
      </c>
      <c r="AB4336" s="127" t="str">
        <f t="shared" si="490"/>
        <v/>
      </c>
      <c r="AC4336" s="127" t="str">
        <f t="shared" si="489"/>
        <v/>
      </c>
      <c r="AE4336" s="132" t="str">
        <f t="shared" si="487"/>
        <v/>
      </c>
      <c r="AH4336" s="127" t="str">
        <f t="shared" si="486"/>
        <v/>
      </c>
    </row>
    <row r="4337" spans="2:34" x14ac:dyDescent="0.3">
      <c r="B4337" s="127" t="str">
        <f t="shared" si="484"/>
        <v/>
      </c>
      <c r="C4337" s="127" t="str">
        <f t="shared" si="485"/>
        <v/>
      </c>
      <c r="E4337" s="159"/>
      <c r="F4337" s="148" t="str">
        <f>IFERROR(VLOOKUP(CONCATENATE(G4337,E4337),LOTES!$A$6:$D$1002,4,0),"")</f>
        <v/>
      </c>
      <c r="H4337" s="136" t="str">
        <f>IFERROR(VLOOKUP(CONCATENATE(G4337,E4337),LOTES!$A$6:$F$1000,6,0),"")</f>
        <v/>
      </c>
      <c r="I4337" s="132" t="str">
        <f t="shared" si="488"/>
        <v/>
      </c>
      <c r="R4337" s="132" t="str">
        <f>IFERROR(VLOOKUP(Q4337,PROVEEDORES!$A$2:$B$100,2,0),"")</f>
        <v/>
      </c>
      <c r="U4337" s="127" t="str">
        <f>IFERROR(VLOOKUP(V4337,TRANSPORTE!$A$4:$B$99,2,0),"")</f>
        <v/>
      </c>
      <c r="Y4337" s="127" t="str">
        <f>IFERROR(VLOOKUP(V4337,TRANSPORTE!$A$4:$C$99,3,0),"")</f>
        <v/>
      </c>
      <c r="Z4337" s="127" t="str">
        <f>IFERROR(VLOOKUP(V4337,TRANSPORTE!$A$4:$D$99,4,0),"")</f>
        <v/>
      </c>
      <c r="AA4337" s="127" t="str">
        <f>IFERROR(VLOOKUP(V4337,TRANSPORTE!$A$4:$E$99,5,0),"")</f>
        <v/>
      </c>
      <c r="AB4337" s="127" t="str">
        <f t="shared" si="490"/>
        <v/>
      </c>
      <c r="AC4337" s="127" t="str">
        <f t="shared" si="489"/>
        <v/>
      </c>
      <c r="AE4337" s="132" t="str">
        <f t="shared" si="487"/>
        <v/>
      </c>
      <c r="AH4337" s="127" t="str">
        <f t="shared" si="486"/>
        <v/>
      </c>
    </row>
    <row r="4338" spans="2:34" x14ac:dyDescent="0.3">
      <c r="B4338" s="127" t="str">
        <f t="shared" si="484"/>
        <v/>
      </c>
      <c r="C4338" s="127" t="str">
        <f t="shared" si="485"/>
        <v/>
      </c>
      <c r="E4338" s="159"/>
      <c r="F4338" s="148" t="str">
        <f>IFERROR(VLOOKUP(CONCATENATE(G4338,E4338),LOTES!$A$6:$D$1002,4,0),"")</f>
        <v/>
      </c>
      <c r="H4338" s="136" t="str">
        <f>IFERROR(VLOOKUP(CONCATENATE(G4338,E4338),LOTES!$A$6:$F$1000,6,0),"")</f>
        <v/>
      </c>
      <c r="I4338" s="132" t="str">
        <f t="shared" si="488"/>
        <v/>
      </c>
      <c r="R4338" s="132" t="str">
        <f>IFERROR(VLOOKUP(Q4338,PROVEEDORES!$A$2:$B$100,2,0),"")</f>
        <v/>
      </c>
      <c r="U4338" s="127" t="str">
        <f>IFERROR(VLOOKUP(V4338,TRANSPORTE!$A$4:$B$99,2,0),"")</f>
        <v/>
      </c>
      <c r="Y4338" s="127" t="str">
        <f>IFERROR(VLOOKUP(V4338,TRANSPORTE!$A$4:$C$99,3,0),"")</f>
        <v/>
      </c>
      <c r="Z4338" s="127" t="str">
        <f>IFERROR(VLOOKUP(V4338,TRANSPORTE!$A$4:$D$99,4,0),"")</f>
        <v/>
      </c>
      <c r="AA4338" s="127" t="str">
        <f>IFERROR(VLOOKUP(V4338,TRANSPORTE!$A$4:$E$99,5,0),"")</f>
        <v/>
      </c>
      <c r="AB4338" s="127" t="str">
        <f t="shared" si="490"/>
        <v/>
      </c>
      <c r="AC4338" s="127" t="str">
        <f t="shared" si="489"/>
        <v/>
      </c>
      <c r="AE4338" s="132" t="str">
        <f t="shared" si="487"/>
        <v/>
      </c>
      <c r="AH4338" s="127" t="str">
        <f t="shared" si="486"/>
        <v/>
      </c>
    </row>
    <row r="4339" spans="2:34" x14ac:dyDescent="0.3">
      <c r="B4339" s="127" t="str">
        <f t="shared" si="484"/>
        <v/>
      </c>
      <c r="C4339" s="127" t="str">
        <f t="shared" si="485"/>
        <v/>
      </c>
      <c r="E4339" s="159"/>
      <c r="F4339" s="148" t="str">
        <f>IFERROR(VLOOKUP(CONCATENATE(G4339,E4339),LOTES!$A$6:$D$1002,4,0),"")</f>
        <v/>
      </c>
      <c r="H4339" s="136" t="str">
        <f>IFERROR(VLOOKUP(CONCATENATE(G4339,E4339),LOTES!$A$6:$F$1000,6,0),"")</f>
        <v/>
      </c>
      <c r="I4339" s="132" t="str">
        <f t="shared" si="488"/>
        <v/>
      </c>
      <c r="R4339" s="132" t="str">
        <f>IFERROR(VLOOKUP(Q4339,PROVEEDORES!$A$2:$B$100,2,0),"")</f>
        <v/>
      </c>
      <c r="U4339" s="127" t="str">
        <f>IFERROR(VLOOKUP(V4339,TRANSPORTE!$A$4:$B$99,2,0),"")</f>
        <v/>
      </c>
      <c r="Y4339" s="127" t="str">
        <f>IFERROR(VLOOKUP(V4339,TRANSPORTE!$A$4:$C$99,3,0),"")</f>
        <v/>
      </c>
      <c r="Z4339" s="127" t="str">
        <f>IFERROR(VLOOKUP(V4339,TRANSPORTE!$A$4:$D$99,4,0),"")</f>
        <v/>
      </c>
      <c r="AA4339" s="127" t="str">
        <f>IFERROR(VLOOKUP(V4339,TRANSPORTE!$A$4:$E$99,5,0),"")</f>
        <v/>
      </c>
      <c r="AB4339" s="127" t="str">
        <f t="shared" si="490"/>
        <v/>
      </c>
      <c r="AC4339" s="127" t="str">
        <f t="shared" si="489"/>
        <v/>
      </c>
      <c r="AE4339" s="132" t="str">
        <f t="shared" si="487"/>
        <v/>
      </c>
      <c r="AH4339" s="127" t="str">
        <f t="shared" si="486"/>
        <v/>
      </c>
    </row>
    <row r="4340" spans="2:34" x14ac:dyDescent="0.3">
      <c r="B4340" s="127" t="str">
        <f t="shared" si="484"/>
        <v/>
      </c>
      <c r="C4340" s="127" t="str">
        <f t="shared" si="485"/>
        <v/>
      </c>
      <c r="E4340" s="159"/>
      <c r="F4340" s="148" t="str">
        <f>IFERROR(VLOOKUP(CONCATENATE(G4340,E4340),LOTES!$A$6:$D$1002,4,0),"")</f>
        <v/>
      </c>
      <c r="H4340" s="136" t="str">
        <f>IFERROR(VLOOKUP(CONCATENATE(G4340,E4340),LOTES!$A$6:$F$1000,6,0),"")</f>
        <v/>
      </c>
      <c r="I4340" s="132" t="str">
        <f t="shared" si="488"/>
        <v/>
      </c>
      <c r="R4340" s="132" t="str">
        <f>IFERROR(VLOOKUP(Q4340,PROVEEDORES!$A$2:$B$100,2,0),"")</f>
        <v/>
      </c>
      <c r="U4340" s="127" t="str">
        <f>IFERROR(VLOOKUP(V4340,TRANSPORTE!$A$4:$B$99,2,0),"")</f>
        <v/>
      </c>
      <c r="Y4340" s="127" t="str">
        <f>IFERROR(VLOOKUP(V4340,TRANSPORTE!$A$4:$C$99,3,0),"")</f>
        <v/>
      </c>
      <c r="Z4340" s="127" t="str">
        <f>IFERROR(VLOOKUP(V4340,TRANSPORTE!$A$4:$D$99,4,0),"")</f>
        <v/>
      </c>
      <c r="AA4340" s="127" t="str">
        <f>IFERROR(VLOOKUP(V4340,TRANSPORTE!$A$4:$E$99,5,0),"")</f>
        <v/>
      </c>
      <c r="AB4340" s="127" t="str">
        <f t="shared" si="490"/>
        <v/>
      </c>
      <c r="AC4340" s="127" t="str">
        <f t="shared" si="489"/>
        <v/>
      </c>
      <c r="AE4340" s="132" t="str">
        <f t="shared" si="487"/>
        <v/>
      </c>
      <c r="AH4340" s="127" t="str">
        <f t="shared" si="486"/>
        <v/>
      </c>
    </row>
    <row r="4341" spans="2:34" x14ac:dyDescent="0.3">
      <c r="B4341" s="127" t="str">
        <f t="shared" si="484"/>
        <v/>
      </c>
      <c r="C4341" s="127" t="str">
        <f t="shared" si="485"/>
        <v/>
      </c>
      <c r="E4341" s="159"/>
      <c r="F4341" s="148" t="str">
        <f>IFERROR(VLOOKUP(CONCATENATE(G4341,E4341),LOTES!$A$6:$D$1002,4,0),"")</f>
        <v/>
      </c>
      <c r="H4341" s="136" t="str">
        <f>IFERROR(VLOOKUP(CONCATENATE(G4341,E4341),LOTES!$A$6:$F$1000,6,0),"")</f>
        <v/>
      </c>
      <c r="I4341" s="132" t="str">
        <f t="shared" si="488"/>
        <v/>
      </c>
      <c r="R4341" s="132" t="str">
        <f>IFERROR(VLOOKUP(Q4341,PROVEEDORES!$A$2:$B$100,2,0),"")</f>
        <v/>
      </c>
      <c r="U4341" s="127" t="str">
        <f>IFERROR(VLOOKUP(V4341,TRANSPORTE!$A$4:$B$99,2,0),"")</f>
        <v/>
      </c>
      <c r="Y4341" s="127" t="str">
        <f>IFERROR(VLOOKUP(V4341,TRANSPORTE!$A$4:$C$99,3,0),"")</f>
        <v/>
      </c>
      <c r="Z4341" s="127" t="str">
        <f>IFERROR(VLOOKUP(V4341,TRANSPORTE!$A$4:$D$99,4,0),"")</f>
        <v/>
      </c>
      <c r="AA4341" s="127" t="str">
        <f>IFERROR(VLOOKUP(V4341,TRANSPORTE!$A$4:$E$99,5,0),"")</f>
        <v/>
      </c>
      <c r="AB4341" s="127" t="str">
        <f t="shared" si="490"/>
        <v/>
      </c>
      <c r="AC4341" s="127" t="str">
        <f t="shared" si="489"/>
        <v/>
      </c>
      <c r="AE4341" s="132" t="str">
        <f t="shared" si="487"/>
        <v/>
      </c>
      <c r="AH4341" s="127" t="str">
        <f t="shared" si="486"/>
        <v/>
      </c>
    </row>
    <row r="4342" spans="2:34" x14ac:dyDescent="0.3">
      <c r="B4342" s="127" t="str">
        <f t="shared" si="484"/>
        <v/>
      </c>
      <c r="C4342" s="127" t="str">
        <f t="shared" si="485"/>
        <v/>
      </c>
      <c r="E4342" s="159"/>
      <c r="F4342" s="148" t="str">
        <f>IFERROR(VLOOKUP(CONCATENATE(G4342,E4342),LOTES!$A$6:$D$1002,4,0),"")</f>
        <v/>
      </c>
      <c r="H4342" s="136" t="str">
        <f>IFERROR(VLOOKUP(CONCATENATE(G4342,E4342),LOTES!$A$6:$F$1000,6,0),"")</f>
        <v/>
      </c>
      <c r="I4342" s="132" t="str">
        <f t="shared" si="488"/>
        <v/>
      </c>
      <c r="R4342" s="132" t="str">
        <f>IFERROR(VLOOKUP(Q4342,PROVEEDORES!$A$2:$B$100,2,0),"")</f>
        <v/>
      </c>
      <c r="U4342" s="127" t="str">
        <f>IFERROR(VLOOKUP(V4342,TRANSPORTE!$A$4:$B$99,2,0),"")</f>
        <v/>
      </c>
      <c r="Y4342" s="127" t="str">
        <f>IFERROR(VLOOKUP(V4342,TRANSPORTE!$A$4:$C$99,3,0),"")</f>
        <v/>
      </c>
      <c r="Z4342" s="127" t="str">
        <f>IFERROR(VLOOKUP(V4342,TRANSPORTE!$A$4:$D$99,4,0),"")</f>
        <v/>
      </c>
      <c r="AA4342" s="127" t="str">
        <f>IFERROR(VLOOKUP(V4342,TRANSPORTE!$A$4:$E$99,5,0),"")</f>
        <v/>
      </c>
      <c r="AB4342" s="127" t="str">
        <f t="shared" si="490"/>
        <v/>
      </c>
      <c r="AC4342" s="127" t="str">
        <f t="shared" si="489"/>
        <v/>
      </c>
      <c r="AE4342" s="132" t="str">
        <f t="shared" si="487"/>
        <v/>
      </c>
      <c r="AH4342" s="127" t="str">
        <f t="shared" si="486"/>
        <v/>
      </c>
    </row>
    <row r="4343" spans="2:34" x14ac:dyDescent="0.3">
      <c r="B4343" s="127" t="str">
        <f t="shared" si="484"/>
        <v/>
      </c>
      <c r="C4343" s="127" t="str">
        <f t="shared" si="485"/>
        <v/>
      </c>
      <c r="E4343" s="159"/>
      <c r="F4343" s="148" t="str">
        <f>IFERROR(VLOOKUP(CONCATENATE(G4343,E4343),LOTES!$A$6:$D$1002,4,0),"")</f>
        <v/>
      </c>
      <c r="H4343" s="136" t="str">
        <f>IFERROR(VLOOKUP(CONCATENATE(G4343,E4343),LOTES!$A$6:$F$1000,6,0),"")</f>
        <v/>
      </c>
      <c r="I4343" s="132" t="str">
        <f t="shared" si="488"/>
        <v/>
      </c>
      <c r="R4343" s="132" t="str">
        <f>IFERROR(VLOOKUP(Q4343,PROVEEDORES!$A$2:$B$100,2,0),"")</f>
        <v/>
      </c>
      <c r="U4343" s="127" t="str">
        <f>IFERROR(VLOOKUP(V4343,TRANSPORTE!$A$4:$B$99,2,0),"")</f>
        <v/>
      </c>
      <c r="Y4343" s="127" t="str">
        <f>IFERROR(VLOOKUP(V4343,TRANSPORTE!$A$4:$C$99,3,0),"")</f>
        <v/>
      </c>
      <c r="Z4343" s="127" t="str">
        <f>IFERROR(VLOOKUP(V4343,TRANSPORTE!$A$4:$D$99,4,0),"")</f>
        <v/>
      </c>
      <c r="AA4343" s="127" t="str">
        <f>IFERROR(VLOOKUP(V4343,TRANSPORTE!$A$4:$E$99,5,0),"")</f>
        <v/>
      </c>
      <c r="AB4343" s="127" t="str">
        <f t="shared" si="490"/>
        <v/>
      </c>
      <c r="AC4343" s="127" t="str">
        <f t="shared" si="489"/>
        <v/>
      </c>
      <c r="AE4343" s="132" t="str">
        <f t="shared" si="487"/>
        <v/>
      </c>
      <c r="AH4343" s="127" t="str">
        <f t="shared" si="486"/>
        <v/>
      </c>
    </row>
    <row r="4344" spans="2:34" x14ac:dyDescent="0.3">
      <c r="B4344" s="127" t="str">
        <f t="shared" si="484"/>
        <v/>
      </c>
      <c r="C4344" s="127" t="str">
        <f t="shared" si="485"/>
        <v/>
      </c>
      <c r="E4344" s="159"/>
      <c r="F4344" s="148" t="str">
        <f>IFERROR(VLOOKUP(CONCATENATE(G4344,E4344),LOTES!$A$6:$D$1002,4,0),"")</f>
        <v/>
      </c>
      <c r="H4344" s="136" t="str">
        <f>IFERROR(VLOOKUP(CONCATENATE(G4344,E4344),LOTES!$A$6:$F$1000,6,0),"")</f>
        <v/>
      </c>
      <c r="I4344" s="132" t="str">
        <f t="shared" si="488"/>
        <v/>
      </c>
      <c r="R4344" s="132" t="str">
        <f>IFERROR(VLOOKUP(Q4344,PROVEEDORES!$A$2:$B$100,2,0),"")</f>
        <v/>
      </c>
      <c r="U4344" s="127" t="str">
        <f>IFERROR(VLOOKUP(V4344,TRANSPORTE!$A$4:$B$99,2,0),"")</f>
        <v/>
      </c>
      <c r="Y4344" s="127" t="str">
        <f>IFERROR(VLOOKUP(V4344,TRANSPORTE!$A$4:$C$99,3,0),"")</f>
        <v/>
      </c>
      <c r="Z4344" s="127" t="str">
        <f>IFERROR(VLOOKUP(V4344,TRANSPORTE!$A$4:$D$99,4,0),"")</f>
        <v/>
      </c>
      <c r="AA4344" s="127" t="str">
        <f>IFERROR(VLOOKUP(V4344,TRANSPORTE!$A$4:$E$99,5,0),"")</f>
        <v/>
      </c>
      <c r="AB4344" s="127" t="str">
        <f t="shared" si="490"/>
        <v/>
      </c>
      <c r="AC4344" s="127" t="str">
        <f t="shared" si="489"/>
        <v/>
      </c>
      <c r="AE4344" s="132" t="str">
        <f t="shared" si="487"/>
        <v/>
      </c>
      <c r="AH4344" s="127" t="str">
        <f t="shared" si="486"/>
        <v/>
      </c>
    </row>
    <row r="4345" spans="2:34" x14ac:dyDescent="0.3">
      <c r="B4345" s="127" t="str">
        <f t="shared" si="484"/>
        <v/>
      </c>
      <c r="C4345" s="127" t="str">
        <f t="shared" si="485"/>
        <v/>
      </c>
      <c r="E4345" s="159"/>
      <c r="F4345" s="148" t="str">
        <f>IFERROR(VLOOKUP(CONCATENATE(G4345,E4345),LOTES!$A$6:$D$1002,4,0),"")</f>
        <v/>
      </c>
      <c r="H4345" s="136" t="str">
        <f>IFERROR(VLOOKUP(CONCATENATE(G4345,E4345),LOTES!$A$6:$F$1000,6,0),"")</f>
        <v/>
      </c>
      <c r="I4345" s="132" t="str">
        <f t="shared" si="488"/>
        <v/>
      </c>
      <c r="R4345" s="132" t="str">
        <f>IFERROR(VLOOKUP(Q4345,PROVEEDORES!$A$2:$B$100,2,0),"")</f>
        <v/>
      </c>
      <c r="U4345" s="127" t="str">
        <f>IFERROR(VLOOKUP(V4345,TRANSPORTE!$A$4:$B$99,2,0),"")</f>
        <v/>
      </c>
      <c r="Y4345" s="127" t="str">
        <f>IFERROR(VLOOKUP(V4345,TRANSPORTE!$A$4:$C$99,3,0),"")</f>
        <v/>
      </c>
      <c r="Z4345" s="127" t="str">
        <f>IFERROR(VLOOKUP(V4345,TRANSPORTE!$A$4:$D$99,4,0),"")</f>
        <v/>
      </c>
      <c r="AA4345" s="127" t="str">
        <f>IFERROR(VLOOKUP(V4345,TRANSPORTE!$A$4:$E$99,5,0),"")</f>
        <v/>
      </c>
      <c r="AB4345" s="127" t="str">
        <f t="shared" si="490"/>
        <v/>
      </c>
      <c r="AC4345" s="127" t="str">
        <f t="shared" si="489"/>
        <v/>
      </c>
      <c r="AE4345" s="132" t="str">
        <f t="shared" si="487"/>
        <v/>
      </c>
      <c r="AH4345" s="127" t="str">
        <f t="shared" si="486"/>
        <v/>
      </c>
    </row>
    <row r="4346" spans="2:34" x14ac:dyDescent="0.3">
      <c r="B4346" s="127" t="str">
        <f t="shared" si="484"/>
        <v/>
      </c>
      <c r="C4346" s="127" t="str">
        <f t="shared" si="485"/>
        <v/>
      </c>
      <c r="E4346" s="159"/>
      <c r="F4346" s="148" t="str">
        <f>IFERROR(VLOOKUP(CONCATENATE(G4346,E4346),LOTES!$A$6:$D$1002,4,0),"")</f>
        <v/>
      </c>
      <c r="H4346" s="136" t="str">
        <f>IFERROR(VLOOKUP(CONCATENATE(G4346,E4346),LOTES!$A$6:$F$1000,6,0),"")</f>
        <v/>
      </c>
      <c r="I4346" s="132" t="str">
        <f t="shared" si="488"/>
        <v/>
      </c>
      <c r="R4346" s="132" t="str">
        <f>IFERROR(VLOOKUP(Q4346,PROVEEDORES!$A$2:$B$100,2,0),"")</f>
        <v/>
      </c>
      <c r="U4346" s="127" t="str">
        <f>IFERROR(VLOOKUP(V4346,TRANSPORTE!$A$4:$B$99,2,0),"")</f>
        <v/>
      </c>
      <c r="Y4346" s="127" t="str">
        <f>IFERROR(VLOOKUP(V4346,TRANSPORTE!$A$4:$C$99,3,0),"")</f>
        <v/>
      </c>
      <c r="Z4346" s="127" t="str">
        <f>IFERROR(VLOOKUP(V4346,TRANSPORTE!$A$4:$D$99,4,0),"")</f>
        <v/>
      </c>
      <c r="AA4346" s="127" t="str">
        <f>IFERROR(VLOOKUP(V4346,TRANSPORTE!$A$4:$E$99,5,0),"")</f>
        <v/>
      </c>
      <c r="AB4346" s="127" t="str">
        <f t="shared" si="490"/>
        <v/>
      </c>
      <c r="AC4346" s="127" t="str">
        <f t="shared" si="489"/>
        <v/>
      </c>
      <c r="AE4346" s="132" t="str">
        <f t="shared" si="487"/>
        <v/>
      </c>
      <c r="AH4346" s="127" t="str">
        <f t="shared" si="486"/>
        <v/>
      </c>
    </row>
    <row r="4347" spans="2:34" x14ac:dyDescent="0.3">
      <c r="B4347" s="127" t="str">
        <f t="shared" si="484"/>
        <v/>
      </c>
      <c r="C4347" s="127" t="str">
        <f t="shared" si="485"/>
        <v/>
      </c>
      <c r="E4347" s="159"/>
      <c r="F4347" s="148" t="str">
        <f>IFERROR(VLOOKUP(CONCATENATE(G4347,E4347),LOTES!$A$6:$D$1002,4,0),"")</f>
        <v/>
      </c>
      <c r="H4347" s="136" t="str">
        <f>IFERROR(VLOOKUP(CONCATENATE(G4347,E4347),LOTES!$A$6:$F$1000,6,0),"")</f>
        <v/>
      </c>
      <c r="I4347" s="132" t="str">
        <f t="shared" si="488"/>
        <v/>
      </c>
      <c r="R4347" s="132" t="str">
        <f>IFERROR(VLOOKUP(Q4347,PROVEEDORES!$A$2:$B$100,2,0),"")</f>
        <v/>
      </c>
      <c r="U4347" s="127" t="str">
        <f>IFERROR(VLOOKUP(V4347,TRANSPORTE!$A$4:$B$99,2,0),"")</f>
        <v/>
      </c>
      <c r="Y4347" s="127" t="str">
        <f>IFERROR(VLOOKUP(V4347,TRANSPORTE!$A$4:$C$99,3,0),"")</f>
        <v/>
      </c>
      <c r="Z4347" s="127" t="str">
        <f>IFERROR(VLOOKUP(V4347,TRANSPORTE!$A$4:$D$99,4,0),"")</f>
        <v/>
      </c>
      <c r="AA4347" s="127" t="str">
        <f>IFERROR(VLOOKUP(V4347,TRANSPORTE!$A$4:$E$99,5,0),"")</f>
        <v/>
      </c>
      <c r="AB4347" s="127" t="str">
        <f t="shared" si="490"/>
        <v/>
      </c>
      <c r="AC4347" s="127" t="str">
        <f t="shared" si="489"/>
        <v/>
      </c>
      <c r="AE4347" s="132" t="str">
        <f t="shared" si="487"/>
        <v/>
      </c>
      <c r="AH4347" s="127" t="str">
        <f t="shared" si="486"/>
        <v/>
      </c>
    </row>
    <row r="4348" spans="2:34" x14ac:dyDescent="0.3">
      <c r="B4348" s="127" t="str">
        <f t="shared" si="484"/>
        <v/>
      </c>
      <c r="C4348" s="127" t="str">
        <f t="shared" si="485"/>
        <v/>
      </c>
      <c r="E4348" s="159"/>
      <c r="F4348" s="148" t="str">
        <f>IFERROR(VLOOKUP(CONCATENATE(G4348,E4348),LOTES!$A$6:$D$1002,4,0),"")</f>
        <v/>
      </c>
      <c r="H4348" s="136" t="str">
        <f>IFERROR(VLOOKUP(CONCATENATE(G4348,E4348),LOTES!$A$6:$F$1000,6,0),"")</f>
        <v/>
      </c>
      <c r="I4348" s="132" t="str">
        <f t="shared" si="488"/>
        <v/>
      </c>
      <c r="R4348" s="132" t="str">
        <f>IFERROR(VLOOKUP(Q4348,PROVEEDORES!$A$2:$B$100,2,0),"")</f>
        <v/>
      </c>
      <c r="U4348" s="127" t="str">
        <f>IFERROR(VLOOKUP(V4348,TRANSPORTE!$A$4:$B$99,2,0),"")</f>
        <v/>
      </c>
      <c r="Y4348" s="127" t="str">
        <f>IFERROR(VLOOKUP(V4348,TRANSPORTE!$A$4:$C$99,3,0),"")</f>
        <v/>
      </c>
      <c r="Z4348" s="127" t="str">
        <f>IFERROR(VLOOKUP(V4348,TRANSPORTE!$A$4:$D$99,4,0),"")</f>
        <v/>
      </c>
      <c r="AA4348" s="127" t="str">
        <f>IFERROR(VLOOKUP(V4348,TRANSPORTE!$A$4:$E$99,5,0),"")</f>
        <v/>
      </c>
      <c r="AB4348" s="127" t="str">
        <f t="shared" si="490"/>
        <v/>
      </c>
      <c r="AC4348" s="127" t="str">
        <f t="shared" si="489"/>
        <v/>
      </c>
      <c r="AE4348" s="132" t="str">
        <f t="shared" si="487"/>
        <v/>
      </c>
      <c r="AH4348" s="127" t="str">
        <f t="shared" si="486"/>
        <v/>
      </c>
    </row>
    <row r="4349" spans="2:34" x14ac:dyDescent="0.3">
      <c r="B4349" s="127" t="str">
        <f t="shared" si="484"/>
        <v/>
      </c>
      <c r="C4349" s="127" t="str">
        <f t="shared" si="485"/>
        <v/>
      </c>
      <c r="E4349" s="159"/>
      <c r="F4349" s="148" t="str">
        <f>IFERROR(VLOOKUP(CONCATENATE(G4349,E4349),LOTES!$A$6:$D$1002,4,0),"")</f>
        <v/>
      </c>
      <c r="H4349" s="136" t="str">
        <f>IFERROR(VLOOKUP(CONCATENATE(G4349,E4349),LOTES!$A$6:$F$1000,6,0),"")</f>
        <v/>
      </c>
      <c r="I4349" s="132" t="str">
        <f t="shared" si="488"/>
        <v/>
      </c>
      <c r="R4349" s="132" t="str">
        <f>IFERROR(VLOOKUP(Q4349,PROVEEDORES!$A$2:$B$100,2,0),"")</f>
        <v/>
      </c>
      <c r="U4349" s="127" t="str">
        <f>IFERROR(VLOOKUP(V4349,TRANSPORTE!$A$4:$B$99,2,0),"")</f>
        <v/>
      </c>
      <c r="Y4349" s="127" t="str">
        <f>IFERROR(VLOOKUP(V4349,TRANSPORTE!$A$4:$C$99,3,0),"")</f>
        <v/>
      </c>
      <c r="Z4349" s="127" t="str">
        <f>IFERROR(VLOOKUP(V4349,TRANSPORTE!$A$4:$D$99,4,0),"")</f>
        <v/>
      </c>
      <c r="AA4349" s="127" t="str">
        <f>IFERROR(VLOOKUP(V4349,TRANSPORTE!$A$4:$E$99,5,0),"")</f>
        <v/>
      </c>
      <c r="AB4349" s="127" t="str">
        <f t="shared" si="490"/>
        <v/>
      </c>
      <c r="AC4349" s="127" t="str">
        <f t="shared" si="489"/>
        <v/>
      </c>
      <c r="AE4349" s="132" t="str">
        <f t="shared" si="487"/>
        <v/>
      </c>
      <c r="AH4349" s="127" t="str">
        <f t="shared" si="486"/>
        <v/>
      </c>
    </row>
    <row r="4350" spans="2:34" x14ac:dyDescent="0.3">
      <c r="B4350" s="127" t="str">
        <f t="shared" si="484"/>
        <v/>
      </c>
      <c r="C4350" s="127" t="str">
        <f t="shared" si="485"/>
        <v/>
      </c>
      <c r="E4350" s="159"/>
      <c r="F4350" s="148" t="str">
        <f>IFERROR(VLOOKUP(CONCATENATE(G4350,E4350),LOTES!$A$6:$D$1002,4,0),"")</f>
        <v/>
      </c>
      <c r="H4350" s="136" t="str">
        <f>IFERROR(VLOOKUP(CONCATENATE(G4350,E4350),LOTES!$A$6:$F$1000,6,0),"")</f>
        <v/>
      </c>
      <c r="I4350" s="132" t="str">
        <f t="shared" si="488"/>
        <v/>
      </c>
      <c r="R4350" s="132" t="str">
        <f>IFERROR(VLOOKUP(Q4350,PROVEEDORES!$A$2:$B$100,2,0),"")</f>
        <v/>
      </c>
      <c r="U4350" s="127" t="str">
        <f>IFERROR(VLOOKUP(V4350,TRANSPORTE!$A$4:$B$99,2,0),"")</f>
        <v/>
      </c>
      <c r="Y4350" s="127" t="str">
        <f>IFERROR(VLOOKUP(V4350,TRANSPORTE!$A$4:$C$99,3,0),"")</f>
        <v/>
      </c>
      <c r="Z4350" s="127" t="str">
        <f>IFERROR(VLOOKUP(V4350,TRANSPORTE!$A$4:$D$99,4,0),"")</f>
        <v/>
      </c>
      <c r="AA4350" s="127" t="str">
        <f>IFERROR(VLOOKUP(V4350,TRANSPORTE!$A$4:$E$99,5,0),"")</f>
        <v/>
      </c>
      <c r="AB4350" s="127" t="str">
        <f t="shared" si="490"/>
        <v/>
      </c>
      <c r="AC4350" s="127" t="str">
        <f t="shared" si="489"/>
        <v/>
      </c>
      <c r="AE4350" s="132" t="str">
        <f t="shared" si="487"/>
        <v/>
      </c>
      <c r="AH4350" s="127" t="str">
        <f t="shared" si="486"/>
        <v/>
      </c>
    </row>
    <row r="4351" spans="2:34" x14ac:dyDescent="0.3">
      <c r="B4351" s="127" t="str">
        <f t="shared" ref="B4351:B4414" si="491">CONCATENATE(A4351,AB4351)</f>
        <v/>
      </c>
      <c r="C4351" s="127" t="str">
        <f t="shared" ref="C4351:C4414" si="492">CONCATENATE(N4351,I4351)</f>
        <v/>
      </c>
      <c r="E4351" s="159"/>
      <c r="F4351" s="148" t="str">
        <f>IFERROR(VLOOKUP(CONCATENATE(G4351,E4351),LOTES!$A$6:$D$1002,4,0),"")</f>
        <v/>
      </c>
      <c r="H4351" s="136" t="str">
        <f>IFERROR(VLOOKUP(CONCATENATE(G4351,E4351),LOTES!$A$6:$F$1000,6,0),"")</f>
        <v/>
      </c>
      <c r="I4351" s="132" t="str">
        <f t="shared" si="488"/>
        <v/>
      </c>
      <c r="R4351" s="132" t="str">
        <f>IFERROR(VLOOKUP(Q4351,PROVEEDORES!$A$2:$B$100,2,0),"")</f>
        <v/>
      </c>
      <c r="U4351" s="127" t="str">
        <f>IFERROR(VLOOKUP(V4351,TRANSPORTE!$A$4:$B$99,2,0),"")</f>
        <v/>
      </c>
      <c r="Y4351" s="127" t="str">
        <f>IFERROR(VLOOKUP(V4351,TRANSPORTE!$A$4:$C$99,3,0),"")</f>
        <v/>
      </c>
      <c r="Z4351" s="127" t="str">
        <f>IFERROR(VLOOKUP(V4351,TRANSPORTE!$A$4:$D$99,4,0),"")</f>
        <v/>
      </c>
      <c r="AA4351" s="127" t="str">
        <f>IFERROR(VLOOKUP(V4351,TRANSPORTE!$A$4:$E$99,5,0),"")</f>
        <v/>
      </c>
      <c r="AB4351" s="127" t="str">
        <f t="shared" si="490"/>
        <v/>
      </c>
      <c r="AC4351" s="127" t="str">
        <f t="shared" si="489"/>
        <v/>
      </c>
      <c r="AE4351" s="132" t="str">
        <f t="shared" si="487"/>
        <v/>
      </c>
      <c r="AH4351" s="127" t="str">
        <f t="shared" ref="AH4351:AH4414" si="493">CONCATENATE(N4351,F4351)</f>
        <v/>
      </c>
    </row>
    <row r="4352" spans="2:34" x14ac:dyDescent="0.3">
      <c r="B4352" s="127" t="str">
        <f t="shared" si="491"/>
        <v/>
      </c>
      <c r="C4352" s="127" t="str">
        <f t="shared" si="492"/>
        <v/>
      </c>
      <c r="E4352" s="159"/>
      <c r="F4352" s="148" t="str">
        <f>IFERROR(VLOOKUP(CONCATENATE(G4352,E4352),LOTES!$A$6:$D$1002,4,0),"")</f>
        <v/>
      </c>
      <c r="H4352" s="136" t="str">
        <f>IFERROR(VLOOKUP(CONCATENATE(G4352,E4352),LOTES!$A$6:$F$1000,6,0),"")</f>
        <v/>
      </c>
      <c r="I4352" s="132" t="str">
        <f t="shared" si="488"/>
        <v/>
      </c>
      <c r="R4352" s="132" t="str">
        <f>IFERROR(VLOOKUP(Q4352,PROVEEDORES!$A$2:$B$100,2,0),"")</f>
        <v/>
      </c>
      <c r="U4352" s="127" t="str">
        <f>IFERROR(VLOOKUP(V4352,TRANSPORTE!$A$4:$B$99,2,0),"")</f>
        <v/>
      </c>
      <c r="Y4352" s="127" t="str">
        <f>IFERROR(VLOOKUP(V4352,TRANSPORTE!$A$4:$C$99,3,0),"")</f>
        <v/>
      </c>
      <c r="Z4352" s="127" t="str">
        <f>IFERROR(VLOOKUP(V4352,TRANSPORTE!$A$4:$D$99,4,0),"")</f>
        <v/>
      </c>
      <c r="AA4352" s="127" t="str">
        <f>IFERROR(VLOOKUP(V4352,TRANSPORTE!$A$4:$E$99,5,0),"")</f>
        <v/>
      </c>
      <c r="AB4352" s="127" t="str">
        <f t="shared" si="490"/>
        <v/>
      </c>
      <c r="AC4352" s="127" t="str">
        <f t="shared" si="489"/>
        <v/>
      </c>
      <c r="AE4352" s="132" t="str">
        <f t="shared" si="487"/>
        <v/>
      </c>
      <c r="AH4352" s="127" t="str">
        <f t="shared" si="493"/>
        <v/>
      </c>
    </row>
    <row r="4353" spans="2:34" x14ac:dyDescent="0.3">
      <c r="B4353" s="127" t="str">
        <f t="shared" si="491"/>
        <v/>
      </c>
      <c r="C4353" s="127" t="str">
        <f t="shared" si="492"/>
        <v/>
      </c>
      <c r="E4353" s="159"/>
      <c r="F4353" s="148" t="str">
        <f>IFERROR(VLOOKUP(CONCATENATE(G4353,E4353),LOTES!$A$6:$D$1002,4,0),"")</f>
        <v/>
      </c>
      <c r="H4353" s="136" t="str">
        <f>IFERROR(VLOOKUP(CONCATENATE(G4353,E4353),LOTES!$A$6:$F$1000,6,0),"")</f>
        <v/>
      </c>
      <c r="I4353" s="132" t="str">
        <f t="shared" si="488"/>
        <v/>
      </c>
      <c r="R4353" s="132" t="str">
        <f>IFERROR(VLOOKUP(Q4353,PROVEEDORES!$A$2:$B$100,2,0),"")</f>
        <v/>
      </c>
      <c r="U4353" s="127" t="str">
        <f>IFERROR(VLOOKUP(V4353,TRANSPORTE!$A$4:$B$99,2,0),"")</f>
        <v/>
      </c>
      <c r="Y4353" s="127" t="str">
        <f>IFERROR(VLOOKUP(V4353,TRANSPORTE!$A$4:$C$99,3,0),"")</f>
        <v/>
      </c>
      <c r="Z4353" s="127" t="str">
        <f>IFERROR(VLOOKUP(V4353,TRANSPORTE!$A$4:$D$99,4,0),"")</f>
        <v/>
      </c>
      <c r="AA4353" s="127" t="str">
        <f>IFERROR(VLOOKUP(V4353,TRANSPORTE!$A$4:$E$99,5,0),"")</f>
        <v/>
      </c>
      <c r="AB4353" s="127" t="str">
        <f t="shared" si="490"/>
        <v/>
      </c>
      <c r="AC4353" s="127" t="str">
        <f t="shared" si="489"/>
        <v/>
      </c>
      <c r="AE4353" s="132" t="str">
        <f t="shared" si="487"/>
        <v/>
      </c>
      <c r="AH4353" s="127" t="str">
        <f t="shared" si="493"/>
        <v/>
      </c>
    </row>
    <row r="4354" spans="2:34" x14ac:dyDescent="0.3">
      <c r="B4354" s="127" t="str">
        <f t="shared" si="491"/>
        <v/>
      </c>
      <c r="C4354" s="127" t="str">
        <f t="shared" si="492"/>
        <v/>
      </c>
      <c r="E4354" s="159"/>
      <c r="F4354" s="148" t="str">
        <f>IFERROR(VLOOKUP(CONCATENATE(G4354,E4354),LOTES!$A$6:$D$1002,4,0),"")</f>
        <v/>
      </c>
      <c r="H4354" s="136" t="str">
        <f>IFERROR(VLOOKUP(CONCATENATE(G4354,E4354),LOTES!$A$6:$F$1000,6,0),"")</f>
        <v/>
      </c>
      <c r="I4354" s="132" t="str">
        <f t="shared" si="488"/>
        <v/>
      </c>
      <c r="R4354" s="132" t="str">
        <f>IFERROR(VLOOKUP(Q4354,PROVEEDORES!$A$2:$B$100,2,0),"")</f>
        <v/>
      </c>
      <c r="U4354" s="127" t="str">
        <f>IFERROR(VLOOKUP(V4354,TRANSPORTE!$A$4:$B$99,2,0),"")</f>
        <v/>
      </c>
      <c r="Y4354" s="127" t="str">
        <f>IFERROR(VLOOKUP(V4354,TRANSPORTE!$A$4:$C$99,3,0),"")</f>
        <v/>
      </c>
      <c r="Z4354" s="127" t="str">
        <f>IFERROR(VLOOKUP(V4354,TRANSPORTE!$A$4:$D$99,4,0),"")</f>
        <v/>
      </c>
      <c r="AA4354" s="127" t="str">
        <f>IFERROR(VLOOKUP(V4354,TRANSPORTE!$A$4:$E$99,5,0),"")</f>
        <v/>
      </c>
      <c r="AB4354" s="127" t="str">
        <f t="shared" si="490"/>
        <v/>
      </c>
      <c r="AC4354" s="127" t="str">
        <f t="shared" si="489"/>
        <v/>
      </c>
      <c r="AE4354" s="132" t="str">
        <f t="shared" ref="AE4354:AE4417" si="494">IF(N4354&lt;&gt;"",IF(N4354=N4353,AE4353,AE4353+1),"")</f>
        <v/>
      </c>
      <c r="AH4354" s="127" t="str">
        <f t="shared" si="493"/>
        <v/>
      </c>
    </row>
    <row r="4355" spans="2:34" x14ac:dyDescent="0.3">
      <c r="B4355" s="127" t="str">
        <f t="shared" si="491"/>
        <v/>
      </c>
      <c r="C4355" s="127" t="str">
        <f t="shared" si="492"/>
        <v/>
      </c>
      <c r="E4355" s="159"/>
      <c r="F4355" s="148" t="str">
        <f>IFERROR(VLOOKUP(CONCATENATE(G4355,E4355),LOTES!$A$6:$D$1002,4,0),"")</f>
        <v/>
      </c>
      <c r="H4355" s="136" t="str">
        <f>IFERROR(VLOOKUP(CONCATENATE(G4355,E4355),LOTES!$A$6:$F$1000,6,0),"")</f>
        <v/>
      </c>
      <c r="I4355" s="132" t="str">
        <f t="shared" si="488"/>
        <v/>
      </c>
      <c r="R4355" s="132" t="str">
        <f>IFERROR(VLOOKUP(Q4355,PROVEEDORES!$A$2:$B$100,2,0),"")</f>
        <v/>
      </c>
      <c r="U4355" s="127" t="str">
        <f>IFERROR(VLOOKUP(V4355,TRANSPORTE!$A$4:$B$99,2,0),"")</f>
        <v/>
      </c>
      <c r="Y4355" s="127" t="str">
        <f>IFERROR(VLOOKUP(V4355,TRANSPORTE!$A$4:$C$99,3,0),"")</f>
        <v/>
      </c>
      <c r="Z4355" s="127" t="str">
        <f>IFERROR(VLOOKUP(V4355,TRANSPORTE!$A$4:$D$99,4,0),"")</f>
        <v/>
      </c>
      <c r="AA4355" s="127" t="str">
        <f>IFERROR(VLOOKUP(V4355,TRANSPORTE!$A$4:$E$99,5,0),"")</f>
        <v/>
      </c>
      <c r="AB4355" s="127" t="str">
        <f t="shared" si="490"/>
        <v/>
      </c>
      <c r="AC4355" s="127" t="str">
        <f t="shared" si="489"/>
        <v/>
      </c>
      <c r="AE4355" s="132" t="str">
        <f t="shared" si="494"/>
        <v/>
      </c>
      <c r="AH4355" s="127" t="str">
        <f t="shared" si="493"/>
        <v/>
      </c>
    </row>
    <row r="4356" spans="2:34" x14ac:dyDescent="0.3">
      <c r="B4356" s="127" t="str">
        <f t="shared" si="491"/>
        <v/>
      </c>
      <c r="C4356" s="127" t="str">
        <f t="shared" si="492"/>
        <v/>
      </c>
      <c r="E4356" s="159"/>
      <c r="F4356" s="148" t="str">
        <f>IFERROR(VLOOKUP(CONCATENATE(G4356,E4356),LOTES!$A$6:$D$1002,4,0),"")</f>
        <v/>
      </c>
      <c r="H4356" s="136" t="str">
        <f>IFERROR(VLOOKUP(CONCATENATE(G4356,E4356),LOTES!$A$6:$F$1000,6,0),"")</f>
        <v/>
      </c>
      <c r="I4356" s="132" t="str">
        <f t="shared" si="488"/>
        <v/>
      </c>
      <c r="R4356" s="132" t="str">
        <f>IFERROR(VLOOKUP(Q4356,PROVEEDORES!$A$2:$B$100,2,0),"")</f>
        <v/>
      </c>
      <c r="U4356" s="127" t="str">
        <f>IFERROR(VLOOKUP(V4356,TRANSPORTE!$A$4:$B$99,2,0),"")</f>
        <v/>
      </c>
      <c r="Y4356" s="127" t="str">
        <f>IFERROR(VLOOKUP(V4356,TRANSPORTE!$A$4:$C$99,3,0),"")</f>
        <v/>
      </c>
      <c r="Z4356" s="127" t="str">
        <f>IFERROR(VLOOKUP(V4356,TRANSPORTE!$A$4:$D$99,4,0),"")</f>
        <v/>
      </c>
      <c r="AA4356" s="127" t="str">
        <f>IFERROR(VLOOKUP(V4356,TRANSPORTE!$A$4:$E$99,5,0),"")</f>
        <v/>
      </c>
      <c r="AB4356" s="127" t="str">
        <f t="shared" si="490"/>
        <v/>
      </c>
      <c r="AC4356" s="127" t="str">
        <f t="shared" si="489"/>
        <v/>
      </c>
      <c r="AE4356" s="132" t="str">
        <f t="shared" si="494"/>
        <v/>
      </c>
      <c r="AH4356" s="127" t="str">
        <f t="shared" si="493"/>
        <v/>
      </c>
    </row>
    <row r="4357" spans="2:34" x14ac:dyDescent="0.3">
      <c r="B4357" s="127" t="str">
        <f t="shared" si="491"/>
        <v/>
      </c>
      <c r="C4357" s="127" t="str">
        <f t="shared" si="492"/>
        <v/>
      </c>
      <c r="E4357" s="159"/>
      <c r="F4357" s="148" t="str">
        <f>IFERROR(VLOOKUP(CONCATENATE(G4357,E4357),LOTES!$A$6:$D$1002,4,0),"")</f>
        <v/>
      </c>
      <c r="H4357" s="136" t="str">
        <f>IFERROR(VLOOKUP(CONCATENATE(G4357,E4357),LOTES!$A$6:$F$1000,6,0),"")</f>
        <v/>
      </c>
      <c r="I4357" s="132" t="str">
        <f t="shared" si="488"/>
        <v/>
      </c>
      <c r="R4357" s="132" t="str">
        <f>IFERROR(VLOOKUP(Q4357,PROVEEDORES!$A$2:$B$100,2,0),"")</f>
        <v/>
      </c>
      <c r="U4357" s="127" t="str">
        <f>IFERROR(VLOOKUP(V4357,TRANSPORTE!$A$4:$B$99,2,0),"")</f>
        <v/>
      </c>
      <c r="Y4357" s="127" t="str">
        <f>IFERROR(VLOOKUP(V4357,TRANSPORTE!$A$4:$C$99,3,0),"")</f>
        <v/>
      </c>
      <c r="Z4357" s="127" t="str">
        <f>IFERROR(VLOOKUP(V4357,TRANSPORTE!$A$4:$D$99,4,0),"")</f>
        <v/>
      </c>
      <c r="AA4357" s="127" t="str">
        <f>IFERROR(VLOOKUP(V4357,TRANSPORTE!$A$4:$E$99,5,0),"")</f>
        <v/>
      </c>
      <c r="AB4357" s="127" t="str">
        <f t="shared" si="490"/>
        <v/>
      </c>
      <c r="AC4357" s="127" t="str">
        <f t="shared" si="489"/>
        <v/>
      </c>
      <c r="AE4357" s="132" t="str">
        <f t="shared" si="494"/>
        <v/>
      </c>
      <c r="AH4357" s="127" t="str">
        <f t="shared" si="493"/>
        <v/>
      </c>
    </row>
    <row r="4358" spans="2:34" x14ac:dyDescent="0.3">
      <c r="B4358" s="127" t="str">
        <f t="shared" si="491"/>
        <v/>
      </c>
      <c r="C4358" s="127" t="str">
        <f t="shared" si="492"/>
        <v/>
      </c>
      <c r="E4358" s="159"/>
      <c r="F4358" s="148" t="str">
        <f>IFERROR(VLOOKUP(CONCATENATE(G4358,E4358),LOTES!$A$6:$D$1002,4,0),"")</f>
        <v/>
      </c>
      <c r="H4358" s="136" t="str">
        <f>IFERROR(VLOOKUP(CONCATENATE(G4358,E4358),LOTES!$A$6:$F$1000,6,0),"")</f>
        <v/>
      </c>
      <c r="I4358" s="132" t="str">
        <f t="shared" ref="I4358:I4421" si="495">IF(E4358&lt;&gt;"",IFERROR(IF(N4358&lt;&gt;N4357,1,IF(E4358=E4357,I4357,I4357+1)),""),"")</f>
        <v/>
      </c>
      <c r="R4358" s="132" t="str">
        <f>IFERROR(VLOOKUP(Q4358,PROVEEDORES!$A$2:$B$100,2,0),"")</f>
        <v/>
      </c>
      <c r="U4358" s="127" t="str">
        <f>IFERROR(VLOOKUP(V4358,TRANSPORTE!$A$4:$B$99,2,0),"")</f>
        <v/>
      </c>
      <c r="Y4358" s="127" t="str">
        <f>IFERROR(VLOOKUP(V4358,TRANSPORTE!$A$4:$C$99,3,0),"")</f>
        <v/>
      </c>
      <c r="Z4358" s="127" t="str">
        <f>IFERROR(VLOOKUP(V4358,TRANSPORTE!$A$4:$D$99,4,0),"")</f>
        <v/>
      </c>
      <c r="AA4358" s="127" t="str">
        <f>IFERROR(VLOOKUP(V4358,TRANSPORTE!$A$4:$E$99,5,0),"")</f>
        <v/>
      </c>
      <c r="AB4358" s="127" t="str">
        <f t="shared" si="490"/>
        <v/>
      </c>
      <c r="AC4358" s="127" t="str">
        <f t="shared" ref="AC4358:AC4421" si="496">IF(N4358&lt;&gt;"",1,"")</f>
        <v/>
      </c>
      <c r="AE4358" s="132" t="str">
        <f t="shared" si="494"/>
        <v/>
      </c>
      <c r="AH4358" s="127" t="str">
        <f t="shared" si="493"/>
        <v/>
      </c>
    </row>
    <row r="4359" spans="2:34" x14ac:dyDescent="0.3">
      <c r="B4359" s="127" t="str">
        <f t="shared" si="491"/>
        <v/>
      </c>
      <c r="C4359" s="127" t="str">
        <f t="shared" si="492"/>
        <v/>
      </c>
      <c r="E4359" s="159"/>
      <c r="F4359" s="148" t="str">
        <f>IFERROR(VLOOKUP(CONCATENATE(G4359,E4359),LOTES!$A$6:$D$1002,4,0),"")</f>
        <v/>
      </c>
      <c r="H4359" s="136" t="str">
        <f>IFERROR(VLOOKUP(CONCATENATE(G4359,E4359),LOTES!$A$6:$F$1000,6,0),"")</f>
        <v/>
      </c>
      <c r="I4359" s="132" t="str">
        <f t="shared" si="495"/>
        <v/>
      </c>
      <c r="R4359" s="132" t="str">
        <f>IFERROR(VLOOKUP(Q4359,PROVEEDORES!$A$2:$B$100,2,0),"")</f>
        <v/>
      </c>
      <c r="U4359" s="127" t="str">
        <f>IFERROR(VLOOKUP(V4359,TRANSPORTE!$A$4:$B$99,2,0),"")</f>
        <v/>
      </c>
      <c r="Y4359" s="127" t="str">
        <f>IFERROR(VLOOKUP(V4359,TRANSPORTE!$A$4:$C$99,3,0),"")</f>
        <v/>
      </c>
      <c r="Z4359" s="127" t="str">
        <f>IFERROR(VLOOKUP(V4359,TRANSPORTE!$A$4:$D$99,4,0),"")</f>
        <v/>
      </c>
      <c r="AA4359" s="127" t="str">
        <f>IFERROR(VLOOKUP(V4359,TRANSPORTE!$A$4:$E$99,5,0),"")</f>
        <v/>
      </c>
      <c r="AB4359" s="127" t="str">
        <f t="shared" si="490"/>
        <v/>
      </c>
      <c r="AC4359" s="127" t="str">
        <f t="shared" si="496"/>
        <v/>
      </c>
      <c r="AE4359" s="132" t="str">
        <f t="shared" si="494"/>
        <v/>
      </c>
      <c r="AH4359" s="127" t="str">
        <f t="shared" si="493"/>
        <v/>
      </c>
    </row>
    <row r="4360" spans="2:34" x14ac:dyDescent="0.3">
      <c r="B4360" s="127" t="str">
        <f t="shared" si="491"/>
        <v/>
      </c>
      <c r="C4360" s="127" t="str">
        <f t="shared" si="492"/>
        <v/>
      </c>
      <c r="E4360" s="159"/>
      <c r="F4360" s="148" t="str">
        <f>IFERROR(VLOOKUP(CONCATENATE(G4360,E4360),LOTES!$A$6:$D$1002,4,0),"")</f>
        <v/>
      </c>
      <c r="H4360" s="136" t="str">
        <f>IFERROR(VLOOKUP(CONCATENATE(G4360,E4360),LOTES!$A$6:$F$1000,6,0),"")</f>
        <v/>
      </c>
      <c r="I4360" s="132" t="str">
        <f t="shared" si="495"/>
        <v/>
      </c>
      <c r="R4360" s="132" t="str">
        <f>IFERROR(VLOOKUP(Q4360,PROVEEDORES!$A$2:$B$100,2,0),"")</f>
        <v/>
      </c>
      <c r="U4360" s="127" t="str">
        <f>IFERROR(VLOOKUP(V4360,TRANSPORTE!$A$4:$B$99,2,0),"")</f>
        <v/>
      </c>
      <c r="Y4360" s="127" t="str">
        <f>IFERROR(VLOOKUP(V4360,TRANSPORTE!$A$4:$C$99,3,0),"")</f>
        <v/>
      </c>
      <c r="Z4360" s="127" t="str">
        <f>IFERROR(VLOOKUP(V4360,TRANSPORTE!$A$4:$D$99,4,0),"")</f>
        <v/>
      </c>
      <c r="AA4360" s="127" t="str">
        <f>IFERROR(VLOOKUP(V4360,TRANSPORTE!$A$4:$E$99,5,0),"")</f>
        <v/>
      </c>
      <c r="AB4360" s="127" t="str">
        <f t="shared" si="490"/>
        <v/>
      </c>
      <c r="AC4360" s="127" t="str">
        <f t="shared" si="496"/>
        <v/>
      </c>
      <c r="AE4360" s="132" t="str">
        <f t="shared" si="494"/>
        <v/>
      </c>
      <c r="AH4360" s="127" t="str">
        <f t="shared" si="493"/>
        <v/>
      </c>
    </row>
    <row r="4361" spans="2:34" x14ac:dyDescent="0.3">
      <c r="B4361" s="127" t="str">
        <f t="shared" si="491"/>
        <v/>
      </c>
      <c r="C4361" s="127" t="str">
        <f t="shared" si="492"/>
        <v/>
      </c>
      <c r="E4361" s="159"/>
      <c r="F4361" s="148" t="str">
        <f>IFERROR(VLOOKUP(CONCATENATE(G4361,E4361),LOTES!$A$6:$D$1002,4,0),"")</f>
        <v/>
      </c>
      <c r="H4361" s="136" t="str">
        <f>IFERROR(VLOOKUP(CONCATENATE(G4361,E4361),LOTES!$A$6:$F$1000,6,0),"")</f>
        <v/>
      </c>
      <c r="I4361" s="132" t="str">
        <f t="shared" si="495"/>
        <v/>
      </c>
      <c r="R4361" s="132" t="str">
        <f>IFERROR(VLOOKUP(Q4361,PROVEEDORES!$A$2:$B$100,2,0),"")</f>
        <v/>
      </c>
      <c r="U4361" s="127" t="str">
        <f>IFERROR(VLOOKUP(V4361,TRANSPORTE!$A$4:$B$99,2,0),"")</f>
        <v/>
      </c>
      <c r="Y4361" s="127" t="str">
        <f>IFERROR(VLOOKUP(V4361,TRANSPORTE!$A$4:$C$99,3,0),"")</f>
        <v/>
      </c>
      <c r="Z4361" s="127" t="str">
        <f>IFERROR(VLOOKUP(V4361,TRANSPORTE!$A$4:$D$99,4,0),"")</f>
        <v/>
      </c>
      <c r="AA4361" s="127" t="str">
        <f>IFERROR(VLOOKUP(V4361,TRANSPORTE!$A$4:$E$99,5,0),"")</f>
        <v/>
      </c>
      <c r="AB4361" s="127" t="str">
        <f t="shared" si="490"/>
        <v/>
      </c>
      <c r="AC4361" s="127" t="str">
        <f t="shared" si="496"/>
        <v/>
      </c>
      <c r="AE4361" s="132" t="str">
        <f t="shared" si="494"/>
        <v/>
      </c>
      <c r="AH4361" s="127" t="str">
        <f t="shared" si="493"/>
        <v/>
      </c>
    </row>
    <row r="4362" spans="2:34" x14ac:dyDescent="0.3">
      <c r="B4362" s="127" t="str">
        <f t="shared" si="491"/>
        <v/>
      </c>
      <c r="C4362" s="127" t="str">
        <f t="shared" si="492"/>
        <v/>
      </c>
      <c r="E4362" s="159"/>
      <c r="F4362" s="148" t="str">
        <f>IFERROR(VLOOKUP(CONCATENATE(G4362,E4362),LOTES!$A$6:$D$1002,4,0),"")</f>
        <v/>
      </c>
      <c r="H4362" s="136" t="str">
        <f>IFERROR(VLOOKUP(CONCATENATE(G4362,E4362),LOTES!$A$6:$F$1000,6,0),"")</f>
        <v/>
      </c>
      <c r="I4362" s="132" t="str">
        <f t="shared" si="495"/>
        <v/>
      </c>
      <c r="R4362" s="132" t="str">
        <f>IFERROR(VLOOKUP(Q4362,PROVEEDORES!$A$2:$B$100,2,0),"")</f>
        <v/>
      </c>
      <c r="U4362" s="127" t="str">
        <f>IFERROR(VLOOKUP(V4362,TRANSPORTE!$A$4:$B$99,2,0),"")</f>
        <v/>
      </c>
      <c r="Y4362" s="127" t="str">
        <f>IFERROR(VLOOKUP(V4362,TRANSPORTE!$A$4:$C$99,3,0),"")</f>
        <v/>
      </c>
      <c r="Z4362" s="127" t="str">
        <f>IFERROR(VLOOKUP(V4362,TRANSPORTE!$A$4:$D$99,4,0),"")</f>
        <v/>
      </c>
      <c r="AA4362" s="127" t="str">
        <f>IFERROR(VLOOKUP(V4362,TRANSPORTE!$A$4:$E$99,5,0),"")</f>
        <v/>
      </c>
      <c r="AB4362" s="127" t="str">
        <f t="shared" si="490"/>
        <v/>
      </c>
      <c r="AC4362" s="127" t="str">
        <f t="shared" si="496"/>
        <v/>
      </c>
      <c r="AE4362" s="132" t="str">
        <f t="shared" si="494"/>
        <v/>
      </c>
      <c r="AH4362" s="127" t="str">
        <f t="shared" si="493"/>
        <v/>
      </c>
    </row>
    <row r="4363" spans="2:34" x14ac:dyDescent="0.3">
      <c r="B4363" s="127" t="str">
        <f t="shared" si="491"/>
        <v/>
      </c>
      <c r="C4363" s="127" t="str">
        <f t="shared" si="492"/>
        <v/>
      </c>
      <c r="E4363" s="159"/>
      <c r="F4363" s="148" t="str">
        <f>IFERROR(VLOOKUP(CONCATENATE(G4363,E4363),LOTES!$A$6:$D$1002,4,0),"")</f>
        <v/>
      </c>
      <c r="H4363" s="136" t="str">
        <f>IFERROR(VLOOKUP(CONCATENATE(G4363,E4363),LOTES!$A$6:$F$1000,6,0),"")</f>
        <v/>
      </c>
      <c r="I4363" s="132" t="str">
        <f t="shared" si="495"/>
        <v/>
      </c>
      <c r="R4363" s="132" t="str">
        <f>IFERROR(VLOOKUP(Q4363,PROVEEDORES!$A$2:$B$100,2,0),"")</f>
        <v/>
      </c>
      <c r="U4363" s="127" t="str">
        <f>IFERROR(VLOOKUP(V4363,TRANSPORTE!$A$4:$B$99,2,0),"")</f>
        <v/>
      </c>
      <c r="Y4363" s="127" t="str">
        <f>IFERROR(VLOOKUP(V4363,TRANSPORTE!$A$4:$C$99,3,0),"")</f>
        <v/>
      </c>
      <c r="Z4363" s="127" t="str">
        <f>IFERROR(VLOOKUP(V4363,TRANSPORTE!$A$4:$D$99,4,0),"")</f>
        <v/>
      </c>
      <c r="AA4363" s="127" t="str">
        <f>IFERROR(VLOOKUP(V4363,TRANSPORTE!$A$4:$E$99,5,0),"")</f>
        <v/>
      </c>
      <c r="AB4363" s="127" t="str">
        <f t="shared" ref="AB4363:AB4426" si="497">IF(N4363&lt;&gt;"",IF(A4363&lt;&gt;A4362,1,IF(N4363=N4362,AB4362,AB4362+1)),"")</f>
        <v/>
      </c>
      <c r="AC4363" s="127" t="str">
        <f t="shared" si="496"/>
        <v/>
      </c>
      <c r="AE4363" s="132" t="str">
        <f t="shared" si="494"/>
        <v/>
      </c>
      <c r="AH4363" s="127" t="str">
        <f t="shared" si="493"/>
        <v/>
      </c>
    </row>
    <row r="4364" spans="2:34" x14ac:dyDescent="0.3">
      <c r="B4364" s="127" t="str">
        <f t="shared" si="491"/>
        <v/>
      </c>
      <c r="C4364" s="127" t="str">
        <f t="shared" si="492"/>
        <v/>
      </c>
      <c r="E4364" s="159"/>
      <c r="F4364" s="148" t="str">
        <f>IFERROR(VLOOKUP(CONCATENATE(G4364,E4364),LOTES!$A$6:$D$1002,4,0),"")</f>
        <v/>
      </c>
      <c r="H4364" s="136" t="str">
        <f>IFERROR(VLOOKUP(CONCATENATE(G4364,E4364),LOTES!$A$6:$F$1000,6,0),"")</f>
        <v/>
      </c>
      <c r="I4364" s="132" t="str">
        <f t="shared" si="495"/>
        <v/>
      </c>
      <c r="R4364" s="132" t="str">
        <f>IFERROR(VLOOKUP(Q4364,PROVEEDORES!$A$2:$B$100,2,0),"")</f>
        <v/>
      </c>
      <c r="U4364" s="127" t="str">
        <f>IFERROR(VLOOKUP(V4364,TRANSPORTE!$A$4:$B$99,2,0),"")</f>
        <v/>
      </c>
      <c r="Y4364" s="127" t="str">
        <f>IFERROR(VLOOKUP(V4364,TRANSPORTE!$A$4:$C$99,3,0),"")</f>
        <v/>
      </c>
      <c r="Z4364" s="127" t="str">
        <f>IFERROR(VLOOKUP(V4364,TRANSPORTE!$A$4:$D$99,4,0),"")</f>
        <v/>
      </c>
      <c r="AA4364" s="127" t="str">
        <f>IFERROR(VLOOKUP(V4364,TRANSPORTE!$A$4:$E$99,5,0),"")</f>
        <v/>
      </c>
      <c r="AB4364" s="127" t="str">
        <f t="shared" si="497"/>
        <v/>
      </c>
      <c r="AC4364" s="127" t="str">
        <f t="shared" si="496"/>
        <v/>
      </c>
      <c r="AE4364" s="132" t="str">
        <f t="shared" si="494"/>
        <v/>
      </c>
      <c r="AH4364" s="127" t="str">
        <f t="shared" si="493"/>
        <v/>
      </c>
    </row>
    <row r="4365" spans="2:34" x14ac:dyDescent="0.3">
      <c r="B4365" s="127" t="str">
        <f t="shared" si="491"/>
        <v/>
      </c>
      <c r="C4365" s="127" t="str">
        <f t="shared" si="492"/>
        <v/>
      </c>
      <c r="E4365" s="159"/>
      <c r="F4365" s="148" t="str">
        <f>IFERROR(VLOOKUP(CONCATENATE(G4365,E4365),LOTES!$A$6:$D$1002,4,0),"")</f>
        <v/>
      </c>
      <c r="H4365" s="136" t="str">
        <f>IFERROR(VLOOKUP(CONCATENATE(G4365,E4365),LOTES!$A$6:$F$1000,6,0),"")</f>
        <v/>
      </c>
      <c r="I4365" s="132" t="str">
        <f t="shared" si="495"/>
        <v/>
      </c>
      <c r="R4365" s="132" t="str">
        <f>IFERROR(VLOOKUP(Q4365,PROVEEDORES!$A$2:$B$100,2,0),"")</f>
        <v/>
      </c>
      <c r="U4365" s="127" t="str">
        <f>IFERROR(VLOOKUP(V4365,TRANSPORTE!$A$4:$B$99,2,0),"")</f>
        <v/>
      </c>
      <c r="Y4365" s="127" t="str">
        <f>IFERROR(VLOOKUP(V4365,TRANSPORTE!$A$4:$C$99,3,0),"")</f>
        <v/>
      </c>
      <c r="Z4365" s="127" t="str">
        <f>IFERROR(VLOOKUP(V4365,TRANSPORTE!$A$4:$D$99,4,0),"")</f>
        <v/>
      </c>
      <c r="AA4365" s="127" t="str">
        <f>IFERROR(VLOOKUP(V4365,TRANSPORTE!$A$4:$E$99,5,0),"")</f>
        <v/>
      </c>
      <c r="AB4365" s="127" t="str">
        <f t="shared" si="497"/>
        <v/>
      </c>
      <c r="AC4365" s="127" t="str">
        <f t="shared" si="496"/>
        <v/>
      </c>
      <c r="AE4365" s="132" t="str">
        <f t="shared" si="494"/>
        <v/>
      </c>
      <c r="AH4365" s="127" t="str">
        <f t="shared" si="493"/>
        <v/>
      </c>
    </row>
    <row r="4366" spans="2:34" x14ac:dyDescent="0.3">
      <c r="B4366" s="127" t="str">
        <f t="shared" si="491"/>
        <v/>
      </c>
      <c r="C4366" s="127" t="str">
        <f t="shared" si="492"/>
        <v/>
      </c>
      <c r="E4366" s="159"/>
      <c r="F4366" s="148" t="str">
        <f>IFERROR(VLOOKUP(CONCATENATE(G4366,E4366),LOTES!$A$6:$D$1002,4,0),"")</f>
        <v/>
      </c>
      <c r="H4366" s="136" t="str">
        <f>IFERROR(VLOOKUP(CONCATENATE(G4366,E4366),LOTES!$A$6:$F$1000,6,0),"")</f>
        <v/>
      </c>
      <c r="I4366" s="132" t="str">
        <f t="shared" si="495"/>
        <v/>
      </c>
      <c r="R4366" s="132" t="str">
        <f>IFERROR(VLOOKUP(Q4366,PROVEEDORES!$A$2:$B$100,2,0),"")</f>
        <v/>
      </c>
      <c r="U4366" s="127" t="str">
        <f>IFERROR(VLOOKUP(V4366,TRANSPORTE!$A$4:$B$99,2,0),"")</f>
        <v/>
      </c>
      <c r="Y4366" s="127" t="str">
        <f>IFERROR(VLOOKUP(V4366,TRANSPORTE!$A$4:$C$99,3,0),"")</f>
        <v/>
      </c>
      <c r="Z4366" s="127" t="str">
        <f>IFERROR(VLOOKUP(V4366,TRANSPORTE!$A$4:$D$99,4,0),"")</f>
        <v/>
      </c>
      <c r="AA4366" s="127" t="str">
        <f>IFERROR(VLOOKUP(V4366,TRANSPORTE!$A$4:$E$99,5,0),"")</f>
        <v/>
      </c>
      <c r="AB4366" s="127" t="str">
        <f t="shared" si="497"/>
        <v/>
      </c>
      <c r="AC4366" s="127" t="str">
        <f t="shared" si="496"/>
        <v/>
      </c>
      <c r="AE4366" s="132" t="str">
        <f t="shared" si="494"/>
        <v/>
      </c>
      <c r="AH4366" s="127" t="str">
        <f t="shared" si="493"/>
        <v/>
      </c>
    </row>
    <row r="4367" spans="2:34" x14ac:dyDescent="0.3">
      <c r="B4367" s="127" t="str">
        <f t="shared" si="491"/>
        <v/>
      </c>
      <c r="C4367" s="127" t="str">
        <f t="shared" si="492"/>
        <v/>
      </c>
      <c r="E4367" s="159"/>
      <c r="F4367" s="148" t="str">
        <f>IFERROR(VLOOKUP(CONCATENATE(G4367,E4367),LOTES!$A$6:$D$1002,4,0),"")</f>
        <v/>
      </c>
      <c r="H4367" s="136" t="str">
        <f>IFERROR(VLOOKUP(CONCATENATE(G4367,E4367),LOTES!$A$6:$F$1000,6,0),"")</f>
        <v/>
      </c>
      <c r="I4367" s="132" t="str">
        <f t="shared" si="495"/>
        <v/>
      </c>
      <c r="R4367" s="132" t="str">
        <f>IFERROR(VLOOKUP(Q4367,PROVEEDORES!$A$2:$B$100,2,0),"")</f>
        <v/>
      </c>
      <c r="U4367" s="127" t="str">
        <f>IFERROR(VLOOKUP(V4367,TRANSPORTE!$A$4:$B$99,2,0),"")</f>
        <v/>
      </c>
      <c r="Y4367" s="127" t="str">
        <f>IFERROR(VLOOKUP(V4367,TRANSPORTE!$A$4:$C$99,3,0),"")</f>
        <v/>
      </c>
      <c r="Z4367" s="127" t="str">
        <f>IFERROR(VLOOKUP(V4367,TRANSPORTE!$A$4:$D$99,4,0),"")</f>
        <v/>
      </c>
      <c r="AA4367" s="127" t="str">
        <f>IFERROR(VLOOKUP(V4367,TRANSPORTE!$A$4:$E$99,5,0),"")</f>
        <v/>
      </c>
      <c r="AB4367" s="127" t="str">
        <f t="shared" si="497"/>
        <v/>
      </c>
      <c r="AC4367" s="127" t="str">
        <f t="shared" si="496"/>
        <v/>
      </c>
      <c r="AE4367" s="132" t="str">
        <f t="shared" si="494"/>
        <v/>
      </c>
      <c r="AH4367" s="127" t="str">
        <f t="shared" si="493"/>
        <v/>
      </c>
    </row>
    <row r="4368" spans="2:34" x14ac:dyDescent="0.3">
      <c r="B4368" s="127" t="str">
        <f t="shared" si="491"/>
        <v/>
      </c>
      <c r="C4368" s="127" t="str">
        <f t="shared" si="492"/>
        <v/>
      </c>
      <c r="E4368" s="159"/>
      <c r="F4368" s="148" t="str">
        <f>IFERROR(VLOOKUP(CONCATENATE(G4368,E4368),LOTES!$A$6:$D$1002,4,0),"")</f>
        <v/>
      </c>
      <c r="H4368" s="136" t="str">
        <f>IFERROR(VLOOKUP(CONCATENATE(G4368,E4368),LOTES!$A$6:$F$1000,6,0),"")</f>
        <v/>
      </c>
      <c r="I4368" s="132" t="str">
        <f t="shared" si="495"/>
        <v/>
      </c>
      <c r="R4368" s="132" t="str">
        <f>IFERROR(VLOOKUP(Q4368,PROVEEDORES!$A$2:$B$100,2,0),"")</f>
        <v/>
      </c>
      <c r="U4368" s="127" t="str">
        <f>IFERROR(VLOOKUP(V4368,TRANSPORTE!$A$4:$B$99,2,0),"")</f>
        <v/>
      </c>
      <c r="Y4368" s="127" t="str">
        <f>IFERROR(VLOOKUP(V4368,TRANSPORTE!$A$4:$C$99,3,0),"")</f>
        <v/>
      </c>
      <c r="Z4368" s="127" t="str">
        <f>IFERROR(VLOOKUP(V4368,TRANSPORTE!$A$4:$D$99,4,0),"")</f>
        <v/>
      </c>
      <c r="AA4368" s="127" t="str">
        <f>IFERROR(VLOOKUP(V4368,TRANSPORTE!$A$4:$E$99,5,0),"")</f>
        <v/>
      </c>
      <c r="AB4368" s="127" t="str">
        <f t="shared" si="497"/>
        <v/>
      </c>
      <c r="AC4368" s="127" t="str">
        <f t="shared" si="496"/>
        <v/>
      </c>
      <c r="AE4368" s="132" t="str">
        <f t="shared" si="494"/>
        <v/>
      </c>
      <c r="AH4368" s="127" t="str">
        <f t="shared" si="493"/>
        <v/>
      </c>
    </row>
    <row r="4369" spans="2:34" x14ac:dyDescent="0.3">
      <c r="B4369" s="127" t="str">
        <f t="shared" si="491"/>
        <v/>
      </c>
      <c r="C4369" s="127" t="str">
        <f t="shared" si="492"/>
        <v/>
      </c>
      <c r="E4369" s="159"/>
      <c r="F4369" s="148" t="str">
        <f>IFERROR(VLOOKUP(CONCATENATE(G4369,E4369),LOTES!$A$6:$D$1002,4,0),"")</f>
        <v/>
      </c>
      <c r="H4369" s="136" t="str">
        <f>IFERROR(VLOOKUP(CONCATENATE(G4369,E4369),LOTES!$A$6:$F$1000,6,0),"")</f>
        <v/>
      </c>
      <c r="I4369" s="132" t="str">
        <f t="shared" si="495"/>
        <v/>
      </c>
      <c r="R4369" s="132" t="str">
        <f>IFERROR(VLOOKUP(Q4369,PROVEEDORES!$A$2:$B$100,2,0),"")</f>
        <v/>
      </c>
      <c r="U4369" s="127" t="str">
        <f>IFERROR(VLOOKUP(V4369,TRANSPORTE!$A$4:$B$99,2,0),"")</f>
        <v/>
      </c>
      <c r="Y4369" s="127" t="str">
        <f>IFERROR(VLOOKUP(V4369,TRANSPORTE!$A$4:$C$99,3,0),"")</f>
        <v/>
      </c>
      <c r="Z4369" s="127" t="str">
        <f>IFERROR(VLOOKUP(V4369,TRANSPORTE!$A$4:$D$99,4,0),"")</f>
        <v/>
      </c>
      <c r="AA4369" s="127" t="str">
        <f>IFERROR(VLOOKUP(V4369,TRANSPORTE!$A$4:$E$99,5,0),"")</f>
        <v/>
      </c>
      <c r="AB4369" s="127" t="str">
        <f t="shared" si="497"/>
        <v/>
      </c>
      <c r="AC4369" s="127" t="str">
        <f t="shared" si="496"/>
        <v/>
      </c>
      <c r="AE4369" s="132" t="str">
        <f t="shared" si="494"/>
        <v/>
      </c>
      <c r="AH4369" s="127" t="str">
        <f t="shared" si="493"/>
        <v/>
      </c>
    </row>
    <row r="4370" spans="2:34" x14ac:dyDescent="0.3">
      <c r="B4370" s="127" t="str">
        <f t="shared" si="491"/>
        <v/>
      </c>
      <c r="C4370" s="127" t="str">
        <f t="shared" si="492"/>
        <v/>
      </c>
      <c r="E4370" s="159"/>
      <c r="F4370" s="148" t="str">
        <f>IFERROR(VLOOKUP(CONCATENATE(G4370,E4370),LOTES!$A$6:$D$1002,4,0),"")</f>
        <v/>
      </c>
      <c r="H4370" s="136" t="str">
        <f>IFERROR(VLOOKUP(CONCATENATE(G4370,E4370),LOTES!$A$6:$F$1000,6,0),"")</f>
        <v/>
      </c>
      <c r="I4370" s="132" t="str">
        <f t="shared" si="495"/>
        <v/>
      </c>
      <c r="R4370" s="132" t="str">
        <f>IFERROR(VLOOKUP(Q4370,PROVEEDORES!$A$2:$B$100,2,0),"")</f>
        <v/>
      </c>
      <c r="U4370" s="127" t="str">
        <f>IFERROR(VLOOKUP(V4370,TRANSPORTE!$A$4:$B$99,2,0),"")</f>
        <v/>
      </c>
      <c r="Y4370" s="127" t="str">
        <f>IFERROR(VLOOKUP(V4370,TRANSPORTE!$A$4:$C$99,3,0),"")</f>
        <v/>
      </c>
      <c r="Z4370" s="127" t="str">
        <f>IFERROR(VLOOKUP(V4370,TRANSPORTE!$A$4:$D$99,4,0),"")</f>
        <v/>
      </c>
      <c r="AA4370" s="127" t="str">
        <f>IFERROR(VLOOKUP(V4370,TRANSPORTE!$A$4:$E$99,5,0),"")</f>
        <v/>
      </c>
      <c r="AB4370" s="127" t="str">
        <f t="shared" si="497"/>
        <v/>
      </c>
      <c r="AC4370" s="127" t="str">
        <f t="shared" si="496"/>
        <v/>
      </c>
      <c r="AE4370" s="132" t="str">
        <f t="shared" si="494"/>
        <v/>
      </c>
      <c r="AH4370" s="127" t="str">
        <f t="shared" si="493"/>
        <v/>
      </c>
    </row>
    <row r="4371" spans="2:34" x14ac:dyDescent="0.3">
      <c r="B4371" s="127" t="str">
        <f t="shared" si="491"/>
        <v/>
      </c>
      <c r="C4371" s="127" t="str">
        <f t="shared" si="492"/>
        <v/>
      </c>
      <c r="E4371" s="159"/>
      <c r="F4371" s="148" t="str">
        <f>IFERROR(VLOOKUP(CONCATENATE(G4371,E4371),LOTES!$A$6:$D$1002,4,0),"")</f>
        <v/>
      </c>
      <c r="H4371" s="136" t="str">
        <f>IFERROR(VLOOKUP(CONCATENATE(G4371,E4371),LOTES!$A$6:$F$1000,6,0),"")</f>
        <v/>
      </c>
      <c r="I4371" s="132" t="str">
        <f t="shared" si="495"/>
        <v/>
      </c>
      <c r="R4371" s="132" t="str">
        <f>IFERROR(VLOOKUP(Q4371,PROVEEDORES!$A$2:$B$100,2,0),"")</f>
        <v/>
      </c>
      <c r="U4371" s="127" t="str">
        <f>IFERROR(VLOOKUP(V4371,TRANSPORTE!$A$4:$B$99,2,0),"")</f>
        <v/>
      </c>
      <c r="Y4371" s="127" t="str">
        <f>IFERROR(VLOOKUP(V4371,TRANSPORTE!$A$4:$C$99,3,0),"")</f>
        <v/>
      </c>
      <c r="Z4371" s="127" t="str">
        <f>IFERROR(VLOOKUP(V4371,TRANSPORTE!$A$4:$D$99,4,0),"")</f>
        <v/>
      </c>
      <c r="AA4371" s="127" t="str">
        <f>IFERROR(VLOOKUP(V4371,TRANSPORTE!$A$4:$E$99,5,0),"")</f>
        <v/>
      </c>
      <c r="AB4371" s="127" t="str">
        <f t="shared" si="497"/>
        <v/>
      </c>
      <c r="AC4371" s="127" t="str">
        <f t="shared" si="496"/>
        <v/>
      </c>
      <c r="AE4371" s="132" t="str">
        <f t="shared" si="494"/>
        <v/>
      </c>
      <c r="AH4371" s="127" t="str">
        <f t="shared" si="493"/>
        <v/>
      </c>
    </row>
    <row r="4372" spans="2:34" x14ac:dyDescent="0.3">
      <c r="B4372" s="127" t="str">
        <f t="shared" si="491"/>
        <v/>
      </c>
      <c r="C4372" s="127" t="str">
        <f t="shared" si="492"/>
        <v/>
      </c>
      <c r="E4372" s="159"/>
      <c r="F4372" s="148" t="str">
        <f>IFERROR(VLOOKUP(CONCATENATE(G4372,E4372),LOTES!$A$6:$D$1002,4,0),"")</f>
        <v/>
      </c>
      <c r="H4372" s="136" t="str">
        <f>IFERROR(VLOOKUP(CONCATENATE(G4372,E4372),LOTES!$A$6:$F$1000,6,0),"")</f>
        <v/>
      </c>
      <c r="I4372" s="132" t="str">
        <f t="shared" si="495"/>
        <v/>
      </c>
      <c r="R4372" s="132" t="str">
        <f>IFERROR(VLOOKUP(Q4372,PROVEEDORES!$A$2:$B$100,2,0),"")</f>
        <v/>
      </c>
      <c r="U4372" s="127" t="str">
        <f>IFERROR(VLOOKUP(V4372,TRANSPORTE!$A$4:$B$99,2,0),"")</f>
        <v/>
      </c>
      <c r="Y4372" s="127" t="str">
        <f>IFERROR(VLOOKUP(V4372,TRANSPORTE!$A$4:$C$99,3,0),"")</f>
        <v/>
      </c>
      <c r="Z4372" s="127" t="str">
        <f>IFERROR(VLOOKUP(V4372,TRANSPORTE!$A$4:$D$99,4,0),"")</f>
        <v/>
      </c>
      <c r="AA4372" s="127" t="str">
        <f>IFERROR(VLOOKUP(V4372,TRANSPORTE!$A$4:$E$99,5,0),"")</f>
        <v/>
      </c>
      <c r="AB4372" s="127" t="str">
        <f t="shared" si="497"/>
        <v/>
      </c>
      <c r="AC4372" s="127" t="str">
        <f t="shared" si="496"/>
        <v/>
      </c>
      <c r="AE4372" s="132" t="str">
        <f t="shared" si="494"/>
        <v/>
      </c>
      <c r="AH4372" s="127" t="str">
        <f t="shared" si="493"/>
        <v/>
      </c>
    </row>
    <row r="4373" spans="2:34" x14ac:dyDescent="0.3">
      <c r="B4373" s="127" t="str">
        <f t="shared" si="491"/>
        <v/>
      </c>
      <c r="C4373" s="127" t="str">
        <f t="shared" si="492"/>
        <v/>
      </c>
      <c r="E4373" s="159"/>
      <c r="F4373" s="148" t="str">
        <f>IFERROR(VLOOKUP(CONCATENATE(G4373,E4373),LOTES!$A$6:$D$1002,4,0),"")</f>
        <v/>
      </c>
      <c r="H4373" s="136" t="str">
        <f>IFERROR(VLOOKUP(CONCATENATE(G4373,E4373),LOTES!$A$6:$F$1000,6,0),"")</f>
        <v/>
      </c>
      <c r="I4373" s="132" t="str">
        <f t="shared" si="495"/>
        <v/>
      </c>
      <c r="R4373" s="132" t="str">
        <f>IFERROR(VLOOKUP(Q4373,PROVEEDORES!$A$2:$B$100,2,0),"")</f>
        <v/>
      </c>
      <c r="U4373" s="127" t="str">
        <f>IFERROR(VLOOKUP(V4373,TRANSPORTE!$A$4:$B$99,2,0),"")</f>
        <v/>
      </c>
      <c r="Y4373" s="127" t="str">
        <f>IFERROR(VLOOKUP(V4373,TRANSPORTE!$A$4:$C$99,3,0),"")</f>
        <v/>
      </c>
      <c r="Z4373" s="127" t="str">
        <f>IFERROR(VLOOKUP(V4373,TRANSPORTE!$A$4:$D$99,4,0),"")</f>
        <v/>
      </c>
      <c r="AA4373" s="127" t="str">
        <f>IFERROR(VLOOKUP(V4373,TRANSPORTE!$A$4:$E$99,5,0),"")</f>
        <v/>
      </c>
      <c r="AB4373" s="127" t="str">
        <f t="shared" si="497"/>
        <v/>
      </c>
      <c r="AC4373" s="127" t="str">
        <f t="shared" si="496"/>
        <v/>
      </c>
      <c r="AE4373" s="132" t="str">
        <f t="shared" si="494"/>
        <v/>
      </c>
      <c r="AH4373" s="127" t="str">
        <f t="shared" si="493"/>
        <v/>
      </c>
    </row>
    <row r="4374" spans="2:34" x14ac:dyDescent="0.3">
      <c r="B4374" s="127" t="str">
        <f t="shared" si="491"/>
        <v/>
      </c>
      <c r="C4374" s="127" t="str">
        <f t="shared" si="492"/>
        <v/>
      </c>
      <c r="E4374" s="159"/>
      <c r="F4374" s="148" t="str">
        <f>IFERROR(VLOOKUP(CONCATENATE(G4374,E4374),LOTES!$A$6:$D$1002,4,0),"")</f>
        <v/>
      </c>
      <c r="H4374" s="136" t="str">
        <f>IFERROR(VLOOKUP(CONCATENATE(G4374,E4374),LOTES!$A$6:$F$1000,6,0),"")</f>
        <v/>
      </c>
      <c r="I4374" s="132" t="str">
        <f t="shared" si="495"/>
        <v/>
      </c>
      <c r="R4374" s="132" t="str">
        <f>IFERROR(VLOOKUP(Q4374,PROVEEDORES!$A$2:$B$100,2,0),"")</f>
        <v/>
      </c>
      <c r="U4374" s="127" t="str">
        <f>IFERROR(VLOOKUP(V4374,TRANSPORTE!$A$4:$B$99,2,0),"")</f>
        <v/>
      </c>
      <c r="Y4374" s="127" t="str">
        <f>IFERROR(VLOOKUP(V4374,TRANSPORTE!$A$4:$C$99,3,0),"")</f>
        <v/>
      </c>
      <c r="Z4374" s="127" t="str">
        <f>IFERROR(VLOOKUP(V4374,TRANSPORTE!$A$4:$D$99,4,0),"")</f>
        <v/>
      </c>
      <c r="AA4374" s="127" t="str">
        <f>IFERROR(VLOOKUP(V4374,TRANSPORTE!$A$4:$E$99,5,0),"")</f>
        <v/>
      </c>
      <c r="AB4374" s="127" t="str">
        <f t="shared" si="497"/>
        <v/>
      </c>
      <c r="AC4374" s="127" t="str">
        <f t="shared" si="496"/>
        <v/>
      </c>
      <c r="AE4374" s="132" t="str">
        <f t="shared" si="494"/>
        <v/>
      </c>
      <c r="AH4374" s="127" t="str">
        <f t="shared" si="493"/>
        <v/>
      </c>
    </row>
    <row r="4375" spans="2:34" x14ac:dyDescent="0.3">
      <c r="B4375" s="127" t="str">
        <f t="shared" si="491"/>
        <v/>
      </c>
      <c r="C4375" s="127" t="str">
        <f t="shared" si="492"/>
        <v/>
      </c>
      <c r="E4375" s="159"/>
      <c r="F4375" s="148" t="str">
        <f>IFERROR(VLOOKUP(CONCATENATE(G4375,E4375),LOTES!$A$6:$D$1002,4,0),"")</f>
        <v/>
      </c>
      <c r="H4375" s="136" t="str">
        <f>IFERROR(VLOOKUP(CONCATENATE(G4375,E4375),LOTES!$A$6:$F$1000,6,0),"")</f>
        <v/>
      </c>
      <c r="I4375" s="132" t="str">
        <f t="shared" si="495"/>
        <v/>
      </c>
      <c r="R4375" s="132" t="str">
        <f>IFERROR(VLOOKUP(Q4375,PROVEEDORES!$A$2:$B$100,2,0),"")</f>
        <v/>
      </c>
      <c r="U4375" s="127" t="str">
        <f>IFERROR(VLOOKUP(V4375,TRANSPORTE!$A$4:$B$99,2,0),"")</f>
        <v/>
      </c>
      <c r="Y4375" s="127" t="str">
        <f>IFERROR(VLOOKUP(V4375,TRANSPORTE!$A$4:$C$99,3,0),"")</f>
        <v/>
      </c>
      <c r="Z4375" s="127" t="str">
        <f>IFERROR(VLOOKUP(V4375,TRANSPORTE!$A$4:$D$99,4,0),"")</f>
        <v/>
      </c>
      <c r="AA4375" s="127" t="str">
        <f>IFERROR(VLOOKUP(V4375,TRANSPORTE!$A$4:$E$99,5,0),"")</f>
        <v/>
      </c>
      <c r="AB4375" s="127" t="str">
        <f t="shared" si="497"/>
        <v/>
      </c>
      <c r="AC4375" s="127" t="str">
        <f t="shared" si="496"/>
        <v/>
      </c>
      <c r="AE4375" s="132" t="str">
        <f t="shared" si="494"/>
        <v/>
      </c>
      <c r="AH4375" s="127" t="str">
        <f t="shared" si="493"/>
        <v/>
      </c>
    </row>
    <row r="4376" spans="2:34" x14ac:dyDescent="0.3">
      <c r="B4376" s="127" t="str">
        <f t="shared" si="491"/>
        <v/>
      </c>
      <c r="C4376" s="127" t="str">
        <f t="shared" si="492"/>
        <v/>
      </c>
      <c r="E4376" s="159"/>
      <c r="F4376" s="148" t="str">
        <f>IFERROR(VLOOKUP(CONCATENATE(G4376,E4376),LOTES!$A$6:$D$1002,4,0),"")</f>
        <v/>
      </c>
      <c r="H4376" s="136" t="str">
        <f>IFERROR(VLOOKUP(CONCATENATE(G4376,E4376),LOTES!$A$6:$F$1000,6,0),"")</f>
        <v/>
      </c>
      <c r="I4376" s="132" t="str">
        <f t="shared" si="495"/>
        <v/>
      </c>
      <c r="R4376" s="132" t="str">
        <f>IFERROR(VLOOKUP(Q4376,PROVEEDORES!$A$2:$B$100,2,0),"")</f>
        <v/>
      </c>
      <c r="U4376" s="127" t="str">
        <f>IFERROR(VLOOKUP(V4376,TRANSPORTE!$A$4:$B$99,2,0),"")</f>
        <v/>
      </c>
      <c r="Y4376" s="127" t="str">
        <f>IFERROR(VLOOKUP(V4376,TRANSPORTE!$A$4:$C$99,3,0),"")</f>
        <v/>
      </c>
      <c r="Z4376" s="127" t="str">
        <f>IFERROR(VLOOKUP(V4376,TRANSPORTE!$A$4:$D$99,4,0),"")</f>
        <v/>
      </c>
      <c r="AA4376" s="127" t="str">
        <f>IFERROR(VLOOKUP(V4376,TRANSPORTE!$A$4:$E$99,5,0),"")</f>
        <v/>
      </c>
      <c r="AB4376" s="127" t="str">
        <f t="shared" si="497"/>
        <v/>
      </c>
      <c r="AC4376" s="127" t="str">
        <f t="shared" si="496"/>
        <v/>
      </c>
      <c r="AE4376" s="132" t="str">
        <f t="shared" si="494"/>
        <v/>
      </c>
      <c r="AH4376" s="127" t="str">
        <f t="shared" si="493"/>
        <v/>
      </c>
    </row>
    <row r="4377" spans="2:34" x14ac:dyDescent="0.3">
      <c r="B4377" s="127" t="str">
        <f t="shared" si="491"/>
        <v/>
      </c>
      <c r="C4377" s="127" t="str">
        <f t="shared" si="492"/>
        <v/>
      </c>
      <c r="E4377" s="159"/>
      <c r="F4377" s="148" t="str">
        <f>IFERROR(VLOOKUP(CONCATENATE(G4377,E4377),LOTES!$A$6:$D$1002,4,0),"")</f>
        <v/>
      </c>
      <c r="H4377" s="136" t="str">
        <f>IFERROR(VLOOKUP(CONCATENATE(G4377,E4377),LOTES!$A$6:$F$1000,6,0),"")</f>
        <v/>
      </c>
      <c r="I4377" s="132" t="str">
        <f t="shared" si="495"/>
        <v/>
      </c>
      <c r="R4377" s="132" t="str">
        <f>IFERROR(VLOOKUP(Q4377,PROVEEDORES!$A$2:$B$100,2,0),"")</f>
        <v/>
      </c>
      <c r="U4377" s="127" t="str">
        <f>IFERROR(VLOOKUP(V4377,TRANSPORTE!$A$4:$B$99,2,0),"")</f>
        <v/>
      </c>
      <c r="Y4377" s="127" t="str">
        <f>IFERROR(VLOOKUP(V4377,TRANSPORTE!$A$4:$C$99,3,0),"")</f>
        <v/>
      </c>
      <c r="Z4377" s="127" t="str">
        <f>IFERROR(VLOOKUP(V4377,TRANSPORTE!$A$4:$D$99,4,0),"")</f>
        <v/>
      </c>
      <c r="AA4377" s="127" t="str">
        <f>IFERROR(VLOOKUP(V4377,TRANSPORTE!$A$4:$E$99,5,0),"")</f>
        <v/>
      </c>
      <c r="AB4377" s="127" t="str">
        <f t="shared" si="497"/>
        <v/>
      </c>
      <c r="AC4377" s="127" t="str">
        <f t="shared" si="496"/>
        <v/>
      </c>
      <c r="AE4377" s="132" t="str">
        <f t="shared" si="494"/>
        <v/>
      </c>
      <c r="AH4377" s="127" t="str">
        <f t="shared" si="493"/>
        <v/>
      </c>
    </row>
    <row r="4378" spans="2:34" x14ac:dyDescent="0.3">
      <c r="B4378" s="127" t="str">
        <f t="shared" si="491"/>
        <v/>
      </c>
      <c r="C4378" s="127" t="str">
        <f t="shared" si="492"/>
        <v/>
      </c>
      <c r="E4378" s="159"/>
      <c r="F4378" s="148" t="str">
        <f>IFERROR(VLOOKUP(CONCATENATE(G4378,E4378),LOTES!$A$6:$D$1002,4,0),"")</f>
        <v/>
      </c>
      <c r="H4378" s="136" t="str">
        <f>IFERROR(VLOOKUP(CONCATENATE(G4378,E4378),LOTES!$A$6:$F$1000,6,0),"")</f>
        <v/>
      </c>
      <c r="I4378" s="132" t="str">
        <f t="shared" si="495"/>
        <v/>
      </c>
      <c r="R4378" s="132" t="str">
        <f>IFERROR(VLOOKUP(Q4378,PROVEEDORES!$A$2:$B$100,2,0),"")</f>
        <v/>
      </c>
      <c r="U4378" s="127" t="str">
        <f>IFERROR(VLOOKUP(V4378,TRANSPORTE!$A$4:$B$99,2,0),"")</f>
        <v/>
      </c>
      <c r="Y4378" s="127" t="str">
        <f>IFERROR(VLOOKUP(V4378,TRANSPORTE!$A$4:$C$99,3,0),"")</f>
        <v/>
      </c>
      <c r="Z4378" s="127" t="str">
        <f>IFERROR(VLOOKUP(V4378,TRANSPORTE!$A$4:$D$99,4,0),"")</f>
        <v/>
      </c>
      <c r="AA4378" s="127" t="str">
        <f>IFERROR(VLOOKUP(V4378,TRANSPORTE!$A$4:$E$99,5,0),"")</f>
        <v/>
      </c>
      <c r="AB4378" s="127" t="str">
        <f t="shared" si="497"/>
        <v/>
      </c>
      <c r="AC4378" s="127" t="str">
        <f t="shared" si="496"/>
        <v/>
      </c>
      <c r="AE4378" s="132" t="str">
        <f t="shared" si="494"/>
        <v/>
      </c>
      <c r="AH4378" s="127" t="str">
        <f t="shared" si="493"/>
        <v/>
      </c>
    </row>
    <row r="4379" spans="2:34" x14ac:dyDescent="0.3">
      <c r="B4379" s="127" t="str">
        <f t="shared" si="491"/>
        <v/>
      </c>
      <c r="C4379" s="127" t="str">
        <f t="shared" si="492"/>
        <v/>
      </c>
      <c r="E4379" s="159"/>
      <c r="F4379" s="148" t="str">
        <f>IFERROR(VLOOKUP(CONCATENATE(G4379,E4379),LOTES!$A$6:$D$1002,4,0),"")</f>
        <v/>
      </c>
      <c r="H4379" s="136" t="str">
        <f>IFERROR(VLOOKUP(CONCATENATE(G4379,E4379),LOTES!$A$6:$F$1000,6,0),"")</f>
        <v/>
      </c>
      <c r="I4379" s="132" t="str">
        <f t="shared" si="495"/>
        <v/>
      </c>
      <c r="R4379" s="132" t="str">
        <f>IFERROR(VLOOKUP(Q4379,PROVEEDORES!$A$2:$B$100,2,0),"")</f>
        <v/>
      </c>
      <c r="U4379" s="127" t="str">
        <f>IFERROR(VLOOKUP(V4379,TRANSPORTE!$A$4:$B$99,2,0),"")</f>
        <v/>
      </c>
      <c r="Y4379" s="127" t="str">
        <f>IFERROR(VLOOKUP(V4379,TRANSPORTE!$A$4:$C$99,3,0),"")</f>
        <v/>
      </c>
      <c r="Z4379" s="127" t="str">
        <f>IFERROR(VLOOKUP(V4379,TRANSPORTE!$A$4:$D$99,4,0),"")</f>
        <v/>
      </c>
      <c r="AA4379" s="127" t="str">
        <f>IFERROR(VLOOKUP(V4379,TRANSPORTE!$A$4:$E$99,5,0),"")</f>
        <v/>
      </c>
      <c r="AB4379" s="127" t="str">
        <f t="shared" si="497"/>
        <v/>
      </c>
      <c r="AC4379" s="127" t="str">
        <f t="shared" si="496"/>
        <v/>
      </c>
      <c r="AE4379" s="132" t="str">
        <f t="shared" si="494"/>
        <v/>
      </c>
      <c r="AH4379" s="127" t="str">
        <f t="shared" si="493"/>
        <v/>
      </c>
    </row>
    <row r="4380" spans="2:34" x14ac:dyDescent="0.3">
      <c r="B4380" s="127" t="str">
        <f t="shared" si="491"/>
        <v/>
      </c>
      <c r="C4380" s="127" t="str">
        <f t="shared" si="492"/>
        <v/>
      </c>
      <c r="E4380" s="159"/>
      <c r="F4380" s="148" t="str">
        <f>IFERROR(VLOOKUP(CONCATENATE(G4380,E4380),LOTES!$A$6:$D$1002,4,0),"")</f>
        <v/>
      </c>
      <c r="H4380" s="136" t="str">
        <f>IFERROR(VLOOKUP(CONCATENATE(G4380,E4380),LOTES!$A$6:$F$1000,6,0),"")</f>
        <v/>
      </c>
      <c r="I4380" s="132" t="str">
        <f t="shared" si="495"/>
        <v/>
      </c>
      <c r="R4380" s="132" t="str">
        <f>IFERROR(VLOOKUP(Q4380,PROVEEDORES!$A$2:$B$100,2,0),"")</f>
        <v/>
      </c>
      <c r="U4380" s="127" t="str">
        <f>IFERROR(VLOOKUP(V4380,TRANSPORTE!$A$4:$B$99,2,0),"")</f>
        <v/>
      </c>
      <c r="Y4380" s="127" t="str">
        <f>IFERROR(VLOOKUP(V4380,TRANSPORTE!$A$4:$C$99,3,0),"")</f>
        <v/>
      </c>
      <c r="Z4380" s="127" t="str">
        <f>IFERROR(VLOOKUP(V4380,TRANSPORTE!$A$4:$D$99,4,0),"")</f>
        <v/>
      </c>
      <c r="AA4380" s="127" t="str">
        <f>IFERROR(VLOOKUP(V4380,TRANSPORTE!$A$4:$E$99,5,0),"")</f>
        <v/>
      </c>
      <c r="AB4380" s="127" t="str">
        <f t="shared" si="497"/>
        <v/>
      </c>
      <c r="AC4380" s="127" t="str">
        <f t="shared" si="496"/>
        <v/>
      </c>
      <c r="AE4380" s="132" t="str">
        <f t="shared" si="494"/>
        <v/>
      </c>
      <c r="AH4380" s="127" t="str">
        <f t="shared" si="493"/>
        <v/>
      </c>
    </row>
    <row r="4381" spans="2:34" x14ac:dyDescent="0.3">
      <c r="B4381" s="127" t="str">
        <f t="shared" si="491"/>
        <v/>
      </c>
      <c r="C4381" s="127" t="str">
        <f t="shared" si="492"/>
        <v/>
      </c>
      <c r="E4381" s="159"/>
      <c r="F4381" s="148" t="str">
        <f>IFERROR(VLOOKUP(CONCATENATE(G4381,E4381),LOTES!$A$6:$D$1002,4,0),"")</f>
        <v/>
      </c>
      <c r="H4381" s="136" t="str">
        <f>IFERROR(VLOOKUP(CONCATENATE(G4381,E4381),LOTES!$A$6:$F$1000,6,0),"")</f>
        <v/>
      </c>
      <c r="I4381" s="132" t="str">
        <f t="shared" si="495"/>
        <v/>
      </c>
      <c r="R4381" s="132" t="str">
        <f>IFERROR(VLOOKUP(Q4381,PROVEEDORES!$A$2:$B$100,2,0),"")</f>
        <v/>
      </c>
      <c r="U4381" s="127" t="str">
        <f>IFERROR(VLOOKUP(V4381,TRANSPORTE!$A$4:$B$99,2,0),"")</f>
        <v/>
      </c>
      <c r="Y4381" s="127" t="str">
        <f>IFERROR(VLOOKUP(V4381,TRANSPORTE!$A$4:$C$99,3,0),"")</f>
        <v/>
      </c>
      <c r="Z4381" s="127" t="str">
        <f>IFERROR(VLOOKUP(V4381,TRANSPORTE!$A$4:$D$99,4,0),"")</f>
        <v/>
      </c>
      <c r="AA4381" s="127" t="str">
        <f>IFERROR(VLOOKUP(V4381,TRANSPORTE!$A$4:$E$99,5,0),"")</f>
        <v/>
      </c>
      <c r="AB4381" s="127" t="str">
        <f t="shared" si="497"/>
        <v/>
      </c>
      <c r="AC4381" s="127" t="str">
        <f t="shared" si="496"/>
        <v/>
      </c>
      <c r="AE4381" s="132" t="str">
        <f t="shared" si="494"/>
        <v/>
      </c>
      <c r="AH4381" s="127" t="str">
        <f t="shared" si="493"/>
        <v/>
      </c>
    </row>
    <row r="4382" spans="2:34" x14ac:dyDescent="0.3">
      <c r="B4382" s="127" t="str">
        <f t="shared" si="491"/>
        <v/>
      </c>
      <c r="C4382" s="127" t="str">
        <f t="shared" si="492"/>
        <v/>
      </c>
      <c r="E4382" s="159"/>
      <c r="F4382" s="148" t="str">
        <f>IFERROR(VLOOKUP(CONCATENATE(G4382,E4382),LOTES!$A$6:$D$1002,4,0),"")</f>
        <v/>
      </c>
      <c r="H4382" s="136" t="str">
        <f>IFERROR(VLOOKUP(CONCATENATE(G4382,E4382),LOTES!$A$6:$F$1000,6,0),"")</f>
        <v/>
      </c>
      <c r="I4382" s="132" t="str">
        <f t="shared" si="495"/>
        <v/>
      </c>
      <c r="R4382" s="132" t="str">
        <f>IFERROR(VLOOKUP(Q4382,PROVEEDORES!$A$2:$B$100,2,0),"")</f>
        <v/>
      </c>
      <c r="U4382" s="127" t="str">
        <f>IFERROR(VLOOKUP(V4382,TRANSPORTE!$A$4:$B$99,2,0),"")</f>
        <v/>
      </c>
      <c r="Y4382" s="127" t="str">
        <f>IFERROR(VLOOKUP(V4382,TRANSPORTE!$A$4:$C$99,3,0),"")</f>
        <v/>
      </c>
      <c r="Z4382" s="127" t="str">
        <f>IFERROR(VLOOKUP(V4382,TRANSPORTE!$A$4:$D$99,4,0),"")</f>
        <v/>
      </c>
      <c r="AA4382" s="127" t="str">
        <f>IFERROR(VLOOKUP(V4382,TRANSPORTE!$A$4:$E$99,5,0),"")</f>
        <v/>
      </c>
      <c r="AB4382" s="127" t="str">
        <f t="shared" si="497"/>
        <v/>
      </c>
      <c r="AC4382" s="127" t="str">
        <f t="shared" si="496"/>
        <v/>
      </c>
      <c r="AE4382" s="132" t="str">
        <f t="shared" si="494"/>
        <v/>
      </c>
      <c r="AH4382" s="127" t="str">
        <f t="shared" si="493"/>
        <v/>
      </c>
    </row>
    <row r="4383" spans="2:34" x14ac:dyDescent="0.3">
      <c r="B4383" s="127" t="str">
        <f t="shared" si="491"/>
        <v/>
      </c>
      <c r="C4383" s="127" t="str">
        <f t="shared" si="492"/>
        <v/>
      </c>
      <c r="E4383" s="159"/>
      <c r="F4383" s="148" t="str">
        <f>IFERROR(VLOOKUP(CONCATENATE(G4383,E4383),LOTES!$A$6:$D$1002,4,0),"")</f>
        <v/>
      </c>
      <c r="H4383" s="136" t="str">
        <f>IFERROR(VLOOKUP(CONCATENATE(G4383,E4383),LOTES!$A$6:$F$1000,6,0),"")</f>
        <v/>
      </c>
      <c r="I4383" s="132" t="str">
        <f t="shared" si="495"/>
        <v/>
      </c>
      <c r="R4383" s="132" t="str">
        <f>IFERROR(VLOOKUP(Q4383,PROVEEDORES!$A$2:$B$100,2,0),"")</f>
        <v/>
      </c>
      <c r="U4383" s="127" t="str">
        <f>IFERROR(VLOOKUP(V4383,TRANSPORTE!$A$4:$B$99,2,0),"")</f>
        <v/>
      </c>
      <c r="Y4383" s="127" t="str">
        <f>IFERROR(VLOOKUP(V4383,TRANSPORTE!$A$4:$C$99,3,0),"")</f>
        <v/>
      </c>
      <c r="Z4383" s="127" t="str">
        <f>IFERROR(VLOOKUP(V4383,TRANSPORTE!$A$4:$D$99,4,0),"")</f>
        <v/>
      </c>
      <c r="AA4383" s="127" t="str">
        <f>IFERROR(VLOOKUP(V4383,TRANSPORTE!$A$4:$E$99,5,0),"")</f>
        <v/>
      </c>
      <c r="AB4383" s="127" t="str">
        <f t="shared" si="497"/>
        <v/>
      </c>
      <c r="AC4383" s="127" t="str">
        <f t="shared" si="496"/>
        <v/>
      </c>
      <c r="AE4383" s="132" t="str">
        <f t="shared" si="494"/>
        <v/>
      </c>
      <c r="AH4383" s="127" t="str">
        <f t="shared" si="493"/>
        <v/>
      </c>
    </row>
    <row r="4384" spans="2:34" x14ac:dyDescent="0.3">
      <c r="B4384" s="127" t="str">
        <f t="shared" si="491"/>
        <v/>
      </c>
      <c r="C4384" s="127" t="str">
        <f t="shared" si="492"/>
        <v/>
      </c>
      <c r="E4384" s="159"/>
      <c r="F4384" s="148" t="str">
        <f>IFERROR(VLOOKUP(CONCATENATE(G4384,E4384),LOTES!$A$6:$D$1002,4,0),"")</f>
        <v/>
      </c>
      <c r="H4384" s="136" t="str">
        <f>IFERROR(VLOOKUP(CONCATENATE(G4384,E4384),LOTES!$A$6:$F$1000,6,0),"")</f>
        <v/>
      </c>
      <c r="I4384" s="132" t="str">
        <f t="shared" si="495"/>
        <v/>
      </c>
      <c r="R4384" s="132" t="str">
        <f>IFERROR(VLOOKUP(Q4384,PROVEEDORES!$A$2:$B$100,2,0),"")</f>
        <v/>
      </c>
      <c r="U4384" s="127" t="str">
        <f>IFERROR(VLOOKUP(V4384,TRANSPORTE!$A$4:$B$99,2,0),"")</f>
        <v/>
      </c>
      <c r="Y4384" s="127" t="str">
        <f>IFERROR(VLOOKUP(V4384,TRANSPORTE!$A$4:$C$99,3,0),"")</f>
        <v/>
      </c>
      <c r="Z4384" s="127" t="str">
        <f>IFERROR(VLOOKUP(V4384,TRANSPORTE!$A$4:$D$99,4,0),"")</f>
        <v/>
      </c>
      <c r="AA4384" s="127" t="str">
        <f>IFERROR(VLOOKUP(V4384,TRANSPORTE!$A$4:$E$99,5,0),"")</f>
        <v/>
      </c>
      <c r="AB4384" s="127" t="str">
        <f t="shared" si="497"/>
        <v/>
      </c>
      <c r="AC4384" s="127" t="str">
        <f t="shared" si="496"/>
        <v/>
      </c>
      <c r="AE4384" s="132" t="str">
        <f t="shared" si="494"/>
        <v/>
      </c>
      <c r="AH4384" s="127" t="str">
        <f t="shared" si="493"/>
        <v/>
      </c>
    </row>
    <row r="4385" spans="2:34" x14ac:dyDescent="0.3">
      <c r="B4385" s="127" t="str">
        <f t="shared" si="491"/>
        <v/>
      </c>
      <c r="C4385" s="127" t="str">
        <f t="shared" si="492"/>
        <v/>
      </c>
      <c r="E4385" s="159"/>
      <c r="F4385" s="148" t="str">
        <f>IFERROR(VLOOKUP(CONCATENATE(G4385,E4385),LOTES!$A$6:$D$1002,4,0),"")</f>
        <v/>
      </c>
      <c r="H4385" s="136" t="str">
        <f>IFERROR(VLOOKUP(CONCATENATE(G4385,E4385),LOTES!$A$6:$F$1000,6,0),"")</f>
        <v/>
      </c>
      <c r="I4385" s="132" t="str">
        <f t="shared" si="495"/>
        <v/>
      </c>
      <c r="R4385" s="132" t="str">
        <f>IFERROR(VLOOKUP(Q4385,PROVEEDORES!$A$2:$B$100,2,0),"")</f>
        <v/>
      </c>
      <c r="U4385" s="127" t="str">
        <f>IFERROR(VLOOKUP(V4385,TRANSPORTE!$A$4:$B$99,2,0),"")</f>
        <v/>
      </c>
      <c r="Y4385" s="127" t="str">
        <f>IFERROR(VLOOKUP(V4385,TRANSPORTE!$A$4:$C$99,3,0),"")</f>
        <v/>
      </c>
      <c r="Z4385" s="127" t="str">
        <f>IFERROR(VLOOKUP(V4385,TRANSPORTE!$A$4:$D$99,4,0),"")</f>
        <v/>
      </c>
      <c r="AA4385" s="127" t="str">
        <f>IFERROR(VLOOKUP(V4385,TRANSPORTE!$A$4:$E$99,5,0),"")</f>
        <v/>
      </c>
      <c r="AB4385" s="127" t="str">
        <f t="shared" si="497"/>
        <v/>
      </c>
      <c r="AC4385" s="127" t="str">
        <f t="shared" si="496"/>
        <v/>
      </c>
      <c r="AE4385" s="132" t="str">
        <f t="shared" si="494"/>
        <v/>
      </c>
      <c r="AH4385" s="127" t="str">
        <f t="shared" si="493"/>
        <v/>
      </c>
    </row>
    <row r="4386" spans="2:34" x14ac:dyDescent="0.3">
      <c r="B4386" s="127" t="str">
        <f t="shared" si="491"/>
        <v/>
      </c>
      <c r="C4386" s="127" t="str">
        <f t="shared" si="492"/>
        <v/>
      </c>
      <c r="E4386" s="159"/>
      <c r="F4386" s="148" t="str">
        <f>IFERROR(VLOOKUP(CONCATENATE(G4386,E4386),LOTES!$A$6:$D$1002,4,0),"")</f>
        <v/>
      </c>
      <c r="H4386" s="136" t="str">
        <f>IFERROR(VLOOKUP(CONCATENATE(G4386,E4386),LOTES!$A$6:$F$1000,6,0),"")</f>
        <v/>
      </c>
      <c r="I4386" s="132" t="str">
        <f t="shared" si="495"/>
        <v/>
      </c>
      <c r="R4386" s="132" t="str">
        <f>IFERROR(VLOOKUP(Q4386,PROVEEDORES!$A$2:$B$100,2,0),"")</f>
        <v/>
      </c>
      <c r="U4386" s="127" t="str">
        <f>IFERROR(VLOOKUP(V4386,TRANSPORTE!$A$4:$B$99,2,0),"")</f>
        <v/>
      </c>
      <c r="Y4386" s="127" t="str">
        <f>IFERROR(VLOOKUP(V4386,TRANSPORTE!$A$4:$C$99,3,0),"")</f>
        <v/>
      </c>
      <c r="Z4386" s="127" t="str">
        <f>IFERROR(VLOOKUP(V4386,TRANSPORTE!$A$4:$D$99,4,0),"")</f>
        <v/>
      </c>
      <c r="AA4386" s="127" t="str">
        <f>IFERROR(VLOOKUP(V4386,TRANSPORTE!$A$4:$E$99,5,0),"")</f>
        <v/>
      </c>
      <c r="AB4386" s="127" t="str">
        <f t="shared" si="497"/>
        <v/>
      </c>
      <c r="AC4386" s="127" t="str">
        <f t="shared" si="496"/>
        <v/>
      </c>
      <c r="AE4386" s="132" t="str">
        <f t="shared" si="494"/>
        <v/>
      </c>
      <c r="AH4386" s="127" t="str">
        <f t="shared" si="493"/>
        <v/>
      </c>
    </row>
    <row r="4387" spans="2:34" x14ac:dyDescent="0.3">
      <c r="B4387" s="127" t="str">
        <f t="shared" si="491"/>
        <v/>
      </c>
      <c r="C4387" s="127" t="str">
        <f t="shared" si="492"/>
        <v/>
      </c>
      <c r="E4387" s="159"/>
      <c r="F4387" s="148" t="str">
        <f>IFERROR(VLOOKUP(CONCATENATE(G4387,E4387),LOTES!$A$6:$D$1002,4,0),"")</f>
        <v/>
      </c>
      <c r="H4387" s="136" t="str">
        <f>IFERROR(VLOOKUP(CONCATENATE(G4387,E4387),LOTES!$A$6:$F$1000,6,0),"")</f>
        <v/>
      </c>
      <c r="I4387" s="132" t="str">
        <f t="shared" si="495"/>
        <v/>
      </c>
      <c r="R4387" s="132" t="str">
        <f>IFERROR(VLOOKUP(Q4387,PROVEEDORES!$A$2:$B$100,2,0),"")</f>
        <v/>
      </c>
      <c r="U4387" s="127" t="str">
        <f>IFERROR(VLOOKUP(V4387,TRANSPORTE!$A$4:$B$99,2,0),"")</f>
        <v/>
      </c>
      <c r="Y4387" s="127" t="str">
        <f>IFERROR(VLOOKUP(V4387,TRANSPORTE!$A$4:$C$99,3,0),"")</f>
        <v/>
      </c>
      <c r="Z4387" s="127" t="str">
        <f>IFERROR(VLOOKUP(V4387,TRANSPORTE!$A$4:$D$99,4,0),"")</f>
        <v/>
      </c>
      <c r="AA4387" s="127" t="str">
        <f>IFERROR(VLOOKUP(V4387,TRANSPORTE!$A$4:$E$99,5,0),"")</f>
        <v/>
      </c>
      <c r="AB4387" s="127" t="str">
        <f t="shared" si="497"/>
        <v/>
      </c>
      <c r="AC4387" s="127" t="str">
        <f t="shared" si="496"/>
        <v/>
      </c>
      <c r="AE4387" s="132" t="str">
        <f t="shared" si="494"/>
        <v/>
      </c>
      <c r="AH4387" s="127" t="str">
        <f t="shared" si="493"/>
        <v/>
      </c>
    </row>
    <row r="4388" spans="2:34" x14ac:dyDescent="0.3">
      <c r="B4388" s="127" t="str">
        <f t="shared" si="491"/>
        <v/>
      </c>
      <c r="C4388" s="127" t="str">
        <f t="shared" si="492"/>
        <v/>
      </c>
      <c r="E4388" s="159"/>
      <c r="F4388" s="148" t="str">
        <f>IFERROR(VLOOKUP(CONCATENATE(G4388,E4388),LOTES!$A$6:$D$1002,4,0),"")</f>
        <v/>
      </c>
      <c r="H4388" s="136" t="str">
        <f>IFERROR(VLOOKUP(CONCATENATE(G4388,E4388),LOTES!$A$6:$F$1000,6,0),"")</f>
        <v/>
      </c>
      <c r="I4388" s="132" t="str">
        <f t="shared" si="495"/>
        <v/>
      </c>
      <c r="R4388" s="132" t="str">
        <f>IFERROR(VLOOKUP(Q4388,PROVEEDORES!$A$2:$B$100,2,0),"")</f>
        <v/>
      </c>
      <c r="U4388" s="127" t="str">
        <f>IFERROR(VLOOKUP(V4388,TRANSPORTE!$A$4:$B$99,2,0),"")</f>
        <v/>
      </c>
      <c r="Y4388" s="127" t="str">
        <f>IFERROR(VLOOKUP(V4388,TRANSPORTE!$A$4:$C$99,3,0),"")</f>
        <v/>
      </c>
      <c r="Z4388" s="127" t="str">
        <f>IFERROR(VLOOKUP(V4388,TRANSPORTE!$A$4:$D$99,4,0),"")</f>
        <v/>
      </c>
      <c r="AA4388" s="127" t="str">
        <f>IFERROR(VLOOKUP(V4388,TRANSPORTE!$A$4:$E$99,5,0),"")</f>
        <v/>
      </c>
      <c r="AB4388" s="127" t="str">
        <f t="shared" si="497"/>
        <v/>
      </c>
      <c r="AC4388" s="127" t="str">
        <f t="shared" si="496"/>
        <v/>
      </c>
      <c r="AE4388" s="132" t="str">
        <f t="shared" si="494"/>
        <v/>
      </c>
      <c r="AH4388" s="127" t="str">
        <f t="shared" si="493"/>
        <v/>
      </c>
    </row>
    <row r="4389" spans="2:34" x14ac:dyDescent="0.3">
      <c r="B4389" s="127" t="str">
        <f t="shared" si="491"/>
        <v/>
      </c>
      <c r="C4389" s="127" t="str">
        <f t="shared" si="492"/>
        <v/>
      </c>
      <c r="E4389" s="159"/>
      <c r="F4389" s="148" t="str">
        <f>IFERROR(VLOOKUP(CONCATENATE(G4389,E4389),LOTES!$A$6:$D$1002,4,0),"")</f>
        <v/>
      </c>
      <c r="H4389" s="136" t="str">
        <f>IFERROR(VLOOKUP(CONCATENATE(G4389,E4389),LOTES!$A$6:$F$1000,6,0),"")</f>
        <v/>
      </c>
      <c r="I4389" s="132" t="str">
        <f t="shared" si="495"/>
        <v/>
      </c>
      <c r="R4389" s="132" t="str">
        <f>IFERROR(VLOOKUP(Q4389,PROVEEDORES!$A$2:$B$100,2,0),"")</f>
        <v/>
      </c>
      <c r="U4389" s="127" t="str">
        <f>IFERROR(VLOOKUP(V4389,TRANSPORTE!$A$4:$B$99,2,0),"")</f>
        <v/>
      </c>
      <c r="Y4389" s="127" t="str">
        <f>IFERROR(VLOOKUP(V4389,TRANSPORTE!$A$4:$C$99,3,0),"")</f>
        <v/>
      </c>
      <c r="Z4389" s="127" t="str">
        <f>IFERROR(VLOOKUP(V4389,TRANSPORTE!$A$4:$D$99,4,0),"")</f>
        <v/>
      </c>
      <c r="AA4389" s="127" t="str">
        <f>IFERROR(VLOOKUP(V4389,TRANSPORTE!$A$4:$E$99,5,0),"")</f>
        <v/>
      </c>
      <c r="AB4389" s="127" t="str">
        <f t="shared" si="497"/>
        <v/>
      </c>
      <c r="AC4389" s="127" t="str">
        <f t="shared" si="496"/>
        <v/>
      </c>
      <c r="AE4389" s="132" t="str">
        <f t="shared" si="494"/>
        <v/>
      </c>
      <c r="AH4389" s="127" t="str">
        <f t="shared" si="493"/>
        <v/>
      </c>
    </row>
    <row r="4390" spans="2:34" x14ac:dyDescent="0.3">
      <c r="B4390" s="127" t="str">
        <f t="shared" si="491"/>
        <v/>
      </c>
      <c r="C4390" s="127" t="str">
        <f t="shared" si="492"/>
        <v/>
      </c>
      <c r="E4390" s="159"/>
      <c r="F4390" s="148" t="str">
        <f>IFERROR(VLOOKUP(CONCATENATE(G4390,E4390),LOTES!$A$6:$D$1002,4,0),"")</f>
        <v/>
      </c>
      <c r="H4390" s="136" t="str">
        <f>IFERROR(VLOOKUP(CONCATENATE(G4390,E4390),LOTES!$A$6:$F$1000,6,0),"")</f>
        <v/>
      </c>
      <c r="I4390" s="132" t="str">
        <f t="shared" si="495"/>
        <v/>
      </c>
      <c r="R4390" s="132" t="str">
        <f>IFERROR(VLOOKUP(Q4390,PROVEEDORES!$A$2:$B$100,2,0),"")</f>
        <v/>
      </c>
      <c r="U4390" s="127" t="str">
        <f>IFERROR(VLOOKUP(V4390,TRANSPORTE!$A$4:$B$99,2,0),"")</f>
        <v/>
      </c>
      <c r="Y4390" s="127" t="str">
        <f>IFERROR(VLOOKUP(V4390,TRANSPORTE!$A$4:$C$99,3,0),"")</f>
        <v/>
      </c>
      <c r="Z4390" s="127" t="str">
        <f>IFERROR(VLOOKUP(V4390,TRANSPORTE!$A$4:$D$99,4,0),"")</f>
        <v/>
      </c>
      <c r="AA4390" s="127" t="str">
        <f>IFERROR(VLOOKUP(V4390,TRANSPORTE!$A$4:$E$99,5,0),"")</f>
        <v/>
      </c>
      <c r="AB4390" s="127" t="str">
        <f t="shared" si="497"/>
        <v/>
      </c>
      <c r="AC4390" s="127" t="str">
        <f t="shared" si="496"/>
        <v/>
      </c>
      <c r="AE4390" s="132" t="str">
        <f t="shared" si="494"/>
        <v/>
      </c>
      <c r="AH4390" s="127" t="str">
        <f t="shared" si="493"/>
        <v/>
      </c>
    </row>
    <row r="4391" spans="2:34" x14ac:dyDescent="0.3">
      <c r="B4391" s="127" t="str">
        <f t="shared" si="491"/>
        <v/>
      </c>
      <c r="C4391" s="127" t="str">
        <f t="shared" si="492"/>
        <v/>
      </c>
      <c r="E4391" s="159"/>
      <c r="F4391" s="148" t="str">
        <f>IFERROR(VLOOKUP(CONCATENATE(G4391,E4391),LOTES!$A$6:$D$1002,4,0),"")</f>
        <v/>
      </c>
      <c r="H4391" s="136" t="str">
        <f>IFERROR(VLOOKUP(CONCATENATE(G4391,E4391),LOTES!$A$6:$F$1000,6,0),"")</f>
        <v/>
      </c>
      <c r="I4391" s="132" t="str">
        <f t="shared" si="495"/>
        <v/>
      </c>
      <c r="R4391" s="132" t="str">
        <f>IFERROR(VLOOKUP(Q4391,PROVEEDORES!$A$2:$B$100,2,0),"")</f>
        <v/>
      </c>
      <c r="U4391" s="127" t="str">
        <f>IFERROR(VLOOKUP(V4391,TRANSPORTE!$A$4:$B$99,2,0),"")</f>
        <v/>
      </c>
      <c r="Y4391" s="127" t="str">
        <f>IFERROR(VLOOKUP(V4391,TRANSPORTE!$A$4:$C$99,3,0),"")</f>
        <v/>
      </c>
      <c r="Z4391" s="127" t="str">
        <f>IFERROR(VLOOKUP(V4391,TRANSPORTE!$A$4:$D$99,4,0),"")</f>
        <v/>
      </c>
      <c r="AA4391" s="127" t="str">
        <f>IFERROR(VLOOKUP(V4391,TRANSPORTE!$A$4:$E$99,5,0),"")</f>
        <v/>
      </c>
      <c r="AB4391" s="127" t="str">
        <f t="shared" si="497"/>
        <v/>
      </c>
      <c r="AC4391" s="127" t="str">
        <f t="shared" si="496"/>
        <v/>
      </c>
      <c r="AE4391" s="132" t="str">
        <f t="shared" si="494"/>
        <v/>
      </c>
      <c r="AH4391" s="127" t="str">
        <f t="shared" si="493"/>
        <v/>
      </c>
    </row>
    <row r="4392" spans="2:34" x14ac:dyDescent="0.3">
      <c r="B4392" s="127" t="str">
        <f t="shared" si="491"/>
        <v/>
      </c>
      <c r="C4392" s="127" t="str">
        <f t="shared" si="492"/>
        <v/>
      </c>
      <c r="E4392" s="159"/>
      <c r="F4392" s="148" t="str">
        <f>IFERROR(VLOOKUP(CONCATENATE(G4392,E4392),LOTES!$A$6:$D$1002,4,0),"")</f>
        <v/>
      </c>
      <c r="H4392" s="136" t="str">
        <f>IFERROR(VLOOKUP(CONCATENATE(G4392,E4392),LOTES!$A$6:$F$1000,6,0),"")</f>
        <v/>
      </c>
      <c r="I4392" s="132" t="str">
        <f t="shared" si="495"/>
        <v/>
      </c>
      <c r="R4392" s="132" t="str">
        <f>IFERROR(VLOOKUP(Q4392,PROVEEDORES!$A$2:$B$100,2,0),"")</f>
        <v/>
      </c>
      <c r="U4392" s="127" t="str">
        <f>IFERROR(VLOOKUP(V4392,TRANSPORTE!$A$4:$B$99,2,0),"")</f>
        <v/>
      </c>
      <c r="Y4392" s="127" t="str">
        <f>IFERROR(VLOOKUP(V4392,TRANSPORTE!$A$4:$C$99,3,0),"")</f>
        <v/>
      </c>
      <c r="Z4392" s="127" t="str">
        <f>IFERROR(VLOOKUP(V4392,TRANSPORTE!$A$4:$D$99,4,0),"")</f>
        <v/>
      </c>
      <c r="AA4392" s="127" t="str">
        <f>IFERROR(VLOOKUP(V4392,TRANSPORTE!$A$4:$E$99,5,0),"")</f>
        <v/>
      </c>
      <c r="AB4392" s="127" t="str">
        <f t="shared" si="497"/>
        <v/>
      </c>
      <c r="AC4392" s="127" t="str">
        <f t="shared" si="496"/>
        <v/>
      </c>
      <c r="AE4392" s="132" t="str">
        <f t="shared" si="494"/>
        <v/>
      </c>
      <c r="AH4392" s="127" t="str">
        <f t="shared" si="493"/>
        <v/>
      </c>
    </row>
    <row r="4393" spans="2:34" x14ac:dyDescent="0.3">
      <c r="B4393" s="127" t="str">
        <f t="shared" si="491"/>
        <v/>
      </c>
      <c r="C4393" s="127" t="str">
        <f t="shared" si="492"/>
        <v/>
      </c>
      <c r="E4393" s="159"/>
      <c r="F4393" s="148" t="str">
        <f>IFERROR(VLOOKUP(CONCATENATE(G4393,E4393),LOTES!$A$6:$D$1002,4,0),"")</f>
        <v/>
      </c>
      <c r="H4393" s="136" t="str">
        <f>IFERROR(VLOOKUP(CONCATENATE(G4393,E4393),LOTES!$A$6:$F$1000,6,0),"")</f>
        <v/>
      </c>
      <c r="I4393" s="132" t="str">
        <f t="shared" si="495"/>
        <v/>
      </c>
      <c r="R4393" s="132" t="str">
        <f>IFERROR(VLOOKUP(Q4393,PROVEEDORES!$A$2:$B$100,2,0),"")</f>
        <v/>
      </c>
      <c r="U4393" s="127" t="str">
        <f>IFERROR(VLOOKUP(V4393,TRANSPORTE!$A$4:$B$99,2,0),"")</f>
        <v/>
      </c>
      <c r="Y4393" s="127" t="str">
        <f>IFERROR(VLOOKUP(V4393,TRANSPORTE!$A$4:$C$99,3,0),"")</f>
        <v/>
      </c>
      <c r="Z4393" s="127" t="str">
        <f>IFERROR(VLOOKUP(V4393,TRANSPORTE!$A$4:$D$99,4,0),"")</f>
        <v/>
      </c>
      <c r="AA4393" s="127" t="str">
        <f>IFERROR(VLOOKUP(V4393,TRANSPORTE!$A$4:$E$99,5,0),"")</f>
        <v/>
      </c>
      <c r="AB4393" s="127" t="str">
        <f t="shared" si="497"/>
        <v/>
      </c>
      <c r="AC4393" s="127" t="str">
        <f t="shared" si="496"/>
        <v/>
      </c>
      <c r="AE4393" s="132" t="str">
        <f t="shared" si="494"/>
        <v/>
      </c>
      <c r="AH4393" s="127" t="str">
        <f t="shared" si="493"/>
        <v/>
      </c>
    </row>
    <row r="4394" spans="2:34" x14ac:dyDescent="0.3">
      <c r="B4394" s="127" t="str">
        <f t="shared" si="491"/>
        <v/>
      </c>
      <c r="C4394" s="127" t="str">
        <f t="shared" si="492"/>
        <v/>
      </c>
      <c r="E4394" s="159"/>
      <c r="F4394" s="148" t="str">
        <f>IFERROR(VLOOKUP(CONCATENATE(G4394,E4394),LOTES!$A$6:$D$1002,4,0),"")</f>
        <v/>
      </c>
      <c r="H4394" s="136" t="str">
        <f>IFERROR(VLOOKUP(CONCATENATE(G4394,E4394),LOTES!$A$6:$F$1000,6,0),"")</f>
        <v/>
      </c>
      <c r="I4394" s="132" t="str">
        <f t="shared" si="495"/>
        <v/>
      </c>
      <c r="R4394" s="132" t="str">
        <f>IFERROR(VLOOKUP(Q4394,PROVEEDORES!$A$2:$B$100,2,0),"")</f>
        <v/>
      </c>
      <c r="U4394" s="127" t="str">
        <f>IFERROR(VLOOKUP(V4394,TRANSPORTE!$A$4:$B$99,2,0),"")</f>
        <v/>
      </c>
      <c r="Y4394" s="127" t="str">
        <f>IFERROR(VLOOKUP(V4394,TRANSPORTE!$A$4:$C$99,3,0),"")</f>
        <v/>
      </c>
      <c r="Z4394" s="127" t="str">
        <f>IFERROR(VLOOKUP(V4394,TRANSPORTE!$A$4:$D$99,4,0),"")</f>
        <v/>
      </c>
      <c r="AA4394" s="127" t="str">
        <f>IFERROR(VLOOKUP(V4394,TRANSPORTE!$A$4:$E$99,5,0),"")</f>
        <v/>
      </c>
      <c r="AB4394" s="127" t="str">
        <f t="shared" si="497"/>
        <v/>
      </c>
      <c r="AC4394" s="127" t="str">
        <f t="shared" si="496"/>
        <v/>
      </c>
      <c r="AE4394" s="132" t="str">
        <f t="shared" si="494"/>
        <v/>
      </c>
      <c r="AH4394" s="127" t="str">
        <f t="shared" si="493"/>
        <v/>
      </c>
    </row>
    <row r="4395" spans="2:34" x14ac:dyDescent="0.3">
      <c r="B4395" s="127" t="str">
        <f t="shared" si="491"/>
        <v/>
      </c>
      <c r="C4395" s="127" t="str">
        <f t="shared" si="492"/>
        <v/>
      </c>
      <c r="E4395" s="159"/>
      <c r="F4395" s="148" t="str">
        <f>IFERROR(VLOOKUP(CONCATENATE(G4395,E4395),LOTES!$A$6:$D$1002,4,0),"")</f>
        <v/>
      </c>
      <c r="H4395" s="136" t="str">
        <f>IFERROR(VLOOKUP(CONCATENATE(G4395,E4395),LOTES!$A$6:$F$1000,6,0),"")</f>
        <v/>
      </c>
      <c r="I4395" s="132" t="str">
        <f t="shared" si="495"/>
        <v/>
      </c>
      <c r="R4395" s="132" t="str">
        <f>IFERROR(VLOOKUP(Q4395,PROVEEDORES!$A$2:$B$100,2,0),"")</f>
        <v/>
      </c>
      <c r="U4395" s="127" t="str">
        <f>IFERROR(VLOOKUP(V4395,TRANSPORTE!$A$4:$B$99,2,0),"")</f>
        <v/>
      </c>
      <c r="Y4395" s="127" t="str">
        <f>IFERROR(VLOOKUP(V4395,TRANSPORTE!$A$4:$C$99,3,0),"")</f>
        <v/>
      </c>
      <c r="Z4395" s="127" t="str">
        <f>IFERROR(VLOOKUP(V4395,TRANSPORTE!$A$4:$D$99,4,0),"")</f>
        <v/>
      </c>
      <c r="AA4395" s="127" t="str">
        <f>IFERROR(VLOOKUP(V4395,TRANSPORTE!$A$4:$E$99,5,0),"")</f>
        <v/>
      </c>
      <c r="AB4395" s="127" t="str">
        <f t="shared" si="497"/>
        <v/>
      </c>
      <c r="AC4395" s="127" t="str">
        <f t="shared" si="496"/>
        <v/>
      </c>
      <c r="AE4395" s="132" t="str">
        <f t="shared" si="494"/>
        <v/>
      </c>
      <c r="AH4395" s="127" t="str">
        <f t="shared" si="493"/>
        <v/>
      </c>
    </row>
    <row r="4396" spans="2:34" x14ac:dyDescent="0.3">
      <c r="B4396" s="127" t="str">
        <f t="shared" si="491"/>
        <v/>
      </c>
      <c r="C4396" s="127" t="str">
        <f t="shared" si="492"/>
        <v/>
      </c>
      <c r="E4396" s="159"/>
      <c r="F4396" s="148" t="str">
        <f>IFERROR(VLOOKUP(CONCATENATE(G4396,E4396),LOTES!$A$6:$D$1002,4,0),"")</f>
        <v/>
      </c>
      <c r="H4396" s="136" t="str">
        <f>IFERROR(VLOOKUP(CONCATENATE(G4396,E4396),LOTES!$A$6:$F$1000,6,0),"")</f>
        <v/>
      </c>
      <c r="I4396" s="132" t="str">
        <f t="shared" si="495"/>
        <v/>
      </c>
      <c r="R4396" s="132" t="str">
        <f>IFERROR(VLOOKUP(Q4396,PROVEEDORES!$A$2:$B$100,2,0),"")</f>
        <v/>
      </c>
      <c r="U4396" s="127" t="str">
        <f>IFERROR(VLOOKUP(V4396,TRANSPORTE!$A$4:$B$99,2,0),"")</f>
        <v/>
      </c>
      <c r="Y4396" s="127" t="str">
        <f>IFERROR(VLOOKUP(V4396,TRANSPORTE!$A$4:$C$99,3,0),"")</f>
        <v/>
      </c>
      <c r="Z4396" s="127" t="str">
        <f>IFERROR(VLOOKUP(V4396,TRANSPORTE!$A$4:$D$99,4,0),"")</f>
        <v/>
      </c>
      <c r="AA4396" s="127" t="str">
        <f>IFERROR(VLOOKUP(V4396,TRANSPORTE!$A$4:$E$99,5,0),"")</f>
        <v/>
      </c>
      <c r="AB4396" s="127" t="str">
        <f t="shared" si="497"/>
        <v/>
      </c>
      <c r="AC4396" s="127" t="str">
        <f t="shared" si="496"/>
        <v/>
      </c>
      <c r="AE4396" s="132" t="str">
        <f t="shared" si="494"/>
        <v/>
      </c>
      <c r="AH4396" s="127" t="str">
        <f t="shared" si="493"/>
        <v/>
      </c>
    </row>
    <row r="4397" spans="2:34" x14ac:dyDescent="0.3">
      <c r="B4397" s="127" t="str">
        <f t="shared" si="491"/>
        <v/>
      </c>
      <c r="C4397" s="127" t="str">
        <f t="shared" si="492"/>
        <v/>
      </c>
      <c r="E4397" s="159"/>
      <c r="F4397" s="148" t="str">
        <f>IFERROR(VLOOKUP(CONCATENATE(G4397,E4397),LOTES!$A$6:$D$1002,4,0),"")</f>
        <v/>
      </c>
      <c r="H4397" s="136" t="str">
        <f>IFERROR(VLOOKUP(CONCATENATE(G4397,E4397),LOTES!$A$6:$F$1000,6,0),"")</f>
        <v/>
      </c>
      <c r="I4397" s="132" t="str">
        <f t="shared" si="495"/>
        <v/>
      </c>
      <c r="R4397" s="132" t="str">
        <f>IFERROR(VLOOKUP(Q4397,PROVEEDORES!$A$2:$B$100,2,0),"")</f>
        <v/>
      </c>
      <c r="U4397" s="127" t="str">
        <f>IFERROR(VLOOKUP(V4397,TRANSPORTE!$A$4:$B$99,2,0),"")</f>
        <v/>
      </c>
      <c r="Y4397" s="127" t="str">
        <f>IFERROR(VLOOKUP(V4397,TRANSPORTE!$A$4:$C$99,3,0),"")</f>
        <v/>
      </c>
      <c r="Z4397" s="127" t="str">
        <f>IFERROR(VLOOKUP(V4397,TRANSPORTE!$A$4:$D$99,4,0),"")</f>
        <v/>
      </c>
      <c r="AA4397" s="127" t="str">
        <f>IFERROR(VLOOKUP(V4397,TRANSPORTE!$A$4:$E$99,5,0),"")</f>
        <v/>
      </c>
      <c r="AB4397" s="127" t="str">
        <f t="shared" si="497"/>
        <v/>
      </c>
      <c r="AC4397" s="127" t="str">
        <f t="shared" si="496"/>
        <v/>
      </c>
      <c r="AE4397" s="132" t="str">
        <f t="shared" si="494"/>
        <v/>
      </c>
      <c r="AH4397" s="127" t="str">
        <f t="shared" si="493"/>
        <v/>
      </c>
    </row>
    <row r="4398" spans="2:34" x14ac:dyDescent="0.3">
      <c r="B4398" s="127" t="str">
        <f t="shared" si="491"/>
        <v/>
      </c>
      <c r="C4398" s="127" t="str">
        <f t="shared" si="492"/>
        <v/>
      </c>
      <c r="E4398" s="159"/>
      <c r="F4398" s="148" t="str">
        <f>IFERROR(VLOOKUP(CONCATENATE(G4398,E4398),LOTES!$A$6:$D$1002,4,0),"")</f>
        <v/>
      </c>
      <c r="H4398" s="136" t="str">
        <f>IFERROR(VLOOKUP(CONCATENATE(G4398,E4398),LOTES!$A$6:$F$1000,6,0),"")</f>
        <v/>
      </c>
      <c r="I4398" s="132" t="str">
        <f t="shared" si="495"/>
        <v/>
      </c>
      <c r="R4398" s="132" t="str">
        <f>IFERROR(VLOOKUP(Q4398,PROVEEDORES!$A$2:$B$100,2,0),"")</f>
        <v/>
      </c>
      <c r="U4398" s="127" t="str">
        <f>IFERROR(VLOOKUP(V4398,TRANSPORTE!$A$4:$B$99,2,0),"")</f>
        <v/>
      </c>
      <c r="Y4398" s="127" t="str">
        <f>IFERROR(VLOOKUP(V4398,TRANSPORTE!$A$4:$C$99,3,0),"")</f>
        <v/>
      </c>
      <c r="Z4398" s="127" t="str">
        <f>IFERROR(VLOOKUP(V4398,TRANSPORTE!$A$4:$D$99,4,0),"")</f>
        <v/>
      </c>
      <c r="AA4398" s="127" t="str">
        <f>IFERROR(VLOOKUP(V4398,TRANSPORTE!$A$4:$E$99,5,0),"")</f>
        <v/>
      </c>
      <c r="AB4398" s="127" t="str">
        <f t="shared" si="497"/>
        <v/>
      </c>
      <c r="AC4398" s="127" t="str">
        <f t="shared" si="496"/>
        <v/>
      </c>
      <c r="AE4398" s="132" t="str">
        <f t="shared" si="494"/>
        <v/>
      </c>
      <c r="AH4398" s="127" t="str">
        <f t="shared" si="493"/>
        <v/>
      </c>
    </row>
    <row r="4399" spans="2:34" x14ac:dyDescent="0.3">
      <c r="B4399" s="127" t="str">
        <f t="shared" si="491"/>
        <v/>
      </c>
      <c r="C4399" s="127" t="str">
        <f t="shared" si="492"/>
        <v/>
      </c>
      <c r="E4399" s="159"/>
      <c r="F4399" s="148" t="str">
        <f>IFERROR(VLOOKUP(CONCATENATE(G4399,E4399),LOTES!$A$6:$D$1002,4,0),"")</f>
        <v/>
      </c>
      <c r="H4399" s="136" t="str">
        <f>IFERROR(VLOOKUP(CONCATENATE(G4399,E4399),LOTES!$A$6:$F$1000,6,0),"")</f>
        <v/>
      </c>
      <c r="I4399" s="132" t="str">
        <f t="shared" si="495"/>
        <v/>
      </c>
      <c r="R4399" s="132" t="str">
        <f>IFERROR(VLOOKUP(Q4399,PROVEEDORES!$A$2:$B$100,2,0),"")</f>
        <v/>
      </c>
      <c r="U4399" s="127" t="str">
        <f>IFERROR(VLOOKUP(V4399,TRANSPORTE!$A$4:$B$99,2,0),"")</f>
        <v/>
      </c>
      <c r="Y4399" s="127" t="str">
        <f>IFERROR(VLOOKUP(V4399,TRANSPORTE!$A$4:$C$99,3,0),"")</f>
        <v/>
      </c>
      <c r="Z4399" s="127" t="str">
        <f>IFERROR(VLOOKUP(V4399,TRANSPORTE!$A$4:$D$99,4,0),"")</f>
        <v/>
      </c>
      <c r="AA4399" s="127" t="str">
        <f>IFERROR(VLOOKUP(V4399,TRANSPORTE!$A$4:$E$99,5,0),"")</f>
        <v/>
      </c>
      <c r="AB4399" s="127" t="str">
        <f t="shared" si="497"/>
        <v/>
      </c>
      <c r="AC4399" s="127" t="str">
        <f t="shared" si="496"/>
        <v/>
      </c>
      <c r="AE4399" s="132" t="str">
        <f t="shared" si="494"/>
        <v/>
      </c>
      <c r="AH4399" s="127" t="str">
        <f t="shared" si="493"/>
        <v/>
      </c>
    </row>
    <row r="4400" spans="2:34" x14ac:dyDescent="0.3">
      <c r="B4400" s="127" t="str">
        <f t="shared" si="491"/>
        <v/>
      </c>
      <c r="C4400" s="127" t="str">
        <f t="shared" si="492"/>
        <v/>
      </c>
      <c r="E4400" s="159"/>
      <c r="F4400" s="148" t="str">
        <f>IFERROR(VLOOKUP(CONCATENATE(G4400,E4400),LOTES!$A$6:$D$1002,4,0),"")</f>
        <v/>
      </c>
      <c r="H4400" s="136" t="str">
        <f>IFERROR(VLOOKUP(CONCATENATE(G4400,E4400),LOTES!$A$6:$F$1000,6,0),"")</f>
        <v/>
      </c>
      <c r="I4400" s="132" t="str">
        <f t="shared" si="495"/>
        <v/>
      </c>
      <c r="R4400" s="132" t="str">
        <f>IFERROR(VLOOKUP(Q4400,PROVEEDORES!$A$2:$B$100,2,0),"")</f>
        <v/>
      </c>
      <c r="U4400" s="127" t="str">
        <f>IFERROR(VLOOKUP(V4400,TRANSPORTE!$A$4:$B$99,2,0),"")</f>
        <v/>
      </c>
      <c r="Y4400" s="127" t="str">
        <f>IFERROR(VLOOKUP(V4400,TRANSPORTE!$A$4:$C$99,3,0),"")</f>
        <v/>
      </c>
      <c r="Z4400" s="127" t="str">
        <f>IFERROR(VLOOKUP(V4400,TRANSPORTE!$A$4:$D$99,4,0),"")</f>
        <v/>
      </c>
      <c r="AA4400" s="127" t="str">
        <f>IFERROR(VLOOKUP(V4400,TRANSPORTE!$A$4:$E$99,5,0),"")</f>
        <v/>
      </c>
      <c r="AB4400" s="127" t="str">
        <f t="shared" si="497"/>
        <v/>
      </c>
      <c r="AC4400" s="127" t="str">
        <f t="shared" si="496"/>
        <v/>
      </c>
      <c r="AE4400" s="132" t="str">
        <f t="shared" si="494"/>
        <v/>
      </c>
      <c r="AH4400" s="127" t="str">
        <f t="shared" si="493"/>
        <v/>
      </c>
    </row>
    <row r="4401" spans="2:34" x14ac:dyDescent="0.3">
      <c r="B4401" s="127" t="str">
        <f t="shared" si="491"/>
        <v/>
      </c>
      <c r="C4401" s="127" t="str">
        <f t="shared" si="492"/>
        <v/>
      </c>
      <c r="E4401" s="159"/>
      <c r="F4401" s="148" t="str">
        <f>IFERROR(VLOOKUP(CONCATENATE(G4401,E4401),LOTES!$A$6:$D$1002,4,0),"")</f>
        <v/>
      </c>
      <c r="H4401" s="136" t="str">
        <f>IFERROR(VLOOKUP(CONCATENATE(G4401,E4401),LOTES!$A$6:$F$1000,6,0),"")</f>
        <v/>
      </c>
      <c r="I4401" s="132" t="str">
        <f t="shared" si="495"/>
        <v/>
      </c>
      <c r="R4401" s="132" t="str">
        <f>IFERROR(VLOOKUP(Q4401,PROVEEDORES!$A$2:$B$100,2,0),"")</f>
        <v/>
      </c>
      <c r="U4401" s="127" t="str">
        <f>IFERROR(VLOOKUP(V4401,TRANSPORTE!$A$4:$B$99,2,0),"")</f>
        <v/>
      </c>
      <c r="Y4401" s="127" t="str">
        <f>IFERROR(VLOOKUP(V4401,TRANSPORTE!$A$4:$C$99,3,0),"")</f>
        <v/>
      </c>
      <c r="Z4401" s="127" t="str">
        <f>IFERROR(VLOOKUP(V4401,TRANSPORTE!$A$4:$D$99,4,0),"")</f>
        <v/>
      </c>
      <c r="AA4401" s="127" t="str">
        <f>IFERROR(VLOOKUP(V4401,TRANSPORTE!$A$4:$E$99,5,0),"")</f>
        <v/>
      </c>
      <c r="AB4401" s="127" t="str">
        <f t="shared" si="497"/>
        <v/>
      </c>
      <c r="AC4401" s="127" t="str">
        <f t="shared" si="496"/>
        <v/>
      </c>
      <c r="AE4401" s="132" t="str">
        <f t="shared" si="494"/>
        <v/>
      </c>
      <c r="AH4401" s="127" t="str">
        <f t="shared" si="493"/>
        <v/>
      </c>
    </row>
    <row r="4402" spans="2:34" x14ac:dyDescent="0.3">
      <c r="B4402" s="127" t="str">
        <f t="shared" si="491"/>
        <v/>
      </c>
      <c r="C4402" s="127" t="str">
        <f t="shared" si="492"/>
        <v/>
      </c>
      <c r="E4402" s="159"/>
      <c r="F4402" s="148" t="str">
        <f>IFERROR(VLOOKUP(CONCATENATE(G4402,E4402),LOTES!$A$6:$D$1002,4,0),"")</f>
        <v/>
      </c>
      <c r="H4402" s="136" t="str">
        <f>IFERROR(VLOOKUP(CONCATENATE(G4402,E4402),LOTES!$A$6:$F$1000,6,0),"")</f>
        <v/>
      </c>
      <c r="I4402" s="132" t="str">
        <f t="shared" si="495"/>
        <v/>
      </c>
      <c r="R4402" s="132" t="str">
        <f>IFERROR(VLOOKUP(Q4402,PROVEEDORES!$A$2:$B$100,2,0),"")</f>
        <v/>
      </c>
      <c r="U4402" s="127" t="str">
        <f>IFERROR(VLOOKUP(V4402,TRANSPORTE!$A$4:$B$99,2,0),"")</f>
        <v/>
      </c>
      <c r="Y4402" s="127" t="str">
        <f>IFERROR(VLOOKUP(V4402,TRANSPORTE!$A$4:$C$99,3,0),"")</f>
        <v/>
      </c>
      <c r="Z4402" s="127" t="str">
        <f>IFERROR(VLOOKUP(V4402,TRANSPORTE!$A$4:$D$99,4,0),"")</f>
        <v/>
      </c>
      <c r="AA4402" s="127" t="str">
        <f>IFERROR(VLOOKUP(V4402,TRANSPORTE!$A$4:$E$99,5,0),"")</f>
        <v/>
      </c>
      <c r="AB4402" s="127" t="str">
        <f t="shared" si="497"/>
        <v/>
      </c>
      <c r="AC4402" s="127" t="str">
        <f t="shared" si="496"/>
        <v/>
      </c>
      <c r="AE4402" s="132" t="str">
        <f t="shared" si="494"/>
        <v/>
      </c>
      <c r="AH4402" s="127" t="str">
        <f t="shared" si="493"/>
        <v/>
      </c>
    </row>
    <row r="4403" spans="2:34" x14ac:dyDescent="0.3">
      <c r="B4403" s="127" t="str">
        <f t="shared" si="491"/>
        <v/>
      </c>
      <c r="C4403" s="127" t="str">
        <f t="shared" si="492"/>
        <v/>
      </c>
      <c r="E4403" s="159"/>
      <c r="F4403" s="148" t="str">
        <f>IFERROR(VLOOKUP(CONCATENATE(G4403,E4403),LOTES!$A$6:$D$1002,4,0),"")</f>
        <v/>
      </c>
      <c r="H4403" s="136" t="str">
        <f>IFERROR(VLOOKUP(CONCATENATE(G4403,E4403),LOTES!$A$6:$F$1000,6,0),"")</f>
        <v/>
      </c>
      <c r="I4403" s="132" t="str">
        <f t="shared" si="495"/>
        <v/>
      </c>
      <c r="R4403" s="132" t="str">
        <f>IFERROR(VLOOKUP(Q4403,PROVEEDORES!$A$2:$B$100,2,0),"")</f>
        <v/>
      </c>
      <c r="U4403" s="127" t="str">
        <f>IFERROR(VLOOKUP(V4403,TRANSPORTE!$A$4:$B$99,2,0),"")</f>
        <v/>
      </c>
      <c r="Y4403" s="127" t="str">
        <f>IFERROR(VLOOKUP(V4403,TRANSPORTE!$A$4:$C$99,3,0),"")</f>
        <v/>
      </c>
      <c r="Z4403" s="127" t="str">
        <f>IFERROR(VLOOKUP(V4403,TRANSPORTE!$A$4:$D$99,4,0),"")</f>
        <v/>
      </c>
      <c r="AA4403" s="127" t="str">
        <f>IFERROR(VLOOKUP(V4403,TRANSPORTE!$A$4:$E$99,5,0),"")</f>
        <v/>
      </c>
      <c r="AB4403" s="127" t="str">
        <f t="shared" si="497"/>
        <v/>
      </c>
      <c r="AC4403" s="127" t="str">
        <f t="shared" si="496"/>
        <v/>
      </c>
      <c r="AE4403" s="132" t="str">
        <f t="shared" si="494"/>
        <v/>
      </c>
      <c r="AH4403" s="127" t="str">
        <f t="shared" si="493"/>
        <v/>
      </c>
    </row>
    <row r="4404" spans="2:34" x14ac:dyDescent="0.3">
      <c r="B4404" s="127" t="str">
        <f t="shared" si="491"/>
        <v/>
      </c>
      <c r="C4404" s="127" t="str">
        <f t="shared" si="492"/>
        <v/>
      </c>
      <c r="E4404" s="159"/>
      <c r="F4404" s="148" t="str">
        <f>IFERROR(VLOOKUP(CONCATENATE(G4404,E4404),LOTES!$A$6:$D$1002,4,0),"")</f>
        <v/>
      </c>
      <c r="H4404" s="136" t="str">
        <f>IFERROR(VLOOKUP(CONCATENATE(G4404,E4404),LOTES!$A$6:$F$1000,6,0),"")</f>
        <v/>
      </c>
      <c r="I4404" s="132" t="str">
        <f t="shared" si="495"/>
        <v/>
      </c>
      <c r="R4404" s="132" t="str">
        <f>IFERROR(VLOOKUP(Q4404,PROVEEDORES!$A$2:$B$100,2,0),"")</f>
        <v/>
      </c>
      <c r="U4404" s="127" t="str">
        <f>IFERROR(VLOOKUP(V4404,TRANSPORTE!$A$4:$B$99,2,0),"")</f>
        <v/>
      </c>
      <c r="Y4404" s="127" t="str">
        <f>IFERROR(VLOOKUP(V4404,TRANSPORTE!$A$4:$C$99,3,0),"")</f>
        <v/>
      </c>
      <c r="Z4404" s="127" t="str">
        <f>IFERROR(VLOOKUP(V4404,TRANSPORTE!$A$4:$D$99,4,0),"")</f>
        <v/>
      </c>
      <c r="AA4404" s="127" t="str">
        <f>IFERROR(VLOOKUP(V4404,TRANSPORTE!$A$4:$E$99,5,0),"")</f>
        <v/>
      </c>
      <c r="AB4404" s="127" t="str">
        <f t="shared" si="497"/>
        <v/>
      </c>
      <c r="AC4404" s="127" t="str">
        <f t="shared" si="496"/>
        <v/>
      </c>
      <c r="AE4404" s="132" t="str">
        <f t="shared" si="494"/>
        <v/>
      </c>
      <c r="AH4404" s="127" t="str">
        <f t="shared" si="493"/>
        <v/>
      </c>
    </row>
    <row r="4405" spans="2:34" x14ac:dyDescent="0.3">
      <c r="B4405" s="127" t="str">
        <f t="shared" si="491"/>
        <v/>
      </c>
      <c r="C4405" s="127" t="str">
        <f t="shared" si="492"/>
        <v/>
      </c>
      <c r="E4405" s="159"/>
      <c r="F4405" s="148" t="str">
        <f>IFERROR(VLOOKUP(CONCATENATE(G4405,E4405),LOTES!$A$6:$D$1002,4,0),"")</f>
        <v/>
      </c>
      <c r="H4405" s="136" t="str">
        <f>IFERROR(VLOOKUP(CONCATENATE(G4405,E4405),LOTES!$A$6:$F$1000,6,0),"")</f>
        <v/>
      </c>
      <c r="I4405" s="132" t="str">
        <f t="shared" si="495"/>
        <v/>
      </c>
      <c r="R4405" s="132" t="str">
        <f>IFERROR(VLOOKUP(Q4405,PROVEEDORES!$A$2:$B$100,2,0),"")</f>
        <v/>
      </c>
      <c r="U4405" s="127" t="str">
        <f>IFERROR(VLOOKUP(V4405,TRANSPORTE!$A$4:$B$99,2,0),"")</f>
        <v/>
      </c>
      <c r="Y4405" s="127" t="str">
        <f>IFERROR(VLOOKUP(V4405,TRANSPORTE!$A$4:$C$99,3,0),"")</f>
        <v/>
      </c>
      <c r="Z4405" s="127" t="str">
        <f>IFERROR(VLOOKUP(V4405,TRANSPORTE!$A$4:$D$99,4,0),"")</f>
        <v/>
      </c>
      <c r="AA4405" s="127" t="str">
        <f>IFERROR(VLOOKUP(V4405,TRANSPORTE!$A$4:$E$99,5,0),"")</f>
        <v/>
      </c>
      <c r="AB4405" s="127" t="str">
        <f t="shared" si="497"/>
        <v/>
      </c>
      <c r="AC4405" s="127" t="str">
        <f t="shared" si="496"/>
        <v/>
      </c>
      <c r="AE4405" s="132" t="str">
        <f t="shared" si="494"/>
        <v/>
      </c>
      <c r="AH4405" s="127" t="str">
        <f t="shared" si="493"/>
        <v/>
      </c>
    </row>
    <row r="4406" spans="2:34" x14ac:dyDescent="0.3">
      <c r="B4406" s="127" t="str">
        <f t="shared" si="491"/>
        <v/>
      </c>
      <c r="C4406" s="127" t="str">
        <f t="shared" si="492"/>
        <v/>
      </c>
      <c r="E4406" s="159"/>
      <c r="F4406" s="148" t="str">
        <f>IFERROR(VLOOKUP(CONCATENATE(G4406,E4406),LOTES!$A$6:$D$1002,4,0),"")</f>
        <v/>
      </c>
      <c r="H4406" s="136" t="str">
        <f>IFERROR(VLOOKUP(CONCATENATE(G4406,E4406),LOTES!$A$6:$F$1000,6,0),"")</f>
        <v/>
      </c>
      <c r="I4406" s="132" t="str">
        <f t="shared" si="495"/>
        <v/>
      </c>
      <c r="R4406" s="132" t="str">
        <f>IFERROR(VLOOKUP(Q4406,PROVEEDORES!$A$2:$B$100,2,0),"")</f>
        <v/>
      </c>
      <c r="U4406" s="127" t="str">
        <f>IFERROR(VLOOKUP(V4406,TRANSPORTE!$A$4:$B$99,2,0),"")</f>
        <v/>
      </c>
      <c r="Y4406" s="127" t="str">
        <f>IFERROR(VLOOKUP(V4406,TRANSPORTE!$A$4:$C$99,3,0),"")</f>
        <v/>
      </c>
      <c r="Z4406" s="127" t="str">
        <f>IFERROR(VLOOKUP(V4406,TRANSPORTE!$A$4:$D$99,4,0),"")</f>
        <v/>
      </c>
      <c r="AA4406" s="127" t="str">
        <f>IFERROR(VLOOKUP(V4406,TRANSPORTE!$A$4:$E$99,5,0),"")</f>
        <v/>
      </c>
      <c r="AB4406" s="127" t="str">
        <f t="shared" si="497"/>
        <v/>
      </c>
      <c r="AC4406" s="127" t="str">
        <f t="shared" si="496"/>
        <v/>
      </c>
      <c r="AE4406" s="132" t="str">
        <f t="shared" si="494"/>
        <v/>
      </c>
      <c r="AH4406" s="127" t="str">
        <f t="shared" si="493"/>
        <v/>
      </c>
    </row>
    <row r="4407" spans="2:34" x14ac:dyDescent="0.3">
      <c r="B4407" s="127" t="str">
        <f t="shared" si="491"/>
        <v/>
      </c>
      <c r="C4407" s="127" t="str">
        <f t="shared" si="492"/>
        <v/>
      </c>
      <c r="E4407" s="159"/>
      <c r="F4407" s="148" t="str">
        <f>IFERROR(VLOOKUP(CONCATENATE(G4407,E4407),LOTES!$A$6:$D$1002,4,0),"")</f>
        <v/>
      </c>
      <c r="H4407" s="136" t="str">
        <f>IFERROR(VLOOKUP(CONCATENATE(G4407,E4407),LOTES!$A$6:$F$1000,6,0),"")</f>
        <v/>
      </c>
      <c r="I4407" s="132" t="str">
        <f t="shared" si="495"/>
        <v/>
      </c>
      <c r="R4407" s="132" t="str">
        <f>IFERROR(VLOOKUP(Q4407,PROVEEDORES!$A$2:$B$100,2,0),"")</f>
        <v/>
      </c>
      <c r="U4407" s="127" t="str">
        <f>IFERROR(VLOOKUP(V4407,TRANSPORTE!$A$4:$B$99,2,0),"")</f>
        <v/>
      </c>
      <c r="Y4407" s="127" t="str">
        <f>IFERROR(VLOOKUP(V4407,TRANSPORTE!$A$4:$C$99,3,0),"")</f>
        <v/>
      </c>
      <c r="Z4407" s="127" t="str">
        <f>IFERROR(VLOOKUP(V4407,TRANSPORTE!$A$4:$D$99,4,0),"")</f>
        <v/>
      </c>
      <c r="AA4407" s="127" t="str">
        <f>IFERROR(VLOOKUP(V4407,TRANSPORTE!$A$4:$E$99,5,0),"")</f>
        <v/>
      </c>
      <c r="AB4407" s="127" t="str">
        <f t="shared" si="497"/>
        <v/>
      </c>
      <c r="AC4407" s="127" t="str">
        <f t="shared" si="496"/>
        <v/>
      </c>
      <c r="AE4407" s="132" t="str">
        <f t="shared" si="494"/>
        <v/>
      </c>
      <c r="AH4407" s="127" t="str">
        <f t="shared" si="493"/>
        <v/>
      </c>
    </row>
    <row r="4408" spans="2:34" x14ac:dyDescent="0.3">
      <c r="B4408" s="127" t="str">
        <f t="shared" si="491"/>
        <v/>
      </c>
      <c r="C4408" s="127" t="str">
        <f t="shared" si="492"/>
        <v/>
      </c>
      <c r="E4408" s="159"/>
      <c r="F4408" s="148" t="str">
        <f>IFERROR(VLOOKUP(CONCATENATE(G4408,E4408),LOTES!$A$6:$D$1002,4,0),"")</f>
        <v/>
      </c>
      <c r="H4408" s="136" t="str">
        <f>IFERROR(VLOOKUP(CONCATENATE(G4408,E4408),LOTES!$A$6:$F$1000,6,0),"")</f>
        <v/>
      </c>
      <c r="I4408" s="132" t="str">
        <f t="shared" si="495"/>
        <v/>
      </c>
      <c r="R4408" s="132" t="str">
        <f>IFERROR(VLOOKUP(Q4408,PROVEEDORES!$A$2:$B$100,2,0),"")</f>
        <v/>
      </c>
      <c r="U4408" s="127" t="str">
        <f>IFERROR(VLOOKUP(V4408,TRANSPORTE!$A$4:$B$99,2,0),"")</f>
        <v/>
      </c>
      <c r="Y4408" s="127" t="str">
        <f>IFERROR(VLOOKUP(V4408,TRANSPORTE!$A$4:$C$99,3,0),"")</f>
        <v/>
      </c>
      <c r="Z4408" s="127" t="str">
        <f>IFERROR(VLOOKUP(V4408,TRANSPORTE!$A$4:$D$99,4,0),"")</f>
        <v/>
      </c>
      <c r="AA4408" s="127" t="str">
        <f>IFERROR(VLOOKUP(V4408,TRANSPORTE!$A$4:$E$99,5,0),"")</f>
        <v/>
      </c>
      <c r="AB4408" s="127" t="str">
        <f t="shared" si="497"/>
        <v/>
      </c>
      <c r="AC4408" s="127" t="str">
        <f t="shared" si="496"/>
        <v/>
      </c>
      <c r="AE4408" s="132" t="str">
        <f t="shared" si="494"/>
        <v/>
      </c>
      <c r="AH4408" s="127" t="str">
        <f t="shared" si="493"/>
        <v/>
      </c>
    </row>
    <row r="4409" spans="2:34" x14ac:dyDescent="0.3">
      <c r="B4409" s="127" t="str">
        <f t="shared" si="491"/>
        <v/>
      </c>
      <c r="C4409" s="127" t="str">
        <f t="shared" si="492"/>
        <v/>
      </c>
      <c r="E4409" s="159"/>
      <c r="F4409" s="148" t="str">
        <f>IFERROR(VLOOKUP(CONCATENATE(G4409,E4409),LOTES!$A$6:$D$1002,4,0),"")</f>
        <v/>
      </c>
      <c r="H4409" s="136" t="str">
        <f>IFERROR(VLOOKUP(CONCATENATE(G4409,E4409),LOTES!$A$6:$F$1000,6,0),"")</f>
        <v/>
      </c>
      <c r="I4409" s="132" t="str">
        <f t="shared" si="495"/>
        <v/>
      </c>
      <c r="R4409" s="132" t="str">
        <f>IFERROR(VLOOKUP(Q4409,PROVEEDORES!$A$2:$B$100,2,0),"")</f>
        <v/>
      </c>
      <c r="U4409" s="127" t="str">
        <f>IFERROR(VLOOKUP(V4409,TRANSPORTE!$A$4:$B$99,2,0),"")</f>
        <v/>
      </c>
      <c r="Y4409" s="127" t="str">
        <f>IFERROR(VLOOKUP(V4409,TRANSPORTE!$A$4:$C$99,3,0),"")</f>
        <v/>
      </c>
      <c r="Z4409" s="127" t="str">
        <f>IFERROR(VLOOKUP(V4409,TRANSPORTE!$A$4:$D$99,4,0),"")</f>
        <v/>
      </c>
      <c r="AA4409" s="127" t="str">
        <f>IFERROR(VLOOKUP(V4409,TRANSPORTE!$A$4:$E$99,5,0),"")</f>
        <v/>
      </c>
      <c r="AB4409" s="127" t="str">
        <f t="shared" si="497"/>
        <v/>
      </c>
      <c r="AC4409" s="127" t="str">
        <f t="shared" si="496"/>
        <v/>
      </c>
      <c r="AE4409" s="132" t="str">
        <f t="shared" si="494"/>
        <v/>
      </c>
      <c r="AH4409" s="127" t="str">
        <f t="shared" si="493"/>
        <v/>
      </c>
    </row>
    <row r="4410" spans="2:34" x14ac:dyDescent="0.3">
      <c r="B4410" s="127" t="str">
        <f t="shared" si="491"/>
        <v/>
      </c>
      <c r="C4410" s="127" t="str">
        <f t="shared" si="492"/>
        <v/>
      </c>
      <c r="E4410" s="159"/>
      <c r="F4410" s="148" t="str">
        <f>IFERROR(VLOOKUP(CONCATENATE(G4410,E4410),LOTES!$A$6:$D$1002,4,0),"")</f>
        <v/>
      </c>
      <c r="H4410" s="136" t="str">
        <f>IFERROR(VLOOKUP(CONCATENATE(G4410,E4410),LOTES!$A$6:$F$1000,6,0),"")</f>
        <v/>
      </c>
      <c r="I4410" s="132" t="str">
        <f t="shared" si="495"/>
        <v/>
      </c>
      <c r="R4410" s="132" t="str">
        <f>IFERROR(VLOOKUP(Q4410,PROVEEDORES!$A$2:$B$100,2,0),"")</f>
        <v/>
      </c>
      <c r="U4410" s="127" t="str">
        <f>IFERROR(VLOOKUP(V4410,TRANSPORTE!$A$4:$B$99,2,0),"")</f>
        <v/>
      </c>
      <c r="Y4410" s="127" t="str">
        <f>IFERROR(VLOOKUP(V4410,TRANSPORTE!$A$4:$C$99,3,0),"")</f>
        <v/>
      </c>
      <c r="Z4410" s="127" t="str">
        <f>IFERROR(VLOOKUP(V4410,TRANSPORTE!$A$4:$D$99,4,0),"")</f>
        <v/>
      </c>
      <c r="AA4410" s="127" t="str">
        <f>IFERROR(VLOOKUP(V4410,TRANSPORTE!$A$4:$E$99,5,0),"")</f>
        <v/>
      </c>
      <c r="AB4410" s="127" t="str">
        <f t="shared" si="497"/>
        <v/>
      </c>
      <c r="AC4410" s="127" t="str">
        <f t="shared" si="496"/>
        <v/>
      </c>
      <c r="AE4410" s="132" t="str">
        <f t="shared" si="494"/>
        <v/>
      </c>
      <c r="AH4410" s="127" t="str">
        <f t="shared" si="493"/>
        <v/>
      </c>
    </row>
    <row r="4411" spans="2:34" x14ac:dyDescent="0.3">
      <c r="B4411" s="127" t="str">
        <f t="shared" si="491"/>
        <v/>
      </c>
      <c r="C4411" s="127" t="str">
        <f t="shared" si="492"/>
        <v/>
      </c>
      <c r="E4411" s="159"/>
      <c r="F4411" s="148" t="str">
        <f>IFERROR(VLOOKUP(CONCATENATE(G4411,E4411),LOTES!$A$6:$D$1002,4,0),"")</f>
        <v/>
      </c>
      <c r="H4411" s="136" t="str">
        <f>IFERROR(VLOOKUP(CONCATENATE(G4411,E4411),LOTES!$A$6:$F$1000,6,0),"")</f>
        <v/>
      </c>
      <c r="I4411" s="132" t="str">
        <f t="shared" si="495"/>
        <v/>
      </c>
      <c r="R4411" s="132" t="str">
        <f>IFERROR(VLOOKUP(Q4411,PROVEEDORES!$A$2:$B$100,2,0),"")</f>
        <v/>
      </c>
      <c r="U4411" s="127" t="str">
        <f>IFERROR(VLOOKUP(V4411,TRANSPORTE!$A$4:$B$99,2,0),"")</f>
        <v/>
      </c>
      <c r="Y4411" s="127" t="str">
        <f>IFERROR(VLOOKUP(V4411,TRANSPORTE!$A$4:$C$99,3,0),"")</f>
        <v/>
      </c>
      <c r="Z4411" s="127" t="str">
        <f>IFERROR(VLOOKUP(V4411,TRANSPORTE!$A$4:$D$99,4,0),"")</f>
        <v/>
      </c>
      <c r="AA4411" s="127" t="str">
        <f>IFERROR(VLOOKUP(V4411,TRANSPORTE!$A$4:$E$99,5,0),"")</f>
        <v/>
      </c>
      <c r="AB4411" s="127" t="str">
        <f t="shared" si="497"/>
        <v/>
      </c>
      <c r="AC4411" s="127" t="str">
        <f t="shared" si="496"/>
        <v/>
      </c>
      <c r="AE4411" s="132" t="str">
        <f t="shared" si="494"/>
        <v/>
      </c>
      <c r="AH4411" s="127" t="str">
        <f t="shared" si="493"/>
        <v/>
      </c>
    </row>
    <row r="4412" spans="2:34" x14ac:dyDescent="0.3">
      <c r="B4412" s="127" t="str">
        <f t="shared" si="491"/>
        <v/>
      </c>
      <c r="C4412" s="127" t="str">
        <f t="shared" si="492"/>
        <v/>
      </c>
      <c r="E4412" s="159"/>
      <c r="F4412" s="148" t="str">
        <f>IFERROR(VLOOKUP(CONCATENATE(G4412,E4412),LOTES!$A$6:$D$1002,4,0),"")</f>
        <v/>
      </c>
      <c r="H4412" s="136" t="str">
        <f>IFERROR(VLOOKUP(CONCATENATE(G4412,E4412),LOTES!$A$6:$F$1000,6,0),"")</f>
        <v/>
      </c>
      <c r="I4412" s="132" t="str">
        <f t="shared" si="495"/>
        <v/>
      </c>
      <c r="R4412" s="132" t="str">
        <f>IFERROR(VLOOKUP(Q4412,PROVEEDORES!$A$2:$B$100,2,0),"")</f>
        <v/>
      </c>
      <c r="U4412" s="127" t="str">
        <f>IFERROR(VLOOKUP(V4412,TRANSPORTE!$A$4:$B$99,2,0),"")</f>
        <v/>
      </c>
      <c r="Y4412" s="127" t="str">
        <f>IFERROR(VLOOKUP(V4412,TRANSPORTE!$A$4:$C$99,3,0),"")</f>
        <v/>
      </c>
      <c r="Z4412" s="127" t="str">
        <f>IFERROR(VLOOKUP(V4412,TRANSPORTE!$A$4:$D$99,4,0),"")</f>
        <v/>
      </c>
      <c r="AA4412" s="127" t="str">
        <f>IFERROR(VLOOKUP(V4412,TRANSPORTE!$A$4:$E$99,5,0),"")</f>
        <v/>
      </c>
      <c r="AB4412" s="127" t="str">
        <f t="shared" si="497"/>
        <v/>
      </c>
      <c r="AC4412" s="127" t="str">
        <f t="shared" si="496"/>
        <v/>
      </c>
      <c r="AE4412" s="132" t="str">
        <f t="shared" si="494"/>
        <v/>
      </c>
      <c r="AH4412" s="127" t="str">
        <f t="shared" si="493"/>
        <v/>
      </c>
    </row>
    <row r="4413" spans="2:34" x14ac:dyDescent="0.3">
      <c r="B4413" s="127" t="str">
        <f t="shared" si="491"/>
        <v/>
      </c>
      <c r="C4413" s="127" t="str">
        <f t="shared" si="492"/>
        <v/>
      </c>
      <c r="E4413" s="159"/>
      <c r="F4413" s="148" t="str">
        <f>IFERROR(VLOOKUP(CONCATENATE(G4413,E4413),LOTES!$A$6:$D$1002,4,0),"")</f>
        <v/>
      </c>
      <c r="H4413" s="136" t="str">
        <f>IFERROR(VLOOKUP(CONCATENATE(G4413,E4413),LOTES!$A$6:$F$1000,6,0),"")</f>
        <v/>
      </c>
      <c r="I4413" s="132" t="str">
        <f t="shared" si="495"/>
        <v/>
      </c>
      <c r="R4413" s="132" t="str">
        <f>IFERROR(VLOOKUP(Q4413,PROVEEDORES!$A$2:$B$100,2,0),"")</f>
        <v/>
      </c>
      <c r="U4413" s="127" t="str">
        <f>IFERROR(VLOOKUP(V4413,TRANSPORTE!$A$4:$B$99,2,0),"")</f>
        <v/>
      </c>
      <c r="Y4413" s="127" t="str">
        <f>IFERROR(VLOOKUP(V4413,TRANSPORTE!$A$4:$C$99,3,0),"")</f>
        <v/>
      </c>
      <c r="Z4413" s="127" t="str">
        <f>IFERROR(VLOOKUP(V4413,TRANSPORTE!$A$4:$D$99,4,0),"")</f>
        <v/>
      </c>
      <c r="AA4413" s="127" t="str">
        <f>IFERROR(VLOOKUP(V4413,TRANSPORTE!$A$4:$E$99,5,0),"")</f>
        <v/>
      </c>
      <c r="AB4413" s="127" t="str">
        <f t="shared" si="497"/>
        <v/>
      </c>
      <c r="AC4413" s="127" t="str">
        <f t="shared" si="496"/>
        <v/>
      </c>
      <c r="AE4413" s="132" t="str">
        <f t="shared" si="494"/>
        <v/>
      </c>
      <c r="AH4413" s="127" t="str">
        <f t="shared" si="493"/>
        <v/>
      </c>
    </row>
    <row r="4414" spans="2:34" x14ac:dyDescent="0.3">
      <c r="B4414" s="127" t="str">
        <f t="shared" si="491"/>
        <v/>
      </c>
      <c r="C4414" s="127" t="str">
        <f t="shared" si="492"/>
        <v/>
      </c>
      <c r="E4414" s="159"/>
      <c r="F4414" s="148" t="str">
        <f>IFERROR(VLOOKUP(CONCATENATE(G4414,E4414),LOTES!$A$6:$D$1002,4,0),"")</f>
        <v/>
      </c>
      <c r="H4414" s="136" t="str">
        <f>IFERROR(VLOOKUP(CONCATENATE(G4414,E4414),LOTES!$A$6:$F$1000,6,0),"")</f>
        <v/>
      </c>
      <c r="I4414" s="132" t="str">
        <f t="shared" si="495"/>
        <v/>
      </c>
      <c r="R4414" s="132" t="str">
        <f>IFERROR(VLOOKUP(Q4414,PROVEEDORES!$A$2:$B$100,2,0),"")</f>
        <v/>
      </c>
      <c r="U4414" s="127" t="str">
        <f>IFERROR(VLOOKUP(V4414,TRANSPORTE!$A$4:$B$99,2,0),"")</f>
        <v/>
      </c>
      <c r="Y4414" s="127" t="str">
        <f>IFERROR(VLOOKUP(V4414,TRANSPORTE!$A$4:$C$99,3,0),"")</f>
        <v/>
      </c>
      <c r="Z4414" s="127" t="str">
        <f>IFERROR(VLOOKUP(V4414,TRANSPORTE!$A$4:$D$99,4,0),"")</f>
        <v/>
      </c>
      <c r="AA4414" s="127" t="str">
        <f>IFERROR(VLOOKUP(V4414,TRANSPORTE!$A$4:$E$99,5,0),"")</f>
        <v/>
      </c>
      <c r="AB4414" s="127" t="str">
        <f t="shared" si="497"/>
        <v/>
      </c>
      <c r="AC4414" s="127" t="str">
        <f t="shared" si="496"/>
        <v/>
      </c>
      <c r="AE4414" s="132" t="str">
        <f t="shared" si="494"/>
        <v/>
      </c>
      <c r="AH4414" s="127" t="str">
        <f t="shared" si="493"/>
        <v/>
      </c>
    </row>
    <row r="4415" spans="2:34" x14ac:dyDescent="0.3">
      <c r="B4415" s="127" t="str">
        <f t="shared" ref="B4415:B4478" si="498">CONCATENATE(A4415,AB4415)</f>
        <v/>
      </c>
      <c r="C4415" s="127" t="str">
        <f t="shared" ref="C4415:C4478" si="499">CONCATENATE(N4415,I4415)</f>
        <v/>
      </c>
      <c r="E4415" s="159"/>
      <c r="F4415" s="148" t="str">
        <f>IFERROR(VLOOKUP(CONCATENATE(G4415,E4415),LOTES!$A$6:$D$1002,4,0),"")</f>
        <v/>
      </c>
      <c r="H4415" s="136" t="str">
        <f>IFERROR(VLOOKUP(CONCATENATE(G4415,E4415),LOTES!$A$6:$F$1000,6,0),"")</f>
        <v/>
      </c>
      <c r="I4415" s="132" t="str">
        <f t="shared" si="495"/>
        <v/>
      </c>
      <c r="R4415" s="132" t="str">
        <f>IFERROR(VLOOKUP(Q4415,PROVEEDORES!$A$2:$B$100,2,0),"")</f>
        <v/>
      </c>
      <c r="U4415" s="127" t="str">
        <f>IFERROR(VLOOKUP(V4415,TRANSPORTE!$A$4:$B$99,2,0),"")</f>
        <v/>
      </c>
      <c r="Y4415" s="127" t="str">
        <f>IFERROR(VLOOKUP(V4415,TRANSPORTE!$A$4:$C$99,3,0),"")</f>
        <v/>
      </c>
      <c r="Z4415" s="127" t="str">
        <f>IFERROR(VLOOKUP(V4415,TRANSPORTE!$A$4:$D$99,4,0),"")</f>
        <v/>
      </c>
      <c r="AA4415" s="127" t="str">
        <f>IFERROR(VLOOKUP(V4415,TRANSPORTE!$A$4:$E$99,5,0),"")</f>
        <v/>
      </c>
      <c r="AB4415" s="127" t="str">
        <f t="shared" si="497"/>
        <v/>
      </c>
      <c r="AC4415" s="127" t="str">
        <f t="shared" si="496"/>
        <v/>
      </c>
      <c r="AE4415" s="132" t="str">
        <f t="shared" si="494"/>
        <v/>
      </c>
      <c r="AH4415" s="127" t="str">
        <f t="shared" ref="AH4415:AH4478" si="500">CONCATENATE(N4415,F4415)</f>
        <v/>
      </c>
    </row>
    <row r="4416" spans="2:34" x14ac:dyDescent="0.3">
      <c r="B4416" s="127" t="str">
        <f t="shared" si="498"/>
        <v/>
      </c>
      <c r="C4416" s="127" t="str">
        <f t="shared" si="499"/>
        <v/>
      </c>
      <c r="E4416" s="159"/>
      <c r="F4416" s="148" t="str">
        <f>IFERROR(VLOOKUP(CONCATENATE(G4416,E4416),LOTES!$A$6:$D$1002,4,0),"")</f>
        <v/>
      </c>
      <c r="H4416" s="136" t="str">
        <f>IFERROR(VLOOKUP(CONCATENATE(G4416,E4416),LOTES!$A$6:$F$1000,6,0),"")</f>
        <v/>
      </c>
      <c r="I4416" s="132" t="str">
        <f t="shared" si="495"/>
        <v/>
      </c>
      <c r="R4416" s="132" t="str">
        <f>IFERROR(VLOOKUP(Q4416,PROVEEDORES!$A$2:$B$100,2,0),"")</f>
        <v/>
      </c>
      <c r="U4416" s="127" t="str">
        <f>IFERROR(VLOOKUP(V4416,TRANSPORTE!$A$4:$B$99,2,0),"")</f>
        <v/>
      </c>
      <c r="Y4416" s="127" t="str">
        <f>IFERROR(VLOOKUP(V4416,TRANSPORTE!$A$4:$C$99,3,0),"")</f>
        <v/>
      </c>
      <c r="Z4416" s="127" t="str">
        <f>IFERROR(VLOOKUP(V4416,TRANSPORTE!$A$4:$D$99,4,0),"")</f>
        <v/>
      </c>
      <c r="AA4416" s="127" t="str">
        <f>IFERROR(VLOOKUP(V4416,TRANSPORTE!$A$4:$E$99,5,0),"")</f>
        <v/>
      </c>
      <c r="AB4416" s="127" t="str">
        <f t="shared" si="497"/>
        <v/>
      </c>
      <c r="AC4416" s="127" t="str">
        <f t="shared" si="496"/>
        <v/>
      </c>
      <c r="AE4416" s="132" t="str">
        <f t="shared" si="494"/>
        <v/>
      </c>
      <c r="AH4416" s="127" t="str">
        <f t="shared" si="500"/>
        <v/>
      </c>
    </row>
    <row r="4417" spans="2:34" x14ac:dyDescent="0.3">
      <c r="B4417" s="127" t="str">
        <f t="shared" si="498"/>
        <v/>
      </c>
      <c r="C4417" s="127" t="str">
        <f t="shared" si="499"/>
        <v/>
      </c>
      <c r="E4417" s="159"/>
      <c r="F4417" s="148" t="str">
        <f>IFERROR(VLOOKUP(CONCATENATE(G4417,E4417),LOTES!$A$6:$D$1002,4,0),"")</f>
        <v/>
      </c>
      <c r="H4417" s="136" t="str">
        <f>IFERROR(VLOOKUP(CONCATENATE(G4417,E4417),LOTES!$A$6:$F$1000,6,0),"")</f>
        <v/>
      </c>
      <c r="I4417" s="132" t="str">
        <f t="shared" si="495"/>
        <v/>
      </c>
      <c r="R4417" s="132" t="str">
        <f>IFERROR(VLOOKUP(Q4417,PROVEEDORES!$A$2:$B$100,2,0),"")</f>
        <v/>
      </c>
      <c r="U4417" s="127" t="str">
        <f>IFERROR(VLOOKUP(V4417,TRANSPORTE!$A$4:$B$99,2,0),"")</f>
        <v/>
      </c>
      <c r="Y4417" s="127" t="str">
        <f>IFERROR(VLOOKUP(V4417,TRANSPORTE!$A$4:$C$99,3,0),"")</f>
        <v/>
      </c>
      <c r="Z4417" s="127" t="str">
        <f>IFERROR(VLOOKUP(V4417,TRANSPORTE!$A$4:$D$99,4,0),"")</f>
        <v/>
      </c>
      <c r="AA4417" s="127" t="str">
        <f>IFERROR(VLOOKUP(V4417,TRANSPORTE!$A$4:$E$99,5,0),"")</f>
        <v/>
      </c>
      <c r="AB4417" s="127" t="str">
        <f t="shared" si="497"/>
        <v/>
      </c>
      <c r="AC4417" s="127" t="str">
        <f t="shared" si="496"/>
        <v/>
      </c>
      <c r="AE4417" s="132" t="str">
        <f t="shared" si="494"/>
        <v/>
      </c>
      <c r="AH4417" s="127" t="str">
        <f t="shared" si="500"/>
        <v/>
      </c>
    </row>
    <row r="4418" spans="2:34" x14ac:dyDescent="0.3">
      <c r="B4418" s="127" t="str">
        <f t="shared" si="498"/>
        <v/>
      </c>
      <c r="C4418" s="127" t="str">
        <f t="shared" si="499"/>
        <v/>
      </c>
      <c r="E4418" s="159"/>
      <c r="F4418" s="148" t="str">
        <f>IFERROR(VLOOKUP(CONCATENATE(G4418,E4418),LOTES!$A$6:$D$1002,4,0),"")</f>
        <v/>
      </c>
      <c r="H4418" s="136" t="str">
        <f>IFERROR(VLOOKUP(CONCATENATE(G4418,E4418),LOTES!$A$6:$F$1000,6,0),"")</f>
        <v/>
      </c>
      <c r="I4418" s="132" t="str">
        <f t="shared" si="495"/>
        <v/>
      </c>
      <c r="R4418" s="132" t="str">
        <f>IFERROR(VLOOKUP(Q4418,PROVEEDORES!$A$2:$B$100,2,0),"")</f>
        <v/>
      </c>
      <c r="U4418" s="127" t="str">
        <f>IFERROR(VLOOKUP(V4418,TRANSPORTE!$A$4:$B$99,2,0),"")</f>
        <v/>
      </c>
      <c r="Y4418" s="127" t="str">
        <f>IFERROR(VLOOKUP(V4418,TRANSPORTE!$A$4:$C$99,3,0),"")</f>
        <v/>
      </c>
      <c r="Z4418" s="127" t="str">
        <f>IFERROR(VLOOKUP(V4418,TRANSPORTE!$A$4:$D$99,4,0),"")</f>
        <v/>
      </c>
      <c r="AA4418" s="127" t="str">
        <f>IFERROR(VLOOKUP(V4418,TRANSPORTE!$A$4:$E$99,5,0),"")</f>
        <v/>
      </c>
      <c r="AB4418" s="127" t="str">
        <f t="shared" si="497"/>
        <v/>
      </c>
      <c r="AC4418" s="127" t="str">
        <f t="shared" si="496"/>
        <v/>
      </c>
      <c r="AE4418" s="132" t="str">
        <f t="shared" ref="AE4418:AE4481" si="501">IF(N4418&lt;&gt;"",IF(N4418=N4417,AE4417,AE4417+1),"")</f>
        <v/>
      </c>
      <c r="AH4418" s="127" t="str">
        <f t="shared" si="500"/>
        <v/>
      </c>
    </row>
    <row r="4419" spans="2:34" x14ac:dyDescent="0.3">
      <c r="B4419" s="127" t="str">
        <f t="shared" si="498"/>
        <v/>
      </c>
      <c r="C4419" s="127" t="str">
        <f t="shared" si="499"/>
        <v/>
      </c>
      <c r="E4419" s="159"/>
      <c r="F4419" s="148" t="str">
        <f>IFERROR(VLOOKUP(CONCATENATE(G4419,E4419),LOTES!$A$6:$D$1002,4,0),"")</f>
        <v/>
      </c>
      <c r="H4419" s="136" t="str">
        <f>IFERROR(VLOOKUP(CONCATENATE(G4419,E4419),LOTES!$A$6:$F$1000,6,0),"")</f>
        <v/>
      </c>
      <c r="I4419" s="132" t="str">
        <f t="shared" si="495"/>
        <v/>
      </c>
      <c r="R4419" s="132" t="str">
        <f>IFERROR(VLOOKUP(Q4419,PROVEEDORES!$A$2:$B$100,2,0),"")</f>
        <v/>
      </c>
      <c r="U4419" s="127" t="str">
        <f>IFERROR(VLOOKUP(V4419,TRANSPORTE!$A$4:$B$99,2,0),"")</f>
        <v/>
      </c>
      <c r="Y4419" s="127" t="str">
        <f>IFERROR(VLOOKUP(V4419,TRANSPORTE!$A$4:$C$99,3,0),"")</f>
        <v/>
      </c>
      <c r="Z4419" s="127" t="str">
        <f>IFERROR(VLOOKUP(V4419,TRANSPORTE!$A$4:$D$99,4,0),"")</f>
        <v/>
      </c>
      <c r="AA4419" s="127" t="str">
        <f>IFERROR(VLOOKUP(V4419,TRANSPORTE!$A$4:$E$99,5,0),"")</f>
        <v/>
      </c>
      <c r="AB4419" s="127" t="str">
        <f t="shared" si="497"/>
        <v/>
      </c>
      <c r="AC4419" s="127" t="str">
        <f t="shared" si="496"/>
        <v/>
      </c>
      <c r="AE4419" s="132" t="str">
        <f t="shared" si="501"/>
        <v/>
      </c>
      <c r="AH4419" s="127" t="str">
        <f t="shared" si="500"/>
        <v/>
      </c>
    </row>
    <row r="4420" spans="2:34" x14ac:dyDescent="0.3">
      <c r="B4420" s="127" t="str">
        <f t="shared" si="498"/>
        <v/>
      </c>
      <c r="C4420" s="127" t="str">
        <f t="shared" si="499"/>
        <v/>
      </c>
      <c r="E4420" s="159"/>
      <c r="F4420" s="148" t="str">
        <f>IFERROR(VLOOKUP(CONCATENATE(G4420,E4420),LOTES!$A$6:$D$1002,4,0),"")</f>
        <v/>
      </c>
      <c r="H4420" s="136" t="str">
        <f>IFERROR(VLOOKUP(CONCATENATE(G4420,E4420),LOTES!$A$6:$F$1000,6,0),"")</f>
        <v/>
      </c>
      <c r="I4420" s="132" t="str">
        <f t="shared" si="495"/>
        <v/>
      </c>
      <c r="R4420" s="132" t="str">
        <f>IFERROR(VLOOKUP(Q4420,PROVEEDORES!$A$2:$B$100,2,0),"")</f>
        <v/>
      </c>
      <c r="U4420" s="127" t="str">
        <f>IFERROR(VLOOKUP(V4420,TRANSPORTE!$A$4:$B$99,2,0),"")</f>
        <v/>
      </c>
      <c r="Y4420" s="127" t="str">
        <f>IFERROR(VLOOKUP(V4420,TRANSPORTE!$A$4:$C$99,3,0),"")</f>
        <v/>
      </c>
      <c r="Z4420" s="127" t="str">
        <f>IFERROR(VLOOKUP(V4420,TRANSPORTE!$A$4:$D$99,4,0),"")</f>
        <v/>
      </c>
      <c r="AA4420" s="127" t="str">
        <f>IFERROR(VLOOKUP(V4420,TRANSPORTE!$A$4:$E$99,5,0),"")</f>
        <v/>
      </c>
      <c r="AB4420" s="127" t="str">
        <f t="shared" si="497"/>
        <v/>
      </c>
      <c r="AC4420" s="127" t="str">
        <f t="shared" si="496"/>
        <v/>
      </c>
      <c r="AE4420" s="132" t="str">
        <f t="shared" si="501"/>
        <v/>
      </c>
      <c r="AH4420" s="127" t="str">
        <f t="shared" si="500"/>
        <v/>
      </c>
    </row>
    <row r="4421" spans="2:34" x14ac:dyDescent="0.3">
      <c r="B4421" s="127" t="str">
        <f t="shared" si="498"/>
        <v/>
      </c>
      <c r="C4421" s="127" t="str">
        <f t="shared" si="499"/>
        <v/>
      </c>
      <c r="E4421" s="159"/>
      <c r="F4421" s="148" t="str">
        <f>IFERROR(VLOOKUP(CONCATENATE(G4421,E4421),LOTES!$A$6:$D$1002,4,0),"")</f>
        <v/>
      </c>
      <c r="H4421" s="136" t="str">
        <f>IFERROR(VLOOKUP(CONCATENATE(G4421,E4421),LOTES!$A$6:$F$1000,6,0),"")</f>
        <v/>
      </c>
      <c r="I4421" s="132" t="str">
        <f t="shared" si="495"/>
        <v/>
      </c>
      <c r="R4421" s="132" t="str">
        <f>IFERROR(VLOOKUP(Q4421,PROVEEDORES!$A$2:$B$100,2,0),"")</f>
        <v/>
      </c>
      <c r="U4421" s="127" t="str">
        <f>IFERROR(VLOOKUP(V4421,TRANSPORTE!$A$4:$B$99,2,0),"")</f>
        <v/>
      </c>
      <c r="Y4421" s="127" t="str">
        <f>IFERROR(VLOOKUP(V4421,TRANSPORTE!$A$4:$C$99,3,0),"")</f>
        <v/>
      </c>
      <c r="Z4421" s="127" t="str">
        <f>IFERROR(VLOOKUP(V4421,TRANSPORTE!$A$4:$D$99,4,0),"")</f>
        <v/>
      </c>
      <c r="AA4421" s="127" t="str">
        <f>IFERROR(VLOOKUP(V4421,TRANSPORTE!$A$4:$E$99,5,0),"")</f>
        <v/>
      </c>
      <c r="AB4421" s="127" t="str">
        <f t="shared" si="497"/>
        <v/>
      </c>
      <c r="AC4421" s="127" t="str">
        <f t="shared" si="496"/>
        <v/>
      </c>
      <c r="AE4421" s="132" t="str">
        <f t="shared" si="501"/>
        <v/>
      </c>
      <c r="AH4421" s="127" t="str">
        <f t="shared" si="500"/>
        <v/>
      </c>
    </row>
    <row r="4422" spans="2:34" x14ac:dyDescent="0.3">
      <c r="B4422" s="127" t="str">
        <f t="shared" si="498"/>
        <v/>
      </c>
      <c r="C4422" s="127" t="str">
        <f t="shared" si="499"/>
        <v/>
      </c>
      <c r="E4422" s="159"/>
      <c r="F4422" s="148" t="str">
        <f>IFERROR(VLOOKUP(CONCATENATE(G4422,E4422),LOTES!$A$6:$D$1002,4,0),"")</f>
        <v/>
      </c>
      <c r="H4422" s="136" t="str">
        <f>IFERROR(VLOOKUP(CONCATENATE(G4422,E4422),LOTES!$A$6:$F$1000,6,0),"")</f>
        <v/>
      </c>
      <c r="I4422" s="132" t="str">
        <f t="shared" ref="I4422:I4485" si="502">IF(E4422&lt;&gt;"",IFERROR(IF(N4422&lt;&gt;N4421,1,IF(E4422=E4421,I4421,I4421+1)),""),"")</f>
        <v/>
      </c>
      <c r="R4422" s="132" t="str">
        <f>IFERROR(VLOOKUP(Q4422,PROVEEDORES!$A$2:$B$100,2,0),"")</f>
        <v/>
      </c>
      <c r="U4422" s="127" t="str">
        <f>IFERROR(VLOOKUP(V4422,TRANSPORTE!$A$4:$B$99,2,0),"")</f>
        <v/>
      </c>
      <c r="Y4422" s="127" t="str">
        <f>IFERROR(VLOOKUP(V4422,TRANSPORTE!$A$4:$C$99,3,0),"")</f>
        <v/>
      </c>
      <c r="Z4422" s="127" t="str">
        <f>IFERROR(VLOOKUP(V4422,TRANSPORTE!$A$4:$D$99,4,0),"")</f>
        <v/>
      </c>
      <c r="AA4422" s="127" t="str">
        <f>IFERROR(VLOOKUP(V4422,TRANSPORTE!$A$4:$E$99,5,0),"")</f>
        <v/>
      </c>
      <c r="AB4422" s="127" t="str">
        <f t="shared" si="497"/>
        <v/>
      </c>
      <c r="AC4422" s="127" t="str">
        <f t="shared" ref="AC4422:AC4485" si="503">IF(N4422&lt;&gt;"",1,"")</f>
        <v/>
      </c>
      <c r="AE4422" s="132" t="str">
        <f t="shared" si="501"/>
        <v/>
      </c>
      <c r="AH4422" s="127" t="str">
        <f t="shared" si="500"/>
        <v/>
      </c>
    </row>
    <row r="4423" spans="2:34" x14ac:dyDescent="0.3">
      <c r="B4423" s="127" t="str">
        <f t="shared" si="498"/>
        <v/>
      </c>
      <c r="C4423" s="127" t="str">
        <f t="shared" si="499"/>
        <v/>
      </c>
      <c r="E4423" s="159"/>
      <c r="F4423" s="148" t="str">
        <f>IFERROR(VLOOKUP(CONCATENATE(G4423,E4423),LOTES!$A$6:$D$1002,4,0),"")</f>
        <v/>
      </c>
      <c r="H4423" s="136" t="str">
        <f>IFERROR(VLOOKUP(CONCATENATE(G4423,E4423),LOTES!$A$6:$F$1000,6,0),"")</f>
        <v/>
      </c>
      <c r="I4423" s="132" t="str">
        <f t="shared" si="502"/>
        <v/>
      </c>
      <c r="R4423" s="132" t="str">
        <f>IFERROR(VLOOKUP(Q4423,PROVEEDORES!$A$2:$B$100,2,0),"")</f>
        <v/>
      </c>
      <c r="U4423" s="127" t="str">
        <f>IFERROR(VLOOKUP(V4423,TRANSPORTE!$A$4:$B$99,2,0),"")</f>
        <v/>
      </c>
      <c r="Y4423" s="127" t="str">
        <f>IFERROR(VLOOKUP(V4423,TRANSPORTE!$A$4:$C$99,3,0),"")</f>
        <v/>
      </c>
      <c r="Z4423" s="127" t="str">
        <f>IFERROR(VLOOKUP(V4423,TRANSPORTE!$A$4:$D$99,4,0),"")</f>
        <v/>
      </c>
      <c r="AA4423" s="127" t="str">
        <f>IFERROR(VLOOKUP(V4423,TRANSPORTE!$A$4:$E$99,5,0),"")</f>
        <v/>
      </c>
      <c r="AB4423" s="127" t="str">
        <f t="shared" si="497"/>
        <v/>
      </c>
      <c r="AC4423" s="127" t="str">
        <f t="shared" si="503"/>
        <v/>
      </c>
      <c r="AE4423" s="132" t="str">
        <f t="shared" si="501"/>
        <v/>
      </c>
      <c r="AH4423" s="127" t="str">
        <f t="shared" si="500"/>
        <v/>
      </c>
    </row>
    <row r="4424" spans="2:34" x14ac:dyDescent="0.3">
      <c r="B4424" s="127" t="str">
        <f t="shared" si="498"/>
        <v/>
      </c>
      <c r="C4424" s="127" t="str">
        <f t="shared" si="499"/>
        <v/>
      </c>
      <c r="E4424" s="159"/>
      <c r="F4424" s="148" t="str">
        <f>IFERROR(VLOOKUP(CONCATENATE(G4424,E4424),LOTES!$A$6:$D$1002,4,0),"")</f>
        <v/>
      </c>
      <c r="H4424" s="136" t="str">
        <f>IFERROR(VLOOKUP(CONCATENATE(G4424,E4424),LOTES!$A$6:$F$1000,6,0),"")</f>
        <v/>
      </c>
      <c r="I4424" s="132" t="str">
        <f t="shared" si="502"/>
        <v/>
      </c>
      <c r="R4424" s="132" t="str">
        <f>IFERROR(VLOOKUP(Q4424,PROVEEDORES!$A$2:$B$100,2,0),"")</f>
        <v/>
      </c>
      <c r="U4424" s="127" t="str">
        <f>IFERROR(VLOOKUP(V4424,TRANSPORTE!$A$4:$B$99,2,0),"")</f>
        <v/>
      </c>
      <c r="Y4424" s="127" t="str">
        <f>IFERROR(VLOOKUP(V4424,TRANSPORTE!$A$4:$C$99,3,0),"")</f>
        <v/>
      </c>
      <c r="Z4424" s="127" t="str">
        <f>IFERROR(VLOOKUP(V4424,TRANSPORTE!$A$4:$D$99,4,0),"")</f>
        <v/>
      </c>
      <c r="AA4424" s="127" t="str">
        <f>IFERROR(VLOOKUP(V4424,TRANSPORTE!$A$4:$E$99,5,0),"")</f>
        <v/>
      </c>
      <c r="AB4424" s="127" t="str">
        <f t="shared" si="497"/>
        <v/>
      </c>
      <c r="AC4424" s="127" t="str">
        <f t="shared" si="503"/>
        <v/>
      </c>
      <c r="AE4424" s="132" t="str">
        <f t="shared" si="501"/>
        <v/>
      </c>
      <c r="AH4424" s="127" t="str">
        <f t="shared" si="500"/>
        <v/>
      </c>
    </row>
    <row r="4425" spans="2:34" x14ac:dyDescent="0.3">
      <c r="B4425" s="127" t="str">
        <f t="shared" si="498"/>
        <v/>
      </c>
      <c r="C4425" s="127" t="str">
        <f t="shared" si="499"/>
        <v/>
      </c>
      <c r="E4425" s="159"/>
      <c r="F4425" s="148" t="str">
        <f>IFERROR(VLOOKUP(CONCATENATE(G4425,E4425),LOTES!$A$6:$D$1002,4,0),"")</f>
        <v/>
      </c>
      <c r="H4425" s="136" t="str">
        <f>IFERROR(VLOOKUP(CONCATENATE(G4425,E4425),LOTES!$A$6:$F$1000,6,0),"")</f>
        <v/>
      </c>
      <c r="I4425" s="132" t="str">
        <f t="shared" si="502"/>
        <v/>
      </c>
      <c r="R4425" s="132" t="str">
        <f>IFERROR(VLOOKUP(Q4425,PROVEEDORES!$A$2:$B$100,2,0),"")</f>
        <v/>
      </c>
      <c r="U4425" s="127" t="str">
        <f>IFERROR(VLOOKUP(V4425,TRANSPORTE!$A$4:$B$99,2,0),"")</f>
        <v/>
      </c>
      <c r="Y4425" s="127" t="str">
        <f>IFERROR(VLOOKUP(V4425,TRANSPORTE!$A$4:$C$99,3,0),"")</f>
        <v/>
      </c>
      <c r="Z4425" s="127" t="str">
        <f>IFERROR(VLOOKUP(V4425,TRANSPORTE!$A$4:$D$99,4,0),"")</f>
        <v/>
      </c>
      <c r="AA4425" s="127" t="str">
        <f>IFERROR(VLOOKUP(V4425,TRANSPORTE!$A$4:$E$99,5,0),"")</f>
        <v/>
      </c>
      <c r="AB4425" s="127" t="str">
        <f t="shared" si="497"/>
        <v/>
      </c>
      <c r="AC4425" s="127" t="str">
        <f t="shared" si="503"/>
        <v/>
      </c>
      <c r="AE4425" s="132" t="str">
        <f t="shared" si="501"/>
        <v/>
      </c>
      <c r="AH4425" s="127" t="str">
        <f t="shared" si="500"/>
        <v/>
      </c>
    </row>
    <row r="4426" spans="2:34" x14ac:dyDescent="0.3">
      <c r="B4426" s="127" t="str">
        <f t="shared" si="498"/>
        <v/>
      </c>
      <c r="C4426" s="127" t="str">
        <f t="shared" si="499"/>
        <v/>
      </c>
      <c r="E4426" s="159"/>
      <c r="F4426" s="148" t="str">
        <f>IFERROR(VLOOKUP(CONCATENATE(G4426,E4426),LOTES!$A$6:$D$1002,4,0),"")</f>
        <v/>
      </c>
      <c r="H4426" s="136" t="str">
        <f>IFERROR(VLOOKUP(CONCATENATE(G4426,E4426),LOTES!$A$6:$F$1000,6,0),"")</f>
        <v/>
      </c>
      <c r="I4426" s="132" t="str">
        <f t="shared" si="502"/>
        <v/>
      </c>
      <c r="R4426" s="132" t="str">
        <f>IFERROR(VLOOKUP(Q4426,PROVEEDORES!$A$2:$B$100,2,0),"")</f>
        <v/>
      </c>
      <c r="U4426" s="127" t="str">
        <f>IFERROR(VLOOKUP(V4426,TRANSPORTE!$A$4:$B$99,2,0),"")</f>
        <v/>
      </c>
      <c r="Y4426" s="127" t="str">
        <f>IFERROR(VLOOKUP(V4426,TRANSPORTE!$A$4:$C$99,3,0),"")</f>
        <v/>
      </c>
      <c r="Z4426" s="127" t="str">
        <f>IFERROR(VLOOKUP(V4426,TRANSPORTE!$A$4:$D$99,4,0),"")</f>
        <v/>
      </c>
      <c r="AA4426" s="127" t="str">
        <f>IFERROR(VLOOKUP(V4426,TRANSPORTE!$A$4:$E$99,5,0),"")</f>
        <v/>
      </c>
      <c r="AB4426" s="127" t="str">
        <f t="shared" si="497"/>
        <v/>
      </c>
      <c r="AC4426" s="127" t="str">
        <f t="shared" si="503"/>
        <v/>
      </c>
      <c r="AE4426" s="132" t="str">
        <f t="shared" si="501"/>
        <v/>
      </c>
      <c r="AH4426" s="127" t="str">
        <f t="shared" si="500"/>
        <v/>
      </c>
    </row>
    <row r="4427" spans="2:34" x14ac:dyDescent="0.3">
      <c r="B4427" s="127" t="str">
        <f t="shared" si="498"/>
        <v/>
      </c>
      <c r="C4427" s="127" t="str">
        <f t="shared" si="499"/>
        <v/>
      </c>
      <c r="E4427" s="159"/>
      <c r="F4427" s="148" t="str">
        <f>IFERROR(VLOOKUP(CONCATENATE(G4427,E4427),LOTES!$A$6:$D$1002,4,0),"")</f>
        <v/>
      </c>
      <c r="H4427" s="136" t="str">
        <f>IFERROR(VLOOKUP(CONCATENATE(G4427,E4427),LOTES!$A$6:$F$1000,6,0),"")</f>
        <v/>
      </c>
      <c r="I4427" s="132" t="str">
        <f t="shared" si="502"/>
        <v/>
      </c>
      <c r="R4427" s="132" t="str">
        <f>IFERROR(VLOOKUP(Q4427,PROVEEDORES!$A$2:$B$100,2,0),"")</f>
        <v/>
      </c>
      <c r="U4427" s="127" t="str">
        <f>IFERROR(VLOOKUP(V4427,TRANSPORTE!$A$4:$B$99,2,0),"")</f>
        <v/>
      </c>
      <c r="Y4427" s="127" t="str">
        <f>IFERROR(VLOOKUP(V4427,TRANSPORTE!$A$4:$C$99,3,0),"")</f>
        <v/>
      </c>
      <c r="Z4427" s="127" t="str">
        <f>IFERROR(VLOOKUP(V4427,TRANSPORTE!$A$4:$D$99,4,0),"")</f>
        <v/>
      </c>
      <c r="AA4427" s="127" t="str">
        <f>IFERROR(VLOOKUP(V4427,TRANSPORTE!$A$4:$E$99,5,0),"")</f>
        <v/>
      </c>
      <c r="AB4427" s="127" t="str">
        <f t="shared" ref="AB4427:AB4490" si="504">IF(N4427&lt;&gt;"",IF(A4427&lt;&gt;A4426,1,IF(N4427=N4426,AB4426,AB4426+1)),"")</f>
        <v/>
      </c>
      <c r="AC4427" s="127" t="str">
        <f t="shared" si="503"/>
        <v/>
      </c>
      <c r="AE4427" s="132" t="str">
        <f t="shared" si="501"/>
        <v/>
      </c>
      <c r="AH4427" s="127" t="str">
        <f t="shared" si="500"/>
        <v/>
      </c>
    </row>
    <row r="4428" spans="2:34" x14ac:dyDescent="0.3">
      <c r="B4428" s="127" t="str">
        <f t="shared" si="498"/>
        <v/>
      </c>
      <c r="C4428" s="127" t="str">
        <f t="shared" si="499"/>
        <v/>
      </c>
      <c r="E4428" s="159"/>
      <c r="F4428" s="148" t="str">
        <f>IFERROR(VLOOKUP(CONCATENATE(G4428,E4428),LOTES!$A$6:$D$1002,4,0),"")</f>
        <v/>
      </c>
      <c r="H4428" s="136" t="str">
        <f>IFERROR(VLOOKUP(CONCATENATE(G4428,E4428),LOTES!$A$6:$F$1000,6,0),"")</f>
        <v/>
      </c>
      <c r="I4428" s="132" t="str">
        <f t="shared" si="502"/>
        <v/>
      </c>
      <c r="R4428" s="132" t="str">
        <f>IFERROR(VLOOKUP(Q4428,PROVEEDORES!$A$2:$B$100,2,0),"")</f>
        <v/>
      </c>
      <c r="U4428" s="127" t="str">
        <f>IFERROR(VLOOKUP(V4428,TRANSPORTE!$A$4:$B$99,2,0),"")</f>
        <v/>
      </c>
      <c r="Y4428" s="127" t="str">
        <f>IFERROR(VLOOKUP(V4428,TRANSPORTE!$A$4:$C$99,3,0),"")</f>
        <v/>
      </c>
      <c r="Z4428" s="127" t="str">
        <f>IFERROR(VLOOKUP(V4428,TRANSPORTE!$A$4:$D$99,4,0),"")</f>
        <v/>
      </c>
      <c r="AA4428" s="127" t="str">
        <f>IFERROR(VLOOKUP(V4428,TRANSPORTE!$A$4:$E$99,5,0),"")</f>
        <v/>
      </c>
      <c r="AB4428" s="127" t="str">
        <f t="shared" si="504"/>
        <v/>
      </c>
      <c r="AC4428" s="127" t="str">
        <f t="shared" si="503"/>
        <v/>
      </c>
      <c r="AE4428" s="132" t="str">
        <f t="shared" si="501"/>
        <v/>
      </c>
      <c r="AH4428" s="127" t="str">
        <f t="shared" si="500"/>
        <v/>
      </c>
    </row>
    <row r="4429" spans="2:34" x14ac:dyDescent="0.3">
      <c r="B4429" s="127" t="str">
        <f t="shared" si="498"/>
        <v/>
      </c>
      <c r="C4429" s="127" t="str">
        <f t="shared" si="499"/>
        <v/>
      </c>
      <c r="E4429" s="159"/>
      <c r="F4429" s="148" t="str">
        <f>IFERROR(VLOOKUP(CONCATENATE(G4429,E4429),LOTES!$A$6:$D$1002,4,0),"")</f>
        <v/>
      </c>
      <c r="H4429" s="136" t="str">
        <f>IFERROR(VLOOKUP(CONCATENATE(G4429,E4429),LOTES!$A$6:$F$1000,6,0),"")</f>
        <v/>
      </c>
      <c r="I4429" s="132" t="str">
        <f t="shared" si="502"/>
        <v/>
      </c>
      <c r="R4429" s="132" t="str">
        <f>IFERROR(VLOOKUP(Q4429,PROVEEDORES!$A$2:$B$100,2,0),"")</f>
        <v/>
      </c>
      <c r="U4429" s="127" t="str">
        <f>IFERROR(VLOOKUP(V4429,TRANSPORTE!$A$4:$B$99,2,0),"")</f>
        <v/>
      </c>
      <c r="Y4429" s="127" t="str">
        <f>IFERROR(VLOOKUP(V4429,TRANSPORTE!$A$4:$C$99,3,0),"")</f>
        <v/>
      </c>
      <c r="Z4429" s="127" t="str">
        <f>IFERROR(VLOOKUP(V4429,TRANSPORTE!$A$4:$D$99,4,0),"")</f>
        <v/>
      </c>
      <c r="AA4429" s="127" t="str">
        <f>IFERROR(VLOOKUP(V4429,TRANSPORTE!$A$4:$E$99,5,0),"")</f>
        <v/>
      </c>
      <c r="AB4429" s="127" t="str">
        <f t="shared" si="504"/>
        <v/>
      </c>
      <c r="AC4429" s="127" t="str">
        <f t="shared" si="503"/>
        <v/>
      </c>
      <c r="AE4429" s="132" t="str">
        <f t="shared" si="501"/>
        <v/>
      </c>
      <c r="AH4429" s="127" t="str">
        <f t="shared" si="500"/>
        <v/>
      </c>
    </row>
    <row r="4430" spans="2:34" x14ac:dyDescent="0.3">
      <c r="B4430" s="127" t="str">
        <f t="shared" si="498"/>
        <v/>
      </c>
      <c r="C4430" s="127" t="str">
        <f t="shared" si="499"/>
        <v/>
      </c>
      <c r="E4430" s="159"/>
      <c r="F4430" s="148" t="str">
        <f>IFERROR(VLOOKUP(CONCATENATE(G4430,E4430),LOTES!$A$6:$D$1002,4,0),"")</f>
        <v/>
      </c>
      <c r="H4430" s="136" t="str">
        <f>IFERROR(VLOOKUP(CONCATENATE(G4430,E4430),LOTES!$A$6:$F$1000,6,0),"")</f>
        <v/>
      </c>
      <c r="I4430" s="132" t="str">
        <f t="shared" si="502"/>
        <v/>
      </c>
      <c r="R4430" s="132" t="str">
        <f>IFERROR(VLOOKUP(Q4430,PROVEEDORES!$A$2:$B$100,2,0),"")</f>
        <v/>
      </c>
      <c r="U4430" s="127" t="str">
        <f>IFERROR(VLOOKUP(V4430,TRANSPORTE!$A$4:$B$99,2,0),"")</f>
        <v/>
      </c>
      <c r="Y4430" s="127" t="str">
        <f>IFERROR(VLOOKUP(V4430,TRANSPORTE!$A$4:$C$99,3,0),"")</f>
        <v/>
      </c>
      <c r="Z4430" s="127" t="str">
        <f>IFERROR(VLOOKUP(V4430,TRANSPORTE!$A$4:$D$99,4,0),"")</f>
        <v/>
      </c>
      <c r="AA4430" s="127" t="str">
        <f>IFERROR(VLOOKUP(V4430,TRANSPORTE!$A$4:$E$99,5,0),"")</f>
        <v/>
      </c>
      <c r="AB4430" s="127" t="str">
        <f t="shared" si="504"/>
        <v/>
      </c>
      <c r="AC4430" s="127" t="str">
        <f t="shared" si="503"/>
        <v/>
      </c>
      <c r="AE4430" s="132" t="str">
        <f t="shared" si="501"/>
        <v/>
      </c>
      <c r="AH4430" s="127" t="str">
        <f t="shared" si="500"/>
        <v/>
      </c>
    </row>
    <row r="4431" spans="2:34" x14ac:dyDescent="0.3">
      <c r="B4431" s="127" t="str">
        <f t="shared" si="498"/>
        <v/>
      </c>
      <c r="C4431" s="127" t="str">
        <f t="shared" si="499"/>
        <v/>
      </c>
      <c r="E4431" s="159"/>
      <c r="F4431" s="148" t="str">
        <f>IFERROR(VLOOKUP(CONCATENATE(G4431,E4431),LOTES!$A$6:$D$1002,4,0),"")</f>
        <v/>
      </c>
      <c r="H4431" s="136" t="str">
        <f>IFERROR(VLOOKUP(CONCATENATE(G4431,E4431),LOTES!$A$6:$F$1000,6,0),"")</f>
        <v/>
      </c>
      <c r="I4431" s="132" t="str">
        <f t="shared" si="502"/>
        <v/>
      </c>
      <c r="R4431" s="132" t="str">
        <f>IFERROR(VLOOKUP(Q4431,PROVEEDORES!$A$2:$B$100,2,0),"")</f>
        <v/>
      </c>
      <c r="U4431" s="127" t="str">
        <f>IFERROR(VLOOKUP(V4431,TRANSPORTE!$A$4:$B$99,2,0),"")</f>
        <v/>
      </c>
      <c r="Y4431" s="127" t="str">
        <f>IFERROR(VLOOKUP(V4431,TRANSPORTE!$A$4:$C$99,3,0),"")</f>
        <v/>
      </c>
      <c r="Z4431" s="127" t="str">
        <f>IFERROR(VLOOKUP(V4431,TRANSPORTE!$A$4:$D$99,4,0),"")</f>
        <v/>
      </c>
      <c r="AA4431" s="127" t="str">
        <f>IFERROR(VLOOKUP(V4431,TRANSPORTE!$A$4:$E$99,5,0),"")</f>
        <v/>
      </c>
      <c r="AB4431" s="127" t="str">
        <f t="shared" si="504"/>
        <v/>
      </c>
      <c r="AC4431" s="127" t="str">
        <f t="shared" si="503"/>
        <v/>
      </c>
      <c r="AE4431" s="132" t="str">
        <f t="shared" si="501"/>
        <v/>
      </c>
      <c r="AH4431" s="127" t="str">
        <f t="shared" si="500"/>
        <v/>
      </c>
    </row>
    <row r="4432" spans="2:34" x14ac:dyDescent="0.3">
      <c r="B4432" s="127" t="str">
        <f t="shared" si="498"/>
        <v/>
      </c>
      <c r="C4432" s="127" t="str">
        <f t="shared" si="499"/>
        <v/>
      </c>
      <c r="E4432" s="159"/>
      <c r="F4432" s="148" t="str">
        <f>IFERROR(VLOOKUP(CONCATENATE(G4432,E4432),LOTES!$A$6:$D$1002,4,0),"")</f>
        <v/>
      </c>
      <c r="H4432" s="136" t="str">
        <f>IFERROR(VLOOKUP(CONCATENATE(G4432,E4432),LOTES!$A$6:$F$1000,6,0),"")</f>
        <v/>
      </c>
      <c r="I4432" s="132" t="str">
        <f t="shared" si="502"/>
        <v/>
      </c>
      <c r="R4432" s="132" t="str">
        <f>IFERROR(VLOOKUP(Q4432,PROVEEDORES!$A$2:$B$100,2,0),"")</f>
        <v/>
      </c>
      <c r="U4432" s="127" t="str">
        <f>IFERROR(VLOOKUP(V4432,TRANSPORTE!$A$4:$B$99,2,0),"")</f>
        <v/>
      </c>
      <c r="Y4432" s="127" t="str">
        <f>IFERROR(VLOOKUP(V4432,TRANSPORTE!$A$4:$C$99,3,0),"")</f>
        <v/>
      </c>
      <c r="Z4432" s="127" t="str">
        <f>IFERROR(VLOOKUP(V4432,TRANSPORTE!$A$4:$D$99,4,0),"")</f>
        <v/>
      </c>
      <c r="AA4432" s="127" t="str">
        <f>IFERROR(VLOOKUP(V4432,TRANSPORTE!$A$4:$E$99,5,0),"")</f>
        <v/>
      </c>
      <c r="AB4432" s="127" t="str">
        <f t="shared" si="504"/>
        <v/>
      </c>
      <c r="AC4432" s="127" t="str">
        <f t="shared" si="503"/>
        <v/>
      </c>
      <c r="AE4432" s="132" t="str">
        <f t="shared" si="501"/>
        <v/>
      </c>
      <c r="AH4432" s="127" t="str">
        <f t="shared" si="500"/>
        <v/>
      </c>
    </row>
    <row r="4433" spans="2:34" x14ac:dyDescent="0.3">
      <c r="B4433" s="127" t="str">
        <f t="shared" si="498"/>
        <v/>
      </c>
      <c r="C4433" s="127" t="str">
        <f t="shared" si="499"/>
        <v/>
      </c>
      <c r="E4433" s="159"/>
      <c r="F4433" s="148" t="str">
        <f>IFERROR(VLOOKUP(CONCATENATE(G4433,E4433),LOTES!$A$6:$D$1002,4,0),"")</f>
        <v/>
      </c>
      <c r="H4433" s="136" t="str">
        <f>IFERROR(VLOOKUP(CONCATENATE(G4433,E4433),LOTES!$A$6:$F$1000,6,0),"")</f>
        <v/>
      </c>
      <c r="I4433" s="132" t="str">
        <f t="shared" si="502"/>
        <v/>
      </c>
      <c r="R4433" s="132" t="str">
        <f>IFERROR(VLOOKUP(Q4433,PROVEEDORES!$A$2:$B$100,2,0),"")</f>
        <v/>
      </c>
      <c r="U4433" s="127" t="str">
        <f>IFERROR(VLOOKUP(V4433,TRANSPORTE!$A$4:$B$99,2,0),"")</f>
        <v/>
      </c>
      <c r="Y4433" s="127" t="str">
        <f>IFERROR(VLOOKUP(V4433,TRANSPORTE!$A$4:$C$99,3,0),"")</f>
        <v/>
      </c>
      <c r="Z4433" s="127" t="str">
        <f>IFERROR(VLOOKUP(V4433,TRANSPORTE!$A$4:$D$99,4,0),"")</f>
        <v/>
      </c>
      <c r="AA4433" s="127" t="str">
        <f>IFERROR(VLOOKUP(V4433,TRANSPORTE!$A$4:$E$99,5,0),"")</f>
        <v/>
      </c>
      <c r="AB4433" s="127" t="str">
        <f t="shared" si="504"/>
        <v/>
      </c>
      <c r="AC4433" s="127" t="str">
        <f t="shared" si="503"/>
        <v/>
      </c>
      <c r="AE4433" s="132" t="str">
        <f t="shared" si="501"/>
        <v/>
      </c>
      <c r="AH4433" s="127" t="str">
        <f t="shared" si="500"/>
        <v/>
      </c>
    </row>
    <row r="4434" spans="2:34" x14ac:dyDescent="0.3">
      <c r="B4434" s="127" t="str">
        <f t="shared" si="498"/>
        <v/>
      </c>
      <c r="C4434" s="127" t="str">
        <f t="shared" si="499"/>
        <v/>
      </c>
      <c r="E4434" s="159"/>
      <c r="F4434" s="148" t="str">
        <f>IFERROR(VLOOKUP(CONCATENATE(G4434,E4434),LOTES!$A$6:$D$1002,4,0),"")</f>
        <v/>
      </c>
      <c r="H4434" s="136" t="str">
        <f>IFERROR(VLOOKUP(CONCATENATE(G4434,E4434),LOTES!$A$6:$F$1000,6,0),"")</f>
        <v/>
      </c>
      <c r="I4434" s="132" t="str">
        <f t="shared" si="502"/>
        <v/>
      </c>
      <c r="R4434" s="132" t="str">
        <f>IFERROR(VLOOKUP(Q4434,PROVEEDORES!$A$2:$B$100,2,0),"")</f>
        <v/>
      </c>
      <c r="U4434" s="127" t="str">
        <f>IFERROR(VLOOKUP(V4434,TRANSPORTE!$A$4:$B$99,2,0),"")</f>
        <v/>
      </c>
      <c r="Y4434" s="127" t="str">
        <f>IFERROR(VLOOKUP(V4434,TRANSPORTE!$A$4:$C$99,3,0),"")</f>
        <v/>
      </c>
      <c r="Z4434" s="127" t="str">
        <f>IFERROR(VLOOKUP(V4434,TRANSPORTE!$A$4:$D$99,4,0),"")</f>
        <v/>
      </c>
      <c r="AA4434" s="127" t="str">
        <f>IFERROR(VLOOKUP(V4434,TRANSPORTE!$A$4:$E$99,5,0),"")</f>
        <v/>
      </c>
      <c r="AB4434" s="127" t="str">
        <f t="shared" si="504"/>
        <v/>
      </c>
      <c r="AC4434" s="127" t="str">
        <f t="shared" si="503"/>
        <v/>
      </c>
      <c r="AE4434" s="132" t="str">
        <f t="shared" si="501"/>
        <v/>
      </c>
      <c r="AH4434" s="127" t="str">
        <f t="shared" si="500"/>
        <v/>
      </c>
    </row>
    <row r="4435" spans="2:34" x14ac:dyDescent="0.3">
      <c r="B4435" s="127" t="str">
        <f t="shared" si="498"/>
        <v/>
      </c>
      <c r="C4435" s="127" t="str">
        <f t="shared" si="499"/>
        <v/>
      </c>
      <c r="E4435" s="159"/>
      <c r="F4435" s="148" t="str">
        <f>IFERROR(VLOOKUP(CONCATENATE(G4435,E4435),LOTES!$A$6:$D$1002,4,0),"")</f>
        <v/>
      </c>
      <c r="H4435" s="136" t="str">
        <f>IFERROR(VLOOKUP(CONCATENATE(G4435,E4435),LOTES!$A$6:$F$1000,6,0),"")</f>
        <v/>
      </c>
      <c r="I4435" s="132" t="str">
        <f t="shared" si="502"/>
        <v/>
      </c>
      <c r="R4435" s="132" t="str">
        <f>IFERROR(VLOOKUP(Q4435,PROVEEDORES!$A$2:$B$100,2,0),"")</f>
        <v/>
      </c>
      <c r="U4435" s="127" t="str">
        <f>IFERROR(VLOOKUP(V4435,TRANSPORTE!$A$4:$B$99,2,0),"")</f>
        <v/>
      </c>
      <c r="Y4435" s="127" t="str">
        <f>IFERROR(VLOOKUP(V4435,TRANSPORTE!$A$4:$C$99,3,0),"")</f>
        <v/>
      </c>
      <c r="Z4435" s="127" t="str">
        <f>IFERROR(VLOOKUP(V4435,TRANSPORTE!$A$4:$D$99,4,0),"")</f>
        <v/>
      </c>
      <c r="AA4435" s="127" t="str">
        <f>IFERROR(VLOOKUP(V4435,TRANSPORTE!$A$4:$E$99,5,0),"")</f>
        <v/>
      </c>
      <c r="AB4435" s="127" t="str">
        <f t="shared" si="504"/>
        <v/>
      </c>
      <c r="AC4435" s="127" t="str">
        <f t="shared" si="503"/>
        <v/>
      </c>
      <c r="AE4435" s="132" t="str">
        <f t="shared" si="501"/>
        <v/>
      </c>
      <c r="AH4435" s="127" t="str">
        <f t="shared" si="500"/>
        <v/>
      </c>
    </row>
    <row r="4436" spans="2:34" x14ac:dyDescent="0.3">
      <c r="B4436" s="127" t="str">
        <f t="shared" si="498"/>
        <v/>
      </c>
      <c r="C4436" s="127" t="str">
        <f t="shared" si="499"/>
        <v/>
      </c>
      <c r="E4436" s="159"/>
      <c r="F4436" s="148" t="str">
        <f>IFERROR(VLOOKUP(CONCATENATE(G4436,E4436),LOTES!$A$6:$D$1002,4,0),"")</f>
        <v/>
      </c>
      <c r="H4436" s="136" t="str">
        <f>IFERROR(VLOOKUP(CONCATENATE(G4436,E4436),LOTES!$A$6:$F$1000,6,0),"")</f>
        <v/>
      </c>
      <c r="I4436" s="132" t="str">
        <f t="shared" si="502"/>
        <v/>
      </c>
      <c r="R4436" s="132" t="str">
        <f>IFERROR(VLOOKUP(Q4436,PROVEEDORES!$A$2:$B$100,2,0),"")</f>
        <v/>
      </c>
      <c r="U4436" s="127" t="str">
        <f>IFERROR(VLOOKUP(V4436,TRANSPORTE!$A$4:$B$99,2,0),"")</f>
        <v/>
      </c>
      <c r="Y4436" s="127" t="str">
        <f>IFERROR(VLOOKUP(V4436,TRANSPORTE!$A$4:$C$99,3,0),"")</f>
        <v/>
      </c>
      <c r="Z4436" s="127" t="str">
        <f>IFERROR(VLOOKUP(V4436,TRANSPORTE!$A$4:$D$99,4,0),"")</f>
        <v/>
      </c>
      <c r="AA4436" s="127" t="str">
        <f>IFERROR(VLOOKUP(V4436,TRANSPORTE!$A$4:$E$99,5,0),"")</f>
        <v/>
      </c>
      <c r="AB4436" s="127" t="str">
        <f t="shared" si="504"/>
        <v/>
      </c>
      <c r="AC4436" s="127" t="str">
        <f t="shared" si="503"/>
        <v/>
      </c>
      <c r="AE4436" s="132" t="str">
        <f t="shared" si="501"/>
        <v/>
      </c>
      <c r="AH4436" s="127" t="str">
        <f t="shared" si="500"/>
        <v/>
      </c>
    </row>
    <row r="4437" spans="2:34" x14ac:dyDescent="0.3">
      <c r="B4437" s="127" t="str">
        <f t="shared" si="498"/>
        <v/>
      </c>
      <c r="C4437" s="127" t="str">
        <f t="shared" si="499"/>
        <v/>
      </c>
      <c r="E4437" s="159"/>
      <c r="F4437" s="148" t="str">
        <f>IFERROR(VLOOKUP(CONCATENATE(G4437,E4437),LOTES!$A$6:$D$1002,4,0),"")</f>
        <v/>
      </c>
      <c r="H4437" s="136" t="str">
        <f>IFERROR(VLOOKUP(CONCATENATE(G4437,E4437),LOTES!$A$6:$F$1000,6,0),"")</f>
        <v/>
      </c>
      <c r="I4437" s="132" t="str">
        <f t="shared" si="502"/>
        <v/>
      </c>
      <c r="R4437" s="132" t="str">
        <f>IFERROR(VLOOKUP(Q4437,PROVEEDORES!$A$2:$B$100,2,0),"")</f>
        <v/>
      </c>
      <c r="U4437" s="127" t="str">
        <f>IFERROR(VLOOKUP(V4437,TRANSPORTE!$A$4:$B$99,2,0),"")</f>
        <v/>
      </c>
      <c r="Y4437" s="127" t="str">
        <f>IFERROR(VLOOKUP(V4437,TRANSPORTE!$A$4:$C$99,3,0),"")</f>
        <v/>
      </c>
      <c r="Z4437" s="127" t="str">
        <f>IFERROR(VLOOKUP(V4437,TRANSPORTE!$A$4:$D$99,4,0),"")</f>
        <v/>
      </c>
      <c r="AA4437" s="127" t="str">
        <f>IFERROR(VLOOKUP(V4437,TRANSPORTE!$A$4:$E$99,5,0),"")</f>
        <v/>
      </c>
      <c r="AB4437" s="127" t="str">
        <f t="shared" si="504"/>
        <v/>
      </c>
      <c r="AC4437" s="127" t="str">
        <f t="shared" si="503"/>
        <v/>
      </c>
      <c r="AE4437" s="132" t="str">
        <f t="shared" si="501"/>
        <v/>
      </c>
      <c r="AH4437" s="127" t="str">
        <f t="shared" si="500"/>
        <v/>
      </c>
    </row>
    <row r="4438" spans="2:34" x14ac:dyDescent="0.3">
      <c r="B4438" s="127" t="str">
        <f t="shared" si="498"/>
        <v/>
      </c>
      <c r="C4438" s="127" t="str">
        <f t="shared" si="499"/>
        <v/>
      </c>
      <c r="E4438" s="159"/>
      <c r="F4438" s="148" t="str">
        <f>IFERROR(VLOOKUP(CONCATENATE(G4438,E4438),LOTES!$A$6:$D$1002,4,0),"")</f>
        <v/>
      </c>
      <c r="H4438" s="136" t="str">
        <f>IFERROR(VLOOKUP(CONCATENATE(G4438,E4438),LOTES!$A$6:$F$1000,6,0),"")</f>
        <v/>
      </c>
      <c r="I4438" s="132" t="str">
        <f t="shared" si="502"/>
        <v/>
      </c>
      <c r="R4438" s="132" t="str">
        <f>IFERROR(VLOOKUP(Q4438,PROVEEDORES!$A$2:$B$100,2,0),"")</f>
        <v/>
      </c>
      <c r="U4438" s="127" t="str">
        <f>IFERROR(VLOOKUP(V4438,TRANSPORTE!$A$4:$B$99,2,0),"")</f>
        <v/>
      </c>
      <c r="Y4438" s="127" t="str">
        <f>IFERROR(VLOOKUP(V4438,TRANSPORTE!$A$4:$C$99,3,0),"")</f>
        <v/>
      </c>
      <c r="Z4438" s="127" t="str">
        <f>IFERROR(VLOOKUP(V4438,TRANSPORTE!$A$4:$D$99,4,0),"")</f>
        <v/>
      </c>
      <c r="AA4438" s="127" t="str">
        <f>IFERROR(VLOOKUP(V4438,TRANSPORTE!$A$4:$E$99,5,0),"")</f>
        <v/>
      </c>
      <c r="AB4438" s="127" t="str">
        <f t="shared" si="504"/>
        <v/>
      </c>
      <c r="AC4438" s="127" t="str">
        <f t="shared" si="503"/>
        <v/>
      </c>
      <c r="AE4438" s="132" t="str">
        <f t="shared" si="501"/>
        <v/>
      </c>
      <c r="AH4438" s="127" t="str">
        <f t="shared" si="500"/>
        <v/>
      </c>
    </row>
    <row r="4439" spans="2:34" x14ac:dyDescent="0.3">
      <c r="B4439" s="127" t="str">
        <f t="shared" si="498"/>
        <v/>
      </c>
      <c r="C4439" s="127" t="str">
        <f t="shared" si="499"/>
        <v/>
      </c>
      <c r="E4439" s="159"/>
      <c r="F4439" s="148" t="str">
        <f>IFERROR(VLOOKUP(CONCATENATE(G4439,E4439),LOTES!$A$6:$D$1002,4,0),"")</f>
        <v/>
      </c>
      <c r="H4439" s="136" t="str">
        <f>IFERROR(VLOOKUP(CONCATENATE(G4439,E4439),LOTES!$A$6:$F$1000,6,0),"")</f>
        <v/>
      </c>
      <c r="I4439" s="132" t="str">
        <f t="shared" si="502"/>
        <v/>
      </c>
      <c r="R4439" s="132" t="str">
        <f>IFERROR(VLOOKUP(Q4439,PROVEEDORES!$A$2:$B$100,2,0),"")</f>
        <v/>
      </c>
      <c r="U4439" s="127" t="str">
        <f>IFERROR(VLOOKUP(V4439,TRANSPORTE!$A$4:$B$99,2,0),"")</f>
        <v/>
      </c>
      <c r="Y4439" s="127" t="str">
        <f>IFERROR(VLOOKUP(V4439,TRANSPORTE!$A$4:$C$99,3,0),"")</f>
        <v/>
      </c>
      <c r="Z4439" s="127" t="str">
        <f>IFERROR(VLOOKUP(V4439,TRANSPORTE!$A$4:$D$99,4,0),"")</f>
        <v/>
      </c>
      <c r="AA4439" s="127" t="str">
        <f>IFERROR(VLOOKUP(V4439,TRANSPORTE!$A$4:$E$99,5,0),"")</f>
        <v/>
      </c>
      <c r="AB4439" s="127" t="str">
        <f t="shared" si="504"/>
        <v/>
      </c>
      <c r="AC4439" s="127" t="str">
        <f t="shared" si="503"/>
        <v/>
      </c>
      <c r="AE4439" s="132" t="str">
        <f t="shared" si="501"/>
        <v/>
      </c>
      <c r="AH4439" s="127" t="str">
        <f t="shared" si="500"/>
        <v/>
      </c>
    </row>
    <row r="4440" spans="2:34" x14ac:dyDescent="0.3">
      <c r="B4440" s="127" t="str">
        <f t="shared" si="498"/>
        <v/>
      </c>
      <c r="C4440" s="127" t="str">
        <f t="shared" si="499"/>
        <v/>
      </c>
      <c r="E4440" s="159"/>
      <c r="F4440" s="148" t="str">
        <f>IFERROR(VLOOKUP(CONCATENATE(G4440,E4440),LOTES!$A$6:$D$1002,4,0),"")</f>
        <v/>
      </c>
      <c r="H4440" s="136" t="str">
        <f>IFERROR(VLOOKUP(CONCATENATE(G4440,E4440),LOTES!$A$6:$F$1000,6,0),"")</f>
        <v/>
      </c>
      <c r="I4440" s="132" t="str">
        <f t="shared" si="502"/>
        <v/>
      </c>
      <c r="R4440" s="132" t="str">
        <f>IFERROR(VLOOKUP(Q4440,PROVEEDORES!$A$2:$B$100,2,0),"")</f>
        <v/>
      </c>
      <c r="U4440" s="127" t="str">
        <f>IFERROR(VLOOKUP(V4440,TRANSPORTE!$A$4:$B$99,2,0),"")</f>
        <v/>
      </c>
      <c r="Y4440" s="127" t="str">
        <f>IFERROR(VLOOKUP(V4440,TRANSPORTE!$A$4:$C$99,3,0),"")</f>
        <v/>
      </c>
      <c r="Z4440" s="127" t="str">
        <f>IFERROR(VLOOKUP(V4440,TRANSPORTE!$A$4:$D$99,4,0),"")</f>
        <v/>
      </c>
      <c r="AA4440" s="127" t="str">
        <f>IFERROR(VLOOKUP(V4440,TRANSPORTE!$A$4:$E$99,5,0),"")</f>
        <v/>
      </c>
      <c r="AB4440" s="127" t="str">
        <f t="shared" si="504"/>
        <v/>
      </c>
      <c r="AC4440" s="127" t="str">
        <f t="shared" si="503"/>
        <v/>
      </c>
      <c r="AE4440" s="132" t="str">
        <f t="shared" si="501"/>
        <v/>
      </c>
      <c r="AH4440" s="127" t="str">
        <f t="shared" si="500"/>
        <v/>
      </c>
    </row>
    <row r="4441" spans="2:34" x14ac:dyDescent="0.3">
      <c r="B4441" s="127" t="str">
        <f t="shared" si="498"/>
        <v/>
      </c>
      <c r="C4441" s="127" t="str">
        <f t="shared" si="499"/>
        <v/>
      </c>
      <c r="E4441" s="159"/>
      <c r="F4441" s="148" t="str">
        <f>IFERROR(VLOOKUP(CONCATENATE(G4441,E4441),LOTES!$A$6:$D$1002,4,0),"")</f>
        <v/>
      </c>
      <c r="H4441" s="136" t="str">
        <f>IFERROR(VLOOKUP(CONCATENATE(G4441,E4441),LOTES!$A$6:$F$1000,6,0),"")</f>
        <v/>
      </c>
      <c r="I4441" s="132" t="str">
        <f t="shared" si="502"/>
        <v/>
      </c>
      <c r="R4441" s="132" t="str">
        <f>IFERROR(VLOOKUP(Q4441,PROVEEDORES!$A$2:$B$100,2,0),"")</f>
        <v/>
      </c>
      <c r="U4441" s="127" t="str">
        <f>IFERROR(VLOOKUP(V4441,TRANSPORTE!$A$4:$B$99,2,0),"")</f>
        <v/>
      </c>
      <c r="Y4441" s="127" t="str">
        <f>IFERROR(VLOOKUP(V4441,TRANSPORTE!$A$4:$C$99,3,0),"")</f>
        <v/>
      </c>
      <c r="Z4441" s="127" t="str">
        <f>IFERROR(VLOOKUP(V4441,TRANSPORTE!$A$4:$D$99,4,0),"")</f>
        <v/>
      </c>
      <c r="AA4441" s="127" t="str">
        <f>IFERROR(VLOOKUP(V4441,TRANSPORTE!$A$4:$E$99,5,0),"")</f>
        <v/>
      </c>
      <c r="AB4441" s="127" t="str">
        <f t="shared" si="504"/>
        <v/>
      </c>
      <c r="AC4441" s="127" t="str">
        <f t="shared" si="503"/>
        <v/>
      </c>
      <c r="AE4441" s="132" t="str">
        <f t="shared" si="501"/>
        <v/>
      </c>
      <c r="AH4441" s="127" t="str">
        <f t="shared" si="500"/>
        <v/>
      </c>
    </row>
    <row r="4442" spans="2:34" x14ac:dyDescent="0.3">
      <c r="B4442" s="127" t="str">
        <f t="shared" si="498"/>
        <v/>
      </c>
      <c r="C4442" s="127" t="str">
        <f t="shared" si="499"/>
        <v/>
      </c>
      <c r="E4442" s="159"/>
      <c r="F4442" s="148" t="str">
        <f>IFERROR(VLOOKUP(CONCATENATE(G4442,E4442),LOTES!$A$6:$D$1002,4,0),"")</f>
        <v/>
      </c>
      <c r="H4442" s="136" t="str">
        <f>IFERROR(VLOOKUP(CONCATENATE(G4442,E4442),LOTES!$A$6:$F$1000,6,0),"")</f>
        <v/>
      </c>
      <c r="I4442" s="132" t="str">
        <f t="shared" si="502"/>
        <v/>
      </c>
      <c r="R4442" s="132" t="str">
        <f>IFERROR(VLOOKUP(Q4442,PROVEEDORES!$A$2:$B$100,2,0),"")</f>
        <v/>
      </c>
      <c r="U4442" s="127" t="str">
        <f>IFERROR(VLOOKUP(V4442,TRANSPORTE!$A$4:$B$99,2,0),"")</f>
        <v/>
      </c>
      <c r="Y4442" s="127" t="str">
        <f>IFERROR(VLOOKUP(V4442,TRANSPORTE!$A$4:$C$99,3,0),"")</f>
        <v/>
      </c>
      <c r="Z4442" s="127" t="str">
        <f>IFERROR(VLOOKUP(V4442,TRANSPORTE!$A$4:$D$99,4,0),"")</f>
        <v/>
      </c>
      <c r="AA4442" s="127" t="str">
        <f>IFERROR(VLOOKUP(V4442,TRANSPORTE!$A$4:$E$99,5,0),"")</f>
        <v/>
      </c>
      <c r="AB4442" s="127" t="str">
        <f t="shared" si="504"/>
        <v/>
      </c>
      <c r="AC4442" s="127" t="str">
        <f t="shared" si="503"/>
        <v/>
      </c>
      <c r="AE4442" s="132" t="str">
        <f t="shared" si="501"/>
        <v/>
      </c>
      <c r="AH4442" s="127" t="str">
        <f t="shared" si="500"/>
        <v/>
      </c>
    </row>
    <row r="4443" spans="2:34" x14ac:dyDescent="0.3">
      <c r="B4443" s="127" t="str">
        <f t="shared" si="498"/>
        <v/>
      </c>
      <c r="C4443" s="127" t="str">
        <f t="shared" si="499"/>
        <v/>
      </c>
      <c r="E4443" s="159"/>
      <c r="F4443" s="148" t="str">
        <f>IFERROR(VLOOKUP(CONCATENATE(G4443,E4443),LOTES!$A$6:$D$1002,4,0),"")</f>
        <v/>
      </c>
      <c r="H4443" s="136" t="str">
        <f>IFERROR(VLOOKUP(CONCATENATE(G4443,E4443),LOTES!$A$6:$F$1000,6,0),"")</f>
        <v/>
      </c>
      <c r="I4443" s="132" t="str">
        <f t="shared" si="502"/>
        <v/>
      </c>
      <c r="R4443" s="132" t="str">
        <f>IFERROR(VLOOKUP(Q4443,PROVEEDORES!$A$2:$B$100,2,0),"")</f>
        <v/>
      </c>
      <c r="U4443" s="127" t="str">
        <f>IFERROR(VLOOKUP(V4443,TRANSPORTE!$A$4:$B$99,2,0),"")</f>
        <v/>
      </c>
      <c r="Y4443" s="127" t="str">
        <f>IFERROR(VLOOKUP(V4443,TRANSPORTE!$A$4:$C$99,3,0),"")</f>
        <v/>
      </c>
      <c r="Z4443" s="127" t="str">
        <f>IFERROR(VLOOKUP(V4443,TRANSPORTE!$A$4:$D$99,4,0),"")</f>
        <v/>
      </c>
      <c r="AA4443" s="127" t="str">
        <f>IFERROR(VLOOKUP(V4443,TRANSPORTE!$A$4:$E$99,5,0),"")</f>
        <v/>
      </c>
      <c r="AB4443" s="127" t="str">
        <f t="shared" si="504"/>
        <v/>
      </c>
      <c r="AC4443" s="127" t="str">
        <f t="shared" si="503"/>
        <v/>
      </c>
      <c r="AE4443" s="132" t="str">
        <f t="shared" si="501"/>
        <v/>
      </c>
      <c r="AH4443" s="127" t="str">
        <f t="shared" si="500"/>
        <v/>
      </c>
    </row>
    <row r="4444" spans="2:34" x14ac:dyDescent="0.3">
      <c r="B4444" s="127" t="str">
        <f t="shared" si="498"/>
        <v/>
      </c>
      <c r="C4444" s="127" t="str">
        <f t="shared" si="499"/>
        <v/>
      </c>
      <c r="E4444" s="159"/>
      <c r="F4444" s="148" t="str">
        <f>IFERROR(VLOOKUP(CONCATENATE(G4444,E4444),LOTES!$A$6:$D$1002,4,0),"")</f>
        <v/>
      </c>
      <c r="H4444" s="136" t="str">
        <f>IFERROR(VLOOKUP(CONCATENATE(G4444,E4444),LOTES!$A$6:$F$1000,6,0),"")</f>
        <v/>
      </c>
      <c r="I4444" s="132" t="str">
        <f t="shared" si="502"/>
        <v/>
      </c>
      <c r="R4444" s="132" t="str">
        <f>IFERROR(VLOOKUP(Q4444,PROVEEDORES!$A$2:$B$100,2,0),"")</f>
        <v/>
      </c>
      <c r="U4444" s="127" t="str">
        <f>IFERROR(VLOOKUP(V4444,TRANSPORTE!$A$4:$B$99,2,0),"")</f>
        <v/>
      </c>
      <c r="Y4444" s="127" t="str">
        <f>IFERROR(VLOOKUP(V4444,TRANSPORTE!$A$4:$C$99,3,0),"")</f>
        <v/>
      </c>
      <c r="Z4444" s="127" t="str">
        <f>IFERROR(VLOOKUP(V4444,TRANSPORTE!$A$4:$D$99,4,0),"")</f>
        <v/>
      </c>
      <c r="AA4444" s="127" t="str">
        <f>IFERROR(VLOOKUP(V4444,TRANSPORTE!$A$4:$E$99,5,0),"")</f>
        <v/>
      </c>
      <c r="AB4444" s="127" t="str">
        <f t="shared" si="504"/>
        <v/>
      </c>
      <c r="AC4444" s="127" t="str">
        <f t="shared" si="503"/>
        <v/>
      </c>
      <c r="AE4444" s="132" t="str">
        <f t="shared" si="501"/>
        <v/>
      </c>
      <c r="AH4444" s="127" t="str">
        <f t="shared" si="500"/>
        <v/>
      </c>
    </row>
    <row r="4445" spans="2:34" x14ac:dyDescent="0.3">
      <c r="B4445" s="127" t="str">
        <f t="shared" si="498"/>
        <v/>
      </c>
      <c r="C4445" s="127" t="str">
        <f t="shared" si="499"/>
        <v/>
      </c>
      <c r="E4445" s="159"/>
      <c r="F4445" s="148" t="str">
        <f>IFERROR(VLOOKUP(CONCATENATE(G4445,E4445),LOTES!$A$6:$D$1002,4,0),"")</f>
        <v/>
      </c>
      <c r="H4445" s="136" t="str">
        <f>IFERROR(VLOOKUP(CONCATENATE(G4445,E4445),LOTES!$A$6:$F$1000,6,0),"")</f>
        <v/>
      </c>
      <c r="I4445" s="132" t="str">
        <f t="shared" si="502"/>
        <v/>
      </c>
      <c r="R4445" s="132" t="str">
        <f>IFERROR(VLOOKUP(Q4445,PROVEEDORES!$A$2:$B$100,2,0),"")</f>
        <v/>
      </c>
      <c r="U4445" s="127" t="str">
        <f>IFERROR(VLOOKUP(V4445,TRANSPORTE!$A$4:$B$99,2,0),"")</f>
        <v/>
      </c>
      <c r="Y4445" s="127" t="str">
        <f>IFERROR(VLOOKUP(V4445,TRANSPORTE!$A$4:$C$99,3,0),"")</f>
        <v/>
      </c>
      <c r="Z4445" s="127" t="str">
        <f>IFERROR(VLOOKUP(V4445,TRANSPORTE!$A$4:$D$99,4,0),"")</f>
        <v/>
      </c>
      <c r="AA4445" s="127" t="str">
        <f>IFERROR(VLOOKUP(V4445,TRANSPORTE!$A$4:$E$99,5,0),"")</f>
        <v/>
      </c>
      <c r="AB4445" s="127" t="str">
        <f t="shared" si="504"/>
        <v/>
      </c>
      <c r="AC4445" s="127" t="str">
        <f t="shared" si="503"/>
        <v/>
      </c>
      <c r="AE4445" s="132" t="str">
        <f t="shared" si="501"/>
        <v/>
      </c>
      <c r="AH4445" s="127" t="str">
        <f t="shared" si="500"/>
        <v/>
      </c>
    </row>
    <row r="4446" spans="2:34" x14ac:dyDescent="0.3">
      <c r="B4446" s="127" t="str">
        <f t="shared" si="498"/>
        <v/>
      </c>
      <c r="C4446" s="127" t="str">
        <f t="shared" si="499"/>
        <v/>
      </c>
      <c r="E4446" s="159"/>
      <c r="F4446" s="148" t="str">
        <f>IFERROR(VLOOKUP(CONCATENATE(G4446,E4446),LOTES!$A$6:$D$1002,4,0),"")</f>
        <v/>
      </c>
      <c r="H4446" s="136" t="str">
        <f>IFERROR(VLOOKUP(CONCATENATE(G4446,E4446),LOTES!$A$6:$F$1000,6,0),"")</f>
        <v/>
      </c>
      <c r="I4446" s="132" t="str">
        <f t="shared" si="502"/>
        <v/>
      </c>
      <c r="R4446" s="132" t="str">
        <f>IFERROR(VLOOKUP(Q4446,PROVEEDORES!$A$2:$B$100,2,0),"")</f>
        <v/>
      </c>
      <c r="U4446" s="127" t="str">
        <f>IFERROR(VLOOKUP(V4446,TRANSPORTE!$A$4:$B$99,2,0),"")</f>
        <v/>
      </c>
      <c r="Y4446" s="127" t="str">
        <f>IFERROR(VLOOKUP(V4446,TRANSPORTE!$A$4:$C$99,3,0),"")</f>
        <v/>
      </c>
      <c r="Z4446" s="127" t="str">
        <f>IFERROR(VLOOKUP(V4446,TRANSPORTE!$A$4:$D$99,4,0),"")</f>
        <v/>
      </c>
      <c r="AA4446" s="127" t="str">
        <f>IFERROR(VLOOKUP(V4446,TRANSPORTE!$A$4:$E$99,5,0),"")</f>
        <v/>
      </c>
      <c r="AB4446" s="127" t="str">
        <f t="shared" si="504"/>
        <v/>
      </c>
      <c r="AC4446" s="127" t="str">
        <f t="shared" si="503"/>
        <v/>
      </c>
      <c r="AE4446" s="132" t="str">
        <f t="shared" si="501"/>
        <v/>
      </c>
      <c r="AH4446" s="127" t="str">
        <f t="shared" si="500"/>
        <v/>
      </c>
    </row>
    <row r="4447" spans="2:34" x14ac:dyDescent="0.3">
      <c r="B4447" s="127" t="str">
        <f t="shared" si="498"/>
        <v/>
      </c>
      <c r="C4447" s="127" t="str">
        <f t="shared" si="499"/>
        <v/>
      </c>
      <c r="E4447" s="159"/>
      <c r="F4447" s="148" t="str">
        <f>IFERROR(VLOOKUP(CONCATENATE(G4447,E4447),LOTES!$A$6:$D$1002,4,0),"")</f>
        <v/>
      </c>
      <c r="H4447" s="136" t="str">
        <f>IFERROR(VLOOKUP(CONCATENATE(G4447,E4447),LOTES!$A$6:$F$1000,6,0),"")</f>
        <v/>
      </c>
      <c r="I4447" s="132" t="str">
        <f t="shared" si="502"/>
        <v/>
      </c>
      <c r="R4447" s="132" t="str">
        <f>IFERROR(VLOOKUP(Q4447,PROVEEDORES!$A$2:$B$100,2,0),"")</f>
        <v/>
      </c>
      <c r="U4447" s="127" t="str">
        <f>IFERROR(VLOOKUP(V4447,TRANSPORTE!$A$4:$B$99,2,0),"")</f>
        <v/>
      </c>
      <c r="Y4447" s="127" t="str">
        <f>IFERROR(VLOOKUP(V4447,TRANSPORTE!$A$4:$C$99,3,0),"")</f>
        <v/>
      </c>
      <c r="Z4447" s="127" t="str">
        <f>IFERROR(VLOOKUP(V4447,TRANSPORTE!$A$4:$D$99,4,0),"")</f>
        <v/>
      </c>
      <c r="AA4447" s="127" t="str">
        <f>IFERROR(VLOOKUP(V4447,TRANSPORTE!$A$4:$E$99,5,0),"")</f>
        <v/>
      </c>
      <c r="AB4447" s="127" t="str">
        <f t="shared" si="504"/>
        <v/>
      </c>
      <c r="AC4447" s="127" t="str">
        <f t="shared" si="503"/>
        <v/>
      </c>
      <c r="AE4447" s="132" t="str">
        <f t="shared" si="501"/>
        <v/>
      </c>
      <c r="AH4447" s="127" t="str">
        <f t="shared" si="500"/>
        <v/>
      </c>
    </row>
    <row r="4448" spans="2:34" x14ac:dyDescent="0.3">
      <c r="B4448" s="127" t="str">
        <f t="shared" si="498"/>
        <v/>
      </c>
      <c r="C4448" s="127" t="str">
        <f t="shared" si="499"/>
        <v/>
      </c>
      <c r="E4448" s="159"/>
      <c r="F4448" s="148" t="str">
        <f>IFERROR(VLOOKUP(CONCATENATE(G4448,E4448),LOTES!$A$6:$D$1002,4,0),"")</f>
        <v/>
      </c>
      <c r="H4448" s="136" t="str">
        <f>IFERROR(VLOOKUP(CONCATENATE(G4448,E4448),LOTES!$A$6:$F$1000,6,0),"")</f>
        <v/>
      </c>
      <c r="I4448" s="132" t="str">
        <f t="shared" si="502"/>
        <v/>
      </c>
      <c r="R4448" s="132" t="str">
        <f>IFERROR(VLOOKUP(Q4448,PROVEEDORES!$A$2:$B$100,2,0),"")</f>
        <v/>
      </c>
      <c r="U4448" s="127" t="str">
        <f>IFERROR(VLOOKUP(V4448,TRANSPORTE!$A$4:$B$99,2,0),"")</f>
        <v/>
      </c>
      <c r="Y4448" s="127" t="str">
        <f>IFERROR(VLOOKUP(V4448,TRANSPORTE!$A$4:$C$99,3,0),"")</f>
        <v/>
      </c>
      <c r="Z4448" s="127" t="str">
        <f>IFERROR(VLOOKUP(V4448,TRANSPORTE!$A$4:$D$99,4,0),"")</f>
        <v/>
      </c>
      <c r="AA4448" s="127" t="str">
        <f>IFERROR(VLOOKUP(V4448,TRANSPORTE!$A$4:$E$99,5,0),"")</f>
        <v/>
      </c>
      <c r="AB4448" s="127" t="str">
        <f t="shared" si="504"/>
        <v/>
      </c>
      <c r="AC4448" s="127" t="str">
        <f t="shared" si="503"/>
        <v/>
      </c>
      <c r="AE4448" s="132" t="str">
        <f t="shared" si="501"/>
        <v/>
      </c>
      <c r="AH4448" s="127" t="str">
        <f t="shared" si="500"/>
        <v/>
      </c>
    </row>
    <row r="4449" spans="2:34" x14ac:dyDescent="0.3">
      <c r="B4449" s="127" t="str">
        <f t="shared" si="498"/>
        <v/>
      </c>
      <c r="C4449" s="127" t="str">
        <f t="shared" si="499"/>
        <v/>
      </c>
      <c r="E4449" s="159"/>
      <c r="F4449" s="148" t="str">
        <f>IFERROR(VLOOKUP(CONCATENATE(G4449,E4449),LOTES!$A$6:$D$1002,4,0),"")</f>
        <v/>
      </c>
      <c r="H4449" s="136" t="str">
        <f>IFERROR(VLOOKUP(CONCATENATE(G4449,E4449),LOTES!$A$6:$F$1000,6,0),"")</f>
        <v/>
      </c>
      <c r="I4449" s="132" t="str">
        <f t="shared" si="502"/>
        <v/>
      </c>
      <c r="R4449" s="132" t="str">
        <f>IFERROR(VLOOKUP(Q4449,PROVEEDORES!$A$2:$B$100,2,0),"")</f>
        <v/>
      </c>
      <c r="U4449" s="127" t="str">
        <f>IFERROR(VLOOKUP(V4449,TRANSPORTE!$A$4:$B$99,2,0),"")</f>
        <v/>
      </c>
      <c r="Y4449" s="127" t="str">
        <f>IFERROR(VLOOKUP(V4449,TRANSPORTE!$A$4:$C$99,3,0),"")</f>
        <v/>
      </c>
      <c r="Z4449" s="127" t="str">
        <f>IFERROR(VLOOKUP(V4449,TRANSPORTE!$A$4:$D$99,4,0),"")</f>
        <v/>
      </c>
      <c r="AA4449" s="127" t="str">
        <f>IFERROR(VLOOKUP(V4449,TRANSPORTE!$A$4:$E$99,5,0),"")</f>
        <v/>
      </c>
      <c r="AB4449" s="127" t="str">
        <f t="shared" si="504"/>
        <v/>
      </c>
      <c r="AC4449" s="127" t="str">
        <f t="shared" si="503"/>
        <v/>
      </c>
      <c r="AE4449" s="132" t="str">
        <f t="shared" si="501"/>
        <v/>
      </c>
      <c r="AH4449" s="127" t="str">
        <f t="shared" si="500"/>
        <v/>
      </c>
    </row>
    <row r="4450" spans="2:34" x14ac:dyDescent="0.3">
      <c r="B4450" s="127" t="str">
        <f t="shared" si="498"/>
        <v/>
      </c>
      <c r="C4450" s="127" t="str">
        <f t="shared" si="499"/>
        <v/>
      </c>
      <c r="E4450" s="159"/>
      <c r="F4450" s="148" t="str">
        <f>IFERROR(VLOOKUP(CONCATENATE(G4450,E4450),LOTES!$A$6:$D$1002,4,0),"")</f>
        <v/>
      </c>
      <c r="H4450" s="136" t="str">
        <f>IFERROR(VLOOKUP(CONCATENATE(G4450,E4450),LOTES!$A$6:$F$1000,6,0),"")</f>
        <v/>
      </c>
      <c r="I4450" s="132" t="str">
        <f t="shared" si="502"/>
        <v/>
      </c>
      <c r="R4450" s="132" t="str">
        <f>IFERROR(VLOOKUP(Q4450,PROVEEDORES!$A$2:$B$100,2,0),"")</f>
        <v/>
      </c>
      <c r="U4450" s="127" t="str">
        <f>IFERROR(VLOOKUP(V4450,TRANSPORTE!$A$4:$B$99,2,0),"")</f>
        <v/>
      </c>
      <c r="Y4450" s="127" t="str">
        <f>IFERROR(VLOOKUP(V4450,TRANSPORTE!$A$4:$C$99,3,0),"")</f>
        <v/>
      </c>
      <c r="Z4450" s="127" t="str">
        <f>IFERROR(VLOOKUP(V4450,TRANSPORTE!$A$4:$D$99,4,0),"")</f>
        <v/>
      </c>
      <c r="AA4450" s="127" t="str">
        <f>IFERROR(VLOOKUP(V4450,TRANSPORTE!$A$4:$E$99,5,0),"")</f>
        <v/>
      </c>
      <c r="AB4450" s="127" t="str">
        <f t="shared" si="504"/>
        <v/>
      </c>
      <c r="AC4450" s="127" t="str">
        <f t="shared" si="503"/>
        <v/>
      </c>
      <c r="AE4450" s="132" t="str">
        <f t="shared" si="501"/>
        <v/>
      </c>
      <c r="AH4450" s="127" t="str">
        <f t="shared" si="500"/>
        <v/>
      </c>
    </row>
    <row r="4451" spans="2:34" x14ac:dyDescent="0.3">
      <c r="B4451" s="127" t="str">
        <f t="shared" si="498"/>
        <v/>
      </c>
      <c r="C4451" s="127" t="str">
        <f t="shared" si="499"/>
        <v/>
      </c>
      <c r="E4451" s="159"/>
      <c r="F4451" s="148" t="str">
        <f>IFERROR(VLOOKUP(CONCATENATE(G4451,E4451),LOTES!$A$6:$D$1002,4,0),"")</f>
        <v/>
      </c>
      <c r="H4451" s="136" t="str">
        <f>IFERROR(VLOOKUP(CONCATENATE(G4451,E4451),LOTES!$A$6:$F$1000,6,0),"")</f>
        <v/>
      </c>
      <c r="I4451" s="132" t="str">
        <f t="shared" si="502"/>
        <v/>
      </c>
      <c r="R4451" s="132" t="str">
        <f>IFERROR(VLOOKUP(Q4451,PROVEEDORES!$A$2:$B$100,2,0),"")</f>
        <v/>
      </c>
      <c r="U4451" s="127" t="str">
        <f>IFERROR(VLOOKUP(V4451,TRANSPORTE!$A$4:$B$99,2,0),"")</f>
        <v/>
      </c>
      <c r="Y4451" s="127" t="str">
        <f>IFERROR(VLOOKUP(V4451,TRANSPORTE!$A$4:$C$99,3,0),"")</f>
        <v/>
      </c>
      <c r="Z4451" s="127" t="str">
        <f>IFERROR(VLOOKUP(V4451,TRANSPORTE!$A$4:$D$99,4,0),"")</f>
        <v/>
      </c>
      <c r="AA4451" s="127" t="str">
        <f>IFERROR(VLOOKUP(V4451,TRANSPORTE!$A$4:$E$99,5,0),"")</f>
        <v/>
      </c>
      <c r="AB4451" s="127" t="str">
        <f t="shared" si="504"/>
        <v/>
      </c>
      <c r="AC4451" s="127" t="str">
        <f t="shared" si="503"/>
        <v/>
      </c>
      <c r="AE4451" s="132" t="str">
        <f t="shared" si="501"/>
        <v/>
      </c>
      <c r="AH4451" s="127" t="str">
        <f t="shared" si="500"/>
        <v/>
      </c>
    </row>
    <row r="4452" spans="2:34" x14ac:dyDescent="0.3">
      <c r="B4452" s="127" t="str">
        <f t="shared" si="498"/>
        <v/>
      </c>
      <c r="C4452" s="127" t="str">
        <f t="shared" si="499"/>
        <v/>
      </c>
      <c r="E4452" s="159"/>
      <c r="F4452" s="148" t="str">
        <f>IFERROR(VLOOKUP(CONCATENATE(G4452,E4452),LOTES!$A$6:$D$1002,4,0),"")</f>
        <v/>
      </c>
      <c r="H4452" s="136" t="str">
        <f>IFERROR(VLOOKUP(CONCATENATE(G4452,E4452),LOTES!$A$6:$F$1000,6,0),"")</f>
        <v/>
      </c>
      <c r="I4452" s="132" t="str">
        <f t="shared" si="502"/>
        <v/>
      </c>
      <c r="R4452" s="132" t="str">
        <f>IFERROR(VLOOKUP(Q4452,PROVEEDORES!$A$2:$B$100,2,0),"")</f>
        <v/>
      </c>
      <c r="U4452" s="127" t="str">
        <f>IFERROR(VLOOKUP(V4452,TRANSPORTE!$A$4:$B$99,2,0),"")</f>
        <v/>
      </c>
      <c r="Y4452" s="127" t="str">
        <f>IFERROR(VLOOKUP(V4452,TRANSPORTE!$A$4:$C$99,3,0),"")</f>
        <v/>
      </c>
      <c r="Z4452" s="127" t="str">
        <f>IFERROR(VLOOKUP(V4452,TRANSPORTE!$A$4:$D$99,4,0),"")</f>
        <v/>
      </c>
      <c r="AA4452" s="127" t="str">
        <f>IFERROR(VLOOKUP(V4452,TRANSPORTE!$A$4:$E$99,5,0),"")</f>
        <v/>
      </c>
      <c r="AB4452" s="127" t="str">
        <f t="shared" si="504"/>
        <v/>
      </c>
      <c r="AC4452" s="127" t="str">
        <f t="shared" si="503"/>
        <v/>
      </c>
      <c r="AE4452" s="132" t="str">
        <f t="shared" si="501"/>
        <v/>
      </c>
      <c r="AH4452" s="127" t="str">
        <f t="shared" si="500"/>
        <v/>
      </c>
    </row>
    <row r="4453" spans="2:34" x14ac:dyDescent="0.3">
      <c r="B4453" s="127" t="str">
        <f t="shared" si="498"/>
        <v/>
      </c>
      <c r="C4453" s="127" t="str">
        <f t="shared" si="499"/>
        <v/>
      </c>
      <c r="E4453" s="159"/>
      <c r="F4453" s="148" t="str">
        <f>IFERROR(VLOOKUP(CONCATENATE(G4453,E4453),LOTES!$A$6:$D$1002,4,0),"")</f>
        <v/>
      </c>
      <c r="H4453" s="136" t="str">
        <f>IFERROR(VLOOKUP(CONCATENATE(G4453,E4453),LOTES!$A$6:$F$1000,6,0),"")</f>
        <v/>
      </c>
      <c r="I4453" s="132" t="str">
        <f t="shared" si="502"/>
        <v/>
      </c>
      <c r="R4453" s="132" t="str">
        <f>IFERROR(VLOOKUP(Q4453,PROVEEDORES!$A$2:$B$100,2,0),"")</f>
        <v/>
      </c>
      <c r="U4453" s="127" t="str">
        <f>IFERROR(VLOOKUP(V4453,TRANSPORTE!$A$4:$B$99,2,0),"")</f>
        <v/>
      </c>
      <c r="Y4453" s="127" t="str">
        <f>IFERROR(VLOOKUP(V4453,TRANSPORTE!$A$4:$C$99,3,0),"")</f>
        <v/>
      </c>
      <c r="Z4453" s="127" t="str">
        <f>IFERROR(VLOOKUP(V4453,TRANSPORTE!$A$4:$D$99,4,0),"")</f>
        <v/>
      </c>
      <c r="AA4453" s="127" t="str">
        <f>IFERROR(VLOOKUP(V4453,TRANSPORTE!$A$4:$E$99,5,0),"")</f>
        <v/>
      </c>
      <c r="AB4453" s="127" t="str">
        <f t="shared" si="504"/>
        <v/>
      </c>
      <c r="AC4453" s="127" t="str">
        <f t="shared" si="503"/>
        <v/>
      </c>
      <c r="AE4453" s="132" t="str">
        <f t="shared" si="501"/>
        <v/>
      </c>
      <c r="AH4453" s="127" t="str">
        <f t="shared" si="500"/>
        <v/>
      </c>
    </row>
    <row r="4454" spans="2:34" x14ac:dyDescent="0.3">
      <c r="B4454" s="127" t="str">
        <f t="shared" si="498"/>
        <v/>
      </c>
      <c r="C4454" s="127" t="str">
        <f t="shared" si="499"/>
        <v/>
      </c>
      <c r="E4454" s="159"/>
      <c r="F4454" s="148" t="str">
        <f>IFERROR(VLOOKUP(CONCATENATE(G4454,E4454),LOTES!$A$6:$D$1002,4,0),"")</f>
        <v/>
      </c>
      <c r="H4454" s="136" t="str">
        <f>IFERROR(VLOOKUP(CONCATENATE(G4454,E4454),LOTES!$A$6:$F$1000,6,0),"")</f>
        <v/>
      </c>
      <c r="I4454" s="132" t="str">
        <f t="shared" si="502"/>
        <v/>
      </c>
      <c r="R4454" s="132" t="str">
        <f>IFERROR(VLOOKUP(Q4454,PROVEEDORES!$A$2:$B$100,2,0),"")</f>
        <v/>
      </c>
      <c r="U4454" s="127" t="str">
        <f>IFERROR(VLOOKUP(V4454,TRANSPORTE!$A$4:$B$99,2,0),"")</f>
        <v/>
      </c>
      <c r="Y4454" s="127" t="str">
        <f>IFERROR(VLOOKUP(V4454,TRANSPORTE!$A$4:$C$99,3,0),"")</f>
        <v/>
      </c>
      <c r="Z4454" s="127" t="str">
        <f>IFERROR(VLOOKUP(V4454,TRANSPORTE!$A$4:$D$99,4,0),"")</f>
        <v/>
      </c>
      <c r="AA4454" s="127" t="str">
        <f>IFERROR(VLOOKUP(V4454,TRANSPORTE!$A$4:$E$99,5,0),"")</f>
        <v/>
      </c>
      <c r="AB4454" s="127" t="str">
        <f t="shared" si="504"/>
        <v/>
      </c>
      <c r="AC4454" s="127" t="str">
        <f t="shared" si="503"/>
        <v/>
      </c>
      <c r="AE4454" s="132" t="str">
        <f t="shared" si="501"/>
        <v/>
      </c>
      <c r="AH4454" s="127" t="str">
        <f t="shared" si="500"/>
        <v/>
      </c>
    </row>
    <row r="4455" spans="2:34" x14ac:dyDescent="0.3">
      <c r="B4455" s="127" t="str">
        <f t="shared" si="498"/>
        <v/>
      </c>
      <c r="C4455" s="127" t="str">
        <f t="shared" si="499"/>
        <v/>
      </c>
      <c r="E4455" s="159"/>
      <c r="F4455" s="148" t="str">
        <f>IFERROR(VLOOKUP(CONCATENATE(G4455,E4455),LOTES!$A$6:$D$1002,4,0),"")</f>
        <v/>
      </c>
      <c r="H4455" s="136" t="str">
        <f>IFERROR(VLOOKUP(CONCATENATE(G4455,E4455),LOTES!$A$6:$F$1000,6,0),"")</f>
        <v/>
      </c>
      <c r="I4455" s="132" t="str">
        <f t="shared" si="502"/>
        <v/>
      </c>
      <c r="R4455" s="132" t="str">
        <f>IFERROR(VLOOKUP(Q4455,PROVEEDORES!$A$2:$B$100,2,0),"")</f>
        <v/>
      </c>
      <c r="U4455" s="127" t="str">
        <f>IFERROR(VLOOKUP(V4455,TRANSPORTE!$A$4:$B$99,2,0),"")</f>
        <v/>
      </c>
      <c r="Y4455" s="127" t="str">
        <f>IFERROR(VLOOKUP(V4455,TRANSPORTE!$A$4:$C$99,3,0),"")</f>
        <v/>
      </c>
      <c r="Z4455" s="127" t="str">
        <f>IFERROR(VLOOKUP(V4455,TRANSPORTE!$A$4:$D$99,4,0),"")</f>
        <v/>
      </c>
      <c r="AA4455" s="127" t="str">
        <f>IFERROR(VLOOKUP(V4455,TRANSPORTE!$A$4:$E$99,5,0),"")</f>
        <v/>
      </c>
      <c r="AB4455" s="127" t="str">
        <f t="shared" si="504"/>
        <v/>
      </c>
      <c r="AC4455" s="127" t="str">
        <f t="shared" si="503"/>
        <v/>
      </c>
      <c r="AE4455" s="132" t="str">
        <f t="shared" si="501"/>
        <v/>
      </c>
      <c r="AH4455" s="127" t="str">
        <f t="shared" si="500"/>
        <v/>
      </c>
    </row>
    <row r="4456" spans="2:34" x14ac:dyDescent="0.3">
      <c r="B4456" s="127" t="str">
        <f t="shared" si="498"/>
        <v/>
      </c>
      <c r="C4456" s="127" t="str">
        <f t="shared" si="499"/>
        <v/>
      </c>
      <c r="E4456" s="159"/>
      <c r="F4456" s="148" t="str">
        <f>IFERROR(VLOOKUP(CONCATENATE(G4456,E4456),LOTES!$A$6:$D$1002,4,0),"")</f>
        <v/>
      </c>
      <c r="H4456" s="136" t="str">
        <f>IFERROR(VLOOKUP(CONCATENATE(G4456,E4456),LOTES!$A$6:$F$1000,6,0),"")</f>
        <v/>
      </c>
      <c r="I4456" s="132" t="str">
        <f t="shared" si="502"/>
        <v/>
      </c>
      <c r="R4456" s="132" t="str">
        <f>IFERROR(VLOOKUP(Q4456,PROVEEDORES!$A$2:$B$100,2,0),"")</f>
        <v/>
      </c>
      <c r="U4456" s="127" t="str">
        <f>IFERROR(VLOOKUP(V4456,TRANSPORTE!$A$4:$B$99,2,0),"")</f>
        <v/>
      </c>
      <c r="Y4456" s="127" t="str">
        <f>IFERROR(VLOOKUP(V4456,TRANSPORTE!$A$4:$C$99,3,0),"")</f>
        <v/>
      </c>
      <c r="Z4456" s="127" t="str">
        <f>IFERROR(VLOOKUP(V4456,TRANSPORTE!$A$4:$D$99,4,0),"")</f>
        <v/>
      </c>
      <c r="AA4456" s="127" t="str">
        <f>IFERROR(VLOOKUP(V4456,TRANSPORTE!$A$4:$E$99,5,0),"")</f>
        <v/>
      </c>
      <c r="AB4456" s="127" t="str">
        <f t="shared" si="504"/>
        <v/>
      </c>
      <c r="AC4456" s="127" t="str">
        <f t="shared" si="503"/>
        <v/>
      </c>
      <c r="AE4456" s="132" t="str">
        <f t="shared" si="501"/>
        <v/>
      </c>
      <c r="AH4456" s="127" t="str">
        <f t="shared" si="500"/>
        <v/>
      </c>
    </row>
    <row r="4457" spans="2:34" x14ac:dyDescent="0.3">
      <c r="B4457" s="127" t="str">
        <f t="shared" si="498"/>
        <v/>
      </c>
      <c r="C4457" s="127" t="str">
        <f t="shared" si="499"/>
        <v/>
      </c>
      <c r="E4457" s="159"/>
      <c r="F4457" s="148" t="str">
        <f>IFERROR(VLOOKUP(CONCATENATE(G4457,E4457),LOTES!$A$6:$D$1002,4,0),"")</f>
        <v/>
      </c>
      <c r="H4457" s="136" t="str">
        <f>IFERROR(VLOOKUP(CONCATENATE(G4457,E4457),LOTES!$A$6:$F$1000,6,0),"")</f>
        <v/>
      </c>
      <c r="I4457" s="132" t="str">
        <f t="shared" si="502"/>
        <v/>
      </c>
      <c r="R4457" s="132" t="str">
        <f>IFERROR(VLOOKUP(Q4457,PROVEEDORES!$A$2:$B$100,2,0),"")</f>
        <v/>
      </c>
      <c r="U4457" s="127" t="str">
        <f>IFERROR(VLOOKUP(V4457,TRANSPORTE!$A$4:$B$99,2,0),"")</f>
        <v/>
      </c>
      <c r="Y4457" s="127" t="str">
        <f>IFERROR(VLOOKUP(V4457,TRANSPORTE!$A$4:$C$99,3,0),"")</f>
        <v/>
      </c>
      <c r="Z4457" s="127" t="str">
        <f>IFERROR(VLOOKUP(V4457,TRANSPORTE!$A$4:$D$99,4,0),"")</f>
        <v/>
      </c>
      <c r="AA4457" s="127" t="str">
        <f>IFERROR(VLOOKUP(V4457,TRANSPORTE!$A$4:$E$99,5,0),"")</f>
        <v/>
      </c>
      <c r="AB4457" s="127" t="str">
        <f t="shared" si="504"/>
        <v/>
      </c>
      <c r="AC4457" s="127" t="str">
        <f t="shared" si="503"/>
        <v/>
      </c>
      <c r="AE4457" s="132" t="str">
        <f t="shared" si="501"/>
        <v/>
      </c>
      <c r="AH4457" s="127" t="str">
        <f t="shared" si="500"/>
        <v/>
      </c>
    </row>
    <row r="4458" spans="2:34" x14ac:dyDescent="0.3">
      <c r="B4458" s="127" t="str">
        <f t="shared" si="498"/>
        <v/>
      </c>
      <c r="C4458" s="127" t="str">
        <f t="shared" si="499"/>
        <v/>
      </c>
      <c r="E4458" s="159"/>
      <c r="F4458" s="148" t="str">
        <f>IFERROR(VLOOKUP(CONCATENATE(G4458,E4458),LOTES!$A$6:$D$1002,4,0),"")</f>
        <v/>
      </c>
      <c r="H4458" s="136" t="str">
        <f>IFERROR(VLOOKUP(CONCATENATE(G4458,E4458),LOTES!$A$6:$F$1000,6,0),"")</f>
        <v/>
      </c>
      <c r="I4458" s="132" t="str">
        <f t="shared" si="502"/>
        <v/>
      </c>
      <c r="R4458" s="132" t="str">
        <f>IFERROR(VLOOKUP(Q4458,PROVEEDORES!$A$2:$B$100,2,0),"")</f>
        <v/>
      </c>
      <c r="U4458" s="127" t="str">
        <f>IFERROR(VLOOKUP(V4458,TRANSPORTE!$A$4:$B$99,2,0),"")</f>
        <v/>
      </c>
      <c r="Y4458" s="127" t="str">
        <f>IFERROR(VLOOKUP(V4458,TRANSPORTE!$A$4:$C$99,3,0),"")</f>
        <v/>
      </c>
      <c r="Z4458" s="127" t="str">
        <f>IFERROR(VLOOKUP(V4458,TRANSPORTE!$A$4:$D$99,4,0),"")</f>
        <v/>
      </c>
      <c r="AA4458" s="127" t="str">
        <f>IFERROR(VLOOKUP(V4458,TRANSPORTE!$A$4:$E$99,5,0),"")</f>
        <v/>
      </c>
      <c r="AB4458" s="127" t="str">
        <f t="shared" si="504"/>
        <v/>
      </c>
      <c r="AC4458" s="127" t="str">
        <f t="shared" si="503"/>
        <v/>
      </c>
      <c r="AE4458" s="132" t="str">
        <f t="shared" si="501"/>
        <v/>
      </c>
      <c r="AH4458" s="127" t="str">
        <f t="shared" si="500"/>
        <v/>
      </c>
    </row>
    <row r="4459" spans="2:34" x14ac:dyDescent="0.3">
      <c r="B4459" s="127" t="str">
        <f t="shared" si="498"/>
        <v/>
      </c>
      <c r="C4459" s="127" t="str">
        <f t="shared" si="499"/>
        <v/>
      </c>
      <c r="E4459" s="159"/>
      <c r="F4459" s="148" t="str">
        <f>IFERROR(VLOOKUP(CONCATENATE(G4459,E4459),LOTES!$A$6:$D$1002,4,0),"")</f>
        <v/>
      </c>
      <c r="H4459" s="136" t="str">
        <f>IFERROR(VLOOKUP(CONCATENATE(G4459,E4459),LOTES!$A$6:$F$1000,6,0),"")</f>
        <v/>
      </c>
      <c r="I4459" s="132" t="str">
        <f t="shared" si="502"/>
        <v/>
      </c>
      <c r="R4459" s="132" t="str">
        <f>IFERROR(VLOOKUP(Q4459,PROVEEDORES!$A$2:$B$100,2,0),"")</f>
        <v/>
      </c>
      <c r="U4459" s="127" t="str">
        <f>IFERROR(VLOOKUP(V4459,TRANSPORTE!$A$4:$B$99,2,0),"")</f>
        <v/>
      </c>
      <c r="Y4459" s="127" t="str">
        <f>IFERROR(VLOOKUP(V4459,TRANSPORTE!$A$4:$C$99,3,0),"")</f>
        <v/>
      </c>
      <c r="Z4459" s="127" t="str">
        <f>IFERROR(VLOOKUP(V4459,TRANSPORTE!$A$4:$D$99,4,0),"")</f>
        <v/>
      </c>
      <c r="AA4459" s="127" t="str">
        <f>IFERROR(VLOOKUP(V4459,TRANSPORTE!$A$4:$E$99,5,0),"")</f>
        <v/>
      </c>
      <c r="AB4459" s="127" t="str">
        <f t="shared" si="504"/>
        <v/>
      </c>
      <c r="AC4459" s="127" t="str">
        <f t="shared" si="503"/>
        <v/>
      </c>
      <c r="AE4459" s="132" t="str">
        <f t="shared" si="501"/>
        <v/>
      </c>
      <c r="AH4459" s="127" t="str">
        <f t="shared" si="500"/>
        <v/>
      </c>
    </row>
    <row r="4460" spans="2:34" x14ac:dyDescent="0.3">
      <c r="B4460" s="127" t="str">
        <f t="shared" si="498"/>
        <v/>
      </c>
      <c r="C4460" s="127" t="str">
        <f t="shared" si="499"/>
        <v/>
      </c>
      <c r="E4460" s="159"/>
      <c r="F4460" s="148" t="str">
        <f>IFERROR(VLOOKUP(CONCATENATE(G4460,E4460),LOTES!$A$6:$D$1002,4,0),"")</f>
        <v/>
      </c>
      <c r="H4460" s="136" t="str">
        <f>IFERROR(VLOOKUP(CONCATENATE(G4460,E4460),LOTES!$A$6:$F$1000,6,0),"")</f>
        <v/>
      </c>
      <c r="I4460" s="132" t="str">
        <f t="shared" si="502"/>
        <v/>
      </c>
      <c r="R4460" s="132" t="str">
        <f>IFERROR(VLOOKUP(Q4460,PROVEEDORES!$A$2:$B$100,2,0),"")</f>
        <v/>
      </c>
      <c r="U4460" s="127" t="str">
        <f>IFERROR(VLOOKUP(V4460,TRANSPORTE!$A$4:$B$99,2,0),"")</f>
        <v/>
      </c>
      <c r="Y4460" s="127" t="str">
        <f>IFERROR(VLOOKUP(V4460,TRANSPORTE!$A$4:$C$99,3,0),"")</f>
        <v/>
      </c>
      <c r="Z4460" s="127" t="str">
        <f>IFERROR(VLOOKUP(V4460,TRANSPORTE!$A$4:$D$99,4,0),"")</f>
        <v/>
      </c>
      <c r="AA4460" s="127" t="str">
        <f>IFERROR(VLOOKUP(V4460,TRANSPORTE!$A$4:$E$99,5,0),"")</f>
        <v/>
      </c>
      <c r="AB4460" s="127" t="str">
        <f t="shared" si="504"/>
        <v/>
      </c>
      <c r="AC4460" s="127" t="str">
        <f t="shared" si="503"/>
        <v/>
      </c>
      <c r="AE4460" s="132" t="str">
        <f t="shared" si="501"/>
        <v/>
      </c>
      <c r="AH4460" s="127" t="str">
        <f t="shared" si="500"/>
        <v/>
      </c>
    </row>
    <row r="4461" spans="2:34" x14ac:dyDescent="0.3">
      <c r="B4461" s="127" t="str">
        <f t="shared" si="498"/>
        <v/>
      </c>
      <c r="C4461" s="127" t="str">
        <f t="shared" si="499"/>
        <v/>
      </c>
      <c r="E4461" s="159"/>
      <c r="F4461" s="148" t="str">
        <f>IFERROR(VLOOKUP(CONCATENATE(G4461,E4461),LOTES!$A$6:$D$1002,4,0),"")</f>
        <v/>
      </c>
      <c r="H4461" s="136" t="str">
        <f>IFERROR(VLOOKUP(CONCATENATE(G4461,E4461),LOTES!$A$6:$F$1000,6,0),"")</f>
        <v/>
      </c>
      <c r="I4461" s="132" t="str">
        <f t="shared" si="502"/>
        <v/>
      </c>
      <c r="R4461" s="132" t="str">
        <f>IFERROR(VLOOKUP(Q4461,PROVEEDORES!$A$2:$B$100,2,0),"")</f>
        <v/>
      </c>
      <c r="U4461" s="127" t="str">
        <f>IFERROR(VLOOKUP(V4461,TRANSPORTE!$A$4:$B$99,2,0),"")</f>
        <v/>
      </c>
      <c r="Y4461" s="127" t="str">
        <f>IFERROR(VLOOKUP(V4461,TRANSPORTE!$A$4:$C$99,3,0),"")</f>
        <v/>
      </c>
      <c r="Z4461" s="127" t="str">
        <f>IFERROR(VLOOKUP(V4461,TRANSPORTE!$A$4:$D$99,4,0),"")</f>
        <v/>
      </c>
      <c r="AA4461" s="127" t="str">
        <f>IFERROR(VLOOKUP(V4461,TRANSPORTE!$A$4:$E$99,5,0),"")</f>
        <v/>
      </c>
      <c r="AB4461" s="127" t="str">
        <f t="shared" si="504"/>
        <v/>
      </c>
      <c r="AC4461" s="127" t="str">
        <f t="shared" si="503"/>
        <v/>
      </c>
      <c r="AE4461" s="132" t="str">
        <f t="shared" si="501"/>
        <v/>
      </c>
      <c r="AH4461" s="127" t="str">
        <f t="shared" si="500"/>
        <v/>
      </c>
    </row>
    <row r="4462" spans="2:34" x14ac:dyDescent="0.3">
      <c r="B4462" s="127" t="str">
        <f t="shared" si="498"/>
        <v/>
      </c>
      <c r="C4462" s="127" t="str">
        <f t="shared" si="499"/>
        <v/>
      </c>
      <c r="E4462" s="159"/>
      <c r="F4462" s="148" t="str">
        <f>IFERROR(VLOOKUP(CONCATENATE(G4462,E4462),LOTES!$A$6:$D$1002,4,0),"")</f>
        <v/>
      </c>
      <c r="H4462" s="136" t="str">
        <f>IFERROR(VLOOKUP(CONCATENATE(G4462,E4462),LOTES!$A$6:$F$1000,6,0),"")</f>
        <v/>
      </c>
      <c r="I4462" s="132" t="str">
        <f t="shared" si="502"/>
        <v/>
      </c>
      <c r="R4462" s="132" t="str">
        <f>IFERROR(VLOOKUP(Q4462,PROVEEDORES!$A$2:$B$100,2,0),"")</f>
        <v/>
      </c>
      <c r="U4462" s="127" t="str">
        <f>IFERROR(VLOOKUP(V4462,TRANSPORTE!$A$4:$B$99,2,0),"")</f>
        <v/>
      </c>
      <c r="Y4462" s="127" t="str">
        <f>IFERROR(VLOOKUP(V4462,TRANSPORTE!$A$4:$C$99,3,0),"")</f>
        <v/>
      </c>
      <c r="Z4462" s="127" t="str">
        <f>IFERROR(VLOOKUP(V4462,TRANSPORTE!$A$4:$D$99,4,0),"")</f>
        <v/>
      </c>
      <c r="AA4462" s="127" t="str">
        <f>IFERROR(VLOOKUP(V4462,TRANSPORTE!$A$4:$E$99,5,0),"")</f>
        <v/>
      </c>
      <c r="AB4462" s="127" t="str">
        <f t="shared" si="504"/>
        <v/>
      </c>
      <c r="AC4462" s="127" t="str">
        <f t="shared" si="503"/>
        <v/>
      </c>
      <c r="AE4462" s="132" t="str">
        <f t="shared" si="501"/>
        <v/>
      </c>
      <c r="AH4462" s="127" t="str">
        <f t="shared" si="500"/>
        <v/>
      </c>
    </row>
    <row r="4463" spans="2:34" x14ac:dyDescent="0.3">
      <c r="B4463" s="127" t="str">
        <f t="shared" si="498"/>
        <v/>
      </c>
      <c r="C4463" s="127" t="str">
        <f t="shared" si="499"/>
        <v/>
      </c>
      <c r="E4463" s="159"/>
      <c r="F4463" s="148" t="str">
        <f>IFERROR(VLOOKUP(CONCATENATE(G4463,E4463),LOTES!$A$6:$D$1002,4,0),"")</f>
        <v/>
      </c>
      <c r="H4463" s="136" t="str">
        <f>IFERROR(VLOOKUP(CONCATENATE(G4463,E4463),LOTES!$A$6:$F$1000,6,0),"")</f>
        <v/>
      </c>
      <c r="I4463" s="132" t="str">
        <f t="shared" si="502"/>
        <v/>
      </c>
      <c r="R4463" s="132" t="str">
        <f>IFERROR(VLOOKUP(Q4463,PROVEEDORES!$A$2:$B$100,2,0),"")</f>
        <v/>
      </c>
      <c r="U4463" s="127" t="str">
        <f>IFERROR(VLOOKUP(V4463,TRANSPORTE!$A$4:$B$99,2,0),"")</f>
        <v/>
      </c>
      <c r="Y4463" s="127" t="str">
        <f>IFERROR(VLOOKUP(V4463,TRANSPORTE!$A$4:$C$99,3,0),"")</f>
        <v/>
      </c>
      <c r="Z4463" s="127" t="str">
        <f>IFERROR(VLOOKUP(V4463,TRANSPORTE!$A$4:$D$99,4,0),"")</f>
        <v/>
      </c>
      <c r="AA4463" s="127" t="str">
        <f>IFERROR(VLOOKUP(V4463,TRANSPORTE!$A$4:$E$99,5,0),"")</f>
        <v/>
      </c>
      <c r="AB4463" s="127" t="str">
        <f t="shared" si="504"/>
        <v/>
      </c>
      <c r="AC4463" s="127" t="str">
        <f t="shared" si="503"/>
        <v/>
      </c>
      <c r="AE4463" s="132" t="str">
        <f t="shared" si="501"/>
        <v/>
      </c>
      <c r="AH4463" s="127" t="str">
        <f t="shared" si="500"/>
        <v/>
      </c>
    </row>
    <row r="4464" spans="2:34" x14ac:dyDescent="0.3">
      <c r="B4464" s="127" t="str">
        <f t="shared" si="498"/>
        <v/>
      </c>
      <c r="C4464" s="127" t="str">
        <f t="shared" si="499"/>
        <v/>
      </c>
      <c r="E4464" s="159"/>
      <c r="F4464" s="148" t="str">
        <f>IFERROR(VLOOKUP(CONCATENATE(G4464,E4464),LOTES!$A$6:$D$1002,4,0),"")</f>
        <v/>
      </c>
      <c r="H4464" s="136" t="str">
        <f>IFERROR(VLOOKUP(CONCATENATE(G4464,E4464),LOTES!$A$6:$F$1000,6,0),"")</f>
        <v/>
      </c>
      <c r="I4464" s="132" t="str">
        <f t="shared" si="502"/>
        <v/>
      </c>
      <c r="R4464" s="132" t="str">
        <f>IFERROR(VLOOKUP(Q4464,PROVEEDORES!$A$2:$B$100,2,0),"")</f>
        <v/>
      </c>
      <c r="U4464" s="127" t="str">
        <f>IFERROR(VLOOKUP(V4464,TRANSPORTE!$A$4:$B$99,2,0),"")</f>
        <v/>
      </c>
      <c r="Y4464" s="127" t="str">
        <f>IFERROR(VLOOKUP(V4464,TRANSPORTE!$A$4:$C$99,3,0),"")</f>
        <v/>
      </c>
      <c r="Z4464" s="127" t="str">
        <f>IFERROR(VLOOKUP(V4464,TRANSPORTE!$A$4:$D$99,4,0),"")</f>
        <v/>
      </c>
      <c r="AA4464" s="127" t="str">
        <f>IFERROR(VLOOKUP(V4464,TRANSPORTE!$A$4:$E$99,5,0),"")</f>
        <v/>
      </c>
      <c r="AB4464" s="127" t="str">
        <f t="shared" si="504"/>
        <v/>
      </c>
      <c r="AC4464" s="127" t="str">
        <f t="shared" si="503"/>
        <v/>
      </c>
      <c r="AE4464" s="132" t="str">
        <f t="shared" si="501"/>
        <v/>
      </c>
      <c r="AH4464" s="127" t="str">
        <f t="shared" si="500"/>
        <v/>
      </c>
    </row>
    <row r="4465" spans="2:34" x14ac:dyDescent="0.3">
      <c r="B4465" s="127" t="str">
        <f t="shared" si="498"/>
        <v/>
      </c>
      <c r="C4465" s="127" t="str">
        <f t="shared" si="499"/>
        <v/>
      </c>
      <c r="E4465" s="159"/>
      <c r="F4465" s="148" t="str">
        <f>IFERROR(VLOOKUP(CONCATENATE(G4465,E4465),LOTES!$A$6:$D$1002,4,0),"")</f>
        <v/>
      </c>
      <c r="H4465" s="136" t="str">
        <f>IFERROR(VLOOKUP(CONCATENATE(G4465,E4465),LOTES!$A$6:$F$1000,6,0),"")</f>
        <v/>
      </c>
      <c r="I4465" s="132" t="str">
        <f t="shared" si="502"/>
        <v/>
      </c>
      <c r="R4465" s="132" t="str">
        <f>IFERROR(VLOOKUP(Q4465,PROVEEDORES!$A$2:$B$100,2,0),"")</f>
        <v/>
      </c>
      <c r="U4465" s="127" t="str">
        <f>IFERROR(VLOOKUP(V4465,TRANSPORTE!$A$4:$B$99,2,0),"")</f>
        <v/>
      </c>
      <c r="Y4465" s="127" t="str">
        <f>IFERROR(VLOOKUP(V4465,TRANSPORTE!$A$4:$C$99,3,0),"")</f>
        <v/>
      </c>
      <c r="Z4465" s="127" t="str">
        <f>IFERROR(VLOOKUP(V4465,TRANSPORTE!$A$4:$D$99,4,0),"")</f>
        <v/>
      </c>
      <c r="AA4465" s="127" t="str">
        <f>IFERROR(VLOOKUP(V4465,TRANSPORTE!$A$4:$E$99,5,0),"")</f>
        <v/>
      </c>
      <c r="AB4465" s="127" t="str">
        <f t="shared" si="504"/>
        <v/>
      </c>
      <c r="AC4465" s="127" t="str">
        <f t="shared" si="503"/>
        <v/>
      </c>
      <c r="AE4465" s="132" t="str">
        <f t="shared" si="501"/>
        <v/>
      </c>
      <c r="AH4465" s="127" t="str">
        <f t="shared" si="500"/>
        <v/>
      </c>
    </row>
    <row r="4466" spans="2:34" x14ac:dyDescent="0.3">
      <c r="B4466" s="127" t="str">
        <f t="shared" si="498"/>
        <v/>
      </c>
      <c r="C4466" s="127" t="str">
        <f t="shared" si="499"/>
        <v/>
      </c>
      <c r="E4466" s="159"/>
      <c r="F4466" s="148" t="str">
        <f>IFERROR(VLOOKUP(CONCATENATE(G4466,E4466),LOTES!$A$6:$D$1002,4,0),"")</f>
        <v/>
      </c>
      <c r="H4466" s="136" t="str">
        <f>IFERROR(VLOOKUP(CONCATENATE(G4466,E4466),LOTES!$A$6:$F$1000,6,0),"")</f>
        <v/>
      </c>
      <c r="I4466" s="132" t="str">
        <f t="shared" si="502"/>
        <v/>
      </c>
      <c r="R4466" s="132" t="str">
        <f>IFERROR(VLOOKUP(Q4466,PROVEEDORES!$A$2:$B$100,2,0),"")</f>
        <v/>
      </c>
      <c r="U4466" s="127" t="str">
        <f>IFERROR(VLOOKUP(V4466,TRANSPORTE!$A$4:$B$99,2,0),"")</f>
        <v/>
      </c>
      <c r="Y4466" s="127" t="str">
        <f>IFERROR(VLOOKUP(V4466,TRANSPORTE!$A$4:$C$99,3,0),"")</f>
        <v/>
      </c>
      <c r="Z4466" s="127" t="str">
        <f>IFERROR(VLOOKUP(V4466,TRANSPORTE!$A$4:$D$99,4,0),"")</f>
        <v/>
      </c>
      <c r="AA4466" s="127" t="str">
        <f>IFERROR(VLOOKUP(V4466,TRANSPORTE!$A$4:$E$99,5,0),"")</f>
        <v/>
      </c>
      <c r="AB4466" s="127" t="str">
        <f t="shared" si="504"/>
        <v/>
      </c>
      <c r="AC4466" s="127" t="str">
        <f t="shared" si="503"/>
        <v/>
      </c>
      <c r="AE4466" s="132" t="str">
        <f t="shared" si="501"/>
        <v/>
      </c>
      <c r="AH4466" s="127" t="str">
        <f t="shared" si="500"/>
        <v/>
      </c>
    </row>
    <row r="4467" spans="2:34" x14ac:dyDescent="0.3">
      <c r="B4467" s="127" t="str">
        <f t="shared" si="498"/>
        <v/>
      </c>
      <c r="C4467" s="127" t="str">
        <f t="shared" si="499"/>
        <v/>
      </c>
      <c r="E4467" s="159"/>
      <c r="F4467" s="148" t="str">
        <f>IFERROR(VLOOKUP(CONCATENATE(G4467,E4467),LOTES!$A$6:$D$1002,4,0),"")</f>
        <v/>
      </c>
      <c r="H4467" s="136" t="str">
        <f>IFERROR(VLOOKUP(CONCATENATE(G4467,E4467),LOTES!$A$6:$F$1000,6,0),"")</f>
        <v/>
      </c>
      <c r="I4467" s="132" t="str">
        <f t="shared" si="502"/>
        <v/>
      </c>
      <c r="R4467" s="132" t="str">
        <f>IFERROR(VLOOKUP(Q4467,PROVEEDORES!$A$2:$B$100,2,0),"")</f>
        <v/>
      </c>
      <c r="U4467" s="127" t="str">
        <f>IFERROR(VLOOKUP(V4467,TRANSPORTE!$A$4:$B$99,2,0),"")</f>
        <v/>
      </c>
      <c r="Y4467" s="127" t="str">
        <f>IFERROR(VLOOKUP(V4467,TRANSPORTE!$A$4:$C$99,3,0),"")</f>
        <v/>
      </c>
      <c r="Z4467" s="127" t="str">
        <f>IFERROR(VLOOKUP(V4467,TRANSPORTE!$A$4:$D$99,4,0),"")</f>
        <v/>
      </c>
      <c r="AA4467" s="127" t="str">
        <f>IFERROR(VLOOKUP(V4467,TRANSPORTE!$A$4:$E$99,5,0),"")</f>
        <v/>
      </c>
      <c r="AB4467" s="127" t="str">
        <f t="shared" si="504"/>
        <v/>
      </c>
      <c r="AC4467" s="127" t="str">
        <f t="shared" si="503"/>
        <v/>
      </c>
      <c r="AE4467" s="132" t="str">
        <f t="shared" si="501"/>
        <v/>
      </c>
      <c r="AH4467" s="127" t="str">
        <f t="shared" si="500"/>
        <v/>
      </c>
    </row>
    <row r="4468" spans="2:34" x14ac:dyDescent="0.3">
      <c r="B4468" s="127" t="str">
        <f t="shared" si="498"/>
        <v/>
      </c>
      <c r="C4468" s="127" t="str">
        <f t="shared" si="499"/>
        <v/>
      </c>
      <c r="E4468" s="159"/>
      <c r="F4468" s="148" t="str">
        <f>IFERROR(VLOOKUP(CONCATENATE(G4468,E4468),LOTES!$A$6:$D$1002,4,0),"")</f>
        <v/>
      </c>
      <c r="H4468" s="136" t="str">
        <f>IFERROR(VLOOKUP(CONCATENATE(G4468,E4468),LOTES!$A$6:$F$1000,6,0),"")</f>
        <v/>
      </c>
      <c r="I4468" s="132" t="str">
        <f t="shared" si="502"/>
        <v/>
      </c>
      <c r="R4468" s="132" t="str">
        <f>IFERROR(VLOOKUP(Q4468,PROVEEDORES!$A$2:$B$100,2,0),"")</f>
        <v/>
      </c>
      <c r="U4468" s="127" t="str">
        <f>IFERROR(VLOOKUP(V4468,TRANSPORTE!$A$4:$B$99,2,0),"")</f>
        <v/>
      </c>
      <c r="Y4468" s="127" t="str">
        <f>IFERROR(VLOOKUP(V4468,TRANSPORTE!$A$4:$C$99,3,0),"")</f>
        <v/>
      </c>
      <c r="Z4468" s="127" t="str">
        <f>IFERROR(VLOOKUP(V4468,TRANSPORTE!$A$4:$D$99,4,0),"")</f>
        <v/>
      </c>
      <c r="AA4468" s="127" t="str">
        <f>IFERROR(VLOOKUP(V4468,TRANSPORTE!$A$4:$E$99,5,0),"")</f>
        <v/>
      </c>
      <c r="AB4468" s="127" t="str">
        <f t="shared" si="504"/>
        <v/>
      </c>
      <c r="AC4468" s="127" t="str">
        <f t="shared" si="503"/>
        <v/>
      </c>
      <c r="AE4468" s="132" t="str">
        <f t="shared" si="501"/>
        <v/>
      </c>
      <c r="AH4468" s="127" t="str">
        <f t="shared" si="500"/>
        <v/>
      </c>
    </row>
    <row r="4469" spans="2:34" x14ac:dyDescent="0.3">
      <c r="B4469" s="127" t="str">
        <f t="shared" si="498"/>
        <v/>
      </c>
      <c r="C4469" s="127" t="str">
        <f t="shared" si="499"/>
        <v/>
      </c>
      <c r="E4469" s="159"/>
      <c r="F4469" s="148" t="str">
        <f>IFERROR(VLOOKUP(CONCATENATE(G4469,E4469),LOTES!$A$6:$D$1002,4,0),"")</f>
        <v/>
      </c>
      <c r="H4469" s="136" t="str">
        <f>IFERROR(VLOOKUP(CONCATENATE(G4469,E4469),LOTES!$A$6:$F$1000,6,0),"")</f>
        <v/>
      </c>
      <c r="I4469" s="132" t="str">
        <f t="shared" si="502"/>
        <v/>
      </c>
      <c r="R4469" s="132" t="str">
        <f>IFERROR(VLOOKUP(Q4469,PROVEEDORES!$A$2:$B$100,2,0),"")</f>
        <v/>
      </c>
      <c r="U4469" s="127" t="str">
        <f>IFERROR(VLOOKUP(V4469,TRANSPORTE!$A$4:$B$99,2,0),"")</f>
        <v/>
      </c>
      <c r="Y4469" s="127" t="str">
        <f>IFERROR(VLOOKUP(V4469,TRANSPORTE!$A$4:$C$99,3,0),"")</f>
        <v/>
      </c>
      <c r="Z4469" s="127" t="str">
        <f>IFERROR(VLOOKUP(V4469,TRANSPORTE!$A$4:$D$99,4,0),"")</f>
        <v/>
      </c>
      <c r="AA4469" s="127" t="str">
        <f>IFERROR(VLOOKUP(V4469,TRANSPORTE!$A$4:$E$99,5,0),"")</f>
        <v/>
      </c>
      <c r="AB4469" s="127" t="str">
        <f t="shared" si="504"/>
        <v/>
      </c>
      <c r="AC4469" s="127" t="str">
        <f t="shared" si="503"/>
        <v/>
      </c>
      <c r="AE4469" s="132" t="str">
        <f t="shared" si="501"/>
        <v/>
      </c>
      <c r="AH4469" s="127" t="str">
        <f t="shared" si="500"/>
        <v/>
      </c>
    </row>
    <row r="4470" spans="2:34" x14ac:dyDescent="0.3">
      <c r="B4470" s="127" t="str">
        <f t="shared" si="498"/>
        <v/>
      </c>
      <c r="C4470" s="127" t="str">
        <f t="shared" si="499"/>
        <v/>
      </c>
      <c r="E4470" s="159"/>
      <c r="F4470" s="148" t="str">
        <f>IFERROR(VLOOKUP(CONCATENATE(G4470,E4470),LOTES!$A$6:$D$1002,4,0),"")</f>
        <v/>
      </c>
      <c r="H4470" s="136" t="str">
        <f>IFERROR(VLOOKUP(CONCATENATE(G4470,E4470),LOTES!$A$6:$F$1000,6,0),"")</f>
        <v/>
      </c>
      <c r="I4470" s="132" t="str">
        <f t="shared" si="502"/>
        <v/>
      </c>
      <c r="R4470" s="132" t="str">
        <f>IFERROR(VLOOKUP(Q4470,PROVEEDORES!$A$2:$B$100,2,0),"")</f>
        <v/>
      </c>
      <c r="U4470" s="127" t="str">
        <f>IFERROR(VLOOKUP(V4470,TRANSPORTE!$A$4:$B$99,2,0),"")</f>
        <v/>
      </c>
      <c r="Y4470" s="127" t="str">
        <f>IFERROR(VLOOKUP(V4470,TRANSPORTE!$A$4:$C$99,3,0),"")</f>
        <v/>
      </c>
      <c r="Z4470" s="127" t="str">
        <f>IFERROR(VLOOKUP(V4470,TRANSPORTE!$A$4:$D$99,4,0),"")</f>
        <v/>
      </c>
      <c r="AA4470" s="127" t="str">
        <f>IFERROR(VLOOKUP(V4470,TRANSPORTE!$A$4:$E$99,5,0),"")</f>
        <v/>
      </c>
      <c r="AB4470" s="127" t="str">
        <f t="shared" si="504"/>
        <v/>
      </c>
      <c r="AC4470" s="127" t="str">
        <f t="shared" si="503"/>
        <v/>
      </c>
      <c r="AE4470" s="132" t="str">
        <f t="shared" si="501"/>
        <v/>
      </c>
      <c r="AH4470" s="127" t="str">
        <f t="shared" si="500"/>
        <v/>
      </c>
    </row>
    <row r="4471" spans="2:34" x14ac:dyDescent="0.3">
      <c r="B4471" s="127" t="str">
        <f t="shared" si="498"/>
        <v/>
      </c>
      <c r="C4471" s="127" t="str">
        <f t="shared" si="499"/>
        <v/>
      </c>
      <c r="E4471" s="159"/>
      <c r="F4471" s="148" t="str">
        <f>IFERROR(VLOOKUP(CONCATENATE(G4471,E4471),LOTES!$A$6:$D$1002,4,0),"")</f>
        <v/>
      </c>
      <c r="H4471" s="136" t="str">
        <f>IFERROR(VLOOKUP(CONCATENATE(G4471,E4471),LOTES!$A$6:$F$1000,6,0),"")</f>
        <v/>
      </c>
      <c r="I4471" s="132" t="str">
        <f t="shared" si="502"/>
        <v/>
      </c>
      <c r="R4471" s="132" t="str">
        <f>IFERROR(VLOOKUP(Q4471,PROVEEDORES!$A$2:$B$100,2,0),"")</f>
        <v/>
      </c>
      <c r="U4471" s="127" t="str">
        <f>IFERROR(VLOOKUP(V4471,TRANSPORTE!$A$4:$B$99,2,0),"")</f>
        <v/>
      </c>
      <c r="Y4471" s="127" t="str">
        <f>IFERROR(VLOOKUP(V4471,TRANSPORTE!$A$4:$C$99,3,0),"")</f>
        <v/>
      </c>
      <c r="Z4471" s="127" t="str">
        <f>IFERROR(VLOOKUP(V4471,TRANSPORTE!$A$4:$D$99,4,0),"")</f>
        <v/>
      </c>
      <c r="AA4471" s="127" t="str">
        <f>IFERROR(VLOOKUP(V4471,TRANSPORTE!$A$4:$E$99,5,0),"")</f>
        <v/>
      </c>
      <c r="AB4471" s="127" t="str">
        <f t="shared" si="504"/>
        <v/>
      </c>
      <c r="AC4471" s="127" t="str">
        <f t="shared" si="503"/>
        <v/>
      </c>
      <c r="AE4471" s="132" t="str">
        <f t="shared" si="501"/>
        <v/>
      </c>
      <c r="AH4471" s="127" t="str">
        <f t="shared" si="500"/>
        <v/>
      </c>
    </row>
    <row r="4472" spans="2:34" x14ac:dyDescent="0.3">
      <c r="B4472" s="127" t="str">
        <f t="shared" si="498"/>
        <v/>
      </c>
      <c r="C4472" s="127" t="str">
        <f t="shared" si="499"/>
        <v/>
      </c>
      <c r="E4472" s="159"/>
      <c r="F4472" s="148" t="str">
        <f>IFERROR(VLOOKUP(CONCATENATE(G4472,E4472),LOTES!$A$6:$D$1002,4,0),"")</f>
        <v/>
      </c>
      <c r="H4472" s="136" t="str">
        <f>IFERROR(VLOOKUP(CONCATENATE(G4472,E4472),LOTES!$A$6:$F$1000,6,0),"")</f>
        <v/>
      </c>
      <c r="I4472" s="132" t="str">
        <f t="shared" si="502"/>
        <v/>
      </c>
      <c r="R4472" s="132" t="str">
        <f>IFERROR(VLOOKUP(Q4472,PROVEEDORES!$A$2:$B$100,2,0),"")</f>
        <v/>
      </c>
      <c r="U4472" s="127" t="str">
        <f>IFERROR(VLOOKUP(V4472,TRANSPORTE!$A$4:$B$99,2,0),"")</f>
        <v/>
      </c>
      <c r="Y4472" s="127" t="str">
        <f>IFERROR(VLOOKUP(V4472,TRANSPORTE!$A$4:$C$99,3,0),"")</f>
        <v/>
      </c>
      <c r="Z4472" s="127" t="str">
        <f>IFERROR(VLOOKUP(V4472,TRANSPORTE!$A$4:$D$99,4,0),"")</f>
        <v/>
      </c>
      <c r="AA4472" s="127" t="str">
        <f>IFERROR(VLOOKUP(V4472,TRANSPORTE!$A$4:$E$99,5,0),"")</f>
        <v/>
      </c>
      <c r="AB4472" s="127" t="str">
        <f t="shared" si="504"/>
        <v/>
      </c>
      <c r="AC4472" s="127" t="str">
        <f t="shared" si="503"/>
        <v/>
      </c>
      <c r="AE4472" s="132" t="str">
        <f t="shared" si="501"/>
        <v/>
      </c>
      <c r="AH4472" s="127" t="str">
        <f t="shared" si="500"/>
        <v/>
      </c>
    </row>
    <row r="4473" spans="2:34" x14ac:dyDescent="0.3">
      <c r="B4473" s="127" t="str">
        <f t="shared" si="498"/>
        <v/>
      </c>
      <c r="C4473" s="127" t="str">
        <f t="shared" si="499"/>
        <v/>
      </c>
      <c r="E4473" s="159"/>
      <c r="F4473" s="148" t="str">
        <f>IFERROR(VLOOKUP(CONCATENATE(G4473,E4473),LOTES!$A$6:$D$1002,4,0),"")</f>
        <v/>
      </c>
      <c r="H4473" s="136" t="str">
        <f>IFERROR(VLOOKUP(CONCATENATE(G4473,E4473),LOTES!$A$6:$F$1000,6,0),"")</f>
        <v/>
      </c>
      <c r="I4473" s="132" t="str">
        <f t="shared" si="502"/>
        <v/>
      </c>
      <c r="R4473" s="132" t="str">
        <f>IFERROR(VLOOKUP(Q4473,PROVEEDORES!$A$2:$B$100,2,0),"")</f>
        <v/>
      </c>
      <c r="U4473" s="127" t="str">
        <f>IFERROR(VLOOKUP(V4473,TRANSPORTE!$A$4:$B$99,2,0),"")</f>
        <v/>
      </c>
      <c r="Y4473" s="127" t="str">
        <f>IFERROR(VLOOKUP(V4473,TRANSPORTE!$A$4:$C$99,3,0),"")</f>
        <v/>
      </c>
      <c r="Z4473" s="127" t="str">
        <f>IFERROR(VLOOKUP(V4473,TRANSPORTE!$A$4:$D$99,4,0),"")</f>
        <v/>
      </c>
      <c r="AA4473" s="127" t="str">
        <f>IFERROR(VLOOKUP(V4473,TRANSPORTE!$A$4:$E$99,5,0),"")</f>
        <v/>
      </c>
      <c r="AB4473" s="127" t="str">
        <f t="shared" si="504"/>
        <v/>
      </c>
      <c r="AC4473" s="127" t="str">
        <f t="shared" si="503"/>
        <v/>
      </c>
      <c r="AE4473" s="132" t="str">
        <f t="shared" si="501"/>
        <v/>
      </c>
      <c r="AH4473" s="127" t="str">
        <f t="shared" si="500"/>
        <v/>
      </c>
    </row>
    <row r="4474" spans="2:34" x14ac:dyDescent="0.3">
      <c r="B4474" s="127" t="str">
        <f t="shared" si="498"/>
        <v/>
      </c>
      <c r="C4474" s="127" t="str">
        <f t="shared" si="499"/>
        <v/>
      </c>
      <c r="E4474" s="159"/>
      <c r="F4474" s="148" t="str">
        <f>IFERROR(VLOOKUP(CONCATENATE(G4474,E4474),LOTES!$A$6:$D$1002,4,0),"")</f>
        <v/>
      </c>
      <c r="H4474" s="136" t="str">
        <f>IFERROR(VLOOKUP(CONCATENATE(G4474,E4474),LOTES!$A$6:$F$1000,6,0),"")</f>
        <v/>
      </c>
      <c r="I4474" s="132" t="str">
        <f t="shared" si="502"/>
        <v/>
      </c>
      <c r="R4474" s="132" t="str">
        <f>IFERROR(VLOOKUP(Q4474,PROVEEDORES!$A$2:$B$100,2,0),"")</f>
        <v/>
      </c>
      <c r="U4474" s="127" t="str">
        <f>IFERROR(VLOOKUP(V4474,TRANSPORTE!$A$4:$B$99,2,0),"")</f>
        <v/>
      </c>
      <c r="Y4474" s="127" t="str">
        <f>IFERROR(VLOOKUP(V4474,TRANSPORTE!$A$4:$C$99,3,0),"")</f>
        <v/>
      </c>
      <c r="Z4474" s="127" t="str">
        <f>IFERROR(VLOOKUP(V4474,TRANSPORTE!$A$4:$D$99,4,0),"")</f>
        <v/>
      </c>
      <c r="AA4474" s="127" t="str">
        <f>IFERROR(VLOOKUP(V4474,TRANSPORTE!$A$4:$E$99,5,0),"")</f>
        <v/>
      </c>
      <c r="AB4474" s="127" t="str">
        <f t="shared" si="504"/>
        <v/>
      </c>
      <c r="AC4474" s="127" t="str">
        <f t="shared" si="503"/>
        <v/>
      </c>
      <c r="AE4474" s="132" t="str">
        <f t="shared" si="501"/>
        <v/>
      </c>
      <c r="AH4474" s="127" t="str">
        <f t="shared" si="500"/>
        <v/>
      </c>
    </row>
    <row r="4475" spans="2:34" x14ac:dyDescent="0.3">
      <c r="B4475" s="127" t="str">
        <f t="shared" si="498"/>
        <v/>
      </c>
      <c r="C4475" s="127" t="str">
        <f t="shared" si="499"/>
        <v/>
      </c>
      <c r="E4475" s="159"/>
      <c r="F4475" s="148" t="str">
        <f>IFERROR(VLOOKUP(CONCATENATE(G4475,E4475),LOTES!$A$6:$D$1002,4,0),"")</f>
        <v/>
      </c>
      <c r="H4475" s="136" t="str">
        <f>IFERROR(VLOOKUP(CONCATENATE(G4475,E4475),LOTES!$A$6:$F$1000,6,0),"")</f>
        <v/>
      </c>
      <c r="I4475" s="132" t="str">
        <f t="shared" si="502"/>
        <v/>
      </c>
      <c r="R4475" s="132" t="str">
        <f>IFERROR(VLOOKUP(Q4475,PROVEEDORES!$A$2:$B$100,2,0),"")</f>
        <v/>
      </c>
      <c r="U4475" s="127" t="str">
        <f>IFERROR(VLOOKUP(V4475,TRANSPORTE!$A$4:$B$99,2,0),"")</f>
        <v/>
      </c>
      <c r="Y4475" s="127" t="str">
        <f>IFERROR(VLOOKUP(V4475,TRANSPORTE!$A$4:$C$99,3,0),"")</f>
        <v/>
      </c>
      <c r="Z4475" s="127" t="str">
        <f>IFERROR(VLOOKUP(V4475,TRANSPORTE!$A$4:$D$99,4,0),"")</f>
        <v/>
      </c>
      <c r="AA4475" s="127" t="str">
        <f>IFERROR(VLOOKUP(V4475,TRANSPORTE!$A$4:$E$99,5,0),"")</f>
        <v/>
      </c>
      <c r="AB4475" s="127" t="str">
        <f t="shared" si="504"/>
        <v/>
      </c>
      <c r="AC4475" s="127" t="str">
        <f t="shared" si="503"/>
        <v/>
      </c>
      <c r="AE4475" s="132" t="str">
        <f t="shared" si="501"/>
        <v/>
      </c>
      <c r="AH4475" s="127" t="str">
        <f t="shared" si="500"/>
        <v/>
      </c>
    </row>
    <row r="4476" spans="2:34" x14ac:dyDescent="0.3">
      <c r="B4476" s="127" t="str">
        <f t="shared" si="498"/>
        <v/>
      </c>
      <c r="C4476" s="127" t="str">
        <f t="shared" si="499"/>
        <v/>
      </c>
      <c r="E4476" s="159"/>
      <c r="F4476" s="148" t="str">
        <f>IFERROR(VLOOKUP(CONCATENATE(G4476,E4476),LOTES!$A$6:$D$1002,4,0),"")</f>
        <v/>
      </c>
      <c r="H4476" s="136" t="str">
        <f>IFERROR(VLOOKUP(CONCATENATE(G4476,E4476),LOTES!$A$6:$F$1000,6,0),"")</f>
        <v/>
      </c>
      <c r="I4476" s="132" t="str">
        <f t="shared" si="502"/>
        <v/>
      </c>
      <c r="R4476" s="132" t="str">
        <f>IFERROR(VLOOKUP(Q4476,PROVEEDORES!$A$2:$B$100,2,0),"")</f>
        <v/>
      </c>
      <c r="U4476" s="127" t="str">
        <f>IFERROR(VLOOKUP(V4476,TRANSPORTE!$A$4:$B$99,2,0),"")</f>
        <v/>
      </c>
      <c r="Y4476" s="127" t="str">
        <f>IFERROR(VLOOKUP(V4476,TRANSPORTE!$A$4:$C$99,3,0),"")</f>
        <v/>
      </c>
      <c r="Z4476" s="127" t="str">
        <f>IFERROR(VLOOKUP(V4476,TRANSPORTE!$A$4:$D$99,4,0),"")</f>
        <v/>
      </c>
      <c r="AA4476" s="127" t="str">
        <f>IFERROR(VLOOKUP(V4476,TRANSPORTE!$A$4:$E$99,5,0),"")</f>
        <v/>
      </c>
      <c r="AB4476" s="127" t="str">
        <f t="shared" si="504"/>
        <v/>
      </c>
      <c r="AC4476" s="127" t="str">
        <f t="shared" si="503"/>
        <v/>
      </c>
      <c r="AE4476" s="132" t="str">
        <f t="shared" si="501"/>
        <v/>
      </c>
      <c r="AH4476" s="127" t="str">
        <f t="shared" si="500"/>
        <v/>
      </c>
    </row>
    <row r="4477" spans="2:34" x14ac:dyDescent="0.3">
      <c r="B4477" s="127" t="str">
        <f t="shared" si="498"/>
        <v/>
      </c>
      <c r="C4477" s="127" t="str">
        <f t="shared" si="499"/>
        <v/>
      </c>
      <c r="E4477" s="159"/>
      <c r="F4477" s="148" t="str">
        <f>IFERROR(VLOOKUP(CONCATENATE(G4477,E4477),LOTES!$A$6:$D$1002,4,0),"")</f>
        <v/>
      </c>
      <c r="H4477" s="136" t="str">
        <f>IFERROR(VLOOKUP(CONCATENATE(G4477,E4477),LOTES!$A$6:$F$1000,6,0),"")</f>
        <v/>
      </c>
      <c r="I4477" s="132" t="str">
        <f t="shared" si="502"/>
        <v/>
      </c>
      <c r="R4477" s="132" t="str">
        <f>IFERROR(VLOOKUP(Q4477,PROVEEDORES!$A$2:$B$100,2,0),"")</f>
        <v/>
      </c>
      <c r="U4477" s="127" t="str">
        <f>IFERROR(VLOOKUP(V4477,TRANSPORTE!$A$4:$B$99,2,0),"")</f>
        <v/>
      </c>
      <c r="Y4477" s="127" t="str">
        <f>IFERROR(VLOOKUP(V4477,TRANSPORTE!$A$4:$C$99,3,0),"")</f>
        <v/>
      </c>
      <c r="Z4477" s="127" t="str">
        <f>IFERROR(VLOOKUP(V4477,TRANSPORTE!$A$4:$D$99,4,0),"")</f>
        <v/>
      </c>
      <c r="AA4477" s="127" t="str">
        <f>IFERROR(VLOOKUP(V4477,TRANSPORTE!$A$4:$E$99,5,0),"")</f>
        <v/>
      </c>
      <c r="AB4477" s="127" t="str">
        <f t="shared" si="504"/>
        <v/>
      </c>
      <c r="AC4477" s="127" t="str">
        <f t="shared" si="503"/>
        <v/>
      </c>
      <c r="AE4477" s="132" t="str">
        <f t="shared" si="501"/>
        <v/>
      </c>
      <c r="AH4477" s="127" t="str">
        <f t="shared" si="500"/>
        <v/>
      </c>
    </row>
    <row r="4478" spans="2:34" x14ac:dyDescent="0.3">
      <c r="B4478" s="127" t="str">
        <f t="shared" si="498"/>
        <v/>
      </c>
      <c r="C4478" s="127" t="str">
        <f t="shared" si="499"/>
        <v/>
      </c>
      <c r="E4478" s="159"/>
      <c r="F4478" s="148" t="str">
        <f>IFERROR(VLOOKUP(CONCATENATE(G4478,E4478),LOTES!$A$6:$D$1002,4,0),"")</f>
        <v/>
      </c>
      <c r="H4478" s="136" t="str">
        <f>IFERROR(VLOOKUP(CONCATENATE(G4478,E4478),LOTES!$A$6:$F$1000,6,0),"")</f>
        <v/>
      </c>
      <c r="I4478" s="132" t="str">
        <f t="shared" si="502"/>
        <v/>
      </c>
      <c r="R4478" s="132" t="str">
        <f>IFERROR(VLOOKUP(Q4478,PROVEEDORES!$A$2:$B$100,2,0),"")</f>
        <v/>
      </c>
      <c r="U4478" s="127" t="str">
        <f>IFERROR(VLOOKUP(V4478,TRANSPORTE!$A$4:$B$99,2,0),"")</f>
        <v/>
      </c>
      <c r="Y4478" s="127" t="str">
        <f>IFERROR(VLOOKUP(V4478,TRANSPORTE!$A$4:$C$99,3,0),"")</f>
        <v/>
      </c>
      <c r="Z4478" s="127" t="str">
        <f>IFERROR(VLOOKUP(V4478,TRANSPORTE!$A$4:$D$99,4,0),"")</f>
        <v/>
      </c>
      <c r="AA4478" s="127" t="str">
        <f>IFERROR(VLOOKUP(V4478,TRANSPORTE!$A$4:$E$99,5,0),"")</f>
        <v/>
      </c>
      <c r="AB4478" s="127" t="str">
        <f t="shared" si="504"/>
        <v/>
      </c>
      <c r="AC4478" s="127" t="str">
        <f t="shared" si="503"/>
        <v/>
      </c>
      <c r="AE4478" s="132" t="str">
        <f t="shared" si="501"/>
        <v/>
      </c>
      <c r="AH4478" s="127" t="str">
        <f t="shared" si="500"/>
        <v/>
      </c>
    </row>
    <row r="4479" spans="2:34" x14ac:dyDescent="0.3">
      <c r="B4479" s="127" t="str">
        <f t="shared" ref="B4479:B4542" si="505">CONCATENATE(A4479,AB4479)</f>
        <v/>
      </c>
      <c r="C4479" s="127" t="str">
        <f t="shared" ref="C4479:C4542" si="506">CONCATENATE(N4479,I4479)</f>
        <v/>
      </c>
      <c r="E4479" s="159"/>
      <c r="F4479" s="148" t="str">
        <f>IFERROR(VLOOKUP(CONCATENATE(G4479,E4479),LOTES!$A$6:$D$1002,4,0),"")</f>
        <v/>
      </c>
      <c r="H4479" s="136" t="str">
        <f>IFERROR(VLOOKUP(CONCATENATE(G4479,E4479),LOTES!$A$6:$F$1000,6,0),"")</f>
        <v/>
      </c>
      <c r="I4479" s="132" t="str">
        <f t="shared" si="502"/>
        <v/>
      </c>
      <c r="R4479" s="132" t="str">
        <f>IFERROR(VLOOKUP(Q4479,PROVEEDORES!$A$2:$B$100,2,0),"")</f>
        <v/>
      </c>
      <c r="U4479" s="127" t="str">
        <f>IFERROR(VLOOKUP(V4479,TRANSPORTE!$A$4:$B$99,2,0),"")</f>
        <v/>
      </c>
      <c r="Y4479" s="127" t="str">
        <f>IFERROR(VLOOKUP(V4479,TRANSPORTE!$A$4:$C$99,3,0),"")</f>
        <v/>
      </c>
      <c r="Z4479" s="127" t="str">
        <f>IFERROR(VLOOKUP(V4479,TRANSPORTE!$A$4:$D$99,4,0),"")</f>
        <v/>
      </c>
      <c r="AA4479" s="127" t="str">
        <f>IFERROR(VLOOKUP(V4479,TRANSPORTE!$A$4:$E$99,5,0),"")</f>
        <v/>
      </c>
      <c r="AB4479" s="127" t="str">
        <f t="shared" si="504"/>
        <v/>
      </c>
      <c r="AC4479" s="127" t="str">
        <f t="shared" si="503"/>
        <v/>
      </c>
      <c r="AE4479" s="132" t="str">
        <f t="shared" si="501"/>
        <v/>
      </c>
      <c r="AH4479" s="127" t="str">
        <f t="shared" ref="AH4479:AH4542" si="507">CONCATENATE(N4479,F4479)</f>
        <v/>
      </c>
    </row>
    <row r="4480" spans="2:34" x14ac:dyDescent="0.3">
      <c r="B4480" s="127" t="str">
        <f t="shared" si="505"/>
        <v/>
      </c>
      <c r="C4480" s="127" t="str">
        <f t="shared" si="506"/>
        <v/>
      </c>
      <c r="E4480" s="159"/>
      <c r="F4480" s="148" t="str">
        <f>IFERROR(VLOOKUP(CONCATENATE(G4480,E4480),LOTES!$A$6:$D$1002,4,0),"")</f>
        <v/>
      </c>
      <c r="H4480" s="136" t="str">
        <f>IFERROR(VLOOKUP(CONCATENATE(G4480,E4480),LOTES!$A$6:$F$1000,6,0),"")</f>
        <v/>
      </c>
      <c r="I4480" s="132" t="str">
        <f t="shared" si="502"/>
        <v/>
      </c>
      <c r="R4480" s="132" t="str">
        <f>IFERROR(VLOOKUP(Q4480,PROVEEDORES!$A$2:$B$100,2,0),"")</f>
        <v/>
      </c>
      <c r="U4480" s="127" t="str">
        <f>IFERROR(VLOOKUP(V4480,TRANSPORTE!$A$4:$B$99,2,0),"")</f>
        <v/>
      </c>
      <c r="Y4480" s="127" t="str">
        <f>IFERROR(VLOOKUP(V4480,TRANSPORTE!$A$4:$C$99,3,0),"")</f>
        <v/>
      </c>
      <c r="Z4480" s="127" t="str">
        <f>IFERROR(VLOOKUP(V4480,TRANSPORTE!$A$4:$D$99,4,0),"")</f>
        <v/>
      </c>
      <c r="AA4480" s="127" t="str">
        <f>IFERROR(VLOOKUP(V4480,TRANSPORTE!$A$4:$E$99,5,0),"")</f>
        <v/>
      </c>
      <c r="AB4480" s="127" t="str">
        <f t="shared" si="504"/>
        <v/>
      </c>
      <c r="AC4480" s="127" t="str">
        <f t="shared" si="503"/>
        <v/>
      </c>
      <c r="AE4480" s="132" t="str">
        <f t="shared" si="501"/>
        <v/>
      </c>
      <c r="AH4480" s="127" t="str">
        <f t="shared" si="507"/>
        <v/>
      </c>
    </row>
    <row r="4481" spans="2:34" x14ac:dyDescent="0.3">
      <c r="B4481" s="127" t="str">
        <f t="shared" si="505"/>
        <v/>
      </c>
      <c r="C4481" s="127" t="str">
        <f t="shared" si="506"/>
        <v/>
      </c>
      <c r="E4481" s="159"/>
      <c r="F4481" s="148" t="str">
        <f>IFERROR(VLOOKUP(CONCATENATE(G4481,E4481),LOTES!$A$6:$D$1002,4,0),"")</f>
        <v/>
      </c>
      <c r="H4481" s="136" t="str">
        <f>IFERROR(VLOOKUP(CONCATENATE(G4481,E4481),LOTES!$A$6:$F$1000,6,0),"")</f>
        <v/>
      </c>
      <c r="I4481" s="132" t="str">
        <f t="shared" si="502"/>
        <v/>
      </c>
      <c r="R4481" s="132" t="str">
        <f>IFERROR(VLOOKUP(Q4481,PROVEEDORES!$A$2:$B$100,2,0),"")</f>
        <v/>
      </c>
      <c r="U4481" s="127" t="str">
        <f>IFERROR(VLOOKUP(V4481,TRANSPORTE!$A$4:$B$99,2,0),"")</f>
        <v/>
      </c>
      <c r="Y4481" s="127" t="str">
        <f>IFERROR(VLOOKUP(V4481,TRANSPORTE!$A$4:$C$99,3,0),"")</f>
        <v/>
      </c>
      <c r="Z4481" s="127" t="str">
        <f>IFERROR(VLOOKUP(V4481,TRANSPORTE!$A$4:$D$99,4,0),"")</f>
        <v/>
      </c>
      <c r="AA4481" s="127" t="str">
        <f>IFERROR(VLOOKUP(V4481,TRANSPORTE!$A$4:$E$99,5,0),"")</f>
        <v/>
      </c>
      <c r="AB4481" s="127" t="str">
        <f t="shared" si="504"/>
        <v/>
      </c>
      <c r="AC4481" s="127" t="str">
        <f t="shared" si="503"/>
        <v/>
      </c>
      <c r="AE4481" s="132" t="str">
        <f t="shared" si="501"/>
        <v/>
      </c>
      <c r="AH4481" s="127" t="str">
        <f t="shared" si="507"/>
        <v/>
      </c>
    </row>
    <row r="4482" spans="2:34" x14ac:dyDescent="0.3">
      <c r="B4482" s="127" t="str">
        <f t="shared" si="505"/>
        <v/>
      </c>
      <c r="C4482" s="127" t="str">
        <f t="shared" si="506"/>
        <v/>
      </c>
      <c r="E4482" s="159"/>
      <c r="F4482" s="148" t="str">
        <f>IFERROR(VLOOKUP(CONCATENATE(G4482,E4482),LOTES!$A$6:$D$1002,4,0),"")</f>
        <v/>
      </c>
      <c r="H4482" s="136" t="str">
        <f>IFERROR(VLOOKUP(CONCATENATE(G4482,E4482),LOTES!$A$6:$F$1000,6,0),"")</f>
        <v/>
      </c>
      <c r="I4482" s="132" t="str">
        <f t="shared" si="502"/>
        <v/>
      </c>
      <c r="R4482" s="132" t="str">
        <f>IFERROR(VLOOKUP(Q4482,PROVEEDORES!$A$2:$B$100,2,0),"")</f>
        <v/>
      </c>
      <c r="U4482" s="127" t="str">
        <f>IFERROR(VLOOKUP(V4482,TRANSPORTE!$A$4:$B$99,2,0),"")</f>
        <v/>
      </c>
      <c r="Y4482" s="127" t="str">
        <f>IFERROR(VLOOKUP(V4482,TRANSPORTE!$A$4:$C$99,3,0),"")</f>
        <v/>
      </c>
      <c r="Z4482" s="127" t="str">
        <f>IFERROR(VLOOKUP(V4482,TRANSPORTE!$A$4:$D$99,4,0),"")</f>
        <v/>
      </c>
      <c r="AA4482" s="127" t="str">
        <f>IFERROR(VLOOKUP(V4482,TRANSPORTE!$A$4:$E$99,5,0),"")</f>
        <v/>
      </c>
      <c r="AB4482" s="127" t="str">
        <f t="shared" si="504"/>
        <v/>
      </c>
      <c r="AC4482" s="127" t="str">
        <f t="shared" si="503"/>
        <v/>
      </c>
      <c r="AE4482" s="132" t="str">
        <f t="shared" ref="AE4482:AE4545" si="508">IF(N4482&lt;&gt;"",IF(N4482=N4481,AE4481,AE4481+1),"")</f>
        <v/>
      </c>
      <c r="AH4482" s="127" t="str">
        <f t="shared" si="507"/>
        <v/>
      </c>
    </row>
    <row r="4483" spans="2:34" x14ac:dyDescent="0.3">
      <c r="B4483" s="127" t="str">
        <f t="shared" si="505"/>
        <v/>
      </c>
      <c r="C4483" s="127" t="str">
        <f t="shared" si="506"/>
        <v/>
      </c>
      <c r="E4483" s="159"/>
      <c r="F4483" s="148" t="str">
        <f>IFERROR(VLOOKUP(CONCATENATE(G4483,E4483),LOTES!$A$6:$D$1002,4,0),"")</f>
        <v/>
      </c>
      <c r="H4483" s="136" t="str">
        <f>IFERROR(VLOOKUP(CONCATENATE(G4483,E4483),LOTES!$A$6:$F$1000,6,0),"")</f>
        <v/>
      </c>
      <c r="I4483" s="132" t="str">
        <f t="shared" si="502"/>
        <v/>
      </c>
      <c r="R4483" s="132" t="str">
        <f>IFERROR(VLOOKUP(Q4483,PROVEEDORES!$A$2:$B$100,2,0),"")</f>
        <v/>
      </c>
      <c r="U4483" s="127" t="str">
        <f>IFERROR(VLOOKUP(V4483,TRANSPORTE!$A$4:$B$99,2,0),"")</f>
        <v/>
      </c>
      <c r="Y4483" s="127" t="str">
        <f>IFERROR(VLOOKUP(V4483,TRANSPORTE!$A$4:$C$99,3,0),"")</f>
        <v/>
      </c>
      <c r="Z4483" s="127" t="str">
        <f>IFERROR(VLOOKUP(V4483,TRANSPORTE!$A$4:$D$99,4,0),"")</f>
        <v/>
      </c>
      <c r="AA4483" s="127" t="str">
        <f>IFERROR(VLOOKUP(V4483,TRANSPORTE!$A$4:$E$99,5,0),"")</f>
        <v/>
      </c>
      <c r="AB4483" s="127" t="str">
        <f t="shared" si="504"/>
        <v/>
      </c>
      <c r="AC4483" s="127" t="str">
        <f t="shared" si="503"/>
        <v/>
      </c>
      <c r="AE4483" s="132" t="str">
        <f t="shared" si="508"/>
        <v/>
      </c>
      <c r="AH4483" s="127" t="str">
        <f t="shared" si="507"/>
        <v/>
      </c>
    </row>
    <row r="4484" spans="2:34" x14ac:dyDescent="0.3">
      <c r="B4484" s="127" t="str">
        <f t="shared" si="505"/>
        <v/>
      </c>
      <c r="C4484" s="127" t="str">
        <f t="shared" si="506"/>
        <v/>
      </c>
      <c r="E4484" s="159"/>
      <c r="F4484" s="148" t="str">
        <f>IFERROR(VLOOKUP(CONCATENATE(G4484,E4484),LOTES!$A$6:$D$1002,4,0),"")</f>
        <v/>
      </c>
      <c r="H4484" s="136" t="str">
        <f>IFERROR(VLOOKUP(CONCATENATE(G4484,E4484),LOTES!$A$6:$F$1000,6,0),"")</f>
        <v/>
      </c>
      <c r="I4484" s="132" t="str">
        <f t="shared" si="502"/>
        <v/>
      </c>
      <c r="R4484" s="132" t="str">
        <f>IFERROR(VLOOKUP(Q4484,PROVEEDORES!$A$2:$B$100,2,0),"")</f>
        <v/>
      </c>
      <c r="U4484" s="127" t="str">
        <f>IFERROR(VLOOKUP(V4484,TRANSPORTE!$A$4:$B$99,2,0),"")</f>
        <v/>
      </c>
      <c r="Y4484" s="127" t="str">
        <f>IFERROR(VLOOKUP(V4484,TRANSPORTE!$A$4:$C$99,3,0),"")</f>
        <v/>
      </c>
      <c r="Z4484" s="127" t="str">
        <f>IFERROR(VLOOKUP(V4484,TRANSPORTE!$A$4:$D$99,4,0),"")</f>
        <v/>
      </c>
      <c r="AA4484" s="127" t="str">
        <f>IFERROR(VLOOKUP(V4484,TRANSPORTE!$A$4:$E$99,5,0),"")</f>
        <v/>
      </c>
      <c r="AB4484" s="127" t="str">
        <f t="shared" si="504"/>
        <v/>
      </c>
      <c r="AC4484" s="127" t="str">
        <f t="shared" si="503"/>
        <v/>
      </c>
      <c r="AE4484" s="132" t="str">
        <f t="shared" si="508"/>
        <v/>
      </c>
      <c r="AH4484" s="127" t="str">
        <f t="shared" si="507"/>
        <v/>
      </c>
    </row>
    <row r="4485" spans="2:34" x14ac:dyDescent="0.3">
      <c r="B4485" s="127" t="str">
        <f t="shared" si="505"/>
        <v/>
      </c>
      <c r="C4485" s="127" t="str">
        <f t="shared" si="506"/>
        <v/>
      </c>
      <c r="E4485" s="159"/>
      <c r="F4485" s="148" t="str">
        <f>IFERROR(VLOOKUP(CONCATENATE(G4485,E4485),LOTES!$A$6:$D$1002,4,0),"")</f>
        <v/>
      </c>
      <c r="H4485" s="136" t="str">
        <f>IFERROR(VLOOKUP(CONCATENATE(G4485,E4485),LOTES!$A$6:$F$1000,6,0),"")</f>
        <v/>
      </c>
      <c r="I4485" s="132" t="str">
        <f t="shared" si="502"/>
        <v/>
      </c>
      <c r="R4485" s="132" t="str">
        <f>IFERROR(VLOOKUP(Q4485,PROVEEDORES!$A$2:$B$100,2,0),"")</f>
        <v/>
      </c>
      <c r="U4485" s="127" t="str">
        <f>IFERROR(VLOOKUP(V4485,TRANSPORTE!$A$4:$B$99,2,0),"")</f>
        <v/>
      </c>
      <c r="Y4485" s="127" t="str">
        <f>IFERROR(VLOOKUP(V4485,TRANSPORTE!$A$4:$C$99,3,0),"")</f>
        <v/>
      </c>
      <c r="Z4485" s="127" t="str">
        <f>IFERROR(VLOOKUP(V4485,TRANSPORTE!$A$4:$D$99,4,0),"")</f>
        <v/>
      </c>
      <c r="AA4485" s="127" t="str">
        <f>IFERROR(VLOOKUP(V4485,TRANSPORTE!$A$4:$E$99,5,0),"")</f>
        <v/>
      </c>
      <c r="AB4485" s="127" t="str">
        <f t="shared" si="504"/>
        <v/>
      </c>
      <c r="AC4485" s="127" t="str">
        <f t="shared" si="503"/>
        <v/>
      </c>
      <c r="AE4485" s="132" t="str">
        <f t="shared" si="508"/>
        <v/>
      </c>
      <c r="AH4485" s="127" t="str">
        <f t="shared" si="507"/>
        <v/>
      </c>
    </row>
    <row r="4486" spans="2:34" x14ac:dyDescent="0.3">
      <c r="B4486" s="127" t="str">
        <f t="shared" si="505"/>
        <v/>
      </c>
      <c r="C4486" s="127" t="str">
        <f t="shared" si="506"/>
        <v/>
      </c>
      <c r="E4486" s="159"/>
      <c r="F4486" s="148" t="str">
        <f>IFERROR(VLOOKUP(CONCATENATE(G4486,E4486),LOTES!$A$6:$D$1002,4,0),"")</f>
        <v/>
      </c>
      <c r="H4486" s="136" t="str">
        <f>IFERROR(VLOOKUP(CONCATENATE(G4486,E4486),LOTES!$A$6:$F$1000,6,0),"")</f>
        <v/>
      </c>
      <c r="I4486" s="132" t="str">
        <f t="shared" ref="I4486:I4549" si="509">IF(E4486&lt;&gt;"",IFERROR(IF(N4486&lt;&gt;N4485,1,IF(E4486=E4485,I4485,I4485+1)),""),"")</f>
        <v/>
      </c>
      <c r="R4486" s="132" t="str">
        <f>IFERROR(VLOOKUP(Q4486,PROVEEDORES!$A$2:$B$100,2,0),"")</f>
        <v/>
      </c>
      <c r="U4486" s="127" t="str">
        <f>IFERROR(VLOOKUP(V4486,TRANSPORTE!$A$4:$B$99,2,0),"")</f>
        <v/>
      </c>
      <c r="Y4486" s="127" t="str">
        <f>IFERROR(VLOOKUP(V4486,TRANSPORTE!$A$4:$C$99,3,0),"")</f>
        <v/>
      </c>
      <c r="Z4486" s="127" t="str">
        <f>IFERROR(VLOOKUP(V4486,TRANSPORTE!$A$4:$D$99,4,0),"")</f>
        <v/>
      </c>
      <c r="AA4486" s="127" t="str">
        <f>IFERROR(VLOOKUP(V4486,TRANSPORTE!$A$4:$E$99,5,0),"")</f>
        <v/>
      </c>
      <c r="AB4486" s="127" t="str">
        <f t="shared" si="504"/>
        <v/>
      </c>
      <c r="AC4486" s="127" t="str">
        <f t="shared" ref="AC4486:AC4549" si="510">IF(N4486&lt;&gt;"",1,"")</f>
        <v/>
      </c>
      <c r="AE4486" s="132" t="str">
        <f t="shared" si="508"/>
        <v/>
      </c>
      <c r="AH4486" s="127" t="str">
        <f t="shared" si="507"/>
        <v/>
      </c>
    </row>
    <row r="4487" spans="2:34" x14ac:dyDescent="0.3">
      <c r="B4487" s="127" t="str">
        <f t="shared" si="505"/>
        <v/>
      </c>
      <c r="C4487" s="127" t="str">
        <f t="shared" si="506"/>
        <v/>
      </c>
      <c r="E4487" s="159"/>
      <c r="F4487" s="148" t="str">
        <f>IFERROR(VLOOKUP(CONCATENATE(G4487,E4487),LOTES!$A$6:$D$1002,4,0),"")</f>
        <v/>
      </c>
      <c r="H4487" s="136" t="str">
        <f>IFERROR(VLOOKUP(CONCATENATE(G4487,E4487),LOTES!$A$6:$F$1000,6,0),"")</f>
        <v/>
      </c>
      <c r="I4487" s="132" t="str">
        <f t="shared" si="509"/>
        <v/>
      </c>
      <c r="R4487" s="132" t="str">
        <f>IFERROR(VLOOKUP(Q4487,PROVEEDORES!$A$2:$B$100,2,0),"")</f>
        <v/>
      </c>
      <c r="U4487" s="127" t="str">
        <f>IFERROR(VLOOKUP(V4487,TRANSPORTE!$A$4:$B$99,2,0),"")</f>
        <v/>
      </c>
      <c r="Y4487" s="127" t="str">
        <f>IFERROR(VLOOKUP(V4487,TRANSPORTE!$A$4:$C$99,3,0),"")</f>
        <v/>
      </c>
      <c r="Z4487" s="127" t="str">
        <f>IFERROR(VLOOKUP(V4487,TRANSPORTE!$A$4:$D$99,4,0),"")</f>
        <v/>
      </c>
      <c r="AA4487" s="127" t="str">
        <f>IFERROR(VLOOKUP(V4487,TRANSPORTE!$A$4:$E$99,5,0),"")</f>
        <v/>
      </c>
      <c r="AB4487" s="127" t="str">
        <f t="shared" si="504"/>
        <v/>
      </c>
      <c r="AC4487" s="127" t="str">
        <f t="shared" si="510"/>
        <v/>
      </c>
      <c r="AE4487" s="132" t="str">
        <f t="shared" si="508"/>
        <v/>
      </c>
      <c r="AH4487" s="127" t="str">
        <f t="shared" si="507"/>
        <v/>
      </c>
    </row>
    <row r="4488" spans="2:34" x14ac:dyDescent="0.3">
      <c r="B4488" s="127" t="str">
        <f t="shared" si="505"/>
        <v/>
      </c>
      <c r="C4488" s="127" t="str">
        <f t="shared" si="506"/>
        <v/>
      </c>
      <c r="E4488" s="159"/>
      <c r="F4488" s="148" t="str">
        <f>IFERROR(VLOOKUP(CONCATENATE(G4488,E4488),LOTES!$A$6:$D$1002,4,0),"")</f>
        <v/>
      </c>
      <c r="H4488" s="136" t="str">
        <f>IFERROR(VLOOKUP(CONCATENATE(G4488,E4488),LOTES!$A$6:$F$1000,6,0),"")</f>
        <v/>
      </c>
      <c r="I4488" s="132" t="str">
        <f t="shared" si="509"/>
        <v/>
      </c>
      <c r="R4488" s="132" t="str">
        <f>IFERROR(VLOOKUP(Q4488,PROVEEDORES!$A$2:$B$100,2,0),"")</f>
        <v/>
      </c>
      <c r="U4488" s="127" t="str">
        <f>IFERROR(VLOOKUP(V4488,TRANSPORTE!$A$4:$B$99,2,0),"")</f>
        <v/>
      </c>
      <c r="Y4488" s="127" t="str">
        <f>IFERROR(VLOOKUP(V4488,TRANSPORTE!$A$4:$C$99,3,0),"")</f>
        <v/>
      </c>
      <c r="Z4488" s="127" t="str">
        <f>IFERROR(VLOOKUP(V4488,TRANSPORTE!$A$4:$D$99,4,0),"")</f>
        <v/>
      </c>
      <c r="AA4488" s="127" t="str">
        <f>IFERROR(VLOOKUP(V4488,TRANSPORTE!$A$4:$E$99,5,0),"")</f>
        <v/>
      </c>
      <c r="AB4488" s="127" t="str">
        <f t="shared" si="504"/>
        <v/>
      </c>
      <c r="AC4488" s="127" t="str">
        <f t="shared" si="510"/>
        <v/>
      </c>
      <c r="AE4488" s="132" t="str">
        <f t="shared" si="508"/>
        <v/>
      </c>
      <c r="AH4488" s="127" t="str">
        <f t="shared" si="507"/>
        <v/>
      </c>
    </row>
    <row r="4489" spans="2:34" x14ac:dyDescent="0.3">
      <c r="B4489" s="127" t="str">
        <f t="shared" si="505"/>
        <v/>
      </c>
      <c r="C4489" s="127" t="str">
        <f t="shared" si="506"/>
        <v/>
      </c>
      <c r="E4489" s="159"/>
      <c r="F4489" s="148" t="str">
        <f>IFERROR(VLOOKUP(CONCATENATE(G4489,E4489),LOTES!$A$6:$D$1002,4,0),"")</f>
        <v/>
      </c>
      <c r="H4489" s="136" t="str">
        <f>IFERROR(VLOOKUP(CONCATENATE(G4489,E4489),LOTES!$A$6:$F$1000,6,0),"")</f>
        <v/>
      </c>
      <c r="I4489" s="132" t="str">
        <f t="shared" si="509"/>
        <v/>
      </c>
      <c r="R4489" s="132" t="str">
        <f>IFERROR(VLOOKUP(Q4489,PROVEEDORES!$A$2:$B$100,2,0),"")</f>
        <v/>
      </c>
      <c r="U4489" s="127" t="str">
        <f>IFERROR(VLOOKUP(V4489,TRANSPORTE!$A$4:$B$99,2,0),"")</f>
        <v/>
      </c>
      <c r="Y4489" s="127" t="str">
        <f>IFERROR(VLOOKUP(V4489,TRANSPORTE!$A$4:$C$99,3,0),"")</f>
        <v/>
      </c>
      <c r="Z4489" s="127" t="str">
        <f>IFERROR(VLOOKUP(V4489,TRANSPORTE!$A$4:$D$99,4,0),"")</f>
        <v/>
      </c>
      <c r="AA4489" s="127" t="str">
        <f>IFERROR(VLOOKUP(V4489,TRANSPORTE!$A$4:$E$99,5,0),"")</f>
        <v/>
      </c>
      <c r="AB4489" s="127" t="str">
        <f t="shared" si="504"/>
        <v/>
      </c>
      <c r="AC4489" s="127" t="str">
        <f t="shared" si="510"/>
        <v/>
      </c>
      <c r="AE4489" s="132" t="str">
        <f t="shared" si="508"/>
        <v/>
      </c>
      <c r="AH4489" s="127" t="str">
        <f t="shared" si="507"/>
        <v/>
      </c>
    </row>
    <row r="4490" spans="2:34" x14ac:dyDescent="0.3">
      <c r="B4490" s="127" t="str">
        <f t="shared" si="505"/>
        <v/>
      </c>
      <c r="C4490" s="127" t="str">
        <f t="shared" si="506"/>
        <v/>
      </c>
      <c r="E4490" s="159"/>
      <c r="F4490" s="148" t="str">
        <f>IFERROR(VLOOKUP(CONCATENATE(G4490,E4490),LOTES!$A$6:$D$1002,4,0),"")</f>
        <v/>
      </c>
      <c r="H4490" s="136" t="str">
        <f>IFERROR(VLOOKUP(CONCATENATE(G4490,E4490),LOTES!$A$6:$F$1000,6,0),"")</f>
        <v/>
      </c>
      <c r="I4490" s="132" t="str">
        <f t="shared" si="509"/>
        <v/>
      </c>
      <c r="R4490" s="132" t="str">
        <f>IFERROR(VLOOKUP(Q4490,PROVEEDORES!$A$2:$B$100,2,0),"")</f>
        <v/>
      </c>
      <c r="U4490" s="127" t="str">
        <f>IFERROR(VLOOKUP(V4490,TRANSPORTE!$A$4:$B$99,2,0),"")</f>
        <v/>
      </c>
      <c r="Y4490" s="127" t="str">
        <f>IFERROR(VLOOKUP(V4490,TRANSPORTE!$A$4:$C$99,3,0),"")</f>
        <v/>
      </c>
      <c r="Z4490" s="127" t="str">
        <f>IFERROR(VLOOKUP(V4490,TRANSPORTE!$A$4:$D$99,4,0),"")</f>
        <v/>
      </c>
      <c r="AA4490" s="127" t="str">
        <f>IFERROR(VLOOKUP(V4490,TRANSPORTE!$A$4:$E$99,5,0),"")</f>
        <v/>
      </c>
      <c r="AB4490" s="127" t="str">
        <f t="shared" si="504"/>
        <v/>
      </c>
      <c r="AC4490" s="127" t="str">
        <f t="shared" si="510"/>
        <v/>
      </c>
      <c r="AE4490" s="132" t="str">
        <f t="shared" si="508"/>
        <v/>
      </c>
      <c r="AH4490" s="127" t="str">
        <f t="shared" si="507"/>
        <v/>
      </c>
    </row>
    <row r="4491" spans="2:34" x14ac:dyDescent="0.3">
      <c r="B4491" s="127" t="str">
        <f t="shared" si="505"/>
        <v/>
      </c>
      <c r="C4491" s="127" t="str">
        <f t="shared" si="506"/>
        <v/>
      </c>
      <c r="E4491" s="159"/>
      <c r="F4491" s="148" t="str">
        <f>IFERROR(VLOOKUP(CONCATENATE(G4491,E4491),LOTES!$A$6:$D$1002,4,0),"")</f>
        <v/>
      </c>
      <c r="H4491" s="136" t="str">
        <f>IFERROR(VLOOKUP(CONCATENATE(G4491,E4491),LOTES!$A$6:$F$1000,6,0),"")</f>
        <v/>
      </c>
      <c r="I4491" s="132" t="str">
        <f t="shared" si="509"/>
        <v/>
      </c>
      <c r="R4491" s="132" t="str">
        <f>IFERROR(VLOOKUP(Q4491,PROVEEDORES!$A$2:$B$100,2,0),"")</f>
        <v/>
      </c>
      <c r="U4491" s="127" t="str">
        <f>IFERROR(VLOOKUP(V4491,TRANSPORTE!$A$4:$B$99,2,0),"")</f>
        <v/>
      </c>
      <c r="Y4491" s="127" t="str">
        <f>IFERROR(VLOOKUP(V4491,TRANSPORTE!$A$4:$C$99,3,0),"")</f>
        <v/>
      </c>
      <c r="Z4491" s="127" t="str">
        <f>IFERROR(VLOOKUP(V4491,TRANSPORTE!$A$4:$D$99,4,0),"")</f>
        <v/>
      </c>
      <c r="AA4491" s="127" t="str">
        <f>IFERROR(VLOOKUP(V4491,TRANSPORTE!$A$4:$E$99,5,0),"")</f>
        <v/>
      </c>
      <c r="AB4491" s="127" t="str">
        <f t="shared" ref="AB4491:AB4554" si="511">IF(N4491&lt;&gt;"",IF(A4491&lt;&gt;A4490,1,IF(N4491=N4490,AB4490,AB4490+1)),"")</f>
        <v/>
      </c>
      <c r="AC4491" s="127" t="str">
        <f t="shared" si="510"/>
        <v/>
      </c>
      <c r="AE4491" s="132" t="str">
        <f t="shared" si="508"/>
        <v/>
      </c>
      <c r="AH4491" s="127" t="str">
        <f t="shared" si="507"/>
        <v/>
      </c>
    </row>
    <row r="4492" spans="2:34" x14ac:dyDescent="0.3">
      <c r="B4492" s="127" t="str">
        <f t="shared" si="505"/>
        <v/>
      </c>
      <c r="C4492" s="127" t="str">
        <f t="shared" si="506"/>
        <v/>
      </c>
      <c r="E4492" s="159"/>
      <c r="F4492" s="148" t="str">
        <f>IFERROR(VLOOKUP(CONCATENATE(G4492,E4492),LOTES!$A$6:$D$1002,4,0),"")</f>
        <v/>
      </c>
      <c r="H4492" s="136" t="str">
        <f>IFERROR(VLOOKUP(CONCATENATE(G4492,E4492),LOTES!$A$6:$F$1000,6,0),"")</f>
        <v/>
      </c>
      <c r="I4492" s="132" t="str">
        <f t="shared" si="509"/>
        <v/>
      </c>
      <c r="R4492" s="132" t="str">
        <f>IFERROR(VLOOKUP(Q4492,PROVEEDORES!$A$2:$B$100,2,0),"")</f>
        <v/>
      </c>
      <c r="U4492" s="127" t="str">
        <f>IFERROR(VLOOKUP(V4492,TRANSPORTE!$A$4:$B$99,2,0),"")</f>
        <v/>
      </c>
      <c r="Y4492" s="127" t="str">
        <f>IFERROR(VLOOKUP(V4492,TRANSPORTE!$A$4:$C$99,3,0),"")</f>
        <v/>
      </c>
      <c r="Z4492" s="127" t="str">
        <f>IFERROR(VLOOKUP(V4492,TRANSPORTE!$A$4:$D$99,4,0),"")</f>
        <v/>
      </c>
      <c r="AA4492" s="127" t="str">
        <f>IFERROR(VLOOKUP(V4492,TRANSPORTE!$A$4:$E$99,5,0),"")</f>
        <v/>
      </c>
      <c r="AB4492" s="127" t="str">
        <f t="shared" si="511"/>
        <v/>
      </c>
      <c r="AC4492" s="127" t="str">
        <f t="shared" si="510"/>
        <v/>
      </c>
      <c r="AE4492" s="132" t="str">
        <f t="shared" si="508"/>
        <v/>
      </c>
      <c r="AH4492" s="127" t="str">
        <f t="shared" si="507"/>
        <v/>
      </c>
    </row>
    <row r="4493" spans="2:34" x14ac:dyDescent="0.3">
      <c r="B4493" s="127" t="str">
        <f t="shared" si="505"/>
        <v/>
      </c>
      <c r="C4493" s="127" t="str">
        <f t="shared" si="506"/>
        <v/>
      </c>
      <c r="E4493" s="159"/>
      <c r="F4493" s="148" t="str">
        <f>IFERROR(VLOOKUP(CONCATENATE(G4493,E4493),LOTES!$A$6:$D$1002,4,0),"")</f>
        <v/>
      </c>
      <c r="H4493" s="136" t="str">
        <f>IFERROR(VLOOKUP(CONCATENATE(G4493,E4493),LOTES!$A$6:$F$1000,6,0),"")</f>
        <v/>
      </c>
      <c r="I4493" s="132" t="str">
        <f t="shared" si="509"/>
        <v/>
      </c>
      <c r="R4493" s="132" t="str">
        <f>IFERROR(VLOOKUP(Q4493,PROVEEDORES!$A$2:$B$100,2,0),"")</f>
        <v/>
      </c>
      <c r="U4493" s="127" t="str">
        <f>IFERROR(VLOOKUP(V4493,TRANSPORTE!$A$4:$B$99,2,0),"")</f>
        <v/>
      </c>
      <c r="Y4493" s="127" t="str">
        <f>IFERROR(VLOOKUP(V4493,TRANSPORTE!$A$4:$C$99,3,0),"")</f>
        <v/>
      </c>
      <c r="Z4493" s="127" t="str">
        <f>IFERROR(VLOOKUP(V4493,TRANSPORTE!$A$4:$D$99,4,0),"")</f>
        <v/>
      </c>
      <c r="AA4493" s="127" t="str">
        <f>IFERROR(VLOOKUP(V4493,TRANSPORTE!$A$4:$E$99,5,0),"")</f>
        <v/>
      </c>
      <c r="AB4493" s="127" t="str">
        <f t="shared" si="511"/>
        <v/>
      </c>
      <c r="AC4493" s="127" t="str">
        <f t="shared" si="510"/>
        <v/>
      </c>
      <c r="AE4493" s="132" t="str">
        <f t="shared" si="508"/>
        <v/>
      </c>
      <c r="AH4493" s="127" t="str">
        <f t="shared" si="507"/>
        <v/>
      </c>
    </row>
    <row r="4494" spans="2:34" x14ac:dyDescent="0.3">
      <c r="B4494" s="127" t="str">
        <f t="shared" si="505"/>
        <v/>
      </c>
      <c r="C4494" s="127" t="str">
        <f t="shared" si="506"/>
        <v/>
      </c>
      <c r="E4494" s="159"/>
      <c r="F4494" s="148" t="str">
        <f>IFERROR(VLOOKUP(CONCATENATE(G4494,E4494),LOTES!$A$6:$D$1002,4,0),"")</f>
        <v/>
      </c>
      <c r="H4494" s="136" t="str">
        <f>IFERROR(VLOOKUP(CONCATENATE(G4494,E4494),LOTES!$A$6:$F$1000,6,0),"")</f>
        <v/>
      </c>
      <c r="I4494" s="132" t="str">
        <f t="shared" si="509"/>
        <v/>
      </c>
      <c r="R4494" s="132" t="str">
        <f>IFERROR(VLOOKUP(Q4494,PROVEEDORES!$A$2:$B$100,2,0),"")</f>
        <v/>
      </c>
      <c r="U4494" s="127" t="str">
        <f>IFERROR(VLOOKUP(V4494,TRANSPORTE!$A$4:$B$99,2,0),"")</f>
        <v/>
      </c>
      <c r="Y4494" s="127" t="str">
        <f>IFERROR(VLOOKUP(V4494,TRANSPORTE!$A$4:$C$99,3,0),"")</f>
        <v/>
      </c>
      <c r="Z4494" s="127" t="str">
        <f>IFERROR(VLOOKUP(V4494,TRANSPORTE!$A$4:$D$99,4,0),"")</f>
        <v/>
      </c>
      <c r="AA4494" s="127" t="str">
        <f>IFERROR(VLOOKUP(V4494,TRANSPORTE!$A$4:$E$99,5,0),"")</f>
        <v/>
      </c>
      <c r="AB4494" s="127" t="str">
        <f t="shared" si="511"/>
        <v/>
      </c>
      <c r="AC4494" s="127" t="str">
        <f t="shared" si="510"/>
        <v/>
      </c>
      <c r="AE4494" s="132" t="str">
        <f t="shared" si="508"/>
        <v/>
      </c>
      <c r="AH4494" s="127" t="str">
        <f t="shared" si="507"/>
        <v/>
      </c>
    </row>
    <row r="4495" spans="2:34" x14ac:dyDescent="0.3">
      <c r="B4495" s="127" t="str">
        <f t="shared" si="505"/>
        <v/>
      </c>
      <c r="C4495" s="127" t="str">
        <f t="shared" si="506"/>
        <v/>
      </c>
      <c r="E4495" s="159"/>
      <c r="F4495" s="148" t="str">
        <f>IFERROR(VLOOKUP(CONCATENATE(G4495,E4495),LOTES!$A$6:$D$1002,4,0),"")</f>
        <v/>
      </c>
      <c r="H4495" s="136" t="str">
        <f>IFERROR(VLOOKUP(CONCATENATE(G4495,E4495),LOTES!$A$6:$F$1000,6,0),"")</f>
        <v/>
      </c>
      <c r="I4495" s="132" t="str">
        <f t="shared" si="509"/>
        <v/>
      </c>
      <c r="R4495" s="132" t="str">
        <f>IFERROR(VLOOKUP(Q4495,PROVEEDORES!$A$2:$B$100,2,0),"")</f>
        <v/>
      </c>
      <c r="U4495" s="127" t="str">
        <f>IFERROR(VLOOKUP(V4495,TRANSPORTE!$A$4:$B$99,2,0),"")</f>
        <v/>
      </c>
      <c r="Y4495" s="127" t="str">
        <f>IFERROR(VLOOKUP(V4495,TRANSPORTE!$A$4:$C$99,3,0),"")</f>
        <v/>
      </c>
      <c r="Z4495" s="127" t="str">
        <f>IFERROR(VLOOKUP(V4495,TRANSPORTE!$A$4:$D$99,4,0),"")</f>
        <v/>
      </c>
      <c r="AA4495" s="127" t="str">
        <f>IFERROR(VLOOKUP(V4495,TRANSPORTE!$A$4:$E$99,5,0),"")</f>
        <v/>
      </c>
      <c r="AB4495" s="127" t="str">
        <f t="shared" si="511"/>
        <v/>
      </c>
      <c r="AC4495" s="127" t="str">
        <f t="shared" si="510"/>
        <v/>
      </c>
      <c r="AE4495" s="132" t="str">
        <f t="shared" si="508"/>
        <v/>
      </c>
      <c r="AH4495" s="127" t="str">
        <f t="shared" si="507"/>
        <v/>
      </c>
    </row>
    <row r="4496" spans="2:34" x14ac:dyDescent="0.3">
      <c r="B4496" s="127" t="str">
        <f t="shared" si="505"/>
        <v/>
      </c>
      <c r="C4496" s="127" t="str">
        <f t="shared" si="506"/>
        <v/>
      </c>
      <c r="E4496" s="159"/>
      <c r="F4496" s="148" t="str">
        <f>IFERROR(VLOOKUP(CONCATENATE(G4496,E4496),LOTES!$A$6:$D$1002,4,0),"")</f>
        <v/>
      </c>
      <c r="H4496" s="136" t="str">
        <f>IFERROR(VLOOKUP(CONCATENATE(G4496,E4496),LOTES!$A$6:$F$1000,6,0),"")</f>
        <v/>
      </c>
      <c r="I4496" s="132" t="str">
        <f t="shared" si="509"/>
        <v/>
      </c>
      <c r="R4496" s="132" t="str">
        <f>IFERROR(VLOOKUP(Q4496,PROVEEDORES!$A$2:$B$100,2,0),"")</f>
        <v/>
      </c>
      <c r="U4496" s="127" t="str">
        <f>IFERROR(VLOOKUP(V4496,TRANSPORTE!$A$4:$B$99,2,0),"")</f>
        <v/>
      </c>
      <c r="Y4496" s="127" t="str">
        <f>IFERROR(VLOOKUP(V4496,TRANSPORTE!$A$4:$C$99,3,0),"")</f>
        <v/>
      </c>
      <c r="Z4496" s="127" t="str">
        <f>IFERROR(VLOOKUP(V4496,TRANSPORTE!$A$4:$D$99,4,0),"")</f>
        <v/>
      </c>
      <c r="AA4496" s="127" t="str">
        <f>IFERROR(VLOOKUP(V4496,TRANSPORTE!$A$4:$E$99,5,0),"")</f>
        <v/>
      </c>
      <c r="AB4496" s="127" t="str">
        <f t="shared" si="511"/>
        <v/>
      </c>
      <c r="AC4496" s="127" t="str">
        <f t="shared" si="510"/>
        <v/>
      </c>
      <c r="AE4496" s="132" t="str">
        <f t="shared" si="508"/>
        <v/>
      </c>
      <c r="AH4496" s="127" t="str">
        <f t="shared" si="507"/>
        <v/>
      </c>
    </row>
    <row r="4497" spans="2:34" x14ac:dyDescent="0.3">
      <c r="B4497" s="127" t="str">
        <f t="shared" si="505"/>
        <v/>
      </c>
      <c r="C4497" s="127" t="str">
        <f t="shared" si="506"/>
        <v/>
      </c>
      <c r="E4497" s="159"/>
      <c r="F4497" s="148" t="str">
        <f>IFERROR(VLOOKUP(CONCATENATE(G4497,E4497),LOTES!$A$6:$D$1002,4,0),"")</f>
        <v/>
      </c>
      <c r="H4497" s="136" t="str">
        <f>IFERROR(VLOOKUP(CONCATENATE(G4497,E4497),LOTES!$A$6:$F$1000,6,0),"")</f>
        <v/>
      </c>
      <c r="I4497" s="132" t="str">
        <f t="shared" si="509"/>
        <v/>
      </c>
      <c r="R4497" s="132" t="str">
        <f>IFERROR(VLOOKUP(Q4497,PROVEEDORES!$A$2:$B$100,2,0),"")</f>
        <v/>
      </c>
      <c r="U4497" s="127" t="str">
        <f>IFERROR(VLOOKUP(V4497,TRANSPORTE!$A$4:$B$99,2,0),"")</f>
        <v/>
      </c>
      <c r="Y4497" s="127" t="str">
        <f>IFERROR(VLOOKUP(V4497,TRANSPORTE!$A$4:$C$99,3,0),"")</f>
        <v/>
      </c>
      <c r="Z4497" s="127" t="str">
        <f>IFERROR(VLOOKUP(V4497,TRANSPORTE!$A$4:$D$99,4,0),"")</f>
        <v/>
      </c>
      <c r="AA4497" s="127" t="str">
        <f>IFERROR(VLOOKUP(V4497,TRANSPORTE!$A$4:$E$99,5,0),"")</f>
        <v/>
      </c>
      <c r="AB4497" s="127" t="str">
        <f t="shared" si="511"/>
        <v/>
      </c>
      <c r="AC4497" s="127" t="str">
        <f t="shared" si="510"/>
        <v/>
      </c>
      <c r="AE4497" s="132" t="str">
        <f t="shared" si="508"/>
        <v/>
      </c>
      <c r="AH4497" s="127" t="str">
        <f t="shared" si="507"/>
        <v/>
      </c>
    </row>
    <row r="4498" spans="2:34" x14ac:dyDescent="0.3">
      <c r="B4498" s="127" t="str">
        <f t="shared" si="505"/>
        <v/>
      </c>
      <c r="C4498" s="127" t="str">
        <f t="shared" si="506"/>
        <v/>
      </c>
      <c r="E4498" s="159"/>
      <c r="F4498" s="148" t="str">
        <f>IFERROR(VLOOKUP(CONCATENATE(G4498,E4498),LOTES!$A$6:$D$1002,4,0),"")</f>
        <v/>
      </c>
      <c r="H4498" s="136" t="str">
        <f>IFERROR(VLOOKUP(CONCATENATE(G4498,E4498),LOTES!$A$6:$F$1000,6,0),"")</f>
        <v/>
      </c>
      <c r="I4498" s="132" t="str">
        <f t="shared" si="509"/>
        <v/>
      </c>
      <c r="R4498" s="132" t="str">
        <f>IFERROR(VLOOKUP(Q4498,PROVEEDORES!$A$2:$B$100,2,0),"")</f>
        <v/>
      </c>
      <c r="U4498" s="127" t="str">
        <f>IFERROR(VLOOKUP(V4498,TRANSPORTE!$A$4:$B$99,2,0),"")</f>
        <v/>
      </c>
      <c r="Y4498" s="127" t="str">
        <f>IFERROR(VLOOKUP(V4498,TRANSPORTE!$A$4:$C$99,3,0),"")</f>
        <v/>
      </c>
      <c r="Z4498" s="127" t="str">
        <f>IFERROR(VLOOKUP(V4498,TRANSPORTE!$A$4:$D$99,4,0),"")</f>
        <v/>
      </c>
      <c r="AA4498" s="127" t="str">
        <f>IFERROR(VLOOKUP(V4498,TRANSPORTE!$A$4:$E$99,5,0),"")</f>
        <v/>
      </c>
      <c r="AB4498" s="127" t="str">
        <f t="shared" si="511"/>
        <v/>
      </c>
      <c r="AC4498" s="127" t="str">
        <f t="shared" si="510"/>
        <v/>
      </c>
      <c r="AE4498" s="132" t="str">
        <f t="shared" si="508"/>
        <v/>
      </c>
      <c r="AH4498" s="127" t="str">
        <f t="shared" si="507"/>
        <v/>
      </c>
    </row>
    <row r="4499" spans="2:34" x14ac:dyDescent="0.3">
      <c r="B4499" s="127" t="str">
        <f t="shared" si="505"/>
        <v/>
      </c>
      <c r="C4499" s="127" t="str">
        <f t="shared" si="506"/>
        <v/>
      </c>
      <c r="E4499" s="159"/>
      <c r="F4499" s="148" t="str">
        <f>IFERROR(VLOOKUP(CONCATENATE(G4499,E4499),LOTES!$A$6:$D$1002,4,0),"")</f>
        <v/>
      </c>
      <c r="H4499" s="136" t="str">
        <f>IFERROR(VLOOKUP(CONCATENATE(G4499,E4499),LOTES!$A$6:$F$1000,6,0),"")</f>
        <v/>
      </c>
      <c r="I4499" s="132" t="str">
        <f t="shared" si="509"/>
        <v/>
      </c>
      <c r="R4499" s="132" t="str">
        <f>IFERROR(VLOOKUP(Q4499,PROVEEDORES!$A$2:$B$100,2,0),"")</f>
        <v/>
      </c>
      <c r="U4499" s="127" t="str">
        <f>IFERROR(VLOOKUP(V4499,TRANSPORTE!$A$4:$B$99,2,0),"")</f>
        <v/>
      </c>
      <c r="Y4499" s="127" t="str">
        <f>IFERROR(VLOOKUP(V4499,TRANSPORTE!$A$4:$C$99,3,0),"")</f>
        <v/>
      </c>
      <c r="Z4499" s="127" t="str">
        <f>IFERROR(VLOOKUP(V4499,TRANSPORTE!$A$4:$D$99,4,0),"")</f>
        <v/>
      </c>
      <c r="AA4499" s="127" t="str">
        <f>IFERROR(VLOOKUP(V4499,TRANSPORTE!$A$4:$E$99,5,0),"")</f>
        <v/>
      </c>
      <c r="AB4499" s="127" t="str">
        <f t="shared" si="511"/>
        <v/>
      </c>
      <c r="AC4499" s="127" t="str">
        <f t="shared" si="510"/>
        <v/>
      </c>
      <c r="AE4499" s="132" t="str">
        <f t="shared" si="508"/>
        <v/>
      </c>
      <c r="AH4499" s="127" t="str">
        <f t="shared" si="507"/>
        <v/>
      </c>
    </row>
    <row r="4500" spans="2:34" x14ac:dyDescent="0.3">
      <c r="B4500" s="127" t="str">
        <f t="shared" si="505"/>
        <v/>
      </c>
      <c r="C4500" s="127" t="str">
        <f t="shared" si="506"/>
        <v/>
      </c>
      <c r="E4500" s="159"/>
      <c r="F4500" s="148" t="str">
        <f>IFERROR(VLOOKUP(CONCATENATE(G4500,E4500),LOTES!$A$6:$D$1002,4,0),"")</f>
        <v/>
      </c>
      <c r="H4500" s="136" t="str">
        <f>IFERROR(VLOOKUP(CONCATENATE(G4500,E4500),LOTES!$A$6:$F$1000,6,0),"")</f>
        <v/>
      </c>
      <c r="I4500" s="132" t="str">
        <f t="shared" si="509"/>
        <v/>
      </c>
      <c r="R4500" s="132" t="str">
        <f>IFERROR(VLOOKUP(Q4500,PROVEEDORES!$A$2:$B$100,2,0),"")</f>
        <v/>
      </c>
      <c r="U4500" s="127" t="str">
        <f>IFERROR(VLOOKUP(V4500,TRANSPORTE!$A$4:$B$99,2,0),"")</f>
        <v/>
      </c>
      <c r="Y4500" s="127" t="str">
        <f>IFERROR(VLOOKUP(V4500,TRANSPORTE!$A$4:$C$99,3,0),"")</f>
        <v/>
      </c>
      <c r="Z4500" s="127" t="str">
        <f>IFERROR(VLOOKUP(V4500,TRANSPORTE!$A$4:$D$99,4,0),"")</f>
        <v/>
      </c>
      <c r="AA4500" s="127" t="str">
        <f>IFERROR(VLOOKUP(V4500,TRANSPORTE!$A$4:$E$99,5,0),"")</f>
        <v/>
      </c>
      <c r="AB4500" s="127" t="str">
        <f t="shared" si="511"/>
        <v/>
      </c>
      <c r="AC4500" s="127" t="str">
        <f t="shared" si="510"/>
        <v/>
      </c>
      <c r="AE4500" s="132" t="str">
        <f t="shared" si="508"/>
        <v/>
      </c>
      <c r="AH4500" s="127" t="str">
        <f t="shared" si="507"/>
        <v/>
      </c>
    </row>
    <row r="4501" spans="2:34" x14ac:dyDescent="0.3">
      <c r="B4501" s="127" t="str">
        <f t="shared" si="505"/>
        <v/>
      </c>
      <c r="C4501" s="127" t="str">
        <f t="shared" si="506"/>
        <v/>
      </c>
      <c r="E4501" s="159"/>
      <c r="F4501" s="148" t="str">
        <f>IFERROR(VLOOKUP(CONCATENATE(G4501,E4501),LOTES!$A$6:$D$1002,4,0),"")</f>
        <v/>
      </c>
      <c r="H4501" s="136" t="str">
        <f>IFERROR(VLOOKUP(CONCATENATE(G4501,E4501),LOTES!$A$6:$F$1000,6,0),"")</f>
        <v/>
      </c>
      <c r="I4501" s="132" t="str">
        <f t="shared" si="509"/>
        <v/>
      </c>
      <c r="R4501" s="132" t="str">
        <f>IFERROR(VLOOKUP(Q4501,PROVEEDORES!$A$2:$B$100,2,0),"")</f>
        <v/>
      </c>
      <c r="U4501" s="127" t="str">
        <f>IFERROR(VLOOKUP(V4501,TRANSPORTE!$A$4:$B$99,2,0),"")</f>
        <v/>
      </c>
      <c r="Y4501" s="127" t="str">
        <f>IFERROR(VLOOKUP(V4501,TRANSPORTE!$A$4:$C$99,3,0),"")</f>
        <v/>
      </c>
      <c r="Z4501" s="127" t="str">
        <f>IFERROR(VLOOKUP(V4501,TRANSPORTE!$A$4:$D$99,4,0),"")</f>
        <v/>
      </c>
      <c r="AA4501" s="127" t="str">
        <f>IFERROR(VLOOKUP(V4501,TRANSPORTE!$A$4:$E$99,5,0),"")</f>
        <v/>
      </c>
      <c r="AB4501" s="127" t="str">
        <f t="shared" si="511"/>
        <v/>
      </c>
      <c r="AC4501" s="127" t="str">
        <f t="shared" si="510"/>
        <v/>
      </c>
      <c r="AE4501" s="132" t="str">
        <f t="shared" si="508"/>
        <v/>
      </c>
      <c r="AH4501" s="127" t="str">
        <f t="shared" si="507"/>
        <v/>
      </c>
    </row>
    <row r="4502" spans="2:34" x14ac:dyDescent="0.3">
      <c r="B4502" s="127" t="str">
        <f t="shared" si="505"/>
        <v/>
      </c>
      <c r="C4502" s="127" t="str">
        <f t="shared" si="506"/>
        <v/>
      </c>
      <c r="E4502" s="159"/>
      <c r="F4502" s="148" t="str">
        <f>IFERROR(VLOOKUP(CONCATENATE(G4502,E4502),LOTES!$A$6:$D$1002,4,0),"")</f>
        <v/>
      </c>
      <c r="H4502" s="136" t="str">
        <f>IFERROR(VLOOKUP(CONCATENATE(G4502,E4502),LOTES!$A$6:$F$1000,6,0),"")</f>
        <v/>
      </c>
      <c r="I4502" s="132" t="str">
        <f t="shared" si="509"/>
        <v/>
      </c>
      <c r="R4502" s="132" t="str">
        <f>IFERROR(VLOOKUP(Q4502,PROVEEDORES!$A$2:$B$100,2,0),"")</f>
        <v/>
      </c>
      <c r="U4502" s="127" t="str">
        <f>IFERROR(VLOOKUP(V4502,TRANSPORTE!$A$4:$B$99,2,0),"")</f>
        <v/>
      </c>
      <c r="Y4502" s="127" t="str">
        <f>IFERROR(VLOOKUP(V4502,TRANSPORTE!$A$4:$C$99,3,0),"")</f>
        <v/>
      </c>
      <c r="Z4502" s="127" t="str">
        <f>IFERROR(VLOOKUP(V4502,TRANSPORTE!$A$4:$D$99,4,0),"")</f>
        <v/>
      </c>
      <c r="AA4502" s="127" t="str">
        <f>IFERROR(VLOOKUP(V4502,TRANSPORTE!$A$4:$E$99,5,0),"")</f>
        <v/>
      </c>
      <c r="AB4502" s="127" t="str">
        <f t="shared" si="511"/>
        <v/>
      </c>
      <c r="AC4502" s="127" t="str">
        <f t="shared" si="510"/>
        <v/>
      </c>
      <c r="AE4502" s="132" t="str">
        <f t="shared" si="508"/>
        <v/>
      </c>
      <c r="AH4502" s="127" t="str">
        <f t="shared" si="507"/>
        <v/>
      </c>
    </row>
    <row r="4503" spans="2:34" x14ac:dyDescent="0.3">
      <c r="B4503" s="127" t="str">
        <f t="shared" si="505"/>
        <v/>
      </c>
      <c r="C4503" s="127" t="str">
        <f t="shared" si="506"/>
        <v/>
      </c>
      <c r="E4503" s="159"/>
      <c r="F4503" s="148" t="str">
        <f>IFERROR(VLOOKUP(CONCATENATE(G4503,E4503),LOTES!$A$6:$D$1002,4,0),"")</f>
        <v/>
      </c>
      <c r="H4503" s="136" t="str">
        <f>IFERROR(VLOOKUP(CONCATENATE(G4503,E4503),LOTES!$A$6:$F$1000,6,0),"")</f>
        <v/>
      </c>
      <c r="I4503" s="132" t="str">
        <f t="shared" si="509"/>
        <v/>
      </c>
      <c r="R4503" s="132" t="str">
        <f>IFERROR(VLOOKUP(Q4503,PROVEEDORES!$A$2:$B$100,2,0),"")</f>
        <v/>
      </c>
      <c r="U4503" s="127" t="str">
        <f>IFERROR(VLOOKUP(V4503,TRANSPORTE!$A$4:$B$99,2,0),"")</f>
        <v/>
      </c>
      <c r="Y4503" s="127" t="str">
        <f>IFERROR(VLOOKUP(V4503,TRANSPORTE!$A$4:$C$99,3,0),"")</f>
        <v/>
      </c>
      <c r="Z4503" s="127" t="str">
        <f>IFERROR(VLOOKUP(V4503,TRANSPORTE!$A$4:$D$99,4,0),"")</f>
        <v/>
      </c>
      <c r="AA4503" s="127" t="str">
        <f>IFERROR(VLOOKUP(V4503,TRANSPORTE!$A$4:$E$99,5,0),"")</f>
        <v/>
      </c>
      <c r="AB4503" s="127" t="str">
        <f t="shared" si="511"/>
        <v/>
      </c>
      <c r="AC4503" s="127" t="str">
        <f t="shared" si="510"/>
        <v/>
      </c>
      <c r="AE4503" s="132" t="str">
        <f t="shared" si="508"/>
        <v/>
      </c>
      <c r="AH4503" s="127" t="str">
        <f t="shared" si="507"/>
        <v/>
      </c>
    </row>
    <row r="4504" spans="2:34" x14ac:dyDescent="0.3">
      <c r="B4504" s="127" t="str">
        <f t="shared" si="505"/>
        <v/>
      </c>
      <c r="C4504" s="127" t="str">
        <f t="shared" si="506"/>
        <v/>
      </c>
      <c r="E4504" s="159"/>
      <c r="F4504" s="148" t="str">
        <f>IFERROR(VLOOKUP(CONCATENATE(G4504,E4504),LOTES!$A$6:$D$1002,4,0),"")</f>
        <v/>
      </c>
      <c r="H4504" s="136" t="str">
        <f>IFERROR(VLOOKUP(CONCATENATE(G4504,E4504),LOTES!$A$6:$F$1000,6,0),"")</f>
        <v/>
      </c>
      <c r="I4504" s="132" t="str">
        <f t="shared" si="509"/>
        <v/>
      </c>
      <c r="R4504" s="132" t="str">
        <f>IFERROR(VLOOKUP(Q4504,PROVEEDORES!$A$2:$B$100,2,0),"")</f>
        <v/>
      </c>
      <c r="U4504" s="127" t="str">
        <f>IFERROR(VLOOKUP(V4504,TRANSPORTE!$A$4:$B$99,2,0),"")</f>
        <v/>
      </c>
      <c r="Y4504" s="127" t="str">
        <f>IFERROR(VLOOKUP(V4504,TRANSPORTE!$A$4:$C$99,3,0),"")</f>
        <v/>
      </c>
      <c r="Z4504" s="127" t="str">
        <f>IFERROR(VLOOKUP(V4504,TRANSPORTE!$A$4:$D$99,4,0),"")</f>
        <v/>
      </c>
      <c r="AA4504" s="127" t="str">
        <f>IFERROR(VLOOKUP(V4504,TRANSPORTE!$A$4:$E$99,5,0),"")</f>
        <v/>
      </c>
      <c r="AB4504" s="127" t="str">
        <f t="shared" si="511"/>
        <v/>
      </c>
      <c r="AC4504" s="127" t="str">
        <f t="shared" si="510"/>
        <v/>
      </c>
      <c r="AE4504" s="132" t="str">
        <f t="shared" si="508"/>
        <v/>
      </c>
      <c r="AH4504" s="127" t="str">
        <f t="shared" si="507"/>
        <v/>
      </c>
    </row>
    <row r="4505" spans="2:34" x14ac:dyDescent="0.3">
      <c r="B4505" s="127" t="str">
        <f t="shared" si="505"/>
        <v/>
      </c>
      <c r="C4505" s="127" t="str">
        <f t="shared" si="506"/>
        <v/>
      </c>
      <c r="E4505" s="159"/>
      <c r="F4505" s="148" t="str">
        <f>IFERROR(VLOOKUP(CONCATENATE(G4505,E4505),LOTES!$A$6:$D$1002,4,0),"")</f>
        <v/>
      </c>
      <c r="H4505" s="136" t="str">
        <f>IFERROR(VLOOKUP(CONCATENATE(G4505,E4505),LOTES!$A$6:$F$1000,6,0),"")</f>
        <v/>
      </c>
      <c r="I4505" s="132" t="str">
        <f t="shared" si="509"/>
        <v/>
      </c>
      <c r="R4505" s="132" t="str">
        <f>IFERROR(VLOOKUP(Q4505,PROVEEDORES!$A$2:$B$100,2,0),"")</f>
        <v/>
      </c>
      <c r="U4505" s="127" t="str">
        <f>IFERROR(VLOOKUP(V4505,TRANSPORTE!$A$4:$B$99,2,0),"")</f>
        <v/>
      </c>
      <c r="Y4505" s="127" t="str">
        <f>IFERROR(VLOOKUP(V4505,TRANSPORTE!$A$4:$C$99,3,0),"")</f>
        <v/>
      </c>
      <c r="Z4505" s="127" t="str">
        <f>IFERROR(VLOOKUP(V4505,TRANSPORTE!$A$4:$D$99,4,0),"")</f>
        <v/>
      </c>
      <c r="AA4505" s="127" t="str">
        <f>IFERROR(VLOOKUP(V4505,TRANSPORTE!$A$4:$E$99,5,0),"")</f>
        <v/>
      </c>
      <c r="AB4505" s="127" t="str">
        <f t="shared" si="511"/>
        <v/>
      </c>
      <c r="AC4505" s="127" t="str">
        <f t="shared" si="510"/>
        <v/>
      </c>
      <c r="AE4505" s="132" t="str">
        <f t="shared" si="508"/>
        <v/>
      </c>
      <c r="AH4505" s="127" t="str">
        <f t="shared" si="507"/>
        <v/>
      </c>
    </row>
    <row r="4506" spans="2:34" x14ac:dyDescent="0.3">
      <c r="B4506" s="127" t="str">
        <f t="shared" si="505"/>
        <v/>
      </c>
      <c r="C4506" s="127" t="str">
        <f t="shared" si="506"/>
        <v/>
      </c>
      <c r="E4506" s="159"/>
      <c r="F4506" s="148" t="str">
        <f>IFERROR(VLOOKUP(CONCATENATE(G4506,E4506),LOTES!$A$6:$D$1002,4,0),"")</f>
        <v/>
      </c>
      <c r="H4506" s="136" t="str">
        <f>IFERROR(VLOOKUP(CONCATENATE(G4506,E4506),LOTES!$A$6:$F$1000,6,0),"")</f>
        <v/>
      </c>
      <c r="I4506" s="132" t="str">
        <f t="shared" si="509"/>
        <v/>
      </c>
      <c r="R4506" s="132" t="str">
        <f>IFERROR(VLOOKUP(Q4506,PROVEEDORES!$A$2:$B$100,2,0),"")</f>
        <v/>
      </c>
      <c r="U4506" s="127" t="str">
        <f>IFERROR(VLOOKUP(V4506,TRANSPORTE!$A$4:$B$99,2,0),"")</f>
        <v/>
      </c>
      <c r="Y4506" s="127" t="str">
        <f>IFERROR(VLOOKUP(V4506,TRANSPORTE!$A$4:$C$99,3,0),"")</f>
        <v/>
      </c>
      <c r="Z4506" s="127" t="str">
        <f>IFERROR(VLOOKUP(V4506,TRANSPORTE!$A$4:$D$99,4,0),"")</f>
        <v/>
      </c>
      <c r="AA4506" s="127" t="str">
        <f>IFERROR(VLOOKUP(V4506,TRANSPORTE!$A$4:$E$99,5,0),"")</f>
        <v/>
      </c>
      <c r="AB4506" s="127" t="str">
        <f t="shared" si="511"/>
        <v/>
      </c>
      <c r="AC4506" s="127" t="str">
        <f t="shared" si="510"/>
        <v/>
      </c>
      <c r="AE4506" s="132" t="str">
        <f t="shared" si="508"/>
        <v/>
      </c>
      <c r="AH4506" s="127" t="str">
        <f t="shared" si="507"/>
        <v/>
      </c>
    </row>
    <row r="4507" spans="2:34" x14ac:dyDescent="0.3">
      <c r="B4507" s="127" t="str">
        <f t="shared" si="505"/>
        <v/>
      </c>
      <c r="C4507" s="127" t="str">
        <f t="shared" si="506"/>
        <v/>
      </c>
      <c r="E4507" s="159"/>
      <c r="F4507" s="148" t="str">
        <f>IFERROR(VLOOKUP(CONCATENATE(G4507,E4507),LOTES!$A$6:$D$1002,4,0),"")</f>
        <v/>
      </c>
      <c r="H4507" s="136" t="str">
        <f>IFERROR(VLOOKUP(CONCATENATE(G4507,E4507),LOTES!$A$6:$F$1000,6,0),"")</f>
        <v/>
      </c>
      <c r="I4507" s="132" t="str">
        <f t="shared" si="509"/>
        <v/>
      </c>
      <c r="R4507" s="132" t="str">
        <f>IFERROR(VLOOKUP(Q4507,PROVEEDORES!$A$2:$B$100,2,0),"")</f>
        <v/>
      </c>
      <c r="U4507" s="127" t="str">
        <f>IFERROR(VLOOKUP(V4507,TRANSPORTE!$A$4:$B$99,2,0),"")</f>
        <v/>
      </c>
      <c r="Y4507" s="127" t="str">
        <f>IFERROR(VLOOKUP(V4507,TRANSPORTE!$A$4:$C$99,3,0),"")</f>
        <v/>
      </c>
      <c r="Z4507" s="127" t="str">
        <f>IFERROR(VLOOKUP(V4507,TRANSPORTE!$A$4:$D$99,4,0),"")</f>
        <v/>
      </c>
      <c r="AA4507" s="127" t="str">
        <f>IFERROR(VLOOKUP(V4507,TRANSPORTE!$A$4:$E$99,5,0),"")</f>
        <v/>
      </c>
      <c r="AB4507" s="127" t="str">
        <f t="shared" si="511"/>
        <v/>
      </c>
      <c r="AC4507" s="127" t="str">
        <f t="shared" si="510"/>
        <v/>
      </c>
      <c r="AE4507" s="132" t="str">
        <f t="shared" si="508"/>
        <v/>
      </c>
      <c r="AH4507" s="127" t="str">
        <f t="shared" si="507"/>
        <v/>
      </c>
    </row>
    <row r="4508" spans="2:34" x14ac:dyDescent="0.3">
      <c r="B4508" s="127" t="str">
        <f t="shared" si="505"/>
        <v/>
      </c>
      <c r="C4508" s="127" t="str">
        <f t="shared" si="506"/>
        <v/>
      </c>
      <c r="E4508" s="159"/>
      <c r="F4508" s="148" t="str">
        <f>IFERROR(VLOOKUP(CONCATENATE(G4508,E4508),LOTES!$A$6:$D$1002,4,0),"")</f>
        <v/>
      </c>
      <c r="H4508" s="136" t="str">
        <f>IFERROR(VLOOKUP(CONCATENATE(G4508,E4508),LOTES!$A$6:$F$1000,6,0),"")</f>
        <v/>
      </c>
      <c r="I4508" s="132" t="str">
        <f t="shared" si="509"/>
        <v/>
      </c>
      <c r="R4508" s="132" t="str">
        <f>IFERROR(VLOOKUP(Q4508,PROVEEDORES!$A$2:$B$100,2,0),"")</f>
        <v/>
      </c>
      <c r="U4508" s="127" t="str">
        <f>IFERROR(VLOOKUP(V4508,TRANSPORTE!$A$4:$B$99,2,0),"")</f>
        <v/>
      </c>
      <c r="Y4508" s="127" t="str">
        <f>IFERROR(VLOOKUP(V4508,TRANSPORTE!$A$4:$C$99,3,0),"")</f>
        <v/>
      </c>
      <c r="Z4508" s="127" t="str">
        <f>IFERROR(VLOOKUP(V4508,TRANSPORTE!$A$4:$D$99,4,0),"")</f>
        <v/>
      </c>
      <c r="AA4508" s="127" t="str">
        <f>IFERROR(VLOOKUP(V4508,TRANSPORTE!$A$4:$E$99,5,0),"")</f>
        <v/>
      </c>
      <c r="AB4508" s="127" t="str">
        <f t="shared" si="511"/>
        <v/>
      </c>
      <c r="AC4508" s="127" t="str">
        <f t="shared" si="510"/>
        <v/>
      </c>
      <c r="AE4508" s="132" t="str">
        <f t="shared" si="508"/>
        <v/>
      </c>
      <c r="AH4508" s="127" t="str">
        <f t="shared" si="507"/>
        <v/>
      </c>
    </row>
    <row r="4509" spans="2:34" x14ac:dyDescent="0.3">
      <c r="B4509" s="127" t="str">
        <f t="shared" si="505"/>
        <v/>
      </c>
      <c r="C4509" s="127" t="str">
        <f t="shared" si="506"/>
        <v/>
      </c>
      <c r="E4509" s="159"/>
      <c r="F4509" s="148" t="str">
        <f>IFERROR(VLOOKUP(CONCATENATE(G4509,E4509),LOTES!$A$6:$D$1002,4,0),"")</f>
        <v/>
      </c>
      <c r="H4509" s="136" t="str">
        <f>IFERROR(VLOOKUP(CONCATENATE(G4509,E4509),LOTES!$A$6:$F$1000,6,0),"")</f>
        <v/>
      </c>
      <c r="I4509" s="132" t="str">
        <f t="shared" si="509"/>
        <v/>
      </c>
      <c r="R4509" s="132" t="str">
        <f>IFERROR(VLOOKUP(Q4509,PROVEEDORES!$A$2:$B$100,2,0),"")</f>
        <v/>
      </c>
      <c r="U4509" s="127" t="str">
        <f>IFERROR(VLOOKUP(V4509,TRANSPORTE!$A$4:$B$99,2,0),"")</f>
        <v/>
      </c>
      <c r="Y4509" s="127" t="str">
        <f>IFERROR(VLOOKUP(V4509,TRANSPORTE!$A$4:$C$99,3,0),"")</f>
        <v/>
      </c>
      <c r="Z4509" s="127" t="str">
        <f>IFERROR(VLOOKUP(V4509,TRANSPORTE!$A$4:$D$99,4,0),"")</f>
        <v/>
      </c>
      <c r="AA4509" s="127" t="str">
        <f>IFERROR(VLOOKUP(V4509,TRANSPORTE!$A$4:$E$99,5,0),"")</f>
        <v/>
      </c>
      <c r="AB4509" s="127" t="str">
        <f t="shared" si="511"/>
        <v/>
      </c>
      <c r="AC4509" s="127" t="str">
        <f t="shared" si="510"/>
        <v/>
      </c>
      <c r="AE4509" s="132" t="str">
        <f t="shared" si="508"/>
        <v/>
      </c>
      <c r="AH4509" s="127" t="str">
        <f t="shared" si="507"/>
        <v/>
      </c>
    </row>
    <row r="4510" spans="2:34" x14ac:dyDescent="0.3">
      <c r="B4510" s="127" t="str">
        <f t="shared" si="505"/>
        <v/>
      </c>
      <c r="C4510" s="127" t="str">
        <f t="shared" si="506"/>
        <v/>
      </c>
      <c r="E4510" s="159"/>
      <c r="F4510" s="148" t="str">
        <f>IFERROR(VLOOKUP(CONCATENATE(G4510,E4510),LOTES!$A$6:$D$1002,4,0),"")</f>
        <v/>
      </c>
      <c r="H4510" s="136" t="str">
        <f>IFERROR(VLOOKUP(CONCATENATE(G4510,E4510),LOTES!$A$6:$F$1000,6,0),"")</f>
        <v/>
      </c>
      <c r="I4510" s="132" t="str">
        <f t="shared" si="509"/>
        <v/>
      </c>
      <c r="R4510" s="132" t="str">
        <f>IFERROR(VLOOKUP(Q4510,PROVEEDORES!$A$2:$B$100,2,0),"")</f>
        <v/>
      </c>
      <c r="U4510" s="127" t="str">
        <f>IFERROR(VLOOKUP(V4510,TRANSPORTE!$A$4:$B$99,2,0),"")</f>
        <v/>
      </c>
      <c r="Y4510" s="127" t="str">
        <f>IFERROR(VLOOKUP(V4510,TRANSPORTE!$A$4:$C$99,3,0),"")</f>
        <v/>
      </c>
      <c r="Z4510" s="127" t="str">
        <f>IFERROR(VLOOKUP(V4510,TRANSPORTE!$A$4:$D$99,4,0),"")</f>
        <v/>
      </c>
      <c r="AA4510" s="127" t="str">
        <f>IFERROR(VLOOKUP(V4510,TRANSPORTE!$A$4:$E$99,5,0),"")</f>
        <v/>
      </c>
      <c r="AB4510" s="127" t="str">
        <f t="shared" si="511"/>
        <v/>
      </c>
      <c r="AC4510" s="127" t="str">
        <f t="shared" si="510"/>
        <v/>
      </c>
      <c r="AE4510" s="132" t="str">
        <f t="shared" si="508"/>
        <v/>
      </c>
      <c r="AH4510" s="127" t="str">
        <f t="shared" si="507"/>
        <v/>
      </c>
    </row>
    <row r="4511" spans="2:34" x14ac:dyDescent="0.3">
      <c r="B4511" s="127" t="str">
        <f t="shared" si="505"/>
        <v/>
      </c>
      <c r="C4511" s="127" t="str">
        <f t="shared" si="506"/>
        <v/>
      </c>
      <c r="E4511" s="159"/>
      <c r="F4511" s="148" t="str">
        <f>IFERROR(VLOOKUP(CONCATENATE(G4511,E4511),LOTES!$A$6:$D$1002,4,0),"")</f>
        <v/>
      </c>
      <c r="H4511" s="136" t="str">
        <f>IFERROR(VLOOKUP(CONCATENATE(G4511,E4511),LOTES!$A$6:$F$1000,6,0),"")</f>
        <v/>
      </c>
      <c r="I4511" s="132" t="str">
        <f t="shared" si="509"/>
        <v/>
      </c>
      <c r="R4511" s="132" t="str">
        <f>IFERROR(VLOOKUP(Q4511,PROVEEDORES!$A$2:$B$100,2,0),"")</f>
        <v/>
      </c>
      <c r="U4511" s="127" t="str">
        <f>IFERROR(VLOOKUP(V4511,TRANSPORTE!$A$4:$B$99,2,0),"")</f>
        <v/>
      </c>
      <c r="Y4511" s="127" t="str">
        <f>IFERROR(VLOOKUP(V4511,TRANSPORTE!$A$4:$C$99,3,0),"")</f>
        <v/>
      </c>
      <c r="Z4511" s="127" t="str">
        <f>IFERROR(VLOOKUP(V4511,TRANSPORTE!$A$4:$D$99,4,0),"")</f>
        <v/>
      </c>
      <c r="AA4511" s="127" t="str">
        <f>IFERROR(VLOOKUP(V4511,TRANSPORTE!$A$4:$E$99,5,0),"")</f>
        <v/>
      </c>
      <c r="AB4511" s="127" t="str">
        <f t="shared" si="511"/>
        <v/>
      </c>
      <c r="AC4511" s="127" t="str">
        <f t="shared" si="510"/>
        <v/>
      </c>
      <c r="AE4511" s="132" t="str">
        <f t="shared" si="508"/>
        <v/>
      </c>
      <c r="AH4511" s="127" t="str">
        <f t="shared" si="507"/>
        <v/>
      </c>
    </row>
    <row r="4512" spans="2:34" x14ac:dyDescent="0.3">
      <c r="B4512" s="127" t="str">
        <f t="shared" si="505"/>
        <v/>
      </c>
      <c r="C4512" s="127" t="str">
        <f t="shared" si="506"/>
        <v/>
      </c>
      <c r="E4512" s="159"/>
      <c r="F4512" s="148" t="str">
        <f>IFERROR(VLOOKUP(CONCATENATE(G4512,E4512),LOTES!$A$6:$D$1002,4,0),"")</f>
        <v/>
      </c>
      <c r="H4512" s="136" t="str">
        <f>IFERROR(VLOOKUP(CONCATENATE(G4512,E4512),LOTES!$A$6:$F$1000,6,0),"")</f>
        <v/>
      </c>
      <c r="I4512" s="132" t="str">
        <f t="shared" si="509"/>
        <v/>
      </c>
      <c r="R4512" s="132" t="str">
        <f>IFERROR(VLOOKUP(Q4512,PROVEEDORES!$A$2:$B$100,2,0),"")</f>
        <v/>
      </c>
      <c r="U4512" s="127" t="str">
        <f>IFERROR(VLOOKUP(V4512,TRANSPORTE!$A$4:$B$99,2,0),"")</f>
        <v/>
      </c>
      <c r="Y4512" s="127" t="str">
        <f>IFERROR(VLOOKUP(V4512,TRANSPORTE!$A$4:$C$99,3,0),"")</f>
        <v/>
      </c>
      <c r="Z4512" s="127" t="str">
        <f>IFERROR(VLOOKUP(V4512,TRANSPORTE!$A$4:$D$99,4,0),"")</f>
        <v/>
      </c>
      <c r="AA4512" s="127" t="str">
        <f>IFERROR(VLOOKUP(V4512,TRANSPORTE!$A$4:$E$99,5,0),"")</f>
        <v/>
      </c>
      <c r="AB4512" s="127" t="str">
        <f t="shared" si="511"/>
        <v/>
      </c>
      <c r="AC4512" s="127" t="str">
        <f t="shared" si="510"/>
        <v/>
      </c>
      <c r="AE4512" s="132" t="str">
        <f t="shared" si="508"/>
        <v/>
      </c>
      <c r="AH4512" s="127" t="str">
        <f t="shared" si="507"/>
        <v/>
      </c>
    </row>
    <row r="4513" spans="2:34" x14ac:dyDescent="0.3">
      <c r="B4513" s="127" t="str">
        <f t="shared" si="505"/>
        <v/>
      </c>
      <c r="C4513" s="127" t="str">
        <f t="shared" si="506"/>
        <v/>
      </c>
      <c r="E4513" s="159"/>
      <c r="F4513" s="148" t="str">
        <f>IFERROR(VLOOKUP(CONCATENATE(G4513,E4513),LOTES!$A$6:$D$1002,4,0),"")</f>
        <v/>
      </c>
      <c r="H4513" s="136" t="str">
        <f>IFERROR(VLOOKUP(CONCATENATE(G4513,E4513),LOTES!$A$6:$F$1000,6,0),"")</f>
        <v/>
      </c>
      <c r="I4513" s="132" t="str">
        <f t="shared" si="509"/>
        <v/>
      </c>
      <c r="R4513" s="132" t="str">
        <f>IFERROR(VLOOKUP(Q4513,PROVEEDORES!$A$2:$B$100,2,0),"")</f>
        <v/>
      </c>
      <c r="U4513" s="127" t="str">
        <f>IFERROR(VLOOKUP(V4513,TRANSPORTE!$A$4:$B$99,2,0),"")</f>
        <v/>
      </c>
      <c r="Y4513" s="127" t="str">
        <f>IFERROR(VLOOKUP(V4513,TRANSPORTE!$A$4:$C$99,3,0),"")</f>
        <v/>
      </c>
      <c r="Z4513" s="127" t="str">
        <f>IFERROR(VLOOKUP(V4513,TRANSPORTE!$A$4:$D$99,4,0),"")</f>
        <v/>
      </c>
      <c r="AA4513" s="127" t="str">
        <f>IFERROR(VLOOKUP(V4513,TRANSPORTE!$A$4:$E$99,5,0),"")</f>
        <v/>
      </c>
      <c r="AB4513" s="127" t="str">
        <f t="shared" si="511"/>
        <v/>
      </c>
      <c r="AC4513" s="127" t="str">
        <f t="shared" si="510"/>
        <v/>
      </c>
      <c r="AE4513" s="132" t="str">
        <f t="shared" si="508"/>
        <v/>
      </c>
      <c r="AH4513" s="127" t="str">
        <f t="shared" si="507"/>
        <v/>
      </c>
    </row>
    <row r="4514" spans="2:34" x14ac:dyDescent="0.3">
      <c r="B4514" s="127" t="str">
        <f t="shared" si="505"/>
        <v/>
      </c>
      <c r="C4514" s="127" t="str">
        <f t="shared" si="506"/>
        <v/>
      </c>
      <c r="E4514" s="159"/>
      <c r="F4514" s="148" t="str">
        <f>IFERROR(VLOOKUP(CONCATENATE(G4514,E4514),LOTES!$A$6:$D$1002,4,0),"")</f>
        <v/>
      </c>
      <c r="H4514" s="136" t="str">
        <f>IFERROR(VLOOKUP(CONCATENATE(G4514,E4514),LOTES!$A$6:$F$1000,6,0),"")</f>
        <v/>
      </c>
      <c r="I4514" s="132" t="str">
        <f t="shared" si="509"/>
        <v/>
      </c>
      <c r="R4514" s="132" t="str">
        <f>IFERROR(VLOOKUP(Q4514,PROVEEDORES!$A$2:$B$100,2,0),"")</f>
        <v/>
      </c>
      <c r="U4514" s="127" t="str">
        <f>IFERROR(VLOOKUP(V4514,TRANSPORTE!$A$4:$B$99,2,0),"")</f>
        <v/>
      </c>
      <c r="Y4514" s="127" t="str">
        <f>IFERROR(VLOOKUP(V4514,TRANSPORTE!$A$4:$C$99,3,0),"")</f>
        <v/>
      </c>
      <c r="Z4514" s="127" t="str">
        <f>IFERROR(VLOOKUP(V4514,TRANSPORTE!$A$4:$D$99,4,0),"")</f>
        <v/>
      </c>
      <c r="AA4514" s="127" t="str">
        <f>IFERROR(VLOOKUP(V4514,TRANSPORTE!$A$4:$E$99,5,0),"")</f>
        <v/>
      </c>
      <c r="AB4514" s="127" t="str">
        <f t="shared" si="511"/>
        <v/>
      </c>
      <c r="AC4514" s="127" t="str">
        <f t="shared" si="510"/>
        <v/>
      </c>
      <c r="AE4514" s="132" t="str">
        <f t="shared" si="508"/>
        <v/>
      </c>
      <c r="AH4514" s="127" t="str">
        <f t="shared" si="507"/>
        <v/>
      </c>
    </row>
    <row r="4515" spans="2:34" x14ac:dyDescent="0.3">
      <c r="B4515" s="127" t="str">
        <f t="shared" si="505"/>
        <v/>
      </c>
      <c r="C4515" s="127" t="str">
        <f t="shared" si="506"/>
        <v/>
      </c>
      <c r="E4515" s="159"/>
      <c r="F4515" s="148" t="str">
        <f>IFERROR(VLOOKUP(CONCATENATE(G4515,E4515),LOTES!$A$6:$D$1002,4,0),"")</f>
        <v/>
      </c>
      <c r="H4515" s="136" t="str">
        <f>IFERROR(VLOOKUP(CONCATENATE(G4515,E4515),LOTES!$A$6:$F$1000,6,0),"")</f>
        <v/>
      </c>
      <c r="I4515" s="132" t="str">
        <f t="shared" si="509"/>
        <v/>
      </c>
      <c r="R4515" s="132" t="str">
        <f>IFERROR(VLOOKUP(Q4515,PROVEEDORES!$A$2:$B$100,2,0),"")</f>
        <v/>
      </c>
      <c r="U4515" s="127" t="str">
        <f>IFERROR(VLOOKUP(V4515,TRANSPORTE!$A$4:$B$99,2,0),"")</f>
        <v/>
      </c>
      <c r="Y4515" s="127" t="str">
        <f>IFERROR(VLOOKUP(V4515,TRANSPORTE!$A$4:$C$99,3,0),"")</f>
        <v/>
      </c>
      <c r="Z4515" s="127" t="str">
        <f>IFERROR(VLOOKUP(V4515,TRANSPORTE!$A$4:$D$99,4,0),"")</f>
        <v/>
      </c>
      <c r="AA4515" s="127" t="str">
        <f>IFERROR(VLOOKUP(V4515,TRANSPORTE!$A$4:$E$99,5,0),"")</f>
        <v/>
      </c>
      <c r="AB4515" s="127" t="str">
        <f t="shared" si="511"/>
        <v/>
      </c>
      <c r="AC4515" s="127" t="str">
        <f t="shared" si="510"/>
        <v/>
      </c>
      <c r="AE4515" s="132" t="str">
        <f t="shared" si="508"/>
        <v/>
      </c>
      <c r="AH4515" s="127" t="str">
        <f t="shared" si="507"/>
        <v/>
      </c>
    </row>
    <row r="4516" spans="2:34" x14ac:dyDescent="0.3">
      <c r="B4516" s="127" t="str">
        <f t="shared" si="505"/>
        <v/>
      </c>
      <c r="C4516" s="127" t="str">
        <f t="shared" si="506"/>
        <v/>
      </c>
      <c r="E4516" s="159"/>
      <c r="F4516" s="148" t="str">
        <f>IFERROR(VLOOKUP(CONCATENATE(G4516,E4516),LOTES!$A$6:$D$1002,4,0),"")</f>
        <v/>
      </c>
      <c r="H4516" s="136" t="str">
        <f>IFERROR(VLOOKUP(CONCATENATE(G4516,E4516),LOTES!$A$6:$F$1000,6,0),"")</f>
        <v/>
      </c>
      <c r="I4516" s="132" t="str">
        <f t="shared" si="509"/>
        <v/>
      </c>
      <c r="R4516" s="132" t="str">
        <f>IFERROR(VLOOKUP(Q4516,PROVEEDORES!$A$2:$B$100,2,0),"")</f>
        <v/>
      </c>
      <c r="U4516" s="127" t="str">
        <f>IFERROR(VLOOKUP(V4516,TRANSPORTE!$A$4:$B$99,2,0),"")</f>
        <v/>
      </c>
      <c r="Y4516" s="127" t="str">
        <f>IFERROR(VLOOKUP(V4516,TRANSPORTE!$A$4:$C$99,3,0),"")</f>
        <v/>
      </c>
      <c r="Z4516" s="127" t="str">
        <f>IFERROR(VLOOKUP(V4516,TRANSPORTE!$A$4:$D$99,4,0),"")</f>
        <v/>
      </c>
      <c r="AA4516" s="127" t="str">
        <f>IFERROR(VLOOKUP(V4516,TRANSPORTE!$A$4:$E$99,5,0),"")</f>
        <v/>
      </c>
      <c r="AB4516" s="127" t="str">
        <f t="shared" si="511"/>
        <v/>
      </c>
      <c r="AC4516" s="127" t="str">
        <f t="shared" si="510"/>
        <v/>
      </c>
      <c r="AE4516" s="132" t="str">
        <f t="shared" si="508"/>
        <v/>
      </c>
      <c r="AH4516" s="127" t="str">
        <f t="shared" si="507"/>
        <v/>
      </c>
    </row>
    <row r="4517" spans="2:34" x14ac:dyDescent="0.3">
      <c r="B4517" s="127" t="str">
        <f t="shared" si="505"/>
        <v/>
      </c>
      <c r="C4517" s="127" t="str">
        <f t="shared" si="506"/>
        <v/>
      </c>
      <c r="E4517" s="159"/>
      <c r="F4517" s="148" t="str">
        <f>IFERROR(VLOOKUP(CONCATENATE(G4517,E4517),LOTES!$A$6:$D$1002,4,0),"")</f>
        <v/>
      </c>
      <c r="H4517" s="136" t="str">
        <f>IFERROR(VLOOKUP(CONCATENATE(G4517,E4517),LOTES!$A$6:$F$1000,6,0),"")</f>
        <v/>
      </c>
      <c r="I4517" s="132" t="str">
        <f t="shared" si="509"/>
        <v/>
      </c>
      <c r="R4517" s="132" t="str">
        <f>IFERROR(VLOOKUP(Q4517,PROVEEDORES!$A$2:$B$100,2,0),"")</f>
        <v/>
      </c>
      <c r="U4517" s="127" t="str">
        <f>IFERROR(VLOOKUP(V4517,TRANSPORTE!$A$4:$B$99,2,0),"")</f>
        <v/>
      </c>
      <c r="Y4517" s="127" t="str">
        <f>IFERROR(VLOOKUP(V4517,TRANSPORTE!$A$4:$C$99,3,0),"")</f>
        <v/>
      </c>
      <c r="Z4517" s="127" t="str">
        <f>IFERROR(VLOOKUP(V4517,TRANSPORTE!$A$4:$D$99,4,0),"")</f>
        <v/>
      </c>
      <c r="AA4517" s="127" t="str">
        <f>IFERROR(VLOOKUP(V4517,TRANSPORTE!$A$4:$E$99,5,0),"")</f>
        <v/>
      </c>
      <c r="AB4517" s="127" t="str">
        <f t="shared" si="511"/>
        <v/>
      </c>
      <c r="AC4517" s="127" t="str">
        <f t="shared" si="510"/>
        <v/>
      </c>
      <c r="AE4517" s="132" t="str">
        <f t="shared" si="508"/>
        <v/>
      </c>
      <c r="AH4517" s="127" t="str">
        <f t="shared" si="507"/>
        <v/>
      </c>
    </row>
    <row r="4518" spans="2:34" x14ac:dyDescent="0.3">
      <c r="B4518" s="127" t="str">
        <f t="shared" si="505"/>
        <v/>
      </c>
      <c r="C4518" s="127" t="str">
        <f t="shared" si="506"/>
        <v/>
      </c>
      <c r="E4518" s="159"/>
      <c r="F4518" s="148" t="str">
        <f>IFERROR(VLOOKUP(CONCATENATE(G4518,E4518),LOTES!$A$6:$D$1002,4,0),"")</f>
        <v/>
      </c>
      <c r="H4518" s="136" t="str">
        <f>IFERROR(VLOOKUP(CONCATENATE(G4518,E4518),LOTES!$A$6:$F$1000,6,0),"")</f>
        <v/>
      </c>
      <c r="I4518" s="132" t="str">
        <f t="shared" si="509"/>
        <v/>
      </c>
      <c r="R4518" s="132" t="str">
        <f>IFERROR(VLOOKUP(Q4518,PROVEEDORES!$A$2:$B$100,2,0),"")</f>
        <v/>
      </c>
      <c r="U4518" s="127" t="str">
        <f>IFERROR(VLOOKUP(V4518,TRANSPORTE!$A$4:$B$99,2,0),"")</f>
        <v/>
      </c>
      <c r="Y4518" s="127" t="str">
        <f>IFERROR(VLOOKUP(V4518,TRANSPORTE!$A$4:$C$99,3,0),"")</f>
        <v/>
      </c>
      <c r="Z4518" s="127" t="str">
        <f>IFERROR(VLOOKUP(V4518,TRANSPORTE!$A$4:$D$99,4,0),"")</f>
        <v/>
      </c>
      <c r="AA4518" s="127" t="str">
        <f>IFERROR(VLOOKUP(V4518,TRANSPORTE!$A$4:$E$99,5,0),"")</f>
        <v/>
      </c>
      <c r="AB4518" s="127" t="str">
        <f t="shared" si="511"/>
        <v/>
      </c>
      <c r="AC4518" s="127" t="str">
        <f t="shared" si="510"/>
        <v/>
      </c>
      <c r="AE4518" s="132" t="str">
        <f t="shared" si="508"/>
        <v/>
      </c>
      <c r="AH4518" s="127" t="str">
        <f t="shared" si="507"/>
        <v/>
      </c>
    </row>
    <row r="4519" spans="2:34" x14ac:dyDescent="0.3">
      <c r="B4519" s="127" t="str">
        <f t="shared" si="505"/>
        <v/>
      </c>
      <c r="C4519" s="127" t="str">
        <f t="shared" si="506"/>
        <v/>
      </c>
      <c r="E4519" s="159"/>
      <c r="F4519" s="148" t="str">
        <f>IFERROR(VLOOKUP(CONCATENATE(G4519,E4519),LOTES!$A$6:$D$1002,4,0),"")</f>
        <v/>
      </c>
      <c r="H4519" s="136" t="str">
        <f>IFERROR(VLOOKUP(CONCATENATE(G4519,E4519),LOTES!$A$6:$F$1000,6,0),"")</f>
        <v/>
      </c>
      <c r="I4519" s="132" t="str">
        <f t="shared" si="509"/>
        <v/>
      </c>
      <c r="R4519" s="132" t="str">
        <f>IFERROR(VLOOKUP(Q4519,PROVEEDORES!$A$2:$B$100,2,0),"")</f>
        <v/>
      </c>
      <c r="U4519" s="127" t="str">
        <f>IFERROR(VLOOKUP(V4519,TRANSPORTE!$A$4:$B$99,2,0),"")</f>
        <v/>
      </c>
      <c r="Y4519" s="127" t="str">
        <f>IFERROR(VLOOKUP(V4519,TRANSPORTE!$A$4:$C$99,3,0),"")</f>
        <v/>
      </c>
      <c r="Z4519" s="127" t="str">
        <f>IFERROR(VLOOKUP(V4519,TRANSPORTE!$A$4:$D$99,4,0),"")</f>
        <v/>
      </c>
      <c r="AA4519" s="127" t="str">
        <f>IFERROR(VLOOKUP(V4519,TRANSPORTE!$A$4:$E$99,5,0),"")</f>
        <v/>
      </c>
      <c r="AB4519" s="127" t="str">
        <f t="shared" si="511"/>
        <v/>
      </c>
      <c r="AC4519" s="127" t="str">
        <f t="shared" si="510"/>
        <v/>
      </c>
      <c r="AE4519" s="132" t="str">
        <f t="shared" si="508"/>
        <v/>
      </c>
      <c r="AH4519" s="127" t="str">
        <f t="shared" si="507"/>
        <v/>
      </c>
    </row>
    <row r="4520" spans="2:34" x14ac:dyDescent="0.3">
      <c r="B4520" s="127" t="str">
        <f t="shared" si="505"/>
        <v/>
      </c>
      <c r="C4520" s="127" t="str">
        <f t="shared" si="506"/>
        <v/>
      </c>
      <c r="E4520" s="159"/>
      <c r="F4520" s="148" t="str">
        <f>IFERROR(VLOOKUP(CONCATENATE(G4520,E4520),LOTES!$A$6:$D$1002,4,0),"")</f>
        <v/>
      </c>
      <c r="H4520" s="136" t="str">
        <f>IFERROR(VLOOKUP(CONCATENATE(G4520,E4520),LOTES!$A$6:$F$1000,6,0),"")</f>
        <v/>
      </c>
      <c r="I4520" s="132" t="str">
        <f t="shared" si="509"/>
        <v/>
      </c>
      <c r="R4520" s="132" t="str">
        <f>IFERROR(VLOOKUP(Q4520,PROVEEDORES!$A$2:$B$100,2,0),"")</f>
        <v/>
      </c>
      <c r="U4520" s="127" t="str">
        <f>IFERROR(VLOOKUP(V4520,TRANSPORTE!$A$4:$B$99,2,0),"")</f>
        <v/>
      </c>
      <c r="Y4520" s="127" t="str">
        <f>IFERROR(VLOOKUP(V4520,TRANSPORTE!$A$4:$C$99,3,0),"")</f>
        <v/>
      </c>
      <c r="Z4520" s="127" t="str">
        <f>IFERROR(VLOOKUP(V4520,TRANSPORTE!$A$4:$D$99,4,0),"")</f>
        <v/>
      </c>
      <c r="AA4520" s="127" t="str">
        <f>IFERROR(VLOOKUP(V4520,TRANSPORTE!$A$4:$E$99,5,0),"")</f>
        <v/>
      </c>
      <c r="AB4520" s="127" t="str">
        <f t="shared" si="511"/>
        <v/>
      </c>
      <c r="AC4520" s="127" t="str">
        <f t="shared" si="510"/>
        <v/>
      </c>
      <c r="AE4520" s="132" t="str">
        <f t="shared" si="508"/>
        <v/>
      </c>
      <c r="AH4520" s="127" t="str">
        <f t="shared" si="507"/>
        <v/>
      </c>
    </row>
    <row r="4521" spans="2:34" x14ac:dyDescent="0.3">
      <c r="B4521" s="127" t="str">
        <f t="shared" si="505"/>
        <v/>
      </c>
      <c r="C4521" s="127" t="str">
        <f t="shared" si="506"/>
        <v/>
      </c>
      <c r="E4521" s="159"/>
      <c r="F4521" s="148" t="str">
        <f>IFERROR(VLOOKUP(CONCATENATE(G4521,E4521),LOTES!$A$6:$D$1002,4,0),"")</f>
        <v/>
      </c>
      <c r="H4521" s="136" t="str">
        <f>IFERROR(VLOOKUP(CONCATENATE(G4521,E4521),LOTES!$A$6:$F$1000,6,0),"")</f>
        <v/>
      </c>
      <c r="I4521" s="132" t="str">
        <f t="shared" si="509"/>
        <v/>
      </c>
      <c r="R4521" s="132" t="str">
        <f>IFERROR(VLOOKUP(Q4521,PROVEEDORES!$A$2:$B$100,2,0),"")</f>
        <v/>
      </c>
      <c r="U4521" s="127" t="str">
        <f>IFERROR(VLOOKUP(V4521,TRANSPORTE!$A$4:$B$99,2,0),"")</f>
        <v/>
      </c>
      <c r="Y4521" s="127" t="str">
        <f>IFERROR(VLOOKUP(V4521,TRANSPORTE!$A$4:$C$99,3,0),"")</f>
        <v/>
      </c>
      <c r="Z4521" s="127" t="str">
        <f>IFERROR(VLOOKUP(V4521,TRANSPORTE!$A$4:$D$99,4,0),"")</f>
        <v/>
      </c>
      <c r="AA4521" s="127" t="str">
        <f>IFERROR(VLOOKUP(V4521,TRANSPORTE!$A$4:$E$99,5,0),"")</f>
        <v/>
      </c>
      <c r="AB4521" s="127" t="str">
        <f t="shared" si="511"/>
        <v/>
      </c>
      <c r="AC4521" s="127" t="str">
        <f t="shared" si="510"/>
        <v/>
      </c>
      <c r="AE4521" s="132" t="str">
        <f t="shared" si="508"/>
        <v/>
      </c>
      <c r="AH4521" s="127" t="str">
        <f t="shared" si="507"/>
        <v/>
      </c>
    </row>
    <row r="4522" spans="2:34" x14ac:dyDescent="0.3">
      <c r="B4522" s="127" t="str">
        <f t="shared" si="505"/>
        <v/>
      </c>
      <c r="C4522" s="127" t="str">
        <f t="shared" si="506"/>
        <v/>
      </c>
      <c r="E4522" s="159"/>
      <c r="F4522" s="148" t="str">
        <f>IFERROR(VLOOKUP(CONCATENATE(G4522,E4522),LOTES!$A$6:$D$1002,4,0),"")</f>
        <v/>
      </c>
      <c r="H4522" s="136" t="str">
        <f>IFERROR(VLOOKUP(CONCATENATE(G4522,E4522),LOTES!$A$6:$F$1000,6,0),"")</f>
        <v/>
      </c>
      <c r="I4522" s="132" t="str">
        <f t="shared" si="509"/>
        <v/>
      </c>
      <c r="R4522" s="132" t="str">
        <f>IFERROR(VLOOKUP(Q4522,PROVEEDORES!$A$2:$B$100,2,0),"")</f>
        <v/>
      </c>
      <c r="U4522" s="127" t="str">
        <f>IFERROR(VLOOKUP(V4522,TRANSPORTE!$A$4:$B$99,2,0),"")</f>
        <v/>
      </c>
      <c r="Y4522" s="127" t="str">
        <f>IFERROR(VLOOKUP(V4522,TRANSPORTE!$A$4:$C$99,3,0),"")</f>
        <v/>
      </c>
      <c r="Z4522" s="127" t="str">
        <f>IFERROR(VLOOKUP(V4522,TRANSPORTE!$A$4:$D$99,4,0),"")</f>
        <v/>
      </c>
      <c r="AA4522" s="127" t="str">
        <f>IFERROR(VLOOKUP(V4522,TRANSPORTE!$A$4:$E$99,5,0),"")</f>
        <v/>
      </c>
      <c r="AB4522" s="127" t="str">
        <f t="shared" si="511"/>
        <v/>
      </c>
      <c r="AC4522" s="127" t="str">
        <f t="shared" si="510"/>
        <v/>
      </c>
      <c r="AE4522" s="132" t="str">
        <f t="shared" si="508"/>
        <v/>
      </c>
      <c r="AH4522" s="127" t="str">
        <f t="shared" si="507"/>
        <v/>
      </c>
    </row>
    <row r="4523" spans="2:34" x14ac:dyDescent="0.3">
      <c r="B4523" s="127" t="str">
        <f t="shared" si="505"/>
        <v/>
      </c>
      <c r="C4523" s="127" t="str">
        <f t="shared" si="506"/>
        <v/>
      </c>
      <c r="E4523" s="159"/>
      <c r="F4523" s="148" t="str">
        <f>IFERROR(VLOOKUP(CONCATENATE(G4523,E4523),LOTES!$A$6:$D$1002,4,0),"")</f>
        <v/>
      </c>
      <c r="H4523" s="136" t="str">
        <f>IFERROR(VLOOKUP(CONCATENATE(G4523,E4523),LOTES!$A$6:$F$1000,6,0),"")</f>
        <v/>
      </c>
      <c r="I4523" s="132" t="str">
        <f t="shared" si="509"/>
        <v/>
      </c>
      <c r="R4523" s="132" t="str">
        <f>IFERROR(VLOOKUP(Q4523,PROVEEDORES!$A$2:$B$100,2,0),"")</f>
        <v/>
      </c>
      <c r="U4523" s="127" t="str">
        <f>IFERROR(VLOOKUP(V4523,TRANSPORTE!$A$4:$B$99,2,0),"")</f>
        <v/>
      </c>
      <c r="Y4523" s="127" t="str">
        <f>IFERROR(VLOOKUP(V4523,TRANSPORTE!$A$4:$C$99,3,0),"")</f>
        <v/>
      </c>
      <c r="Z4523" s="127" t="str">
        <f>IFERROR(VLOOKUP(V4523,TRANSPORTE!$A$4:$D$99,4,0),"")</f>
        <v/>
      </c>
      <c r="AA4523" s="127" t="str">
        <f>IFERROR(VLOOKUP(V4523,TRANSPORTE!$A$4:$E$99,5,0),"")</f>
        <v/>
      </c>
      <c r="AB4523" s="127" t="str">
        <f t="shared" si="511"/>
        <v/>
      </c>
      <c r="AC4523" s="127" t="str">
        <f t="shared" si="510"/>
        <v/>
      </c>
      <c r="AE4523" s="132" t="str">
        <f t="shared" si="508"/>
        <v/>
      </c>
      <c r="AH4523" s="127" t="str">
        <f t="shared" si="507"/>
        <v/>
      </c>
    </row>
    <row r="4524" spans="2:34" x14ac:dyDescent="0.3">
      <c r="B4524" s="127" t="str">
        <f t="shared" si="505"/>
        <v/>
      </c>
      <c r="C4524" s="127" t="str">
        <f t="shared" si="506"/>
        <v/>
      </c>
      <c r="E4524" s="159"/>
      <c r="F4524" s="148" t="str">
        <f>IFERROR(VLOOKUP(CONCATENATE(G4524,E4524),LOTES!$A$6:$D$1002,4,0),"")</f>
        <v/>
      </c>
      <c r="H4524" s="136" t="str">
        <f>IFERROR(VLOOKUP(CONCATENATE(G4524,E4524),LOTES!$A$6:$F$1000,6,0),"")</f>
        <v/>
      </c>
      <c r="I4524" s="132" t="str">
        <f t="shared" si="509"/>
        <v/>
      </c>
      <c r="R4524" s="132" t="str">
        <f>IFERROR(VLOOKUP(Q4524,PROVEEDORES!$A$2:$B$100,2,0),"")</f>
        <v/>
      </c>
      <c r="U4524" s="127" t="str">
        <f>IFERROR(VLOOKUP(V4524,TRANSPORTE!$A$4:$B$99,2,0),"")</f>
        <v/>
      </c>
      <c r="Y4524" s="127" t="str">
        <f>IFERROR(VLOOKUP(V4524,TRANSPORTE!$A$4:$C$99,3,0),"")</f>
        <v/>
      </c>
      <c r="Z4524" s="127" t="str">
        <f>IFERROR(VLOOKUP(V4524,TRANSPORTE!$A$4:$D$99,4,0),"")</f>
        <v/>
      </c>
      <c r="AA4524" s="127" t="str">
        <f>IFERROR(VLOOKUP(V4524,TRANSPORTE!$A$4:$E$99,5,0),"")</f>
        <v/>
      </c>
      <c r="AB4524" s="127" t="str">
        <f t="shared" si="511"/>
        <v/>
      </c>
      <c r="AC4524" s="127" t="str">
        <f t="shared" si="510"/>
        <v/>
      </c>
      <c r="AE4524" s="132" t="str">
        <f t="shared" si="508"/>
        <v/>
      </c>
      <c r="AH4524" s="127" t="str">
        <f t="shared" si="507"/>
        <v/>
      </c>
    </row>
    <row r="4525" spans="2:34" x14ac:dyDescent="0.3">
      <c r="B4525" s="127" t="str">
        <f t="shared" si="505"/>
        <v/>
      </c>
      <c r="C4525" s="127" t="str">
        <f t="shared" si="506"/>
        <v/>
      </c>
      <c r="E4525" s="159"/>
      <c r="F4525" s="148" t="str">
        <f>IFERROR(VLOOKUP(CONCATENATE(G4525,E4525),LOTES!$A$6:$D$1002,4,0),"")</f>
        <v/>
      </c>
      <c r="H4525" s="136" t="str">
        <f>IFERROR(VLOOKUP(CONCATENATE(G4525,E4525),LOTES!$A$6:$F$1000,6,0),"")</f>
        <v/>
      </c>
      <c r="I4525" s="132" t="str">
        <f t="shared" si="509"/>
        <v/>
      </c>
      <c r="R4525" s="132" t="str">
        <f>IFERROR(VLOOKUP(Q4525,PROVEEDORES!$A$2:$B$100,2,0),"")</f>
        <v/>
      </c>
      <c r="U4525" s="127" t="str">
        <f>IFERROR(VLOOKUP(V4525,TRANSPORTE!$A$4:$B$99,2,0),"")</f>
        <v/>
      </c>
      <c r="Y4525" s="127" t="str">
        <f>IFERROR(VLOOKUP(V4525,TRANSPORTE!$A$4:$C$99,3,0),"")</f>
        <v/>
      </c>
      <c r="Z4525" s="127" t="str">
        <f>IFERROR(VLOOKUP(V4525,TRANSPORTE!$A$4:$D$99,4,0),"")</f>
        <v/>
      </c>
      <c r="AA4525" s="127" t="str">
        <f>IFERROR(VLOOKUP(V4525,TRANSPORTE!$A$4:$E$99,5,0),"")</f>
        <v/>
      </c>
      <c r="AB4525" s="127" t="str">
        <f t="shared" si="511"/>
        <v/>
      </c>
      <c r="AC4525" s="127" t="str">
        <f t="shared" si="510"/>
        <v/>
      </c>
      <c r="AE4525" s="132" t="str">
        <f t="shared" si="508"/>
        <v/>
      </c>
      <c r="AH4525" s="127" t="str">
        <f t="shared" si="507"/>
        <v/>
      </c>
    </row>
    <row r="4526" spans="2:34" x14ac:dyDescent="0.3">
      <c r="B4526" s="127" t="str">
        <f t="shared" si="505"/>
        <v/>
      </c>
      <c r="C4526" s="127" t="str">
        <f t="shared" si="506"/>
        <v/>
      </c>
      <c r="E4526" s="159"/>
      <c r="F4526" s="148" t="str">
        <f>IFERROR(VLOOKUP(CONCATENATE(G4526,E4526),LOTES!$A$6:$D$1002,4,0),"")</f>
        <v/>
      </c>
      <c r="H4526" s="136" t="str">
        <f>IFERROR(VLOOKUP(CONCATENATE(G4526,E4526),LOTES!$A$6:$F$1000,6,0),"")</f>
        <v/>
      </c>
      <c r="I4526" s="132" t="str">
        <f t="shared" si="509"/>
        <v/>
      </c>
      <c r="R4526" s="132" t="str">
        <f>IFERROR(VLOOKUP(Q4526,PROVEEDORES!$A$2:$B$100,2,0),"")</f>
        <v/>
      </c>
      <c r="U4526" s="127" t="str">
        <f>IFERROR(VLOOKUP(V4526,TRANSPORTE!$A$4:$B$99,2,0),"")</f>
        <v/>
      </c>
      <c r="Y4526" s="127" t="str">
        <f>IFERROR(VLOOKUP(V4526,TRANSPORTE!$A$4:$C$99,3,0),"")</f>
        <v/>
      </c>
      <c r="Z4526" s="127" t="str">
        <f>IFERROR(VLOOKUP(V4526,TRANSPORTE!$A$4:$D$99,4,0),"")</f>
        <v/>
      </c>
      <c r="AA4526" s="127" t="str">
        <f>IFERROR(VLOOKUP(V4526,TRANSPORTE!$A$4:$E$99,5,0),"")</f>
        <v/>
      </c>
      <c r="AB4526" s="127" t="str">
        <f t="shared" si="511"/>
        <v/>
      </c>
      <c r="AC4526" s="127" t="str">
        <f t="shared" si="510"/>
        <v/>
      </c>
      <c r="AE4526" s="132" t="str">
        <f t="shared" si="508"/>
        <v/>
      </c>
      <c r="AH4526" s="127" t="str">
        <f t="shared" si="507"/>
        <v/>
      </c>
    </row>
    <row r="4527" spans="2:34" x14ac:dyDescent="0.3">
      <c r="B4527" s="127" t="str">
        <f t="shared" si="505"/>
        <v/>
      </c>
      <c r="C4527" s="127" t="str">
        <f t="shared" si="506"/>
        <v/>
      </c>
      <c r="E4527" s="159"/>
      <c r="F4527" s="148" t="str">
        <f>IFERROR(VLOOKUP(CONCATENATE(G4527,E4527),LOTES!$A$6:$D$1002,4,0),"")</f>
        <v/>
      </c>
      <c r="H4527" s="136" t="str">
        <f>IFERROR(VLOOKUP(CONCATENATE(G4527,E4527),LOTES!$A$6:$F$1000,6,0),"")</f>
        <v/>
      </c>
      <c r="I4527" s="132" t="str">
        <f t="shared" si="509"/>
        <v/>
      </c>
      <c r="R4527" s="132" t="str">
        <f>IFERROR(VLOOKUP(Q4527,PROVEEDORES!$A$2:$B$100,2,0),"")</f>
        <v/>
      </c>
      <c r="U4527" s="127" t="str">
        <f>IFERROR(VLOOKUP(V4527,TRANSPORTE!$A$4:$B$99,2,0),"")</f>
        <v/>
      </c>
      <c r="Y4527" s="127" t="str">
        <f>IFERROR(VLOOKUP(V4527,TRANSPORTE!$A$4:$C$99,3,0),"")</f>
        <v/>
      </c>
      <c r="Z4527" s="127" t="str">
        <f>IFERROR(VLOOKUP(V4527,TRANSPORTE!$A$4:$D$99,4,0),"")</f>
        <v/>
      </c>
      <c r="AA4527" s="127" t="str">
        <f>IFERROR(VLOOKUP(V4527,TRANSPORTE!$A$4:$E$99,5,0),"")</f>
        <v/>
      </c>
      <c r="AB4527" s="127" t="str">
        <f t="shared" si="511"/>
        <v/>
      </c>
      <c r="AC4527" s="127" t="str">
        <f t="shared" si="510"/>
        <v/>
      </c>
      <c r="AE4527" s="132" t="str">
        <f t="shared" si="508"/>
        <v/>
      </c>
      <c r="AH4527" s="127" t="str">
        <f t="shared" si="507"/>
        <v/>
      </c>
    </row>
    <row r="4528" spans="2:34" x14ac:dyDescent="0.3">
      <c r="B4528" s="127" t="str">
        <f t="shared" si="505"/>
        <v/>
      </c>
      <c r="C4528" s="127" t="str">
        <f t="shared" si="506"/>
        <v/>
      </c>
      <c r="E4528" s="159"/>
      <c r="F4528" s="148" t="str">
        <f>IFERROR(VLOOKUP(CONCATENATE(G4528,E4528),LOTES!$A$6:$D$1002,4,0),"")</f>
        <v/>
      </c>
      <c r="H4528" s="136" t="str">
        <f>IFERROR(VLOOKUP(CONCATENATE(G4528,E4528),LOTES!$A$6:$F$1000,6,0),"")</f>
        <v/>
      </c>
      <c r="I4528" s="132" t="str">
        <f t="shared" si="509"/>
        <v/>
      </c>
      <c r="R4528" s="132" t="str">
        <f>IFERROR(VLOOKUP(Q4528,PROVEEDORES!$A$2:$B$100,2,0),"")</f>
        <v/>
      </c>
      <c r="U4528" s="127" t="str">
        <f>IFERROR(VLOOKUP(V4528,TRANSPORTE!$A$4:$B$99,2,0),"")</f>
        <v/>
      </c>
      <c r="Y4528" s="127" t="str">
        <f>IFERROR(VLOOKUP(V4528,TRANSPORTE!$A$4:$C$99,3,0),"")</f>
        <v/>
      </c>
      <c r="Z4528" s="127" t="str">
        <f>IFERROR(VLOOKUP(V4528,TRANSPORTE!$A$4:$D$99,4,0),"")</f>
        <v/>
      </c>
      <c r="AA4528" s="127" t="str">
        <f>IFERROR(VLOOKUP(V4528,TRANSPORTE!$A$4:$E$99,5,0),"")</f>
        <v/>
      </c>
      <c r="AB4528" s="127" t="str">
        <f t="shared" si="511"/>
        <v/>
      </c>
      <c r="AC4528" s="127" t="str">
        <f t="shared" si="510"/>
        <v/>
      </c>
      <c r="AE4528" s="132" t="str">
        <f t="shared" si="508"/>
        <v/>
      </c>
      <c r="AH4528" s="127" t="str">
        <f t="shared" si="507"/>
        <v/>
      </c>
    </row>
    <row r="4529" spans="2:34" x14ac:dyDescent="0.3">
      <c r="B4529" s="127" t="str">
        <f t="shared" si="505"/>
        <v/>
      </c>
      <c r="C4529" s="127" t="str">
        <f t="shared" si="506"/>
        <v/>
      </c>
      <c r="E4529" s="159"/>
      <c r="F4529" s="148" t="str">
        <f>IFERROR(VLOOKUP(CONCATENATE(G4529,E4529),LOTES!$A$6:$D$1002,4,0),"")</f>
        <v/>
      </c>
      <c r="H4529" s="136" t="str">
        <f>IFERROR(VLOOKUP(CONCATENATE(G4529,E4529),LOTES!$A$6:$F$1000,6,0),"")</f>
        <v/>
      </c>
      <c r="I4529" s="132" t="str">
        <f t="shared" si="509"/>
        <v/>
      </c>
      <c r="R4529" s="132" t="str">
        <f>IFERROR(VLOOKUP(Q4529,PROVEEDORES!$A$2:$B$100,2,0),"")</f>
        <v/>
      </c>
      <c r="U4529" s="127" t="str">
        <f>IFERROR(VLOOKUP(V4529,TRANSPORTE!$A$4:$B$99,2,0),"")</f>
        <v/>
      </c>
      <c r="Y4529" s="127" t="str">
        <f>IFERROR(VLOOKUP(V4529,TRANSPORTE!$A$4:$C$99,3,0),"")</f>
        <v/>
      </c>
      <c r="Z4529" s="127" t="str">
        <f>IFERROR(VLOOKUP(V4529,TRANSPORTE!$A$4:$D$99,4,0),"")</f>
        <v/>
      </c>
      <c r="AA4529" s="127" t="str">
        <f>IFERROR(VLOOKUP(V4529,TRANSPORTE!$A$4:$E$99,5,0),"")</f>
        <v/>
      </c>
      <c r="AB4529" s="127" t="str">
        <f t="shared" si="511"/>
        <v/>
      </c>
      <c r="AC4529" s="127" t="str">
        <f t="shared" si="510"/>
        <v/>
      </c>
      <c r="AE4529" s="132" t="str">
        <f t="shared" si="508"/>
        <v/>
      </c>
      <c r="AH4529" s="127" t="str">
        <f t="shared" si="507"/>
        <v/>
      </c>
    </row>
    <row r="4530" spans="2:34" x14ac:dyDescent="0.3">
      <c r="B4530" s="127" t="str">
        <f t="shared" si="505"/>
        <v/>
      </c>
      <c r="C4530" s="127" t="str">
        <f t="shared" si="506"/>
        <v/>
      </c>
      <c r="E4530" s="159"/>
      <c r="F4530" s="148" t="str">
        <f>IFERROR(VLOOKUP(CONCATENATE(G4530,E4530),LOTES!$A$6:$D$1002,4,0),"")</f>
        <v/>
      </c>
      <c r="H4530" s="136" t="str">
        <f>IFERROR(VLOOKUP(CONCATENATE(G4530,E4530),LOTES!$A$6:$F$1000,6,0),"")</f>
        <v/>
      </c>
      <c r="I4530" s="132" t="str">
        <f t="shared" si="509"/>
        <v/>
      </c>
      <c r="R4530" s="132" t="str">
        <f>IFERROR(VLOOKUP(Q4530,PROVEEDORES!$A$2:$B$100,2,0),"")</f>
        <v/>
      </c>
      <c r="U4530" s="127" t="str">
        <f>IFERROR(VLOOKUP(V4530,TRANSPORTE!$A$4:$B$99,2,0),"")</f>
        <v/>
      </c>
      <c r="Y4530" s="127" t="str">
        <f>IFERROR(VLOOKUP(V4530,TRANSPORTE!$A$4:$C$99,3,0),"")</f>
        <v/>
      </c>
      <c r="Z4530" s="127" t="str">
        <f>IFERROR(VLOOKUP(V4530,TRANSPORTE!$A$4:$D$99,4,0),"")</f>
        <v/>
      </c>
      <c r="AA4530" s="127" t="str">
        <f>IFERROR(VLOOKUP(V4530,TRANSPORTE!$A$4:$E$99,5,0),"")</f>
        <v/>
      </c>
      <c r="AB4530" s="127" t="str">
        <f t="shared" si="511"/>
        <v/>
      </c>
      <c r="AC4530" s="127" t="str">
        <f t="shared" si="510"/>
        <v/>
      </c>
      <c r="AE4530" s="132" t="str">
        <f t="shared" si="508"/>
        <v/>
      </c>
      <c r="AH4530" s="127" t="str">
        <f t="shared" si="507"/>
        <v/>
      </c>
    </row>
    <row r="4531" spans="2:34" x14ac:dyDescent="0.3">
      <c r="B4531" s="127" t="str">
        <f t="shared" si="505"/>
        <v/>
      </c>
      <c r="C4531" s="127" t="str">
        <f t="shared" si="506"/>
        <v/>
      </c>
      <c r="E4531" s="159"/>
      <c r="F4531" s="148" t="str">
        <f>IFERROR(VLOOKUP(CONCATENATE(G4531,E4531),LOTES!$A$6:$D$1002,4,0),"")</f>
        <v/>
      </c>
      <c r="H4531" s="136" t="str">
        <f>IFERROR(VLOOKUP(CONCATENATE(G4531,E4531),LOTES!$A$6:$F$1000,6,0),"")</f>
        <v/>
      </c>
      <c r="I4531" s="132" t="str">
        <f t="shared" si="509"/>
        <v/>
      </c>
      <c r="R4531" s="132" t="str">
        <f>IFERROR(VLOOKUP(Q4531,PROVEEDORES!$A$2:$B$100,2,0),"")</f>
        <v/>
      </c>
      <c r="U4531" s="127" t="str">
        <f>IFERROR(VLOOKUP(V4531,TRANSPORTE!$A$4:$B$99,2,0),"")</f>
        <v/>
      </c>
      <c r="Y4531" s="127" t="str">
        <f>IFERROR(VLOOKUP(V4531,TRANSPORTE!$A$4:$C$99,3,0),"")</f>
        <v/>
      </c>
      <c r="Z4531" s="127" t="str">
        <f>IFERROR(VLOOKUP(V4531,TRANSPORTE!$A$4:$D$99,4,0),"")</f>
        <v/>
      </c>
      <c r="AA4531" s="127" t="str">
        <f>IFERROR(VLOOKUP(V4531,TRANSPORTE!$A$4:$E$99,5,0),"")</f>
        <v/>
      </c>
      <c r="AB4531" s="127" t="str">
        <f t="shared" si="511"/>
        <v/>
      </c>
      <c r="AC4531" s="127" t="str">
        <f t="shared" si="510"/>
        <v/>
      </c>
      <c r="AE4531" s="132" t="str">
        <f t="shared" si="508"/>
        <v/>
      </c>
      <c r="AH4531" s="127" t="str">
        <f t="shared" si="507"/>
        <v/>
      </c>
    </row>
    <row r="4532" spans="2:34" x14ac:dyDescent="0.3">
      <c r="B4532" s="127" t="str">
        <f t="shared" si="505"/>
        <v/>
      </c>
      <c r="C4532" s="127" t="str">
        <f t="shared" si="506"/>
        <v/>
      </c>
      <c r="E4532" s="159"/>
      <c r="F4532" s="148" t="str">
        <f>IFERROR(VLOOKUP(CONCATENATE(G4532,E4532),LOTES!$A$6:$D$1002,4,0),"")</f>
        <v/>
      </c>
      <c r="H4532" s="136" t="str">
        <f>IFERROR(VLOOKUP(CONCATENATE(G4532,E4532),LOTES!$A$6:$F$1000,6,0),"")</f>
        <v/>
      </c>
      <c r="I4532" s="132" t="str">
        <f t="shared" si="509"/>
        <v/>
      </c>
      <c r="R4532" s="132" t="str">
        <f>IFERROR(VLOOKUP(Q4532,PROVEEDORES!$A$2:$B$100,2,0),"")</f>
        <v/>
      </c>
      <c r="U4532" s="127" t="str">
        <f>IFERROR(VLOOKUP(V4532,TRANSPORTE!$A$4:$B$99,2,0),"")</f>
        <v/>
      </c>
      <c r="Y4532" s="127" t="str">
        <f>IFERROR(VLOOKUP(V4532,TRANSPORTE!$A$4:$C$99,3,0),"")</f>
        <v/>
      </c>
      <c r="Z4532" s="127" t="str">
        <f>IFERROR(VLOOKUP(V4532,TRANSPORTE!$A$4:$D$99,4,0),"")</f>
        <v/>
      </c>
      <c r="AA4532" s="127" t="str">
        <f>IFERROR(VLOOKUP(V4532,TRANSPORTE!$A$4:$E$99,5,0),"")</f>
        <v/>
      </c>
      <c r="AB4532" s="127" t="str">
        <f t="shared" si="511"/>
        <v/>
      </c>
      <c r="AC4532" s="127" t="str">
        <f t="shared" si="510"/>
        <v/>
      </c>
      <c r="AE4532" s="132" t="str">
        <f t="shared" si="508"/>
        <v/>
      </c>
      <c r="AH4532" s="127" t="str">
        <f t="shared" si="507"/>
        <v/>
      </c>
    </row>
    <row r="4533" spans="2:34" x14ac:dyDescent="0.3">
      <c r="B4533" s="127" t="str">
        <f t="shared" si="505"/>
        <v/>
      </c>
      <c r="C4533" s="127" t="str">
        <f t="shared" si="506"/>
        <v/>
      </c>
      <c r="E4533" s="159"/>
      <c r="F4533" s="148" t="str">
        <f>IFERROR(VLOOKUP(CONCATENATE(G4533,E4533),LOTES!$A$6:$D$1002,4,0),"")</f>
        <v/>
      </c>
      <c r="H4533" s="136" t="str">
        <f>IFERROR(VLOOKUP(CONCATENATE(G4533,E4533),LOTES!$A$6:$F$1000,6,0),"")</f>
        <v/>
      </c>
      <c r="I4533" s="132" t="str">
        <f t="shared" si="509"/>
        <v/>
      </c>
      <c r="R4533" s="132" t="str">
        <f>IFERROR(VLOOKUP(Q4533,PROVEEDORES!$A$2:$B$100,2,0),"")</f>
        <v/>
      </c>
      <c r="U4533" s="127" t="str">
        <f>IFERROR(VLOOKUP(V4533,TRANSPORTE!$A$4:$B$99,2,0),"")</f>
        <v/>
      </c>
      <c r="Y4533" s="127" t="str">
        <f>IFERROR(VLOOKUP(V4533,TRANSPORTE!$A$4:$C$99,3,0),"")</f>
        <v/>
      </c>
      <c r="Z4533" s="127" t="str">
        <f>IFERROR(VLOOKUP(V4533,TRANSPORTE!$A$4:$D$99,4,0),"")</f>
        <v/>
      </c>
      <c r="AA4533" s="127" t="str">
        <f>IFERROR(VLOOKUP(V4533,TRANSPORTE!$A$4:$E$99,5,0),"")</f>
        <v/>
      </c>
      <c r="AB4533" s="127" t="str">
        <f t="shared" si="511"/>
        <v/>
      </c>
      <c r="AC4533" s="127" t="str">
        <f t="shared" si="510"/>
        <v/>
      </c>
      <c r="AE4533" s="132" t="str">
        <f t="shared" si="508"/>
        <v/>
      </c>
      <c r="AH4533" s="127" t="str">
        <f t="shared" si="507"/>
        <v/>
      </c>
    </row>
    <row r="4534" spans="2:34" x14ac:dyDescent="0.3">
      <c r="B4534" s="127" t="str">
        <f t="shared" si="505"/>
        <v/>
      </c>
      <c r="C4534" s="127" t="str">
        <f t="shared" si="506"/>
        <v/>
      </c>
      <c r="E4534" s="159"/>
      <c r="F4534" s="148" t="str">
        <f>IFERROR(VLOOKUP(CONCATENATE(G4534,E4534),LOTES!$A$6:$D$1002,4,0),"")</f>
        <v/>
      </c>
      <c r="H4534" s="136" t="str">
        <f>IFERROR(VLOOKUP(CONCATENATE(G4534,E4534),LOTES!$A$6:$F$1000,6,0),"")</f>
        <v/>
      </c>
      <c r="I4534" s="132" t="str">
        <f t="shared" si="509"/>
        <v/>
      </c>
      <c r="R4534" s="132" t="str">
        <f>IFERROR(VLOOKUP(Q4534,PROVEEDORES!$A$2:$B$100,2,0),"")</f>
        <v/>
      </c>
      <c r="U4534" s="127" t="str">
        <f>IFERROR(VLOOKUP(V4534,TRANSPORTE!$A$4:$B$99,2,0),"")</f>
        <v/>
      </c>
      <c r="Y4534" s="127" t="str">
        <f>IFERROR(VLOOKUP(V4534,TRANSPORTE!$A$4:$C$99,3,0),"")</f>
        <v/>
      </c>
      <c r="Z4534" s="127" t="str">
        <f>IFERROR(VLOOKUP(V4534,TRANSPORTE!$A$4:$D$99,4,0),"")</f>
        <v/>
      </c>
      <c r="AA4534" s="127" t="str">
        <f>IFERROR(VLOOKUP(V4534,TRANSPORTE!$A$4:$E$99,5,0),"")</f>
        <v/>
      </c>
      <c r="AB4534" s="127" t="str">
        <f t="shared" si="511"/>
        <v/>
      </c>
      <c r="AC4534" s="127" t="str">
        <f t="shared" si="510"/>
        <v/>
      </c>
      <c r="AE4534" s="132" t="str">
        <f t="shared" si="508"/>
        <v/>
      </c>
      <c r="AH4534" s="127" t="str">
        <f t="shared" si="507"/>
        <v/>
      </c>
    </row>
    <row r="4535" spans="2:34" x14ac:dyDescent="0.3">
      <c r="B4535" s="127" t="str">
        <f t="shared" si="505"/>
        <v/>
      </c>
      <c r="C4535" s="127" t="str">
        <f t="shared" si="506"/>
        <v/>
      </c>
      <c r="E4535" s="159"/>
      <c r="F4535" s="148" t="str">
        <f>IFERROR(VLOOKUP(CONCATENATE(G4535,E4535),LOTES!$A$6:$D$1002,4,0),"")</f>
        <v/>
      </c>
      <c r="H4535" s="136" t="str">
        <f>IFERROR(VLOOKUP(CONCATENATE(G4535,E4535),LOTES!$A$6:$F$1000,6,0),"")</f>
        <v/>
      </c>
      <c r="I4535" s="132" t="str">
        <f t="shared" si="509"/>
        <v/>
      </c>
      <c r="R4535" s="132" t="str">
        <f>IFERROR(VLOOKUP(Q4535,PROVEEDORES!$A$2:$B$100,2,0),"")</f>
        <v/>
      </c>
      <c r="U4535" s="127" t="str">
        <f>IFERROR(VLOOKUP(V4535,TRANSPORTE!$A$4:$B$99,2,0),"")</f>
        <v/>
      </c>
      <c r="Y4535" s="127" t="str">
        <f>IFERROR(VLOOKUP(V4535,TRANSPORTE!$A$4:$C$99,3,0),"")</f>
        <v/>
      </c>
      <c r="Z4535" s="127" t="str">
        <f>IFERROR(VLOOKUP(V4535,TRANSPORTE!$A$4:$D$99,4,0),"")</f>
        <v/>
      </c>
      <c r="AA4535" s="127" t="str">
        <f>IFERROR(VLOOKUP(V4535,TRANSPORTE!$A$4:$E$99,5,0),"")</f>
        <v/>
      </c>
      <c r="AB4535" s="127" t="str">
        <f t="shared" si="511"/>
        <v/>
      </c>
      <c r="AC4535" s="127" t="str">
        <f t="shared" si="510"/>
        <v/>
      </c>
      <c r="AE4535" s="132" t="str">
        <f t="shared" si="508"/>
        <v/>
      </c>
      <c r="AH4535" s="127" t="str">
        <f t="shared" si="507"/>
        <v/>
      </c>
    </row>
    <row r="4536" spans="2:34" x14ac:dyDescent="0.3">
      <c r="B4536" s="127" t="str">
        <f t="shared" si="505"/>
        <v/>
      </c>
      <c r="C4536" s="127" t="str">
        <f t="shared" si="506"/>
        <v/>
      </c>
      <c r="E4536" s="159"/>
      <c r="F4536" s="148" t="str">
        <f>IFERROR(VLOOKUP(CONCATENATE(G4536,E4536),LOTES!$A$6:$D$1002,4,0),"")</f>
        <v/>
      </c>
      <c r="H4536" s="136" t="str">
        <f>IFERROR(VLOOKUP(CONCATENATE(G4536,E4536),LOTES!$A$6:$F$1000,6,0),"")</f>
        <v/>
      </c>
      <c r="I4536" s="132" t="str">
        <f t="shared" si="509"/>
        <v/>
      </c>
      <c r="R4536" s="132" t="str">
        <f>IFERROR(VLOOKUP(Q4536,PROVEEDORES!$A$2:$B$100,2,0),"")</f>
        <v/>
      </c>
      <c r="U4536" s="127" t="str">
        <f>IFERROR(VLOOKUP(V4536,TRANSPORTE!$A$4:$B$99,2,0),"")</f>
        <v/>
      </c>
      <c r="Y4536" s="127" t="str">
        <f>IFERROR(VLOOKUP(V4536,TRANSPORTE!$A$4:$C$99,3,0),"")</f>
        <v/>
      </c>
      <c r="Z4536" s="127" t="str">
        <f>IFERROR(VLOOKUP(V4536,TRANSPORTE!$A$4:$D$99,4,0),"")</f>
        <v/>
      </c>
      <c r="AA4536" s="127" t="str">
        <f>IFERROR(VLOOKUP(V4536,TRANSPORTE!$A$4:$E$99,5,0),"")</f>
        <v/>
      </c>
      <c r="AB4536" s="127" t="str">
        <f t="shared" si="511"/>
        <v/>
      </c>
      <c r="AC4536" s="127" t="str">
        <f t="shared" si="510"/>
        <v/>
      </c>
      <c r="AE4536" s="132" t="str">
        <f t="shared" si="508"/>
        <v/>
      </c>
      <c r="AH4536" s="127" t="str">
        <f t="shared" si="507"/>
        <v/>
      </c>
    </row>
    <row r="4537" spans="2:34" x14ac:dyDescent="0.3">
      <c r="B4537" s="127" t="str">
        <f t="shared" si="505"/>
        <v/>
      </c>
      <c r="C4537" s="127" t="str">
        <f t="shared" si="506"/>
        <v/>
      </c>
      <c r="E4537" s="159"/>
      <c r="F4537" s="148" t="str">
        <f>IFERROR(VLOOKUP(CONCATENATE(G4537,E4537),LOTES!$A$6:$D$1002,4,0),"")</f>
        <v/>
      </c>
      <c r="H4537" s="136" t="str">
        <f>IFERROR(VLOOKUP(CONCATENATE(G4537,E4537),LOTES!$A$6:$F$1000,6,0),"")</f>
        <v/>
      </c>
      <c r="I4537" s="132" t="str">
        <f t="shared" si="509"/>
        <v/>
      </c>
      <c r="R4537" s="132" t="str">
        <f>IFERROR(VLOOKUP(Q4537,PROVEEDORES!$A$2:$B$100,2,0),"")</f>
        <v/>
      </c>
      <c r="U4537" s="127" t="str">
        <f>IFERROR(VLOOKUP(V4537,TRANSPORTE!$A$4:$B$99,2,0),"")</f>
        <v/>
      </c>
      <c r="Y4537" s="127" t="str">
        <f>IFERROR(VLOOKUP(V4537,TRANSPORTE!$A$4:$C$99,3,0),"")</f>
        <v/>
      </c>
      <c r="Z4537" s="127" t="str">
        <f>IFERROR(VLOOKUP(V4537,TRANSPORTE!$A$4:$D$99,4,0),"")</f>
        <v/>
      </c>
      <c r="AA4537" s="127" t="str">
        <f>IFERROR(VLOOKUP(V4537,TRANSPORTE!$A$4:$E$99,5,0),"")</f>
        <v/>
      </c>
      <c r="AB4537" s="127" t="str">
        <f t="shared" si="511"/>
        <v/>
      </c>
      <c r="AC4537" s="127" t="str">
        <f t="shared" si="510"/>
        <v/>
      </c>
      <c r="AE4537" s="132" t="str">
        <f t="shared" si="508"/>
        <v/>
      </c>
      <c r="AH4537" s="127" t="str">
        <f t="shared" si="507"/>
        <v/>
      </c>
    </row>
    <row r="4538" spans="2:34" x14ac:dyDescent="0.3">
      <c r="B4538" s="127" t="str">
        <f t="shared" si="505"/>
        <v/>
      </c>
      <c r="C4538" s="127" t="str">
        <f t="shared" si="506"/>
        <v/>
      </c>
      <c r="E4538" s="159"/>
      <c r="F4538" s="148" t="str">
        <f>IFERROR(VLOOKUP(CONCATENATE(G4538,E4538),LOTES!$A$6:$D$1002,4,0),"")</f>
        <v/>
      </c>
      <c r="H4538" s="136" t="str">
        <f>IFERROR(VLOOKUP(CONCATENATE(G4538,E4538),LOTES!$A$6:$F$1000,6,0),"")</f>
        <v/>
      </c>
      <c r="I4538" s="132" t="str">
        <f t="shared" si="509"/>
        <v/>
      </c>
      <c r="R4538" s="132" t="str">
        <f>IFERROR(VLOOKUP(Q4538,PROVEEDORES!$A$2:$B$100,2,0),"")</f>
        <v/>
      </c>
      <c r="U4538" s="127" t="str">
        <f>IFERROR(VLOOKUP(V4538,TRANSPORTE!$A$4:$B$99,2,0),"")</f>
        <v/>
      </c>
      <c r="Y4538" s="127" t="str">
        <f>IFERROR(VLOOKUP(V4538,TRANSPORTE!$A$4:$C$99,3,0),"")</f>
        <v/>
      </c>
      <c r="Z4538" s="127" t="str">
        <f>IFERROR(VLOOKUP(V4538,TRANSPORTE!$A$4:$D$99,4,0),"")</f>
        <v/>
      </c>
      <c r="AA4538" s="127" t="str">
        <f>IFERROR(VLOOKUP(V4538,TRANSPORTE!$A$4:$E$99,5,0),"")</f>
        <v/>
      </c>
      <c r="AB4538" s="127" t="str">
        <f t="shared" si="511"/>
        <v/>
      </c>
      <c r="AC4538" s="127" t="str">
        <f t="shared" si="510"/>
        <v/>
      </c>
      <c r="AE4538" s="132" t="str">
        <f t="shared" si="508"/>
        <v/>
      </c>
      <c r="AH4538" s="127" t="str">
        <f t="shared" si="507"/>
        <v/>
      </c>
    </row>
    <row r="4539" spans="2:34" x14ac:dyDescent="0.3">
      <c r="B4539" s="127" t="str">
        <f t="shared" si="505"/>
        <v/>
      </c>
      <c r="C4539" s="127" t="str">
        <f t="shared" si="506"/>
        <v/>
      </c>
      <c r="E4539" s="159"/>
      <c r="F4539" s="148" t="str">
        <f>IFERROR(VLOOKUP(CONCATENATE(G4539,E4539),LOTES!$A$6:$D$1002,4,0),"")</f>
        <v/>
      </c>
      <c r="H4539" s="136" t="str">
        <f>IFERROR(VLOOKUP(CONCATENATE(G4539,E4539),LOTES!$A$6:$F$1000,6,0),"")</f>
        <v/>
      </c>
      <c r="I4539" s="132" t="str">
        <f t="shared" si="509"/>
        <v/>
      </c>
      <c r="R4539" s="132" t="str">
        <f>IFERROR(VLOOKUP(Q4539,PROVEEDORES!$A$2:$B$100,2,0),"")</f>
        <v/>
      </c>
      <c r="U4539" s="127" t="str">
        <f>IFERROR(VLOOKUP(V4539,TRANSPORTE!$A$4:$B$99,2,0),"")</f>
        <v/>
      </c>
      <c r="Y4539" s="127" t="str">
        <f>IFERROR(VLOOKUP(V4539,TRANSPORTE!$A$4:$C$99,3,0),"")</f>
        <v/>
      </c>
      <c r="Z4539" s="127" t="str">
        <f>IFERROR(VLOOKUP(V4539,TRANSPORTE!$A$4:$D$99,4,0),"")</f>
        <v/>
      </c>
      <c r="AA4539" s="127" t="str">
        <f>IFERROR(VLOOKUP(V4539,TRANSPORTE!$A$4:$E$99,5,0),"")</f>
        <v/>
      </c>
      <c r="AB4539" s="127" t="str">
        <f t="shared" si="511"/>
        <v/>
      </c>
      <c r="AC4539" s="127" t="str">
        <f t="shared" si="510"/>
        <v/>
      </c>
      <c r="AE4539" s="132" t="str">
        <f t="shared" si="508"/>
        <v/>
      </c>
      <c r="AH4539" s="127" t="str">
        <f t="shared" si="507"/>
        <v/>
      </c>
    </row>
    <row r="4540" spans="2:34" x14ac:dyDescent="0.3">
      <c r="B4540" s="127" t="str">
        <f t="shared" si="505"/>
        <v/>
      </c>
      <c r="C4540" s="127" t="str">
        <f t="shared" si="506"/>
        <v/>
      </c>
      <c r="E4540" s="159"/>
      <c r="F4540" s="148" t="str">
        <f>IFERROR(VLOOKUP(CONCATENATE(G4540,E4540),LOTES!$A$6:$D$1002,4,0),"")</f>
        <v/>
      </c>
      <c r="H4540" s="136" t="str">
        <f>IFERROR(VLOOKUP(CONCATENATE(G4540,E4540),LOTES!$A$6:$F$1000,6,0),"")</f>
        <v/>
      </c>
      <c r="I4540" s="132" t="str">
        <f t="shared" si="509"/>
        <v/>
      </c>
      <c r="R4540" s="132" t="str">
        <f>IFERROR(VLOOKUP(Q4540,PROVEEDORES!$A$2:$B$100,2,0),"")</f>
        <v/>
      </c>
      <c r="U4540" s="127" t="str">
        <f>IFERROR(VLOOKUP(V4540,TRANSPORTE!$A$4:$B$99,2,0),"")</f>
        <v/>
      </c>
      <c r="Y4540" s="127" t="str">
        <f>IFERROR(VLOOKUP(V4540,TRANSPORTE!$A$4:$C$99,3,0),"")</f>
        <v/>
      </c>
      <c r="Z4540" s="127" t="str">
        <f>IFERROR(VLOOKUP(V4540,TRANSPORTE!$A$4:$D$99,4,0),"")</f>
        <v/>
      </c>
      <c r="AA4540" s="127" t="str">
        <f>IFERROR(VLOOKUP(V4540,TRANSPORTE!$A$4:$E$99,5,0),"")</f>
        <v/>
      </c>
      <c r="AB4540" s="127" t="str">
        <f t="shared" si="511"/>
        <v/>
      </c>
      <c r="AC4540" s="127" t="str">
        <f t="shared" si="510"/>
        <v/>
      </c>
      <c r="AE4540" s="132" t="str">
        <f t="shared" si="508"/>
        <v/>
      </c>
      <c r="AH4540" s="127" t="str">
        <f t="shared" si="507"/>
        <v/>
      </c>
    </row>
    <row r="4541" spans="2:34" x14ac:dyDescent="0.3">
      <c r="B4541" s="127" t="str">
        <f t="shared" si="505"/>
        <v/>
      </c>
      <c r="C4541" s="127" t="str">
        <f t="shared" si="506"/>
        <v/>
      </c>
      <c r="E4541" s="159"/>
      <c r="F4541" s="148" t="str">
        <f>IFERROR(VLOOKUP(CONCATENATE(G4541,E4541),LOTES!$A$6:$D$1002,4,0),"")</f>
        <v/>
      </c>
      <c r="H4541" s="136" t="str">
        <f>IFERROR(VLOOKUP(CONCATENATE(G4541,E4541),LOTES!$A$6:$F$1000,6,0),"")</f>
        <v/>
      </c>
      <c r="I4541" s="132" t="str">
        <f t="shared" si="509"/>
        <v/>
      </c>
      <c r="R4541" s="132" t="str">
        <f>IFERROR(VLOOKUP(Q4541,PROVEEDORES!$A$2:$B$100,2,0),"")</f>
        <v/>
      </c>
      <c r="U4541" s="127" t="str">
        <f>IFERROR(VLOOKUP(V4541,TRANSPORTE!$A$4:$B$99,2,0),"")</f>
        <v/>
      </c>
      <c r="Y4541" s="127" t="str">
        <f>IFERROR(VLOOKUP(V4541,TRANSPORTE!$A$4:$C$99,3,0),"")</f>
        <v/>
      </c>
      <c r="Z4541" s="127" t="str">
        <f>IFERROR(VLOOKUP(V4541,TRANSPORTE!$A$4:$D$99,4,0),"")</f>
        <v/>
      </c>
      <c r="AA4541" s="127" t="str">
        <f>IFERROR(VLOOKUP(V4541,TRANSPORTE!$A$4:$E$99,5,0),"")</f>
        <v/>
      </c>
      <c r="AB4541" s="127" t="str">
        <f t="shared" si="511"/>
        <v/>
      </c>
      <c r="AC4541" s="127" t="str">
        <f t="shared" si="510"/>
        <v/>
      </c>
      <c r="AE4541" s="132" t="str">
        <f t="shared" si="508"/>
        <v/>
      </c>
      <c r="AH4541" s="127" t="str">
        <f t="shared" si="507"/>
        <v/>
      </c>
    </row>
    <row r="4542" spans="2:34" x14ac:dyDescent="0.3">
      <c r="B4542" s="127" t="str">
        <f t="shared" si="505"/>
        <v/>
      </c>
      <c r="C4542" s="127" t="str">
        <f t="shared" si="506"/>
        <v/>
      </c>
      <c r="E4542" s="159"/>
      <c r="F4542" s="148" t="str">
        <f>IFERROR(VLOOKUP(CONCATENATE(G4542,E4542),LOTES!$A$6:$D$1002,4,0),"")</f>
        <v/>
      </c>
      <c r="H4542" s="136" t="str">
        <f>IFERROR(VLOOKUP(CONCATENATE(G4542,E4542),LOTES!$A$6:$F$1000,6,0),"")</f>
        <v/>
      </c>
      <c r="I4542" s="132" t="str">
        <f t="shared" si="509"/>
        <v/>
      </c>
      <c r="R4542" s="132" t="str">
        <f>IFERROR(VLOOKUP(Q4542,PROVEEDORES!$A$2:$B$100,2,0),"")</f>
        <v/>
      </c>
      <c r="U4542" s="127" t="str">
        <f>IFERROR(VLOOKUP(V4542,TRANSPORTE!$A$4:$B$99,2,0),"")</f>
        <v/>
      </c>
      <c r="Y4542" s="127" t="str">
        <f>IFERROR(VLOOKUP(V4542,TRANSPORTE!$A$4:$C$99,3,0),"")</f>
        <v/>
      </c>
      <c r="Z4542" s="127" t="str">
        <f>IFERROR(VLOOKUP(V4542,TRANSPORTE!$A$4:$D$99,4,0),"")</f>
        <v/>
      </c>
      <c r="AA4542" s="127" t="str">
        <f>IFERROR(VLOOKUP(V4542,TRANSPORTE!$A$4:$E$99,5,0),"")</f>
        <v/>
      </c>
      <c r="AB4542" s="127" t="str">
        <f t="shared" si="511"/>
        <v/>
      </c>
      <c r="AC4542" s="127" t="str">
        <f t="shared" si="510"/>
        <v/>
      </c>
      <c r="AE4542" s="132" t="str">
        <f t="shared" si="508"/>
        <v/>
      </c>
      <c r="AH4542" s="127" t="str">
        <f t="shared" si="507"/>
        <v/>
      </c>
    </row>
    <row r="4543" spans="2:34" x14ac:dyDescent="0.3">
      <c r="B4543" s="127" t="str">
        <f t="shared" ref="B4543:B4606" si="512">CONCATENATE(A4543,AB4543)</f>
        <v/>
      </c>
      <c r="C4543" s="127" t="str">
        <f t="shared" ref="C4543:C4606" si="513">CONCATENATE(N4543,I4543)</f>
        <v/>
      </c>
      <c r="E4543" s="159"/>
      <c r="F4543" s="148" t="str">
        <f>IFERROR(VLOOKUP(CONCATENATE(G4543,E4543),LOTES!$A$6:$D$1002,4,0),"")</f>
        <v/>
      </c>
      <c r="H4543" s="136" t="str">
        <f>IFERROR(VLOOKUP(CONCATENATE(G4543,E4543),LOTES!$A$6:$F$1000,6,0),"")</f>
        <v/>
      </c>
      <c r="I4543" s="132" t="str">
        <f t="shared" si="509"/>
        <v/>
      </c>
      <c r="R4543" s="132" t="str">
        <f>IFERROR(VLOOKUP(Q4543,PROVEEDORES!$A$2:$B$100,2,0),"")</f>
        <v/>
      </c>
      <c r="U4543" s="127" t="str">
        <f>IFERROR(VLOOKUP(V4543,TRANSPORTE!$A$4:$B$99,2,0),"")</f>
        <v/>
      </c>
      <c r="Y4543" s="127" t="str">
        <f>IFERROR(VLOOKUP(V4543,TRANSPORTE!$A$4:$C$99,3,0),"")</f>
        <v/>
      </c>
      <c r="Z4543" s="127" t="str">
        <f>IFERROR(VLOOKUP(V4543,TRANSPORTE!$A$4:$D$99,4,0),"")</f>
        <v/>
      </c>
      <c r="AA4543" s="127" t="str">
        <f>IFERROR(VLOOKUP(V4543,TRANSPORTE!$A$4:$E$99,5,0),"")</f>
        <v/>
      </c>
      <c r="AB4543" s="127" t="str">
        <f t="shared" si="511"/>
        <v/>
      </c>
      <c r="AC4543" s="127" t="str">
        <f t="shared" si="510"/>
        <v/>
      </c>
      <c r="AE4543" s="132" t="str">
        <f t="shared" si="508"/>
        <v/>
      </c>
      <c r="AH4543" s="127" t="str">
        <f t="shared" ref="AH4543:AH4606" si="514">CONCATENATE(N4543,F4543)</f>
        <v/>
      </c>
    </row>
    <row r="4544" spans="2:34" x14ac:dyDescent="0.3">
      <c r="B4544" s="127" t="str">
        <f t="shared" si="512"/>
        <v/>
      </c>
      <c r="C4544" s="127" t="str">
        <f t="shared" si="513"/>
        <v/>
      </c>
      <c r="E4544" s="159"/>
      <c r="F4544" s="148" t="str">
        <f>IFERROR(VLOOKUP(CONCATENATE(G4544,E4544),LOTES!$A$6:$D$1002,4,0),"")</f>
        <v/>
      </c>
      <c r="H4544" s="136" t="str">
        <f>IFERROR(VLOOKUP(CONCATENATE(G4544,E4544),LOTES!$A$6:$F$1000,6,0),"")</f>
        <v/>
      </c>
      <c r="I4544" s="132" t="str">
        <f t="shared" si="509"/>
        <v/>
      </c>
      <c r="R4544" s="132" t="str">
        <f>IFERROR(VLOOKUP(Q4544,PROVEEDORES!$A$2:$B$100,2,0),"")</f>
        <v/>
      </c>
      <c r="U4544" s="127" t="str">
        <f>IFERROR(VLOOKUP(V4544,TRANSPORTE!$A$4:$B$99,2,0),"")</f>
        <v/>
      </c>
      <c r="Y4544" s="127" t="str">
        <f>IFERROR(VLOOKUP(V4544,TRANSPORTE!$A$4:$C$99,3,0),"")</f>
        <v/>
      </c>
      <c r="Z4544" s="127" t="str">
        <f>IFERROR(VLOOKUP(V4544,TRANSPORTE!$A$4:$D$99,4,0),"")</f>
        <v/>
      </c>
      <c r="AA4544" s="127" t="str">
        <f>IFERROR(VLOOKUP(V4544,TRANSPORTE!$A$4:$E$99,5,0),"")</f>
        <v/>
      </c>
      <c r="AB4544" s="127" t="str">
        <f t="shared" si="511"/>
        <v/>
      </c>
      <c r="AC4544" s="127" t="str">
        <f t="shared" si="510"/>
        <v/>
      </c>
      <c r="AE4544" s="132" t="str">
        <f t="shared" si="508"/>
        <v/>
      </c>
      <c r="AH4544" s="127" t="str">
        <f t="shared" si="514"/>
        <v/>
      </c>
    </row>
    <row r="4545" spans="2:34" x14ac:dyDescent="0.3">
      <c r="B4545" s="127" t="str">
        <f t="shared" si="512"/>
        <v/>
      </c>
      <c r="C4545" s="127" t="str">
        <f t="shared" si="513"/>
        <v/>
      </c>
      <c r="E4545" s="159"/>
      <c r="F4545" s="148" t="str">
        <f>IFERROR(VLOOKUP(CONCATENATE(G4545,E4545),LOTES!$A$6:$D$1002,4,0),"")</f>
        <v/>
      </c>
      <c r="H4545" s="136" t="str">
        <f>IFERROR(VLOOKUP(CONCATENATE(G4545,E4545),LOTES!$A$6:$F$1000,6,0),"")</f>
        <v/>
      </c>
      <c r="I4545" s="132" t="str">
        <f t="shared" si="509"/>
        <v/>
      </c>
      <c r="R4545" s="132" t="str">
        <f>IFERROR(VLOOKUP(Q4545,PROVEEDORES!$A$2:$B$100,2,0),"")</f>
        <v/>
      </c>
      <c r="U4545" s="127" t="str">
        <f>IFERROR(VLOOKUP(V4545,TRANSPORTE!$A$4:$B$99,2,0),"")</f>
        <v/>
      </c>
      <c r="Y4545" s="127" t="str">
        <f>IFERROR(VLOOKUP(V4545,TRANSPORTE!$A$4:$C$99,3,0),"")</f>
        <v/>
      </c>
      <c r="Z4545" s="127" t="str">
        <f>IFERROR(VLOOKUP(V4545,TRANSPORTE!$A$4:$D$99,4,0),"")</f>
        <v/>
      </c>
      <c r="AA4545" s="127" t="str">
        <f>IFERROR(VLOOKUP(V4545,TRANSPORTE!$A$4:$E$99,5,0),"")</f>
        <v/>
      </c>
      <c r="AB4545" s="127" t="str">
        <f t="shared" si="511"/>
        <v/>
      </c>
      <c r="AC4545" s="127" t="str">
        <f t="shared" si="510"/>
        <v/>
      </c>
      <c r="AE4545" s="132" t="str">
        <f t="shared" si="508"/>
        <v/>
      </c>
      <c r="AH4545" s="127" t="str">
        <f t="shared" si="514"/>
        <v/>
      </c>
    </row>
    <row r="4546" spans="2:34" x14ac:dyDescent="0.3">
      <c r="B4546" s="127" t="str">
        <f t="shared" si="512"/>
        <v/>
      </c>
      <c r="C4546" s="127" t="str">
        <f t="shared" si="513"/>
        <v/>
      </c>
      <c r="E4546" s="159"/>
      <c r="F4546" s="148" t="str">
        <f>IFERROR(VLOOKUP(CONCATENATE(G4546,E4546),LOTES!$A$6:$D$1002,4,0),"")</f>
        <v/>
      </c>
      <c r="H4546" s="136" t="str">
        <f>IFERROR(VLOOKUP(CONCATENATE(G4546,E4546),LOTES!$A$6:$F$1000,6,0),"")</f>
        <v/>
      </c>
      <c r="I4546" s="132" t="str">
        <f t="shared" si="509"/>
        <v/>
      </c>
      <c r="R4546" s="132" t="str">
        <f>IFERROR(VLOOKUP(Q4546,PROVEEDORES!$A$2:$B$100,2,0),"")</f>
        <v/>
      </c>
      <c r="U4546" s="127" t="str">
        <f>IFERROR(VLOOKUP(V4546,TRANSPORTE!$A$4:$B$99,2,0),"")</f>
        <v/>
      </c>
      <c r="Y4546" s="127" t="str">
        <f>IFERROR(VLOOKUP(V4546,TRANSPORTE!$A$4:$C$99,3,0),"")</f>
        <v/>
      </c>
      <c r="Z4546" s="127" t="str">
        <f>IFERROR(VLOOKUP(V4546,TRANSPORTE!$A$4:$D$99,4,0),"")</f>
        <v/>
      </c>
      <c r="AA4546" s="127" t="str">
        <f>IFERROR(VLOOKUP(V4546,TRANSPORTE!$A$4:$E$99,5,0),"")</f>
        <v/>
      </c>
      <c r="AB4546" s="127" t="str">
        <f t="shared" si="511"/>
        <v/>
      </c>
      <c r="AC4546" s="127" t="str">
        <f t="shared" si="510"/>
        <v/>
      </c>
      <c r="AE4546" s="132" t="str">
        <f t="shared" ref="AE4546:AE4609" si="515">IF(N4546&lt;&gt;"",IF(N4546=N4545,AE4545,AE4545+1),"")</f>
        <v/>
      </c>
      <c r="AH4546" s="127" t="str">
        <f t="shared" si="514"/>
        <v/>
      </c>
    </row>
    <row r="4547" spans="2:34" x14ac:dyDescent="0.3">
      <c r="B4547" s="127" t="str">
        <f t="shared" si="512"/>
        <v/>
      </c>
      <c r="C4547" s="127" t="str">
        <f t="shared" si="513"/>
        <v/>
      </c>
      <c r="E4547" s="159"/>
      <c r="F4547" s="148" t="str">
        <f>IFERROR(VLOOKUP(CONCATENATE(G4547,E4547),LOTES!$A$6:$D$1002,4,0),"")</f>
        <v/>
      </c>
      <c r="H4547" s="136" t="str">
        <f>IFERROR(VLOOKUP(CONCATENATE(G4547,E4547),LOTES!$A$6:$F$1000,6,0),"")</f>
        <v/>
      </c>
      <c r="I4547" s="132" t="str">
        <f t="shared" si="509"/>
        <v/>
      </c>
      <c r="R4547" s="132" t="str">
        <f>IFERROR(VLOOKUP(Q4547,PROVEEDORES!$A$2:$B$100,2,0),"")</f>
        <v/>
      </c>
      <c r="U4547" s="127" t="str">
        <f>IFERROR(VLOOKUP(V4547,TRANSPORTE!$A$4:$B$99,2,0),"")</f>
        <v/>
      </c>
      <c r="Y4547" s="127" t="str">
        <f>IFERROR(VLOOKUP(V4547,TRANSPORTE!$A$4:$C$99,3,0),"")</f>
        <v/>
      </c>
      <c r="Z4547" s="127" t="str">
        <f>IFERROR(VLOOKUP(V4547,TRANSPORTE!$A$4:$D$99,4,0),"")</f>
        <v/>
      </c>
      <c r="AA4547" s="127" t="str">
        <f>IFERROR(VLOOKUP(V4547,TRANSPORTE!$A$4:$E$99,5,0),"")</f>
        <v/>
      </c>
      <c r="AB4547" s="127" t="str">
        <f t="shared" si="511"/>
        <v/>
      </c>
      <c r="AC4547" s="127" t="str">
        <f t="shared" si="510"/>
        <v/>
      </c>
      <c r="AE4547" s="132" t="str">
        <f t="shared" si="515"/>
        <v/>
      </c>
      <c r="AH4547" s="127" t="str">
        <f t="shared" si="514"/>
        <v/>
      </c>
    </row>
    <row r="4548" spans="2:34" x14ac:dyDescent="0.3">
      <c r="B4548" s="127" t="str">
        <f t="shared" si="512"/>
        <v/>
      </c>
      <c r="C4548" s="127" t="str">
        <f t="shared" si="513"/>
        <v/>
      </c>
      <c r="E4548" s="159"/>
      <c r="F4548" s="148" t="str">
        <f>IFERROR(VLOOKUP(CONCATENATE(G4548,E4548),LOTES!$A$6:$D$1002,4,0),"")</f>
        <v/>
      </c>
      <c r="H4548" s="136" t="str">
        <f>IFERROR(VLOOKUP(CONCATENATE(G4548,E4548),LOTES!$A$6:$F$1000,6,0),"")</f>
        <v/>
      </c>
      <c r="I4548" s="132" t="str">
        <f t="shared" si="509"/>
        <v/>
      </c>
      <c r="R4548" s="132" t="str">
        <f>IFERROR(VLOOKUP(Q4548,PROVEEDORES!$A$2:$B$100,2,0),"")</f>
        <v/>
      </c>
      <c r="U4548" s="127" t="str">
        <f>IFERROR(VLOOKUP(V4548,TRANSPORTE!$A$4:$B$99,2,0),"")</f>
        <v/>
      </c>
      <c r="Y4548" s="127" t="str">
        <f>IFERROR(VLOOKUP(V4548,TRANSPORTE!$A$4:$C$99,3,0),"")</f>
        <v/>
      </c>
      <c r="Z4548" s="127" t="str">
        <f>IFERROR(VLOOKUP(V4548,TRANSPORTE!$A$4:$D$99,4,0),"")</f>
        <v/>
      </c>
      <c r="AA4548" s="127" t="str">
        <f>IFERROR(VLOOKUP(V4548,TRANSPORTE!$A$4:$E$99,5,0),"")</f>
        <v/>
      </c>
      <c r="AB4548" s="127" t="str">
        <f t="shared" si="511"/>
        <v/>
      </c>
      <c r="AC4548" s="127" t="str">
        <f t="shared" si="510"/>
        <v/>
      </c>
      <c r="AE4548" s="132" t="str">
        <f t="shared" si="515"/>
        <v/>
      </c>
      <c r="AH4548" s="127" t="str">
        <f t="shared" si="514"/>
        <v/>
      </c>
    </row>
    <row r="4549" spans="2:34" x14ac:dyDescent="0.3">
      <c r="B4549" s="127" t="str">
        <f t="shared" si="512"/>
        <v/>
      </c>
      <c r="C4549" s="127" t="str">
        <f t="shared" si="513"/>
        <v/>
      </c>
      <c r="E4549" s="159"/>
      <c r="F4549" s="148" t="str">
        <f>IFERROR(VLOOKUP(CONCATENATE(G4549,E4549),LOTES!$A$6:$D$1002,4,0),"")</f>
        <v/>
      </c>
      <c r="H4549" s="136" t="str">
        <f>IFERROR(VLOOKUP(CONCATENATE(G4549,E4549),LOTES!$A$6:$F$1000,6,0),"")</f>
        <v/>
      </c>
      <c r="I4549" s="132" t="str">
        <f t="shared" si="509"/>
        <v/>
      </c>
      <c r="R4549" s="132" t="str">
        <f>IFERROR(VLOOKUP(Q4549,PROVEEDORES!$A$2:$B$100,2,0),"")</f>
        <v/>
      </c>
      <c r="U4549" s="127" t="str">
        <f>IFERROR(VLOOKUP(V4549,TRANSPORTE!$A$4:$B$99,2,0),"")</f>
        <v/>
      </c>
      <c r="Y4549" s="127" t="str">
        <f>IFERROR(VLOOKUP(V4549,TRANSPORTE!$A$4:$C$99,3,0),"")</f>
        <v/>
      </c>
      <c r="Z4549" s="127" t="str">
        <f>IFERROR(VLOOKUP(V4549,TRANSPORTE!$A$4:$D$99,4,0),"")</f>
        <v/>
      </c>
      <c r="AA4549" s="127" t="str">
        <f>IFERROR(VLOOKUP(V4549,TRANSPORTE!$A$4:$E$99,5,0),"")</f>
        <v/>
      </c>
      <c r="AB4549" s="127" t="str">
        <f t="shared" si="511"/>
        <v/>
      </c>
      <c r="AC4549" s="127" t="str">
        <f t="shared" si="510"/>
        <v/>
      </c>
      <c r="AE4549" s="132" t="str">
        <f t="shared" si="515"/>
        <v/>
      </c>
      <c r="AH4549" s="127" t="str">
        <f t="shared" si="514"/>
        <v/>
      </c>
    </row>
    <row r="4550" spans="2:34" x14ac:dyDescent="0.3">
      <c r="B4550" s="127" t="str">
        <f t="shared" si="512"/>
        <v/>
      </c>
      <c r="C4550" s="127" t="str">
        <f t="shared" si="513"/>
        <v/>
      </c>
      <c r="E4550" s="159"/>
      <c r="F4550" s="148" t="str">
        <f>IFERROR(VLOOKUP(CONCATENATE(G4550,E4550),LOTES!$A$6:$D$1002,4,0),"")</f>
        <v/>
      </c>
      <c r="H4550" s="136" t="str">
        <f>IFERROR(VLOOKUP(CONCATENATE(G4550,E4550),LOTES!$A$6:$F$1000,6,0),"")</f>
        <v/>
      </c>
      <c r="I4550" s="132" t="str">
        <f t="shared" ref="I4550:I4613" si="516">IF(E4550&lt;&gt;"",IFERROR(IF(N4550&lt;&gt;N4549,1,IF(E4550=E4549,I4549,I4549+1)),""),"")</f>
        <v/>
      </c>
      <c r="R4550" s="132" t="str">
        <f>IFERROR(VLOOKUP(Q4550,PROVEEDORES!$A$2:$B$100,2,0),"")</f>
        <v/>
      </c>
      <c r="U4550" s="127" t="str">
        <f>IFERROR(VLOOKUP(V4550,TRANSPORTE!$A$4:$B$99,2,0),"")</f>
        <v/>
      </c>
      <c r="Y4550" s="127" t="str">
        <f>IFERROR(VLOOKUP(V4550,TRANSPORTE!$A$4:$C$99,3,0),"")</f>
        <v/>
      </c>
      <c r="Z4550" s="127" t="str">
        <f>IFERROR(VLOOKUP(V4550,TRANSPORTE!$A$4:$D$99,4,0),"")</f>
        <v/>
      </c>
      <c r="AA4550" s="127" t="str">
        <f>IFERROR(VLOOKUP(V4550,TRANSPORTE!$A$4:$E$99,5,0),"")</f>
        <v/>
      </c>
      <c r="AB4550" s="127" t="str">
        <f t="shared" si="511"/>
        <v/>
      </c>
      <c r="AC4550" s="127" t="str">
        <f t="shared" ref="AC4550:AC4613" si="517">IF(N4550&lt;&gt;"",1,"")</f>
        <v/>
      </c>
      <c r="AE4550" s="132" t="str">
        <f t="shared" si="515"/>
        <v/>
      </c>
      <c r="AH4550" s="127" t="str">
        <f t="shared" si="514"/>
        <v/>
      </c>
    </row>
    <row r="4551" spans="2:34" x14ac:dyDescent="0.3">
      <c r="B4551" s="127" t="str">
        <f t="shared" si="512"/>
        <v/>
      </c>
      <c r="C4551" s="127" t="str">
        <f t="shared" si="513"/>
        <v/>
      </c>
      <c r="E4551" s="159"/>
      <c r="F4551" s="148" t="str">
        <f>IFERROR(VLOOKUP(CONCATENATE(G4551,E4551),LOTES!$A$6:$D$1002,4,0),"")</f>
        <v/>
      </c>
      <c r="H4551" s="136" t="str">
        <f>IFERROR(VLOOKUP(CONCATENATE(G4551,E4551),LOTES!$A$6:$F$1000,6,0),"")</f>
        <v/>
      </c>
      <c r="I4551" s="132" t="str">
        <f t="shared" si="516"/>
        <v/>
      </c>
      <c r="R4551" s="132" t="str">
        <f>IFERROR(VLOOKUP(Q4551,PROVEEDORES!$A$2:$B$100,2,0),"")</f>
        <v/>
      </c>
      <c r="U4551" s="127" t="str">
        <f>IFERROR(VLOOKUP(V4551,TRANSPORTE!$A$4:$B$99,2,0),"")</f>
        <v/>
      </c>
      <c r="Y4551" s="127" t="str">
        <f>IFERROR(VLOOKUP(V4551,TRANSPORTE!$A$4:$C$99,3,0),"")</f>
        <v/>
      </c>
      <c r="Z4551" s="127" t="str">
        <f>IFERROR(VLOOKUP(V4551,TRANSPORTE!$A$4:$D$99,4,0),"")</f>
        <v/>
      </c>
      <c r="AA4551" s="127" t="str">
        <f>IFERROR(VLOOKUP(V4551,TRANSPORTE!$A$4:$E$99,5,0),"")</f>
        <v/>
      </c>
      <c r="AB4551" s="127" t="str">
        <f t="shared" si="511"/>
        <v/>
      </c>
      <c r="AC4551" s="127" t="str">
        <f t="shared" si="517"/>
        <v/>
      </c>
      <c r="AE4551" s="132" t="str">
        <f t="shared" si="515"/>
        <v/>
      </c>
      <c r="AH4551" s="127" t="str">
        <f t="shared" si="514"/>
        <v/>
      </c>
    </row>
    <row r="4552" spans="2:34" x14ac:dyDescent="0.3">
      <c r="B4552" s="127" t="str">
        <f t="shared" si="512"/>
        <v/>
      </c>
      <c r="C4552" s="127" t="str">
        <f t="shared" si="513"/>
        <v/>
      </c>
      <c r="E4552" s="159"/>
      <c r="F4552" s="148" t="str">
        <f>IFERROR(VLOOKUP(CONCATENATE(G4552,E4552),LOTES!$A$6:$D$1002,4,0),"")</f>
        <v/>
      </c>
      <c r="H4552" s="136" t="str">
        <f>IFERROR(VLOOKUP(CONCATENATE(G4552,E4552),LOTES!$A$6:$F$1000,6,0),"")</f>
        <v/>
      </c>
      <c r="I4552" s="132" t="str">
        <f t="shared" si="516"/>
        <v/>
      </c>
      <c r="R4552" s="132" t="str">
        <f>IFERROR(VLOOKUP(Q4552,PROVEEDORES!$A$2:$B$100,2,0),"")</f>
        <v/>
      </c>
      <c r="U4552" s="127" t="str">
        <f>IFERROR(VLOOKUP(V4552,TRANSPORTE!$A$4:$B$99,2,0),"")</f>
        <v/>
      </c>
      <c r="Y4552" s="127" t="str">
        <f>IFERROR(VLOOKUP(V4552,TRANSPORTE!$A$4:$C$99,3,0),"")</f>
        <v/>
      </c>
      <c r="Z4552" s="127" t="str">
        <f>IFERROR(VLOOKUP(V4552,TRANSPORTE!$A$4:$D$99,4,0),"")</f>
        <v/>
      </c>
      <c r="AA4552" s="127" t="str">
        <f>IFERROR(VLOOKUP(V4552,TRANSPORTE!$A$4:$E$99,5,0),"")</f>
        <v/>
      </c>
      <c r="AB4552" s="127" t="str">
        <f t="shared" si="511"/>
        <v/>
      </c>
      <c r="AC4552" s="127" t="str">
        <f t="shared" si="517"/>
        <v/>
      </c>
      <c r="AE4552" s="132" t="str">
        <f t="shared" si="515"/>
        <v/>
      </c>
      <c r="AH4552" s="127" t="str">
        <f t="shared" si="514"/>
        <v/>
      </c>
    </row>
    <row r="4553" spans="2:34" x14ac:dyDescent="0.3">
      <c r="B4553" s="127" t="str">
        <f t="shared" si="512"/>
        <v/>
      </c>
      <c r="C4553" s="127" t="str">
        <f t="shared" si="513"/>
        <v/>
      </c>
      <c r="E4553" s="159"/>
      <c r="F4553" s="148" t="str">
        <f>IFERROR(VLOOKUP(CONCATENATE(G4553,E4553),LOTES!$A$6:$D$1002,4,0),"")</f>
        <v/>
      </c>
      <c r="H4553" s="136" t="str">
        <f>IFERROR(VLOOKUP(CONCATENATE(G4553,E4553),LOTES!$A$6:$F$1000,6,0),"")</f>
        <v/>
      </c>
      <c r="I4553" s="132" t="str">
        <f t="shared" si="516"/>
        <v/>
      </c>
      <c r="R4553" s="132" t="str">
        <f>IFERROR(VLOOKUP(Q4553,PROVEEDORES!$A$2:$B$100,2,0),"")</f>
        <v/>
      </c>
      <c r="U4553" s="127" t="str">
        <f>IFERROR(VLOOKUP(V4553,TRANSPORTE!$A$4:$B$99,2,0),"")</f>
        <v/>
      </c>
      <c r="Y4553" s="127" t="str">
        <f>IFERROR(VLOOKUP(V4553,TRANSPORTE!$A$4:$C$99,3,0),"")</f>
        <v/>
      </c>
      <c r="Z4553" s="127" t="str">
        <f>IFERROR(VLOOKUP(V4553,TRANSPORTE!$A$4:$D$99,4,0),"")</f>
        <v/>
      </c>
      <c r="AA4553" s="127" t="str">
        <f>IFERROR(VLOOKUP(V4553,TRANSPORTE!$A$4:$E$99,5,0),"")</f>
        <v/>
      </c>
      <c r="AB4553" s="127" t="str">
        <f t="shared" si="511"/>
        <v/>
      </c>
      <c r="AC4553" s="127" t="str">
        <f t="shared" si="517"/>
        <v/>
      </c>
      <c r="AE4553" s="132" t="str">
        <f t="shared" si="515"/>
        <v/>
      </c>
      <c r="AH4553" s="127" t="str">
        <f t="shared" si="514"/>
        <v/>
      </c>
    </row>
    <row r="4554" spans="2:34" x14ac:dyDescent="0.3">
      <c r="B4554" s="127" t="str">
        <f t="shared" si="512"/>
        <v/>
      </c>
      <c r="C4554" s="127" t="str">
        <f t="shared" si="513"/>
        <v/>
      </c>
      <c r="E4554" s="159"/>
      <c r="F4554" s="148" t="str">
        <f>IFERROR(VLOOKUP(CONCATENATE(G4554,E4554),LOTES!$A$6:$D$1002,4,0),"")</f>
        <v/>
      </c>
      <c r="H4554" s="136" t="str">
        <f>IFERROR(VLOOKUP(CONCATENATE(G4554,E4554),LOTES!$A$6:$F$1000,6,0),"")</f>
        <v/>
      </c>
      <c r="I4554" s="132" t="str">
        <f t="shared" si="516"/>
        <v/>
      </c>
      <c r="R4554" s="132" t="str">
        <f>IFERROR(VLOOKUP(Q4554,PROVEEDORES!$A$2:$B$100,2,0),"")</f>
        <v/>
      </c>
      <c r="U4554" s="127" t="str">
        <f>IFERROR(VLOOKUP(V4554,TRANSPORTE!$A$4:$B$99,2,0),"")</f>
        <v/>
      </c>
      <c r="Y4554" s="127" t="str">
        <f>IFERROR(VLOOKUP(V4554,TRANSPORTE!$A$4:$C$99,3,0),"")</f>
        <v/>
      </c>
      <c r="Z4554" s="127" t="str">
        <f>IFERROR(VLOOKUP(V4554,TRANSPORTE!$A$4:$D$99,4,0),"")</f>
        <v/>
      </c>
      <c r="AA4554" s="127" t="str">
        <f>IFERROR(VLOOKUP(V4554,TRANSPORTE!$A$4:$E$99,5,0),"")</f>
        <v/>
      </c>
      <c r="AB4554" s="127" t="str">
        <f t="shared" si="511"/>
        <v/>
      </c>
      <c r="AC4554" s="127" t="str">
        <f t="shared" si="517"/>
        <v/>
      </c>
      <c r="AE4554" s="132" t="str">
        <f t="shared" si="515"/>
        <v/>
      </c>
      <c r="AH4554" s="127" t="str">
        <f t="shared" si="514"/>
        <v/>
      </c>
    </row>
    <row r="4555" spans="2:34" x14ac:dyDescent="0.3">
      <c r="B4555" s="127" t="str">
        <f t="shared" si="512"/>
        <v/>
      </c>
      <c r="C4555" s="127" t="str">
        <f t="shared" si="513"/>
        <v/>
      </c>
      <c r="E4555" s="159"/>
      <c r="F4555" s="148" t="str">
        <f>IFERROR(VLOOKUP(CONCATENATE(G4555,E4555),LOTES!$A$6:$D$1002,4,0),"")</f>
        <v/>
      </c>
      <c r="H4555" s="136" t="str">
        <f>IFERROR(VLOOKUP(CONCATENATE(G4555,E4555),LOTES!$A$6:$F$1000,6,0),"")</f>
        <v/>
      </c>
      <c r="I4555" s="132" t="str">
        <f t="shared" si="516"/>
        <v/>
      </c>
      <c r="R4555" s="132" t="str">
        <f>IFERROR(VLOOKUP(Q4555,PROVEEDORES!$A$2:$B$100,2,0),"")</f>
        <v/>
      </c>
      <c r="U4555" s="127" t="str">
        <f>IFERROR(VLOOKUP(V4555,TRANSPORTE!$A$4:$B$99,2,0),"")</f>
        <v/>
      </c>
      <c r="Y4555" s="127" t="str">
        <f>IFERROR(VLOOKUP(V4555,TRANSPORTE!$A$4:$C$99,3,0),"")</f>
        <v/>
      </c>
      <c r="Z4555" s="127" t="str">
        <f>IFERROR(VLOOKUP(V4555,TRANSPORTE!$A$4:$D$99,4,0),"")</f>
        <v/>
      </c>
      <c r="AA4555" s="127" t="str">
        <f>IFERROR(VLOOKUP(V4555,TRANSPORTE!$A$4:$E$99,5,0),"")</f>
        <v/>
      </c>
      <c r="AB4555" s="127" t="str">
        <f t="shared" ref="AB4555:AB4618" si="518">IF(N4555&lt;&gt;"",IF(A4555&lt;&gt;A4554,1,IF(N4555=N4554,AB4554,AB4554+1)),"")</f>
        <v/>
      </c>
      <c r="AC4555" s="127" t="str">
        <f t="shared" si="517"/>
        <v/>
      </c>
      <c r="AE4555" s="132" t="str">
        <f t="shared" si="515"/>
        <v/>
      </c>
      <c r="AH4555" s="127" t="str">
        <f t="shared" si="514"/>
        <v/>
      </c>
    </row>
    <row r="4556" spans="2:34" x14ac:dyDescent="0.3">
      <c r="B4556" s="127" t="str">
        <f t="shared" si="512"/>
        <v/>
      </c>
      <c r="C4556" s="127" t="str">
        <f t="shared" si="513"/>
        <v/>
      </c>
      <c r="E4556" s="159"/>
      <c r="F4556" s="148" t="str">
        <f>IFERROR(VLOOKUP(CONCATENATE(G4556,E4556),LOTES!$A$6:$D$1002,4,0),"")</f>
        <v/>
      </c>
      <c r="H4556" s="136" t="str">
        <f>IFERROR(VLOOKUP(CONCATENATE(G4556,E4556),LOTES!$A$6:$F$1000,6,0),"")</f>
        <v/>
      </c>
      <c r="I4556" s="132" t="str">
        <f t="shared" si="516"/>
        <v/>
      </c>
      <c r="R4556" s="132" t="str">
        <f>IFERROR(VLOOKUP(Q4556,PROVEEDORES!$A$2:$B$100,2,0),"")</f>
        <v/>
      </c>
      <c r="U4556" s="127" t="str">
        <f>IFERROR(VLOOKUP(V4556,TRANSPORTE!$A$4:$B$99,2,0),"")</f>
        <v/>
      </c>
      <c r="Y4556" s="127" t="str">
        <f>IFERROR(VLOOKUP(V4556,TRANSPORTE!$A$4:$C$99,3,0),"")</f>
        <v/>
      </c>
      <c r="Z4556" s="127" t="str">
        <f>IFERROR(VLOOKUP(V4556,TRANSPORTE!$A$4:$D$99,4,0),"")</f>
        <v/>
      </c>
      <c r="AA4556" s="127" t="str">
        <f>IFERROR(VLOOKUP(V4556,TRANSPORTE!$A$4:$E$99,5,0),"")</f>
        <v/>
      </c>
      <c r="AB4556" s="127" t="str">
        <f t="shared" si="518"/>
        <v/>
      </c>
      <c r="AC4556" s="127" t="str">
        <f t="shared" si="517"/>
        <v/>
      </c>
      <c r="AE4556" s="132" t="str">
        <f t="shared" si="515"/>
        <v/>
      </c>
      <c r="AH4556" s="127" t="str">
        <f t="shared" si="514"/>
        <v/>
      </c>
    </row>
    <row r="4557" spans="2:34" x14ac:dyDescent="0.3">
      <c r="B4557" s="127" t="str">
        <f t="shared" si="512"/>
        <v/>
      </c>
      <c r="C4557" s="127" t="str">
        <f t="shared" si="513"/>
        <v/>
      </c>
      <c r="E4557" s="159"/>
      <c r="F4557" s="148" t="str">
        <f>IFERROR(VLOOKUP(CONCATENATE(G4557,E4557),LOTES!$A$6:$D$1002,4,0),"")</f>
        <v/>
      </c>
      <c r="H4557" s="136" t="str">
        <f>IFERROR(VLOOKUP(CONCATENATE(G4557,E4557),LOTES!$A$6:$F$1000,6,0),"")</f>
        <v/>
      </c>
      <c r="I4557" s="132" t="str">
        <f t="shared" si="516"/>
        <v/>
      </c>
      <c r="R4557" s="132" t="str">
        <f>IFERROR(VLOOKUP(Q4557,PROVEEDORES!$A$2:$B$100,2,0),"")</f>
        <v/>
      </c>
      <c r="U4557" s="127" t="str">
        <f>IFERROR(VLOOKUP(V4557,TRANSPORTE!$A$4:$B$99,2,0),"")</f>
        <v/>
      </c>
      <c r="Y4557" s="127" t="str">
        <f>IFERROR(VLOOKUP(V4557,TRANSPORTE!$A$4:$C$99,3,0),"")</f>
        <v/>
      </c>
      <c r="Z4557" s="127" t="str">
        <f>IFERROR(VLOOKUP(V4557,TRANSPORTE!$A$4:$D$99,4,0),"")</f>
        <v/>
      </c>
      <c r="AA4557" s="127" t="str">
        <f>IFERROR(VLOOKUP(V4557,TRANSPORTE!$A$4:$E$99,5,0),"")</f>
        <v/>
      </c>
      <c r="AB4557" s="127" t="str">
        <f t="shared" si="518"/>
        <v/>
      </c>
      <c r="AC4557" s="127" t="str">
        <f t="shared" si="517"/>
        <v/>
      </c>
      <c r="AE4557" s="132" t="str">
        <f t="shared" si="515"/>
        <v/>
      </c>
      <c r="AH4557" s="127" t="str">
        <f t="shared" si="514"/>
        <v/>
      </c>
    </row>
    <row r="4558" spans="2:34" x14ac:dyDescent="0.3">
      <c r="B4558" s="127" t="str">
        <f t="shared" si="512"/>
        <v/>
      </c>
      <c r="C4558" s="127" t="str">
        <f t="shared" si="513"/>
        <v/>
      </c>
      <c r="E4558" s="159"/>
      <c r="F4558" s="148" t="str">
        <f>IFERROR(VLOOKUP(CONCATENATE(G4558,E4558),LOTES!$A$6:$D$1002,4,0),"")</f>
        <v/>
      </c>
      <c r="H4558" s="136" t="str">
        <f>IFERROR(VLOOKUP(CONCATENATE(G4558,E4558),LOTES!$A$6:$F$1000,6,0),"")</f>
        <v/>
      </c>
      <c r="I4558" s="132" t="str">
        <f t="shared" si="516"/>
        <v/>
      </c>
      <c r="R4558" s="132" t="str">
        <f>IFERROR(VLOOKUP(Q4558,PROVEEDORES!$A$2:$B$100,2,0),"")</f>
        <v/>
      </c>
      <c r="U4558" s="127" t="str">
        <f>IFERROR(VLOOKUP(V4558,TRANSPORTE!$A$4:$B$99,2,0),"")</f>
        <v/>
      </c>
      <c r="Y4558" s="127" t="str">
        <f>IFERROR(VLOOKUP(V4558,TRANSPORTE!$A$4:$C$99,3,0),"")</f>
        <v/>
      </c>
      <c r="Z4558" s="127" t="str">
        <f>IFERROR(VLOOKUP(V4558,TRANSPORTE!$A$4:$D$99,4,0),"")</f>
        <v/>
      </c>
      <c r="AA4558" s="127" t="str">
        <f>IFERROR(VLOOKUP(V4558,TRANSPORTE!$A$4:$E$99,5,0),"")</f>
        <v/>
      </c>
      <c r="AB4558" s="127" t="str">
        <f t="shared" si="518"/>
        <v/>
      </c>
      <c r="AC4558" s="127" t="str">
        <f t="shared" si="517"/>
        <v/>
      </c>
      <c r="AE4558" s="132" t="str">
        <f t="shared" si="515"/>
        <v/>
      </c>
      <c r="AH4558" s="127" t="str">
        <f t="shared" si="514"/>
        <v/>
      </c>
    </row>
    <row r="4559" spans="2:34" x14ac:dyDescent="0.3">
      <c r="B4559" s="127" t="str">
        <f t="shared" si="512"/>
        <v/>
      </c>
      <c r="C4559" s="127" t="str">
        <f t="shared" si="513"/>
        <v/>
      </c>
      <c r="E4559" s="159"/>
      <c r="F4559" s="148" t="str">
        <f>IFERROR(VLOOKUP(CONCATENATE(G4559,E4559),LOTES!$A$6:$D$1002,4,0),"")</f>
        <v/>
      </c>
      <c r="H4559" s="136" t="str">
        <f>IFERROR(VLOOKUP(CONCATENATE(G4559,E4559),LOTES!$A$6:$F$1000,6,0),"")</f>
        <v/>
      </c>
      <c r="I4559" s="132" t="str">
        <f t="shared" si="516"/>
        <v/>
      </c>
      <c r="R4559" s="132" t="str">
        <f>IFERROR(VLOOKUP(Q4559,PROVEEDORES!$A$2:$B$100,2,0),"")</f>
        <v/>
      </c>
      <c r="U4559" s="127" t="str">
        <f>IFERROR(VLOOKUP(V4559,TRANSPORTE!$A$4:$B$99,2,0),"")</f>
        <v/>
      </c>
      <c r="Y4559" s="127" t="str">
        <f>IFERROR(VLOOKUP(V4559,TRANSPORTE!$A$4:$C$99,3,0),"")</f>
        <v/>
      </c>
      <c r="Z4559" s="127" t="str">
        <f>IFERROR(VLOOKUP(V4559,TRANSPORTE!$A$4:$D$99,4,0),"")</f>
        <v/>
      </c>
      <c r="AA4559" s="127" t="str">
        <f>IFERROR(VLOOKUP(V4559,TRANSPORTE!$A$4:$E$99,5,0),"")</f>
        <v/>
      </c>
      <c r="AB4559" s="127" t="str">
        <f t="shared" si="518"/>
        <v/>
      </c>
      <c r="AC4559" s="127" t="str">
        <f t="shared" si="517"/>
        <v/>
      </c>
      <c r="AE4559" s="132" t="str">
        <f t="shared" si="515"/>
        <v/>
      </c>
      <c r="AH4559" s="127" t="str">
        <f t="shared" si="514"/>
        <v/>
      </c>
    </row>
    <row r="4560" spans="2:34" x14ac:dyDescent="0.3">
      <c r="B4560" s="127" t="str">
        <f t="shared" si="512"/>
        <v/>
      </c>
      <c r="C4560" s="127" t="str">
        <f t="shared" si="513"/>
        <v/>
      </c>
      <c r="E4560" s="159"/>
      <c r="F4560" s="148" t="str">
        <f>IFERROR(VLOOKUP(CONCATENATE(G4560,E4560),LOTES!$A$6:$D$1002,4,0),"")</f>
        <v/>
      </c>
      <c r="H4560" s="136" t="str">
        <f>IFERROR(VLOOKUP(CONCATENATE(G4560,E4560),LOTES!$A$6:$F$1000,6,0),"")</f>
        <v/>
      </c>
      <c r="I4560" s="132" t="str">
        <f t="shared" si="516"/>
        <v/>
      </c>
      <c r="R4560" s="132" t="str">
        <f>IFERROR(VLOOKUP(Q4560,PROVEEDORES!$A$2:$B$100,2,0),"")</f>
        <v/>
      </c>
      <c r="U4560" s="127" t="str">
        <f>IFERROR(VLOOKUP(V4560,TRANSPORTE!$A$4:$B$99,2,0),"")</f>
        <v/>
      </c>
      <c r="Y4560" s="127" t="str">
        <f>IFERROR(VLOOKUP(V4560,TRANSPORTE!$A$4:$C$99,3,0),"")</f>
        <v/>
      </c>
      <c r="Z4560" s="127" t="str">
        <f>IFERROR(VLOOKUP(V4560,TRANSPORTE!$A$4:$D$99,4,0),"")</f>
        <v/>
      </c>
      <c r="AA4560" s="127" t="str">
        <f>IFERROR(VLOOKUP(V4560,TRANSPORTE!$A$4:$E$99,5,0),"")</f>
        <v/>
      </c>
      <c r="AB4560" s="127" t="str">
        <f t="shared" si="518"/>
        <v/>
      </c>
      <c r="AC4560" s="127" t="str">
        <f t="shared" si="517"/>
        <v/>
      </c>
      <c r="AE4560" s="132" t="str">
        <f t="shared" si="515"/>
        <v/>
      </c>
      <c r="AH4560" s="127" t="str">
        <f t="shared" si="514"/>
        <v/>
      </c>
    </row>
    <row r="4561" spans="2:34" x14ac:dyDescent="0.3">
      <c r="B4561" s="127" t="str">
        <f t="shared" si="512"/>
        <v/>
      </c>
      <c r="C4561" s="127" t="str">
        <f t="shared" si="513"/>
        <v/>
      </c>
      <c r="E4561" s="159"/>
      <c r="F4561" s="148" t="str">
        <f>IFERROR(VLOOKUP(CONCATENATE(G4561,E4561),LOTES!$A$6:$D$1002,4,0),"")</f>
        <v/>
      </c>
      <c r="H4561" s="136" t="str">
        <f>IFERROR(VLOOKUP(CONCATENATE(G4561,E4561),LOTES!$A$6:$F$1000,6,0),"")</f>
        <v/>
      </c>
      <c r="I4561" s="132" t="str">
        <f t="shared" si="516"/>
        <v/>
      </c>
      <c r="R4561" s="132" t="str">
        <f>IFERROR(VLOOKUP(Q4561,PROVEEDORES!$A$2:$B$100,2,0),"")</f>
        <v/>
      </c>
      <c r="U4561" s="127" t="str">
        <f>IFERROR(VLOOKUP(V4561,TRANSPORTE!$A$4:$B$99,2,0),"")</f>
        <v/>
      </c>
      <c r="Y4561" s="127" t="str">
        <f>IFERROR(VLOOKUP(V4561,TRANSPORTE!$A$4:$C$99,3,0),"")</f>
        <v/>
      </c>
      <c r="Z4561" s="127" t="str">
        <f>IFERROR(VLOOKUP(V4561,TRANSPORTE!$A$4:$D$99,4,0),"")</f>
        <v/>
      </c>
      <c r="AA4561" s="127" t="str">
        <f>IFERROR(VLOOKUP(V4561,TRANSPORTE!$A$4:$E$99,5,0),"")</f>
        <v/>
      </c>
      <c r="AB4561" s="127" t="str">
        <f t="shared" si="518"/>
        <v/>
      </c>
      <c r="AC4561" s="127" t="str">
        <f t="shared" si="517"/>
        <v/>
      </c>
      <c r="AE4561" s="132" t="str">
        <f t="shared" si="515"/>
        <v/>
      </c>
      <c r="AH4561" s="127" t="str">
        <f t="shared" si="514"/>
        <v/>
      </c>
    </row>
    <row r="4562" spans="2:34" x14ac:dyDescent="0.3">
      <c r="B4562" s="127" t="str">
        <f t="shared" si="512"/>
        <v/>
      </c>
      <c r="C4562" s="127" t="str">
        <f t="shared" si="513"/>
        <v/>
      </c>
      <c r="E4562" s="159"/>
      <c r="F4562" s="148" t="str">
        <f>IFERROR(VLOOKUP(CONCATENATE(G4562,E4562),LOTES!$A$6:$D$1002,4,0),"")</f>
        <v/>
      </c>
      <c r="H4562" s="136" t="str">
        <f>IFERROR(VLOOKUP(CONCATENATE(G4562,E4562),LOTES!$A$6:$F$1000,6,0),"")</f>
        <v/>
      </c>
      <c r="I4562" s="132" t="str">
        <f t="shared" si="516"/>
        <v/>
      </c>
      <c r="R4562" s="132" t="str">
        <f>IFERROR(VLOOKUP(Q4562,PROVEEDORES!$A$2:$B$100,2,0),"")</f>
        <v/>
      </c>
      <c r="U4562" s="127" t="str">
        <f>IFERROR(VLOOKUP(V4562,TRANSPORTE!$A$4:$B$99,2,0),"")</f>
        <v/>
      </c>
      <c r="Y4562" s="127" t="str">
        <f>IFERROR(VLOOKUP(V4562,TRANSPORTE!$A$4:$C$99,3,0),"")</f>
        <v/>
      </c>
      <c r="Z4562" s="127" t="str">
        <f>IFERROR(VLOOKUP(V4562,TRANSPORTE!$A$4:$D$99,4,0),"")</f>
        <v/>
      </c>
      <c r="AA4562" s="127" t="str">
        <f>IFERROR(VLOOKUP(V4562,TRANSPORTE!$A$4:$E$99,5,0),"")</f>
        <v/>
      </c>
      <c r="AB4562" s="127" t="str">
        <f t="shared" si="518"/>
        <v/>
      </c>
      <c r="AC4562" s="127" t="str">
        <f t="shared" si="517"/>
        <v/>
      </c>
      <c r="AE4562" s="132" t="str">
        <f t="shared" si="515"/>
        <v/>
      </c>
      <c r="AH4562" s="127" t="str">
        <f t="shared" si="514"/>
        <v/>
      </c>
    </row>
    <row r="4563" spans="2:34" x14ac:dyDescent="0.3">
      <c r="B4563" s="127" t="str">
        <f t="shared" si="512"/>
        <v/>
      </c>
      <c r="C4563" s="127" t="str">
        <f t="shared" si="513"/>
        <v/>
      </c>
      <c r="E4563" s="159"/>
      <c r="F4563" s="148" t="str">
        <f>IFERROR(VLOOKUP(CONCATENATE(G4563,E4563),LOTES!$A$6:$D$1002,4,0),"")</f>
        <v/>
      </c>
      <c r="H4563" s="136" t="str">
        <f>IFERROR(VLOOKUP(CONCATENATE(G4563,E4563),LOTES!$A$6:$F$1000,6,0),"")</f>
        <v/>
      </c>
      <c r="I4563" s="132" t="str">
        <f t="shared" si="516"/>
        <v/>
      </c>
      <c r="R4563" s="132" t="str">
        <f>IFERROR(VLOOKUP(Q4563,PROVEEDORES!$A$2:$B$100,2,0),"")</f>
        <v/>
      </c>
      <c r="U4563" s="127" t="str">
        <f>IFERROR(VLOOKUP(V4563,TRANSPORTE!$A$4:$B$99,2,0),"")</f>
        <v/>
      </c>
      <c r="Y4563" s="127" t="str">
        <f>IFERROR(VLOOKUP(V4563,TRANSPORTE!$A$4:$C$99,3,0),"")</f>
        <v/>
      </c>
      <c r="Z4563" s="127" t="str">
        <f>IFERROR(VLOOKUP(V4563,TRANSPORTE!$A$4:$D$99,4,0),"")</f>
        <v/>
      </c>
      <c r="AA4563" s="127" t="str">
        <f>IFERROR(VLOOKUP(V4563,TRANSPORTE!$A$4:$E$99,5,0),"")</f>
        <v/>
      </c>
      <c r="AB4563" s="127" t="str">
        <f t="shared" si="518"/>
        <v/>
      </c>
      <c r="AC4563" s="127" t="str">
        <f t="shared" si="517"/>
        <v/>
      </c>
      <c r="AE4563" s="132" t="str">
        <f t="shared" si="515"/>
        <v/>
      </c>
      <c r="AH4563" s="127" t="str">
        <f t="shared" si="514"/>
        <v/>
      </c>
    </row>
    <row r="4564" spans="2:34" x14ac:dyDescent="0.3">
      <c r="B4564" s="127" t="str">
        <f t="shared" si="512"/>
        <v/>
      </c>
      <c r="C4564" s="127" t="str">
        <f t="shared" si="513"/>
        <v/>
      </c>
      <c r="E4564" s="159"/>
      <c r="F4564" s="148" t="str">
        <f>IFERROR(VLOOKUP(CONCATENATE(G4564,E4564),LOTES!$A$6:$D$1002,4,0),"")</f>
        <v/>
      </c>
      <c r="H4564" s="136" t="str">
        <f>IFERROR(VLOOKUP(CONCATENATE(G4564,E4564),LOTES!$A$6:$F$1000,6,0),"")</f>
        <v/>
      </c>
      <c r="I4564" s="132" t="str">
        <f t="shared" si="516"/>
        <v/>
      </c>
      <c r="R4564" s="132" t="str">
        <f>IFERROR(VLOOKUP(Q4564,PROVEEDORES!$A$2:$B$100,2,0),"")</f>
        <v/>
      </c>
      <c r="U4564" s="127" t="str">
        <f>IFERROR(VLOOKUP(V4564,TRANSPORTE!$A$4:$B$99,2,0),"")</f>
        <v/>
      </c>
      <c r="Y4564" s="127" t="str">
        <f>IFERROR(VLOOKUP(V4564,TRANSPORTE!$A$4:$C$99,3,0),"")</f>
        <v/>
      </c>
      <c r="Z4564" s="127" t="str">
        <f>IFERROR(VLOOKUP(V4564,TRANSPORTE!$A$4:$D$99,4,0),"")</f>
        <v/>
      </c>
      <c r="AA4564" s="127" t="str">
        <f>IFERROR(VLOOKUP(V4564,TRANSPORTE!$A$4:$E$99,5,0),"")</f>
        <v/>
      </c>
      <c r="AB4564" s="127" t="str">
        <f t="shared" si="518"/>
        <v/>
      </c>
      <c r="AC4564" s="127" t="str">
        <f t="shared" si="517"/>
        <v/>
      </c>
      <c r="AE4564" s="132" t="str">
        <f t="shared" si="515"/>
        <v/>
      </c>
      <c r="AH4564" s="127" t="str">
        <f t="shared" si="514"/>
        <v/>
      </c>
    </row>
    <row r="4565" spans="2:34" x14ac:dyDescent="0.3">
      <c r="B4565" s="127" t="str">
        <f t="shared" si="512"/>
        <v/>
      </c>
      <c r="C4565" s="127" t="str">
        <f t="shared" si="513"/>
        <v/>
      </c>
      <c r="E4565" s="159"/>
      <c r="F4565" s="148" t="str">
        <f>IFERROR(VLOOKUP(CONCATENATE(G4565,E4565),LOTES!$A$6:$D$1002,4,0),"")</f>
        <v/>
      </c>
      <c r="H4565" s="136" t="str">
        <f>IFERROR(VLOOKUP(CONCATENATE(G4565,E4565),LOTES!$A$6:$F$1000,6,0),"")</f>
        <v/>
      </c>
      <c r="I4565" s="132" t="str">
        <f t="shared" si="516"/>
        <v/>
      </c>
      <c r="R4565" s="132" t="str">
        <f>IFERROR(VLOOKUP(Q4565,PROVEEDORES!$A$2:$B$100,2,0),"")</f>
        <v/>
      </c>
      <c r="U4565" s="127" t="str">
        <f>IFERROR(VLOOKUP(V4565,TRANSPORTE!$A$4:$B$99,2,0),"")</f>
        <v/>
      </c>
      <c r="Y4565" s="127" t="str">
        <f>IFERROR(VLOOKUP(V4565,TRANSPORTE!$A$4:$C$99,3,0),"")</f>
        <v/>
      </c>
      <c r="Z4565" s="127" t="str">
        <f>IFERROR(VLOOKUP(V4565,TRANSPORTE!$A$4:$D$99,4,0),"")</f>
        <v/>
      </c>
      <c r="AA4565" s="127" t="str">
        <f>IFERROR(VLOOKUP(V4565,TRANSPORTE!$A$4:$E$99,5,0),"")</f>
        <v/>
      </c>
      <c r="AB4565" s="127" t="str">
        <f t="shared" si="518"/>
        <v/>
      </c>
      <c r="AC4565" s="127" t="str">
        <f t="shared" si="517"/>
        <v/>
      </c>
      <c r="AE4565" s="132" t="str">
        <f t="shared" si="515"/>
        <v/>
      </c>
      <c r="AH4565" s="127" t="str">
        <f t="shared" si="514"/>
        <v/>
      </c>
    </row>
    <row r="4566" spans="2:34" x14ac:dyDescent="0.3">
      <c r="B4566" s="127" t="str">
        <f t="shared" si="512"/>
        <v/>
      </c>
      <c r="C4566" s="127" t="str">
        <f t="shared" si="513"/>
        <v/>
      </c>
      <c r="E4566" s="159"/>
      <c r="F4566" s="148" t="str">
        <f>IFERROR(VLOOKUP(CONCATENATE(G4566,E4566),LOTES!$A$6:$D$1002,4,0),"")</f>
        <v/>
      </c>
      <c r="H4566" s="136" t="str">
        <f>IFERROR(VLOOKUP(CONCATENATE(G4566,E4566),LOTES!$A$6:$F$1000,6,0),"")</f>
        <v/>
      </c>
      <c r="I4566" s="132" t="str">
        <f t="shared" si="516"/>
        <v/>
      </c>
      <c r="R4566" s="132" t="str">
        <f>IFERROR(VLOOKUP(Q4566,PROVEEDORES!$A$2:$B$100,2,0),"")</f>
        <v/>
      </c>
      <c r="U4566" s="127" t="str">
        <f>IFERROR(VLOOKUP(V4566,TRANSPORTE!$A$4:$B$99,2,0),"")</f>
        <v/>
      </c>
      <c r="Y4566" s="127" t="str">
        <f>IFERROR(VLOOKUP(V4566,TRANSPORTE!$A$4:$C$99,3,0),"")</f>
        <v/>
      </c>
      <c r="Z4566" s="127" t="str">
        <f>IFERROR(VLOOKUP(V4566,TRANSPORTE!$A$4:$D$99,4,0),"")</f>
        <v/>
      </c>
      <c r="AA4566" s="127" t="str">
        <f>IFERROR(VLOOKUP(V4566,TRANSPORTE!$A$4:$E$99,5,0),"")</f>
        <v/>
      </c>
      <c r="AB4566" s="127" t="str">
        <f t="shared" si="518"/>
        <v/>
      </c>
      <c r="AC4566" s="127" t="str">
        <f t="shared" si="517"/>
        <v/>
      </c>
      <c r="AE4566" s="132" t="str">
        <f t="shared" si="515"/>
        <v/>
      </c>
      <c r="AH4566" s="127" t="str">
        <f t="shared" si="514"/>
        <v/>
      </c>
    </row>
    <row r="4567" spans="2:34" x14ac:dyDescent="0.3">
      <c r="B4567" s="127" t="str">
        <f t="shared" si="512"/>
        <v/>
      </c>
      <c r="C4567" s="127" t="str">
        <f t="shared" si="513"/>
        <v/>
      </c>
      <c r="E4567" s="159"/>
      <c r="F4567" s="148" t="str">
        <f>IFERROR(VLOOKUP(CONCATENATE(G4567,E4567),LOTES!$A$6:$D$1002,4,0),"")</f>
        <v/>
      </c>
      <c r="H4567" s="136" t="str">
        <f>IFERROR(VLOOKUP(CONCATENATE(G4567,E4567),LOTES!$A$6:$F$1000,6,0),"")</f>
        <v/>
      </c>
      <c r="I4567" s="132" t="str">
        <f t="shared" si="516"/>
        <v/>
      </c>
      <c r="R4567" s="132" t="str">
        <f>IFERROR(VLOOKUP(Q4567,PROVEEDORES!$A$2:$B$100,2,0),"")</f>
        <v/>
      </c>
      <c r="U4567" s="127" t="str">
        <f>IFERROR(VLOOKUP(V4567,TRANSPORTE!$A$4:$B$99,2,0),"")</f>
        <v/>
      </c>
      <c r="Y4567" s="127" t="str">
        <f>IFERROR(VLOOKUP(V4567,TRANSPORTE!$A$4:$C$99,3,0),"")</f>
        <v/>
      </c>
      <c r="Z4567" s="127" t="str">
        <f>IFERROR(VLOOKUP(V4567,TRANSPORTE!$A$4:$D$99,4,0),"")</f>
        <v/>
      </c>
      <c r="AA4567" s="127" t="str">
        <f>IFERROR(VLOOKUP(V4567,TRANSPORTE!$A$4:$E$99,5,0),"")</f>
        <v/>
      </c>
      <c r="AB4567" s="127" t="str">
        <f t="shared" si="518"/>
        <v/>
      </c>
      <c r="AC4567" s="127" t="str">
        <f t="shared" si="517"/>
        <v/>
      </c>
      <c r="AE4567" s="132" t="str">
        <f t="shared" si="515"/>
        <v/>
      </c>
      <c r="AH4567" s="127" t="str">
        <f t="shared" si="514"/>
        <v/>
      </c>
    </row>
    <row r="4568" spans="2:34" x14ac:dyDescent="0.3">
      <c r="B4568" s="127" t="str">
        <f t="shared" si="512"/>
        <v/>
      </c>
      <c r="C4568" s="127" t="str">
        <f t="shared" si="513"/>
        <v/>
      </c>
      <c r="E4568" s="159"/>
      <c r="F4568" s="148" t="str">
        <f>IFERROR(VLOOKUP(CONCATENATE(G4568,E4568),LOTES!$A$6:$D$1002,4,0),"")</f>
        <v/>
      </c>
      <c r="H4568" s="136" t="str">
        <f>IFERROR(VLOOKUP(CONCATENATE(G4568,E4568),LOTES!$A$6:$F$1000,6,0),"")</f>
        <v/>
      </c>
      <c r="I4568" s="132" t="str">
        <f t="shared" si="516"/>
        <v/>
      </c>
      <c r="R4568" s="132" t="str">
        <f>IFERROR(VLOOKUP(Q4568,PROVEEDORES!$A$2:$B$100,2,0),"")</f>
        <v/>
      </c>
      <c r="U4568" s="127" t="str">
        <f>IFERROR(VLOOKUP(V4568,TRANSPORTE!$A$4:$B$99,2,0),"")</f>
        <v/>
      </c>
      <c r="Y4568" s="127" t="str">
        <f>IFERROR(VLOOKUP(V4568,TRANSPORTE!$A$4:$C$99,3,0),"")</f>
        <v/>
      </c>
      <c r="Z4568" s="127" t="str">
        <f>IFERROR(VLOOKUP(V4568,TRANSPORTE!$A$4:$D$99,4,0),"")</f>
        <v/>
      </c>
      <c r="AA4568" s="127" t="str">
        <f>IFERROR(VLOOKUP(V4568,TRANSPORTE!$A$4:$E$99,5,0),"")</f>
        <v/>
      </c>
      <c r="AB4568" s="127" t="str">
        <f t="shared" si="518"/>
        <v/>
      </c>
      <c r="AC4568" s="127" t="str">
        <f t="shared" si="517"/>
        <v/>
      </c>
      <c r="AE4568" s="132" t="str">
        <f t="shared" si="515"/>
        <v/>
      </c>
      <c r="AH4568" s="127" t="str">
        <f t="shared" si="514"/>
        <v/>
      </c>
    </row>
    <row r="4569" spans="2:34" x14ac:dyDescent="0.3">
      <c r="B4569" s="127" t="str">
        <f t="shared" si="512"/>
        <v/>
      </c>
      <c r="C4569" s="127" t="str">
        <f t="shared" si="513"/>
        <v/>
      </c>
      <c r="E4569" s="159"/>
      <c r="F4569" s="148" t="str">
        <f>IFERROR(VLOOKUP(CONCATENATE(G4569,E4569),LOTES!$A$6:$D$1002,4,0),"")</f>
        <v/>
      </c>
      <c r="H4569" s="136" t="str">
        <f>IFERROR(VLOOKUP(CONCATENATE(G4569,E4569),LOTES!$A$6:$F$1000,6,0),"")</f>
        <v/>
      </c>
      <c r="I4569" s="132" t="str">
        <f t="shared" si="516"/>
        <v/>
      </c>
      <c r="R4569" s="132" t="str">
        <f>IFERROR(VLOOKUP(Q4569,PROVEEDORES!$A$2:$B$100,2,0),"")</f>
        <v/>
      </c>
      <c r="U4569" s="127" t="str">
        <f>IFERROR(VLOOKUP(V4569,TRANSPORTE!$A$4:$B$99,2,0),"")</f>
        <v/>
      </c>
      <c r="Y4569" s="127" t="str">
        <f>IFERROR(VLOOKUP(V4569,TRANSPORTE!$A$4:$C$99,3,0),"")</f>
        <v/>
      </c>
      <c r="Z4569" s="127" t="str">
        <f>IFERROR(VLOOKUP(V4569,TRANSPORTE!$A$4:$D$99,4,0),"")</f>
        <v/>
      </c>
      <c r="AA4569" s="127" t="str">
        <f>IFERROR(VLOOKUP(V4569,TRANSPORTE!$A$4:$E$99,5,0),"")</f>
        <v/>
      </c>
      <c r="AB4569" s="127" t="str">
        <f t="shared" si="518"/>
        <v/>
      </c>
      <c r="AC4569" s="127" t="str">
        <f t="shared" si="517"/>
        <v/>
      </c>
      <c r="AE4569" s="132" t="str">
        <f t="shared" si="515"/>
        <v/>
      </c>
      <c r="AH4569" s="127" t="str">
        <f t="shared" si="514"/>
        <v/>
      </c>
    </row>
    <row r="4570" spans="2:34" x14ac:dyDescent="0.3">
      <c r="B4570" s="127" t="str">
        <f t="shared" si="512"/>
        <v/>
      </c>
      <c r="C4570" s="127" t="str">
        <f t="shared" si="513"/>
        <v/>
      </c>
      <c r="E4570" s="159"/>
      <c r="F4570" s="148" t="str">
        <f>IFERROR(VLOOKUP(CONCATENATE(G4570,E4570),LOTES!$A$6:$D$1002,4,0),"")</f>
        <v/>
      </c>
      <c r="H4570" s="136" t="str">
        <f>IFERROR(VLOOKUP(CONCATENATE(G4570,E4570),LOTES!$A$6:$F$1000,6,0),"")</f>
        <v/>
      </c>
      <c r="I4570" s="132" t="str">
        <f t="shared" si="516"/>
        <v/>
      </c>
      <c r="R4570" s="132" t="str">
        <f>IFERROR(VLOOKUP(Q4570,PROVEEDORES!$A$2:$B$100,2,0),"")</f>
        <v/>
      </c>
      <c r="U4570" s="127" t="str">
        <f>IFERROR(VLOOKUP(V4570,TRANSPORTE!$A$4:$B$99,2,0),"")</f>
        <v/>
      </c>
      <c r="Y4570" s="127" t="str">
        <f>IFERROR(VLOOKUP(V4570,TRANSPORTE!$A$4:$C$99,3,0),"")</f>
        <v/>
      </c>
      <c r="Z4570" s="127" t="str">
        <f>IFERROR(VLOOKUP(V4570,TRANSPORTE!$A$4:$D$99,4,0),"")</f>
        <v/>
      </c>
      <c r="AA4570" s="127" t="str">
        <f>IFERROR(VLOOKUP(V4570,TRANSPORTE!$A$4:$E$99,5,0),"")</f>
        <v/>
      </c>
      <c r="AB4570" s="127" t="str">
        <f t="shared" si="518"/>
        <v/>
      </c>
      <c r="AC4570" s="127" t="str">
        <f t="shared" si="517"/>
        <v/>
      </c>
      <c r="AE4570" s="132" t="str">
        <f t="shared" si="515"/>
        <v/>
      </c>
      <c r="AH4570" s="127" t="str">
        <f t="shared" si="514"/>
        <v/>
      </c>
    </row>
    <row r="4571" spans="2:34" x14ac:dyDescent="0.3">
      <c r="B4571" s="127" t="str">
        <f t="shared" si="512"/>
        <v/>
      </c>
      <c r="C4571" s="127" t="str">
        <f t="shared" si="513"/>
        <v/>
      </c>
      <c r="E4571" s="159"/>
      <c r="F4571" s="148" t="str">
        <f>IFERROR(VLOOKUP(CONCATENATE(G4571,E4571),LOTES!$A$6:$D$1002,4,0),"")</f>
        <v/>
      </c>
      <c r="H4571" s="136" t="str">
        <f>IFERROR(VLOOKUP(CONCATENATE(G4571,E4571),LOTES!$A$6:$F$1000,6,0),"")</f>
        <v/>
      </c>
      <c r="I4571" s="132" t="str">
        <f t="shared" si="516"/>
        <v/>
      </c>
      <c r="R4571" s="132" t="str">
        <f>IFERROR(VLOOKUP(Q4571,PROVEEDORES!$A$2:$B$100,2,0),"")</f>
        <v/>
      </c>
      <c r="U4571" s="127" t="str">
        <f>IFERROR(VLOOKUP(V4571,TRANSPORTE!$A$4:$B$99,2,0),"")</f>
        <v/>
      </c>
      <c r="Y4571" s="127" t="str">
        <f>IFERROR(VLOOKUP(V4571,TRANSPORTE!$A$4:$C$99,3,0),"")</f>
        <v/>
      </c>
      <c r="Z4571" s="127" t="str">
        <f>IFERROR(VLOOKUP(V4571,TRANSPORTE!$A$4:$D$99,4,0),"")</f>
        <v/>
      </c>
      <c r="AA4571" s="127" t="str">
        <f>IFERROR(VLOOKUP(V4571,TRANSPORTE!$A$4:$E$99,5,0),"")</f>
        <v/>
      </c>
      <c r="AB4571" s="127" t="str">
        <f t="shared" si="518"/>
        <v/>
      </c>
      <c r="AC4571" s="127" t="str">
        <f t="shared" si="517"/>
        <v/>
      </c>
      <c r="AE4571" s="132" t="str">
        <f t="shared" si="515"/>
        <v/>
      </c>
      <c r="AH4571" s="127" t="str">
        <f t="shared" si="514"/>
        <v/>
      </c>
    </row>
    <row r="4572" spans="2:34" x14ac:dyDescent="0.3">
      <c r="B4572" s="127" t="str">
        <f t="shared" si="512"/>
        <v/>
      </c>
      <c r="C4572" s="127" t="str">
        <f t="shared" si="513"/>
        <v/>
      </c>
      <c r="E4572" s="159"/>
      <c r="F4572" s="148" t="str">
        <f>IFERROR(VLOOKUP(CONCATENATE(G4572,E4572),LOTES!$A$6:$D$1002,4,0),"")</f>
        <v/>
      </c>
      <c r="H4572" s="136" t="str">
        <f>IFERROR(VLOOKUP(CONCATENATE(G4572,E4572),LOTES!$A$6:$F$1000,6,0),"")</f>
        <v/>
      </c>
      <c r="I4572" s="132" t="str">
        <f t="shared" si="516"/>
        <v/>
      </c>
      <c r="R4572" s="132" t="str">
        <f>IFERROR(VLOOKUP(Q4572,PROVEEDORES!$A$2:$B$100,2,0),"")</f>
        <v/>
      </c>
      <c r="U4572" s="127" t="str">
        <f>IFERROR(VLOOKUP(V4572,TRANSPORTE!$A$4:$B$99,2,0),"")</f>
        <v/>
      </c>
      <c r="Y4572" s="127" t="str">
        <f>IFERROR(VLOOKUP(V4572,TRANSPORTE!$A$4:$C$99,3,0),"")</f>
        <v/>
      </c>
      <c r="Z4572" s="127" t="str">
        <f>IFERROR(VLOOKUP(V4572,TRANSPORTE!$A$4:$D$99,4,0),"")</f>
        <v/>
      </c>
      <c r="AA4572" s="127" t="str">
        <f>IFERROR(VLOOKUP(V4572,TRANSPORTE!$A$4:$E$99,5,0),"")</f>
        <v/>
      </c>
      <c r="AB4572" s="127" t="str">
        <f t="shared" si="518"/>
        <v/>
      </c>
      <c r="AC4572" s="127" t="str">
        <f t="shared" si="517"/>
        <v/>
      </c>
      <c r="AE4572" s="132" t="str">
        <f t="shared" si="515"/>
        <v/>
      </c>
      <c r="AH4572" s="127" t="str">
        <f t="shared" si="514"/>
        <v/>
      </c>
    </row>
    <row r="4573" spans="2:34" x14ac:dyDescent="0.3">
      <c r="B4573" s="127" t="str">
        <f t="shared" si="512"/>
        <v/>
      </c>
      <c r="C4573" s="127" t="str">
        <f t="shared" si="513"/>
        <v/>
      </c>
      <c r="E4573" s="159"/>
      <c r="F4573" s="148" t="str">
        <f>IFERROR(VLOOKUP(CONCATENATE(G4573,E4573),LOTES!$A$6:$D$1002,4,0),"")</f>
        <v/>
      </c>
      <c r="H4573" s="136" t="str">
        <f>IFERROR(VLOOKUP(CONCATENATE(G4573,E4573),LOTES!$A$6:$F$1000,6,0),"")</f>
        <v/>
      </c>
      <c r="I4573" s="132" t="str">
        <f t="shared" si="516"/>
        <v/>
      </c>
      <c r="R4573" s="132" t="str">
        <f>IFERROR(VLOOKUP(Q4573,PROVEEDORES!$A$2:$B$100,2,0),"")</f>
        <v/>
      </c>
      <c r="U4573" s="127" t="str">
        <f>IFERROR(VLOOKUP(V4573,TRANSPORTE!$A$4:$B$99,2,0),"")</f>
        <v/>
      </c>
      <c r="Y4573" s="127" t="str">
        <f>IFERROR(VLOOKUP(V4573,TRANSPORTE!$A$4:$C$99,3,0),"")</f>
        <v/>
      </c>
      <c r="Z4573" s="127" t="str">
        <f>IFERROR(VLOOKUP(V4573,TRANSPORTE!$A$4:$D$99,4,0),"")</f>
        <v/>
      </c>
      <c r="AA4573" s="127" t="str">
        <f>IFERROR(VLOOKUP(V4573,TRANSPORTE!$A$4:$E$99,5,0),"")</f>
        <v/>
      </c>
      <c r="AB4573" s="127" t="str">
        <f t="shared" si="518"/>
        <v/>
      </c>
      <c r="AC4573" s="127" t="str">
        <f t="shared" si="517"/>
        <v/>
      </c>
      <c r="AE4573" s="132" t="str">
        <f t="shared" si="515"/>
        <v/>
      </c>
      <c r="AH4573" s="127" t="str">
        <f t="shared" si="514"/>
        <v/>
      </c>
    </row>
    <row r="4574" spans="2:34" x14ac:dyDescent="0.3">
      <c r="B4574" s="127" t="str">
        <f t="shared" si="512"/>
        <v/>
      </c>
      <c r="C4574" s="127" t="str">
        <f t="shared" si="513"/>
        <v/>
      </c>
      <c r="E4574" s="159"/>
      <c r="F4574" s="148" t="str">
        <f>IFERROR(VLOOKUP(CONCATENATE(G4574,E4574),LOTES!$A$6:$D$1002,4,0),"")</f>
        <v/>
      </c>
      <c r="H4574" s="136" t="str">
        <f>IFERROR(VLOOKUP(CONCATENATE(G4574,E4574),LOTES!$A$6:$F$1000,6,0),"")</f>
        <v/>
      </c>
      <c r="I4574" s="132" t="str">
        <f t="shared" si="516"/>
        <v/>
      </c>
      <c r="R4574" s="132" t="str">
        <f>IFERROR(VLOOKUP(Q4574,PROVEEDORES!$A$2:$B$100,2,0),"")</f>
        <v/>
      </c>
      <c r="U4574" s="127" t="str">
        <f>IFERROR(VLOOKUP(V4574,TRANSPORTE!$A$4:$B$99,2,0),"")</f>
        <v/>
      </c>
      <c r="Y4574" s="127" t="str">
        <f>IFERROR(VLOOKUP(V4574,TRANSPORTE!$A$4:$C$99,3,0),"")</f>
        <v/>
      </c>
      <c r="Z4574" s="127" t="str">
        <f>IFERROR(VLOOKUP(V4574,TRANSPORTE!$A$4:$D$99,4,0),"")</f>
        <v/>
      </c>
      <c r="AA4574" s="127" t="str">
        <f>IFERROR(VLOOKUP(V4574,TRANSPORTE!$A$4:$E$99,5,0),"")</f>
        <v/>
      </c>
      <c r="AB4574" s="127" t="str">
        <f t="shared" si="518"/>
        <v/>
      </c>
      <c r="AC4574" s="127" t="str">
        <f t="shared" si="517"/>
        <v/>
      </c>
      <c r="AE4574" s="132" t="str">
        <f t="shared" si="515"/>
        <v/>
      </c>
      <c r="AH4574" s="127" t="str">
        <f t="shared" si="514"/>
        <v/>
      </c>
    </row>
    <row r="4575" spans="2:34" x14ac:dyDescent="0.3">
      <c r="B4575" s="127" t="str">
        <f t="shared" si="512"/>
        <v/>
      </c>
      <c r="C4575" s="127" t="str">
        <f t="shared" si="513"/>
        <v/>
      </c>
      <c r="E4575" s="159"/>
      <c r="F4575" s="148" t="str">
        <f>IFERROR(VLOOKUP(CONCATENATE(G4575,E4575),LOTES!$A$6:$D$1002,4,0),"")</f>
        <v/>
      </c>
      <c r="H4575" s="136" t="str">
        <f>IFERROR(VLOOKUP(CONCATENATE(G4575,E4575),LOTES!$A$6:$F$1000,6,0),"")</f>
        <v/>
      </c>
      <c r="I4575" s="132" t="str">
        <f t="shared" si="516"/>
        <v/>
      </c>
      <c r="R4575" s="132" t="str">
        <f>IFERROR(VLOOKUP(Q4575,PROVEEDORES!$A$2:$B$100,2,0),"")</f>
        <v/>
      </c>
      <c r="U4575" s="127" t="str">
        <f>IFERROR(VLOOKUP(V4575,TRANSPORTE!$A$4:$B$99,2,0),"")</f>
        <v/>
      </c>
      <c r="Y4575" s="127" t="str">
        <f>IFERROR(VLOOKUP(V4575,TRANSPORTE!$A$4:$C$99,3,0),"")</f>
        <v/>
      </c>
      <c r="Z4575" s="127" t="str">
        <f>IFERROR(VLOOKUP(V4575,TRANSPORTE!$A$4:$D$99,4,0),"")</f>
        <v/>
      </c>
      <c r="AA4575" s="127" t="str">
        <f>IFERROR(VLOOKUP(V4575,TRANSPORTE!$A$4:$E$99,5,0),"")</f>
        <v/>
      </c>
      <c r="AB4575" s="127" t="str">
        <f t="shared" si="518"/>
        <v/>
      </c>
      <c r="AC4575" s="127" t="str">
        <f t="shared" si="517"/>
        <v/>
      </c>
      <c r="AE4575" s="132" t="str">
        <f t="shared" si="515"/>
        <v/>
      </c>
      <c r="AH4575" s="127" t="str">
        <f t="shared" si="514"/>
        <v/>
      </c>
    </row>
    <row r="4576" spans="2:34" x14ac:dyDescent="0.3">
      <c r="B4576" s="127" t="str">
        <f t="shared" si="512"/>
        <v/>
      </c>
      <c r="C4576" s="127" t="str">
        <f t="shared" si="513"/>
        <v/>
      </c>
      <c r="E4576" s="159"/>
      <c r="F4576" s="148" t="str">
        <f>IFERROR(VLOOKUP(CONCATENATE(G4576,E4576),LOTES!$A$6:$D$1002,4,0),"")</f>
        <v/>
      </c>
      <c r="H4576" s="136" t="str">
        <f>IFERROR(VLOOKUP(CONCATENATE(G4576,E4576),LOTES!$A$6:$F$1000,6,0),"")</f>
        <v/>
      </c>
      <c r="I4576" s="132" t="str">
        <f t="shared" si="516"/>
        <v/>
      </c>
      <c r="R4576" s="132" t="str">
        <f>IFERROR(VLOOKUP(Q4576,PROVEEDORES!$A$2:$B$100,2,0),"")</f>
        <v/>
      </c>
      <c r="U4576" s="127" t="str">
        <f>IFERROR(VLOOKUP(V4576,TRANSPORTE!$A$4:$B$99,2,0),"")</f>
        <v/>
      </c>
      <c r="Y4576" s="127" t="str">
        <f>IFERROR(VLOOKUP(V4576,TRANSPORTE!$A$4:$C$99,3,0),"")</f>
        <v/>
      </c>
      <c r="Z4576" s="127" t="str">
        <f>IFERROR(VLOOKUP(V4576,TRANSPORTE!$A$4:$D$99,4,0),"")</f>
        <v/>
      </c>
      <c r="AA4576" s="127" t="str">
        <f>IFERROR(VLOOKUP(V4576,TRANSPORTE!$A$4:$E$99,5,0),"")</f>
        <v/>
      </c>
      <c r="AB4576" s="127" t="str">
        <f t="shared" si="518"/>
        <v/>
      </c>
      <c r="AC4576" s="127" t="str">
        <f t="shared" si="517"/>
        <v/>
      </c>
      <c r="AE4576" s="132" t="str">
        <f t="shared" si="515"/>
        <v/>
      </c>
      <c r="AH4576" s="127" t="str">
        <f t="shared" si="514"/>
        <v/>
      </c>
    </row>
    <row r="4577" spans="2:34" x14ac:dyDescent="0.3">
      <c r="B4577" s="127" t="str">
        <f t="shared" si="512"/>
        <v/>
      </c>
      <c r="C4577" s="127" t="str">
        <f t="shared" si="513"/>
        <v/>
      </c>
      <c r="E4577" s="159"/>
      <c r="F4577" s="148" t="str">
        <f>IFERROR(VLOOKUP(CONCATENATE(G4577,E4577),LOTES!$A$6:$D$1002,4,0),"")</f>
        <v/>
      </c>
      <c r="H4577" s="136" t="str">
        <f>IFERROR(VLOOKUP(CONCATENATE(G4577,E4577),LOTES!$A$6:$F$1000,6,0),"")</f>
        <v/>
      </c>
      <c r="I4577" s="132" t="str">
        <f t="shared" si="516"/>
        <v/>
      </c>
      <c r="R4577" s="132" t="str">
        <f>IFERROR(VLOOKUP(Q4577,PROVEEDORES!$A$2:$B$100,2,0),"")</f>
        <v/>
      </c>
      <c r="U4577" s="127" t="str">
        <f>IFERROR(VLOOKUP(V4577,TRANSPORTE!$A$4:$B$99,2,0),"")</f>
        <v/>
      </c>
      <c r="Y4577" s="127" t="str">
        <f>IFERROR(VLOOKUP(V4577,TRANSPORTE!$A$4:$C$99,3,0),"")</f>
        <v/>
      </c>
      <c r="Z4577" s="127" t="str">
        <f>IFERROR(VLOOKUP(V4577,TRANSPORTE!$A$4:$D$99,4,0),"")</f>
        <v/>
      </c>
      <c r="AA4577" s="127" t="str">
        <f>IFERROR(VLOOKUP(V4577,TRANSPORTE!$A$4:$E$99,5,0),"")</f>
        <v/>
      </c>
      <c r="AB4577" s="127" t="str">
        <f t="shared" si="518"/>
        <v/>
      </c>
      <c r="AC4577" s="127" t="str">
        <f t="shared" si="517"/>
        <v/>
      </c>
      <c r="AE4577" s="132" t="str">
        <f t="shared" si="515"/>
        <v/>
      </c>
      <c r="AH4577" s="127" t="str">
        <f t="shared" si="514"/>
        <v/>
      </c>
    </row>
    <row r="4578" spans="2:34" x14ac:dyDescent="0.3">
      <c r="B4578" s="127" t="str">
        <f t="shared" si="512"/>
        <v/>
      </c>
      <c r="C4578" s="127" t="str">
        <f t="shared" si="513"/>
        <v/>
      </c>
      <c r="E4578" s="159"/>
      <c r="F4578" s="148" t="str">
        <f>IFERROR(VLOOKUP(CONCATENATE(G4578,E4578),LOTES!$A$6:$D$1002,4,0),"")</f>
        <v/>
      </c>
      <c r="H4578" s="136" t="str">
        <f>IFERROR(VLOOKUP(CONCATENATE(G4578,E4578),LOTES!$A$6:$F$1000,6,0),"")</f>
        <v/>
      </c>
      <c r="I4578" s="132" t="str">
        <f t="shared" si="516"/>
        <v/>
      </c>
      <c r="R4578" s="132" t="str">
        <f>IFERROR(VLOOKUP(Q4578,PROVEEDORES!$A$2:$B$100,2,0),"")</f>
        <v/>
      </c>
      <c r="U4578" s="127" t="str">
        <f>IFERROR(VLOOKUP(V4578,TRANSPORTE!$A$4:$B$99,2,0),"")</f>
        <v/>
      </c>
      <c r="Y4578" s="127" t="str">
        <f>IFERROR(VLOOKUP(V4578,TRANSPORTE!$A$4:$C$99,3,0),"")</f>
        <v/>
      </c>
      <c r="Z4578" s="127" t="str">
        <f>IFERROR(VLOOKUP(V4578,TRANSPORTE!$A$4:$D$99,4,0),"")</f>
        <v/>
      </c>
      <c r="AA4578" s="127" t="str">
        <f>IFERROR(VLOOKUP(V4578,TRANSPORTE!$A$4:$E$99,5,0),"")</f>
        <v/>
      </c>
      <c r="AB4578" s="127" t="str">
        <f t="shared" si="518"/>
        <v/>
      </c>
      <c r="AC4578" s="127" t="str">
        <f t="shared" si="517"/>
        <v/>
      </c>
      <c r="AE4578" s="132" t="str">
        <f t="shared" si="515"/>
        <v/>
      </c>
      <c r="AH4578" s="127" t="str">
        <f t="shared" si="514"/>
        <v/>
      </c>
    </row>
    <row r="4579" spans="2:34" x14ac:dyDescent="0.3">
      <c r="B4579" s="127" t="str">
        <f t="shared" si="512"/>
        <v/>
      </c>
      <c r="C4579" s="127" t="str">
        <f t="shared" si="513"/>
        <v/>
      </c>
      <c r="E4579" s="159"/>
      <c r="F4579" s="148" t="str">
        <f>IFERROR(VLOOKUP(CONCATENATE(G4579,E4579),LOTES!$A$6:$D$1002,4,0),"")</f>
        <v/>
      </c>
      <c r="H4579" s="136" t="str">
        <f>IFERROR(VLOOKUP(CONCATENATE(G4579,E4579),LOTES!$A$6:$F$1000,6,0),"")</f>
        <v/>
      </c>
      <c r="I4579" s="132" t="str">
        <f t="shared" si="516"/>
        <v/>
      </c>
      <c r="R4579" s="132" t="str">
        <f>IFERROR(VLOOKUP(Q4579,PROVEEDORES!$A$2:$B$100,2,0),"")</f>
        <v/>
      </c>
      <c r="U4579" s="127" t="str">
        <f>IFERROR(VLOOKUP(V4579,TRANSPORTE!$A$4:$B$99,2,0),"")</f>
        <v/>
      </c>
      <c r="Y4579" s="127" t="str">
        <f>IFERROR(VLOOKUP(V4579,TRANSPORTE!$A$4:$C$99,3,0),"")</f>
        <v/>
      </c>
      <c r="Z4579" s="127" t="str">
        <f>IFERROR(VLOOKUP(V4579,TRANSPORTE!$A$4:$D$99,4,0),"")</f>
        <v/>
      </c>
      <c r="AA4579" s="127" t="str">
        <f>IFERROR(VLOOKUP(V4579,TRANSPORTE!$A$4:$E$99,5,0),"")</f>
        <v/>
      </c>
      <c r="AB4579" s="127" t="str">
        <f t="shared" si="518"/>
        <v/>
      </c>
      <c r="AC4579" s="127" t="str">
        <f t="shared" si="517"/>
        <v/>
      </c>
      <c r="AE4579" s="132" t="str">
        <f t="shared" si="515"/>
        <v/>
      </c>
      <c r="AH4579" s="127" t="str">
        <f t="shared" si="514"/>
        <v/>
      </c>
    </row>
    <row r="4580" spans="2:34" x14ac:dyDescent="0.3">
      <c r="B4580" s="127" t="str">
        <f t="shared" si="512"/>
        <v/>
      </c>
      <c r="C4580" s="127" t="str">
        <f t="shared" si="513"/>
        <v/>
      </c>
      <c r="E4580" s="159"/>
      <c r="F4580" s="148" t="str">
        <f>IFERROR(VLOOKUP(CONCATENATE(G4580,E4580),LOTES!$A$6:$D$1002,4,0),"")</f>
        <v/>
      </c>
      <c r="H4580" s="136" t="str">
        <f>IFERROR(VLOOKUP(CONCATENATE(G4580,E4580),LOTES!$A$6:$F$1000,6,0),"")</f>
        <v/>
      </c>
      <c r="I4580" s="132" t="str">
        <f t="shared" si="516"/>
        <v/>
      </c>
      <c r="R4580" s="132" t="str">
        <f>IFERROR(VLOOKUP(Q4580,PROVEEDORES!$A$2:$B$100,2,0),"")</f>
        <v/>
      </c>
      <c r="U4580" s="127" t="str">
        <f>IFERROR(VLOOKUP(V4580,TRANSPORTE!$A$4:$B$99,2,0),"")</f>
        <v/>
      </c>
      <c r="Y4580" s="127" t="str">
        <f>IFERROR(VLOOKUP(V4580,TRANSPORTE!$A$4:$C$99,3,0),"")</f>
        <v/>
      </c>
      <c r="Z4580" s="127" t="str">
        <f>IFERROR(VLOOKUP(V4580,TRANSPORTE!$A$4:$D$99,4,0),"")</f>
        <v/>
      </c>
      <c r="AA4580" s="127" t="str">
        <f>IFERROR(VLOOKUP(V4580,TRANSPORTE!$A$4:$E$99,5,0),"")</f>
        <v/>
      </c>
      <c r="AB4580" s="127" t="str">
        <f t="shared" si="518"/>
        <v/>
      </c>
      <c r="AC4580" s="127" t="str">
        <f t="shared" si="517"/>
        <v/>
      </c>
      <c r="AE4580" s="132" t="str">
        <f t="shared" si="515"/>
        <v/>
      </c>
      <c r="AH4580" s="127" t="str">
        <f t="shared" si="514"/>
        <v/>
      </c>
    </row>
    <row r="4581" spans="2:34" x14ac:dyDescent="0.3">
      <c r="B4581" s="127" t="str">
        <f t="shared" si="512"/>
        <v/>
      </c>
      <c r="C4581" s="127" t="str">
        <f t="shared" si="513"/>
        <v/>
      </c>
      <c r="E4581" s="159"/>
      <c r="F4581" s="148" t="str">
        <f>IFERROR(VLOOKUP(CONCATENATE(G4581,E4581),LOTES!$A$6:$D$1002,4,0),"")</f>
        <v/>
      </c>
      <c r="H4581" s="136" t="str">
        <f>IFERROR(VLOOKUP(CONCATENATE(G4581,E4581),LOTES!$A$6:$F$1000,6,0),"")</f>
        <v/>
      </c>
      <c r="I4581" s="132" t="str">
        <f t="shared" si="516"/>
        <v/>
      </c>
      <c r="R4581" s="132" t="str">
        <f>IFERROR(VLOOKUP(Q4581,PROVEEDORES!$A$2:$B$100,2,0),"")</f>
        <v/>
      </c>
      <c r="U4581" s="127" t="str">
        <f>IFERROR(VLOOKUP(V4581,TRANSPORTE!$A$4:$B$99,2,0),"")</f>
        <v/>
      </c>
      <c r="Y4581" s="127" t="str">
        <f>IFERROR(VLOOKUP(V4581,TRANSPORTE!$A$4:$C$99,3,0),"")</f>
        <v/>
      </c>
      <c r="Z4581" s="127" t="str">
        <f>IFERROR(VLOOKUP(V4581,TRANSPORTE!$A$4:$D$99,4,0),"")</f>
        <v/>
      </c>
      <c r="AA4581" s="127" t="str">
        <f>IFERROR(VLOOKUP(V4581,TRANSPORTE!$A$4:$E$99,5,0),"")</f>
        <v/>
      </c>
      <c r="AB4581" s="127" t="str">
        <f t="shared" si="518"/>
        <v/>
      </c>
      <c r="AC4581" s="127" t="str">
        <f t="shared" si="517"/>
        <v/>
      </c>
      <c r="AE4581" s="132" t="str">
        <f t="shared" si="515"/>
        <v/>
      </c>
      <c r="AH4581" s="127" t="str">
        <f t="shared" si="514"/>
        <v/>
      </c>
    </row>
    <row r="4582" spans="2:34" x14ac:dyDescent="0.3">
      <c r="B4582" s="127" t="str">
        <f t="shared" si="512"/>
        <v/>
      </c>
      <c r="C4582" s="127" t="str">
        <f t="shared" si="513"/>
        <v/>
      </c>
      <c r="E4582" s="159"/>
      <c r="F4582" s="148" t="str">
        <f>IFERROR(VLOOKUP(CONCATENATE(G4582,E4582),LOTES!$A$6:$D$1002,4,0),"")</f>
        <v/>
      </c>
      <c r="H4582" s="136" t="str">
        <f>IFERROR(VLOOKUP(CONCATENATE(G4582,E4582),LOTES!$A$6:$F$1000,6,0),"")</f>
        <v/>
      </c>
      <c r="I4582" s="132" t="str">
        <f t="shared" si="516"/>
        <v/>
      </c>
      <c r="R4582" s="132" t="str">
        <f>IFERROR(VLOOKUP(Q4582,PROVEEDORES!$A$2:$B$100,2,0),"")</f>
        <v/>
      </c>
      <c r="U4582" s="127" t="str">
        <f>IFERROR(VLOOKUP(V4582,TRANSPORTE!$A$4:$B$99,2,0),"")</f>
        <v/>
      </c>
      <c r="Y4582" s="127" t="str">
        <f>IFERROR(VLOOKUP(V4582,TRANSPORTE!$A$4:$C$99,3,0),"")</f>
        <v/>
      </c>
      <c r="Z4582" s="127" t="str">
        <f>IFERROR(VLOOKUP(V4582,TRANSPORTE!$A$4:$D$99,4,0),"")</f>
        <v/>
      </c>
      <c r="AA4582" s="127" t="str">
        <f>IFERROR(VLOOKUP(V4582,TRANSPORTE!$A$4:$E$99,5,0),"")</f>
        <v/>
      </c>
      <c r="AB4582" s="127" t="str">
        <f t="shared" si="518"/>
        <v/>
      </c>
      <c r="AC4582" s="127" t="str">
        <f t="shared" si="517"/>
        <v/>
      </c>
      <c r="AE4582" s="132" t="str">
        <f t="shared" si="515"/>
        <v/>
      </c>
      <c r="AH4582" s="127" t="str">
        <f t="shared" si="514"/>
        <v/>
      </c>
    </row>
    <row r="4583" spans="2:34" x14ac:dyDescent="0.3">
      <c r="B4583" s="127" t="str">
        <f t="shared" si="512"/>
        <v/>
      </c>
      <c r="C4583" s="127" t="str">
        <f t="shared" si="513"/>
        <v/>
      </c>
      <c r="E4583" s="159"/>
      <c r="F4583" s="148" t="str">
        <f>IFERROR(VLOOKUP(CONCATENATE(G4583,E4583),LOTES!$A$6:$D$1002,4,0),"")</f>
        <v/>
      </c>
      <c r="H4583" s="136" t="str">
        <f>IFERROR(VLOOKUP(CONCATENATE(G4583,E4583),LOTES!$A$6:$F$1000,6,0),"")</f>
        <v/>
      </c>
      <c r="I4583" s="132" t="str">
        <f t="shared" si="516"/>
        <v/>
      </c>
      <c r="R4583" s="132" t="str">
        <f>IFERROR(VLOOKUP(Q4583,PROVEEDORES!$A$2:$B$100,2,0),"")</f>
        <v/>
      </c>
      <c r="U4583" s="127" t="str">
        <f>IFERROR(VLOOKUP(V4583,TRANSPORTE!$A$4:$B$99,2,0),"")</f>
        <v/>
      </c>
      <c r="Y4583" s="127" t="str">
        <f>IFERROR(VLOOKUP(V4583,TRANSPORTE!$A$4:$C$99,3,0),"")</f>
        <v/>
      </c>
      <c r="Z4583" s="127" t="str">
        <f>IFERROR(VLOOKUP(V4583,TRANSPORTE!$A$4:$D$99,4,0),"")</f>
        <v/>
      </c>
      <c r="AA4583" s="127" t="str">
        <f>IFERROR(VLOOKUP(V4583,TRANSPORTE!$A$4:$E$99,5,0),"")</f>
        <v/>
      </c>
      <c r="AB4583" s="127" t="str">
        <f t="shared" si="518"/>
        <v/>
      </c>
      <c r="AC4583" s="127" t="str">
        <f t="shared" si="517"/>
        <v/>
      </c>
      <c r="AE4583" s="132" t="str">
        <f t="shared" si="515"/>
        <v/>
      </c>
      <c r="AH4583" s="127" t="str">
        <f t="shared" si="514"/>
        <v/>
      </c>
    </row>
    <row r="4584" spans="2:34" x14ac:dyDescent="0.3">
      <c r="B4584" s="127" t="str">
        <f t="shared" si="512"/>
        <v/>
      </c>
      <c r="C4584" s="127" t="str">
        <f t="shared" si="513"/>
        <v/>
      </c>
      <c r="E4584" s="159"/>
      <c r="F4584" s="148" t="str">
        <f>IFERROR(VLOOKUP(CONCATENATE(G4584,E4584),LOTES!$A$6:$D$1002,4,0),"")</f>
        <v/>
      </c>
      <c r="H4584" s="136" t="str">
        <f>IFERROR(VLOOKUP(CONCATENATE(G4584,E4584),LOTES!$A$6:$F$1000,6,0),"")</f>
        <v/>
      </c>
      <c r="I4584" s="132" t="str">
        <f t="shared" si="516"/>
        <v/>
      </c>
      <c r="R4584" s="132" t="str">
        <f>IFERROR(VLOOKUP(Q4584,PROVEEDORES!$A$2:$B$100,2,0),"")</f>
        <v/>
      </c>
      <c r="U4584" s="127" t="str">
        <f>IFERROR(VLOOKUP(V4584,TRANSPORTE!$A$4:$B$99,2,0),"")</f>
        <v/>
      </c>
      <c r="Y4584" s="127" t="str">
        <f>IFERROR(VLOOKUP(V4584,TRANSPORTE!$A$4:$C$99,3,0),"")</f>
        <v/>
      </c>
      <c r="Z4584" s="127" t="str">
        <f>IFERROR(VLOOKUP(V4584,TRANSPORTE!$A$4:$D$99,4,0),"")</f>
        <v/>
      </c>
      <c r="AA4584" s="127" t="str">
        <f>IFERROR(VLOOKUP(V4584,TRANSPORTE!$A$4:$E$99,5,0),"")</f>
        <v/>
      </c>
      <c r="AB4584" s="127" t="str">
        <f t="shared" si="518"/>
        <v/>
      </c>
      <c r="AC4584" s="127" t="str">
        <f t="shared" si="517"/>
        <v/>
      </c>
      <c r="AE4584" s="132" t="str">
        <f t="shared" si="515"/>
        <v/>
      </c>
      <c r="AH4584" s="127" t="str">
        <f t="shared" si="514"/>
        <v/>
      </c>
    </row>
    <row r="4585" spans="2:34" x14ac:dyDescent="0.3">
      <c r="B4585" s="127" t="str">
        <f t="shared" si="512"/>
        <v/>
      </c>
      <c r="C4585" s="127" t="str">
        <f t="shared" si="513"/>
        <v/>
      </c>
      <c r="E4585" s="159"/>
      <c r="F4585" s="148" t="str">
        <f>IFERROR(VLOOKUP(CONCATENATE(G4585,E4585),LOTES!$A$6:$D$1002,4,0),"")</f>
        <v/>
      </c>
      <c r="H4585" s="136" t="str">
        <f>IFERROR(VLOOKUP(CONCATENATE(G4585,E4585),LOTES!$A$6:$F$1000,6,0),"")</f>
        <v/>
      </c>
      <c r="I4585" s="132" t="str">
        <f t="shared" si="516"/>
        <v/>
      </c>
      <c r="R4585" s="132" t="str">
        <f>IFERROR(VLOOKUP(Q4585,PROVEEDORES!$A$2:$B$100,2,0),"")</f>
        <v/>
      </c>
      <c r="U4585" s="127" t="str">
        <f>IFERROR(VLOOKUP(V4585,TRANSPORTE!$A$4:$B$99,2,0),"")</f>
        <v/>
      </c>
      <c r="Y4585" s="127" t="str">
        <f>IFERROR(VLOOKUP(V4585,TRANSPORTE!$A$4:$C$99,3,0),"")</f>
        <v/>
      </c>
      <c r="Z4585" s="127" t="str">
        <f>IFERROR(VLOOKUP(V4585,TRANSPORTE!$A$4:$D$99,4,0),"")</f>
        <v/>
      </c>
      <c r="AA4585" s="127" t="str">
        <f>IFERROR(VLOOKUP(V4585,TRANSPORTE!$A$4:$E$99,5,0),"")</f>
        <v/>
      </c>
      <c r="AB4585" s="127" t="str">
        <f t="shared" si="518"/>
        <v/>
      </c>
      <c r="AC4585" s="127" t="str">
        <f t="shared" si="517"/>
        <v/>
      </c>
      <c r="AE4585" s="132" t="str">
        <f t="shared" si="515"/>
        <v/>
      </c>
      <c r="AH4585" s="127" t="str">
        <f t="shared" si="514"/>
        <v/>
      </c>
    </row>
    <row r="4586" spans="2:34" x14ac:dyDescent="0.3">
      <c r="B4586" s="127" t="str">
        <f t="shared" si="512"/>
        <v/>
      </c>
      <c r="C4586" s="127" t="str">
        <f t="shared" si="513"/>
        <v/>
      </c>
      <c r="E4586" s="159"/>
      <c r="F4586" s="148" t="str">
        <f>IFERROR(VLOOKUP(CONCATENATE(G4586,E4586),LOTES!$A$6:$D$1002,4,0),"")</f>
        <v/>
      </c>
      <c r="H4586" s="136" t="str">
        <f>IFERROR(VLOOKUP(CONCATENATE(G4586,E4586),LOTES!$A$6:$F$1000,6,0),"")</f>
        <v/>
      </c>
      <c r="I4586" s="132" t="str">
        <f t="shared" si="516"/>
        <v/>
      </c>
      <c r="R4586" s="132" t="str">
        <f>IFERROR(VLOOKUP(Q4586,PROVEEDORES!$A$2:$B$100,2,0),"")</f>
        <v/>
      </c>
      <c r="U4586" s="127" t="str">
        <f>IFERROR(VLOOKUP(V4586,TRANSPORTE!$A$4:$B$99,2,0),"")</f>
        <v/>
      </c>
      <c r="Y4586" s="127" t="str">
        <f>IFERROR(VLOOKUP(V4586,TRANSPORTE!$A$4:$C$99,3,0),"")</f>
        <v/>
      </c>
      <c r="Z4586" s="127" t="str">
        <f>IFERROR(VLOOKUP(V4586,TRANSPORTE!$A$4:$D$99,4,0),"")</f>
        <v/>
      </c>
      <c r="AA4586" s="127" t="str">
        <f>IFERROR(VLOOKUP(V4586,TRANSPORTE!$A$4:$E$99,5,0),"")</f>
        <v/>
      </c>
      <c r="AB4586" s="127" t="str">
        <f t="shared" si="518"/>
        <v/>
      </c>
      <c r="AC4586" s="127" t="str">
        <f t="shared" si="517"/>
        <v/>
      </c>
      <c r="AE4586" s="132" t="str">
        <f t="shared" si="515"/>
        <v/>
      </c>
      <c r="AH4586" s="127" t="str">
        <f t="shared" si="514"/>
        <v/>
      </c>
    </row>
    <row r="4587" spans="2:34" x14ac:dyDescent="0.3">
      <c r="B4587" s="127" t="str">
        <f t="shared" si="512"/>
        <v/>
      </c>
      <c r="C4587" s="127" t="str">
        <f t="shared" si="513"/>
        <v/>
      </c>
      <c r="E4587" s="159"/>
      <c r="F4587" s="148" t="str">
        <f>IFERROR(VLOOKUP(CONCATENATE(G4587,E4587),LOTES!$A$6:$D$1002,4,0),"")</f>
        <v/>
      </c>
      <c r="H4587" s="136" t="str">
        <f>IFERROR(VLOOKUP(CONCATENATE(G4587,E4587),LOTES!$A$6:$F$1000,6,0),"")</f>
        <v/>
      </c>
      <c r="I4587" s="132" t="str">
        <f t="shared" si="516"/>
        <v/>
      </c>
      <c r="R4587" s="132" t="str">
        <f>IFERROR(VLOOKUP(Q4587,PROVEEDORES!$A$2:$B$100,2,0),"")</f>
        <v/>
      </c>
      <c r="U4587" s="127" t="str">
        <f>IFERROR(VLOOKUP(V4587,TRANSPORTE!$A$4:$B$99,2,0),"")</f>
        <v/>
      </c>
      <c r="Y4587" s="127" t="str">
        <f>IFERROR(VLOOKUP(V4587,TRANSPORTE!$A$4:$C$99,3,0),"")</f>
        <v/>
      </c>
      <c r="Z4587" s="127" t="str">
        <f>IFERROR(VLOOKUP(V4587,TRANSPORTE!$A$4:$D$99,4,0),"")</f>
        <v/>
      </c>
      <c r="AA4587" s="127" t="str">
        <f>IFERROR(VLOOKUP(V4587,TRANSPORTE!$A$4:$E$99,5,0),"")</f>
        <v/>
      </c>
      <c r="AB4587" s="127" t="str">
        <f t="shared" si="518"/>
        <v/>
      </c>
      <c r="AC4587" s="127" t="str">
        <f t="shared" si="517"/>
        <v/>
      </c>
      <c r="AE4587" s="132" t="str">
        <f t="shared" si="515"/>
        <v/>
      </c>
      <c r="AH4587" s="127" t="str">
        <f t="shared" si="514"/>
        <v/>
      </c>
    </row>
    <row r="4588" spans="2:34" x14ac:dyDescent="0.3">
      <c r="B4588" s="127" t="str">
        <f t="shared" si="512"/>
        <v/>
      </c>
      <c r="C4588" s="127" t="str">
        <f t="shared" si="513"/>
        <v/>
      </c>
      <c r="E4588" s="159"/>
      <c r="F4588" s="148" t="str">
        <f>IFERROR(VLOOKUP(CONCATENATE(G4588,E4588),LOTES!$A$6:$D$1002,4,0),"")</f>
        <v/>
      </c>
      <c r="H4588" s="136" t="str">
        <f>IFERROR(VLOOKUP(CONCATENATE(G4588,E4588),LOTES!$A$6:$F$1000,6,0),"")</f>
        <v/>
      </c>
      <c r="I4588" s="132" t="str">
        <f t="shared" si="516"/>
        <v/>
      </c>
      <c r="R4588" s="132" t="str">
        <f>IFERROR(VLOOKUP(Q4588,PROVEEDORES!$A$2:$B$100,2,0),"")</f>
        <v/>
      </c>
      <c r="U4588" s="127" t="str">
        <f>IFERROR(VLOOKUP(V4588,TRANSPORTE!$A$4:$B$99,2,0),"")</f>
        <v/>
      </c>
      <c r="Y4588" s="127" t="str">
        <f>IFERROR(VLOOKUP(V4588,TRANSPORTE!$A$4:$C$99,3,0),"")</f>
        <v/>
      </c>
      <c r="Z4588" s="127" t="str">
        <f>IFERROR(VLOOKUP(V4588,TRANSPORTE!$A$4:$D$99,4,0),"")</f>
        <v/>
      </c>
      <c r="AA4588" s="127" t="str">
        <f>IFERROR(VLOOKUP(V4588,TRANSPORTE!$A$4:$E$99,5,0),"")</f>
        <v/>
      </c>
      <c r="AB4588" s="127" t="str">
        <f t="shared" si="518"/>
        <v/>
      </c>
      <c r="AC4588" s="127" t="str">
        <f t="shared" si="517"/>
        <v/>
      </c>
      <c r="AE4588" s="132" t="str">
        <f t="shared" si="515"/>
        <v/>
      </c>
      <c r="AH4588" s="127" t="str">
        <f t="shared" si="514"/>
        <v/>
      </c>
    </row>
    <row r="4589" spans="2:34" x14ac:dyDescent="0.3">
      <c r="B4589" s="127" t="str">
        <f t="shared" si="512"/>
        <v/>
      </c>
      <c r="C4589" s="127" t="str">
        <f t="shared" si="513"/>
        <v/>
      </c>
      <c r="E4589" s="159"/>
      <c r="F4589" s="148" t="str">
        <f>IFERROR(VLOOKUP(CONCATENATE(G4589,E4589),LOTES!$A$6:$D$1002,4,0),"")</f>
        <v/>
      </c>
      <c r="H4589" s="136" t="str">
        <f>IFERROR(VLOOKUP(CONCATENATE(G4589,E4589),LOTES!$A$6:$F$1000,6,0),"")</f>
        <v/>
      </c>
      <c r="I4589" s="132" t="str">
        <f t="shared" si="516"/>
        <v/>
      </c>
      <c r="R4589" s="132" t="str">
        <f>IFERROR(VLOOKUP(Q4589,PROVEEDORES!$A$2:$B$100,2,0),"")</f>
        <v/>
      </c>
      <c r="U4589" s="127" t="str">
        <f>IFERROR(VLOOKUP(V4589,TRANSPORTE!$A$4:$B$99,2,0),"")</f>
        <v/>
      </c>
      <c r="Y4589" s="127" t="str">
        <f>IFERROR(VLOOKUP(V4589,TRANSPORTE!$A$4:$C$99,3,0),"")</f>
        <v/>
      </c>
      <c r="Z4589" s="127" t="str">
        <f>IFERROR(VLOOKUP(V4589,TRANSPORTE!$A$4:$D$99,4,0),"")</f>
        <v/>
      </c>
      <c r="AA4589" s="127" t="str">
        <f>IFERROR(VLOOKUP(V4589,TRANSPORTE!$A$4:$E$99,5,0),"")</f>
        <v/>
      </c>
      <c r="AB4589" s="127" t="str">
        <f t="shared" si="518"/>
        <v/>
      </c>
      <c r="AC4589" s="127" t="str">
        <f t="shared" si="517"/>
        <v/>
      </c>
      <c r="AE4589" s="132" t="str">
        <f t="shared" si="515"/>
        <v/>
      </c>
      <c r="AH4589" s="127" t="str">
        <f t="shared" si="514"/>
        <v/>
      </c>
    </row>
    <row r="4590" spans="2:34" x14ac:dyDescent="0.3">
      <c r="B4590" s="127" t="str">
        <f t="shared" si="512"/>
        <v/>
      </c>
      <c r="C4590" s="127" t="str">
        <f t="shared" si="513"/>
        <v/>
      </c>
      <c r="E4590" s="159"/>
      <c r="F4590" s="148" t="str">
        <f>IFERROR(VLOOKUP(CONCATENATE(G4590,E4590),LOTES!$A$6:$D$1002,4,0),"")</f>
        <v/>
      </c>
      <c r="H4590" s="136" t="str">
        <f>IFERROR(VLOOKUP(CONCATENATE(G4590,E4590),LOTES!$A$6:$F$1000,6,0),"")</f>
        <v/>
      </c>
      <c r="I4590" s="132" t="str">
        <f t="shared" si="516"/>
        <v/>
      </c>
      <c r="R4590" s="132" t="str">
        <f>IFERROR(VLOOKUP(Q4590,PROVEEDORES!$A$2:$B$100,2,0),"")</f>
        <v/>
      </c>
      <c r="U4590" s="127" t="str">
        <f>IFERROR(VLOOKUP(V4590,TRANSPORTE!$A$4:$B$99,2,0),"")</f>
        <v/>
      </c>
      <c r="Y4590" s="127" t="str">
        <f>IFERROR(VLOOKUP(V4590,TRANSPORTE!$A$4:$C$99,3,0),"")</f>
        <v/>
      </c>
      <c r="Z4590" s="127" t="str">
        <f>IFERROR(VLOOKUP(V4590,TRANSPORTE!$A$4:$D$99,4,0),"")</f>
        <v/>
      </c>
      <c r="AA4590" s="127" t="str">
        <f>IFERROR(VLOOKUP(V4590,TRANSPORTE!$A$4:$E$99,5,0),"")</f>
        <v/>
      </c>
      <c r="AB4590" s="127" t="str">
        <f t="shared" si="518"/>
        <v/>
      </c>
      <c r="AC4590" s="127" t="str">
        <f t="shared" si="517"/>
        <v/>
      </c>
      <c r="AE4590" s="132" t="str">
        <f t="shared" si="515"/>
        <v/>
      </c>
      <c r="AH4590" s="127" t="str">
        <f t="shared" si="514"/>
        <v/>
      </c>
    </row>
    <row r="4591" spans="2:34" x14ac:dyDescent="0.3">
      <c r="B4591" s="127" t="str">
        <f t="shared" si="512"/>
        <v/>
      </c>
      <c r="C4591" s="127" t="str">
        <f t="shared" si="513"/>
        <v/>
      </c>
      <c r="E4591" s="159"/>
      <c r="F4591" s="148" t="str">
        <f>IFERROR(VLOOKUP(CONCATENATE(G4591,E4591),LOTES!$A$6:$D$1002,4,0),"")</f>
        <v/>
      </c>
      <c r="H4591" s="136" t="str">
        <f>IFERROR(VLOOKUP(CONCATENATE(G4591,E4591),LOTES!$A$6:$F$1000,6,0),"")</f>
        <v/>
      </c>
      <c r="I4591" s="132" t="str">
        <f t="shared" si="516"/>
        <v/>
      </c>
      <c r="R4591" s="132" t="str">
        <f>IFERROR(VLOOKUP(Q4591,PROVEEDORES!$A$2:$B$100,2,0),"")</f>
        <v/>
      </c>
      <c r="U4591" s="127" t="str">
        <f>IFERROR(VLOOKUP(V4591,TRANSPORTE!$A$4:$B$99,2,0),"")</f>
        <v/>
      </c>
      <c r="Y4591" s="127" t="str">
        <f>IFERROR(VLOOKUP(V4591,TRANSPORTE!$A$4:$C$99,3,0),"")</f>
        <v/>
      </c>
      <c r="Z4591" s="127" t="str">
        <f>IFERROR(VLOOKUP(V4591,TRANSPORTE!$A$4:$D$99,4,0),"")</f>
        <v/>
      </c>
      <c r="AA4591" s="127" t="str">
        <f>IFERROR(VLOOKUP(V4591,TRANSPORTE!$A$4:$E$99,5,0),"")</f>
        <v/>
      </c>
      <c r="AB4591" s="127" t="str">
        <f t="shared" si="518"/>
        <v/>
      </c>
      <c r="AC4591" s="127" t="str">
        <f t="shared" si="517"/>
        <v/>
      </c>
      <c r="AE4591" s="132" t="str">
        <f t="shared" si="515"/>
        <v/>
      </c>
      <c r="AH4591" s="127" t="str">
        <f t="shared" si="514"/>
        <v/>
      </c>
    </row>
    <row r="4592" spans="2:34" x14ac:dyDescent="0.3">
      <c r="B4592" s="127" t="str">
        <f t="shared" si="512"/>
        <v/>
      </c>
      <c r="C4592" s="127" t="str">
        <f t="shared" si="513"/>
        <v/>
      </c>
      <c r="E4592" s="159"/>
      <c r="F4592" s="148" t="str">
        <f>IFERROR(VLOOKUP(CONCATENATE(G4592,E4592),LOTES!$A$6:$D$1002,4,0),"")</f>
        <v/>
      </c>
      <c r="H4592" s="136" t="str">
        <f>IFERROR(VLOOKUP(CONCATENATE(G4592,E4592),LOTES!$A$6:$F$1000,6,0),"")</f>
        <v/>
      </c>
      <c r="I4592" s="132" t="str">
        <f t="shared" si="516"/>
        <v/>
      </c>
      <c r="R4592" s="132" t="str">
        <f>IFERROR(VLOOKUP(Q4592,PROVEEDORES!$A$2:$B$100,2,0),"")</f>
        <v/>
      </c>
      <c r="U4592" s="127" t="str">
        <f>IFERROR(VLOOKUP(V4592,TRANSPORTE!$A$4:$B$99,2,0),"")</f>
        <v/>
      </c>
      <c r="Y4592" s="127" t="str">
        <f>IFERROR(VLOOKUP(V4592,TRANSPORTE!$A$4:$C$99,3,0),"")</f>
        <v/>
      </c>
      <c r="Z4592" s="127" t="str">
        <f>IFERROR(VLOOKUP(V4592,TRANSPORTE!$A$4:$D$99,4,0),"")</f>
        <v/>
      </c>
      <c r="AA4592" s="127" t="str">
        <f>IFERROR(VLOOKUP(V4592,TRANSPORTE!$A$4:$E$99,5,0),"")</f>
        <v/>
      </c>
      <c r="AB4592" s="127" t="str">
        <f t="shared" si="518"/>
        <v/>
      </c>
      <c r="AC4592" s="127" t="str">
        <f t="shared" si="517"/>
        <v/>
      </c>
      <c r="AE4592" s="132" t="str">
        <f t="shared" si="515"/>
        <v/>
      </c>
      <c r="AH4592" s="127" t="str">
        <f t="shared" si="514"/>
        <v/>
      </c>
    </row>
    <row r="4593" spans="2:34" x14ac:dyDescent="0.3">
      <c r="B4593" s="127" t="str">
        <f t="shared" si="512"/>
        <v/>
      </c>
      <c r="C4593" s="127" t="str">
        <f t="shared" si="513"/>
        <v/>
      </c>
      <c r="E4593" s="159"/>
      <c r="F4593" s="148" t="str">
        <f>IFERROR(VLOOKUP(CONCATENATE(G4593,E4593),LOTES!$A$6:$D$1002,4,0),"")</f>
        <v/>
      </c>
      <c r="H4593" s="136" t="str">
        <f>IFERROR(VLOOKUP(CONCATENATE(G4593,E4593),LOTES!$A$6:$F$1000,6,0),"")</f>
        <v/>
      </c>
      <c r="I4593" s="132" t="str">
        <f t="shared" si="516"/>
        <v/>
      </c>
      <c r="R4593" s="132" t="str">
        <f>IFERROR(VLOOKUP(Q4593,PROVEEDORES!$A$2:$B$100,2,0),"")</f>
        <v/>
      </c>
      <c r="U4593" s="127" t="str">
        <f>IFERROR(VLOOKUP(V4593,TRANSPORTE!$A$4:$B$99,2,0),"")</f>
        <v/>
      </c>
      <c r="Y4593" s="127" t="str">
        <f>IFERROR(VLOOKUP(V4593,TRANSPORTE!$A$4:$C$99,3,0),"")</f>
        <v/>
      </c>
      <c r="Z4593" s="127" t="str">
        <f>IFERROR(VLOOKUP(V4593,TRANSPORTE!$A$4:$D$99,4,0),"")</f>
        <v/>
      </c>
      <c r="AA4593" s="127" t="str">
        <f>IFERROR(VLOOKUP(V4593,TRANSPORTE!$A$4:$E$99,5,0),"")</f>
        <v/>
      </c>
      <c r="AB4593" s="127" t="str">
        <f t="shared" si="518"/>
        <v/>
      </c>
      <c r="AC4593" s="127" t="str">
        <f t="shared" si="517"/>
        <v/>
      </c>
      <c r="AE4593" s="132" t="str">
        <f t="shared" si="515"/>
        <v/>
      </c>
      <c r="AH4593" s="127" t="str">
        <f t="shared" si="514"/>
        <v/>
      </c>
    </row>
    <row r="4594" spans="2:34" x14ac:dyDescent="0.3">
      <c r="B4594" s="127" t="str">
        <f t="shared" si="512"/>
        <v/>
      </c>
      <c r="C4594" s="127" t="str">
        <f t="shared" si="513"/>
        <v/>
      </c>
      <c r="E4594" s="159"/>
      <c r="F4594" s="148" t="str">
        <f>IFERROR(VLOOKUP(CONCATENATE(G4594,E4594),LOTES!$A$6:$D$1002,4,0),"")</f>
        <v/>
      </c>
      <c r="H4594" s="136" t="str">
        <f>IFERROR(VLOOKUP(CONCATENATE(G4594,E4594),LOTES!$A$6:$F$1000,6,0),"")</f>
        <v/>
      </c>
      <c r="I4594" s="132" t="str">
        <f t="shared" si="516"/>
        <v/>
      </c>
      <c r="R4594" s="132" t="str">
        <f>IFERROR(VLOOKUP(Q4594,PROVEEDORES!$A$2:$B$100,2,0),"")</f>
        <v/>
      </c>
      <c r="U4594" s="127" t="str">
        <f>IFERROR(VLOOKUP(V4594,TRANSPORTE!$A$4:$B$99,2,0),"")</f>
        <v/>
      </c>
      <c r="Y4594" s="127" t="str">
        <f>IFERROR(VLOOKUP(V4594,TRANSPORTE!$A$4:$C$99,3,0),"")</f>
        <v/>
      </c>
      <c r="Z4594" s="127" t="str">
        <f>IFERROR(VLOOKUP(V4594,TRANSPORTE!$A$4:$D$99,4,0),"")</f>
        <v/>
      </c>
      <c r="AA4594" s="127" t="str">
        <f>IFERROR(VLOOKUP(V4594,TRANSPORTE!$A$4:$E$99,5,0),"")</f>
        <v/>
      </c>
      <c r="AB4594" s="127" t="str">
        <f t="shared" si="518"/>
        <v/>
      </c>
      <c r="AC4594" s="127" t="str">
        <f t="shared" si="517"/>
        <v/>
      </c>
      <c r="AE4594" s="132" t="str">
        <f t="shared" si="515"/>
        <v/>
      </c>
      <c r="AH4594" s="127" t="str">
        <f t="shared" si="514"/>
        <v/>
      </c>
    </row>
    <row r="4595" spans="2:34" x14ac:dyDescent="0.3">
      <c r="B4595" s="127" t="str">
        <f t="shared" si="512"/>
        <v/>
      </c>
      <c r="C4595" s="127" t="str">
        <f t="shared" si="513"/>
        <v/>
      </c>
      <c r="E4595" s="159"/>
      <c r="F4595" s="148" t="str">
        <f>IFERROR(VLOOKUP(CONCATENATE(G4595,E4595),LOTES!$A$6:$D$1002,4,0),"")</f>
        <v/>
      </c>
      <c r="H4595" s="136" t="str">
        <f>IFERROR(VLOOKUP(CONCATENATE(G4595,E4595),LOTES!$A$6:$F$1000,6,0),"")</f>
        <v/>
      </c>
      <c r="I4595" s="132" t="str">
        <f t="shared" si="516"/>
        <v/>
      </c>
      <c r="R4595" s="132" t="str">
        <f>IFERROR(VLOOKUP(Q4595,PROVEEDORES!$A$2:$B$100,2,0),"")</f>
        <v/>
      </c>
      <c r="U4595" s="127" t="str">
        <f>IFERROR(VLOOKUP(V4595,TRANSPORTE!$A$4:$B$99,2,0),"")</f>
        <v/>
      </c>
      <c r="Y4595" s="127" t="str">
        <f>IFERROR(VLOOKUP(V4595,TRANSPORTE!$A$4:$C$99,3,0),"")</f>
        <v/>
      </c>
      <c r="Z4595" s="127" t="str">
        <f>IFERROR(VLOOKUP(V4595,TRANSPORTE!$A$4:$D$99,4,0),"")</f>
        <v/>
      </c>
      <c r="AA4595" s="127" t="str">
        <f>IFERROR(VLOOKUP(V4595,TRANSPORTE!$A$4:$E$99,5,0),"")</f>
        <v/>
      </c>
      <c r="AB4595" s="127" t="str">
        <f t="shared" si="518"/>
        <v/>
      </c>
      <c r="AC4595" s="127" t="str">
        <f t="shared" si="517"/>
        <v/>
      </c>
      <c r="AE4595" s="132" t="str">
        <f t="shared" si="515"/>
        <v/>
      </c>
      <c r="AH4595" s="127" t="str">
        <f t="shared" si="514"/>
        <v/>
      </c>
    </row>
    <row r="4596" spans="2:34" x14ac:dyDescent="0.3">
      <c r="B4596" s="127" t="str">
        <f t="shared" si="512"/>
        <v/>
      </c>
      <c r="C4596" s="127" t="str">
        <f t="shared" si="513"/>
        <v/>
      </c>
      <c r="E4596" s="159"/>
      <c r="F4596" s="148" t="str">
        <f>IFERROR(VLOOKUP(CONCATENATE(G4596,E4596),LOTES!$A$6:$D$1002,4,0),"")</f>
        <v/>
      </c>
      <c r="H4596" s="136" t="str">
        <f>IFERROR(VLOOKUP(CONCATENATE(G4596,E4596),LOTES!$A$6:$F$1000,6,0),"")</f>
        <v/>
      </c>
      <c r="I4596" s="132" t="str">
        <f t="shared" si="516"/>
        <v/>
      </c>
      <c r="R4596" s="132" t="str">
        <f>IFERROR(VLOOKUP(Q4596,PROVEEDORES!$A$2:$B$100,2,0),"")</f>
        <v/>
      </c>
      <c r="U4596" s="127" t="str">
        <f>IFERROR(VLOOKUP(V4596,TRANSPORTE!$A$4:$B$99,2,0),"")</f>
        <v/>
      </c>
      <c r="Y4596" s="127" t="str">
        <f>IFERROR(VLOOKUP(V4596,TRANSPORTE!$A$4:$C$99,3,0),"")</f>
        <v/>
      </c>
      <c r="Z4596" s="127" t="str">
        <f>IFERROR(VLOOKUP(V4596,TRANSPORTE!$A$4:$D$99,4,0),"")</f>
        <v/>
      </c>
      <c r="AA4596" s="127" t="str">
        <f>IFERROR(VLOOKUP(V4596,TRANSPORTE!$A$4:$E$99,5,0),"")</f>
        <v/>
      </c>
      <c r="AB4596" s="127" t="str">
        <f t="shared" si="518"/>
        <v/>
      </c>
      <c r="AC4596" s="127" t="str">
        <f t="shared" si="517"/>
        <v/>
      </c>
      <c r="AE4596" s="132" t="str">
        <f t="shared" si="515"/>
        <v/>
      </c>
      <c r="AH4596" s="127" t="str">
        <f t="shared" si="514"/>
        <v/>
      </c>
    </row>
    <row r="4597" spans="2:34" x14ac:dyDescent="0.3">
      <c r="B4597" s="127" t="str">
        <f t="shared" si="512"/>
        <v/>
      </c>
      <c r="C4597" s="127" t="str">
        <f t="shared" si="513"/>
        <v/>
      </c>
      <c r="E4597" s="159"/>
      <c r="F4597" s="148" t="str">
        <f>IFERROR(VLOOKUP(CONCATENATE(G4597,E4597),LOTES!$A$6:$D$1002,4,0),"")</f>
        <v/>
      </c>
      <c r="H4597" s="136" t="str">
        <f>IFERROR(VLOOKUP(CONCATENATE(G4597,E4597),LOTES!$A$6:$F$1000,6,0),"")</f>
        <v/>
      </c>
      <c r="I4597" s="132" t="str">
        <f t="shared" si="516"/>
        <v/>
      </c>
      <c r="R4597" s="132" t="str">
        <f>IFERROR(VLOOKUP(Q4597,PROVEEDORES!$A$2:$B$100,2,0),"")</f>
        <v/>
      </c>
      <c r="U4597" s="127" t="str">
        <f>IFERROR(VLOOKUP(V4597,TRANSPORTE!$A$4:$B$99,2,0),"")</f>
        <v/>
      </c>
      <c r="Y4597" s="127" t="str">
        <f>IFERROR(VLOOKUP(V4597,TRANSPORTE!$A$4:$C$99,3,0),"")</f>
        <v/>
      </c>
      <c r="Z4597" s="127" t="str">
        <f>IFERROR(VLOOKUP(V4597,TRANSPORTE!$A$4:$D$99,4,0),"")</f>
        <v/>
      </c>
      <c r="AA4597" s="127" t="str">
        <f>IFERROR(VLOOKUP(V4597,TRANSPORTE!$A$4:$E$99,5,0),"")</f>
        <v/>
      </c>
      <c r="AB4597" s="127" t="str">
        <f t="shared" si="518"/>
        <v/>
      </c>
      <c r="AC4597" s="127" t="str">
        <f t="shared" si="517"/>
        <v/>
      </c>
      <c r="AE4597" s="132" t="str">
        <f t="shared" si="515"/>
        <v/>
      </c>
      <c r="AH4597" s="127" t="str">
        <f t="shared" si="514"/>
        <v/>
      </c>
    </row>
    <row r="4598" spans="2:34" x14ac:dyDescent="0.3">
      <c r="B4598" s="127" t="str">
        <f t="shared" si="512"/>
        <v/>
      </c>
      <c r="C4598" s="127" t="str">
        <f t="shared" si="513"/>
        <v/>
      </c>
      <c r="E4598" s="159"/>
      <c r="F4598" s="148" t="str">
        <f>IFERROR(VLOOKUP(CONCATENATE(G4598,E4598),LOTES!$A$6:$D$1002,4,0),"")</f>
        <v/>
      </c>
      <c r="H4598" s="136" t="str">
        <f>IFERROR(VLOOKUP(CONCATENATE(G4598,E4598),LOTES!$A$6:$F$1000,6,0),"")</f>
        <v/>
      </c>
      <c r="I4598" s="132" t="str">
        <f t="shared" si="516"/>
        <v/>
      </c>
      <c r="R4598" s="132" t="str">
        <f>IFERROR(VLOOKUP(Q4598,PROVEEDORES!$A$2:$B$100,2,0),"")</f>
        <v/>
      </c>
      <c r="U4598" s="127" t="str">
        <f>IFERROR(VLOOKUP(V4598,TRANSPORTE!$A$4:$B$99,2,0),"")</f>
        <v/>
      </c>
      <c r="Y4598" s="127" t="str">
        <f>IFERROR(VLOOKUP(V4598,TRANSPORTE!$A$4:$C$99,3,0),"")</f>
        <v/>
      </c>
      <c r="Z4598" s="127" t="str">
        <f>IFERROR(VLOOKUP(V4598,TRANSPORTE!$A$4:$D$99,4,0),"")</f>
        <v/>
      </c>
      <c r="AA4598" s="127" t="str">
        <f>IFERROR(VLOOKUP(V4598,TRANSPORTE!$A$4:$E$99,5,0),"")</f>
        <v/>
      </c>
      <c r="AB4598" s="127" t="str">
        <f t="shared" si="518"/>
        <v/>
      </c>
      <c r="AC4598" s="127" t="str">
        <f t="shared" si="517"/>
        <v/>
      </c>
      <c r="AE4598" s="132" t="str">
        <f t="shared" si="515"/>
        <v/>
      </c>
      <c r="AH4598" s="127" t="str">
        <f t="shared" si="514"/>
        <v/>
      </c>
    </row>
    <row r="4599" spans="2:34" x14ac:dyDescent="0.3">
      <c r="B4599" s="127" t="str">
        <f t="shared" si="512"/>
        <v/>
      </c>
      <c r="C4599" s="127" t="str">
        <f t="shared" si="513"/>
        <v/>
      </c>
      <c r="E4599" s="159"/>
      <c r="F4599" s="148" t="str">
        <f>IFERROR(VLOOKUP(CONCATENATE(G4599,E4599),LOTES!$A$6:$D$1002,4,0),"")</f>
        <v/>
      </c>
      <c r="H4599" s="136" t="str">
        <f>IFERROR(VLOOKUP(CONCATENATE(G4599,E4599),LOTES!$A$6:$F$1000,6,0),"")</f>
        <v/>
      </c>
      <c r="I4599" s="132" t="str">
        <f t="shared" si="516"/>
        <v/>
      </c>
      <c r="R4599" s="132" t="str">
        <f>IFERROR(VLOOKUP(Q4599,PROVEEDORES!$A$2:$B$100,2,0),"")</f>
        <v/>
      </c>
      <c r="U4599" s="127" t="str">
        <f>IFERROR(VLOOKUP(V4599,TRANSPORTE!$A$4:$B$99,2,0),"")</f>
        <v/>
      </c>
      <c r="Y4599" s="127" t="str">
        <f>IFERROR(VLOOKUP(V4599,TRANSPORTE!$A$4:$C$99,3,0),"")</f>
        <v/>
      </c>
      <c r="Z4599" s="127" t="str">
        <f>IFERROR(VLOOKUP(V4599,TRANSPORTE!$A$4:$D$99,4,0),"")</f>
        <v/>
      </c>
      <c r="AA4599" s="127" t="str">
        <f>IFERROR(VLOOKUP(V4599,TRANSPORTE!$A$4:$E$99,5,0),"")</f>
        <v/>
      </c>
      <c r="AB4599" s="127" t="str">
        <f t="shared" si="518"/>
        <v/>
      </c>
      <c r="AC4599" s="127" t="str">
        <f t="shared" si="517"/>
        <v/>
      </c>
      <c r="AE4599" s="132" t="str">
        <f t="shared" si="515"/>
        <v/>
      </c>
      <c r="AH4599" s="127" t="str">
        <f t="shared" si="514"/>
        <v/>
      </c>
    </row>
    <row r="4600" spans="2:34" x14ac:dyDescent="0.3">
      <c r="B4600" s="127" t="str">
        <f t="shared" si="512"/>
        <v/>
      </c>
      <c r="C4600" s="127" t="str">
        <f t="shared" si="513"/>
        <v/>
      </c>
      <c r="E4600" s="159"/>
      <c r="F4600" s="148" t="str">
        <f>IFERROR(VLOOKUP(CONCATENATE(G4600,E4600),LOTES!$A$6:$D$1002,4,0),"")</f>
        <v/>
      </c>
      <c r="H4600" s="136" t="str">
        <f>IFERROR(VLOOKUP(CONCATENATE(G4600,E4600),LOTES!$A$6:$F$1000,6,0),"")</f>
        <v/>
      </c>
      <c r="I4600" s="132" t="str">
        <f t="shared" si="516"/>
        <v/>
      </c>
      <c r="R4600" s="132" t="str">
        <f>IFERROR(VLOOKUP(Q4600,PROVEEDORES!$A$2:$B$100,2,0),"")</f>
        <v/>
      </c>
      <c r="U4600" s="127" t="str">
        <f>IFERROR(VLOOKUP(V4600,TRANSPORTE!$A$4:$B$99,2,0),"")</f>
        <v/>
      </c>
      <c r="Y4600" s="127" t="str">
        <f>IFERROR(VLOOKUP(V4600,TRANSPORTE!$A$4:$C$99,3,0),"")</f>
        <v/>
      </c>
      <c r="Z4600" s="127" t="str">
        <f>IFERROR(VLOOKUP(V4600,TRANSPORTE!$A$4:$D$99,4,0),"")</f>
        <v/>
      </c>
      <c r="AA4600" s="127" t="str">
        <f>IFERROR(VLOOKUP(V4600,TRANSPORTE!$A$4:$E$99,5,0),"")</f>
        <v/>
      </c>
      <c r="AB4600" s="127" t="str">
        <f t="shared" si="518"/>
        <v/>
      </c>
      <c r="AC4600" s="127" t="str">
        <f t="shared" si="517"/>
        <v/>
      </c>
      <c r="AE4600" s="132" t="str">
        <f t="shared" si="515"/>
        <v/>
      </c>
      <c r="AH4600" s="127" t="str">
        <f t="shared" si="514"/>
        <v/>
      </c>
    </row>
    <row r="4601" spans="2:34" x14ac:dyDescent="0.3">
      <c r="B4601" s="127" t="str">
        <f t="shared" si="512"/>
        <v/>
      </c>
      <c r="C4601" s="127" t="str">
        <f t="shared" si="513"/>
        <v/>
      </c>
      <c r="E4601" s="159"/>
      <c r="F4601" s="148" t="str">
        <f>IFERROR(VLOOKUP(CONCATENATE(G4601,E4601),LOTES!$A$6:$D$1002,4,0),"")</f>
        <v/>
      </c>
      <c r="H4601" s="136" t="str">
        <f>IFERROR(VLOOKUP(CONCATENATE(G4601,E4601),LOTES!$A$6:$F$1000,6,0),"")</f>
        <v/>
      </c>
      <c r="I4601" s="132" t="str">
        <f t="shared" si="516"/>
        <v/>
      </c>
      <c r="R4601" s="132" t="str">
        <f>IFERROR(VLOOKUP(Q4601,PROVEEDORES!$A$2:$B$100,2,0),"")</f>
        <v/>
      </c>
      <c r="U4601" s="127" t="str">
        <f>IFERROR(VLOOKUP(V4601,TRANSPORTE!$A$4:$B$99,2,0),"")</f>
        <v/>
      </c>
      <c r="Y4601" s="127" t="str">
        <f>IFERROR(VLOOKUP(V4601,TRANSPORTE!$A$4:$C$99,3,0),"")</f>
        <v/>
      </c>
      <c r="Z4601" s="127" t="str">
        <f>IFERROR(VLOOKUP(V4601,TRANSPORTE!$A$4:$D$99,4,0),"")</f>
        <v/>
      </c>
      <c r="AA4601" s="127" t="str">
        <f>IFERROR(VLOOKUP(V4601,TRANSPORTE!$A$4:$E$99,5,0),"")</f>
        <v/>
      </c>
      <c r="AB4601" s="127" t="str">
        <f t="shared" si="518"/>
        <v/>
      </c>
      <c r="AC4601" s="127" t="str">
        <f t="shared" si="517"/>
        <v/>
      </c>
      <c r="AE4601" s="132" t="str">
        <f t="shared" si="515"/>
        <v/>
      </c>
      <c r="AH4601" s="127" t="str">
        <f t="shared" si="514"/>
        <v/>
      </c>
    </row>
    <row r="4602" spans="2:34" x14ac:dyDescent="0.3">
      <c r="B4602" s="127" t="str">
        <f t="shared" si="512"/>
        <v/>
      </c>
      <c r="C4602" s="127" t="str">
        <f t="shared" si="513"/>
        <v/>
      </c>
      <c r="E4602" s="159"/>
      <c r="F4602" s="148" t="str">
        <f>IFERROR(VLOOKUP(CONCATENATE(G4602,E4602),LOTES!$A$6:$D$1002,4,0),"")</f>
        <v/>
      </c>
      <c r="H4602" s="136" t="str">
        <f>IFERROR(VLOOKUP(CONCATENATE(G4602,E4602),LOTES!$A$6:$F$1000,6,0),"")</f>
        <v/>
      </c>
      <c r="I4602" s="132" t="str">
        <f t="shared" si="516"/>
        <v/>
      </c>
      <c r="R4602" s="132" t="str">
        <f>IFERROR(VLOOKUP(Q4602,PROVEEDORES!$A$2:$B$100,2,0),"")</f>
        <v/>
      </c>
      <c r="U4602" s="127" t="str">
        <f>IFERROR(VLOOKUP(V4602,TRANSPORTE!$A$4:$B$99,2,0),"")</f>
        <v/>
      </c>
      <c r="Y4602" s="127" t="str">
        <f>IFERROR(VLOOKUP(V4602,TRANSPORTE!$A$4:$C$99,3,0),"")</f>
        <v/>
      </c>
      <c r="Z4602" s="127" t="str">
        <f>IFERROR(VLOOKUP(V4602,TRANSPORTE!$A$4:$D$99,4,0),"")</f>
        <v/>
      </c>
      <c r="AA4602" s="127" t="str">
        <f>IFERROR(VLOOKUP(V4602,TRANSPORTE!$A$4:$E$99,5,0),"")</f>
        <v/>
      </c>
      <c r="AB4602" s="127" t="str">
        <f t="shared" si="518"/>
        <v/>
      </c>
      <c r="AC4602" s="127" t="str">
        <f t="shared" si="517"/>
        <v/>
      </c>
      <c r="AE4602" s="132" t="str">
        <f t="shared" si="515"/>
        <v/>
      </c>
      <c r="AH4602" s="127" t="str">
        <f t="shared" si="514"/>
        <v/>
      </c>
    </row>
    <row r="4603" spans="2:34" x14ac:dyDescent="0.3">
      <c r="B4603" s="127" t="str">
        <f t="shared" si="512"/>
        <v/>
      </c>
      <c r="C4603" s="127" t="str">
        <f t="shared" si="513"/>
        <v/>
      </c>
      <c r="E4603" s="159"/>
      <c r="F4603" s="148" t="str">
        <f>IFERROR(VLOOKUP(CONCATENATE(G4603,E4603),LOTES!$A$6:$D$1002,4,0),"")</f>
        <v/>
      </c>
      <c r="H4603" s="136" t="str">
        <f>IFERROR(VLOOKUP(CONCATENATE(G4603,E4603),LOTES!$A$6:$F$1000,6,0),"")</f>
        <v/>
      </c>
      <c r="I4603" s="132" t="str">
        <f t="shared" si="516"/>
        <v/>
      </c>
      <c r="R4603" s="132" t="str">
        <f>IFERROR(VLOOKUP(Q4603,PROVEEDORES!$A$2:$B$100,2,0),"")</f>
        <v/>
      </c>
      <c r="U4603" s="127" t="str">
        <f>IFERROR(VLOOKUP(V4603,TRANSPORTE!$A$4:$B$99,2,0),"")</f>
        <v/>
      </c>
      <c r="Y4603" s="127" t="str">
        <f>IFERROR(VLOOKUP(V4603,TRANSPORTE!$A$4:$C$99,3,0),"")</f>
        <v/>
      </c>
      <c r="Z4603" s="127" t="str">
        <f>IFERROR(VLOOKUP(V4603,TRANSPORTE!$A$4:$D$99,4,0),"")</f>
        <v/>
      </c>
      <c r="AA4603" s="127" t="str">
        <f>IFERROR(VLOOKUP(V4603,TRANSPORTE!$A$4:$E$99,5,0),"")</f>
        <v/>
      </c>
      <c r="AB4603" s="127" t="str">
        <f t="shared" si="518"/>
        <v/>
      </c>
      <c r="AC4603" s="127" t="str">
        <f t="shared" si="517"/>
        <v/>
      </c>
      <c r="AE4603" s="132" t="str">
        <f t="shared" si="515"/>
        <v/>
      </c>
      <c r="AH4603" s="127" t="str">
        <f t="shared" si="514"/>
        <v/>
      </c>
    </row>
    <row r="4604" spans="2:34" x14ac:dyDescent="0.3">
      <c r="B4604" s="127" t="str">
        <f t="shared" si="512"/>
        <v/>
      </c>
      <c r="C4604" s="127" t="str">
        <f t="shared" si="513"/>
        <v/>
      </c>
      <c r="E4604" s="159"/>
      <c r="F4604" s="148" t="str">
        <f>IFERROR(VLOOKUP(CONCATENATE(G4604,E4604),LOTES!$A$6:$D$1002,4,0),"")</f>
        <v/>
      </c>
      <c r="H4604" s="136" t="str">
        <f>IFERROR(VLOOKUP(CONCATENATE(G4604,E4604),LOTES!$A$6:$F$1000,6,0),"")</f>
        <v/>
      </c>
      <c r="I4604" s="132" t="str">
        <f t="shared" si="516"/>
        <v/>
      </c>
      <c r="R4604" s="132" t="str">
        <f>IFERROR(VLOOKUP(Q4604,PROVEEDORES!$A$2:$B$100,2,0),"")</f>
        <v/>
      </c>
      <c r="U4604" s="127" t="str">
        <f>IFERROR(VLOOKUP(V4604,TRANSPORTE!$A$4:$B$99,2,0),"")</f>
        <v/>
      </c>
      <c r="Y4604" s="127" t="str">
        <f>IFERROR(VLOOKUP(V4604,TRANSPORTE!$A$4:$C$99,3,0),"")</f>
        <v/>
      </c>
      <c r="Z4604" s="127" t="str">
        <f>IFERROR(VLOOKUP(V4604,TRANSPORTE!$A$4:$D$99,4,0),"")</f>
        <v/>
      </c>
      <c r="AA4604" s="127" t="str">
        <f>IFERROR(VLOOKUP(V4604,TRANSPORTE!$A$4:$E$99,5,0),"")</f>
        <v/>
      </c>
      <c r="AB4604" s="127" t="str">
        <f t="shared" si="518"/>
        <v/>
      </c>
      <c r="AC4604" s="127" t="str">
        <f t="shared" si="517"/>
        <v/>
      </c>
      <c r="AE4604" s="132" t="str">
        <f t="shared" si="515"/>
        <v/>
      </c>
      <c r="AH4604" s="127" t="str">
        <f t="shared" si="514"/>
        <v/>
      </c>
    </row>
    <row r="4605" spans="2:34" x14ac:dyDescent="0.3">
      <c r="B4605" s="127" t="str">
        <f t="shared" si="512"/>
        <v/>
      </c>
      <c r="C4605" s="127" t="str">
        <f t="shared" si="513"/>
        <v/>
      </c>
      <c r="E4605" s="159"/>
      <c r="F4605" s="148" t="str">
        <f>IFERROR(VLOOKUP(CONCATENATE(G4605,E4605),LOTES!$A$6:$D$1002,4,0),"")</f>
        <v/>
      </c>
      <c r="H4605" s="136" t="str">
        <f>IFERROR(VLOOKUP(CONCATENATE(G4605,E4605),LOTES!$A$6:$F$1000,6,0),"")</f>
        <v/>
      </c>
      <c r="I4605" s="132" t="str">
        <f t="shared" si="516"/>
        <v/>
      </c>
      <c r="R4605" s="132" t="str">
        <f>IFERROR(VLOOKUP(Q4605,PROVEEDORES!$A$2:$B$100,2,0),"")</f>
        <v/>
      </c>
      <c r="U4605" s="127" t="str">
        <f>IFERROR(VLOOKUP(V4605,TRANSPORTE!$A$4:$B$99,2,0),"")</f>
        <v/>
      </c>
      <c r="Y4605" s="127" t="str">
        <f>IFERROR(VLOOKUP(V4605,TRANSPORTE!$A$4:$C$99,3,0),"")</f>
        <v/>
      </c>
      <c r="Z4605" s="127" t="str">
        <f>IFERROR(VLOOKUP(V4605,TRANSPORTE!$A$4:$D$99,4,0),"")</f>
        <v/>
      </c>
      <c r="AA4605" s="127" t="str">
        <f>IFERROR(VLOOKUP(V4605,TRANSPORTE!$A$4:$E$99,5,0),"")</f>
        <v/>
      </c>
      <c r="AB4605" s="127" t="str">
        <f t="shared" si="518"/>
        <v/>
      </c>
      <c r="AC4605" s="127" t="str">
        <f t="shared" si="517"/>
        <v/>
      </c>
      <c r="AE4605" s="132" t="str">
        <f t="shared" si="515"/>
        <v/>
      </c>
      <c r="AH4605" s="127" t="str">
        <f t="shared" si="514"/>
        <v/>
      </c>
    </row>
    <row r="4606" spans="2:34" x14ac:dyDescent="0.3">
      <c r="B4606" s="127" t="str">
        <f t="shared" si="512"/>
        <v/>
      </c>
      <c r="C4606" s="127" t="str">
        <f t="shared" si="513"/>
        <v/>
      </c>
      <c r="E4606" s="159"/>
      <c r="F4606" s="148" t="str">
        <f>IFERROR(VLOOKUP(CONCATENATE(G4606,E4606),LOTES!$A$6:$D$1002,4,0),"")</f>
        <v/>
      </c>
      <c r="H4606" s="136" t="str">
        <f>IFERROR(VLOOKUP(CONCATENATE(G4606,E4606),LOTES!$A$6:$F$1000,6,0),"")</f>
        <v/>
      </c>
      <c r="I4606" s="132" t="str">
        <f t="shared" si="516"/>
        <v/>
      </c>
      <c r="R4606" s="132" t="str">
        <f>IFERROR(VLOOKUP(Q4606,PROVEEDORES!$A$2:$B$100,2,0),"")</f>
        <v/>
      </c>
      <c r="U4606" s="127" t="str">
        <f>IFERROR(VLOOKUP(V4606,TRANSPORTE!$A$4:$B$99,2,0),"")</f>
        <v/>
      </c>
      <c r="Y4606" s="127" t="str">
        <f>IFERROR(VLOOKUP(V4606,TRANSPORTE!$A$4:$C$99,3,0),"")</f>
        <v/>
      </c>
      <c r="Z4606" s="127" t="str">
        <f>IFERROR(VLOOKUP(V4606,TRANSPORTE!$A$4:$D$99,4,0),"")</f>
        <v/>
      </c>
      <c r="AA4606" s="127" t="str">
        <f>IFERROR(VLOOKUP(V4606,TRANSPORTE!$A$4:$E$99,5,0),"")</f>
        <v/>
      </c>
      <c r="AB4606" s="127" t="str">
        <f t="shared" si="518"/>
        <v/>
      </c>
      <c r="AC4606" s="127" t="str">
        <f t="shared" si="517"/>
        <v/>
      </c>
      <c r="AE4606" s="132" t="str">
        <f t="shared" si="515"/>
        <v/>
      </c>
      <c r="AH4606" s="127" t="str">
        <f t="shared" si="514"/>
        <v/>
      </c>
    </row>
    <row r="4607" spans="2:34" x14ac:dyDescent="0.3">
      <c r="B4607" s="127" t="str">
        <f t="shared" ref="B4607:B4670" si="519">CONCATENATE(A4607,AB4607)</f>
        <v/>
      </c>
      <c r="C4607" s="127" t="str">
        <f t="shared" ref="C4607:C4670" si="520">CONCATENATE(N4607,I4607)</f>
        <v/>
      </c>
      <c r="E4607" s="159"/>
      <c r="F4607" s="148" t="str">
        <f>IFERROR(VLOOKUP(CONCATENATE(G4607,E4607),LOTES!$A$6:$D$1002,4,0),"")</f>
        <v/>
      </c>
      <c r="H4607" s="136" t="str">
        <f>IFERROR(VLOOKUP(CONCATENATE(G4607,E4607),LOTES!$A$6:$F$1000,6,0),"")</f>
        <v/>
      </c>
      <c r="I4607" s="132" t="str">
        <f t="shared" si="516"/>
        <v/>
      </c>
      <c r="R4607" s="132" t="str">
        <f>IFERROR(VLOOKUP(Q4607,PROVEEDORES!$A$2:$B$100,2,0),"")</f>
        <v/>
      </c>
      <c r="U4607" s="127" t="str">
        <f>IFERROR(VLOOKUP(V4607,TRANSPORTE!$A$4:$B$99,2,0),"")</f>
        <v/>
      </c>
      <c r="Y4607" s="127" t="str">
        <f>IFERROR(VLOOKUP(V4607,TRANSPORTE!$A$4:$C$99,3,0),"")</f>
        <v/>
      </c>
      <c r="Z4607" s="127" t="str">
        <f>IFERROR(VLOOKUP(V4607,TRANSPORTE!$A$4:$D$99,4,0),"")</f>
        <v/>
      </c>
      <c r="AA4607" s="127" t="str">
        <f>IFERROR(VLOOKUP(V4607,TRANSPORTE!$A$4:$E$99,5,0),"")</f>
        <v/>
      </c>
      <c r="AB4607" s="127" t="str">
        <f t="shared" si="518"/>
        <v/>
      </c>
      <c r="AC4607" s="127" t="str">
        <f t="shared" si="517"/>
        <v/>
      </c>
      <c r="AE4607" s="132" t="str">
        <f t="shared" si="515"/>
        <v/>
      </c>
      <c r="AH4607" s="127" t="str">
        <f t="shared" ref="AH4607:AH4670" si="521">CONCATENATE(N4607,F4607)</f>
        <v/>
      </c>
    </row>
    <row r="4608" spans="2:34" x14ac:dyDescent="0.3">
      <c r="B4608" s="127" t="str">
        <f t="shared" si="519"/>
        <v/>
      </c>
      <c r="C4608" s="127" t="str">
        <f t="shared" si="520"/>
        <v/>
      </c>
      <c r="E4608" s="159"/>
      <c r="F4608" s="148" t="str">
        <f>IFERROR(VLOOKUP(CONCATENATE(G4608,E4608),LOTES!$A$6:$D$1002,4,0),"")</f>
        <v/>
      </c>
      <c r="H4608" s="136" t="str">
        <f>IFERROR(VLOOKUP(CONCATENATE(G4608,E4608),LOTES!$A$6:$F$1000,6,0),"")</f>
        <v/>
      </c>
      <c r="I4608" s="132" t="str">
        <f t="shared" si="516"/>
        <v/>
      </c>
      <c r="R4608" s="132" t="str">
        <f>IFERROR(VLOOKUP(Q4608,PROVEEDORES!$A$2:$B$100,2,0),"")</f>
        <v/>
      </c>
      <c r="U4608" s="127" t="str">
        <f>IFERROR(VLOOKUP(V4608,TRANSPORTE!$A$4:$B$99,2,0),"")</f>
        <v/>
      </c>
      <c r="Y4608" s="127" t="str">
        <f>IFERROR(VLOOKUP(V4608,TRANSPORTE!$A$4:$C$99,3,0),"")</f>
        <v/>
      </c>
      <c r="Z4608" s="127" t="str">
        <f>IFERROR(VLOOKUP(V4608,TRANSPORTE!$A$4:$D$99,4,0),"")</f>
        <v/>
      </c>
      <c r="AA4608" s="127" t="str">
        <f>IFERROR(VLOOKUP(V4608,TRANSPORTE!$A$4:$E$99,5,0),"")</f>
        <v/>
      </c>
      <c r="AB4608" s="127" t="str">
        <f t="shared" si="518"/>
        <v/>
      </c>
      <c r="AC4608" s="127" t="str">
        <f t="shared" si="517"/>
        <v/>
      </c>
      <c r="AE4608" s="132" t="str">
        <f t="shared" si="515"/>
        <v/>
      </c>
      <c r="AH4608" s="127" t="str">
        <f t="shared" si="521"/>
        <v/>
      </c>
    </row>
    <row r="4609" spans="2:34" x14ac:dyDescent="0.3">
      <c r="B4609" s="127" t="str">
        <f t="shared" si="519"/>
        <v/>
      </c>
      <c r="C4609" s="127" t="str">
        <f t="shared" si="520"/>
        <v/>
      </c>
      <c r="E4609" s="159"/>
      <c r="F4609" s="148" t="str">
        <f>IFERROR(VLOOKUP(CONCATENATE(G4609,E4609),LOTES!$A$6:$D$1002,4,0),"")</f>
        <v/>
      </c>
      <c r="H4609" s="136" t="str">
        <f>IFERROR(VLOOKUP(CONCATENATE(G4609,E4609),LOTES!$A$6:$F$1000,6,0),"")</f>
        <v/>
      </c>
      <c r="I4609" s="132" t="str">
        <f t="shared" si="516"/>
        <v/>
      </c>
      <c r="R4609" s="132" t="str">
        <f>IFERROR(VLOOKUP(Q4609,PROVEEDORES!$A$2:$B$100,2,0),"")</f>
        <v/>
      </c>
      <c r="U4609" s="127" t="str">
        <f>IFERROR(VLOOKUP(V4609,TRANSPORTE!$A$4:$B$99,2,0),"")</f>
        <v/>
      </c>
      <c r="Y4609" s="127" t="str">
        <f>IFERROR(VLOOKUP(V4609,TRANSPORTE!$A$4:$C$99,3,0),"")</f>
        <v/>
      </c>
      <c r="Z4609" s="127" t="str">
        <f>IFERROR(VLOOKUP(V4609,TRANSPORTE!$A$4:$D$99,4,0),"")</f>
        <v/>
      </c>
      <c r="AA4609" s="127" t="str">
        <f>IFERROR(VLOOKUP(V4609,TRANSPORTE!$A$4:$E$99,5,0),"")</f>
        <v/>
      </c>
      <c r="AB4609" s="127" t="str">
        <f t="shared" si="518"/>
        <v/>
      </c>
      <c r="AC4609" s="127" t="str">
        <f t="shared" si="517"/>
        <v/>
      </c>
      <c r="AE4609" s="132" t="str">
        <f t="shared" si="515"/>
        <v/>
      </c>
      <c r="AH4609" s="127" t="str">
        <f t="shared" si="521"/>
        <v/>
      </c>
    </row>
    <row r="4610" spans="2:34" x14ac:dyDescent="0.3">
      <c r="B4610" s="127" t="str">
        <f t="shared" si="519"/>
        <v/>
      </c>
      <c r="C4610" s="127" t="str">
        <f t="shared" si="520"/>
        <v/>
      </c>
      <c r="E4610" s="159"/>
      <c r="F4610" s="148" t="str">
        <f>IFERROR(VLOOKUP(CONCATENATE(G4610,E4610),LOTES!$A$6:$D$1002,4,0),"")</f>
        <v/>
      </c>
      <c r="H4610" s="136" t="str">
        <f>IFERROR(VLOOKUP(CONCATENATE(G4610,E4610),LOTES!$A$6:$F$1000,6,0),"")</f>
        <v/>
      </c>
      <c r="I4610" s="132" t="str">
        <f t="shared" si="516"/>
        <v/>
      </c>
      <c r="R4610" s="132" t="str">
        <f>IFERROR(VLOOKUP(Q4610,PROVEEDORES!$A$2:$B$100,2,0),"")</f>
        <v/>
      </c>
      <c r="U4610" s="127" t="str">
        <f>IFERROR(VLOOKUP(V4610,TRANSPORTE!$A$4:$B$99,2,0),"")</f>
        <v/>
      </c>
      <c r="Y4610" s="127" t="str">
        <f>IFERROR(VLOOKUP(V4610,TRANSPORTE!$A$4:$C$99,3,0),"")</f>
        <v/>
      </c>
      <c r="Z4610" s="127" t="str">
        <f>IFERROR(VLOOKUP(V4610,TRANSPORTE!$A$4:$D$99,4,0),"")</f>
        <v/>
      </c>
      <c r="AA4610" s="127" t="str">
        <f>IFERROR(VLOOKUP(V4610,TRANSPORTE!$A$4:$E$99,5,0),"")</f>
        <v/>
      </c>
      <c r="AB4610" s="127" t="str">
        <f t="shared" si="518"/>
        <v/>
      </c>
      <c r="AC4610" s="127" t="str">
        <f t="shared" si="517"/>
        <v/>
      </c>
      <c r="AE4610" s="132" t="str">
        <f t="shared" ref="AE4610:AE4673" si="522">IF(N4610&lt;&gt;"",IF(N4610=N4609,AE4609,AE4609+1),"")</f>
        <v/>
      </c>
      <c r="AH4610" s="127" t="str">
        <f t="shared" si="521"/>
        <v/>
      </c>
    </row>
    <row r="4611" spans="2:34" x14ac:dyDescent="0.3">
      <c r="B4611" s="127" t="str">
        <f t="shared" si="519"/>
        <v/>
      </c>
      <c r="C4611" s="127" t="str">
        <f t="shared" si="520"/>
        <v/>
      </c>
      <c r="E4611" s="159"/>
      <c r="F4611" s="148" t="str">
        <f>IFERROR(VLOOKUP(CONCATENATE(G4611,E4611),LOTES!$A$6:$D$1002,4,0),"")</f>
        <v/>
      </c>
      <c r="H4611" s="136" t="str">
        <f>IFERROR(VLOOKUP(CONCATENATE(G4611,E4611),LOTES!$A$6:$F$1000,6,0),"")</f>
        <v/>
      </c>
      <c r="I4611" s="132" t="str">
        <f t="shared" si="516"/>
        <v/>
      </c>
      <c r="R4611" s="132" t="str">
        <f>IFERROR(VLOOKUP(Q4611,PROVEEDORES!$A$2:$B$100,2,0),"")</f>
        <v/>
      </c>
      <c r="U4611" s="127" t="str">
        <f>IFERROR(VLOOKUP(V4611,TRANSPORTE!$A$4:$B$99,2,0),"")</f>
        <v/>
      </c>
      <c r="Y4611" s="127" t="str">
        <f>IFERROR(VLOOKUP(V4611,TRANSPORTE!$A$4:$C$99,3,0),"")</f>
        <v/>
      </c>
      <c r="Z4611" s="127" t="str">
        <f>IFERROR(VLOOKUP(V4611,TRANSPORTE!$A$4:$D$99,4,0),"")</f>
        <v/>
      </c>
      <c r="AA4611" s="127" t="str">
        <f>IFERROR(VLOOKUP(V4611,TRANSPORTE!$A$4:$E$99,5,0),"")</f>
        <v/>
      </c>
      <c r="AB4611" s="127" t="str">
        <f t="shared" si="518"/>
        <v/>
      </c>
      <c r="AC4611" s="127" t="str">
        <f t="shared" si="517"/>
        <v/>
      </c>
      <c r="AE4611" s="132" t="str">
        <f t="shared" si="522"/>
        <v/>
      </c>
      <c r="AH4611" s="127" t="str">
        <f t="shared" si="521"/>
        <v/>
      </c>
    </row>
    <row r="4612" spans="2:34" x14ac:dyDescent="0.3">
      <c r="B4612" s="127" t="str">
        <f t="shared" si="519"/>
        <v/>
      </c>
      <c r="C4612" s="127" t="str">
        <f t="shared" si="520"/>
        <v/>
      </c>
      <c r="E4612" s="159"/>
      <c r="F4612" s="148" t="str">
        <f>IFERROR(VLOOKUP(CONCATENATE(G4612,E4612),LOTES!$A$6:$D$1002,4,0),"")</f>
        <v/>
      </c>
      <c r="H4612" s="136" t="str">
        <f>IFERROR(VLOOKUP(CONCATENATE(G4612,E4612),LOTES!$A$6:$F$1000,6,0),"")</f>
        <v/>
      </c>
      <c r="I4612" s="132" t="str">
        <f t="shared" si="516"/>
        <v/>
      </c>
      <c r="R4612" s="132" t="str">
        <f>IFERROR(VLOOKUP(Q4612,PROVEEDORES!$A$2:$B$100,2,0),"")</f>
        <v/>
      </c>
      <c r="U4612" s="127" t="str">
        <f>IFERROR(VLOOKUP(V4612,TRANSPORTE!$A$4:$B$99,2,0),"")</f>
        <v/>
      </c>
      <c r="Y4612" s="127" t="str">
        <f>IFERROR(VLOOKUP(V4612,TRANSPORTE!$A$4:$C$99,3,0),"")</f>
        <v/>
      </c>
      <c r="Z4612" s="127" t="str">
        <f>IFERROR(VLOOKUP(V4612,TRANSPORTE!$A$4:$D$99,4,0),"")</f>
        <v/>
      </c>
      <c r="AA4612" s="127" t="str">
        <f>IFERROR(VLOOKUP(V4612,TRANSPORTE!$A$4:$E$99,5,0),"")</f>
        <v/>
      </c>
      <c r="AB4612" s="127" t="str">
        <f t="shared" si="518"/>
        <v/>
      </c>
      <c r="AC4612" s="127" t="str">
        <f t="shared" si="517"/>
        <v/>
      </c>
      <c r="AE4612" s="132" t="str">
        <f t="shared" si="522"/>
        <v/>
      </c>
      <c r="AH4612" s="127" t="str">
        <f t="shared" si="521"/>
        <v/>
      </c>
    </row>
    <row r="4613" spans="2:34" x14ac:dyDescent="0.3">
      <c r="B4613" s="127" t="str">
        <f t="shared" si="519"/>
        <v/>
      </c>
      <c r="C4613" s="127" t="str">
        <f t="shared" si="520"/>
        <v/>
      </c>
      <c r="E4613" s="159"/>
      <c r="F4613" s="148" t="str">
        <f>IFERROR(VLOOKUP(CONCATENATE(G4613,E4613),LOTES!$A$6:$D$1002,4,0),"")</f>
        <v/>
      </c>
      <c r="H4613" s="136" t="str">
        <f>IFERROR(VLOOKUP(CONCATENATE(G4613,E4613),LOTES!$A$6:$F$1000,6,0),"")</f>
        <v/>
      </c>
      <c r="I4613" s="132" t="str">
        <f t="shared" si="516"/>
        <v/>
      </c>
      <c r="R4613" s="132" t="str">
        <f>IFERROR(VLOOKUP(Q4613,PROVEEDORES!$A$2:$B$100,2,0),"")</f>
        <v/>
      </c>
      <c r="U4613" s="127" t="str">
        <f>IFERROR(VLOOKUP(V4613,TRANSPORTE!$A$4:$B$99,2,0),"")</f>
        <v/>
      </c>
      <c r="Y4613" s="127" t="str">
        <f>IFERROR(VLOOKUP(V4613,TRANSPORTE!$A$4:$C$99,3,0),"")</f>
        <v/>
      </c>
      <c r="Z4613" s="127" t="str">
        <f>IFERROR(VLOOKUP(V4613,TRANSPORTE!$A$4:$D$99,4,0),"")</f>
        <v/>
      </c>
      <c r="AA4613" s="127" t="str">
        <f>IFERROR(VLOOKUP(V4613,TRANSPORTE!$A$4:$E$99,5,0),"")</f>
        <v/>
      </c>
      <c r="AB4613" s="127" t="str">
        <f t="shared" si="518"/>
        <v/>
      </c>
      <c r="AC4613" s="127" t="str">
        <f t="shared" si="517"/>
        <v/>
      </c>
      <c r="AE4613" s="132" t="str">
        <f t="shared" si="522"/>
        <v/>
      </c>
      <c r="AH4613" s="127" t="str">
        <f t="shared" si="521"/>
        <v/>
      </c>
    </row>
    <row r="4614" spans="2:34" x14ac:dyDescent="0.3">
      <c r="B4614" s="127" t="str">
        <f t="shared" si="519"/>
        <v/>
      </c>
      <c r="C4614" s="127" t="str">
        <f t="shared" si="520"/>
        <v/>
      </c>
      <c r="E4614" s="159"/>
      <c r="F4614" s="148" t="str">
        <f>IFERROR(VLOOKUP(CONCATENATE(G4614,E4614),LOTES!$A$6:$D$1002,4,0),"")</f>
        <v/>
      </c>
      <c r="H4614" s="136" t="str">
        <f>IFERROR(VLOOKUP(CONCATENATE(G4614,E4614),LOTES!$A$6:$F$1000,6,0),"")</f>
        <v/>
      </c>
      <c r="I4614" s="132" t="str">
        <f t="shared" ref="I4614:I4677" si="523">IF(E4614&lt;&gt;"",IFERROR(IF(N4614&lt;&gt;N4613,1,IF(E4614=E4613,I4613,I4613+1)),""),"")</f>
        <v/>
      </c>
      <c r="R4614" s="132" t="str">
        <f>IFERROR(VLOOKUP(Q4614,PROVEEDORES!$A$2:$B$100,2,0),"")</f>
        <v/>
      </c>
      <c r="U4614" s="127" t="str">
        <f>IFERROR(VLOOKUP(V4614,TRANSPORTE!$A$4:$B$99,2,0),"")</f>
        <v/>
      </c>
      <c r="Y4614" s="127" t="str">
        <f>IFERROR(VLOOKUP(V4614,TRANSPORTE!$A$4:$C$99,3,0),"")</f>
        <v/>
      </c>
      <c r="Z4614" s="127" t="str">
        <f>IFERROR(VLOOKUP(V4614,TRANSPORTE!$A$4:$D$99,4,0),"")</f>
        <v/>
      </c>
      <c r="AA4614" s="127" t="str">
        <f>IFERROR(VLOOKUP(V4614,TRANSPORTE!$A$4:$E$99,5,0),"")</f>
        <v/>
      </c>
      <c r="AB4614" s="127" t="str">
        <f t="shared" si="518"/>
        <v/>
      </c>
      <c r="AC4614" s="127" t="str">
        <f t="shared" ref="AC4614:AC4677" si="524">IF(N4614&lt;&gt;"",1,"")</f>
        <v/>
      </c>
      <c r="AE4614" s="132" t="str">
        <f t="shared" si="522"/>
        <v/>
      </c>
      <c r="AH4614" s="127" t="str">
        <f t="shared" si="521"/>
        <v/>
      </c>
    </row>
    <row r="4615" spans="2:34" x14ac:dyDescent="0.3">
      <c r="B4615" s="127" t="str">
        <f t="shared" si="519"/>
        <v/>
      </c>
      <c r="C4615" s="127" t="str">
        <f t="shared" si="520"/>
        <v/>
      </c>
      <c r="E4615" s="159"/>
      <c r="F4615" s="148" t="str">
        <f>IFERROR(VLOOKUP(CONCATENATE(G4615,E4615),LOTES!$A$6:$D$1002,4,0),"")</f>
        <v/>
      </c>
      <c r="H4615" s="136" t="str">
        <f>IFERROR(VLOOKUP(CONCATENATE(G4615,E4615),LOTES!$A$6:$F$1000,6,0),"")</f>
        <v/>
      </c>
      <c r="I4615" s="132" t="str">
        <f t="shared" si="523"/>
        <v/>
      </c>
      <c r="R4615" s="132" t="str">
        <f>IFERROR(VLOOKUP(Q4615,PROVEEDORES!$A$2:$B$100,2,0),"")</f>
        <v/>
      </c>
      <c r="U4615" s="127" t="str">
        <f>IFERROR(VLOOKUP(V4615,TRANSPORTE!$A$4:$B$99,2,0),"")</f>
        <v/>
      </c>
      <c r="Y4615" s="127" t="str">
        <f>IFERROR(VLOOKUP(V4615,TRANSPORTE!$A$4:$C$99,3,0),"")</f>
        <v/>
      </c>
      <c r="Z4615" s="127" t="str">
        <f>IFERROR(VLOOKUP(V4615,TRANSPORTE!$A$4:$D$99,4,0),"")</f>
        <v/>
      </c>
      <c r="AA4615" s="127" t="str">
        <f>IFERROR(VLOOKUP(V4615,TRANSPORTE!$A$4:$E$99,5,0),"")</f>
        <v/>
      </c>
      <c r="AB4615" s="127" t="str">
        <f t="shared" si="518"/>
        <v/>
      </c>
      <c r="AC4615" s="127" t="str">
        <f t="shared" si="524"/>
        <v/>
      </c>
      <c r="AE4615" s="132" t="str">
        <f t="shared" si="522"/>
        <v/>
      </c>
      <c r="AH4615" s="127" t="str">
        <f t="shared" si="521"/>
        <v/>
      </c>
    </row>
    <row r="4616" spans="2:34" x14ac:dyDescent="0.3">
      <c r="B4616" s="127" t="str">
        <f t="shared" si="519"/>
        <v/>
      </c>
      <c r="C4616" s="127" t="str">
        <f t="shared" si="520"/>
        <v/>
      </c>
      <c r="E4616" s="159"/>
      <c r="F4616" s="148" t="str">
        <f>IFERROR(VLOOKUP(CONCATENATE(G4616,E4616),LOTES!$A$6:$D$1002,4,0),"")</f>
        <v/>
      </c>
      <c r="H4616" s="136" t="str">
        <f>IFERROR(VLOOKUP(CONCATENATE(G4616,E4616),LOTES!$A$6:$F$1000,6,0),"")</f>
        <v/>
      </c>
      <c r="I4616" s="132" t="str">
        <f t="shared" si="523"/>
        <v/>
      </c>
      <c r="R4616" s="132" t="str">
        <f>IFERROR(VLOOKUP(Q4616,PROVEEDORES!$A$2:$B$100,2,0),"")</f>
        <v/>
      </c>
      <c r="U4616" s="127" t="str">
        <f>IFERROR(VLOOKUP(V4616,TRANSPORTE!$A$4:$B$99,2,0),"")</f>
        <v/>
      </c>
      <c r="Y4616" s="127" t="str">
        <f>IFERROR(VLOOKUP(V4616,TRANSPORTE!$A$4:$C$99,3,0),"")</f>
        <v/>
      </c>
      <c r="Z4616" s="127" t="str">
        <f>IFERROR(VLOOKUP(V4616,TRANSPORTE!$A$4:$D$99,4,0),"")</f>
        <v/>
      </c>
      <c r="AA4616" s="127" t="str">
        <f>IFERROR(VLOOKUP(V4616,TRANSPORTE!$A$4:$E$99,5,0),"")</f>
        <v/>
      </c>
      <c r="AB4616" s="127" t="str">
        <f t="shared" si="518"/>
        <v/>
      </c>
      <c r="AC4616" s="127" t="str">
        <f t="shared" si="524"/>
        <v/>
      </c>
      <c r="AE4616" s="132" t="str">
        <f t="shared" si="522"/>
        <v/>
      </c>
      <c r="AH4616" s="127" t="str">
        <f t="shared" si="521"/>
        <v/>
      </c>
    </row>
    <row r="4617" spans="2:34" x14ac:dyDescent="0.3">
      <c r="B4617" s="127" t="str">
        <f t="shared" si="519"/>
        <v/>
      </c>
      <c r="C4617" s="127" t="str">
        <f t="shared" si="520"/>
        <v/>
      </c>
      <c r="E4617" s="159"/>
      <c r="F4617" s="148" t="str">
        <f>IFERROR(VLOOKUP(CONCATENATE(G4617,E4617),LOTES!$A$6:$D$1002,4,0),"")</f>
        <v/>
      </c>
      <c r="H4617" s="136" t="str">
        <f>IFERROR(VLOOKUP(CONCATENATE(G4617,E4617),LOTES!$A$6:$F$1000,6,0),"")</f>
        <v/>
      </c>
      <c r="I4617" s="132" t="str">
        <f t="shared" si="523"/>
        <v/>
      </c>
      <c r="R4617" s="132" t="str">
        <f>IFERROR(VLOOKUP(Q4617,PROVEEDORES!$A$2:$B$100,2,0),"")</f>
        <v/>
      </c>
      <c r="U4617" s="127" t="str">
        <f>IFERROR(VLOOKUP(V4617,TRANSPORTE!$A$4:$B$99,2,0),"")</f>
        <v/>
      </c>
      <c r="Y4617" s="127" t="str">
        <f>IFERROR(VLOOKUP(V4617,TRANSPORTE!$A$4:$C$99,3,0),"")</f>
        <v/>
      </c>
      <c r="Z4617" s="127" t="str">
        <f>IFERROR(VLOOKUP(V4617,TRANSPORTE!$A$4:$D$99,4,0),"")</f>
        <v/>
      </c>
      <c r="AA4617" s="127" t="str">
        <f>IFERROR(VLOOKUP(V4617,TRANSPORTE!$A$4:$E$99,5,0),"")</f>
        <v/>
      </c>
      <c r="AB4617" s="127" t="str">
        <f t="shared" si="518"/>
        <v/>
      </c>
      <c r="AC4617" s="127" t="str">
        <f t="shared" si="524"/>
        <v/>
      </c>
      <c r="AE4617" s="132" t="str">
        <f t="shared" si="522"/>
        <v/>
      </c>
      <c r="AH4617" s="127" t="str">
        <f t="shared" si="521"/>
        <v/>
      </c>
    </row>
    <row r="4618" spans="2:34" x14ac:dyDescent="0.3">
      <c r="B4618" s="127" t="str">
        <f t="shared" si="519"/>
        <v/>
      </c>
      <c r="C4618" s="127" t="str">
        <f t="shared" si="520"/>
        <v/>
      </c>
      <c r="E4618" s="159"/>
      <c r="F4618" s="148" t="str">
        <f>IFERROR(VLOOKUP(CONCATENATE(G4618,E4618),LOTES!$A$6:$D$1002,4,0),"")</f>
        <v/>
      </c>
      <c r="H4618" s="136" t="str">
        <f>IFERROR(VLOOKUP(CONCATENATE(G4618,E4618),LOTES!$A$6:$F$1000,6,0),"")</f>
        <v/>
      </c>
      <c r="I4618" s="132" t="str">
        <f t="shared" si="523"/>
        <v/>
      </c>
      <c r="R4618" s="132" t="str">
        <f>IFERROR(VLOOKUP(Q4618,PROVEEDORES!$A$2:$B$100,2,0),"")</f>
        <v/>
      </c>
      <c r="U4618" s="127" t="str">
        <f>IFERROR(VLOOKUP(V4618,TRANSPORTE!$A$4:$B$99,2,0),"")</f>
        <v/>
      </c>
      <c r="Y4618" s="127" t="str">
        <f>IFERROR(VLOOKUP(V4618,TRANSPORTE!$A$4:$C$99,3,0),"")</f>
        <v/>
      </c>
      <c r="Z4618" s="127" t="str">
        <f>IFERROR(VLOOKUP(V4618,TRANSPORTE!$A$4:$D$99,4,0),"")</f>
        <v/>
      </c>
      <c r="AA4618" s="127" t="str">
        <f>IFERROR(VLOOKUP(V4618,TRANSPORTE!$A$4:$E$99,5,0),"")</f>
        <v/>
      </c>
      <c r="AB4618" s="127" t="str">
        <f t="shared" si="518"/>
        <v/>
      </c>
      <c r="AC4618" s="127" t="str">
        <f t="shared" si="524"/>
        <v/>
      </c>
      <c r="AE4618" s="132" t="str">
        <f t="shared" si="522"/>
        <v/>
      </c>
      <c r="AH4618" s="127" t="str">
        <f t="shared" si="521"/>
        <v/>
      </c>
    </row>
    <row r="4619" spans="2:34" x14ac:dyDescent="0.3">
      <c r="B4619" s="127" t="str">
        <f t="shared" si="519"/>
        <v/>
      </c>
      <c r="C4619" s="127" t="str">
        <f t="shared" si="520"/>
        <v/>
      </c>
      <c r="E4619" s="159"/>
      <c r="F4619" s="148" t="str">
        <f>IFERROR(VLOOKUP(CONCATENATE(G4619,E4619),LOTES!$A$6:$D$1002,4,0),"")</f>
        <v/>
      </c>
      <c r="H4619" s="136" t="str">
        <f>IFERROR(VLOOKUP(CONCATENATE(G4619,E4619),LOTES!$A$6:$F$1000,6,0),"")</f>
        <v/>
      </c>
      <c r="I4619" s="132" t="str">
        <f t="shared" si="523"/>
        <v/>
      </c>
      <c r="R4619" s="132" t="str">
        <f>IFERROR(VLOOKUP(Q4619,PROVEEDORES!$A$2:$B$100,2,0),"")</f>
        <v/>
      </c>
      <c r="U4619" s="127" t="str">
        <f>IFERROR(VLOOKUP(V4619,TRANSPORTE!$A$4:$B$99,2,0),"")</f>
        <v/>
      </c>
      <c r="Y4619" s="127" t="str">
        <f>IFERROR(VLOOKUP(V4619,TRANSPORTE!$A$4:$C$99,3,0),"")</f>
        <v/>
      </c>
      <c r="Z4619" s="127" t="str">
        <f>IFERROR(VLOOKUP(V4619,TRANSPORTE!$A$4:$D$99,4,0),"")</f>
        <v/>
      </c>
      <c r="AA4619" s="127" t="str">
        <f>IFERROR(VLOOKUP(V4619,TRANSPORTE!$A$4:$E$99,5,0),"")</f>
        <v/>
      </c>
      <c r="AB4619" s="127" t="str">
        <f t="shared" ref="AB4619:AB4682" si="525">IF(N4619&lt;&gt;"",IF(A4619&lt;&gt;A4618,1,IF(N4619=N4618,AB4618,AB4618+1)),"")</f>
        <v/>
      </c>
      <c r="AC4619" s="127" t="str">
        <f t="shared" si="524"/>
        <v/>
      </c>
      <c r="AE4619" s="132" t="str">
        <f t="shared" si="522"/>
        <v/>
      </c>
      <c r="AH4619" s="127" t="str">
        <f t="shared" si="521"/>
        <v/>
      </c>
    </row>
    <row r="4620" spans="2:34" x14ac:dyDescent="0.3">
      <c r="B4620" s="127" t="str">
        <f t="shared" si="519"/>
        <v/>
      </c>
      <c r="C4620" s="127" t="str">
        <f t="shared" si="520"/>
        <v/>
      </c>
      <c r="E4620" s="159"/>
      <c r="F4620" s="148" t="str">
        <f>IFERROR(VLOOKUP(CONCATENATE(G4620,E4620),LOTES!$A$6:$D$1002,4,0),"")</f>
        <v/>
      </c>
      <c r="H4620" s="136" t="str">
        <f>IFERROR(VLOOKUP(CONCATENATE(G4620,E4620),LOTES!$A$6:$F$1000,6,0),"")</f>
        <v/>
      </c>
      <c r="I4620" s="132" t="str">
        <f t="shared" si="523"/>
        <v/>
      </c>
      <c r="R4620" s="132" t="str">
        <f>IFERROR(VLOOKUP(Q4620,PROVEEDORES!$A$2:$B$100,2,0),"")</f>
        <v/>
      </c>
      <c r="U4620" s="127" t="str">
        <f>IFERROR(VLOOKUP(V4620,TRANSPORTE!$A$4:$B$99,2,0),"")</f>
        <v/>
      </c>
      <c r="Y4620" s="127" t="str">
        <f>IFERROR(VLOOKUP(V4620,TRANSPORTE!$A$4:$C$99,3,0),"")</f>
        <v/>
      </c>
      <c r="Z4620" s="127" t="str">
        <f>IFERROR(VLOOKUP(V4620,TRANSPORTE!$A$4:$D$99,4,0),"")</f>
        <v/>
      </c>
      <c r="AA4620" s="127" t="str">
        <f>IFERROR(VLOOKUP(V4620,TRANSPORTE!$A$4:$E$99,5,0),"")</f>
        <v/>
      </c>
      <c r="AB4620" s="127" t="str">
        <f t="shared" si="525"/>
        <v/>
      </c>
      <c r="AC4620" s="127" t="str">
        <f t="shared" si="524"/>
        <v/>
      </c>
      <c r="AE4620" s="132" t="str">
        <f t="shared" si="522"/>
        <v/>
      </c>
      <c r="AH4620" s="127" t="str">
        <f t="shared" si="521"/>
        <v/>
      </c>
    </row>
    <row r="4621" spans="2:34" x14ac:dyDescent="0.3">
      <c r="B4621" s="127" t="str">
        <f t="shared" si="519"/>
        <v/>
      </c>
      <c r="C4621" s="127" t="str">
        <f t="shared" si="520"/>
        <v/>
      </c>
      <c r="E4621" s="159"/>
      <c r="F4621" s="148" t="str">
        <f>IFERROR(VLOOKUP(CONCATENATE(G4621,E4621),LOTES!$A$6:$D$1002,4,0),"")</f>
        <v/>
      </c>
      <c r="H4621" s="136" t="str">
        <f>IFERROR(VLOOKUP(CONCATENATE(G4621,E4621),LOTES!$A$6:$F$1000,6,0),"")</f>
        <v/>
      </c>
      <c r="I4621" s="132" t="str">
        <f t="shared" si="523"/>
        <v/>
      </c>
      <c r="R4621" s="132" t="str">
        <f>IFERROR(VLOOKUP(Q4621,PROVEEDORES!$A$2:$B$100,2,0),"")</f>
        <v/>
      </c>
      <c r="U4621" s="127" t="str">
        <f>IFERROR(VLOOKUP(V4621,TRANSPORTE!$A$4:$B$99,2,0),"")</f>
        <v/>
      </c>
      <c r="Y4621" s="127" t="str">
        <f>IFERROR(VLOOKUP(V4621,TRANSPORTE!$A$4:$C$99,3,0),"")</f>
        <v/>
      </c>
      <c r="Z4621" s="127" t="str">
        <f>IFERROR(VLOOKUP(V4621,TRANSPORTE!$A$4:$D$99,4,0),"")</f>
        <v/>
      </c>
      <c r="AA4621" s="127" t="str">
        <f>IFERROR(VLOOKUP(V4621,TRANSPORTE!$A$4:$E$99,5,0),"")</f>
        <v/>
      </c>
      <c r="AB4621" s="127" t="str">
        <f t="shared" si="525"/>
        <v/>
      </c>
      <c r="AC4621" s="127" t="str">
        <f t="shared" si="524"/>
        <v/>
      </c>
      <c r="AE4621" s="132" t="str">
        <f t="shared" si="522"/>
        <v/>
      </c>
      <c r="AH4621" s="127" t="str">
        <f t="shared" si="521"/>
        <v/>
      </c>
    </row>
    <row r="4622" spans="2:34" x14ac:dyDescent="0.3">
      <c r="B4622" s="127" t="str">
        <f t="shared" si="519"/>
        <v/>
      </c>
      <c r="C4622" s="127" t="str">
        <f t="shared" si="520"/>
        <v/>
      </c>
      <c r="E4622" s="159"/>
      <c r="F4622" s="148" t="str">
        <f>IFERROR(VLOOKUP(CONCATENATE(G4622,E4622),LOTES!$A$6:$D$1002,4,0),"")</f>
        <v/>
      </c>
      <c r="H4622" s="136" t="str">
        <f>IFERROR(VLOOKUP(CONCATENATE(G4622,E4622),LOTES!$A$6:$F$1000,6,0),"")</f>
        <v/>
      </c>
      <c r="I4622" s="132" t="str">
        <f t="shared" si="523"/>
        <v/>
      </c>
      <c r="R4622" s="132" t="str">
        <f>IFERROR(VLOOKUP(Q4622,PROVEEDORES!$A$2:$B$100,2,0),"")</f>
        <v/>
      </c>
      <c r="U4622" s="127" t="str">
        <f>IFERROR(VLOOKUP(V4622,TRANSPORTE!$A$4:$B$99,2,0),"")</f>
        <v/>
      </c>
      <c r="Y4622" s="127" t="str">
        <f>IFERROR(VLOOKUP(V4622,TRANSPORTE!$A$4:$C$99,3,0),"")</f>
        <v/>
      </c>
      <c r="Z4622" s="127" t="str">
        <f>IFERROR(VLOOKUP(V4622,TRANSPORTE!$A$4:$D$99,4,0),"")</f>
        <v/>
      </c>
      <c r="AA4622" s="127" t="str">
        <f>IFERROR(VLOOKUP(V4622,TRANSPORTE!$A$4:$E$99,5,0),"")</f>
        <v/>
      </c>
      <c r="AB4622" s="127" t="str">
        <f t="shared" si="525"/>
        <v/>
      </c>
      <c r="AC4622" s="127" t="str">
        <f t="shared" si="524"/>
        <v/>
      </c>
      <c r="AE4622" s="132" t="str">
        <f t="shared" si="522"/>
        <v/>
      </c>
      <c r="AH4622" s="127" t="str">
        <f t="shared" si="521"/>
        <v/>
      </c>
    </row>
    <row r="4623" spans="2:34" x14ac:dyDescent="0.3">
      <c r="B4623" s="127" t="str">
        <f t="shared" si="519"/>
        <v/>
      </c>
      <c r="C4623" s="127" t="str">
        <f t="shared" si="520"/>
        <v/>
      </c>
      <c r="E4623" s="159"/>
      <c r="F4623" s="148" t="str">
        <f>IFERROR(VLOOKUP(CONCATENATE(G4623,E4623),LOTES!$A$6:$D$1002,4,0),"")</f>
        <v/>
      </c>
      <c r="H4623" s="136" t="str">
        <f>IFERROR(VLOOKUP(CONCATENATE(G4623,E4623),LOTES!$A$6:$F$1000,6,0),"")</f>
        <v/>
      </c>
      <c r="I4623" s="132" t="str">
        <f t="shared" si="523"/>
        <v/>
      </c>
      <c r="R4623" s="132" t="str">
        <f>IFERROR(VLOOKUP(Q4623,PROVEEDORES!$A$2:$B$100,2,0),"")</f>
        <v/>
      </c>
      <c r="U4623" s="127" t="str">
        <f>IFERROR(VLOOKUP(V4623,TRANSPORTE!$A$4:$B$99,2,0),"")</f>
        <v/>
      </c>
      <c r="Y4623" s="127" t="str">
        <f>IFERROR(VLOOKUP(V4623,TRANSPORTE!$A$4:$C$99,3,0),"")</f>
        <v/>
      </c>
      <c r="Z4623" s="127" t="str">
        <f>IFERROR(VLOOKUP(V4623,TRANSPORTE!$A$4:$D$99,4,0),"")</f>
        <v/>
      </c>
      <c r="AA4623" s="127" t="str">
        <f>IFERROR(VLOOKUP(V4623,TRANSPORTE!$A$4:$E$99,5,0),"")</f>
        <v/>
      </c>
      <c r="AB4623" s="127" t="str">
        <f t="shared" si="525"/>
        <v/>
      </c>
      <c r="AC4623" s="127" t="str">
        <f t="shared" si="524"/>
        <v/>
      </c>
      <c r="AE4623" s="132" t="str">
        <f t="shared" si="522"/>
        <v/>
      </c>
      <c r="AH4623" s="127" t="str">
        <f t="shared" si="521"/>
        <v/>
      </c>
    </row>
    <row r="4624" spans="2:34" x14ac:dyDescent="0.3">
      <c r="B4624" s="127" t="str">
        <f t="shared" si="519"/>
        <v/>
      </c>
      <c r="C4624" s="127" t="str">
        <f t="shared" si="520"/>
        <v/>
      </c>
      <c r="E4624" s="159"/>
      <c r="F4624" s="148" t="str">
        <f>IFERROR(VLOOKUP(CONCATENATE(G4624,E4624),LOTES!$A$6:$D$1002,4,0),"")</f>
        <v/>
      </c>
      <c r="H4624" s="136" t="str">
        <f>IFERROR(VLOOKUP(CONCATENATE(G4624,E4624),LOTES!$A$6:$F$1000,6,0),"")</f>
        <v/>
      </c>
      <c r="I4624" s="132" t="str">
        <f t="shared" si="523"/>
        <v/>
      </c>
      <c r="R4624" s="132" t="str">
        <f>IFERROR(VLOOKUP(Q4624,PROVEEDORES!$A$2:$B$100,2,0),"")</f>
        <v/>
      </c>
      <c r="U4624" s="127" t="str">
        <f>IFERROR(VLOOKUP(V4624,TRANSPORTE!$A$4:$B$99,2,0),"")</f>
        <v/>
      </c>
      <c r="Y4624" s="127" t="str">
        <f>IFERROR(VLOOKUP(V4624,TRANSPORTE!$A$4:$C$99,3,0),"")</f>
        <v/>
      </c>
      <c r="Z4624" s="127" t="str">
        <f>IFERROR(VLOOKUP(V4624,TRANSPORTE!$A$4:$D$99,4,0),"")</f>
        <v/>
      </c>
      <c r="AA4624" s="127" t="str">
        <f>IFERROR(VLOOKUP(V4624,TRANSPORTE!$A$4:$E$99,5,0),"")</f>
        <v/>
      </c>
      <c r="AB4624" s="127" t="str">
        <f t="shared" si="525"/>
        <v/>
      </c>
      <c r="AC4624" s="127" t="str">
        <f t="shared" si="524"/>
        <v/>
      </c>
      <c r="AE4624" s="132" t="str">
        <f t="shared" si="522"/>
        <v/>
      </c>
      <c r="AH4624" s="127" t="str">
        <f t="shared" si="521"/>
        <v/>
      </c>
    </row>
    <row r="4625" spans="2:34" x14ac:dyDescent="0.3">
      <c r="B4625" s="127" t="str">
        <f t="shared" si="519"/>
        <v/>
      </c>
      <c r="C4625" s="127" t="str">
        <f t="shared" si="520"/>
        <v/>
      </c>
      <c r="E4625" s="159"/>
      <c r="F4625" s="148" t="str">
        <f>IFERROR(VLOOKUP(CONCATENATE(G4625,E4625),LOTES!$A$6:$D$1002,4,0),"")</f>
        <v/>
      </c>
      <c r="H4625" s="136" t="str">
        <f>IFERROR(VLOOKUP(CONCATENATE(G4625,E4625),LOTES!$A$6:$F$1000,6,0),"")</f>
        <v/>
      </c>
      <c r="I4625" s="132" t="str">
        <f t="shared" si="523"/>
        <v/>
      </c>
      <c r="R4625" s="132" t="str">
        <f>IFERROR(VLOOKUP(Q4625,PROVEEDORES!$A$2:$B$100,2,0),"")</f>
        <v/>
      </c>
      <c r="U4625" s="127" t="str">
        <f>IFERROR(VLOOKUP(V4625,TRANSPORTE!$A$4:$B$99,2,0),"")</f>
        <v/>
      </c>
      <c r="Y4625" s="127" t="str">
        <f>IFERROR(VLOOKUP(V4625,TRANSPORTE!$A$4:$C$99,3,0),"")</f>
        <v/>
      </c>
      <c r="Z4625" s="127" t="str">
        <f>IFERROR(VLOOKUP(V4625,TRANSPORTE!$A$4:$D$99,4,0),"")</f>
        <v/>
      </c>
      <c r="AA4625" s="127" t="str">
        <f>IFERROR(VLOOKUP(V4625,TRANSPORTE!$A$4:$E$99,5,0),"")</f>
        <v/>
      </c>
      <c r="AB4625" s="127" t="str">
        <f t="shared" si="525"/>
        <v/>
      </c>
      <c r="AC4625" s="127" t="str">
        <f t="shared" si="524"/>
        <v/>
      </c>
      <c r="AE4625" s="132" t="str">
        <f t="shared" si="522"/>
        <v/>
      </c>
      <c r="AH4625" s="127" t="str">
        <f t="shared" si="521"/>
        <v/>
      </c>
    </row>
    <row r="4626" spans="2:34" x14ac:dyDescent="0.3">
      <c r="B4626" s="127" t="str">
        <f t="shared" si="519"/>
        <v/>
      </c>
      <c r="C4626" s="127" t="str">
        <f t="shared" si="520"/>
        <v/>
      </c>
      <c r="E4626" s="159"/>
      <c r="F4626" s="148" t="str">
        <f>IFERROR(VLOOKUP(CONCATENATE(G4626,E4626),LOTES!$A$6:$D$1002,4,0),"")</f>
        <v/>
      </c>
      <c r="H4626" s="136" t="str">
        <f>IFERROR(VLOOKUP(CONCATENATE(G4626,E4626),LOTES!$A$6:$F$1000,6,0),"")</f>
        <v/>
      </c>
      <c r="I4626" s="132" t="str">
        <f t="shared" si="523"/>
        <v/>
      </c>
      <c r="R4626" s="132" t="str">
        <f>IFERROR(VLOOKUP(Q4626,PROVEEDORES!$A$2:$B$100,2,0),"")</f>
        <v/>
      </c>
      <c r="U4626" s="127" t="str">
        <f>IFERROR(VLOOKUP(V4626,TRANSPORTE!$A$4:$B$99,2,0),"")</f>
        <v/>
      </c>
      <c r="Y4626" s="127" t="str">
        <f>IFERROR(VLOOKUP(V4626,TRANSPORTE!$A$4:$C$99,3,0),"")</f>
        <v/>
      </c>
      <c r="Z4626" s="127" t="str">
        <f>IFERROR(VLOOKUP(V4626,TRANSPORTE!$A$4:$D$99,4,0),"")</f>
        <v/>
      </c>
      <c r="AA4626" s="127" t="str">
        <f>IFERROR(VLOOKUP(V4626,TRANSPORTE!$A$4:$E$99,5,0),"")</f>
        <v/>
      </c>
      <c r="AB4626" s="127" t="str">
        <f t="shared" si="525"/>
        <v/>
      </c>
      <c r="AC4626" s="127" t="str">
        <f t="shared" si="524"/>
        <v/>
      </c>
      <c r="AE4626" s="132" t="str">
        <f t="shared" si="522"/>
        <v/>
      </c>
      <c r="AH4626" s="127" t="str">
        <f t="shared" si="521"/>
        <v/>
      </c>
    </row>
    <row r="4627" spans="2:34" x14ac:dyDescent="0.3">
      <c r="B4627" s="127" t="str">
        <f t="shared" si="519"/>
        <v/>
      </c>
      <c r="C4627" s="127" t="str">
        <f t="shared" si="520"/>
        <v/>
      </c>
      <c r="E4627" s="159"/>
      <c r="F4627" s="148" t="str">
        <f>IFERROR(VLOOKUP(CONCATENATE(G4627,E4627),LOTES!$A$6:$D$1002,4,0),"")</f>
        <v/>
      </c>
      <c r="H4627" s="136" t="str">
        <f>IFERROR(VLOOKUP(CONCATENATE(G4627,E4627),LOTES!$A$6:$F$1000,6,0),"")</f>
        <v/>
      </c>
      <c r="I4627" s="132" t="str">
        <f t="shared" si="523"/>
        <v/>
      </c>
      <c r="R4627" s="132" t="str">
        <f>IFERROR(VLOOKUP(Q4627,PROVEEDORES!$A$2:$B$100,2,0),"")</f>
        <v/>
      </c>
      <c r="U4627" s="127" t="str">
        <f>IFERROR(VLOOKUP(V4627,TRANSPORTE!$A$4:$B$99,2,0),"")</f>
        <v/>
      </c>
      <c r="Y4627" s="127" t="str">
        <f>IFERROR(VLOOKUP(V4627,TRANSPORTE!$A$4:$C$99,3,0),"")</f>
        <v/>
      </c>
      <c r="Z4627" s="127" t="str">
        <f>IFERROR(VLOOKUP(V4627,TRANSPORTE!$A$4:$D$99,4,0),"")</f>
        <v/>
      </c>
      <c r="AA4627" s="127" t="str">
        <f>IFERROR(VLOOKUP(V4627,TRANSPORTE!$A$4:$E$99,5,0),"")</f>
        <v/>
      </c>
      <c r="AB4627" s="127" t="str">
        <f t="shared" si="525"/>
        <v/>
      </c>
      <c r="AC4627" s="127" t="str">
        <f t="shared" si="524"/>
        <v/>
      </c>
      <c r="AE4627" s="132" t="str">
        <f t="shared" si="522"/>
        <v/>
      </c>
      <c r="AH4627" s="127" t="str">
        <f t="shared" si="521"/>
        <v/>
      </c>
    </row>
    <row r="4628" spans="2:34" x14ac:dyDescent="0.3">
      <c r="B4628" s="127" t="str">
        <f t="shared" si="519"/>
        <v/>
      </c>
      <c r="C4628" s="127" t="str">
        <f t="shared" si="520"/>
        <v/>
      </c>
      <c r="E4628" s="159"/>
      <c r="F4628" s="148" t="str">
        <f>IFERROR(VLOOKUP(CONCATENATE(G4628,E4628),LOTES!$A$6:$D$1002,4,0),"")</f>
        <v/>
      </c>
      <c r="H4628" s="136" t="str">
        <f>IFERROR(VLOOKUP(CONCATENATE(G4628,E4628),LOTES!$A$6:$F$1000,6,0),"")</f>
        <v/>
      </c>
      <c r="I4628" s="132" t="str">
        <f t="shared" si="523"/>
        <v/>
      </c>
      <c r="R4628" s="132" t="str">
        <f>IFERROR(VLOOKUP(Q4628,PROVEEDORES!$A$2:$B$100,2,0),"")</f>
        <v/>
      </c>
      <c r="U4628" s="127" t="str">
        <f>IFERROR(VLOOKUP(V4628,TRANSPORTE!$A$4:$B$99,2,0),"")</f>
        <v/>
      </c>
      <c r="Y4628" s="127" t="str">
        <f>IFERROR(VLOOKUP(V4628,TRANSPORTE!$A$4:$C$99,3,0),"")</f>
        <v/>
      </c>
      <c r="Z4628" s="127" t="str">
        <f>IFERROR(VLOOKUP(V4628,TRANSPORTE!$A$4:$D$99,4,0),"")</f>
        <v/>
      </c>
      <c r="AA4628" s="127" t="str">
        <f>IFERROR(VLOOKUP(V4628,TRANSPORTE!$A$4:$E$99,5,0),"")</f>
        <v/>
      </c>
      <c r="AB4628" s="127" t="str">
        <f t="shared" si="525"/>
        <v/>
      </c>
      <c r="AC4628" s="127" t="str">
        <f t="shared" si="524"/>
        <v/>
      </c>
      <c r="AE4628" s="132" t="str">
        <f t="shared" si="522"/>
        <v/>
      </c>
      <c r="AH4628" s="127" t="str">
        <f t="shared" si="521"/>
        <v/>
      </c>
    </row>
    <row r="4629" spans="2:34" x14ac:dyDescent="0.3">
      <c r="B4629" s="127" t="str">
        <f t="shared" si="519"/>
        <v/>
      </c>
      <c r="C4629" s="127" t="str">
        <f t="shared" si="520"/>
        <v/>
      </c>
      <c r="E4629" s="159"/>
      <c r="F4629" s="148" t="str">
        <f>IFERROR(VLOOKUP(CONCATENATE(G4629,E4629),LOTES!$A$6:$D$1002,4,0),"")</f>
        <v/>
      </c>
      <c r="H4629" s="136" t="str">
        <f>IFERROR(VLOOKUP(CONCATENATE(G4629,E4629),LOTES!$A$6:$F$1000,6,0),"")</f>
        <v/>
      </c>
      <c r="I4629" s="132" t="str">
        <f t="shared" si="523"/>
        <v/>
      </c>
      <c r="R4629" s="132" t="str">
        <f>IFERROR(VLOOKUP(Q4629,PROVEEDORES!$A$2:$B$100,2,0),"")</f>
        <v/>
      </c>
      <c r="U4629" s="127" t="str">
        <f>IFERROR(VLOOKUP(V4629,TRANSPORTE!$A$4:$B$99,2,0),"")</f>
        <v/>
      </c>
      <c r="Y4629" s="127" t="str">
        <f>IFERROR(VLOOKUP(V4629,TRANSPORTE!$A$4:$C$99,3,0),"")</f>
        <v/>
      </c>
      <c r="Z4629" s="127" t="str">
        <f>IFERROR(VLOOKUP(V4629,TRANSPORTE!$A$4:$D$99,4,0),"")</f>
        <v/>
      </c>
      <c r="AA4629" s="127" t="str">
        <f>IFERROR(VLOOKUP(V4629,TRANSPORTE!$A$4:$E$99,5,0),"")</f>
        <v/>
      </c>
      <c r="AB4629" s="127" t="str">
        <f t="shared" si="525"/>
        <v/>
      </c>
      <c r="AC4629" s="127" t="str">
        <f t="shared" si="524"/>
        <v/>
      </c>
      <c r="AE4629" s="132" t="str">
        <f t="shared" si="522"/>
        <v/>
      </c>
      <c r="AH4629" s="127" t="str">
        <f t="shared" si="521"/>
        <v/>
      </c>
    </row>
    <row r="4630" spans="2:34" x14ac:dyDescent="0.3">
      <c r="B4630" s="127" t="str">
        <f t="shared" si="519"/>
        <v/>
      </c>
      <c r="C4630" s="127" t="str">
        <f t="shared" si="520"/>
        <v/>
      </c>
      <c r="E4630" s="159"/>
      <c r="F4630" s="148" t="str">
        <f>IFERROR(VLOOKUP(CONCATENATE(G4630,E4630),LOTES!$A$6:$D$1002,4,0),"")</f>
        <v/>
      </c>
      <c r="H4630" s="136" t="str">
        <f>IFERROR(VLOOKUP(CONCATENATE(G4630,E4630),LOTES!$A$6:$F$1000,6,0),"")</f>
        <v/>
      </c>
      <c r="I4630" s="132" t="str">
        <f t="shared" si="523"/>
        <v/>
      </c>
      <c r="R4630" s="132" t="str">
        <f>IFERROR(VLOOKUP(Q4630,PROVEEDORES!$A$2:$B$100,2,0),"")</f>
        <v/>
      </c>
      <c r="U4630" s="127" t="str">
        <f>IFERROR(VLOOKUP(V4630,TRANSPORTE!$A$4:$B$99,2,0),"")</f>
        <v/>
      </c>
      <c r="Y4630" s="127" t="str">
        <f>IFERROR(VLOOKUP(V4630,TRANSPORTE!$A$4:$C$99,3,0),"")</f>
        <v/>
      </c>
      <c r="Z4630" s="127" t="str">
        <f>IFERROR(VLOOKUP(V4630,TRANSPORTE!$A$4:$D$99,4,0),"")</f>
        <v/>
      </c>
      <c r="AA4630" s="127" t="str">
        <f>IFERROR(VLOOKUP(V4630,TRANSPORTE!$A$4:$E$99,5,0),"")</f>
        <v/>
      </c>
      <c r="AB4630" s="127" t="str">
        <f t="shared" si="525"/>
        <v/>
      </c>
      <c r="AC4630" s="127" t="str">
        <f t="shared" si="524"/>
        <v/>
      </c>
      <c r="AE4630" s="132" t="str">
        <f t="shared" si="522"/>
        <v/>
      </c>
      <c r="AH4630" s="127" t="str">
        <f t="shared" si="521"/>
        <v/>
      </c>
    </row>
    <row r="4631" spans="2:34" x14ac:dyDescent="0.3">
      <c r="B4631" s="127" t="str">
        <f t="shared" si="519"/>
        <v/>
      </c>
      <c r="C4631" s="127" t="str">
        <f t="shared" si="520"/>
        <v/>
      </c>
      <c r="E4631" s="159"/>
      <c r="F4631" s="148" t="str">
        <f>IFERROR(VLOOKUP(CONCATENATE(G4631,E4631),LOTES!$A$6:$D$1002,4,0),"")</f>
        <v/>
      </c>
      <c r="H4631" s="136" t="str">
        <f>IFERROR(VLOOKUP(CONCATENATE(G4631,E4631),LOTES!$A$6:$F$1000,6,0),"")</f>
        <v/>
      </c>
      <c r="I4631" s="132" t="str">
        <f t="shared" si="523"/>
        <v/>
      </c>
      <c r="R4631" s="132" t="str">
        <f>IFERROR(VLOOKUP(Q4631,PROVEEDORES!$A$2:$B$100,2,0),"")</f>
        <v/>
      </c>
      <c r="U4631" s="127" t="str">
        <f>IFERROR(VLOOKUP(V4631,TRANSPORTE!$A$4:$B$99,2,0),"")</f>
        <v/>
      </c>
      <c r="Y4631" s="127" t="str">
        <f>IFERROR(VLOOKUP(V4631,TRANSPORTE!$A$4:$C$99,3,0),"")</f>
        <v/>
      </c>
      <c r="Z4631" s="127" t="str">
        <f>IFERROR(VLOOKUP(V4631,TRANSPORTE!$A$4:$D$99,4,0),"")</f>
        <v/>
      </c>
      <c r="AA4631" s="127" t="str">
        <f>IFERROR(VLOOKUP(V4631,TRANSPORTE!$A$4:$E$99,5,0),"")</f>
        <v/>
      </c>
      <c r="AB4631" s="127" t="str">
        <f t="shared" si="525"/>
        <v/>
      </c>
      <c r="AC4631" s="127" t="str">
        <f t="shared" si="524"/>
        <v/>
      </c>
      <c r="AE4631" s="132" t="str">
        <f t="shared" si="522"/>
        <v/>
      </c>
      <c r="AH4631" s="127" t="str">
        <f t="shared" si="521"/>
        <v/>
      </c>
    </row>
    <row r="4632" spans="2:34" x14ac:dyDescent="0.3">
      <c r="B4632" s="127" t="str">
        <f t="shared" si="519"/>
        <v/>
      </c>
      <c r="C4632" s="127" t="str">
        <f t="shared" si="520"/>
        <v/>
      </c>
      <c r="E4632" s="159"/>
      <c r="F4632" s="148" t="str">
        <f>IFERROR(VLOOKUP(CONCATENATE(G4632,E4632),LOTES!$A$6:$D$1002,4,0),"")</f>
        <v/>
      </c>
      <c r="H4632" s="136" t="str">
        <f>IFERROR(VLOOKUP(CONCATENATE(G4632,E4632),LOTES!$A$6:$F$1000,6,0),"")</f>
        <v/>
      </c>
      <c r="I4632" s="132" t="str">
        <f t="shared" si="523"/>
        <v/>
      </c>
      <c r="R4632" s="132" t="str">
        <f>IFERROR(VLOOKUP(Q4632,PROVEEDORES!$A$2:$B$100,2,0),"")</f>
        <v/>
      </c>
      <c r="U4632" s="127" t="str">
        <f>IFERROR(VLOOKUP(V4632,TRANSPORTE!$A$4:$B$99,2,0),"")</f>
        <v/>
      </c>
      <c r="Y4632" s="127" t="str">
        <f>IFERROR(VLOOKUP(V4632,TRANSPORTE!$A$4:$C$99,3,0),"")</f>
        <v/>
      </c>
      <c r="Z4632" s="127" t="str">
        <f>IFERROR(VLOOKUP(V4632,TRANSPORTE!$A$4:$D$99,4,0),"")</f>
        <v/>
      </c>
      <c r="AA4632" s="127" t="str">
        <f>IFERROR(VLOOKUP(V4632,TRANSPORTE!$A$4:$E$99,5,0),"")</f>
        <v/>
      </c>
      <c r="AB4632" s="127" t="str">
        <f t="shared" si="525"/>
        <v/>
      </c>
      <c r="AC4632" s="127" t="str">
        <f t="shared" si="524"/>
        <v/>
      </c>
      <c r="AE4632" s="132" t="str">
        <f t="shared" si="522"/>
        <v/>
      </c>
      <c r="AH4632" s="127" t="str">
        <f t="shared" si="521"/>
        <v/>
      </c>
    </row>
    <row r="4633" spans="2:34" x14ac:dyDescent="0.3">
      <c r="B4633" s="127" t="str">
        <f t="shared" si="519"/>
        <v/>
      </c>
      <c r="C4633" s="127" t="str">
        <f t="shared" si="520"/>
        <v/>
      </c>
      <c r="E4633" s="159"/>
      <c r="F4633" s="148" t="str">
        <f>IFERROR(VLOOKUP(CONCATENATE(G4633,E4633),LOTES!$A$6:$D$1002,4,0),"")</f>
        <v/>
      </c>
      <c r="H4633" s="136" t="str">
        <f>IFERROR(VLOOKUP(CONCATENATE(G4633,E4633),LOTES!$A$6:$F$1000,6,0),"")</f>
        <v/>
      </c>
      <c r="I4633" s="132" t="str">
        <f t="shared" si="523"/>
        <v/>
      </c>
      <c r="R4633" s="132" t="str">
        <f>IFERROR(VLOOKUP(Q4633,PROVEEDORES!$A$2:$B$100,2,0),"")</f>
        <v/>
      </c>
      <c r="U4633" s="127" t="str">
        <f>IFERROR(VLOOKUP(V4633,TRANSPORTE!$A$4:$B$99,2,0),"")</f>
        <v/>
      </c>
      <c r="Y4633" s="127" t="str">
        <f>IFERROR(VLOOKUP(V4633,TRANSPORTE!$A$4:$C$99,3,0),"")</f>
        <v/>
      </c>
      <c r="Z4633" s="127" t="str">
        <f>IFERROR(VLOOKUP(V4633,TRANSPORTE!$A$4:$D$99,4,0),"")</f>
        <v/>
      </c>
      <c r="AA4633" s="127" t="str">
        <f>IFERROR(VLOOKUP(V4633,TRANSPORTE!$A$4:$E$99,5,0),"")</f>
        <v/>
      </c>
      <c r="AB4633" s="127" t="str">
        <f t="shared" si="525"/>
        <v/>
      </c>
      <c r="AC4633" s="127" t="str">
        <f t="shared" si="524"/>
        <v/>
      </c>
      <c r="AE4633" s="132" t="str">
        <f t="shared" si="522"/>
        <v/>
      </c>
      <c r="AH4633" s="127" t="str">
        <f t="shared" si="521"/>
        <v/>
      </c>
    </row>
    <row r="4634" spans="2:34" x14ac:dyDescent="0.3">
      <c r="B4634" s="127" t="str">
        <f t="shared" si="519"/>
        <v/>
      </c>
      <c r="C4634" s="127" t="str">
        <f t="shared" si="520"/>
        <v/>
      </c>
      <c r="E4634" s="159"/>
      <c r="F4634" s="148" t="str">
        <f>IFERROR(VLOOKUP(CONCATENATE(G4634,E4634),LOTES!$A$6:$D$1002,4,0),"")</f>
        <v/>
      </c>
      <c r="H4634" s="136" t="str">
        <f>IFERROR(VLOOKUP(CONCATENATE(G4634,E4634),LOTES!$A$6:$F$1000,6,0),"")</f>
        <v/>
      </c>
      <c r="I4634" s="132" t="str">
        <f t="shared" si="523"/>
        <v/>
      </c>
      <c r="R4634" s="132" t="str">
        <f>IFERROR(VLOOKUP(Q4634,PROVEEDORES!$A$2:$B$100,2,0),"")</f>
        <v/>
      </c>
      <c r="U4634" s="127" t="str">
        <f>IFERROR(VLOOKUP(V4634,TRANSPORTE!$A$4:$B$99,2,0),"")</f>
        <v/>
      </c>
      <c r="Y4634" s="127" t="str">
        <f>IFERROR(VLOOKUP(V4634,TRANSPORTE!$A$4:$C$99,3,0),"")</f>
        <v/>
      </c>
      <c r="Z4634" s="127" t="str">
        <f>IFERROR(VLOOKUP(V4634,TRANSPORTE!$A$4:$D$99,4,0),"")</f>
        <v/>
      </c>
      <c r="AA4634" s="127" t="str">
        <f>IFERROR(VLOOKUP(V4634,TRANSPORTE!$A$4:$E$99,5,0),"")</f>
        <v/>
      </c>
      <c r="AB4634" s="127" t="str">
        <f t="shared" si="525"/>
        <v/>
      </c>
      <c r="AC4634" s="127" t="str">
        <f t="shared" si="524"/>
        <v/>
      </c>
      <c r="AE4634" s="132" t="str">
        <f t="shared" si="522"/>
        <v/>
      </c>
      <c r="AH4634" s="127" t="str">
        <f t="shared" si="521"/>
        <v/>
      </c>
    </row>
    <row r="4635" spans="2:34" x14ac:dyDescent="0.3">
      <c r="B4635" s="127" t="str">
        <f t="shared" si="519"/>
        <v/>
      </c>
      <c r="C4635" s="127" t="str">
        <f t="shared" si="520"/>
        <v/>
      </c>
      <c r="E4635" s="159"/>
      <c r="F4635" s="148" t="str">
        <f>IFERROR(VLOOKUP(CONCATENATE(G4635,E4635),LOTES!$A$6:$D$1002,4,0),"")</f>
        <v/>
      </c>
      <c r="H4635" s="136" t="str">
        <f>IFERROR(VLOOKUP(CONCATENATE(G4635,E4635),LOTES!$A$6:$F$1000,6,0),"")</f>
        <v/>
      </c>
      <c r="I4635" s="132" t="str">
        <f t="shared" si="523"/>
        <v/>
      </c>
      <c r="R4635" s="132" t="str">
        <f>IFERROR(VLOOKUP(Q4635,PROVEEDORES!$A$2:$B$100,2,0),"")</f>
        <v/>
      </c>
      <c r="U4635" s="127" t="str">
        <f>IFERROR(VLOOKUP(V4635,TRANSPORTE!$A$4:$B$99,2,0),"")</f>
        <v/>
      </c>
      <c r="Y4635" s="127" t="str">
        <f>IFERROR(VLOOKUP(V4635,TRANSPORTE!$A$4:$C$99,3,0),"")</f>
        <v/>
      </c>
      <c r="Z4635" s="127" t="str">
        <f>IFERROR(VLOOKUP(V4635,TRANSPORTE!$A$4:$D$99,4,0),"")</f>
        <v/>
      </c>
      <c r="AA4635" s="127" t="str">
        <f>IFERROR(VLOOKUP(V4635,TRANSPORTE!$A$4:$E$99,5,0),"")</f>
        <v/>
      </c>
      <c r="AB4635" s="127" t="str">
        <f t="shared" si="525"/>
        <v/>
      </c>
      <c r="AC4635" s="127" t="str">
        <f t="shared" si="524"/>
        <v/>
      </c>
      <c r="AE4635" s="132" t="str">
        <f t="shared" si="522"/>
        <v/>
      </c>
      <c r="AH4635" s="127" t="str">
        <f t="shared" si="521"/>
        <v/>
      </c>
    </row>
    <row r="4636" spans="2:34" x14ac:dyDescent="0.3">
      <c r="B4636" s="127" t="str">
        <f t="shared" si="519"/>
        <v/>
      </c>
      <c r="C4636" s="127" t="str">
        <f t="shared" si="520"/>
        <v/>
      </c>
      <c r="E4636" s="159"/>
      <c r="F4636" s="148" t="str">
        <f>IFERROR(VLOOKUP(CONCATENATE(G4636,E4636),LOTES!$A$6:$D$1002,4,0),"")</f>
        <v/>
      </c>
      <c r="H4636" s="136" t="str">
        <f>IFERROR(VLOOKUP(CONCATENATE(G4636,E4636),LOTES!$A$6:$F$1000,6,0),"")</f>
        <v/>
      </c>
      <c r="I4636" s="132" t="str">
        <f t="shared" si="523"/>
        <v/>
      </c>
      <c r="R4636" s="132" t="str">
        <f>IFERROR(VLOOKUP(Q4636,PROVEEDORES!$A$2:$B$100,2,0),"")</f>
        <v/>
      </c>
      <c r="U4636" s="127" t="str">
        <f>IFERROR(VLOOKUP(V4636,TRANSPORTE!$A$4:$B$99,2,0),"")</f>
        <v/>
      </c>
      <c r="Y4636" s="127" t="str">
        <f>IFERROR(VLOOKUP(V4636,TRANSPORTE!$A$4:$C$99,3,0),"")</f>
        <v/>
      </c>
      <c r="Z4636" s="127" t="str">
        <f>IFERROR(VLOOKUP(V4636,TRANSPORTE!$A$4:$D$99,4,0),"")</f>
        <v/>
      </c>
      <c r="AA4636" s="127" t="str">
        <f>IFERROR(VLOOKUP(V4636,TRANSPORTE!$A$4:$E$99,5,0),"")</f>
        <v/>
      </c>
      <c r="AB4636" s="127" t="str">
        <f t="shared" si="525"/>
        <v/>
      </c>
      <c r="AC4636" s="127" t="str">
        <f t="shared" si="524"/>
        <v/>
      </c>
      <c r="AE4636" s="132" t="str">
        <f t="shared" si="522"/>
        <v/>
      </c>
      <c r="AH4636" s="127" t="str">
        <f t="shared" si="521"/>
        <v/>
      </c>
    </row>
    <row r="4637" spans="2:34" x14ac:dyDescent="0.3">
      <c r="B4637" s="127" t="str">
        <f t="shared" si="519"/>
        <v/>
      </c>
      <c r="C4637" s="127" t="str">
        <f t="shared" si="520"/>
        <v/>
      </c>
      <c r="E4637" s="159"/>
      <c r="F4637" s="148" t="str">
        <f>IFERROR(VLOOKUP(CONCATENATE(G4637,E4637),LOTES!$A$6:$D$1002,4,0),"")</f>
        <v/>
      </c>
      <c r="H4637" s="136" t="str">
        <f>IFERROR(VLOOKUP(CONCATENATE(G4637,E4637),LOTES!$A$6:$F$1000,6,0),"")</f>
        <v/>
      </c>
      <c r="I4637" s="132" t="str">
        <f t="shared" si="523"/>
        <v/>
      </c>
      <c r="R4637" s="132" t="str">
        <f>IFERROR(VLOOKUP(Q4637,PROVEEDORES!$A$2:$B$100,2,0),"")</f>
        <v/>
      </c>
      <c r="U4637" s="127" t="str">
        <f>IFERROR(VLOOKUP(V4637,TRANSPORTE!$A$4:$B$99,2,0),"")</f>
        <v/>
      </c>
      <c r="Y4637" s="127" t="str">
        <f>IFERROR(VLOOKUP(V4637,TRANSPORTE!$A$4:$C$99,3,0),"")</f>
        <v/>
      </c>
      <c r="Z4637" s="127" t="str">
        <f>IFERROR(VLOOKUP(V4637,TRANSPORTE!$A$4:$D$99,4,0),"")</f>
        <v/>
      </c>
      <c r="AA4637" s="127" t="str">
        <f>IFERROR(VLOOKUP(V4637,TRANSPORTE!$A$4:$E$99,5,0),"")</f>
        <v/>
      </c>
      <c r="AB4637" s="127" t="str">
        <f t="shared" si="525"/>
        <v/>
      </c>
      <c r="AC4637" s="127" t="str">
        <f t="shared" si="524"/>
        <v/>
      </c>
      <c r="AE4637" s="132" t="str">
        <f t="shared" si="522"/>
        <v/>
      </c>
      <c r="AH4637" s="127" t="str">
        <f t="shared" si="521"/>
        <v/>
      </c>
    </row>
    <row r="4638" spans="2:34" x14ac:dyDescent="0.3">
      <c r="B4638" s="127" t="str">
        <f t="shared" si="519"/>
        <v/>
      </c>
      <c r="C4638" s="127" t="str">
        <f t="shared" si="520"/>
        <v/>
      </c>
      <c r="E4638" s="159"/>
      <c r="F4638" s="148" t="str">
        <f>IFERROR(VLOOKUP(CONCATENATE(G4638,E4638),LOTES!$A$6:$D$1002,4,0),"")</f>
        <v/>
      </c>
      <c r="H4638" s="136" t="str">
        <f>IFERROR(VLOOKUP(CONCATENATE(G4638,E4638),LOTES!$A$6:$F$1000,6,0),"")</f>
        <v/>
      </c>
      <c r="I4638" s="132" t="str">
        <f t="shared" si="523"/>
        <v/>
      </c>
      <c r="R4638" s="132" t="str">
        <f>IFERROR(VLOOKUP(Q4638,PROVEEDORES!$A$2:$B$100,2,0),"")</f>
        <v/>
      </c>
      <c r="U4638" s="127" t="str">
        <f>IFERROR(VLOOKUP(V4638,TRANSPORTE!$A$4:$B$99,2,0),"")</f>
        <v/>
      </c>
      <c r="Y4638" s="127" t="str">
        <f>IFERROR(VLOOKUP(V4638,TRANSPORTE!$A$4:$C$99,3,0),"")</f>
        <v/>
      </c>
      <c r="Z4638" s="127" t="str">
        <f>IFERROR(VLOOKUP(V4638,TRANSPORTE!$A$4:$D$99,4,0),"")</f>
        <v/>
      </c>
      <c r="AA4638" s="127" t="str">
        <f>IFERROR(VLOOKUP(V4638,TRANSPORTE!$A$4:$E$99,5,0),"")</f>
        <v/>
      </c>
      <c r="AB4638" s="127" t="str">
        <f t="shared" si="525"/>
        <v/>
      </c>
      <c r="AC4638" s="127" t="str">
        <f t="shared" si="524"/>
        <v/>
      </c>
      <c r="AE4638" s="132" t="str">
        <f t="shared" si="522"/>
        <v/>
      </c>
      <c r="AH4638" s="127" t="str">
        <f t="shared" si="521"/>
        <v/>
      </c>
    </row>
    <row r="4639" spans="2:34" x14ac:dyDescent="0.3">
      <c r="B4639" s="127" t="str">
        <f t="shared" si="519"/>
        <v/>
      </c>
      <c r="C4639" s="127" t="str">
        <f t="shared" si="520"/>
        <v/>
      </c>
      <c r="E4639" s="159"/>
      <c r="F4639" s="148" t="str">
        <f>IFERROR(VLOOKUP(CONCATENATE(G4639,E4639),LOTES!$A$6:$D$1002,4,0),"")</f>
        <v/>
      </c>
      <c r="H4639" s="136" t="str">
        <f>IFERROR(VLOOKUP(CONCATENATE(G4639,E4639),LOTES!$A$6:$F$1000,6,0),"")</f>
        <v/>
      </c>
      <c r="I4639" s="132" t="str">
        <f t="shared" si="523"/>
        <v/>
      </c>
      <c r="R4639" s="132" t="str">
        <f>IFERROR(VLOOKUP(Q4639,PROVEEDORES!$A$2:$B$100,2,0),"")</f>
        <v/>
      </c>
      <c r="U4639" s="127" t="str">
        <f>IFERROR(VLOOKUP(V4639,TRANSPORTE!$A$4:$B$99,2,0),"")</f>
        <v/>
      </c>
      <c r="Y4639" s="127" t="str">
        <f>IFERROR(VLOOKUP(V4639,TRANSPORTE!$A$4:$C$99,3,0),"")</f>
        <v/>
      </c>
      <c r="Z4639" s="127" t="str">
        <f>IFERROR(VLOOKUP(V4639,TRANSPORTE!$A$4:$D$99,4,0),"")</f>
        <v/>
      </c>
      <c r="AA4639" s="127" t="str">
        <f>IFERROR(VLOOKUP(V4639,TRANSPORTE!$A$4:$E$99,5,0),"")</f>
        <v/>
      </c>
      <c r="AB4639" s="127" t="str">
        <f t="shared" si="525"/>
        <v/>
      </c>
      <c r="AC4639" s="127" t="str">
        <f t="shared" si="524"/>
        <v/>
      </c>
      <c r="AE4639" s="132" t="str">
        <f t="shared" si="522"/>
        <v/>
      </c>
      <c r="AH4639" s="127" t="str">
        <f t="shared" si="521"/>
        <v/>
      </c>
    </row>
    <row r="4640" spans="2:34" x14ac:dyDescent="0.3">
      <c r="B4640" s="127" t="str">
        <f t="shared" si="519"/>
        <v/>
      </c>
      <c r="C4640" s="127" t="str">
        <f t="shared" si="520"/>
        <v/>
      </c>
      <c r="E4640" s="159"/>
      <c r="F4640" s="148" t="str">
        <f>IFERROR(VLOOKUP(CONCATENATE(G4640,E4640),LOTES!$A$6:$D$1002,4,0),"")</f>
        <v/>
      </c>
      <c r="H4640" s="136" t="str">
        <f>IFERROR(VLOOKUP(CONCATENATE(G4640,E4640),LOTES!$A$6:$F$1000,6,0),"")</f>
        <v/>
      </c>
      <c r="I4640" s="132" t="str">
        <f t="shared" si="523"/>
        <v/>
      </c>
      <c r="R4640" s="132" t="str">
        <f>IFERROR(VLOOKUP(Q4640,PROVEEDORES!$A$2:$B$100,2,0),"")</f>
        <v/>
      </c>
      <c r="U4640" s="127" t="str">
        <f>IFERROR(VLOOKUP(V4640,TRANSPORTE!$A$4:$B$99,2,0),"")</f>
        <v/>
      </c>
      <c r="Y4640" s="127" t="str">
        <f>IFERROR(VLOOKUP(V4640,TRANSPORTE!$A$4:$C$99,3,0),"")</f>
        <v/>
      </c>
      <c r="Z4640" s="127" t="str">
        <f>IFERROR(VLOOKUP(V4640,TRANSPORTE!$A$4:$D$99,4,0),"")</f>
        <v/>
      </c>
      <c r="AA4640" s="127" t="str">
        <f>IFERROR(VLOOKUP(V4640,TRANSPORTE!$A$4:$E$99,5,0),"")</f>
        <v/>
      </c>
      <c r="AB4640" s="127" t="str">
        <f t="shared" si="525"/>
        <v/>
      </c>
      <c r="AC4640" s="127" t="str">
        <f t="shared" si="524"/>
        <v/>
      </c>
      <c r="AE4640" s="132" t="str">
        <f t="shared" si="522"/>
        <v/>
      </c>
      <c r="AH4640" s="127" t="str">
        <f t="shared" si="521"/>
        <v/>
      </c>
    </row>
    <row r="4641" spans="2:34" x14ac:dyDescent="0.3">
      <c r="B4641" s="127" t="str">
        <f t="shared" si="519"/>
        <v/>
      </c>
      <c r="C4641" s="127" t="str">
        <f t="shared" si="520"/>
        <v/>
      </c>
      <c r="E4641" s="159"/>
      <c r="F4641" s="148" t="str">
        <f>IFERROR(VLOOKUP(CONCATENATE(G4641,E4641),LOTES!$A$6:$D$1002,4,0),"")</f>
        <v/>
      </c>
      <c r="H4641" s="136" t="str">
        <f>IFERROR(VLOOKUP(CONCATENATE(G4641,E4641),LOTES!$A$6:$F$1000,6,0),"")</f>
        <v/>
      </c>
      <c r="I4641" s="132" t="str">
        <f t="shared" si="523"/>
        <v/>
      </c>
      <c r="R4641" s="132" t="str">
        <f>IFERROR(VLOOKUP(Q4641,PROVEEDORES!$A$2:$B$100,2,0),"")</f>
        <v/>
      </c>
      <c r="U4641" s="127" t="str">
        <f>IFERROR(VLOOKUP(V4641,TRANSPORTE!$A$4:$B$99,2,0),"")</f>
        <v/>
      </c>
      <c r="Y4641" s="127" t="str">
        <f>IFERROR(VLOOKUP(V4641,TRANSPORTE!$A$4:$C$99,3,0),"")</f>
        <v/>
      </c>
      <c r="Z4641" s="127" t="str">
        <f>IFERROR(VLOOKUP(V4641,TRANSPORTE!$A$4:$D$99,4,0),"")</f>
        <v/>
      </c>
      <c r="AA4641" s="127" t="str">
        <f>IFERROR(VLOOKUP(V4641,TRANSPORTE!$A$4:$E$99,5,0),"")</f>
        <v/>
      </c>
      <c r="AB4641" s="127" t="str">
        <f t="shared" si="525"/>
        <v/>
      </c>
      <c r="AC4641" s="127" t="str">
        <f t="shared" si="524"/>
        <v/>
      </c>
      <c r="AE4641" s="132" t="str">
        <f t="shared" si="522"/>
        <v/>
      </c>
      <c r="AH4641" s="127" t="str">
        <f t="shared" si="521"/>
        <v/>
      </c>
    </row>
    <row r="4642" spans="2:34" x14ac:dyDescent="0.3">
      <c r="B4642" s="127" t="str">
        <f t="shared" si="519"/>
        <v/>
      </c>
      <c r="C4642" s="127" t="str">
        <f t="shared" si="520"/>
        <v/>
      </c>
      <c r="E4642" s="159"/>
      <c r="F4642" s="148" t="str">
        <f>IFERROR(VLOOKUP(CONCATENATE(G4642,E4642),LOTES!$A$6:$D$1002,4,0),"")</f>
        <v/>
      </c>
      <c r="H4642" s="136" t="str">
        <f>IFERROR(VLOOKUP(CONCATENATE(G4642,E4642),LOTES!$A$6:$F$1000,6,0),"")</f>
        <v/>
      </c>
      <c r="I4642" s="132" t="str">
        <f t="shared" si="523"/>
        <v/>
      </c>
      <c r="R4642" s="132" t="str">
        <f>IFERROR(VLOOKUP(Q4642,PROVEEDORES!$A$2:$B$100,2,0),"")</f>
        <v/>
      </c>
      <c r="U4642" s="127" t="str">
        <f>IFERROR(VLOOKUP(V4642,TRANSPORTE!$A$4:$B$99,2,0),"")</f>
        <v/>
      </c>
      <c r="Y4642" s="127" t="str">
        <f>IFERROR(VLOOKUP(V4642,TRANSPORTE!$A$4:$C$99,3,0),"")</f>
        <v/>
      </c>
      <c r="Z4642" s="127" t="str">
        <f>IFERROR(VLOOKUP(V4642,TRANSPORTE!$A$4:$D$99,4,0),"")</f>
        <v/>
      </c>
      <c r="AA4642" s="127" t="str">
        <f>IFERROR(VLOOKUP(V4642,TRANSPORTE!$A$4:$E$99,5,0),"")</f>
        <v/>
      </c>
      <c r="AB4642" s="127" t="str">
        <f t="shared" si="525"/>
        <v/>
      </c>
      <c r="AC4642" s="127" t="str">
        <f t="shared" si="524"/>
        <v/>
      </c>
      <c r="AE4642" s="132" t="str">
        <f t="shared" si="522"/>
        <v/>
      </c>
      <c r="AH4642" s="127" t="str">
        <f t="shared" si="521"/>
        <v/>
      </c>
    </row>
    <row r="4643" spans="2:34" x14ac:dyDescent="0.3">
      <c r="B4643" s="127" t="str">
        <f t="shared" si="519"/>
        <v/>
      </c>
      <c r="C4643" s="127" t="str">
        <f t="shared" si="520"/>
        <v/>
      </c>
      <c r="E4643" s="159"/>
      <c r="F4643" s="148" t="str">
        <f>IFERROR(VLOOKUP(CONCATENATE(G4643,E4643),LOTES!$A$6:$D$1002,4,0),"")</f>
        <v/>
      </c>
      <c r="H4643" s="136" t="str">
        <f>IFERROR(VLOOKUP(CONCATENATE(G4643,E4643),LOTES!$A$6:$F$1000,6,0),"")</f>
        <v/>
      </c>
      <c r="I4643" s="132" t="str">
        <f t="shared" si="523"/>
        <v/>
      </c>
      <c r="R4643" s="132" t="str">
        <f>IFERROR(VLOOKUP(Q4643,PROVEEDORES!$A$2:$B$100,2,0),"")</f>
        <v/>
      </c>
      <c r="U4643" s="127" t="str">
        <f>IFERROR(VLOOKUP(V4643,TRANSPORTE!$A$4:$B$99,2,0),"")</f>
        <v/>
      </c>
      <c r="Y4643" s="127" t="str">
        <f>IFERROR(VLOOKUP(V4643,TRANSPORTE!$A$4:$C$99,3,0),"")</f>
        <v/>
      </c>
      <c r="Z4643" s="127" t="str">
        <f>IFERROR(VLOOKUP(V4643,TRANSPORTE!$A$4:$D$99,4,0),"")</f>
        <v/>
      </c>
      <c r="AA4643" s="127" t="str">
        <f>IFERROR(VLOOKUP(V4643,TRANSPORTE!$A$4:$E$99,5,0),"")</f>
        <v/>
      </c>
      <c r="AB4643" s="127" t="str">
        <f t="shared" si="525"/>
        <v/>
      </c>
      <c r="AC4643" s="127" t="str">
        <f t="shared" si="524"/>
        <v/>
      </c>
      <c r="AE4643" s="132" t="str">
        <f t="shared" si="522"/>
        <v/>
      </c>
      <c r="AH4643" s="127" t="str">
        <f t="shared" si="521"/>
        <v/>
      </c>
    </row>
    <row r="4644" spans="2:34" x14ac:dyDescent="0.3">
      <c r="B4644" s="127" t="str">
        <f t="shared" si="519"/>
        <v/>
      </c>
      <c r="C4644" s="127" t="str">
        <f t="shared" si="520"/>
        <v/>
      </c>
      <c r="E4644" s="159"/>
      <c r="F4644" s="148" t="str">
        <f>IFERROR(VLOOKUP(CONCATENATE(G4644,E4644),LOTES!$A$6:$D$1002,4,0),"")</f>
        <v/>
      </c>
      <c r="H4644" s="136" t="str">
        <f>IFERROR(VLOOKUP(CONCATENATE(G4644,E4644),LOTES!$A$6:$F$1000,6,0),"")</f>
        <v/>
      </c>
      <c r="I4644" s="132" t="str">
        <f t="shared" si="523"/>
        <v/>
      </c>
      <c r="R4644" s="132" t="str">
        <f>IFERROR(VLOOKUP(Q4644,PROVEEDORES!$A$2:$B$100,2,0),"")</f>
        <v/>
      </c>
      <c r="U4644" s="127" t="str">
        <f>IFERROR(VLOOKUP(V4644,TRANSPORTE!$A$4:$B$99,2,0),"")</f>
        <v/>
      </c>
      <c r="Y4644" s="127" t="str">
        <f>IFERROR(VLOOKUP(V4644,TRANSPORTE!$A$4:$C$99,3,0),"")</f>
        <v/>
      </c>
      <c r="Z4644" s="127" t="str">
        <f>IFERROR(VLOOKUP(V4644,TRANSPORTE!$A$4:$D$99,4,0),"")</f>
        <v/>
      </c>
      <c r="AA4644" s="127" t="str">
        <f>IFERROR(VLOOKUP(V4644,TRANSPORTE!$A$4:$E$99,5,0),"")</f>
        <v/>
      </c>
      <c r="AB4644" s="127" t="str">
        <f t="shared" si="525"/>
        <v/>
      </c>
      <c r="AC4644" s="127" t="str">
        <f t="shared" si="524"/>
        <v/>
      </c>
      <c r="AE4644" s="132" t="str">
        <f t="shared" si="522"/>
        <v/>
      </c>
      <c r="AH4644" s="127" t="str">
        <f t="shared" si="521"/>
        <v/>
      </c>
    </row>
    <row r="4645" spans="2:34" x14ac:dyDescent="0.3">
      <c r="B4645" s="127" t="str">
        <f t="shared" si="519"/>
        <v/>
      </c>
      <c r="C4645" s="127" t="str">
        <f t="shared" si="520"/>
        <v/>
      </c>
      <c r="E4645" s="159"/>
      <c r="F4645" s="148" t="str">
        <f>IFERROR(VLOOKUP(CONCATENATE(G4645,E4645),LOTES!$A$6:$D$1002,4,0),"")</f>
        <v/>
      </c>
      <c r="H4645" s="136" t="str">
        <f>IFERROR(VLOOKUP(CONCATENATE(G4645,E4645),LOTES!$A$6:$F$1000,6,0),"")</f>
        <v/>
      </c>
      <c r="I4645" s="132" t="str">
        <f t="shared" si="523"/>
        <v/>
      </c>
      <c r="R4645" s="132" t="str">
        <f>IFERROR(VLOOKUP(Q4645,PROVEEDORES!$A$2:$B$100,2,0),"")</f>
        <v/>
      </c>
      <c r="U4645" s="127" t="str">
        <f>IFERROR(VLOOKUP(V4645,TRANSPORTE!$A$4:$B$99,2,0),"")</f>
        <v/>
      </c>
      <c r="Y4645" s="127" t="str">
        <f>IFERROR(VLOOKUP(V4645,TRANSPORTE!$A$4:$C$99,3,0),"")</f>
        <v/>
      </c>
      <c r="Z4645" s="127" t="str">
        <f>IFERROR(VLOOKUP(V4645,TRANSPORTE!$A$4:$D$99,4,0),"")</f>
        <v/>
      </c>
      <c r="AA4645" s="127" t="str">
        <f>IFERROR(VLOOKUP(V4645,TRANSPORTE!$A$4:$E$99,5,0),"")</f>
        <v/>
      </c>
      <c r="AB4645" s="127" t="str">
        <f t="shared" si="525"/>
        <v/>
      </c>
      <c r="AC4645" s="127" t="str">
        <f t="shared" si="524"/>
        <v/>
      </c>
      <c r="AE4645" s="132" t="str">
        <f t="shared" si="522"/>
        <v/>
      </c>
      <c r="AH4645" s="127" t="str">
        <f t="shared" si="521"/>
        <v/>
      </c>
    </row>
    <row r="4646" spans="2:34" x14ac:dyDescent="0.3">
      <c r="B4646" s="127" t="str">
        <f t="shared" si="519"/>
        <v/>
      </c>
      <c r="C4646" s="127" t="str">
        <f t="shared" si="520"/>
        <v/>
      </c>
      <c r="E4646" s="159"/>
      <c r="F4646" s="148" t="str">
        <f>IFERROR(VLOOKUP(CONCATENATE(G4646,E4646),LOTES!$A$6:$D$1002,4,0),"")</f>
        <v/>
      </c>
      <c r="H4646" s="136" t="str">
        <f>IFERROR(VLOOKUP(CONCATENATE(G4646,E4646),LOTES!$A$6:$F$1000,6,0),"")</f>
        <v/>
      </c>
      <c r="I4646" s="132" t="str">
        <f t="shared" si="523"/>
        <v/>
      </c>
      <c r="R4646" s="132" t="str">
        <f>IFERROR(VLOOKUP(Q4646,PROVEEDORES!$A$2:$B$100,2,0),"")</f>
        <v/>
      </c>
      <c r="U4646" s="127" t="str">
        <f>IFERROR(VLOOKUP(V4646,TRANSPORTE!$A$4:$B$99,2,0),"")</f>
        <v/>
      </c>
      <c r="Y4646" s="127" t="str">
        <f>IFERROR(VLOOKUP(V4646,TRANSPORTE!$A$4:$C$99,3,0),"")</f>
        <v/>
      </c>
      <c r="Z4646" s="127" t="str">
        <f>IFERROR(VLOOKUP(V4646,TRANSPORTE!$A$4:$D$99,4,0),"")</f>
        <v/>
      </c>
      <c r="AA4646" s="127" t="str">
        <f>IFERROR(VLOOKUP(V4646,TRANSPORTE!$A$4:$E$99,5,0),"")</f>
        <v/>
      </c>
      <c r="AB4646" s="127" t="str">
        <f t="shared" si="525"/>
        <v/>
      </c>
      <c r="AC4646" s="127" t="str">
        <f t="shared" si="524"/>
        <v/>
      </c>
      <c r="AE4646" s="132" t="str">
        <f t="shared" si="522"/>
        <v/>
      </c>
      <c r="AH4646" s="127" t="str">
        <f t="shared" si="521"/>
        <v/>
      </c>
    </row>
    <row r="4647" spans="2:34" x14ac:dyDescent="0.3">
      <c r="B4647" s="127" t="str">
        <f t="shared" si="519"/>
        <v/>
      </c>
      <c r="C4647" s="127" t="str">
        <f t="shared" si="520"/>
        <v/>
      </c>
      <c r="E4647" s="159"/>
      <c r="F4647" s="148" t="str">
        <f>IFERROR(VLOOKUP(CONCATENATE(G4647,E4647),LOTES!$A$6:$D$1002,4,0),"")</f>
        <v/>
      </c>
      <c r="H4647" s="136" t="str">
        <f>IFERROR(VLOOKUP(CONCATENATE(G4647,E4647),LOTES!$A$6:$F$1000,6,0),"")</f>
        <v/>
      </c>
      <c r="I4647" s="132" t="str">
        <f t="shared" si="523"/>
        <v/>
      </c>
      <c r="R4647" s="132" t="str">
        <f>IFERROR(VLOOKUP(Q4647,PROVEEDORES!$A$2:$B$100,2,0),"")</f>
        <v/>
      </c>
      <c r="U4647" s="127" t="str">
        <f>IFERROR(VLOOKUP(V4647,TRANSPORTE!$A$4:$B$99,2,0),"")</f>
        <v/>
      </c>
      <c r="Y4647" s="127" t="str">
        <f>IFERROR(VLOOKUP(V4647,TRANSPORTE!$A$4:$C$99,3,0),"")</f>
        <v/>
      </c>
      <c r="Z4647" s="127" t="str">
        <f>IFERROR(VLOOKUP(V4647,TRANSPORTE!$A$4:$D$99,4,0),"")</f>
        <v/>
      </c>
      <c r="AA4647" s="127" t="str">
        <f>IFERROR(VLOOKUP(V4647,TRANSPORTE!$A$4:$E$99,5,0),"")</f>
        <v/>
      </c>
      <c r="AB4647" s="127" t="str">
        <f t="shared" si="525"/>
        <v/>
      </c>
      <c r="AC4647" s="127" t="str">
        <f t="shared" si="524"/>
        <v/>
      </c>
      <c r="AE4647" s="132" t="str">
        <f t="shared" si="522"/>
        <v/>
      </c>
      <c r="AH4647" s="127" t="str">
        <f t="shared" si="521"/>
        <v/>
      </c>
    </row>
    <row r="4648" spans="2:34" x14ac:dyDescent="0.3">
      <c r="B4648" s="127" t="str">
        <f t="shared" si="519"/>
        <v/>
      </c>
      <c r="C4648" s="127" t="str">
        <f t="shared" si="520"/>
        <v/>
      </c>
      <c r="E4648" s="159"/>
      <c r="F4648" s="148" t="str">
        <f>IFERROR(VLOOKUP(CONCATENATE(G4648,E4648),LOTES!$A$6:$D$1002,4,0),"")</f>
        <v/>
      </c>
      <c r="H4648" s="136" t="str">
        <f>IFERROR(VLOOKUP(CONCATENATE(G4648,E4648),LOTES!$A$6:$F$1000,6,0),"")</f>
        <v/>
      </c>
      <c r="I4648" s="132" t="str">
        <f t="shared" si="523"/>
        <v/>
      </c>
      <c r="R4648" s="132" t="str">
        <f>IFERROR(VLOOKUP(Q4648,PROVEEDORES!$A$2:$B$100,2,0),"")</f>
        <v/>
      </c>
      <c r="U4648" s="127" t="str">
        <f>IFERROR(VLOOKUP(V4648,TRANSPORTE!$A$4:$B$99,2,0),"")</f>
        <v/>
      </c>
      <c r="Y4648" s="127" t="str">
        <f>IFERROR(VLOOKUP(V4648,TRANSPORTE!$A$4:$C$99,3,0),"")</f>
        <v/>
      </c>
      <c r="Z4648" s="127" t="str">
        <f>IFERROR(VLOOKUP(V4648,TRANSPORTE!$A$4:$D$99,4,0),"")</f>
        <v/>
      </c>
      <c r="AA4648" s="127" t="str">
        <f>IFERROR(VLOOKUP(V4648,TRANSPORTE!$A$4:$E$99,5,0),"")</f>
        <v/>
      </c>
      <c r="AB4648" s="127" t="str">
        <f t="shared" si="525"/>
        <v/>
      </c>
      <c r="AC4648" s="127" t="str">
        <f t="shared" si="524"/>
        <v/>
      </c>
      <c r="AE4648" s="132" t="str">
        <f t="shared" si="522"/>
        <v/>
      </c>
      <c r="AH4648" s="127" t="str">
        <f t="shared" si="521"/>
        <v/>
      </c>
    </row>
    <row r="4649" spans="2:34" x14ac:dyDescent="0.3">
      <c r="B4649" s="127" t="str">
        <f t="shared" si="519"/>
        <v/>
      </c>
      <c r="C4649" s="127" t="str">
        <f t="shared" si="520"/>
        <v/>
      </c>
      <c r="E4649" s="159"/>
      <c r="F4649" s="148" t="str">
        <f>IFERROR(VLOOKUP(CONCATENATE(G4649,E4649),LOTES!$A$6:$D$1002,4,0),"")</f>
        <v/>
      </c>
      <c r="H4649" s="136" t="str">
        <f>IFERROR(VLOOKUP(CONCATENATE(G4649,E4649),LOTES!$A$6:$F$1000,6,0),"")</f>
        <v/>
      </c>
      <c r="I4649" s="132" t="str">
        <f t="shared" si="523"/>
        <v/>
      </c>
      <c r="R4649" s="132" t="str">
        <f>IFERROR(VLOOKUP(Q4649,PROVEEDORES!$A$2:$B$100,2,0),"")</f>
        <v/>
      </c>
      <c r="U4649" s="127" t="str">
        <f>IFERROR(VLOOKUP(V4649,TRANSPORTE!$A$4:$B$99,2,0),"")</f>
        <v/>
      </c>
      <c r="Y4649" s="127" t="str">
        <f>IFERROR(VLOOKUP(V4649,TRANSPORTE!$A$4:$C$99,3,0),"")</f>
        <v/>
      </c>
      <c r="Z4649" s="127" t="str">
        <f>IFERROR(VLOOKUP(V4649,TRANSPORTE!$A$4:$D$99,4,0),"")</f>
        <v/>
      </c>
      <c r="AA4649" s="127" t="str">
        <f>IFERROR(VLOOKUP(V4649,TRANSPORTE!$A$4:$E$99,5,0),"")</f>
        <v/>
      </c>
      <c r="AB4649" s="127" t="str">
        <f t="shared" si="525"/>
        <v/>
      </c>
      <c r="AC4649" s="127" t="str">
        <f t="shared" si="524"/>
        <v/>
      </c>
      <c r="AE4649" s="132" t="str">
        <f t="shared" si="522"/>
        <v/>
      </c>
      <c r="AH4649" s="127" t="str">
        <f t="shared" si="521"/>
        <v/>
      </c>
    </row>
    <row r="4650" spans="2:34" x14ac:dyDescent="0.3">
      <c r="B4650" s="127" t="str">
        <f t="shared" si="519"/>
        <v/>
      </c>
      <c r="C4650" s="127" t="str">
        <f t="shared" si="520"/>
        <v/>
      </c>
      <c r="E4650" s="159"/>
      <c r="F4650" s="148" t="str">
        <f>IFERROR(VLOOKUP(CONCATENATE(G4650,E4650),LOTES!$A$6:$D$1002,4,0),"")</f>
        <v/>
      </c>
      <c r="H4650" s="136" t="str">
        <f>IFERROR(VLOOKUP(CONCATENATE(G4650,E4650),LOTES!$A$6:$F$1000,6,0),"")</f>
        <v/>
      </c>
      <c r="I4650" s="132" t="str">
        <f t="shared" si="523"/>
        <v/>
      </c>
      <c r="R4650" s="132" t="str">
        <f>IFERROR(VLOOKUP(Q4650,PROVEEDORES!$A$2:$B$100,2,0),"")</f>
        <v/>
      </c>
      <c r="U4650" s="127" t="str">
        <f>IFERROR(VLOOKUP(V4650,TRANSPORTE!$A$4:$B$99,2,0),"")</f>
        <v/>
      </c>
      <c r="Y4650" s="127" t="str">
        <f>IFERROR(VLOOKUP(V4650,TRANSPORTE!$A$4:$C$99,3,0),"")</f>
        <v/>
      </c>
      <c r="Z4650" s="127" t="str">
        <f>IFERROR(VLOOKUP(V4650,TRANSPORTE!$A$4:$D$99,4,0),"")</f>
        <v/>
      </c>
      <c r="AA4650" s="127" t="str">
        <f>IFERROR(VLOOKUP(V4650,TRANSPORTE!$A$4:$E$99,5,0),"")</f>
        <v/>
      </c>
      <c r="AB4650" s="127" t="str">
        <f t="shared" si="525"/>
        <v/>
      </c>
      <c r="AC4650" s="127" t="str">
        <f t="shared" si="524"/>
        <v/>
      </c>
      <c r="AE4650" s="132" t="str">
        <f t="shared" si="522"/>
        <v/>
      </c>
      <c r="AH4650" s="127" t="str">
        <f t="shared" si="521"/>
        <v/>
      </c>
    </row>
    <row r="4651" spans="2:34" x14ac:dyDescent="0.3">
      <c r="B4651" s="127" t="str">
        <f t="shared" si="519"/>
        <v/>
      </c>
      <c r="C4651" s="127" t="str">
        <f t="shared" si="520"/>
        <v/>
      </c>
      <c r="E4651" s="159"/>
      <c r="F4651" s="148" t="str">
        <f>IFERROR(VLOOKUP(CONCATENATE(G4651,E4651),LOTES!$A$6:$D$1002,4,0),"")</f>
        <v/>
      </c>
      <c r="H4651" s="136" t="str">
        <f>IFERROR(VLOOKUP(CONCATENATE(G4651,E4651),LOTES!$A$6:$F$1000,6,0),"")</f>
        <v/>
      </c>
      <c r="I4651" s="132" t="str">
        <f t="shared" si="523"/>
        <v/>
      </c>
      <c r="R4651" s="132" t="str">
        <f>IFERROR(VLOOKUP(Q4651,PROVEEDORES!$A$2:$B$100,2,0),"")</f>
        <v/>
      </c>
      <c r="U4651" s="127" t="str">
        <f>IFERROR(VLOOKUP(V4651,TRANSPORTE!$A$4:$B$99,2,0),"")</f>
        <v/>
      </c>
      <c r="Y4651" s="127" t="str">
        <f>IFERROR(VLOOKUP(V4651,TRANSPORTE!$A$4:$C$99,3,0),"")</f>
        <v/>
      </c>
      <c r="Z4651" s="127" t="str">
        <f>IFERROR(VLOOKUP(V4651,TRANSPORTE!$A$4:$D$99,4,0),"")</f>
        <v/>
      </c>
      <c r="AA4651" s="127" t="str">
        <f>IFERROR(VLOOKUP(V4651,TRANSPORTE!$A$4:$E$99,5,0),"")</f>
        <v/>
      </c>
      <c r="AB4651" s="127" t="str">
        <f t="shared" si="525"/>
        <v/>
      </c>
      <c r="AC4651" s="127" t="str">
        <f t="shared" si="524"/>
        <v/>
      </c>
      <c r="AE4651" s="132" t="str">
        <f t="shared" si="522"/>
        <v/>
      </c>
      <c r="AH4651" s="127" t="str">
        <f t="shared" si="521"/>
        <v/>
      </c>
    </row>
    <row r="4652" spans="2:34" x14ac:dyDescent="0.3">
      <c r="B4652" s="127" t="str">
        <f t="shared" si="519"/>
        <v/>
      </c>
      <c r="C4652" s="127" t="str">
        <f t="shared" si="520"/>
        <v/>
      </c>
      <c r="E4652" s="159"/>
      <c r="F4652" s="148" t="str">
        <f>IFERROR(VLOOKUP(CONCATENATE(G4652,E4652),LOTES!$A$6:$D$1002,4,0),"")</f>
        <v/>
      </c>
      <c r="H4652" s="136" t="str">
        <f>IFERROR(VLOOKUP(CONCATENATE(G4652,E4652),LOTES!$A$6:$F$1000,6,0),"")</f>
        <v/>
      </c>
      <c r="I4652" s="132" t="str">
        <f t="shared" si="523"/>
        <v/>
      </c>
      <c r="R4652" s="132" t="str">
        <f>IFERROR(VLOOKUP(Q4652,PROVEEDORES!$A$2:$B$100,2,0),"")</f>
        <v/>
      </c>
      <c r="U4652" s="127" t="str">
        <f>IFERROR(VLOOKUP(V4652,TRANSPORTE!$A$4:$B$99,2,0),"")</f>
        <v/>
      </c>
      <c r="Y4652" s="127" t="str">
        <f>IFERROR(VLOOKUP(V4652,TRANSPORTE!$A$4:$C$99,3,0),"")</f>
        <v/>
      </c>
      <c r="Z4652" s="127" t="str">
        <f>IFERROR(VLOOKUP(V4652,TRANSPORTE!$A$4:$D$99,4,0),"")</f>
        <v/>
      </c>
      <c r="AA4652" s="127" t="str">
        <f>IFERROR(VLOOKUP(V4652,TRANSPORTE!$A$4:$E$99,5,0),"")</f>
        <v/>
      </c>
      <c r="AB4652" s="127" t="str">
        <f t="shared" si="525"/>
        <v/>
      </c>
      <c r="AC4652" s="127" t="str">
        <f t="shared" si="524"/>
        <v/>
      </c>
      <c r="AE4652" s="132" t="str">
        <f t="shared" si="522"/>
        <v/>
      </c>
      <c r="AH4652" s="127" t="str">
        <f t="shared" si="521"/>
        <v/>
      </c>
    </row>
    <row r="4653" spans="2:34" x14ac:dyDescent="0.3">
      <c r="B4653" s="127" t="str">
        <f t="shared" si="519"/>
        <v/>
      </c>
      <c r="C4653" s="127" t="str">
        <f t="shared" si="520"/>
        <v/>
      </c>
      <c r="E4653" s="159"/>
      <c r="F4653" s="148" t="str">
        <f>IFERROR(VLOOKUP(CONCATENATE(G4653,E4653),LOTES!$A$6:$D$1002,4,0),"")</f>
        <v/>
      </c>
      <c r="H4653" s="136" t="str">
        <f>IFERROR(VLOOKUP(CONCATENATE(G4653,E4653),LOTES!$A$6:$F$1000,6,0),"")</f>
        <v/>
      </c>
      <c r="I4653" s="132" t="str">
        <f t="shared" si="523"/>
        <v/>
      </c>
      <c r="R4653" s="132" t="str">
        <f>IFERROR(VLOOKUP(Q4653,PROVEEDORES!$A$2:$B$100,2,0),"")</f>
        <v/>
      </c>
      <c r="U4653" s="127" t="str">
        <f>IFERROR(VLOOKUP(V4653,TRANSPORTE!$A$4:$B$99,2,0),"")</f>
        <v/>
      </c>
      <c r="Y4653" s="127" t="str">
        <f>IFERROR(VLOOKUP(V4653,TRANSPORTE!$A$4:$C$99,3,0),"")</f>
        <v/>
      </c>
      <c r="Z4653" s="127" t="str">
        <f>IFERROR(VLOOKUP(V4653,TRANSPORTE!$A$4:$D$99,4,0),"")</f>
        <v/>
      </c>
      <c r="AA4653" s="127" t="str">
        <f>IFERROR(VLOOKUP(V4653,TRANSPORTE!$A$4:$E$99,5,0),"")</f>
        <v/>
      </c>
      <c r="AB4653" s="127" t="str">
        <f t="shared" si="525"/>
        <v/>
      </c>
      <c r="AC4653" s="127" t="str">
        <f t="shared" si="524"/>
        <v/>
      </c>
      <c r="AE4653" s="132" t="str">
        <f t="shared" si="522"/>
        <v/>
      </c>
      <c r="AH4653" s="127" t="str">
        <f t="shared" si="521"/>
        <v/>
      </c>
    </row>
    <row r="4654" spans="2:34" x14ac:dyDescent="0.3">
      <c r="B4654" s="127" t="str">
        <f t="shared" si="519"/>
        <v/>
      </c>
      <c r="C4654" s="127" t="str">
        <f t="shared" si="520"/>
        <v/>
      </c>
      <c r="E4654" s="159"/>
      <c r="F4654" s="148" t="str">
        <f>IFERROR(VLOOKUP(CONCATENATE(G4654,E4654),LOTES!$A$6:$D$1002,4,0),"")</f>
        <v/>
      </c>
      <c r="H4654" s="136" t="str">
        <f>IFERROR(VLOOKUP(CONCATENATE(G4654,E4654),LOTES!$A$6:$F$1000,6,0),"")</f>
        <v/>
      </c>
      <c r="I4654" s="132" t="str">
        <f t="shared" si="523"/>
        <v/>
      </c>
      <c r="R4654" s="132" t="str">
        <f>IFERROR(VLOOKUP(Q4654,PROVEEDORES!$A$2:$B$100,2,0),"")</f>
        <v/>
      </c>
      <c r="U4654" s="127" t="str">
        <f>IFERROR(VLOOKUP(V4654,TRANSPORTE!$A$4:$B$99,2,0),"")</f>
        <v/>
      </c>
      <c r="Y4654" s="127" t="str">
        <f>IFERROR(VLOOKUP(V4654,TRANSPORTE!$A$4:$C$99,3,0),"")</f>
        <v/>
      </c>
      <c r="Z4654" s="127" t="str">
        <f>IFERROR(VLOOKUP(V4654,TRANSPORTE!$A$4:$D$99,4,0),"")</f>
        <v/>
      </c>
      <c r="AA4654" s="127" t="str">
        <f>IFERROR(VLOOKUP(V4654,TRANSPORTE!$A$4:$E$99,5,0),"")</f>
        <v/>
      </c>
      <c r="AB4654" s="127" t="str">
        <f t="shared" si="525"/>
        <v/>
      </c>
      <c r="AC4654" s="127" t="str">
        <f t="shared" si="524"/>
        <v/>
      </c>
      <c r="AE4654" s="132" t="str">
        <f t="shared" si="522"/>
        <v/>
      </c>
      <c r="AH4654" s="127" t="str">
        <f t="shared" si="521"/>
        <v/>
      </c>
    </row>
    <row r="4655" spans="2:34" x14ac:dyDescent="0.3">
      <c r="B4655" s="127" t="str">
        <f t="shared" si="519"/>
        <v/>
      </c>
      <c r="C4655" s="127" t="str">
        <f t="shared" si="520"/>
        <v/>
      </c>
      <c r="E4655" s="159"/>
      <c r="F4655" s="148" t="str">
        <f>IFERROR(VLOOKUP(CONCATENATE(G4655,E4655),LOTES!$A$6:$D$1002,4,0),"")</f>
        <v/>
      </c>
      <c r="H4655" s="136" t="str">
        <f>IFERROR(VLOOKUP(CONCATENATE(G4655,E4655),LOTES!$A$6:$F$1000,6,0),"")</f>
        <v/>
      </c>
      <c r="I4655" s="132" t="str">
        <f t="shared" si="523"/>
        <v/>
      </c>
      <c r="R4655" s="132" t="str">
        <f>IFERROR(VLOOKUP(Q4655,PROVEEDORES!$A$2:$B$100,2,0),"")</f>
        <v/>
      </c>
      <c r="U4655" s="127" t="str">
        <f>IFERROR(VLOOKUP(V4655,TRANSPORTE!$A$4:$B$99,2,0),"")</f>
        <v/>
      </c>
      <c r="Y4655" s="127" t="str">
        <f>IFERROR(VLOOKUP(V4655,TRANSPORTE!$A$4:$C$99,3,0),"")</f>
        <v/>
      </c>
      <c r="Z4655" s="127" t="str">
        <f>IFERROR(VLOOKUP(V4655,TRANSPORTE!$A$4:$D$99,4,0),"")</f>
        <v/>
      </c>
      <c r="AA4655" s="127" t="str">
        <f>IFERROR(VLOOKUP(V4655,TRANSPORTE!$A$4:$E$99,5,0),"")</f>
        <v/>
      </c>
      <c r="AB4655" s="127" t="str">
        <f t="shared" si="525"/>
        <v/>
      </c>
      <c r="AC4655" s="127" t="str">
        <f t="shared" si="524"/>
        <v/>
      </c>
      <c r="AE4655" s="132" t="str">
        <f t="shared" si="522"/>
        <v/>
      </c>
      <c r="AH4655" s="127" t="str">
        <f t="shared" si="521"/>
        <v/>
      </c>
    </row>
    <row r="4656" spans="2:34" x14ac:dyDescent="0.3">
      <c r="B4656" s="127" t="str">
        <f t="shared" si="519"/>
        <v/>
      </c>
      <c r="C4656" s="127" t="str">
        <f t="shared" si="520"/>
        <v/>
      </c>
      <c r="E4656" s="159"/>
      <c r="F4656" s="148" t="str">
        <f>IFERROR(VLOOKUP(CONCATENATE(G4656,E4656),LOTES!$A$6:$D$1002,4,0),"")</f>
        <v/>
      </c>
      <c r="H4656" s="136" t="str">
        <f>IFERROR(VLOOKUP(CONCATENATE(G4656,E4656),LOTES!$A$6:$F$1000,6,0),"")</f>
        <v/>
      </c>
      <c r="I4656" s="132" t="str">
        <f t="shared" si="523"/>
        <v/>
      </c>
      <c r="R4656" s="132" t="str">
        <f>IFERROR(VLOOKUP(Q4656,PROVEEDORES!$A$2:$B$100,2,0),"")</f>
        <v/>
      </c>
      <c r="U4656" s="127" t="str">
        <f>IFERROR(VLOOKUP(V4656,TRANSPORTE!$A$4:$B$99,2,0),"")</f>
        <v/>
      </c>
      <c r="Y4656" s="127" t="str">
        <f>IFERROR(VLOOKUP(V4656,TRANSPORTE!$A$4:$C$99,3,0),"")</f>
        <v/>
      </c>
      <c r="Z4656" s="127" t="str">
        <f>IFERROR(VLOOKUP(V4656,TRANSPORTE!$A$4:$D$99,4,0),"")</f>
        <v/>
      </c>
      <c r="AA4656" s="127" t="str">
        <f>IFERROR(VLOOKUP(V4656,TRANSPORTE!$A$4:$E$99,5,0),"")</f>
        <v/>
      </c>
      <c r="AB4656" s="127" t="str">
        <f t="shared" si="525"/>
        <v/>
      </c>
      <c r="AC4656" s="127" t="str">
        <f t="shared" si="524"/>
        <v/>
      </c>
      <c r="AE4656" s="132" t="str">
        <f t="shared" si="522"/>
        <v/>
      </c>
      <c r="AH4656" s="127" t="str">
        <f t="shared" si="521"/>
        <v/>
      </c>
    </row>
    <row r="4657" spans="2:34" x14ac:dyDescent="0.3">
      <c r="B4657" s="127" t="str">
        <f t="shared" si="519"/>
        <v/>
      </c>
      <c r="C4657" s="127" t="str">
        <f t="shared" si="520"/>
        <v/>
      </c>
      <c r="E4657" s="159"/>
      <c r="F4657" s="148" t="str">
        <f>IFERROR(VLOOKUP(CONCATENATE(G4657,E4657),LOTES!$A$6:$D$1002,4,0),"")</f>
        <v/>
      </c>
      <c r="H4657" s="136" t="str">
        <f>IFERROR(VLOOKUP(CONCATENATE(G4657,E4657),LOTES!$A$6:$F$1000,6,0),"")</f>
        <v/>
      </c>
      <c r="I4657" s="132" t="str">
        <f t="shared" si="523"/>
        <v/>
      </c>
      <c r="R4657" s="132" t="str">
        <f>IFERROR(VLOOKUP(Q4657,PROVEEDORES!$A$2:$B$100,2,0),"")</f>
        <v/>
      </c>
      <c r="U4657" s="127" t="str">
        <f>IFERROR(VLOOKUP(V4657,TRANSPORTE!$A$4:$B$99,2,0),"")</f>
        <v/>
      </c>
      <c r="Y4657" s="127" t="str">
        <f>IFERROR(VLOOKUP(V4657,TRANSPORTE!$A$4:$C$99,3,0),"")</f>
        <v/>
      </c>
      <c r="Z4657" s="127" t="str">
        <f>IFERROR(VLOOKUP(V4657,TRANSPORTE!$A$4:$D$99,4,0),"")</f>
        <v/>
      </c>
      <c r="AA4657" s="127" t="str">
        <f>IFERROR(VLOOKUP(V4657,TRANSPORTE!$A$4:$E$99,5,0),"")</f>
        <v/>
      </c>
      <c r="AB4657" s="127" t="str">
        <f t="shared" si="525"/>
        <v/>
      </c>
      <c r="AC4657" s="127" t="str">
        <f t="shared" si="524"/>
        <v/>
      </c>
      <c r="AE4657" s="132" t="str">
        <f t="shared" si="522"/>
        <v/>
      </c>
      <c r="AH4657" s="127" t="str">
        <f t="shared" si="521"/>
        <v/>
      </c>
    </row>
    <row r="4658" spans="2:34" x14ac:dyDescent="0.3">
      <c r="B4658" s="127" t="str">
        <f t="shared" si="519"/>
        <v/>
      </c>
      <c r="C4658" s="127" t="str">
        <f t="shared" si="520"/>
        <v/>
      </c>
      <c r="E4658" s="159"/>
      <c r="F4658" s="148" t="str">
        <f>IFERROR(VLOOKUP(CONCATENATE(G4658,E4658),LOTES!$A$6:$D$1002,4,0),"")</f>
        <v/>
      </c>
      <c r="H4658" s="136" t="str">
        <f>IFERROR(VLOOKUP(CONCATENATE(G4658,E4658),LOTES!$A$6:$F$1000,6,0),"")</f>
        <v/>
      </c>
      <c r="I4658" s="132" t="str">
        <f t="shared" si="523"/>
        <v/>
      </c>
      <c r="R4658" s="132" t="str">
        <f>IFERROR(VLOOKUP(Q4658,PROVEEDORES!$A$2:$B$100,2,0),"")</f>
        <v/>
      </c>
      <c r="U4658" s="127" t="str">
        <f>IFERROR(VLOOKUP(V4658,TRANSPORTE!$A$4:$B$99,2,0),"")</f>
        <v/>
      </c>
      <c r="Y4658" s="127" t="str">
        <f>IFERROR(VLOOKUP(V4658,TRANSPORTE!$A$4:$C$99,3,0),"")</f>
        <v/>
      </c>
      <c r="Z4658" s="127" t="str">
        <f>IFERROR(VLOOKUP(V4658,TRANSPORTE!$A$4:$D$99,4,0),"")</f>
        <v/>
      </c>
      <c r="AA4658" s="127" t="str">
        <f>IFERROR(VLOOKUP(V4658,TRANSPORTE!$A$4:$E$99,5,0),"")</f>
        <v/>
      </c>
      <c r="AB4658" s="127" t="str">
        <f t="shared" si="525"/>
        <v/>
      </c>
      <c r="AC4658" s="127" t="str">
        <f t="shared" si="524"/>
        <v/>
      </c>
      <c r="AE4658" s="132" t="str">
        <f t="shared" si="522"/>
        <v/>
      </c>
      <c r="AH4658" s="127" t="str">
        <f t="shared" si="521"/>
        <v/>
      </c>
    </row>
    <row r="4659" spans="2:34" x14ac:dyDescent="0.3">
      <c r="B4659" s="127" t="str">
        <f t="shared" si="519"/>
        <v/>
      </c>
      <c r="C4659" s="127" t="str">
        <f t="shared" si="520"/>
        <v/>
      </c>
      <c r="E4659" s="159"/>
      <c r="F4659" s="148" t="str">
        <f>IFERROR(VLOOKUP(CONCATENATE(G4659,E4659),LOTES!$A$6:$D$1002,4,0),"")</f>
        <v/>
      </c>
      <c r="H4659" s="136" t="str">
        <f>IFERROR(VLOOKUP(CONCATENATE(G4659,E4659),LOTES!$A$6:$F$1000,6,0),"")</f>
        <v/>
      </c>
      <c r="I4659" s="132" t="str">
        <f t="shared" si="523"/>
        <v/>
      </c>
      <c r="R4659" s="132" t="str">
        <f>IFERROR(VLOOKUP(Q4659,PROVEEDORES!$A$2:$B$100,2,0),"")</f>
        <v/>
      </c>
      <c r="U4659" s="127" t="str">
        <f>IFERROR(VLOOKUP(V4659,TRANSPORTE!$A$4:$B$99,2,0),"")</f>
        <v/>
      </c>
      <c r="Y4659" s="127" t="str">
        <f>IFERROR(VLOOKUP(V4659,TRANSPORTE!$A$4:$C$99,3,0),"")</f>
        <v/>
      </c>
      <c r="Z4659" s="127" t="str">
        <f>IFERROR(VLOOKUP(V4659,TRANSPORTE!$A$4:$D$99,4,0),"")</f>
        <v/>
      </c>
      <c r="AA4659" s="127" t="str">
        <f>IFERROR(VLOOKUP(V4659,TRANSPORTE!$A$4:$E$99,5,0),"")</f>
        <v/>
      </c>
      <c r="AB4659" s="127" t="str">
        <f t="shared" si="525"/>
        <v/>
      </c>
      <c r="AC4659" s="127" t="str">
        <f t="shared" si="524"/>
        <v/>
      </c>
      <c r="AE4659" s="132" t="str">
        <f t="shared" si="522"/>
        <v/>
      </c>
      <c r="AH4659" s="127" t="str">
        <f t="shared" si="521"/>
        <v/>
      </c>
    </row>
    <row r="4660" spans="2:34" x14ac:dyDescent="0.3">
      <c r="B4660" s="127" t="str">
        <f t="shared" si="519"/>
        <v/>
      </c>
      <c r="C4660" s="127" t="str">
        <f t="shared" si="520"/>
        <v/>
      </c>
      <c r="E4660" s="159"/>
      <c r="F4660" s="148" t="str">
        <f>IFERROR(VLOOKUP(CONCATENATE(G4660,E4660),LOTES!$A$6:$D$1002,4,0),"")</f>
        <v/>
      </c>
      <c r="H4660" s="136" t="str">
        <f>IFERROR(VLOOKUP(CONCATENATE(G4660,E4660),LOTES!$A$6:$F$1000,6,0),"")</f>
        <v/>
      </c>
      <c r="I4660" s="132" t="str">
        <f t="shared" si="523"/>
        <v/>
      </c>
      <c r="R4660" s="132" t="str">
        <f>IFERROR(VLOOKUP(Q4660,PROVEEDORES!$A$2:$B$100,2,0),"")</f>
        <v/>
      </c>
      <c r="U4660" s="127" t="str">
        <f>IFERROR(VLOOKUP(V4660,TRANSPORTE!$A$4:$B$99,2,0),"")</f>
        <v/>
      </c>
      <c r="Y4660" s="127" t="str">
        <f>IFERROR(VLOOKUP(V4660,TRANSPORTE!$A$4:$C$99,3,0),"")</f>
        <v/>
      </c>
      <c r="Z4660" s="127" t="str">
        <f>IFERROR(VLOOKUP(V4660,TRANSPORTE!$A$4:$D$99,4,0),"")</f>
        <v/>
      </c>
      <c r="AA4660" s="127" t="str">
        <f>IFERROR(VLOOKUP(V4660,TRANSPORTE!$A$4:$E$99,5,0),"")</f>
        <v/>
      </c>
      <c r="AB4660" s="127" t="str">
        <f t="shared" si="525"/>
        <v/>
      </c>
      <c r="AC4660" s="127" t="str">
        <f t="shared" si="524"/>
        <v/>
      </c>
      <c r="AE4660" s="132" t="str">
        <f t="shared" si="522"/>
        <v/>
      </c>
      <c r="AH4660" s="127" t="str">
        <f t="shared" si="521"/>
        <v/>
      </c>
    </row>
    <row r="4661" spans="2:34" x14ac:dyDescent="0.3">
      <c r="B4661" s="127" t="str">
        <f t="shared" si="519"/>
        <v/>
      </c>
      <c r="C4661" s="127" t="str">
        <f t="shared" si="520"/>
        <v/>
      </c>
      <c r="E4661" s="159"/>
      <c r="F4661" s="148" t="str">
        <f>IFERROR(VLOOKUP(CONCATENATE(G4661,E4661),LOTES!$A$6:$D$1002,4,0),"")</f>
        <v/>
      </c>
      <c r="H4661" s="136" t="str">
        <f>IFERROR(VLOOKUP(CONCATENATE(G4661,E4661),LOTES!$A$6:$F$1000,6,0),"")</f>
        <v/>
      </c>
      <c r="I4661" s="132" t="str">
        <f t="shared" si="523"/>
        <v/>
      </c>
      <c r="R4661" s="132" t="str">
        <f>IFERROR(VLOOKUP(Q4661,PROVEEDORES!$A$2:$B$100,2,0),"")</f>
        <v/>
      </c>
      <c r="U4661" s="127" t="str">
        <f>IFERROR(VLOOKUP(V4661,TRANSPORTE!$A$4:$B$99,2,0),"")</f>
        <v/>
      </c>
      <c r="Y4661" s="127" t="str">
        <f>IFERROR(VLOOKUP(V4661,TRANSPORTE!$A$4:$C$99,3,0),"")</f>
        <v/>
      </c>
      <c r="Z4661" s="127" t="str">
        <f>IFERROR(VLOOKUP(V4661,TRANSPORTE!$A$4:$D$99,4,0),"")</f>
        <v/>
      </c>
      <c r="AA4661" s="127" t="str">
        <f>IFERROR(VLOOKUP(V4661,TRANSPORTE!$A$4:$E$99,5,0),"")</f>
        <v/>
      </c>
      <c r="AB4661" s="127" t="str">
        <f t="shared" si="525"/>
        <v/>
      </c>
      <c r="AC4661" s="127" t="str">
        <f t="shared" si="524"/>
        <v/>
      </c>
      <c r="AE4661" s="132" t="str">
        <f t="shared" si="522"/>
        <v/>
      </c>
      <c r="AH4661" s="127" t="str">
        <f t="shared" si="521"/>
        <v/>
      </c>
    </row>
    <row r="4662" spans="2:34" x14ac:dyDescent="0.3">
      <c r="B4662" s="127" t="str">
        <f t="shared" si="519"/>
        <v/>
      </c>
      <c r="C4662" s="127" t="str">
        <f t="shared" si="520"/>
        <v/>
      </c>
      <c r="E4662" s="159"/>
      <c r="F4662" s="148" t="str">
        <f>IFERROR(VLOOKUP(CONCATENATE(G4662,E4662),LOTES!$A$6:$D$1002,4,0),"")</f>
        <v/>
      </c>
      <c r="H4662" s="136" t="str">
        <f>IFERROR(VLOOKUP(CONCATENATE(G4662,E4662),LOTES!$A$6:$F$1000,6,0),"")</f>
        <v/>
      </c>
      <c r="I4662" s="132" t="str">
        <f t="shared" si="523"/>
        <v/>
      </c>
      <c r="R4662" s="132" t="str">
        <f>IFERROR(VLOOKUP(Q4662,PROVEEDORES!$A$2:$B$100,2,0),"")</f>
        <v/>
      </c>
      <c r="U4662" s="127" t="str">
        <f>IFERROR(VLOOKUP(V4662,TRANSPORTE!$A$4:$B$99,2,0),"")</f>
        <v/>
      </c>
      <c r="Y4662" s="127" t="str">
        <f>IFERROR(VLOOKUP(V4662,TRANSPORTE!$A$4:$C$99,3,0),"")</f>
        <v/>
      </c>
      <c r="Z4662" s="127" t="str">
        <f>IFERROR(VLOOKUP(V4662,TRANSPORTE!$A$4:$D$99,4,0),"")</f>
        <v/>
      </c>
      <c r="AA4662" s="127" t="str">
        <f>IFERROR(VLOOKUP(V4662,TRANSPORTE!$A$4:$E$99,5,0),"")</f>
        <v/>
      </c>
      <c r="AB4662" s="127" t="str">
        <f t="shared" si="525"/>
        <v/>
      </c>
      <c r="AC4662" s="127" t="str">
        <f t="shared" si="524"/>
        <v/>
      </c>
      <c r="AE4662" s="132" t="str">
        <f t="shared" si="522"/>
        <v/>
      </c>
      <c r="AH4662" s="127" t="str">
        <f t="shared" si="521"/>
        <v/>
      </c>
    </row>
    <row r="4663" spans="2:34" x14ac:dyDescent="0.3">
      <c r="B4663" s="127" t="str">
        <f t="shared" si="519"/>
        <v/>
      </c>
      <c r="C4663" s="127" t="str">
        <f t="shared" si="520"/>
        <v/>
      </c>
      <c r="E4663" s="159"/>
      <c r="F4663" s="148" t="str">
        <f>IFERROR(VLOOKUP(CONCATENATE(G4663,E4663),LOTES!$A$6:$D$1002,4,0),"")</f>
        <v/>
      </c>
      <c r="H4663" s="136" t="str">
        <f>IFERROR(VLOOKUP(CONCATENATE(G4663,E4663),LOTES!$A$6:$F$1000,6,0),"")</f>
        <v/>
      </c>
      <c r="I4663" s="132" t="str">
        <f t="shared" si="523"/>
        <v/>
      </c>
      <c r="R4663" s="132" t="str">
        <f>IFERROR(VLOOKUP(Q4663,PROVEEDORES!$A$2:$B$100,2,0),"")</f>
        <v/>
      </c>
      <c r="U4663" s="127" t="str">
        <f>IFERROR(VLOOKUP(V4663,TRANSPORTE!$A$4:$B$99,2,0),"")</f>
        <v/>
      </c>
      <c r="Y4663" s="127" t="str">
        <f>IFERROR(VLOOKUP(V4663,TRANSPORTE!$A$4:$C$99,3,0),"")</f>
        <v/>
      </c>
      <c r="Z4663" s="127" t="str">
        <f>IFERROR(VLOOKUP(V4663,TRANSPORTE!$A$4:$D$99,4,0),"")</f>
        <v/>
      </c>
      <c r="AA4663" s="127" t="str">
        <f>IFERROR(VLOOKUP(V4663,TRANSPORTE!$A$4:$E$99,5,0),"")</f>
        <v/>
      </c>
      <c r="AB4663" s="127" t="str">
        <f t="shared" si="525"/>
        <v/>
      </c>
      <c r="AC4663" s="127" t="str">
        <f t="shared" si="524"/>
        <v/>
      </c>
      <c r="AE4663" s="132" t="str">
        <f t="shared" si="522"/>
        <v/>
      </c>
      <c r="AH4663" s="127" t="str">
        <f t="shared" si="521"/>
        <v/>
      </c>
    </row>
    <row r="4664" spans="2:34" x14ac:dyDescent="0.3">
      <c r="B4664" s="127" t="str">
        <f t="shared" si="519"/>
        <v/>
      </c>
      <c r="C4664" s="127" t="str">
        <f t="shared" si="520"/>
        <v/>
      </c>
      <c r="E4664" s="159"/>
      <c r="F4664" s="148" t="str">
        <f>IFERROR(VLOOKUP(CONCATENATE(G4664,E4664),LOTES!$A$6:$D$1002,4,0),"")</f>
        <v/>
      </c>
      <c r="H4664" s="136" t="str">
        <f>IFERROR(VLOOKUP(CONCATENATE(G4664,E4664),LOTES!$A$6:$F$1000,6,0),"")</f>
        <v/>
      </c>
      <c r="I4664" s="132" t="str">
        <f t="shared" si="523"/>
        <v/>
      </c>
      <c r="R4664" s="132" t="str">
        <f>IFERROR(VLOOKUP(Q4664,PROVEEDORES!$A$2:$B$100,2,0),"")</f>
        <v/>
      </c>
      <c r="U4664" s="127" t="str">
        <f>IFERROR(VLOOKUP(V4664,TRANSPORTE!$A$4:$B$99,2,0),"")</f>
        <v/>
      </c>
      <c r="Y4664" s="127" t="str">
        <f>IFERROR(VLOOKUP(V4664,TRANSPORTE!$A$4:$C$99,3,0),"")</f>
        <v/>
      </c>
      <c r="Z4664" s="127" t="str">
        <f>IFERROR(VLOOKUP(V4664,TRANSPORTE!$A$4:$D$99,4,0),"")</f>
        <v/>
      </c>
      <c r="AA4664" s="127" t="str">
        <f>IFERROR(VLOOKUP(V4664,TRANSPORTE!$A$4:$E$99,5,0),"")</f>
        <v/>
      </c>
      <c r="AB4664" s="127" t="str">
        <f t="shared" si="525"/>
        <v/>
      </c>
      <c r="AC4664" s="127" t="str">
        <f t="shared" si="524"/>
        <v/>
      </c>
      <c r="AE4664" s="132" t="str">
        <f t="shared" si="522"/>
        <v/>
      </c>
      <c r="AH4664" s="127" t="str">
        <f t="shared" si="521"/>
        <v/>
      </c>
    </row>
    <row r="4665" spans="2:34" x14ac:dyDescent="0.3">
      <c r="B4665" s="127" t="str">
        <f t="shared" si="519"/>
        <v/>
      </c>
      <c r="C4665" s="127" t="str">
        <f t="shared" si="520"/>
        <v/>
      </c>
      <c r="E4665" s="159"/>
      <c r="F4665" s="148" t="str">
        <f>IFERROR(VLOOKUP(CONCATENATE(G4665,E4665),LOTES!$A$6:$D$1002,4,0),"")</f>
        <v/>
      </c>
      <c r="H4665" s="136" t="str">
        <f>IFERROR(VLOOKUP(CONCATENATE(G4665,E4665),LOTES!$A$6:$F$1000,6,0),"")</f>
        <v/>
      </c>
      <c r="I4665" s="132" t="str">
        <f t="shared" si="523"/>
        <v/>
      </c>
      <c r="R4665" s="132" t="str">
        <f>IFERROR(VLOOKUP(Q4665,PROVEEDORES!$A$2:$B$100,2,0),"")</f>
        <v/>
      </c>
      <c r="U4665" s="127" t="str">
        <f>IFERROR(VLOOKUP(V4665,TRANSPORTE!$A$4:$B$99,2,0),"")</f>
        <v/>
      </c>
      <c r="Y4665" s="127" t="str">
        <f>IFERROR(VLOOKUP(V4665,TRANSPORTE!$A$4:$C$99,3,0),"")</f>
        <v/>
      </c>
      <c r="Z4665" s="127" t="str">
        <f>IFERROR(VLOOKUP(V4665,TRANSPORTE!$A$4:$D$99,4,0),"")</f>
        <v/>
      </c>
      <c r="AA4665" s="127" t="str">
        <f>IFERROR(VLOOKUP(V4665,TRANSPORTE!$A$4:$E$99,5,0),"")</f>
        <v/>
      </c>
      <c r="AB4665" s="127" t="str">
        <f t="shared" si="525"/>
        <v/>
      </c>
      <c r="AC4665" s="127" t="str">
        <f t="shared" si="524"/>
        <v/>
      </c>
      <c r="AE4665" s="132" t="str">
        <f t="shared" si="522"/>
        <v/>
      </c>
      <c r="AH4665" s="127" t="str">
        <f t="shared" si="521"/>
        <v/>
      </c>
    </row>
    <row r="4666" spans="2:34" x14ac:dyDescent="0.3">
      <c r="B4666" s="127" t="str">
        <f t="shared" si="519"/>
        <v/>
      </c>
      <c r="C4666" s="127" t="str">
        <f t="shared" si="520"/>
        <v/>
      </c>
      <c r="E4666" s="159"/>
      <c r="F4666" s="148" t="str">
        <f>IFERROR(VLOOKUP(CONCATENATE(G4666,E4666),LOTES!$A$6:$D$1002,4,0),"")</f>
        <v/>
      </c>
      <c r="H4666" s="136" t="str">
        <f>IFERROR(VLOOKUP(CONCATENATE(G4666,E4666),LOTES!$A$6:$F$1000,6,0),"")</f>
        <v/>
      </c>
      <c r="I4666" s="132" t="str">
        <f t="shared" si="523"/>
        <v/>
      </c>
      <c r="R4666" s="132" t="str">
        <f>IFERROR(VLOOKUP(Q4666,PROVEEDORES!$A$2:$B$100,2,0),"")</f>
        <v/>
      </c>
      <c r="U4666" s="127" t="str">
        <f>IFERROR(VLOOKUP(V4666,TRANSPORTE!$A$4:$B$99,2,0),"")</f>
        <v/>
      </c>
      <c r="Y4666" s="127" t="str">
        <f>IFERROR(VLOOKUP(V4666,TRANSPORTE!$A$4:$C$99,3,0),"")</f>
        <v/>
      </c>
      <c r="Z4666" s="127" t="str">
        <f>IFERROR(VLOOKUP(V4666,TRANSPORTE!$A$4:$D$99,4,0),"")</f>
        <v/>
      </c>
      <c r="AA4666" s="127" t="str">
        <f>IFERROR(VLOOKUP(V4666,TRANSPORTE!$A$4:$E$99,5,0),"")</f>
        <v/>
      </c>
      <c r="AB4666" s="127" t="str">
        <f t="shared" si="525"/>
        <v/>
      </c>
      <c r="AC4666" s="127" t="str">
        <f t="shared" si="524"/>
        <v/>
      </c>
      <c r="AE4666" s="132" t="str">
        <f t="shared" si="522"/>
        <v/>
      </c>
      <c r="AH4666" s="127" t="str">
        <f t="shared" si="521"/>
        <v/>
      </c>
    </row>
    <row r="4667" spans="2:34" x14ac:dyDescent="0.3">
      <c r="B4667" s="127" t="str">
        <f t="shared" si="519"/>
        <v/>
      </c>
      <c r="C4667" s="127" t="str">
        <f t="shared" si="520"/>
        <v/>
      </c>
      <c r="E4667" s="159"/>
      <c r="F4667" s="148" t="str">
        <f>IFERROR(VLOOKUP(CONCATENATE(G4667,E4667),LOTES!$A$6:$D$1002,4,0),"")</f>
        <v/>
      </c>
      <c r="H4667" s="136" t="str">
        <f>IFERROR(VLOOKUP(CONCATENATE(G4667,E4667),LOTES!$A$6:$F$1000,6,0),"")</f>
        <v/>
      </c>
      <c r="I4667" s="132" t="str">
        <f t="shared" si="523"/>
        <v/>
      </c>
      <c r="R4667" s="132" t="str">
        <f>IFERROR(VLOOKUP(Q4667,PROVEEDORES!$A$2:$B$100,2,0),"")</f>
        <v/>
      </c>
      <c r="U4667" s="127" t="str">
        <f>IFERROR(VLOOKUP(V4667,TRANSPORTE!$A$4:$B$99,2,0),"")</f>
        <v/>
      </c>
      <c r="Y4667" s="127" t="str">
        <f>IFERROR(VLOOKUP(V4667,TRANSPORTE!$A$4:$C$99,3,0),"")</f>
        <v/>
      </c>
      <c r="Z4667" s="127" t="str">
        <f>IFERROR(VLOOKUP(V4667,TRANSPORTE!$A$4:$D$99,4,0),"")</f>
        <v/>
      </c>
      <c r="AA4667" s="127" t="str">
        <f>IFERROR(VLOOKUP(V4667,TRANSPORTE!$A$4:$E$99,5,0),"")</f>
        <v/>
      </c>
      <c r="AB4667" s="127" t="str">
        <f t="shared" si="525"/>
        <v/>
      </c>
      <c r="AC4667" s="127" t="str">
        <f t="shared" si="524"/>
        <v/>
      </c>
      <c r="AE4667" s="132" t="str">
        <f t="shared" si="522"/>
        <v/>
      </c>
      <c r="AH4667" s="127" t="str">
        <f t="shared" si="521"/>
        <v/>
      </c>
    </row>
    <row r="4668" spans="2:34" x14ac:dyDescent="0.3">
      <c r="B4668" s="127" t="str">
        <f t="shared" si="519"/>
        <v/>
      </c>
      <c r="C4668" s="127" t="str">
        <f t="shared" si="520"/>
        <v/>
      </c>
      <c r="E4668" s="159"/>
      <c r="F4668" s="148" t="str">
        <f>IFERROR(VLOOKUP(CONCATENATE(G4668,E4668),LOTES!$A$6:$D$1002,4,0),"")</f>
        <v/>
      </c>
      <c r="H4668" s="136" t="str">
        <f>IFERROR(VLOOKUP(CONCATENATE(G4668,E4668),LOTES!$A$6:$F$1000,6,0),"")</f>
        <v/>
      </c>
      <c r="I4668" s="132" t="str">
        <f t="shared" si="523"/>
        <v/>
      </c>
      <c r="R4668" s="132" t="str">
        <f>IFERROR(VLOOKUP(Q4668,PROVEEDORES!$A$2:$B$100,2,0),"")</f>
        <v/>
      </c>
      <c r="U4668" s="127" t="str">
        <f>IFERROR(VLOOKUP(V4668,TRANSPORTE!$A$4:$B$99,2,0),"")</f>
        <v/>
      </c>
      <c r="Y4668" s="127" t="str">
        <f>IFERROR(VLOOKUP(V4668,TRANSPORTE!$A$4:$C$99,3,0),"")</f>
        <v/>
      </c>
      <c r="Z4668" s="127" t="str">
        <f>IFERROR(VLOOKUP(V4668,TRANSPORTE!$A$4:$D$99,4,0),"")</f>
        <v/>
      </c>
      <c r="AA4668" s="127" t="str">
        <f>IFERROR(VLOOKUP(V4668,TRANSPORTE!$A$4:$E$99,5,0),"")</f>
        <v/>
      </c>
      <c r="AB4668" s="127" t="str">
        <f t="shared" si="525"/>
        <v/>
      </c>
      <c r="AC4668" s="127" t="str">
        <f t="shared" si="524"/>
        <v/>
      </c>
      <c r="AE4668" s="132" t="str">
        <f t="shared" si="522"/>
        <v/>
      </c>
      <c r="AH4668" s="127" t="str">
        <f t="shared" si="521"/>
        <v/>
      </c>
    </row>
    <row r="4669" spans="2:34" x14ac:dyDescent="0.3">
      <c r="B4669" s="127" t="str">
        <f t="shared" si="519"/>
        <v/>
      </c>
      <c r="C4669" s="127" t="str">
        <f t="shared" si="520"/>
        <v/>
      </c>
      <c r="E4669" s="159"/>
      <c r="F4669" s="148" t="str">
        <f>IFERROR(VLOOKUP(CONCATENATE(G4669,E4669),LOTES!$A$6:$D$1002,4,0),"")</f>
        <v/>
      </c>
      <c r="H4669" s="136" t="str">
        <f>IFERROR(VLOOKUP(CONCATENATE(G4669,E4669),LOTES!$A$6:$F$1000,6,0),"")</f>
        <v/>
      </c>
      <c r="I4669" s="132" t="str">
        <f t="shared" si="523"/>
        <v/>
      </c>
      <c r="R4669" s="132" t="str">
        <f>IFERROR(VLOOKUP(Q4669,PROVEEDORES!$A$2:$B$100,2,0),"")</f>
        <v/>
      </c>
      <c r="U4669" s="127" t="str">
        <f>IFERROR(VLOOKUP(V4669,TRANSPORTE!$A$4:$B$99,2,0),"")</f>
        <v/>
      </c>
      <c r="Y4669" s="127" t="str">
        <f>IFERROR(VLOOKUP(V4669,TRANSPORTE!$A$4:$C$99,3,0),"")</f>
        <v/>
      </c>
      <c r="Z4669" s="127" t="str">
        <f>IFERROR(VLOOKUP(V4669,TRANSPORTE!$A$4:$D$99,4,0),"")</f>
        <v/>
      </c>
      <c r="AA4669" s="127" t="str">
        <f>IFERROR(VLOOKUP(V4669,TRANSPORTE!$A$4:$E$99,5,0),"")</f>
        <v/>
      </c>
      <c r="AB4669" s="127" t="str">
        <f t="shared" si="525"/>
        <v/>
      </c>
      <c r="AC4669" s="127" t="str">
        <f t="shared" si="524"/>
        <v/>
      </c>
      <c r="AE4669" s="132" t="str">
        <f t="shared" si="522"/>
        <v/>
      </c>
      <c r="AH4669" s="127" t="str">
        <f t="shared" si="521"/>
        <v/>
      </c>
    </row>
    <row r="4670" spans="2:34" x14ac:dyDescent="0.3">
      <c r="B4670" s="127" t="str">
        <f t="shared" si="519"/>
        <v/>
      </c>
      <c r="C4670" s="127" t="str">
        <f t="shared" si="520"/>
        <v/>
      </c>
      <c r="E4670" s="159"/>
      <c r="F4670" s="148" t="str">
        <f>IFERROR(VLOOKUP(CONCATENATE(G4670,E4670),LOTES!$A$6:$D$1002,4,0),"")</f>
        <v/>
      </c>
      <c r="H4670" s="136" t="str">
        <f>IFERROR(VLOOKUP(CONCATENATE(G4670,E4670),LOTES!$A$6:$F$1000,6,0),"")</f>
        <v/>
      </c>
      <c r="I4670" s="132" t="str">
        <f t="shared" si="523"/>
        <v/>
      </c>
      <c r="R4670" s="132" t="str">
        <f>IFERROR(VLOOKUP(Q4670,PROVEEDORES!$A$2:$B$100,2,0),"")</f>
        <v/>
      </c>
      <c r="U4670" s="127" t="str">
        <f>IFERROR(VLOOKUP(V4670,TRANSPORTE!$A$4:$B$99,2,0),"")</f>
        <v/>
      </c>
      <c r="Y4670" s="127" t="str">
        <f>IFERROR(VLOOKUP(V4670,TRANSPORTE!$A$4:$C$99,3,0),"")</f>
        <v/>
      </c>
      <c r="Z4670" s="127" t="str">
        <f>IFERROR(VLOOKUP(V4670,TRANSPORTE!$A$4:$D$99,4,0),"")</f>
        <v/>
      </c>
      <c r="AA4670" s="127" t="str">
        <f>IFERROR(VLOOKUP(V4670,TRANSPORTE!$A$4:$E$99,5,0),"")</f>
        <v/>
      </c>
      <c r="AB4670" s="127" t="str">
        <f t="shared" si="525"/>
        <v/>
      </c>
      <c r="AC4670" s="127" t="str">
        <f t="shared" si="524"/>
        <v/>
      </c>
      <c r="AE4670" s="132" t="str">
        <f t="shared" si="522"/>
        <v/>
      </c>
      <c r="AH4670" s="127" t="str">
        <f t="shared" si="521"/>
        <v/>
      </c>
    </row>
    <row r="4671" spans="2:34" x14ac:dyDescent="0.3">
      <c r="B4671" s="127" t="str">
        <f t="shared" ref="B4671:B4734" si="526">CONCATENATE(A4671,AB4671)</f>
        <v/>
      </c>
      <c r="C4671" s="127" t="str">
        <f t="shared" ref="C4671:C4734" si="527">CONCATENATE(N4671,I4671)</f>
        <v/>
      </c>
      <c r="E4671" s="159"/>
      <c r="F4671" s="148" t="str">
        <f>IFERROR(VLOOKUP(CONCATENATE(G4671,E4671),LOTES!$A$6:$D$1002,4,0),"")</f>
        <v/>
      </c>
      <c r="H4671" s="136" t="str">
        <f>IFERROR(VLOOKUP(CONCATENATE(G4671,E4671),LOTES!$A$6:$F$1000,6,0),"")</f>
        <v/>
      </c>
      <c r="I4671" s="132" t="str">
        <f t="shared" si="523"/>
        <v/>
      </c>
      <c r="R4671" s="132" t="str">
        <f>IFERROR(VLOOKUP(Q4671,PROVEEDORES!$A$2:$B$100,2,0),"")</f>
        <v/>
      </c>
      <c r="U4671" s="127" t="str">
        <f>IFERROR(VLOOKUP(V4671,TRANSPORTE!$A$4:$B$99,2,0),"")</f>
        <v/>
      </c>
      <c r="Y4671" s="127" t="str">
        <f>IFERROR(VLOOKUP(V4671,TRANSPORTE!$A$4:$C$99,3,0),"")</f>
        <v/>
      </c>
      <c r="Z4671" s="127" t="str">
        <f>IFERROR(VLOOKUP(V4671,TRANSPORTE!$A$4:$D$99,4,0),"")</f>
        <v/>
      </c>
      <c r="AA4671" s="127" t="str">
        <f>IFERROR(VLOOKUP(V4671,TRANSPORTE!$A$4:$E$99,5,0),"")</f>
        <v/>
      </c>
      <c r="AB4671" s="127" t="str">
        <f t="shared" si="525"/>
        <v/>
      </c>
      <c r="AC4671" s="127" t="str">
        <f t="shared" si="524"/>
        <v/>
      </c>
      <c r="AE4671" s="132" t="str">
        <f t="shared" si="522"/>
        <v/>
      </c>
      <c r="AH4671" s="127" t="str">
        <f t="shared" ref="AH4671:AH4734" si="528">CONCATENATE(N4671,F4671)</f>
        <v/>
      </c>
    </row>
    <row r="4672" spans="2:34" x14ac:dyDescent="0.3">
      <c r="B4672" s="127" t="str">
        <f t="shared" si="526"/>
        <v/>
      </c>
      <c r="C4672" s="127" t="str">
        <f t="shared" si="527"/>
        <v/>
      </c>
      <c r="E4672" s="159"/>
      <c r="F4672" s="148" t="str">
        <f>IFERROR(VLOOKUP(CONCATENATE(G4672,E4672),LOTES!$A$6:$D$1002,4,0),"")</f>
        <v/>
      </c>
      <c r="H4672" s="136" t="str">
        <f>IFERROR(VLOOKUP(CONCATENATE(G4672,E4672),LOTES!$A$6:$F$1000,6,0),"")</f>
        <v/>
      </c>
      <c r="I4672" s="132" t="str">
        <f t="shared" si="523"/>
        <v/>
      </c>
      <c r="R4672" s="132" t="str">
        <f>IFERROR(VLOOKUP(Q4672,PROVEEDORES!$A$2:$B$100,2,0),"")</f>
        <v/>
      </c>
      <c r="U4672" s="127" t="str">
        <f>IFERROR(VLOOKUP(V4672,TRANSPORTE!$A$4:$B$99,2,0),"")</f>
        <v/>
      </c>
      <c r="Y4672" s="127" t="str">
        <f>IFERROR(VLOOKUP(V4672,TRANSPORTE!$A$4:$C$99,3,0),"")</f>
        <v/>
      </c>
      <c r="Z4672" s="127" t="str">
        <f>IFERROR(VLOOKUP(V4672,TRANSPORTE!$A$4:$D$99,4,0),"")</f>
        <v/>
      </c>
      <c r="AA4672" s="127" t="str">
        <f>IFERROR(VLOOKUP(V4672,TRANSPORTE!$A$4:$E$99,5,0),"")</f>
        <v/>
      </c>
      <c r="AB4672" s="127" t="str">
        <f t="shared" si="525"/>
        <v/>
      </c>
      <c r="AC4672" s="127" t="str">
        <f t="shared" si="524"/>
        <v/>
      </c>
      <c r="AE4672" s="132" t="str">
        <f t="shared" si="522"/>
        <v/>
      </c>
      <c r="AH4672" s="127" t="str">
        <f t="shared" si="528"/>
        <v/>
      </c>
    </row>
    <row r="4673" spans="2:34" x14ac:dyDescent="0.3">
      <c r="B4673" s="127" t="str">
        <f t="shared" si="526"/>
        <v/>
      </c>
      <c r="C4673" s="127" t="str">
        <f t="shared" si="527"/>
        <v/>
      </c>
      <c r="E4673" s="159"/>
      <c r="F4673" s="148" t="str">
        <f>IFERROR(VLOOKUP(CONCATENATE(G4673,E4673),LOTES!$A$6:$D$1002,4,0),"")</f>
        <v/>
      </c>
      <c r="H4673" s="136" t="str">
        <f>IFERROR(VLOOKUP(CONCATENATE(G4673,E4673),LOTES!$A$6:$F$1000,6,0),"")</f>
        <v/>
      </c>
      <c r="I4673" s="132" t="str">
        <f t="shared" si="523"/>
        <v/>
      </c>
      <c r="R4673" s="132" t="str">
        <f>IFERROR(VLOOKUP(Q4673,PROVEEDORES!$A$2:$B$100,2,0),"")</f>
        <v/>
      </c>
      <c r="U4673" s="127" t="str">
        <f>IFERROR(VLOOKUP(V4673,TRANSPORTE!$A$4:$B$99,2,0),"")</f>
        <v/>
      </c>
      <c r="Y4673" s="127" t="str">
        <f>IFERROR(VLOOKUP(V4673,TRANSPORTE!$A$4:$C$99,3,0),"")</f>
        <v/>
      </c>
      <c r="Z4673" s="127" t="str">
        <f>IFERROR(VLOOKUP(V4673,TRANSPORTE!$A$4:$D$99,4,0),"")</f>
        <v/>
      </c>
      <c r="AA4673" s="127" t="str">
        <f>IFERROR(VLOOKUP(V4673,TRANSPORTE!$A$4:$E$99,5,0),"")</f>
        <v/>
      </c>
      <c r="AB4673" s="127" t="str">
        <f t="shared" si="525"/>
        <v/>
      </c>
      <c r="AC4673" s="127" t="str">
        <f t="shared" si="524"/>
        <v/>
      </c>
      <c r="AE4673" s="132" t="str">
        <f t="shared" si="522"/>
        <v/>
      </c>
      <c r="AH4673" s="127" t="str">
        <f t="shared" si="528"/>
        <v/>
      </c>
    </row>
    <row r="4674" spans="2:34" x14ac:dyDescent="0.3">
      <c r="B4674" s="127" t="str">
        <f t="shared" si="526"/>
        <v/>
      </c>
      <c r="C4674" s="127" t="str">
        <f t="shared" si="527"/>
        <v/>
      </c>
      <c r="E4674" s="159"/>
      <c r="F4674" s="148" t="str">
        <f>IFERROR(VLOOKUP(CONCATENATE(G4674,E4674),LOTES!$A$6:$D$1002,4,0),"")</f>
        <v/>
      </c>
      <c r="H4674" s="136" t="str">
        <f>IFERROR(VLOOKUP(CONCATENATE(G4674,E4674),LOTES!$A$6:$F$1000,6,0),"")</f>
        <v/>
      </c>
      <c r="I4674" s="132" t="str">
        <f t="shared" si="523"/>
        <v/>
      </c>
      <c r="R4674" s="132" t="str">
        <f>IFERROR(VLOOKUP(Q4674,PROVEEDORES!$A$2:$B$100,2,0),"")</f>
        <v/>
      </c>
      <c r="U4674" s="127" t="str">
        <f>IFERROR(VLOOKUP(V4674,TRANSPORTE!$A$4:$B$99,2,0),"")</f>
        <v/>
      </c>
      <c r="Y4674" s="127" t="str">
        <f>IFERROR(VLOOKUP(V4674,TRANSPORTE!$A$4:$C$99,3,0),"")</f>
        <v/>
      </c>
      <c r="Z4674" s="127" t="str">
        <f>IFERROR(VLOOKUP(V4674,TRANSPORTE!$A$4:$D$99,4,0),"")</f>
        <v/>
      </c>
      <c r="AA4674" s="127" t="str">
        <f>IFERROR(VLOOKUP(V4674,TRANSPORTE!$A$4:$E$99,5,0),"")</f>
        <v/>
      </c>
      <c r="AB4674" s="127" t="str">
        <f t="shared" si="525"/>
        <v/>
      </c>
      <c r="AC4674" s="127" t="str">
        <f t="shared" si="524"/>
        <v/>
      </c>
      <c r="AE4674" s="132" t="str">
        <f t="shared" ref="AE4674:AE4737" si="529">IF(N4674&lt;&gt;"",IF(N4674=N4673,AE4673,AE4673+1),"")</f>
        <v/>
      </c>
      <c r="AH4674" s="127" t="str">
        <f t="shared" si="528"/>
        <v/>
      </c>
    </row>
    <row r="4675" spans="2:34" x14ac:dyDescent="0.3">
      <c r="B4675" s="127" t="str">
        <f t="shared" si="526"/>
        <v/>
      </c>
      <c r="C4675" s="127" t="str">
        <f t="shared" si="527"/>
        <v/>
      </c>
      <c r="E4675" s="159"/>
      <c r="F4675" s="148" t="str">
        <f>IFERROR(VLOOKUP(CONCATENATE(G4675,E4675),LOTES!$A$6:$D$1002,4,0),"")</f>
        <v/>
      </c>
      <c r="H4675" s="136" t="str">
        <f>IFERROR(VLOOKUP(CONCATENATE(G4675,E4675),LOTES!$A$6:$F$1000,6,0),"")</f>
        <v/>
      </c>
      <c r="I4675" s="132" t="str">
        <f t="shared" si="523"/>
        <v/>
      </c>
      <c r="R4675" s="132" t="str">
        <f>IFERROR(VLOOKUP(Q4675,PROVEEDORES!$A$2:$B$100,2,0),"")</f>
        <v/>
      </c>
      <c r="U4675" s="127" t="str">
        <f>IFERROR(VLOOKUP(V4675,TRANSPORTE!$A$4:$B$99,2,0),"")</f>
        <v/>
      </c>
      <c r="Y4675" s="127" t="str">
        <f>IFERROR(VLOOKUP(V4675,TRANSPORTE!$A$4:$C$99,3,0),"")</f>
        <v/>
      </c>
      <c r="Z4675" s="127" t="str">
        <f>IFERROR(VLOOKUP(V4675,TRANSPORTE!$A$4:$D$99,4,0),"")</f>
        <v/>
      </c>
      <c r="AA4675" s="127" t="str">
        <f>IFERROR(VLOOKUP(V4675,TRANSPORTE!$A$4:$E$99,5,0),"")</f>
        <v/>
      </c>
      <c r="AB4675" s="127" t="str">
        <f t="shared" si="525"/>
        <v/>
      </c>
      <c r="AC4675" s="127" t="str">
        <f t="shared" si="524"/>
        <v/>
      </c>
      <c r="AE4675" s="132" t="str">
        <f t="shared" si="529"/>
        <v/>
      </c>
      <c r="AH4675" s="127" t="str">
        <f t="shared" si="528"/>
        <v/>
      </c>
    </row>
    <row r="4676" spans="2:34" x14ac:dyDescent="0.3">
      <c r="B4676" s="127" t="str">
        <f t="shared" si="526"/>
        <v/>
      </c>
      <c r="C4676" s="127" t="str">
        <f t="shared" si="527"/>
        <v/>
      </c>
      <c r="E4676" s="159"/>
      <c r="F4676" s="148" t="str">
        <f>IFERROR(VLOOKUP(CONCATENATE(G4676,E4676),LOTES!$A$6:$D$1002,4,0),"")</f>
        <v/>
      </c>
      <c r="H4676" s="136" t="str">
        <f>IFERROR(VLOOKUP(CONCATENATE(G4676,E4676),LOTES!$A$6:$F$1000,6,0),"")</f>
        <v/>
      </c>
      <c r="I4676" s="132" t="str">
        <f t="shared" si="523"/>
        <v/>
      </c>
      <c r="R4676" s="132" t="str">
        <f>IFERROR(VLOOKUP(Q4676,PROVEEDORES!$A$2:$B$100,2,0),"")</f>
        <v/>
      </c>
      <c r="U4676" s="127" t="str">
        <f>IFERROR(VLOOKUP(V4676,TRANSPORTE!$A$4:$B$99,2,0),"")</f>
        <v/>
      </c>
      <c r="Y4676" s="127" t="str">
        <f>IFERROR(VLOOKUP(V4676,TRANSPORTE!$A$4:$C$99,3,0),"")</f>
        <v/>
      </c>
      <c r="Z4676" s="127" t="str">
        <f>IFERROR(VLOOKUP(V4676,TRANSPORTE!$A$4:$D$99,4,0),"")</f>
        <v/>
      </c>
      <c r="AA4676" s="127" t="str">
        <f>IFERROR(VLOOKUP(V4676,TRANSPORTE!$A$4:$E$99,5,0),"")</f>
        <v/>
      </c>
      <c r="AB4676" s="127" t="str">
        <f t="shared" si="525"/>
        <v/>
      </c>
      <c r="AC4676" s="127" t="str">
        <f t="shared" si="524"/>
        <v/>
      </c>
      <c r="AE4676" s="132" t="str">
        <f t="shared" si="529"/>
        <v/>
      </c>
      <c r="AH4676" s="127" t="str">
        <f t="shared" si="528"/>
        <v/>
      </c>
    </row>
    <row r="4677" spans="2:34" x14ac:dyDescent="0.3">
      <c r="B4677" s="127" t="str">
        <f t="shared" si="526"/>
        <v/>
      </c>
      <c r="C4677" s="127" t="str">
        <f t="shared" si="527"/>
        <v/>
      </c>
      <c r="E4677" s="159"/>
      <c r="F4677" s="148" t="str">
        <f>IFERROR(VLOOKUP(CONCATENATE(G4677,E4677),LOTES!$A$6:$D$1002,4,0),"")</f>
        <v/>
      </c>
      <c r="H4677" s="136" t="str">
        <f>IFERROR(VLOOKUP(CONCATENATE(G4677,E4677),LOTES!$A$6:$F$1000,6,0),"")</f>
        <v/>
      </c>
      <c r="I4677" s="132" t="str">
        <f t="shared" si="523"/>
        <v/>
      </c>
      <c r="R4677" s="132" t="str">
        <f>IFERROR(VLOOKUP(Q4677,PROVEEDORES!$A$2:$B$100,2,0),"")</f>
        <v/>
      </c>
      <c r="U4677" s="127" t="str">
        <f>IFERROR(VLOOKUP(V4677,TRANSPORTE!$A$4:$B$99,2,0),"")</f>
        <v/>
      </c>
      <c r="Y4677" s="127" t="str">
        <f>IFERROR(VLOOKUP(V4677,TRANSPORTE!$A$4:$C$99,3,0),"")</f>
        <v/>
      </c>
      <c r="Z4677" s="127" t="str">
        <f>IFERROR(VLOOKUP(V4677,TRANSPORTE!$A$4:$D$99,4,0),"")</f>
        <v/>
      </c>
      <c r="AA4677" s="127" t="str">
        <f>IFERROR(VLOOKUP(V4677,TRANSPORTE!$A$4:$E$99,5,0),"")</f>
        <v/>
      </c>
      <c r="AB4677" s="127" t="str">
        <f t="shared" si="525"/>
        <v/>
      </c>
      <c r="AC4677" s="127" t="str">
        <f t="shared" si="524"/>
        <v/>
      </c>
      <c r="AE4677" s="132" t="str">
        <f t="shared" si="529"/>
        <v/>
      </c>
      <c r="AH4677" s="127" t="str">
        <f t="shared" si="528"/>
        <v/>
      </c>
    </row>
    <row r="4678" spans="2:34" x14ac:dyDescent="0.3">
      <c r="B4678" s="127" t="str">
        <f t="shared" si="526"/>
        <v/>
      </c>
      <c r="C4678" s="127" t="str">
        <f t="shared" si="527"/>
        <v/>
      </c>
      <c r="E4678" s="159"/>
      <c r="F4678" s="148" t="str">
        <f>IFERROR(VLOOKUP(CONCATENATE(G4678,E4678),LOTES!$A$6:$D$1002,4,0),"")</f>
        <v/>
      </c>
      <c r="H4678" s="136" t="str">
        <f>IFERROR(VLOOKUP(CONCATENATE(G4678,E4678),LOTES!$A$6:$F$1000,6,0),"")</f>
        <v/>
      </c>
      <c r="I4678" s="132" t="str">
        <f t="shared" ref="I4678:I4741" si="530">IF(E4678&lt;&gt;"",IFERROR(IF(N4678&lt;&gt;N4677,1,IF(E4678=E4677,I4677,I4677+1)),""),"")</f>
        <v/>
      </c>
      <c r="R4678" s="132" t="str">
        <f>IFERROR(VLOOKUP(Q4678,PROVEEDORES!$A$2:$B$100,2,0),"")</f>
        <v/>
      </c>
      <c r="U4678" s="127" t="str">
        <f>IFERROR(VLOOKUP(V4678,TRANSPORTE!$A$4:$B$99,2,0),"")</f>
        <v/>
      </c>
      <c r="Y4678" s="127" t="str">
        <f>IFERROR(VLOOKUP(V4678,TRANSPORTE!$A$4:$C$99,3,0),"")</f>
        <v/>
      </c>
      <c r="Z4678" s="127" t="str">
        <f>IFERROR(VLOOKUP(V4678,TRANSPORTE!$A$4:$D$99,4,0),"")</f>
        <v/>
      </c>
      <c r="AA4678" s="127" t="str">
        <f>IFERROR(VLOOKUP(V4678,TRANSPORTE!$A$4:$E$99,5,0),"")</f>
        <v/>
      </c>
      <c r="AB4678" s="127" t="str">
        <f t="shared" si="525"/>
        <v/>
      </c>
      <c r="AC4678" s="127" t="str">
        <f t="shared" ref="AC4678:AC4741" si="531">IF(N4678&lt;&gt;"",1,"")</f>
        <v/>
      </c>
      <c r="AE4678" s="132" t="str">
        <f t="shared" si="529"/>
        <v/>
      </c>
      <c r="AH4678" s="127" t="str">
        <f t="shared" si="528"/>
        <v/>
      </c>
    </row>
    <row r="4679" spans="2:34" x14ac:dyDescent="0.3">
      <c r="B4679" s="127" t="str">
        <f t="shared" si="526"/>
        <v/>
      </c>
      <c r="C4679" s="127" t="str">
        <f t="shared" si="527"/>
        <v/>
      </c>
      <c r="E4679" s="159"/>
      <c r="F4679" s="148" t="str">
        <f>IFERROR(VLOOKUP(CONCATENATE(G4679,E4679),LOTES!$A$6:$D$1002,4,0),"")</f>
        <v/>
      </c>
      <c r="H4679" s="136" t="str">
        <f>IFERROR(VLOOKUP(CONCATENATE(G4679,E4679),LOTES!$A$6:$F$1000,6,0),"")</f>
        <v/>
      </c>
      <c r="I4679" s="132" t="str">
        <f t="shared" si="530"/>
        <v/>
      </c>
      <c r="R4679" s="132" t="str">
        <f>IFERROR(VLOOKUP(Q4679,PROVEEDORES!$A$2:$B$100,2,0),"")</f>
        <v/>
      </c>
      <c r="U4679" s="127" t="str">
        <f>IFERROR(VLOOKUP(V4679,TRANSPORTE!$A$4:$B$99,2,0),"")</f>
        <v/>
      </c>
      <c r="Y4679" s="127" t="str">
        <f>IFERROR(VLOOKUP(V4679,TRANSPORTE!$A$4:$C$99,3,0),"")</f>
        <v/>
      </c>
      <c r="Z4679" s="127" t="str">
        <f>IFERROR(VLOOKUP(V4679,TRANSPORTE!$A$4:$D$99,4,0),"")</f>
        <v/>
      </c>
      <c r="AA4679" s="127" t="str">
        <f>IFERROR(VLOOKUP(V4679,TRANSPORTE!$A$4:$E$99,5,0),"")</f>
        <v/>
      </c>
      <c r="AB4679" s="127" t="str">
        <f t="shared" si="525"/>
        <v/>
      </c>
      <c r="AC4679" s="127" t="str">
        <f t="shared" si="531"/>
        <v/>
      </c>
      <c r="AE4679" s="132" t="str">
        <f t="shared" si="529"/>
        <v/>
      </c>
      <c r="AH4679" s="127" t="str">
        <f t="shared" si="528"/>
        <v/>
      </c>
    </row>
    <row r="4680" spans="2:34" x14ac:dyDescent="0.3">
      <c r="B4680" s="127" t="str">
        <f t="shared" si="526"/>
        <v/>
      </c>
      <c r="C4680" s="127" t="str">
        <f t="shared" si="527"/>
        <v/>
      </c>
      <c r="E4680" s="159"/>
      <c r="F4680" s="148" t="str">
        <f>IFERROR(VLOOKUP(CONCATENATE(G4680,E4680),LOTES!$A$6:$D$1002,4,0),"")</f>
        <v/>
      </c>
      <c r="H4680" s="136" t="str">
        <f>IFERROR(VLOOKUP(CONCATENATE(G4680,E4680),LOTES!$A$6:$F$1000,6,0),"")</f>
        <v/>
      </c>
      <c r="I4680" s="132" t="str">
        <f t="shared" si="530"/>
        <v/>
      </c>
      <c r="R4680" s="132" t="str">
        <f>IFERROR(VLOOKUP(Q4680,PROVEEDORES!$A$2:$B$100,2,0),"")</f>
        <v/>
      </c>
      <c r="U4680" s="127" t="str">
        <f>IFERROR(VLOOKUP(V4680,TRANSPORTE!$A$4:$B$99,2,0),"")</f>
        <v/>
      </c>
      <c r="Y4680" s="127" t="str">
        <f>IFERROR(VLOOKUP(V4680,TRANSPORTE!$A$4:$C$99,3,0),"")</f>
        <v/>
      </c>
      <c r="Z4680" s="127" t="str">
        <f>IFERROR(VLOOKUP(V4680,TRANSPORTE!$A$4:$D$99,4,0),"")</f>
        <v/>
      </c>
      <c r="AA4680" s="127" t="str">
        <f>IFERROR(VLOOKUP(V4680,TRANSPORTE!$A$4:$E$99,5,0),"")</f>
        <v/>
      </c>
      <c r="AB4680" s="127" t="str">
        <f t="shared" si="525"/>
        <v/>
      </c>
      <c r="AC4680" s="127" t="str">
        <f t="shared" si="531"/>
        <v/>
      </c>
      <c r="AE4680" s="132" t="str">
        <f t="shared" si="529"/>
        <v/>
      </c>
      <c r="AH4680" s="127" t="str">
        <f t="shared" si="528"/>
        <v/>
      </c>
    </row>
    <row r="4681" spans="2:34" x14ac:dyDescent="0.3">
      <c r="B4681" s="127" t="str">
        <f t="shared" si="526"/>
        <v/>
      </c>
      <c r="C4681" s="127" t="str">
        <f t="shared" si="527"/>
        <v/>
      </c>
      <c r="E4681" s="159"/>
      <c r="F4681" s="148" t="str">
        <f>IFERROR(VLOOKUP(CONCATENATE(G4681,E4681),LOTES!$A$6:$D$1002,4,0),"")</f>
        <v/>
      </c>
      <c r="H4681" s="136" t="str">
        <f>IFERROR(VLOOKUP(CONCATENATE(G4681,E4681),LOTES!$A$6:$F$1000,6,0),"")</f>
        <v/>
      </c>
      <c r="I4681" s="132" t="str">
        <f t="shared" si="530"/>
        <v/>
      </c>
      <c r="R4681" s="132" t="str">
        <f>IFERROR(VLOOKUP(Q4681,PROVEEDORES!$A$2:$B$100,2,0),"")</f>
        <v/>
      </c>
      <c r="U4681" s="127" t="str">
        <f>IFERROR(VLOOKUP(V4681,TRANSPORTE!$A$4:$B$99,2,0),"")</f>
        <v/>
      </c>
      <c r="Y4681" s="127" t="str">
        <f>IFERROR(VLOOKUP(V4681,TRANSPORTE!$A$4:$C$99,3,0),"")</f>
        <v/>
      </c>
      <c r="Z4681" s="127" t="str">
        <f>IFERROR(VLOOKUP(V4681,TRANSPORTE!$A$4:$D$99,4,0),"")</f>
        <v/>
      </c>
      <c r="AA4681" s="127" t="str">
        <f>IFERROR(VLOOKUP(V4681,TRANSPORTE!$A$4:$E$99,5,0),"")</f>
        <v/>
      </c>
      <c r="AB4681" s="127" t="str">
        <f t="shared" si="525"/>
        <v/>
      </c>
      <c r="AC4681" s="127" t="str">
        <f t="shared" si="531"/>
        <v/>
      </c>
      <c r="AE4681" s="132" t="str">
        <f t="shared" si="529"/>
        <v/>
      </c>
      <c r="AH4681" s="127" t="str">
        <f t="shared" si="528"/>
        <v/>
      </c>
    </row>
    <row r="4682" spans="2:34" x14ac:dyDescent="0.3">
      <c r="B4682" s="127" t="str">
        <f t="shared" si="526"/>
        <v/>
      </c>
      <c r="C4682" s="127" t="str">
        <f t="shared" si="527"/>
        <v/>
      </c>
      <c r="E4682" s="159"/>
      <c r="F4682" s="148" t="str">
        <f>IFERROR(VLOOKUP(CONCATENATE(G4682,E4682),LOTES!$A$6:$D$1002,4,0),"")</f>
        <v/>
      </c>
      <c r="H4682" s="136" t="str">
        <f>IFERROR(VLOOKUP(CONCATENATE(G4682,E4682),LOTES!$A$6:$F$1000,6,0),"")</f>
        <v/>
      </c>
      <c r="I4682" s="132" t="str">
        <f t="shared" si="530"/>
        <v/>
      </c>
      <c r="R4682" s="132" t="str">
        <f>IFERROR(VLOOKUP(Q4682,PROVEEDORES!$A$2:$B$100,2,0),"")</f>
        <v/>
      </c>
      <c r="U4682" s="127" t="str">
        <f>IFERROR(VLOOKUP(V4682,TRANSPORTE!$A$4:$B$99,2,0),"")</f>
        <v/>
      </c>
      <c r="Y4682" s="127" t="str">
        <f>IFERROR(VLOOKUP(V4682,TRANSPORTE!$A$4:$C$99,3,0),"")</f>
        <v/>
      </c>
      <c r="Z4682" s="127" t="str">
        <f>IFERROR(VLOOKUP(V4682,TRANSPORTE!$A$4:$D$99,4,0),"")</f>
        <v/>
      </c>
      <c r="AA4682" s="127" t="str">
        <f>IFERROR(VLOOKUP(V4682,TRANSPORTE!$A$4:$E$99,5,0),"")</f>
        <v/>
      </c>
      <c r="AB4682" s="127" t="str">
        <f t="shared" si="525"/>
        <v/>
      </c>
      <c r="AC4682" s="127" t="str">
        <f t="shared" si="531"/>
        <v/>
      </c>
      <c r="AE4682" s="132" t="str">
        <f t="shared" si="529"/>
        <v/>
      </c>
      <c r="AH4682" s="127" t="str">
        <f t="shared" si="528"/>
        <v/>
      </c>
    </row>
    <row r="4683" spans="2:34" x14ac:dyDescent="0.3">
      <c r="B4683" s="127" t="str">
        <f t="shared" si="526"/>
        <v/>
      </c>
      <c r="C4683" s="127" t="str">
        <f t="shared" si="527"/>
        <v/>
      </c>
      <c r="E4683" s="159"/>
      <c r="F4683" s="148" t="str">
        <f>IFERROR(VLOOKUP(CONCATENATE(G4683,E4683),LOTES!$A$6:$D$1002,4,0),"")</f>
        <v/>
      </c>
      <c r="H4683" s="136" t="str">
        <f>IFERROR(VLOOKUP(CONCATENATE(G4683,E4683),LOTES!$A$6:$F$1000,6,0),"")</f>
        <v/>
      </c>
      <c r="I4683" s="132" t="str">
        <f t="shared" si="530"/>
        <v/>
      </c>
      <c r="R4683" s="132" t="str">
        <f>IFERROR(VLOOKUP(Q4683,PROVEEDORES!$A$2:$B$100,2,0),"")</f>
        <v/>
      </c>
      <c r="U4683" s="127" t="str">
        <f>IFERROR(VLOOKUP(V4683,TRANSPORTE!$A$4:$B$99,2,0),"")</f>
        <v/>
      </c>
      <c r="Y4683" s="127" t="str">
        <f>IFERROR(VLOOKUP(V4683,TRANSPORTE!$A$4:$C$99,3,0),"")</f>
        <v/>
      </c>
      <c r="Z4683" s="127" t="str">
        <f>IFERROR(VLOOKUP(V4683,TRANSPORTE!$A$4:$D$99,4,0),"")</f>
        <v/>
      </c>
      <c r="AA4683" s="127" t="str">
        <f>IFERROR(VLOOKUP(V4683,TRANSPORTE!$A$4:$E$99,5,0),"")</f>
        <v/>
      </c>
      <c r="AB4683" s="127" t="str">
        <f t="shared" ref="AB4683:AB4746" si="532">IF(N4683&lt;&gt;"",IF(A4683&lt;&gt;A4682,1,IF(N4683=N4682,AB4682,AB4682+1)),"")</f>
        <v/>
      </c>
      <c r="AC4683" s="127" t="str">
        <f t="shared" si="531"/>
        <v/>
      </c>
      <c r="AE4683" s="132" t="str">
        <f t="shared" si="529"/>
        <v/>
      </c>
      <c r="AH4683" s="127" t="str">
        <f t="shared" si="528"/>
        <v/>
      </c>
    </row>
    <row r="4684" spans="2:34" x14ac:dyDescent="0.3">
      <c r="B4684" s="127" t="str">
        <f t="shared" si="526"/>
        <v/>
      </c>
      <c r="C4684" s="127" t="str">
        <f t="shared" si="527"/>
        <v/>
      </c>
      <c r="E4684" s="159"/>
      <c r="F4684" s="148" t="str">
        <f>IFERROR(VLOOKUP(CONCATENATE(G4684,E4684),LOTES!$A$6:$D$1002,4,0),"")</f>
        <v/>
      </c>
      <c r="H4684" s="136" t="str">
        <f>IFERROR(VLOOKUP(CONCATENATE(G4684,E4684),LOTES!$A$6:$F$1000,6,0),"")</f>
        <v/>
      </c>
      <c r="I4684" s="132" t="str">
        <f t="shared" si="530"/>
        <v/>
      </c>
      <c r="R4684" s="132" t="str">
        <f>IFERROR(VLOOKUP(Q4684,PROVEEDORES!$A$2:$B$100,2,0),"")</f>
        <v/>
      </c>
      <c r="U4684" s="127" t="str">
        <f>IFERROR(VLOOKUP(V4684,TRANSPORTE!$A$4:$B$99,2,0),"")</f>
        <v/>
      </c>
      <c r="Y4684" s="127" t="str">
        <f>IFERROR(VLOOKUP(V4684,TRANSPORTE!$A$4:$C$99,3,0),"")</f>
        <v/>
      </c>
      <c r="Z4684" s="127" t="str">
        <f>IFERROR(VLOOKUP(V4684,TRANSPORTE!$A$4:$D$99,4,0),"")</f>
        <v/>
      </c>
      <c r="AA4684" s="127" t="str">
        <f>IFERROR(VLOOKUP(V4684,TRANSPORTE!$A$4:$E$99,5,0),"")</f>
        <v/>
      </c>
      <c r="AB4684" s="127" t="str">
        <f t="shared" si="532"/>
        <v/>
      </c>
      <c r="AC4684" s="127" t="str">
        <f t="shared" si="531"/>
        <v/>
      </c>
      <c r="AE4684" s="132" t="str">
        <f t="shared" si="529"/>
        <v/>
      </c>
      <c r="AH4684" s="127" t="str">
        <f t="shared" si="528"/>
        <v/>
      </c>
    </row>
    <row r="4685" spans="2:34" x14ac:dyDescent="0.3">
      <c r="B4685" s="127" t="str">
        <f t="shared" si="526"/>
        <v/>
      </c>
      <c r="C4685" s="127" t="str">
        <f t="shared" si="527"/>
        <v/>
      </c>
      <c r="E4685" s="159"/>
      <c r="F4685" s="148" t="str">
        <f>IFERROR(VLOOKUP(CONCATENATE(G4685,E4685),LOTES!$A$6:$D$1002,4,0),"")</f>
        <v/>
      </c>
      <c r="H4685" s="136" t="str">
        <f>IFERROR(VLOOKUP(CONCATENATE(G4685,E4685),LOTES!$A$6:$F$1000,6,0),"")</f>
        <v/>
      </c>
      <c r="I4685" s="132" t="str">
        <f t="shared" si="530"/>
        <v/>
      </c>
      <c r="R4685" s="132" t="str">
        <f>IFERROR(VLOOKUP(Q4685,PROVEEDORES!$A$2:$B$100,2,0),"")</f>
        <v/>
      </c>
      <c r="U4685" s="127" t="str">
        <f>IFERROR(VLOOKUP(V4685,TRANSPORTE!$A$4:$B$99,2,0),"")</f>
        <v/>
      </c>
      <c r="Y4685" s="127" t="str">
        <f>IFERROR(VLOOKUP(V4685,TRANSPORTE!$A$4:$C$99,3,0),"")</f>
        <v/>
      </c>
      <c r="Z4685" s="127" t="str">
        <f>IFERROR(VLOOKUP(V4685,TRANSPORTE!$A$4:$D$99,4,0),"")</f>
        <v/>
      </c>
      <c r="AA4685" s="127" t="str">
        <f>IFERROR(VLOOKUP(V4685,TRANSPORTE!$A$4:$E$99,5,0),"")</f>
        <v/>
      </c>
      <c r="AB4685" s="127" t="str">
        <f t="shared" si="532"/>
        <v/>
      </c>
      <c r="AC4685" s="127" t="str">
        <f t="shared" si="531"/>
        <v/>
      </c>
      <c r="AE4685" s="132" t="str">
        <f t="shared" si="529"/>
        <v/>
      </c>
      <c r="AH4685" s="127" t="str">
        <f t="shared" si="528"/>
        <v/>
      </c>
    </row>
    <row r="4686" spans="2:34" x14ac:dyDescent="0.3">
      <c r="B4686" s="127" t="str">
        <f t="shared" si="526"/>
        <v/>
      </c>
      <c r="C4686" s="127" t="str">
        <f t="shared" si="527"/>
        <v/>
      </c>
      <c r="E4686" s="159"/>
      <c r="F4686" s="148" t="str">
        <f>IFERROR(VLOOKUP(CONCATENATE(G4686,E4686),LOTES!$A$6:$D$1002,4,0),"")</f>
        <v/>
      </c>
      <c r="H4686" s="136" t="str">
        <f>IFERROR(VLOOKUP(CONCATENATE(G4686,E4686),LOTES!$A$6:$F$1000,6,0),"")</f>
        <v/>
      </c>
      <c r="I4686" s="132" t="str">
        <f t="shared" si="530"/>
        <v/>
      </c>
      <c r="R4686" s="132" t="str">
        <f>IFERROR(VLOOKUP(Q4686,PROVEEDORES!$A$2:$B$100,2,0),"")</f>
        <v/>
      </c>
      <c r="U4686" s="127" t="str">
        <f>IFERROR(VLOOKUP(V4686,TRANSPORTE!$A$4:$B$99,2,0),"")</f>
        <v/>
      </c>
      <c r="Y4686" s="127" t="str">
        <f>IFERROR(VLOOKUP(V4686,TRANSPORTE!$A$4:$C$99,3,0),"")</f>
        <v/>
      </c>
      <c r="Z4686" s="127" t="str">
        <f>IFERROR(VLOOKUP(V4686,TRANSPORTE!$A$4:$D$99,4,0),"")</f>
        <v/>
      </c>
      <c r="AA4686" s="127" t="str">
        <f>IFERROR(VLOOKUP(V4686,TRANSPORTE!$A$4:$E$99,5,0),"")</f>
        <v/>
      </c>
      <c r="AB4686" s="127" t="str">
        <f t="shared" si="532"/>
        <v/>
      </c>
      <c r="AC4686" s="127" t="str">
        <f t="shared" si="531"/>
        <v/>
      </c>
      <c r="AE4686" s="132" t="str">
        <f t="shared" si="529"/>
        <v/>
      </c>
      <c r="AH4686" s="127" t="str">
        <f t="shared" si="528"/>
        <v/>
      </c>
    </row>
    <row r="4687" spans="2:34" x14ac:dyDescent="0.3">
      <c r="B4687" s="127" t="str">
        <f t="shared" si="526"/>
        <v/>
      </c>
      <c r="C4687" s="127" t="str">
        <f t="shared" si="527"/>
        <v/>
      </c>
      <c r="E4687" s="159"/>
      <c r="F4687" s="148" t="str">
        <f>IFERROR(VLOOKUP(CONCATENATE(G4687,E4687),LOTES!$A$6:$D$1002,4,0),"")</f>
        <v/>
      </c>
      <c r="H4687" s="136" t="str">
        <f>IFERROR(VLOOKUP(CONCATENATE(G4687,E4687),LOTES!$A$6:$F$1000,6,0),"")</f>
        <v/>
      </c>
      <c r="I4687" s="132" t="str">
        <f t="shared" si="530"/>
        <v/>
      </c>
      <c r="R4687" s="132" t="str">
        <f>IFERROR(VLOOKUP(Q4687,PROVEEDORES!$A$2:$B$100,2,0),"")</f>
        <v/>
      </c>
      <c r="U4687" s="127" t="str">
        <f>IFERROR(VLOOKUP(V4687,TRANSPORTE!$A$4:$B$99,2,0),"")</f>
        <v/>
      </c>
      <c r="Y4687" s="127" t="str">
        <f>IFERROR(VLOOKUP(V4687,TRANSPORTE!$A$4:$C$99,3,0),"")</f>
        <v/>
      </c>
      <c r="Z4687" s="127" t="str">
        <f>IFERROR(VLOOKUP(V4687,TRANSPORTE!$A$4:$D$99,4,0),"")</f>
        <v/>
      </c>
      <c r="AA4687" s="127" t="str">
        <f>IFERROR(VLOOKUP(V4687,TRANSPORTE!$A$4:$E$99,5,0),"")</f>
        <v/>
      </c>
      <c r="AB4687" s="127" t="str">
        <f t="shared" si="532"/>
        <v/>
      </c>
      <c r="AC4687" s="127" t="str">
        <f t="shared" si="531"/>
        <v/>
      </c>
      <c r="AE4687" s="132" t="str">
        <f t="shared" si="529"/>
        <v/>
      </c>
      <c r="AH4687" s="127" t="str">
        <f t="shared" si="528"/>
        <v/>
      </c>
    </row>
    <row r="4688" spans="2:34" x14ac:dyDescent="0.3">
      <c r="B4688" s="127" t="str">
        <f t="shared" si="526"/>
        <v/>
      </c>
      <c r="C4688" s="127" t="str">
        <f t="shared" si="527"/>
        <v/>
      </c>
      <c r="E4688" s="159"/>
      <c r="F4688" s="148" t="str">
        <f>IFERROR(VLOOKUP(CONCATENATE(G4688,E4688),LOTES!$A$6:$D$1002,4,0),"")</f>
        <v/>
      </c>
      <c r="H4688" s="136" t="str">
        <f>IFERROR(VLOOKUP(CONCATENATE(G4688,E4688),LOTES!$A$6:$F$1000,6,0),"")</f>
        <v/>
      </c>
      <c r="I4688" s="132" t="str">
        <f t="shared" si="530"/>
        <v/>
      </c>
      <c r="R4688" s="132" t="str">
        <f>IFERROR(VLOOKUP(Q4688,PROVEEDORES!$A$2:$B$100,2,0),"")</f>
        <v/>
      </c>
      <c r="U4688" s="127" t="str">
        <f>IFERROR(VLOOKUP(V4688,TRANSPORTE!$A$4:$B$99,2,0),"")</f>
        <v/>
      </c>
      <c r="Y4688" s="127" t="str">
        <f>IFERROR(VLOOKUP(V4688,TRANSPORTE!$A$4:$C$99,3,0),"")</f>
        <v/>
      </c>
      <c r="Z4688" s="127" t="str">
        <f>IFERROR(VLOOKUP(V4688,TRANSPORTE!$A$4:$D$99,4,0),"")</f>
        <v/>
      </c>
      <c r="AA4688" s="127" t="str">
        <f>IFERROR(VLOOKUP(V4688,TRANSPORTE!$A$4:$E$99,5,0),"")</f>
        <v/>
      </c>
      <c r="AB4688" s="127" t="str">
        <f t="shared" si="532"/>
        <v/>
      </c>
      <c r="AC4688" s="127" t="str">
        <f t="shared" si="531"/>
        <v/>
      </c>
      <c r="AE4688" s="132" t="str">
        <f t="shared" si="529"/>
        <v/>
      </c>
      <c r="AH4688" s="127" t="str">
        <f t="shared" si="528"/>
        <v/>
      </c>
    </row>
    <row r="4689" spans="2:34" x14ac:dyDescent="0.3">
      <c r="B4689" s="127" t="str">
        <f t="shared" si="526"/>
        <v/>
      </c>
      <c r="C4689" s="127" t="str">
        <f t="shared" si="527"/>
        <v/>
      </c>
      <c r="E4689" s="159"/>
      <c r="F4689" s="148" t="str">
        <f>IFERROR(VLOOKUP(CONCATENATE(G4689,E4689),LOTES!$A$6:$D$1002,4,0),"")</f>
        <v/>
      </c>
      <c r="H4689" s="136" t="str">
        <f>IFERROR(VLOOKUP(CONCATENATE(G4689,E4689),LOTES!$A$6:$F$1000,6,0),"")</f>
        <v/>
      </c>
      <c r="I4689" s="132" t="str">
        <f t="shared" si="530"/>
        <v/>
      </c>
      <c r="R4689" s="132" t="str">
        <f>IFERROR(VLOOKUP(Q4689,PROVEEDORES!$A$2:$B$100,2,0),"")</f>
        <v/>
      </c>
      <c r="U4689" s="127" t="str">
        <f>IFERROR(VLOOKUP(V4689,TRANSPORTE!$A$4:$B$99,2,0),"")</f>
        <v/>
      </c>
      <c r="Y4689" s="127" t="str">
        <f>IFERROR(VLOOKUP(V4689,TRANSPORTE!$A$4:$C$99,3,0),"")</f>
        <v/>
      </c>
      <c r="Z4689" s="127" t="str">
        <f>IFERROR(VLOOKUP(V4689,TRANSPORTE!$A$4:$D$99,4,0),"")</f>
        <v/>
      </c>
      <c r="AA4689" s="127" t="str">
        <f>IFERROR(VLOOKUP(V4689,TRANSPORTE!$A$4:$E$99,5,0),"")</f>
        <v/>
      </c>
      <c r="AB4689" s="127" t="str">
        <f t="shared" si="532"/>
        <v/>
      </c>
      <c r="AC4689" s="127" t="str">
        <f t="shared" si="531"/>
        <v/>
      </c>
      <c r="AE4689" s="132" t="str">
        <f t="shared" si="529"/>
        <v/>
      </c>
      <c r="AH4689" s="127" t="str">
        <f t="shared" si="528"/>
        <v/>
      </c>
    </row>
    <row r="4690" spans="2:34" x14ac:dyDescent="0.3">
      <c r="B4690" s="127" t="str">
        <f t="shared" si="526"/>
        <v/>
      </c>
      <c r="C4690" s="127" t="str">
        <f t="shared" si="527"/>
        <v/>
      </c>
      <c r="E4690" s="159"/>
      <c r="F4690" s="148" t="str">
        <f>IFERROR(VLOOKUP(CONCATENATE(G4690,E4690),LOTES!$A$6:$D$1002,4,0),"")</f>
        <v/>
      </c>
      <c r="H4690" s="136" t="str">
        <f>IFERROR(VLOOKUP(CONCATENATE(G4690,E4690),LOTES!$A$6:$F$1000,6,0),"")</f>
        <v/>
      </c>
      <c r="I4690" s="132" t="str">
        <f t="shared" si="530"/>
        <v/>
      </c>
      <c r="R4690" s="132" t="str">
        <f>IFERROR(VLOOKUP(Q4690,PROVEEDORES!$A$2:$B$100,2,0),"")</f>
        <v/>
      </c>
      <c r="U4690" s="127" t="str">
        <f>IFERROR(VLOOKUP(V4690,TRANSPORTE!$A$4:$B$99,2,0),"")</f>
        <v/>
      </c>
      <c r="Y4690" s="127" t="str">
        <f>IFERROR(VLOOKUP(V4690,TRANSPORTE!$A$4:$C$99,3,0),"")</f>
        <v/>
      </c>
      <c r="Z4690" s="127" t="str">
        <f>IFERROR(VLOOKUP(V4690,TRANSPORTE!$A$4:$D$99,4,0),"")</f>
        <v/>
      </c>
      <c r="AA4690" s="127" t="str">
        <f>IFERROR(VLOOKUP(V4690,TRANSPORTE!$A$4:$E$99,5,0),"")</f>
        <v/>
      </c>
      <c r="AB4690" s="127" t="str">
        <f t="shared" si="532"/>
        <v/>
      </c>
      <c r="AC4690" s="127" t="str">
        <f t="shared" si="531"/>
        <v/>
      </c>
      <c r="AE4690" s="132" t="str">
        <f t="shared" si="529"/>
        <v/>
      </c>
      <c r="AH4690" s="127" t="str">
        <f t="shared" si="528"/>
        <v/>
      </c>
    </row>
    <row r="4691" spans="2:34" x14ac:dyDescent="0.3">
      <c r="B4691" s="127" t="str">
        <f t="shared" si="526"/>
        <v/>
      </c>
      <c r="C4691" s="127" t="str">
        <f t="shared" si="527"/>
        <v/>
      </c>
      <c r="E4691" s="159"/>
      <c r="F4691" s="148" t="str">
        <f>IFERROR(VLOOKUP(CONCATENATE(G4691,E4691),LOTES!$A$6:$D$1002,4,0),"")</f>
        <v/>
      </c>
      <c r="H4691" s="136" t="str">
        <f>IFERROR(VLOOKUP(CONCATENATE(G4691,E4691),LOTES!$A$6:$F$1000,6,0),"")</f>
        <v/>
      </c>
      <c r="I4691" s="132" t="str">
        <f t="shared" si="530"/>
        <v/>
      </c>
      <c r="R4691" s="132" t="str">
        <f>IFERROR(VLOOKUP(Q4691,PROVEEDORES!$A$2:$B$100,2,0),"")</f>
        <v/>
      </c>
      <c r="U4691" s="127" t="str">
        <f>IFERROR(VLOOKUP(V4691,TRANSPORTE!$A$4:$B$99,2,0),"")</f>
        <v/>
      </c>
      <c r="Y4691" s="127" t="str">
        <f>IFERROR(VLOOKUP(V4691,TRANSPORTE!$A$4:$C$99,3,0),"")</f>
        <v/>
      </c>
      <c r="Z4691" s="127" t="str">
        <f>IFERROR(VLOOKUP(V4691,TRANSPORTE!$A$4:$D$99,4,0),"")</f>
        <v/>
      </c>
      <c r="AA4691" s="127" t="str">
        <f>IFERROR(VLOOKUP(V4691,TRANSPORTE!$A$4:$E$99,5,0),"")</f>
        <v/>
      </c>
      <c r="AB4691" s="127" t="str">
        <f t="shared" si="532"/>
        <v/>
      </c>
      <c r="AC4691" s="127" t="str">
        <f t="shared" si="531"/>
        <v/>
      </c>
      <c r="AE4691" s="132" t="str">
        <f t="shared" si="529"/>
        <v/>
      </c>
      <c r="AH4691" s="127" t="str">
        <f t="shared" si="528"/>
        <v/>
      </c>
    </row>
    <row r="4692" spans="2:34" x14ac:dyDescent="0.3">
      <c r="B4692" s="127" t="str">
        <f t="shared" si="526"/>
        <v/>
      </c>
      <c r="C4692" s="127" t="str">
        <f t="shared" si="527"/>
        <v/>
      </c>
      <c r="E4692" s="159"/>
      <c r="F4692" s="148" t="str">
        <f>IFERROR(VLOOKUP(CONCATENATE(G4692,E4692),LOTES!$A$6:$D$1002,4,0),"")</f>
        <v/>
      </c>
      <c r="H4692" s="136" t="str">
        <f>IFERROR(VLOOKUP(CONCATENATE(G4692,E4692),LOTES!$A$6:$F$1000,6,0),"")</f>
        <v/>
      </c>
      <c r="I4692" s="132" t="str">
        <f t="shared" si="530"/>
        <v/>
      </c>
      <c r="R4692" s="132" t="str">
        <f>IFERROR(VLOOKUP(Q4692,PROVEEDORES!$A$2:$B$100,2,0),"")</f>
        <v/>
      </c>
      <c r="U4692" s="127" t="str">
        <f>IFERROR(VLOOKUP(V4692,TRANSPORTE!$A$4:$B$99,2,0),"")</f>
        <v/>
      </c>
      <c r="Y4692" s="127" t="str">
        <f>IFERROR(VLOOKUP(V4692,TRANSPORTE!$A$4:$C$99,3,0),"")</f>
        <v/>
      </c>
      <c r="Z4692" s="127" t="str">
        <f>IFERROR(VLOOKUP(V4692,TRANSPORTE!$A$4:$D$99,4,0),"")</f>
        <v/>
      </c>
      <c r="AA4692" s="127" t="str">
        <f>IFERROR(VLOOKUP(V4692,TRANSPORTE!$A$4:$E$99,5,0),"")</f>
        <v/>
      </c>
      <c r="AB4692" s="127" t="str">
        <f t="shared" si="532"/>
        <v/>
      </c>
      <c r="AC4692" s="127" t="str">
        <f t="shared" si="531"/>
        <v/>
      </c>
      <c r="AE4692" s="132" t="str">
        <f t="shared" si="529"/>
        <v/>
      </c>
      <c r="AH4692" s="127" t="str">
        <f t="shared" si="528"/>
        <v/>
      </c>
    </row>
    <row r="4693" spans="2:34" x14ac:dyDescent="0.3">
      <c r="B4693" s="127" t="str">
        <f t="shared" si="526"/>
        <v/>
      </c>
      <c r="C4693" s="127" t="str">
        <f t="shared" si="527"/>
        <v/>
      </c>
      <c r="E4693" s="159"/>
      <c r="F4693" s="148" t="str">
        <f>IFERROR(VLOOKUP(CONCATENATE(G4693,E4693),LOTES!$A$6:$D$1002,4,0),"")</f>
        <v/>
      </c>
      <c r="H4693" s="136" t="str">
        <f>IFERROR(VLOOKUP(CONCATENATE(G4693,E4693),LOTES!$A$6:$F$1000,6,0),"")</f>
        <v/>
      </c>
      <c r="I4693" s="132" t="str">
        <f t="shared" si="530"/>
        <v/>
      </c>
      <c r="R4693" s="132" t="str">
        <f>IFERROR(VLOOKUP(Q4693,PROVEEDORES!$A$2:$B$100,2,0),"")</f>
        <v/>
      </c>
      <c r="U4693" s="127" t="str">
        <f>IFERROR(VLOOKUP(V4693,TRANSPORTE!$A$4:$B$99,2,0),"")</f>
        <v/>
      </c>
      <c r="Y4693" s="127" t="str">
        <f>IFERROR(VLOOKUP(V4693,TRANSPORTE!$A$4:$C$99,3,0),"")</f>
        <v/>
      </c>
      <c r="Z4693" s="127" t="str">
        <f>IFERROR(VLOOKUP(V4693,TRANSPORTE!$A$4:$D$99,4,0),"")</f>
        <v/>
      </c>
      <c r="AA4693" s="127" t="str">
        <f>IFERROR(VLOOKUP(V4693,TRANSPORTE!$A$4:$E$99,5,0),"")</f>
        <v/>
      </c>
      <c r="AB4693" s="127" t="str">
        <f t="shared" si="532"/>
        <v/>
      </c>
      <c r="AC4693" s="127" t="str">
        <f t="shared" si="531"/>
        <v/>
      </c>
      <c r="AE4693" s="132" t="str">
        <f t="shared" si="529"/>
        <v/>
      </c>
      <c r="AH4693" s="127" t="str">
        <f t="shared" si="528"/>
        <v/>
      </c>
    </row>
    <row r="4694" spans="2:34" x14ac:dyDescent="0.3">
      <c r="B4694" s="127" t="str">
        <f t="shared" si="526"/>
        <v/>
      </c>
      <c r="C4694" s="127" t="str">
        <f t="shared" si="527"/>
        <v/>
      </c>
      <c r="E4694" s="159"/>
      <c r="F4694" s="148" t="str">
        <f>IFERROR(VLOOKUP(CONCATENATE(G4694,E4694),LOTES!$A$6:$D$1002,4,0),"")</f>
        <v/>
      </c>
      <c r="H4694" s="136" t="str">
        <f>IFERROR(VLOOKUP(CONCATENATE(G4694,E4694),LOTES!$A$6:$F$1000,6,0),"")</f>
        <v/>
      </c>
      <c r="I4694" s="132" t="str">
        <f t="shared" si="530"/>
        <v/>
      </c>
      <c r="R4694" s="132" t="str">
        <f>IFERROR(VLOOKUP(Q4694,PROVEEDORES!$A$2:$B$100,2,0),"")</f>
        <v/>
      </c>
      <c r="U4694" s="127" t="str">
        <f>IFERROR(VLOOKUP(V4694,TRANSPORTE!$A$4:$B$99,2,0),"")</f>
        <v/>
      </c>
      <c r="Y4694" s="127" t="str">
        <f>IFERROR(VLOOKUP(V4694,TRANSPORTE!$A$4:$C$99,3,0),"")</f>
        <v/>
      </c>
      <c r="Z4694" s="127" t="str">
        <f>IFERROR(VLOOKUP(V4694,TRANSPORTE!$A$4:$D$99,4,0),"")</f>
        <v/>
      </c>
      <c r="AA4694" s="127" t="str">
        <f>IFERROR(VLOOKUP(V4694,TRANSPORTE!$A$4:$E$99,5,0),"")</f>
        <v/>
      </c>
      <c r="AB4694" s="127" t="str">
        <f t="shared" si="532"/>
        <v/>
      </c>
      <c r="AC4694" s="127" t="str">
        <f t="shared" si="531"/>
        <v/>
      </c>
      <c r="AE4694" s="132" t="str">
        <f t="shared" si="529"/>
        <v/>
      </c>
      <c r="AH4694" s="127" t="str">
        <f t="shared" si="528"/>
        <v/>
      </c>
    </row>
    <row r="4695" spans="2:34" x14ac:dyDescent="0.3">
      <c r="B4695" s="127" t="str">
        <f t="shared" si="526"/>
        <v/>
      </c>
      <c r="C4695" s="127" t="str">
        <f t="shared" si="527"/>
        <v/>
      </c>
      <c r="E4695" s="159"/>
      <c r="F4695" s="148" t="str">
        <f>IFERROR(VLOOKUP(CONCATENATE(G4695,E4695),LOTES!$A$6:$D$1002,4,0),"")</f>
        <v/>
      </c>
      <c r="H4695" s="136" t="str">
        <f>IFERROR(VLOOKUP(CONCATENATE(G4695,E4695),LOTES!$A$6:$F$1000,6,0),"")</f>
        <v/>
      </c>
      <c r="I4695" s="132" t="str">
        <f t="shared" si="530"/>
        <v/>
      </c>
      <c r="R4695" s="132" t="str">
        <f>IFERROR(VLOOKUP(Q4695,PROVEEDORES!$A$2:$B$100,2,0),"")</f>
        <v/>
      </c>
      <c r="U4695" s="127" t="str">
        <f>IFERROR(VLOOKUP(V4695,TRANSPORTE!$A$4:$B$99,2,0),"")</f>
        <v/>
      </c>
      <c r="Y4695" s="127" t="str">
        <f>IFERROR(VLOOKUP(V4695,TRANSPORTE!$A$4:$C$99,3,0),"")</f>
        <v/>
      </c>
      <c r="Z4695" s="127" t="str">
        <f>IFERROR(VLOOKUP(V4695,TRANSPORTE!$A$4:$D$99,4,0),"")</f>
        <v/>
      </c>
      <c r="AA4695" s="127" t="str">
        <f>IFERROR(VLOOKUP(V4695,TRANSPORTE!$A$4:$E$99,5,0),"")</f>
        <v/>
      </c>
      <c r="AB4695" s="127" t="str">
        <f t="shared" si="532"/>
        <v/>
      </c>
      <c r="AC4695" s="127" t="str">
        <f t="shared" si="531"/>
        <v/>
      </c>
      <c r="AE4695" s="132" t="str">
        <f t="shared" si="529"/>
        <v/>
      </c>
      <c r="AH4695" s="127" t="str">
        <f t="shared" si="528"/>
        <v/>
      </c>
    </row>
    <row r="4696" spans="2:34" x14ac:dyDescent="0.3">
      <c r="B4696" s="127" t="str">
        <f t="shared" si="526"/>
        <v/>
      </c>
      <c r="C4696" s="127" t="str">
        <f t="shared" si="527"/>
        <v/>
      </c>
      <c r="E4696" s="159"/>
      <c r="F4696" s="148" t="str">
        <f>IFERROR(VLOOKUP(CONCATENATE(G4696,E4696),LOTES!$A$6:$D$1002,4,0),"")</f>
        <v/>
      </c>
      <c r="H4696" s="136" t="str">
        <f>IFERROR(VLOOKUP(CONCATENATE(G4696,E4696),LOTES!$A$6:$F$1000,6,0),"")</f>
        <v/>
      </c>
      <c r="I4696" s="132" t="str">
        <f t="shared" si="530"/>
        <v/>
      </c>
      <c r="R4696" s="132" t="str">
        <f>IFERROR(VLOOKUP(Q4696,PROVEEDORES!$A$2:$B$100,2,0),"")</f>
        <v/>
      </c>
      <c r="U4696" s="127" t="str">
        <f>IFERROR(VLOOKUP(V4696,TRANSPORTE!$A$4:$B$99,2,0),"")</f>
        <v/>
      </c>
      <c r="Y4696" s="127" t="str">
        <f>IFERROR(VLOOKUP(V4696,TRANSPORTE!$A$4:$C$99,3,0),"")</f>
        <v/>
      </c>
      <c r="Z4696" s="127" t="str">
        <f>IFERROR(VLOOKUP(V4696,TRANSPORTE!$A$4:$D$99,4,0),"")</f>
        <v/>
      </c>
      <c r="AA4696" s="127" t="str">
        <f>IFERROR(VLOOKUP(V4696,TRANSPORTE!$A$4:$E$99,5,0),"")</f>
        <v/>
      </c>
      <c r="AB4696" s="127" t="str">
        <f t="shared" si="532"/>
        <v/>
      </c>
      <c r="AC4696" s="127" t="str">
        <f t="shared" si="531"/>
        <v/>
      </c>
      <c r="AE4696" s="132" t="str">
        <f t="shared" si="529"/>
        <v/>
      </c>
      <c r="AH4696" s="127" t="str">
        <f t="shared" si="528"/>
        <v/>
      </c>
    </row>
    <row r="4697" spans="2:34" x14ac:dyDescent="0.3">
      <c r="B4697" s="127" t="str">
        <f t="shared" si="526"/>
        <v/>
      </c>
      <c r="C4697" s="127" t="str">
        <f t="shared" si="527"/>
        <v/>
      </c>
      <c r="E4697" s="159"/>
      <c r="F4697" s="148" t="str">
        <f>IFERROR(VLOOKUP(CONCATENATE(G4697,E4697),LOTES!$A$6:$D$1002,4,0),"")</f>
        <v/>
      </c>
      <c r="H4697" s="136" t="str">
        <f>IFERROR(VLOOKUP(CONCATENATE(G4697,E4697),LOTES!$A$6:$F$1000,6,0),"")</f>
        <v/>
      </c>
      <c r="I4697" s="132" t="str">
        <f t="shared" si="530"/>
        <v/>
      </c>
      <c r="R4697" s="132" t="str">
        <f>IFERROR(VLOOKUP(Q4697,PROVEEDORES!$A$2:$B$100,2,0),"")</f>
        <v/>
      </c>
      <c r="U4697" s="127" t="str">
        <f>IFERROR(VLOOKUP(V4697,TRANSPORTE!$A$4:$B$99,2,0),"")</f>
        <v/>
      </c>
      <c r="Y4697" s="127" t="str">
        <f>IFERROR(VLOOKUP(V4697,TRANSPORTE!$A$4:$C$99,3,0),"")</f>
        <v/>
      </c>
      <c r="Z4697" s="127" t="str">
        <f>IFERROR(VLOOKUP(V4697,TRANSPORTE!$A$4:$D$99,4,0),"")</f>
        <v/>
      </c>
      <c r="AA4697" s="127" t="str">
        <f>IFERROR(VLOOKUP(V4697,TRANSPORTE!$A$4:$E$99,5,0),"")</f>
        <v/>
      </c>
      <c r="AB4697" s="127" t="str">
        <f t="shared" si="532"/>
        <v/>
      </c>
      <c r="AC4697" s="127" t="str">
        <f t="shared" si="531"/>
        <v/>
      </c>
      <c r="AE4697" s="132" t="str">
        <f t="shared" si="529"/>
        <v/>
      </c>
      <c r="AH4697" s="127" t="str">
        <f t="shared" si="528"/>
        <v/>
      </c>
    </row>
    <row r="4698" spans="2:34" x14ac:dyDescent="0.3">
      <c r="B4698" s="127" t="str">
        <f t="shared" si="526"/>
        <v/>
      </c>
      <c r="C4698" s="127" t="str">
        <f t="shared" si="527"/>
        <v/>
      </c>
      <c r="E4698" s="159"/>
      <c r="F4698" s="148" t="str">
        <f>IFERROR(VLOOKUP(CONCATENATE(G4698,E4698),LOTES!$A$6:$D$1002,4,0),"")</f>
        <v/>
      </c>
      <c r="H4698" s="136" t="str">
        <f>IFERROR(VLOOKUP(CONCATENATE(G4698,E4698),LOTES!$A$6:$F$1000,6,0),"")</f>
        <v/>
      </c>
      <c r="I4698" s="132" t="str">
        <f t="shared" si="530"/>
        <v/>
      </c>
      <c r="R4698" s="132" t="str">
        <f>IFERROR(VLOOKUP(Q4698,PROVEEDORES!$A$2:$B$100,2,0),"")</f>
        <v/>
      </c>
      <c r="U4698" s="127" t="str">
        <f>IFERROR(VLOOKUP(V4698,TRANSPORTE!$A$4:$B$99,2,0),"")</f>
        <v/>
      </c>
      <c r="Y4698" s="127" t="str">
        <f>IFERROR(VLOOKUP(V4698,TRANSPORTE!$A$4:$C$99,3,0),"")</f>
        <v/>
      </c>
      <c r="Z4698" s="127" t="str">
        <f>IFERROR(VLOOKUP(V4698,TRANSPORTE!$A$4:$D$99,4,0),"")</f>
        <v/>
      </c>
      <c r="AA4698" s="127" t="str">
        <f>IFERROR(VLOOKUP(V4698,TRANSPORTE!$A$4:$E$99,5,0),"")</f>
        <v/>
      </c>
      <c r="AB4698" s="127" t="str">
        <f t="shared" si="532"/>
        <v/>
      </c>
      <c r="AC4698" s="127" t="str">
        <f t="shared" si="531"/>
        <v/>
      </c>
      <c r="AE4698" s="132" t="str">
        <f t="shared" si="529"/>
        <v/>
      </c>
      <c r="AH4698" s="127" t="str">
        <f t="shared" si="528"/>
        <v/>
      </c>
    </row>
    <row r="4699" spans="2:34" x14ac:dyDescent="0.3">
      <c r="B4699" s="127" t="str">
        <f t="shared" si="526"/>
        <v/>
      </c>
      <c r="C4699" s="127" t="str">
        <f t="shared" si="527"/>
        <v/>
      </c>
      <c r="E4699" s="159"/>
      <c r="F4699" s="148" t="str">
        <f>IFERROR(VLOOKUP(CONCATENATE(G4699,E4699),LOTES!$A$6:$D$1002,4,0),"")</f>
        <v/>
      </c>
      <c r="H4699" s="136" t="str">
        <f>IFERROR(VLOOKUP(CONCATENATE(G4699,E4699),LOTES!$A$6:$F$1000,6,0),"")</f>
        <v/>
      </c>
      <c r="I4699" s="132" t="str">
        <f t="shared" si="530"/>
        <v/>
      </c>
      <c r="R4699" s="132" t="str">
        <f>IFERROR(VLOOKUP(Q4699,PROVEEDORES!$A$2:$B$100,2,0),"")</f>
        <v/>
      </c>
      <c r="U4699" s="127" t="str">
        <f>IFERROR(VLOOKUP(V4699,TRANSPORTE!$A$4:$B$99,2,0),"")</f>
        <v/>
      </c>
      <c r="Y4699" s="127" t="str">
        <f>IFERROR(VLOOKUP(V4699,TRANSPORTE!$A$4:$C$99,3,0),"")</f>
        <v/>
      </c>
      <c r="Z4699" s="127" t="str">
        <f>IFERROR(VLOOKUP(V4699,TRANSPORTE!$A$4:$D$99,4,0),"")</f>
        <v/>
      </c>
      <c r="AA4699" s="127" t="str">
        <f>IFERROR(VLOOKUP(V4699,TRANSPORTE!$A$4:$E$99,5,0),"")</f>
        <v/>
      </c>
      <c r="AB4699" s="127" t="str">
        <f t="shared" si="532"/>
        <v/>
      </c>
      <c r="AC4699" s="127" t="str">
        <f t="shared" si="531"/>
        <v/>
      </c>
      <c r="AE4699" s="132" t="str">
        <f t="shared" si="529"/>
        <v/>
      </c>
      <c r="AH4699" s="127" t="str">
        <f t="shared" si="528"/>
        <v/>
      </c>
    </row>
    <row r="4700" spans="2:34" x14ac:dyDescent="0.3">
      <c r="B4700" s="127" t="str">
        <f t="shared" si="526"/>
        <v/>
      </c>
      <c r="C4700" s="127" t="str">
        <f t="shared" si="527"/>
        <v/>
      </c>
      <c r="E4700" s="159"/>
      <c r="F4700" s="148" t="str">
        <f>IFERROR(VLOOKUP(CONCATENATE(G4700,E4700),LOTES!$A$6:$D$1002,4,0),"")</f>
        <v/>
      </c>
      <c r="H4700" s="136" t="str">
        <f>IFERROR(VLOOKUP(CONCATENATE(G4700,E4700),LOTES!$A$6:$F$1000,6,0),"")</f>
        <v/>
      </c>
      <c r="I4700" s="132" t="str">
        <f t="shared" si="530"/>
        <v/>
      </c>
      <c r="R4700" s="132" t="str">
        <f>IFERROR(VLOOKUP(Q4700,PROVEEDORES!$A$2:$B$100,2,0),"")</f>
        <v/>
      </c>
      <c r="U4700" s="127" t="str">
        <f>IFERROR(VLOOKUP(V4700,TRANSPORTE!$A$4:$B$99,2,0),"")</f>
        <v/>
      </c>
      <c r="Y4700" s="127" t="str">
        <f>IFERROR(VLOOKUP(V4700,TRANSPORTE!$A$4:$C$99,3,0),"")</f>
        <v/>
      </c>
      <c r="Z4700" s="127" t="str">
        <f>IFERROR(VLOOKUP(V4700,TRANSPORTE!$A$4:$D$99,4,0),"")</f>
        <v/>
      </c>
      <c r="AA4700" s="127" t="str">
        <f>IFERROR(VLOOKUP(V4700,TRANSPORTE!$A$4:$E$99,5,0),"")</f>
        <v/>
      </c>
      <c r="AB4700" s="127" t="str">
        <f t="shared" si="532"/>
        <v/>
      </c>
      <c r="AC4700" s="127" t="str">
        <f t="shared" si="531"/>
        <v/>
      </c>
      <c r="AE4700" s="132" t="str">
        <f t="shared" si="529"/>
        <v/>
      </c>
      <c r="AH4700" s="127" t="str">
        <f t="shared" si="528"/>
        <v/>
      </c>
    </row>
    <row r="4701" spans="2:34" x14ac:dyDescent="0.3">
      <c r="B4701" s="127" t="str">
        <f t="shared" si="526"/>
        <v/>
      </c>
      <c r="C4701" s="127" t="str">
        <f t="shared" si="527"/>
        <v/>
      </c>
      <c r="E4701" s="159"/>
      <c r="F4701" s="148" t="str">
        <f>IFERROR(VLOOKUP(CONCATENATE(G4701,E4701),LOTES!$A$6:$D$1002,4,0),"")</f>
        <v/>
      </c>
      <c r="H4701" s="136" t="str">
        <f>IFERROR(VLOOKUP(CONCATENATE(G4701,E4701),LOTES!$A$6:$F$1000,6,0),"")</f>
        <v/>
      </c>
      <c r="I4701" s="132" t="str">
        <f t="shared" si="530"/>
        <v/>
      </c>
      <c r="R4701" s="132" t="str">
        <f>IFERROR(VLOOKUP(Q4701,PROVEEDORES!$A$2:$B$100,2,0),"")</f>
        <v/>
      </c>
      <c r="U4701" s="127" t="str">
        <f>IFERROR(VLOOKUP(V4701,TRANSPORTE!$A$4:$B$99,2,0),"")</f>
        <v/>
      </c>
      <c r="Y4701" s="127" t="str">
        <f>IFERROR(VLOOKUP(V4701,TRANSPORTE!$A$4:$C$99,3,0),"")</f>
        <v/>
      </c>
      <c r="Z4701" s="127" t="str">
        <f>IFERROR(VLOOKUP(V4701,TRANSPORTE!$A$4:$D$99,4,0),"")</f>
        <v/>
      </c>
      <c r="AA4701" s="127" t="str">
        <f>IFERROR(VLOOKUP(V4701,TRANSPORTE!$A$4:$E$99,5,0),"")</f>
        <v/>
      </c>
      <c r="AB4701" s="127" t="str">
        <f t="shared" si="532"/>
        <v/>
      </c>
      <c r="AC4701" s="127" t="str">
        <f t="shared" si="531"/>
        <v/>
      </c>
      <c r="AE4701" s="132" t="str">
        <f t="shared" si="529"/>
        <v/>
      </c>
      <c r="AH4701" s="127" t="str">
        <f t="shared" si="528"/>
        <v/>
      </c>
    </row>
    <row r="4702" spans="2:34" x14ac:dyDescent="0.3">
      <c r="B4702" s="127" t="str">
        <f t="shared" si="526"/>
        <v/>
      </c>
      <c r="C4702" s="127" t="str">
        <f t="shared" si="527"/>
        <v/>
      </c>
      <c r="E4702" s="159"/>
      <c r="F4702" s="148" t="str">
        <f>IFERROR(VLOOKUP(CONCATENATE(G4702,E4702),LOTES!$A$6:$D$1002,4,0),"")</f>
        <v/>
      </c>
      <c r="H4702" s="136" t="str">
        <f>IFERROR(VLOOKUP(CONCATENATE(G4702,E4702),LOTES!$A$6:$F$1000,6,0),"")</f>
        <v/>
      </c>
      <c r="I4702" s="132" t="str">
        <f t="shared" si="530"/>
        <v/>
      </c>
      <c r="R4702" s="132" t="str">
        <f>IFERROR(VLOOKUP(Q4702,PROVEEDORES!$A$2:$B$100,2,0),"")</f>
        <v/>
      </c>
      <c r="U4702" s="127" t="str">
        <f>IFERROR(VLOOKUP(V4702,TRANSPORTE!$A$4:$B$99,2,0),"")</f>
        <v/>
      </c>
      <c r="Y4702" s="127" t="str">
        <f>IFERROR(VLOOKUP(V4702,TRANSPORTE!$A$4:$C$99,3,0),"")</f>
        <v/>
      </c>
      <c r="Z4702" s="127" t="str">
        <f>IFERROR(VLOOKUP(V4702,TRANSPORTE!$A$4:$D$99,4,0),"")</f>
        <v/>
      </c>
      <c r="AA4702" s="127" t="str">
        <f>IFERROR(VLOOKUP(V4702,TRANSPORTE!$A$4:$E$99,5,0),"")</f>
        <v/>
      </c>
      <c r="AB4702" s="127" t="str">
        <f t="shared" si="532"/>
        <v/>
      </c>
      <c r="AC4702" s="127" t="str">
        <f t="shared" si="531"/>
        <v/>
      </c>
      <c r="AE4702" s="132" t="str">
        <f t="shared" si="529"/>
        <v/>
      </c>
      <c r="AH4702" s="127" t="str">
        <f t="shared" si="528"/>
        <v/>
      </c>
    </row>
    <row r="4703" spans="2:34" x14ac:dyDescent="0.3">
      <c r="B4703" s="127" t="str">
        <f t="shared" si="526"/>
        <v/>
      </c>
      <c r="C4703" s="127" t="str">
        <f t="shared" si="527"/>
        <v/>
      </c>
      <c r="E4703" s="159"/>
      <c r="F4703" s="148" t="str">
        <f>IFERROR(VLOOKUP(CONCATENATE(G4703,E4703),LOTES!$A$6:$D$1002,4,0),"")</f>
        <v/>
      </c>
      <c r="H4703" s="136" t="str">
        <f>IFERROR(VLOOKUP(CONCATENATE(G4703,E4703),LOTES!$A$6:$F$1000,6,0),"")</f>
        <v/>
      </c>
      <c r="I4703" s="132" t="str">
        <f t="shared" si="530"/>
        <v/>
      </c>
      <c r="R4703" s="132" t="str">
        <f>IFERROR(VLOOKUP(Q4703,PROVEEDORES!$A$2:$B$100,2,0),"")</f>
        <v/>
      </c>
      <c r="U4703" s="127" t="str">
        <f>IFERROR(VLOOKUP(V4703,TRANSPORTE!$A$4:$B$99,2,0),"")</f>
        <v/>
      </c>
      <c r="Y4703" s="127" t="str">
        <f>IFERROR(VLOOKUP(V4703,TRANSPORTE!$A$4:$C$99,3,0),"")</f>
        <v/>
      </c>
      <c r="Z4703" s="127" t="str">
        <f>IFERROR(VLOOKUP(V4703,TRANSPORTE!$A$4:$D$99,4,0),"")</f>
        <v/>
      </c>
      <c r="AA4703" s="127" t="str">
        <f>IFERROR(VLOOKUP(V4703,TRANSPORTE!$A$4:$E$99,5,0),"")</f>
        <v/>
      </c>
      <c r="AB4703" s="127" t="str">
        <f t="shared" si="532"/>
        <v/>
      </c>
      <c r="AC4703" s="127" t="str">
        <f t="shared" si="531"/>
        <v/>
      </c>
      <c r="AE4703" s="132" t="str">
        <f t="shared" si="529"/>
        <v/>
      </c>
      <c r="AH4703" s="127" t="str">
        <f t="shared" si="528"/>
        <v/>
      </c>
    </row>
    <row r="4704" spans="2:34" x14ac:dyDescent="0.3">
      <c r="B4704" s="127" t="str">
        <f t="shared" si="526"/>
        <v/>
      </c>
      <c r="C4704" s="127" t="str">
        <f t="shared" si="527"/>
        <v/>
      </c>
      <c r="E4704" s="159"/>
      <c r="F4704" s="148" t="str">
        <f>IFERROR(VLOOKUP(CONCATENATE(G4704,E4704),LOTES!$A$6:$D$1002,4,0),"")</f>
        <v/>
      </c>
      <c r="H4704" s="136" t="str">
        <f>IFERROR(VLOOKUP(CONCATENATE(G4704,E4704),LOTES!$A$6:$F$1000,6,0),"")</f>
        <v/>
      </c>
      <c r="I4704" s="132" t="str">
        <f t="shared" si="530"/>
        <v/>
      </c>
      <c r="R4704" s="132" t="str">
        <f>IFERROR(VLOOKUP(Q4704,PROVEEDORES!$A$2:$B$100,2,0),"")</f>
        <v/>
      </c>
      <c r="U4704" s="127" t="str">
        <f>IFERROR(VLOOKUP(V4704,TRANSPORTE!$A$4:$B$99,2,0),"")</f>
        <v/>
      </c>
      <c r="Y4704" s="127" t="str">
        <f>IFERROR(VLOOKUP(V4704,TRANSPORTE!$A$4:$C$99,3,0),"")</f>
        <v/>
      </c>
      <c r="Z4704" s="127" t="str">
        <f>IFERROR(VLOOKUP(V4704,TRANSPORTE!$A$4:$D$99,4,0),"")</f>
        <v/>
      </c>
      <c r="AA4704" s="127" t="str">
        <f>IFERROR(VLOOKUP(V4704,TRANSPORTE!$A$4:$E$99,5,0),"")</f>
        <v/>
      </c>
      <c r="AB4704" s="127" t="str">
        <f t="shared" si="532"/>
        <v/>
      </c>
      <c r="AC4704" s="127" t="str">
        <f t="shared" si="531"/>
        <v/>
      </c>
      <c r="AE4704" s="132" t="str">
        <f t="shared" si="529"/>
        <v/>
      </c>
      <c r="AH4704" s="127" t="str">
        <f t="shared" si="528"/>
        <v/>
      </c>
    </row>
    <row r="4705" spans="2:34" x14ac:dyDescent="0.3">
      <c r="B4705" s="127" t="str">
        <f t="shared" si="526"/>
        <v/>
      </c>
      <c r="C4705" s="127" t="str">
        <f t="shared" si="527"/>
        <v/>
      </c>
      <c r="E4705" s="159"/>
      <c r="F4705" s="148" t="str">
        <f>IFERROR(VLOOKUP(CONCATENATE(G4705,E4705),LOTES!$A$6:$D$1002,4,0),"")</f>
        <v/>
      </c>
      <c r="H4705" s="136" t="str">
        <f>IFERROR(VLOOKUP(CONCATENATE(G4705,E4705),LOTES!$A$6:$F$1000,6,0),"")</f>
        <v/>
      </c>
      <c r="I4705" s="132" t="str">
        <f t="shared" si="530"/>
        <v/>
      </c>
      <c r="R4705" s="132" t="str">
        <f>IFERROR(VLOOKUP(Q4705,PROVEEDORES!$A$2:$B$100,2,0),"")</f>
        <v/>
      </c>
      <c r="U4705" s="127" t="str">
        <f>IFERROR(VLOOKUP(V4705,TRANSPORTE!$A$4:$B$99,2,0),"")</f>
        <v/>
      </c>
      <c r="Y4705" s="127" t="str">
        <f>IFERROR(VLOOKUP(V4705,TRANSPORTE!$A$4:$C$99,3,0),"")</f>
        <v/>
      </c>
      <c r="Z4705" s="127" t="str">
        <f>IFERROR(VLOOKUP(V4705,TRANSPORTE!$A$4:$D$99,4,0),"")</f>
        <v/>
      </c>
      <c r="AA4705" s="127" t="str">
        <f>IFERROR(VLOOKUP(V4705,TRANSPORTE!$A$4:$E$99,5,0),"")</f>
        <v/>
      </c>
      <c r="AB4705" s="127" t="str">
        <f t="shared" si="532"/>
        <v/>
      </c>
      <c r="AC4705" s="127" t="str">
        <f t="shared" si="531"/>
        <v/>
      </c>
      <c r="AE4705" s="132" t="str">
        <f t="shared" si="529"/>
        <v/>
      </c>
      <c r="AH4705" s="127" t="str">
        <f t="shared" si="528"/>
        <v/>
      </c>
    </row>
    <row r="4706" spans="2:34" x14ac:dyDescent="0.3">
      <c r="B4706" s="127" t="str">
        <f t="shared" si="526"/>
        <v/>
      </c>
      <c r="C4706" s="127" t="str">
        <f t="shared" si="527"/>
        <v/>
      </c>
      <c r="E4706" s="159"/>
      <c r="F4706" s="148" t="str">
        <f>IFERROR(VLOOKUP(CONCATENATE(G4706,E4706),LOTES!$A$6:$D$1002,4,0),"")</f>
        <v/>
      </c>
      <c r="H4706" s="136" t="str">
        <f>IFERROR(VLOOKUP(CONCATENATE(G4706,E4706),LOTES!$A$6:$F$1000,6,0),"")</f>
        <v/>
      </c>
      <c r="I4706" s="132" t="str">
        <f t="shared" si="530"/>
        <v/>
      </c>
      <c r="R4706" s="132" t="str">
        <f>IFERROR(VLOOKUP(Q4706,PROVEEDORES!$A$2:$B$100,2,0),"")</f>
        <v/>
      </c>
      <c r="U4706" s="127" t="str">
        <f>IFERROR(VLOOKUP(V4706,TRANSPORTE!$A$4:$B$99,2,0),"")</f>
        <v/>
      </c>
      <c r="Y4706" s="127" t="str">
        <f>IFERROR(VLOOKUP(V4706,TRANSPORTE!$A$4:$C$99,3,0),"")</f>
        <v/>
      </c>
      <c r="Z4706" s="127" t="str">
        <f>IFERROR(VLOOKUP(V4706,TRANSPORTE!$A$4:$D$99,4,0),"")</f>
        <v/>
      </c>
      <c r="AA4706" s="127" t="str">
        <f>IFERROR(VLOOKUP(V4706,TRANSPORTE!$A$4:$E$99,5,0),"")</f>
        <v/>
      </c>
      <c r="AB4706" s="127" t="str">
        <f t="shared" si="532"/>
        <v/>
      </c>
      <c r="AC4706" s="127" t="str">
        <f t="shared" si="531"/>
        <v/>
      </c>
      <c r="AE4706" s="132" t="str">
        <f t="shared" si="529"/>
        <v/>
      </c>
      <c r="AH4706" s="127" t="str">
        <f t="shared" si="528"/>
        <v/>
      </c>
    </row>
    <row r="4707" spans="2:34" x14ac:dyDescent="0.3">
      <c r="B4707" s="127" t="str">
        <f t="shared" si="526"/>
        <v/>
      </c>
      <c r="C4707" s="127" t="str">
        <f t="shared" si="527"/>
        <v/>
      </c>
      <c r="E4707" s="159"/>
      <c r="F4707" s="148" t="str">
        <f>IFERROR(VLOOKUP(CONCATENATE(G4707,E4707),LOTES!$A$6:$D$1002,4,0),"")</f>
        <v/>
      </c>
      <c r="H4707" s="136" t="str">
        <f>IFERROR(VLOOKUP(CONCATENATE(G4707,E4707),LOTES!$A$6:$F$1000,6,0),"")</f>
        <v/>
      </c>
      <c r="I4707" s="132" t="str">
        <f t="shared" si="530"/>
        <v/>
      </c>
      <c r="R4707" s="132" t="str">
        <f>IFERROR(VLOOKUP(Q4707,PROVEEDORES!$A$2:$B$100,2,0),"")</f>
        <v/>
      </c>
      <c r="U4707" s="127" t="str">
        <f>IFERROR(VLOOKUP(V4707,TRANSPORTE!$A$4:$B$99,2,0),"")</f>
        <v/>
      </c>
      <c r="Y4707" s="127" t="str">
        <f>IFERROR(VLOOKUP(V4707,TRANSPORTE!$A$4:$C$99,3,0),"")</f>
        <v/>
      </c>
      <c r="Z4707" s="127" t="str">
        <f>IFERROR(VLOOKUP(V4707,TRANSPORTE!$A$4:$D$99,4,0),"")</f>
        <v/>
      </c>
      <c r="AA4707" s="127" t="str">
        <f>IFERROR(VLOOKUP(V4707,TRANSPORTE!$A$4:$E$99,5,0),"")</f>
        <v/>
      </c>
      <c r="AB4707" s="127" t="str">
        <f t="shared" si="532"/>
        <v/>
      </c>
      <c r="AC4707" s="127" t="str">
        <f t="shared" si="531"/>
        <v/>
      </c>
      <c r="AE4707" s="132" t="str">
        <f t="shared" si="529"/>
        <v/>
      </c>
      <c r="AH4707" s="127" t="str">
        <f t="shared" si="528"/>
        <v/>
      </c>
    </row>
    <row r="4708" spans="2:34" x14ac:dyDescent="0.3">
      <c r="B4708" s="127" t="str">
        <f t="shared" si="526"/>
        <v/>
      </c>
      <c r="C4708" s="127" t="str">
        <f t="shared" si="527"/>
        <v/>
      </c>
      <c r="E4708" s="159"/>
      <c r="F4708" s="148" t="str">
        <f>IFERROR(VLOOKUP(CONCATENATE(G4708,E4708),LOTES!$A$6:$D$1002,4,0),"")</f>
        <v/>
      </c>
      <c r="H4708" s="136" t="str">
        <f>IFERROR(VLOOKUP(CONCATENATE(G4708,E4708),LOTES!$A$6:$F$1000,6,0),"")</f>
        <v/>
      </c>
      <c r="I4708" s="132" t="str">
        <f t="shared" si="530"/>
        <v/>
      </c>
      <c r="R4708" s="132" t="str">
        <f>IFERROR(VLOOKUP(Q4708,PROVEEDORES!$A$2:$B$100,2,0),"")</f>
        <v/>
      </c>
      <c r="U4708" s="127" t="str">
        <f>IFERROR(VLOOKUP(V4708,TRANSPORTE!$A$4:$B$99,2,0),"")</f>
        <v/>
      </c>
      <c r="Y4708" s="127" t="str">
        <f>IFERROR(VLOOKUP(V4708,TRANSPORTE!$A$4:$C$99,3,0),"")</f>
        <v/>
      </c>
      <c r="Z4708" s="127" t="str">
        <f>IFERROR(VLOOKUP(V4708,TRANSPORTE!$A$4:$D$99,4,0),"")</f>
        <v/>
      </c>
      <c r="AA4708" s="127" t="str">
        <f>IFERROR(VLOOKUP(V4708,TRANSPORTE!$A$4:$E$99,5,0),"")</f>
        <v/>
      </c>
      <c r="AB4708" s="127" t="str">
        <f t="shared" si="532"/>
        <v/>
      </c>
      <c r="AC4708" s="127" t="str">
        <f t="shared" si="531"/>
        <v/>
      </c>
      <c r="AE4708" s="132" t="str">
        <f t="shared" si="529"/>
        <v/>
      </c>
      <c r="AH4708" s="127" t="str">
        <f t="shared" si="528"/>
        <v/>
      </c>
    </row>
    <row r="4709" spans="2:34" x14ac:dyDescent="0.3">
      <c r="B4709" s="127" t="str">
        <f t="shared" si="526"/>
        <v/>
      </c>
      <c r="C4709" s="127" t="str">
        <f t="shared" si="527"/>
        <v/>
      </c>
      <c r="E4709" s="159"/>
      <c r="F4709" s="148" t="str">
        <f>IFERROR(VLOOKUP(CONCATENATE(G4709,E4709),LOTES!$A$6:$D$1002,4,0),"")</f>
        <v/>
      </c>
      <c r="H4709" s="136" t="str">
        <f>IFERROR(VLOOKUP(CONCATENATE(G4709,E4709),LOTES!$A$6:$F$1000,6,0),"")</f>
        <v/>
      </c>
      <c r="I4709" s="132" t="str">
        <f t="shared" si="530"/>
        <v/>
      </c>
      <c r="R4709" s="132" t="str">
        <f>IFERROR(VLOOKUP(Q4709,PROVEEDORES!$A$2:$B$100,2,0),"")</f>
        <v/>
      </c>
      <c r="U4709" s="127" t="str">
        <f>IFERROR(VLOOKUP(V4709,TRANSPORTE!$A$4:$B$99,2,0),"")</f>
        <v/>
      </c>
      <c r="Y4709" s="127" t="str">
        <f>IFERROR(VLOOKUP(V4709,TRANSPORTE!$A$4:$C$99,3,0),"")</f>
        <v/>
      </c>
      <c r="Z4709" s="127" t="str">
        <f>IFERROR(VLOOKUP(V4709,TRANSPORTE!$A$4:$D$99,4,0),"")</f>
        <v/>
      </c>
      <c r="AA4709" s="127" t="str">
        <f>IFERROR(VLOOKUP(V4709,TRANSPORTE!$A$4:$E$99,5,0),"")</f>
        <v/>
      </c>
      <c r="AB4709" s="127" t="str">
        <f t="shared" si="532"/>
        <v/>
      </c>
      <c r="AC4709" s="127" t="str">
        <f t="shared" si="531"/>
        <v/>
      </c>
      <c r="AE4709" s="132" t="str">
        <f t="shared" si="529"/>
        <v/>
      </c>
      <c r="AH4709" s="127" t="str">
        <f t="shared" si="528"/>
        <v/>
      </c>
    </row>
    <row r="4710" spans="2:34" x14ac:dyDescent="0.3">
      <c r="B4710" s="127" t="str">
        <f t="shared" si="526"/>
        <v/>
      </c>
      <c r="C4710" s="127" t="str">
        <f t="shared" si="527"/>
        <v/>
      </c>
      <c r="E4710" s="159"/>
      <c r="F4710" s="148" t="str">
        <f>IFERROR(VLOOKUP(CONCATENATE(G4710,E4710),LOTES!$A$6:$D$1002,4,0),"")</f>
        <v/>
      </c>
      <c r="H4710" s="136" t="str">
        <f>IFERROR(VLOOKUP(CONCATENATE(G4710,E4710),LOTES!$A$6:$F$1000,6,0),"")</f>
        <v/>
      </c>
      <c r="I4710" s="132" t="str">
        <f t="shared" si="530"/>
        <v/>
      </c>
      <c r="R4710" s="132" t="str">
        <f>IFERROR(VLOOKUP(Q4710,PROVEEDORES!$A$2:$B$100,2,0),"")</f>
        <v/>
      </c>
      <c r="U4710" s="127" t="str">
        <f>IFERROR(VLOOKUP(V4710,TRANSPORTE!$A$4:$B$99,2,0),"")</f>
        <v/>
      </c>
      <c r="Y4710" s="127" t="str">
        <f>IFERROR(VLOOKUP(V4710,TRANSPORTE!$A$4:$C$99,3,0),"")</f>
        <v/>
      </c>
      <c r="Z4710" s="127" t="str">
        <f>IFERROR(VLOOKUP(V4710,TRANSPORTE!$A$4:$D$99,4,0),"")</f>
        <v/>
      </c>
      <c r="AA4710" s="127" t="str">
        <f>IFERROR(VLOOKUP(V4710,TRANSPORTE!$A$4:$E$99,5,0),"")</f>
        <v/>
      </c>
      <c r="AB4710" s="127" t="str">
        <f t="shared" si="532"/>
        <v/>
      </c>
      <c r="AC4710" s="127" t="str">
        <f t="shared" si="531"/>
        <v/>
      </c>
      <c r="AE4710" s="132" t="str">
        <f t="shared" si="529"/>
        <v/>
      </c>
      <c r="AH4710" s="127" t="str">
        <f t="shared" si="528"/>
        <v/>
      </c>
    </row>
    <row r="4711" spans="2:34" x14ac:dyDescent="0.3">
      <c r="B4711" s="127" t="str">
        <f t="shared" si="526"/>
        <v/>
      </c>
      <c r="C4711" s="127" t="str">
        <f t="shared" si="527"/>
        <v/>
      </c>
      <c r="E4711" s="159"/>
      <c r="F4711" s="148" t="str">
        <f>IFERROR(VLOOKUP(CONCATENATE(G4711,E4711),LOTES!$A$6:$D$1002,4,0),"")</f>
        <v/>
      </c>
      <c r="H4711" s="136" t="str">
        <f>IFERROR(VLOOKUP(CONCATENATE(G4711,E4711),LOTES!$A$6:$F$1000,6,0),"")</f>
        <v/>
      </c>
      <c r="I4711" s="132" t="str">
        <f t="shared" si="530"/>
        <v/>
      </c>
      <c r="R4711" s="132" t="str">
        <f>IFERROR(VLOOKUP(Q4711,PROVEEDORES!$A$2:$B$100,2,0),"")</f>
        <v/>
      </c>
      <c r="U4711" s="127" t="str">
        <f>IFERROR(VLOOKUP(V4711,TRANSPORTE!$A$4:$B$99,2,0),"")</f>
        <v/>
      </c>
      <c r="Y4711" s="127" t="str">
        <f>IFERROR(VLOOKUP(V4711,TRANSPORTE!$A$4:$C$99,3,0),"")</f>
        <v/>
      </c>
      <c r="Z4711" s="127" t="str">
        <f>IFERROR(VLOOKUP(V4711,TRANSPORTE!$A$4:$D$99,4,0),"")</f>
        <v/>
      </c>
      <c r="AA4711" s="127" t="str">
        <f>IFERROR(VLOOKUP(V4711,TRANSPORTE!$A$4:$E$99,5,0),"")</f>
        <v/>
      </c>
      <c r="AB4711" s="127" t="str">
        <f t="shared" si="532"/>
        <v/>
      </c>
      <c r="AC4711" s="127" t="str">
        <f t="shared" si="531"/>
        <v/>
      </c>
      <c r="AE4711" s="132" t="str">
        <f t="shared" si="529"/>
        <v/>
      </c>
      <c r="AH4711" s="127" t="str">
        <f t="shared" si="528"/>
        <v/>
      </c>
    </row>
    <row r="4712" spans="2:34" x14ac:dyDescent="0.3">
      <c r="B4712" s="127" t="str">
        <f t="shared" si="526"/>
        <v/>
      </c>
      <c r="C4712" s="127" t="str">
        <f t="shared" si="527"/>
        <v/>
      </c>
      <c r="E4712" s="159"/>
      <c r="F4712" s="148" t="str">
        <f>IFERROR(VLOOKUP(CONCATENATE(G4712,E4712),LOTES!$A$6:$D$1002,4,0),"")</f>
        <v/>
      </c>
      <c r="H4712" s="136" t="str">
        <f>IFERROR(VLOOKUP(CONCATENATE(G4712,E4712),LOTES!$A$6:$F$1000,6,0),"")</f>
        <v/>
      </c>
      <c r="I4712" s="132" t="str">
        <f t="shared" si="530"/>
        <v/>
      </c>
      <c r="R4712" s="132" t="str">
        <f>IFERROR(VLOOKUP(Q4712,PROVEEDORES!$A$2:$B$100,2,0),"")</f>
        <v/>
      </c>
      <c r="U4712" s="127" t="str">
        <f>IFERROR(VLOOKUP(V4712,TRANSPORTE!$A$4:$B$99,2,0),"")</f>
        <v/>
      </c>
      <c r="Y4712" s="127" t="str">
        <f>IFERROR(VLOOKUP(V4712,TRANSPORTE!$A$4:$C$99,3,0),"")</f>
        <v/>
      </c>
      <c r="Z4712" s="127" t="str">
        <f>IFERROR(VLOOKUP(V4712,TRANSPORTE!$A$4:$D$99,4,0),"")</f>
        <v/>
      </c>
      <c r="AA4712" s="127" t="str">
        <f>IFERROR(VLOOKUP(V4712,TRANSPORTE!$A$4:$E$99,5,0),"")</f>
        <v/>
      </c>
      <c r="AB4712" s="127" t="str">
        <f t="shared" si="532"/>
        <v/>
      </c>
      <c r="AC4712" s="127" t="str">
        <f t="shared" si="531"/>
        <v/>
      </c>
      <c r="AE4712" s="132" t="str">
        <f t="shared" si="529"/>
        <v/>
      </c>
      <c r="AH4712" s="127" t="str">
        <f t="shared" si="528"/>
        <v/>
      </c>
    </row>
    <row r="4713" spans="2:34" x14ac:dyDescent="0.3">
      <c r="B4713" s="127" t="str">
        <f t="shared" si="526"/>
        <v/>
      </c>
      <c r="C4713" s="127" t="str">
        <f t="shared" si="527"/>
        <v/>
      </c>
      <c r="E4713" s="159"/>
      <c r="F4713" s="148" t="str">
        <f>IFERROR(VLOOKUP(CONCATENATE(G4713,E4713),LOTES!$A$6:$D$1002,4,0),"")</f>
        <v/>
      </c>
      <c r="H4713" s="136" t="str">
        <f>IFERROR(VLOOKUP(CONCATENATE(G4713,E4713),LOTES!$A$6:$F$1000,6,0),"")</f>
        <v/>
      </c>
      <c r="I4713" s="132" t="str">
        <f t="shared" si="530"/>
        <v/>
      </c>
      <c r="R4713" s="132" t="str">
        <f>IFERROR(VLOOKUP(Q4713,PROVEEDORES!$A$2:$B$100,2,0),"")</f>
        <v/>
      </c>
      <c r="U4713" s="127" t="str">
        <f>IFERROR(VLOOKUP(V4713,TRANSPORTE!$A$4:$B$99,2,0),"")</f>
        <v/>
      </c>
      <c r="Y4713" s="127" t="str">
        <f>IFERROR(VLOOKUP(V4713,TRANSPORTE!$A$4:$C$99,3,0),"")</f>
        <v/>
      </c>
      <c r="Z4713" s="127" t="str">
        <f>IFERROR(VLOOKUP(V4713,TRANSPORTE!$A$4:$D$99,4,0),"")</f>
        <v/>
      </c>
      <c r="AA4713" s="127" t="str">
        <f>IFERROR(VLOOKUP(V4713,TRANSPORTE!$A$4:$E$99,5,0),"")</f>
        <v/>
      </c>
      <c r="AB4713" s="127" t="str">
        <f t="shared" si="532"/>
        <v/>
      </c>
      <c r="AC4713" s="127" t="str">
        <f t="shared" si="531"/>
        <v/>
      </c>
      <c r="AE4713" s="132" t="str">
        <f t="shared" si="529"/>
        <v/>
      </c>
      <c r="AH4713" s="127" t="str">
        <f t="shared" si="528"/>
        <v/>
      </c>
    </row>
    <row r="4714" spans="2:34" x14ac:dyDescent="0.3">
      <c r="B4714" s="127" t="str">
        <f t="shared" si="526"/>
        <v/>
      </c>
      <c r="C4714" s="127" t="str">
        <f t="shared" si="527"/>
        <v/>
      </c>
      <c r="E4714" s="159"/>
      <c r="F4714" s="148" t="str">
        <f>IFERROR(VLOOKUP(CONCATENATE(G4714,E4714),LOTES!$A$6:$D$1002,4,0),"")</f>
        <v/>
      </c>
      <c r="H4714" s="136" t="str">
        <f>IFERROR(VLOOKUP(CONCATENATE(G4714,E4714),LOTES!$A$6:$F$1000,6,0),"")</f>
        <v/>
      </c>
      <c r="I4714" s="132" t="str">
        <f t="shared" si="530"/>
        <v/>
      </c>
      <c r="R4714" s="132" t="str">
        <f>IFERROR(VLOOKUP(Q4714,PROVEEDORES!$A$2:$B$100,2,0),"")</f>
        <v/>
      </c>
      <c r="U4714" s="127" t="str">
        <f>IFERROR(VLOOKUP(V4714,TRANSPORTE!$A$4:$B$99,2,0),"")</f>
        <v/>
      </c>
      <c r="Y4714" s="127" t="str">
        <f>IFERROR(VLOOKUP(V4714,TRANSPORTE!$A$4:$C$99,3,0),"")</f>
        <v/>
      </c>
      <c r="Z4714" s="127" t="str">
        <f>IFERROR(VLOOKUP(V4714,TRANSPORTE!$A$4:$D$99,4,0),"")</f>
        <v/>
      </c>
      <c r="AA4714" s="127" t="str">
        <f>IFERROR(VLOOKUP(V4714,TRANSPORTE!$A$4:$E$99,5,0),"")</f>
        <v/>
      </c>
      <c r="AB4714" s="127" t="str">
        <f t="shared" si="532"/>
        <v/>
      </c>
      <c r="AC4714" s="127" t="str">
        <f t="shared" si="531"/>
        <v/>
      </c>
      <c r="AE4714" s="132" t="str">
        <f t="shared" si="529"/>
        <v/>
      </c>
      <c r="AH4714" s="127" t="str">
        <f t="shared" si="528"/>
        <v/>
      </c>
    </row>
    <row r="4715" spans="2:34" x14ac:dyDescent="0.3">
      <c r="B4715" s="127" t="str">
        <f t="shared" si="526"/>
        <v/>
      </c>
      <c r="C4715" s="127" t="str">
        <f t="shared" si="527"/>
        <v/>
      </c>
      <c r="E4715" s="159"/>
      <c r="F4715" s="148" t="str">
        <f>IFERROR(VLOOKUP(CONCATENATE(G4715,E4715),LOTES!$A$6:$D$1002,4,0),"")</f>
        <v/>
      </c>
      <c r="H4715" s="136" t="str">
        <f>IFERROR(VLOOKUP(CONCATENATE(G4715,E4715),LOTES!$A$6:$F$1000,6,0),"")</f>
        <v/>
      </c>
      <c r="I4715" s="132" t="str">
        <f t="shared" si="530"/>
        <v/>
      </c>
      <c r="R4715" s="132" t="str">
        <f>IFERROR(VLOOKUP(Q4715,PROVEEDORES!$A$2:$B$100,2,0),"")</f>
        <v/>
      </c>
      <c r="U4715" s="127" t="str">
        <f>IFERROR(VLOOKUP(V4715,TRANSPORTE!$A$4:$B$99,2,0),"")</f>
        <v/>
      </c>
      <c r="Y4715" s="127" t="str">
        <f>IFERROR(VLOOKUP(V4715,TRANSPORTE!$A$4:$C$99,3,0),"")</f>
        <v/>
      </c>
      <c r="Z4715" s="127" t="str">
        <f>IFERROR(VLOOKUP(V4715,TRANSPORTE!$A$4:$D$99,4,0),"")</f>
        <v/>
      </c>
      <c r="AA4715" s="127" t="str">
        <f>IFERROR(VLOOKUP(V4715,TRANSPORTE!$A$4:$E$99,5,0),"")</f>
        <v/>
      </c>
      <c r="AB4715" s="127" t="str">
        <f t="shared" si="532"/>
        <v/>
      </c>
      <c r="AC4715" s="127" t="str">
        <f t="shared" si="531"/>
        <v/>
      </c>
      <c r="AE4715" s="132" t="str">
        <f t="shared" si="529"/>
        <v/>
      </c>
      <c r="AH4715" s="127" t="str">
        <f t="shared" si="528"/>
        <v/>
      </c>
    </row>
    <row r="4716" spans="2:34" x14ac:dyDescent="0.3">
      <c r="B4716" s="127" t="str">
        <f t="shared" si="526"/>
        <v/>
      </c>
      <c r="C4716" s="127" t="str">
        <f t="shared" si="527"/>
        <v/>
      </c>
      <c r="E4716" s="159"/>
      <c r="F4716" s="148" t="str">
        <f>IFERROR(VLOOKUP(CONCATENATE(G4716,E4716),LOTES!$A$6:$D$1002,4,0),"")</f>
        <v/>
      </c>
      <c r="H4716" s="136" t="str">
        <f>IFERROR(VLOOKUP(CONCATENATE(G4716,E4716),LOTES!$A$6:$F$1000,6,0),"")</f>
        <v/>
      </c>
      <c r="I4716" s="132" t="str">
        <f t="shared" si="530"/>
        <v/>
      </c>
      <c r="R4716" s="132" t="str">
        <f>IFERROR(VLOOKUP(Q4716,PROVEEDORES!$A$2:$B$100,2,0),"")</f>
        <v/>
      </c>
      <c r="U4716" s="127" t="str">
        <f>IFERROR(VLOOKUP(V4716,TRANSPORTE!$A$4:$B$99,2,0),"")</f>
        <v/>
      </c>
      <c r="Y4716" s="127" t="str">
        <f>IFERROR(VLOOKUP(V4716,TRANSPORTE!$A$4:$C$99,3,0),"")</f>
        <v/>
      </c>
      <c r="Z4716" s="127" t="str">
        <f>IFERROR(VLOOKUP(V4716,TRANSPORTE!$A$4:$D$99,4,0),"")</f>
        <v/>
      </c>
      <c r="AA4716" s="127" t="str">
        <f>IFERROR(VLOOKUP(V4716,TRANSPORTE!$A$4:$E$99,5,0),"")</f>
        <v/>
      </c>
      <c r="AB4716" s="127" t="str">
        <f t="shared" si="532"/>
        <v/>
      </c>
      <c r="AC4716" s="127" t="str">
        <f t="shared" si="531"/>
        <v/>
      </c>
      <c r="AE4716" s="132" t="str">
        <f t="shared" si="529"/>
        <v/>
      </c>
      <c r="AH4716" s="127" t="str">
        <f t="shared" si="528"/>
        <v/>
      </c>
    </row>
    <row r="4717" spans="2:34" x14ac:dyDescent="0.3">
      <c r="B4717" s="127" t="str">
        <f t="shared" si="526"/>
        <v/>
      </c>
      <c r="C4717" s="127" t="str">
        <f t="shared" si="527"/>
        <v/>
      </c>
      <c r="E4717" s="159"/>
      <c r="F4717" s="148" t="str">
        <f>IFERROR(VLOOKUP(CONCATENATE(G4717,E4717),LOTES!$A$6:$D$1002,4,0),"")</f>
        <v/>
      </c>
      <c r="H4717" s="136" t="str">
        <f>IFERROR(VLOOKUP(CONCATENATE(G4717,E4717),LOTES!$A$6:$F$1000,6,0),"")</f>
        <v/>
      </c>
      <c r="I4717" s="132" t="str">
        <f t="shared" si="530"/>
        <v/>
      </c>
      <c r="R4717" s="132" t="str">
        <f>IFERROR(VLOOKUP(Q4717,PROVEEDORES!$A$2:$B$100,2,0),"")</f>
        <v/>
      </c>
      <c r="U4717" s="127" t="str">
        <f>IFERROR(VLOOKUP(V4717,TRANSPORTE!$A$4:$B$99,2,0),"")</f>
        <v/>
      </c>
      <c r="Y4717" s="127" t="str">
        <f>IFERROR(VLOOKUP(V4717,TRANSPORTE!$A$4:$C$99,3,0),"")</f>
        <v/>
      </c>
      <c r="Z4717" s="127" t="str">
        <f>IFERROR(VLOOKUP(V4717,TRANSPORTE!$A$4:$D$99,4,0),"")</f>
        <v/>
      </c>
      <c r="AA4717" s="127" t="str">
        <f>IFERROR(VLOOKUP(V4717,TRANSPORTE!$A$4:$E$99,5,0),"")</f>
        <v/>
      </c>
      <c r="AB4717" s="127" t="str">
        <f t="shared" si="532"/>
        <v/>
      </c>
      <c r="AC4717" s="127" t="str">
        <f t="shared" si="531"/>
        <v/>
      </c>
      <c r="AE4717" s="132" t="str">
        <f t="shared" si="529"/>
        <v/>
      </c>
      <c r="AH4717" s="127" t="str">
        <f t="shared" si="528"/>
        <v/>
      </c>
    </row>
    <row r="4718" spans="2:34" x14ac:dyDescent="0.3">
      <c r="B4718" s="127" t="str">
        <f t="shared" si="526"/>
        <v/>
      </c>
      <c r="C4718" s="127" t="str">
        <f t="shared" si="527"/>
        <v/>
      </c>
      <c r="E4718" s="159"/>
      <c r="F4718" s="148" t="str">
        <f>IFERROR(VLOOKUP(CONCATENATE(G4718,E4718),LOTES!$A$6:$D$1002,4,0),"")</f>
        <v/>
      </c>
      <c r="H4718" s="136" t="str">
        <f>IFERROR(VLOOKUP(CONCATENATE(G4718,E4718),LOTES!$A$6:$F$1000,6,0),"")</f>
        <v/>
      </c>
      <c r="I4718" s="132" t="str">
        <f t="shared" si="530"/>
        <v/>
      </c>
      <c r="R4718" s="132" t="str">
        <f>IFERROR(VLOOKUP(Q4718,PROVEEDORES!$A$2:$B$100,2,0),"")</f>
        <v/>
      </c>
      <c r="U4718" s="127" t="str">
        <f>IFERROR(VLOOKUP(V4718,TRANSPORTE!$A$4:$B$99,2,0),"")</f>
        <v/>
      </c>
      <c r="Y4718" s="127" t="str">
        <f>IFERROR(VLOOKUP(V4718,TRANSPORTE!$A$4:$C$99,3,0),"")</f>
        <v/>
      </c>
      <c r="Z4718" s="127" t="str">
        <f>IFERROR(VLOOKUP(V4718,TRANSPORTE!$A$4:$D$99,4,0),"")</f>
        <v/>
      </c>
      <c r="AA4718" s="127" t="str">
        <f>IFERROR(VLOOKUP(V4718,TRANSPORTE!$A$4:$E$99,5,0),"")</f>
        <v/>
      </c>
      <c r="AB4718" s="127" t="str">
        <f t="shared" si="532"/>
        <v/>
      </c>
      <c r="AC4718" s="127" t="str">
        <f t="shared" si="531"/>
        <v/>
      </c>
      <c r="AE4718" s="132" t="str">
        <f t="shared" si="529"/>
        <v/>
      </c>
      <c r="AH4718" s="127" t="str">
        <f t="shared" si="528"/>
        <v/>
      </c>
    </row>
    <row r="4719" spans="2:34" x14ac:dyDescent="0.3">
      <c r="B4719" s="127" t="str">
        <f t="shared" si="526"/>
        <v/>
      </c>
      <c r="C4719" s="127" t="str">
        <f t="shared" si="527"/>
        <v/>
      </c>
      <c r="E4719" s="159"/>
      <c r="F4719" s="148" t="str">
        <f>IFERROR(VLOOKUP(CONCATENATE(G4719,E4719),LOTES!$A$6:$D$1002,4,0),"")</f>
        <v/>
      </c>
      <c r="H4719" s="136" t="str">
        <f>IFERROR(VLOOKUP(CONCATENATE(G4719,E4719),LOTES!$A$6:$F$1000,6,0),"")</f>
        <v/>
      </c>
      <c r="I4719" s="132" t="str">
        <f t="shared" si="530"/>
        <v/>
      </c>
      <c r="R4719" s="132" t="str">
        <f>IFERROR(VLOOKUP(Q4719,PROVEEDORES!$A$2:$B$100,2,0),"")</f>
        <v/>
      </c>
      <c r="U4719" s="127" t="str">
        <f>IFERROR(VLOOKUP(V4719,TRANSPORTE!$A$4:$B$99,2,0),"")</f>
        <v/>
      </c>
      <c r="Y4719" s="127" t="str">
        <f>IFERROR(VLOOKUP(V4719,TRANSPORTE!$A$4:$C$99,3,0),"")</f>
        <v/>
      </c>
      <c r="Z4719" s="127" t="str">
        <f>IFERROR(VLOOKUP(V4719,TRANSPORTE!$A$4:$D$99,4,0),"")</f>
        <v/>
      </c>
      <c r="AA4719" s="127" t="str">
        <f>IFERROR(VLOOKUP(V4719,TRANSPORTE!$A$4:$E$99,5,0),"")</f>
        <v/>
      </c>
      <c r="AB4719" s="127" t="str">
        <f t="shared" si="532"/>
        <v/>
      </c>
      <c r="AC4719" s="127" t="str">
        <f t="shared" si="531"/>
        <v/>
      </c>
      <c r="AE4719" s="132" t="str">
        <f t="shared" si="529"/>
        <v/>
      </c>
      <c r="AH4719" s="127" t="str">
        <f t="shared" si="528"/>
        <v/>
      </c>
    </row>
    <row r="4720" spans="2:34" x14ac:dyDescent="0.3">
      <c r="B4720" s="127" t="str">
        <f t="shared" si="526"/>
        <v/>
      </c>
      <c r="C4720" s="127" t="str">
        <f t="shared" si="527"/>
        <v/>
      </c>
      <c r="E4720" s="159"/>
      <c r="F4720" s="148" t="str">
        <f>IFERROR(VLOOKUP(CONCATENATE(G4720,E4720),LOTES!$A$6:$D$1002,4,0),"")</f>
        <v/>
      </c>
      <c r="H4720" s="136" t="str">
        <f>IFERROR(VLOOKUP(CONCATENATE(G4720,E4720),LOTES!$A$6:$F$1000,6,0),"")</f>
        <v/>
      </c>
      <c r="I4720" s="132" t="str">
        <f t="shared" si="530"/>
        <v/>
      </c>
      <c r="R4720" s="132" t="str">
        <f>IFERROR(VLOOKUP(Q4720,PROVEEDORES!$A$2:$B$100,2,0),"")</f>
        <v/>
      </c>
      <c r="U4720" s="127" t="str">
        <f>IFERROR(VLOOKUP(V4720,TRANSPORTE!$A$4:$B$99,2,0),"")</f>
        <v/>
      </c>
      <c r="Y4720" s="127" t="str">
        <f>IFERROR(VLOOKUP(V4720,TRANSPORTE!$A$4:$C$99,3,0),"")</f>
        <v/>
      </c>
      <c r="Z4720" s="127" t="str">
        <f>IFERROR(VLOOKUP(V4720,TRANSPORTE!$A$4:$D$99,4,0),"")</f>
        <v/>
      </c>
      <c r="AA4720" s="127" t="str">
        <f>IFERROR(VLOOKUP(V4720,TRANSPORTE!$A$4:$E$99,5,0),"")</f>
        <v/>
      </c>
      <c r="AB4720" s="127" t="str">
        <f t="shared" si="532"/>
        <v/>
      </c>
      <c r="AC4720" s="127" t="str">
        <f t="shared" si="531"/>
        <v/>
      </c>
      <c r="AE4720" s="132" t="str">
        <f t="shared" si="529"/>
        <v/>
      </c>
      <c r="AH4720" s="127" t="str">
        <f t="shared" si="528"/>
        <v/>
      </c>
    </row>
    <row r="4721" spans="2:34" x14ac:dyDescent="0.3">
      <c r="B4721" s="127" t="str">
        <f t="shared" si="526"/>
        <v/>
      </c>
      <c r="C4721" s="127" t="str">
        <f t="shared" si="527"/>
        <v/>
      </c>
      <c r="E4721" s="159"/>
      <c r="F4721" s="148" t="str">
        <f>IFERROR(VLOOKUP(CONCATENATE(G4721,E4721),LOTES!$A$6:$D$1002,4,0),"")</f>
        <v/>
      </c>
      <c r="H4721" s="136" t="str">
        <f>IFERROR(VLOOKUP(CONCATENATE(G4721,E4721),LOTES!$A$6:$F$1000,6,0),"")</f>
        <v/>
      </c>
      <c r="I4721" s="132" t="str">
        <f t="shared" si="530"/>
        <v/>
      </c>
      <c r="R4721" s="132" t="str">
        <f>IFERROR(VLOOKUP(Q4721,PROVEEDORES!$A$2:$B$100,2,0),"")</f>
        <v/>
      </c>
      <c r="U4721" s="127" t="str">
        <f>IFERROR(VLOOKUP(V4721,TRANSPORTE!$A$4:$B$99,2,0),"")</f>
        <v/>
      </c>
      <c r="Y4721" s="127" t="str">
        <f>IFERROR(VLOOKUP(V4721,TRANSPORTE!$A$4:$C$99,3,0),"")</f>
        <v/>
      </c>
      <c r="Z4721" s="127" t="str">
        <f>IFERROR(VLOOKUP(V4721,TRANSPORTE!$A$4:$D$99,4,0),"")</f>
        <v/>
      </c>
      <c r="AA4721" s="127" t="str">
        <f>IFERROR(VLOOKUP(V4721,TRANSPORTE!$A$4:$E$99,5,0),"")</f>
        <v/>
      </c>
      <c r="AB4721" s="127" t="str">
        <f t="shared" si="532"/>
        <v/>
      </c>
      <c r="AC4721" s="127" t="str">
        <f t="shared" si="531"/>
        <v/>
      </c>
      <c r="AE4721" s="132" t="str">
        <f t="shared" si="529"/>
        <v/>
      </c>
      <c r="AH4721" s="127" t="str">
        <f t="shared" si="528"/>
        <v/>
      </c>
    </row>
    <row r="4722" spans="2:34" x14ac:dyDescent="0.3">
      <c r="B4722" s="127" t="str">
        <f t="shared" si="526"/>
        <v/>
      </c>
      <c r="C4722" s="127" t="str">
        <f t="shared" si="527"/>
        <v/>
      </c>
      <c r="E4722" s="159"/>
      <c r="F4722" s="148" t="str">
        <f>IFERROR(VLOOKUP(CONCATENATE(G4722,E4722),LOTES!$A$6:$D$1002,4,0),"")</f>
        <v/>
      </c>
      <c r="H4722" s="136" t="str">
        <f>IFERROR(VLOOKUP(CONCATENATE(G4722,E4722),LOTES!$A$6:$F$1000,6,0),"")</f>
        <v/>
      </c>
      <c r="I4722" s="132" t="str">
        <f t="shared" si="530"/>
        <v/>
      </c>
      <c r="R4722" s="132" t="str">
        <f>IFERROR(VLOOKUP(Q4722,PROVEEDORES!$A$2:$B$100,2,0),"")</f>
        <v/>
      </c>
      <c r="U4722" s="127" t="str">
        <f>IFERROR(VLOOKUP(V4722,TRANSPORTE!$A$4:$B$99,2,0),"")</f>
        <v/>
      </c>
      <c r="Y4722" s="127" t="str">
        <f>IFERROR(VLOOKUP(V4722,TRANSPORTE!$A$4:$C$99,3,0),"")</f>
        <v/>
      </c>
      <c r="Z4722" s="127" t="str">
        <f>IFERROR(VLOOKUP(V4722,TRANSPORTE!$A$4:$D$99,4,0),"")</f>
        <v/>
      </c>
      <c r="AA4722" s="127" t="str">
        <f>IFERROR(VLOOKUP(V4722,TRANSPORTE!$A$4:$E$99,5,0),"")</f>
        <v/>
      </c>
      <c r="AB4722" s="127" t="str">
        <f t="shared" si="532"/>
        <v/>
      </c>
      <c r="AC4722" s="127" t="str">
        <f t="shared" si="531"/>
        <v/>
      </c>
      <c r="AE4722" s="132" t="str">
        <f t="shared" si="529"/>
        <v/>
      </c>
      <c r="AH4722" s="127" t="str">
        <f t="shared" si="528"/>
        <v/>
      </c>
    </row>
    <row r="4723" spans="2:34" x14ac:dyDescent="0.3">
      <c r="B4723" s="127" t="str">
        <f t="shared" si="526"/>
        <v/>
      </c>
      <c r="C4723" s="127" t="str">
        <f t="shared" si="527"/>
        <v/>
      </c>
      <c r="E4723" s="159"/>
      <c r="F4723" s="148" t="str">
        <f>IFERROR(VLOOKUP(CONCATENATE(G4723,E4723),LOTES!$A$6:$D$1002,4,0),"")</f>
        <v/>
      </c>
      <c r="H4723" s="136" t="str">
        <f>IFERROR(VLOOKUP(CONCATENATE(G4723,E4723),LOTES!$A$6:$F$1000,6,0),"")</f>
        <v/>
      </c>
      <c r="I4723" s="132" t="str">
        <f t="shared" si="530"/>
        <v/>
      </c>
      <c r="R4723" s="132" t="str">
        <f>IFERROR(VLOOKUP(Q4723,PROVEEDORES!$A$2:$B$100,2,0),"")</f>
        <v/>
      </c>
      <c r="U4723" s="127" t="str">
        <f>IFERROR(VLOOKUP(V4723,TRANSPORTE!$A$4:$B$99,2,0),"")</f>
        <v/>
      </c>
      <c r="Y4723" s="127" t="str">
        <f>IFERROR(VLOOKUP(V4723,TRANSPORTE!$A$4:$C$99,3,0),"")</f>
        <v/>
      </c>
      <c r="Z4723" s="127" t="str">
        <f>IFERROR(VLOOKUP(V4723,TRANSPORTE!$A$4:$D$99,4,0),"")</f>
        <v/>
      </c>
      <c r="AA4723" s="127" t="str">
        <f>IFERROR(VLOOKUP(V4723,TRANSPORTE!$A$4:$E$99,5,0),"")</f>
        <v/>
      </c>
      <c r="AB4723" s="127" t="str">
        <f t="shared" si="532"/>
        <v/>
      </c>
      <c r="AC4723" s="127" t="str">
        <f t="shared" si="531"/>
        <v/>
      </c>
      <c r="AE4723" s="132" t="str">
        <f t="shared" si="529"/>
        <v/>
      </c>
      <c r="AH4723" s="127" t="str">
        <f t="shared" si="528"/>
        <v/>
      </c>
    </row>
    <row r="4724" spans="2:34" x14ac:dyDescent="0.3">
      <c r="B4724" s="127" t="str">
        <f t="shared" si="526"/>
        <v/>
      </c>
      <c r="C4724" s="127" t="str">
        <f t="shared" si="527"/>
        <v/>
      </c>
      <c r="E4724" s="159"/>
      <c r="F4724" s="148" t="str">
        <f>IFERROR(VLOOKUP(CONCATENATE(G4724,E4724),LOTES!$A$6:$D$1002,4,0),"")</f>
        <v/>
      </c>
      <c r="H4724" s="136" t="str">
        <f>IFERROR(VLOOKUP(CONCATENATE(G4724,E4724),LOTES!$A$6:$F$1000,6,0),"")</f>
        <v/>
      </c>
      <c r="I4724" s="132" t="str">
        <f t="shared" si="530"/>
        <v/>
      </c>
      <c r="R4724" s="132" t="str">
        <f>IFERROR(VLOOKUP(Q4724,PROVEEDORES!$A$2:$B$100,2,0),"")</f>
        <v/>
      </c>
      <c r="U4724" s="127" t="str">
        <f>IFERROR(VLOOKUP(V4724,TRANSPORTE!$A$4:$B$99,2,0),"")</f>
        <v/>
      </c>
      <c r="Y4724" s="127" t="str">
        <f>IFERROR(VLOOKUP(V4724,TRANSPORTE!$A$4:$C$99,3,0),"")</f>
        <v/>
      </c>
      <c r="Z4724" s="127" t="str">
        <f>IFERROR(VLOOKUP(V4724,TRANSPORTE!$A$4:$D$99,4,0),"")</f>
        <v/>
      </c>
      <c r="AA4724" s="127" t="str">
        <f>IFERROR(VLOOKUP(V4724,TRANSPORTE!$A$4:$E$99,5,0),"")</f>
        <v/>
      </c>
      <c r="AB4724" s="127" t="str">
        <f t="shared" si="532"/>
        <v/>
      </c>
      <c r="AC4724" s="127" t="str">
        <f t="shared" si="531"/>
        <v/>
      </c>
      <c r="AE4724" s="132" t="str">
        <f t="shared" si="529"/>
        <v/>
      </c>
      <c r="AH4724" s="127" t="str">
        <f t="shared" si="528"/>
        <v/>
      </c>
    </row>
    <row r="4725" spans="2:34" x14ac:dyDescent="0.3">
      <c r="B4725" s="127" t="str">
        <f t="shared" si="526"/>
        <v/>
      </c>
      <c r="C4725" s="127" t="str">
        <f t="shared" si="527"/>
        <v/>
      </c>
      <c r="E4725" s="159"/>
      <c r="F4725" s="148" t="str">
        <f>IFERROR(VLOOKUP(CONCATENATE(G4725,E4725),LOTES!$A$6:$D$1002,4,0),"")</f>
        <v/>
      </c>
      <c r="H4725" s="136" t="str">
        <f>IFERROR(VLOOKUP(CONCATENATE(G4725,E4725),LOTES!$A$6:$F$1000,6,0),"")</f>
        <v/>
      </c>
      <c r="I4725" s="132" t="str">
        <f t="shared" si="530"/>
        <v/>
      </c>
      <c r="R4725" s="132" t="str">
        <f>IFERROR(VLOOKUP(Q4725,PROVEEDORES!$A$2:$B$100,2,0),"")</f>
        <v/>
      </c>
      <c r="U4725" s="127" t="str">
        <f>IFERROR(VLOOKUP(V4725,TRANSPORTE!$A$4:$B$99,2,0),"")</f>
        <v/>
      </c>
      <c r="Y4725" s="127" t="str">
        <f>IFERROR(VLOOKUP(V4725,TRANSPORTE!$A$4:$C$99,3,0),"")</f>
        <v/>
      </c>
      <c r="Z4725" s="127" t="str">
        <f>IFERROR(VLOOKUP(V4725,TRANSPORTE!$A$4:$D$99,4,0),"")</f>
        <v/>
      </c>
      <c r="AA4725" s="127" t="str">
        <f>IFERROR(VLOOKUP(V4725,TRANSPORTE!$A$4:$E$99,5,0),"")</f>
        <v/>
      </c>
      <c r="AB4725" s="127" t="str">
        <f t="shared" si="532"/>
        <v/>
      </c>
      <c r="AC4725" s="127" t="str">
        <f t="shared" si="531"/>
        <v/>
      </c>
      <c r="AE4725" s="132" t="str">
        <f t="shared" si="529"/>
        <v/>
      </c>
      <c r="AH4725" s="127" t="str">
        <f t="shared" si="528"/>
        <v/>
      </c>
    </row>
    <row r="4726" spans="2:34" x14ac:dyDescent="0.3">
      <c r="B4726" s="127" t="str">
        <f t="shared" si="526"/>
        <v/>
      </c>
      <c r="C4726" s="127" t="str">
        <f t="shared" si="527"/>
        <v/>
      </c>
      <c r="E4726" s="159"/>
      <c r="F4726" s="148" t="str">
        <f>IFERROR(VLOOKUP(CONCATENATE(G4726,E4726),LOTES!$A$6:$D$1002,4,0),"")</f>
        <v/>
      </c>
      <c r="H4726" s="136" t="str">
        <f>IFERROR(VLOOKUP(CONCATENATE(G4726,E4726),LOTES!$A$6:$F$1000,6,0),"")</f>
        <v/>
      </c>
      <c r="I4726" s="132" t="str">
        <f t="shared" si="530"/>
        <v/>
      </c>
      <c r="R4726" s="132" t="str">
        <f>IFERROR(VLOOKUP(Q4726,PROVEEDORES!$A$2:$B$100,2,0),"")</f>
        <v/>
      </c>
      <c r="U4726" s="127" t="str">
        <f>IFERROR(VLOOKUP(V4726,TRANSPORTE!$A$4:$B$99,2,0),"")</f>
        <v/>
      </c>
      <c r="Y4726" s="127" t="str">
        <f>IFERROR(VLOOKUP(V4726,TRANSPORTE!$A$4:$C$99,3,0),"")</f>
        <v/>
      </c>
      <c r="Z4726" s="127" t="str">
        <f>IFERROR(VLOOKUP(V4726,TRANSPORTE!$A$4:$D$99,4,0),"")</f>
        <v/>
      </c>
      <c r="AA4726" s="127" t="str">
        <f>IFERROR(VLOOKUP(V4726,TRANSPORTE!$A$4:$E$99,5,0),"")</f>
        <v/>
      </c>
      <c r="AB4726" s="127" t="str">
        <f t="shared" si="532"/>
        <v/>
      </c>
      <c r="AC4726" s="127" t="str">
        <f t="shared" si="531"/>
        <v/>
      </c>
      <c r="AE4726" s="132" t="str">
        <f t="shared" si="529"/>
        <v/>
      </c>
      <c r="AH4726" s="127" t="str">
        <f t="shared" si="528"/>
        <v/>
      </c>
    </row>
    <row r="4727" spans="2:34" x14ac:dyDescent="0.3">
      <c r="B4727" s="127" t="str">
        <f t="shared" si="526"/>
        <v/>
      </c>
      <c r="C4727" s="127" t="str">
        <f t="shared" si="527"/>
        <v/>
      </c>
      <c r="E4727" s="159"/>
      <c r="F4727" s="148" t="str">
        <f>IFERROR(VLOOKUP(CONCATENATE(G4727,E4727),LOTES!$A$6:$D$1002,4,0),"")</f>
        <v/>
      </c>
      <c r="H4727" s="136" t="str">
        <f>IFERROR(VLOOKUP(CONCATENATE(G4727,E4727),LOTES!$A$6:$F$1000,6,0),"")</f>
        <v/>
      </c>
      <c r="I4727" s="132" t="str">
        <f t="shared" si="530"/>
        <v/>
      </c>
      <c r="R4727" s="132" t="str">
        <f>IFERROR(VLOOKUP(Q4727,PROVEEDORES!$A$2:$B$100,2,0),"")</f>
        <v/>
      </c>
      <c r="U4727" s="127" t="str">
        <f>IFERROR(VLOOKUP(V4727,TRANSPORTE!$A$4:$B$99,2,0),"")</f>
        <v/>
      </c>
      <c r="Y4727" s="127" t="str">
        <f>IFERROR(VLOOKUP(V4727,TRANSPORTE!$A$4:$C$99,3,0),"")</f>
        <v/>
      </c>
      <c r="Z4727" s="127" t="str">
        <f>IFERROR(VLOOKUP(V4727,TRANSPORTE!$A$4:$D$99,4,0),"")</f>
        <v/>
      </c>
      <c r="AA4727" s="127" t="str">
        <f>IFERROR(VLOOKUP(V4727,TRANSPORTE!$A$4:$E$99,5,0),"")</f>
        <v/>
      </c>
      <c r="AB4727" s="127" t="str">
        <f t="shared" si="532"/>
        <v/>
      </c>
      <c r="AC4727" s="127" t="str">
        <f t="shared" si="531"/>
        <v/>
      </c>
      <c r="AE4727" s="132" t="str">
        <f t="shared" si="529"/>
        <v/>
      </c>
      <c r="AH4727" s="127" t="str">
        <f t="shared" si="528"/>
        <v/>
      </c>
    </row>
    <row r="4728" spans="2:34" x14ac:dyDescent="0.3">
      <c r="B4728" s="127" t="str">
        <f t="shared" si="526"/>
        <v/>
      </c>
      <c r="C4728" s="127" t="str">
        <f t="shared" si="527"/>
        <v/>
      </c>
      <c r="E4728" s="159"/>
      <c r="F4728" s="148" t="str">
        <f>IFERROR(VLOOKUP(CONCATENATE(G4728,E4728),LOTES!$A$6:$D$1002,4,0),"")</f>
        <v/>
      </c>
      <c r="H4728" s="136" t="str">
        <f>IFERROR(VLOOKUP(CONCATENATE(G4728,E4728),LOTES!$A$6:$F$1000,6,0),"")</f>
        <v/>
      </c>
      <c r="I4728" s="132" t="str">
        <f t="shared" si="530"/>
        <v/>
      </c>
      <c r="R4728" s="132" t="str">
        <f>IFERROR(VLOOKUP(Q4728,PROVEEDORES!$A$2:$B$100,2,0),"")</f>
        <v/>
      </c>
      <c r="U4728" s="127" t="str">
        <f>IFERROR(VLOOKUP(V4728,TRANSPORTE!$A$4:$B$99,2,0),"")</f>
        <v/>
      </c>
      <c r="Y4728" s="127" t="str">
        <f>IFERROR(VLOOKUP(V4728,TRANSPORTE!$A$4:$C$99,3,0),"")</f>
        <v/>
      </c>
      <c r="Z4728" s="127" t="str">
        <f>IFERROR(VLOOKUP(V4728,TRANSPORTE!$A$4:$D$99,4,0),"")</f>
        <v/>
      </c>
      <c r="AA4728" s="127" t="str">
        <f>IFERROR(VLOOKUP(V4728,TRANSPORTE!$A$4:$E$99,5,0),"")</f>
        <v/>
      </c>
      <c r="AB4728" s="127" t="str">
        <f t="shared" si="532"/>
        <v/>
      </c>
      <c r="AC4728" s="127" t="str">
        <f t="shared" si="531"/>
        <v/>
      </c>
      <c r="AE4728" s="132" t="str">
        <f t="shared" si="529"/>
        <v/>
      </c>
      <c r="AH4728" s="127" t="str">
        <f t="shared" si="528"/>
        <v/>
      </c>
    </row>
    <row r="4729" spans="2:34" x14ac:dyDescent="0.3">
      <c r="B4729" s="127" t="str">
        <f t="shared" si="526"/>
        <v/>
      </c>
      <c r="C4729" s="127" t="str">
        <f t="shared" si="527"/>
        <v/>
      </c>
      <c r="E4729" s="159"/>
      <c r="F4729" s="148" t="str">
        <f>IFERROR(VLOOKUP(CONCATENATE(G4729,E4729),LOTES!$A$6:$D$1002,4,0),"")</f>
        <v/>
      </c>
      <c r="H4729" s="136" t="str">
        <f>IFERROR(VLOOKUP(CONCATENATE(G4729,E4729),LOTES!$A$6:$F$1000,6,0),"")</f>
        <v/>
      </c>
      <c r="I4729" s="132" t="str">
        <f t="shared" si="530"/>
        <v/>
      </c>
      <c r="R4729" s="132" t="str">
        <f>IFERROR(VLOOKUP(Q4729,PROVEEDORES!$A$2:$B$100,2,0),"")</f>
        <v/>
      </c>
      <c r="U4729" s="127" t="str">
        <f>IFERROR(VLOOKUP(V4729,TRANSPORTE!$A$4:$B$99,2,0),"")</f>
        <v/>
      </c>
      <c r="Y4729" s="127" t="str">
        <f>IFERROR(VLOOKUP(V4729,TRANSPORTE!$A$4:$C$99,3,0),"")</f>
        <v/>
      </c>
      <c r="Z4729" s="127" t="str">
        <f>IFERROR(VLOOKUP(V4729,TRANSPORTE!$A$4:$D$99,4,0),"")</f>
        <v/>
      </c>
      <c r="AA4729" s="127" t="str">
        <f>IFERROR(VLOOKUP(V4729,TRANSPORTE!$A$4:$E$99,5,0),"")</f>
        <v/>
      </c>
      <c r="AB4729" s="127" t="str">
        <f t="shared" si="532"/>
        <v/>
      </c>
      <c r="AC4729" s="127" t="str">
        <f t="shared" si="531"/>
        <v/>
      </c>
      <c r="AE4729" s="132" t="str">
        <f t="shared" si="529"/>
        <v/>
      </c>
      <c r="AH4729" s="127" t="str">
        <f t="shared" si="528"/>
        <v/>
      </c>
    </row>
    <row r="4730" spans="2:34" x14ac:dyDescent="0.3">
      <c r="B4730" s="127" t="str">
        <f t="shared" si="526"/>
        <v/>
      </c>
      <c r="C4730" s="127" t="str">
        <f t="shared" si="527"/>
        <v/>
      </c>
      <c r="E4730" s="159"/>
      <c r="F4730" s="148" t="str">
        <f>IFERROR(VLOOKUP(CONCATENATE(G4730,E4730),LOTES!$A$6:$D$1002,4,0),"")</f>
        <v/>
      </c>
      <c r="H4730" s="136" t="str">
        <f>IFERROR(VLOOKUP(CONCATENATE(G4730,E4730),LOTES!$A$6:$F$1000,6,0),"")</f>
        <v/>
      </c>
      <c r="I4730" s="132" t="str">
        <f t="shared" si="530"/>
        <v/>
      </c>
      <c r="R4730" s="132" t="str">
        <f>IFERROR(VLOOKUP(Q4730,PROVEEDORES!$A$2:$B$100,2,0),"")</f>
        <v/>
      </c>
      <c r="U4730" s="127" t="str">
        <f>IFERROR(VLOOKUP(V4730,TRANSPORTE!$A$4:$B$99,2,0),"")</f>
        <v/>
      </c>
      <c r="Y4730" s="127" t="str">
        <f>IFERROR(VLOOKUP(V4730,TRANSPORTE!$A$4:$C$99,3,0),"")</f>
        <v/>
      </c>
      <c r="Z4730" s="127" t="str">
        <f>IFERROR(VLOOKUP(V4730,TRANSPORTE!$A$4:$D$99,4,0),"")</f>
        <v/>
      </c>
      <c r="AA4730" s="127" t="str">
        <f>IFERROR(VLOOKUP(V4730,TRANSPORTE!$A$4:$E$99,5,0),"")</f>
        <v/>
      </c>
      <c r="AB4730" s="127" t="str">
        <f t="shared" si="532"/>
        <v/>
      </c>
      <c r="AC4730" s="127" t="str">
        <f t="shared" si="531"/>
        <v/>
      </c>
      <c r="AE4730" s="132" t="str">
        <f t="shared" si="529"/>
        <v/>
      </c>
      <c r="AH4730" s="127" t="str">
        <f t="shared" si="528"/>
        <v/>
      </c>
    </row>
    <row r="4731" spans="2:34" x14ac:dyDescent="0.3">
      <c r="B4731" s="127" t="str">
        <f t="shared" si="526"/>
        <v/>
      </c>
      <c r="C4731" s="127" t="str">
        <f t="shared" si="527"/>
        <v/>
      </c>
      <c r="E4731" s="159"/>
      <c r="F4731" s="148" t="str">
        <f>IFERROR(VLOOKUP(CONCATENATE(G4731,E4731),LOTES!$A$6:$D$1002,4,0),"")</f>
        <v/>
      </c>
      <c r="H4731" s="136" t="str">
        <f>IFERROR(VLOOKUP(CONCATENATE(G4731,E4731),LOTES!$A$6:$F$1000,6,0),"")</f>
        <v/>
      </c>
      <c r="I4731" s="132" t="str">
        <f t="shared" si="530"/>
        <v/>
      </c>
      <c r="R4731" s="132" t="str">
        <f>IFERROR(VLOOKUP(Q4731,PROVEEDORES!$A$2:$B$100,2,0),"")</f>
        <v/>
      </c>
      <c r="U4731" s="127" t="str">
        <f>IFERROR(VLOOKUP(V4731,TRANSPORTE!$A$4:$B$99,2,0),"")</f>
        <v/>
      </c>
      <c r="Y4731" s="127" t="str">
        <f>IFERROR(VLOOKUP(V4731,TRANSPORTE!$A$4:$C$99,3,0),"")</f>
        <v/>
      </c>
      <c r="Z4731" s="127" t="str">
        <f>IFERROR(VLOOKUP(V4731,TRANSPORTE!$A$4:$D$99,4,0),"")</f>
        <v/>
      </c>
      <c r="AA4731" s="127" t="str">
        <f>IFERROR(VLOOKUP(V4731,TRANSPORTE!$A$4:$E$99,5,0),"")</f>
        <v/>
      </c>
      <c r="AB4731" s="127" t="str">
        <f t="shared" si="532"/>
        <v/>
      </c>
      <c r="AC4731" s="127" t="str">
        <f t="shared" si="531"/>
        <v/>
      </c>
      <c r="AE4731" s="132" t="str">
        <f t="shared" si="529"/>
        <v/>
      </c>
      <c r="AH4731" s="127" t="str">
        <f t="shared" si="528"/>
        <v/>
      </c>
    </row>
    <row r="4732" spans="2:34" x14ac:dyDescent="0.3">
      <c r="B4732" s="127" t="str">
        <f t="shared" si="526"/>
        <v/>
      </c>
      <c r="C4732" s="127" t="str">
        <f t="shared" si="527"/>
        <v/>
      </c>
      <c r="E4732" s="159"/>
      <c r="F4732" s="148" t="str">
        <f>IFERROR(VLOOKUP(CONCATENATE(G4732,E4732),LOTES!$A$6:$D$1002,4,0),"")</f>
        <v/>
      </c>
      <c r="H4732" s="136" t="str">
        <f>IFERROR(VLOOKUP(CONCATENATE(G4732,E4732),LOTES!$A$6:$F$1000,6,0),"")</f>
        <v/>
      </c>
      <c r="I4732" s="132" t="str">
        <f t="shared" si="530"/>
        <v/>
      </c>
      <c r="R4732" s="132" t="str">
        <f>IFERROR(VLOOKUP(Q4732,PROVEEDORES!$A$2:$B$100,2,0),"")</f>
        <v/>
      </c>
      <c r="U4732" s="127" t="str">
        <f>IFERROR(VLOOKUP(V4732,TRANSPORTE!$A$4:$B$99,2,0),"")</f>
        <v/>
      </c>
      <c r="Y4732" s="127" t="str">
        <f>IFERROR(VLOOKUP(V4732,TRANSPORTE!$A$4:$C$99,3,0),"")</f>
        <v/>
      </c>
      <c r="Z4732" s="127" t="str">
        <f>IFERROR(VLOOKUP(V4732,TRANSPORTE!$A$4:$D$99,4,0),"")</f>
        <v/>
      </c>
      <c r="AA4732" s="127" t="str">
        <f>IFERROR(VLOOKUP(V4732,TRANSPORTE!$A$4:$E$99,5,0),"")</f>
        <v/>
      </c>
      <c r="AB4732" s="127" t="str">
        <f t="shared" si="532"/>
        <v/>
      </c>
      <c r="AC4732" s="127" t="str">
        <f t="shared" si="531"/>
        <v/>
      </c>
      <c r="AE4732" s="132" t="str">
        <f t="shared" si="529"/>
        <v/>
      </c>
      <c r="AH4732" s="127" t="str">
        <f t="shared" si="528"/>
        <v/>
      </c>
    </row>
    <row r="4733" spans="2:34" x14ac:dyDescent="0.3">
      <c r="B4733" s="127" t="str">
        <f t="shared" si="526"/>
        <v/>
      </c>
      <c r="C4733" s="127" t="str">
        <f t="shared" si="527"/>
        <v/>
      </c>
      <c r="E4733" s="159"/>
      <c r="F4733" s="148" t="str">
        <f>IFERROR(VLOOKUP(CONCATENATE(G4733,E4733),LOTES!$A$6:$D$1002,4,0),"")</f>
        <v/>
      </c>
      <c r="H4733" s="136" t="str">
        <f>IFERROR(VLOOKUP(CONCATENATE(G4733,E4733),LOTES!$A$6:$F$1000,6,0),"")</f>
        <v/>
      </c>
      <c r="I4733" s="132" t="str">
        <f t="shared" si="530"/>
        <v/>
      </c>
      <c r="R4733" s="132" t="str">
        <f>IFERROR(VLOOKUP(Q4733,PROVEEDORES!$A$2:$B$100,2,0),"")</f>
        <v/>
      </c>
      <c r="U4733" s="127" t="str">
        <f>IFERROR(VLOOKUP(V4733,TRANSPORTE!$A$4:$B$99,2,0),"")</f>
        <v/>
      </c>
      <c r="Y4733" s="127" t="str">
        <f>IFERROR(VLOOKUP(V4733,TRANSPORTE!$A$4:$C$99,3,0),"")</f>
        <v/>
      </c>
      <c r="Z4733" s="127" t="str">
        <f>IFERROR(VLOOKUP(V4733,TRANSPORTE!$A$4:$D$99,4,0),"")</f>
        <v/>
      </c>
      <c r="AA4733" s="127" t="str">
        <f>IFERROR(VLOOKUP(V4733,TRANSPORTE!$A$4:$E$99,5,0),"")</f>
        <v/>
      </c>
      <c r="AB4733" s="127" t="str">
        <f t="shared" si="532"/>
        <v/>
      </c>
      <c r="AC4733" s="127" t="str">
        <f t="shared" si="531"/>
        <v/>
      </c>
      <c r="AE4733" s="132" t="str">
        <f t="shared" si="529"/>
        <v/>
      </c>
      <c r="AH4733" s="127" t="str">
        <f t="shared" si="528"/>
        <v/>
      </c>
    </row>
    <row r="4734" spans="2:34" x14ac:dyDescent="0.3">
      <c r="B4734" s="127" t="str">
        <f t="shared" si="526"/>
        <v/>
      </c>
      <c r="C4734" s="127" t="str">
        <f t="shared" si="527"/>
        <v/>
      </c>
      <c r="E4734" s="159"/>
      <c r="F4734" s="148" t="str">
        <f>IFERROR(VLOOKUP(CONCATENATE(G4734,E4734),LOTES!$A$6:$D$1002,4,0),"")</f>
        <v/>
      </c>
      <c r="H4734" s="136" t="str">
        <f>IFERROR(VLOOKUP(CONCATENATE(G4734,E4734),LOTES!$A$6:$F$1000,6,0),"")</f>
        <v/>
      </c>
      <c r="I4734" s="132" t="str">
        <f t="shared" si="530"/>
        <v/>
      </c>
      <c r="R4734" s="132" t="str">
        <f>IFERROR(VLOOKUP(Q4734,PROVEEDORES!$A$2:$B$100,2,0),"")</f>
        <v/>
      </c>
      <c r="U4734" s="127" t="str">
        <f>IFERROR(VLOOKUP(V4734,TRANSPORTE!$A$4:$B$99,2,0),"")</f>
        <v/>
      </c>
      <c r="Y4734" s="127" t="str">
        <f>IFERROR(VLOOKUP(V4734,TRANSPORTE!$A$4:$C$99,3,0),"")</f>
        <v/>
      </c>
      <c r="Z4734" s="127" t="str">
        <f>IFERROR(VLOOKUP(V4734,TRANSPORTE!$A$4:$D$99,4,0),"")</f>
        <v/>
      </c>
      <c r="AA4734" s="127" t="str">
        <f>IFERROR(VLOOKUP(V4734,TRANSPORTE!$A$4:$E$99,5,0),"")</f>
        <v/>
      </c>
      <c r="AB4734" s="127" t="str">
        <f t="shared" si="532"/>
        <v/>
      </c>
      <c r="AC4734" s="127" t="str">
        <f t="shared" si="531"/>
        <v/>
      </c>
      <c r="AE4734" s="132" t="str">
        <f t="shared" si="529"/>
        <v/>
      </c>
      <c r="AH4734" s="127" t="str">
        <f t="shared" si="528"/>
        <v/>
      </c>
    </row>
    <row r="4735" spans="2:34" x14ac:dyDescent="0.3">
      <c r="B4735" s="127" t="str">
        <f t="shared" ref="B4735:B4798" si="533">CONCATENATE(A4735,AB4735)</f>
        <v/>
      </c>
      <c r="C4735" s="127" t="str">
        <f t="shared" ref="C4735:C4798" si="534">CONCATENATE(N4735,I4735)</f>
        <v/>
      </c>
      <c r="E4735" s="159"/>
      <c r="F4735" s="148" t="str">
        <f>IFERROR(VLOOKUP(CONCATENATE(G4735,E4735),LOTES!$A$6:$D$1002,4,0),"")</f>
        <v/>
      </c>
      <c r="H4735" s="136" t="str">
        <f>IFERROR(VLOOKUP(CONCATENATE(G4735,E4735),LOTES!$A$6:$F$1000,6,0),"")</f>
        <v/>
      </c>
      <c r="I4735" s="132" t="str">
        <f t="shared" si="530"/>
        <v/>
      </c>
      <c r="R4735" s="132" t="str">
        <f>IFERROR(VLOOKUP(Q4735,PROVEEDORES!$A$2:$B$100,2,0),"")</f>
        <v/>
      </c>
      <c r="U4735" s="127" t="str">
        <f>IFERROR(VLOOKUP(V4735,TRANSPORTE!$A$4:$B$99,2,0),"")</f>
        <v/>
      </c>
      <c r="Y4735" s="127" t="str">
        <f>IFERROR(VLOOKUP(V4735,TRANSPORTE!$A$4:$C$99,3,0),"")</f>
        <v/>
      </c>
      <c r="Z4735" s="127" t="str">
        <f>IFERROR(VLOOKUP(V4735,TRANSPORTE!$A$4:$D$99,4,0),"")</f>
        <v/>
      </c>
      <c r="AA4735" s="127" t="str">
        <f>IFERROR(VLOOKUP(V4735,TRANSPORTE!$A$4:$E$99,5,0),"")</f>
        <v/>
      </c>
      <c r="AB4735" s="127" t="str">
        <f t="shared" si="532"/>
        <v/>
      </c>
      <c r="AC4735" s="127" t="str">
        <f t="shared" si="531"/>
        <v/>
      </c>
      <c r="AE4735" s="132" t="str">
        <f t="shared" si="529"/>
        <v/>
      </c>
      <c r="AH4735" s="127" t="str">
        <f t="shared" ref="AH4735:AH4798" si="535">CONCATENATE(N4735,F4735)</f>
        <v/>
      </c>
    </row>
    <row r="4736" spans="2:34" x14ac:dyDescent="0.3">
      <c r="B4736" s="127" t="str">
        <f t="shared" si="533"/>
        <v/>
      </c>
      <c r="C4736" s="127" t="str">
        <f t="shared" si="534"/>
        <v/>
      </c>
      <c r="E4736" s="159"/>
      <c r="F4736" s="148" t="str">
        <f>IFERROR(VLOOKUP(CONCATENATE(G4736,E4736),LOTES!$A$6:$D$1002,4,0),"")</f>
        <v/>
      </c>
      <c r="H4736" s="136" t="str">
        <f>IFERROR(VLOOKUP(CONCATENATE(G4736,E4736),LOTES!$A$6:$F$1000,6,0),"")</f>
        <v/>
      </c>
      <c r="I4736" s="132" t="str">
        <f t="shared" si="530"/>
        <v/>
      </c>
      <c r="R4736" s="132" t="str">
        <f>IFERROR(VLOOKUP(Q4736,PROVEEDORES!$A$2:$B$100,2,0),"")</f>
        <v/>
      </c>
      <c r="U4736" s="127" t="str">
        <f>IFERROR(VLOOKUP(V4736,TRANSPORTE!$A$4:$B$99,2,0),"")</f>
        <v/>
      </c>
      <c r="Y4736" s="127" t="str">
        <f>IFERROR(VLOOKUP(V4736,TRANSPORTE!$A$4:$C$99,3,0),"")</f>
        <v/>
      </c>
      <c r="Z4736" s="127" t="str">
        <f>IFERROR(VLOOKUP(V4736,TRANSPORTE!$A$4:$D$99,4,0),"")</f>
        <v/>
      </c>
      <c r="AA4736" s="127" t="str">
        <f>IFERROR(VLOOKUP(V4736,TRANSPORTE!$A$4:$E$99,5,0),"")</f>
        <v/>
      </c>
      <c r="AB4736" s="127" t="str">
        <f t="shared" si="532"/>
        <v/>
      </c>
      <c r="AC4736" s="127" t="str">
        <f t="shared" si="531"/>
        <v/>
      </c>
      <c r="AE4736" s="132" t="str">
        <f t="shared" si="529"/>
        <v/>
      </c>
      <c r="AH4736" s="127" t="str">
        <f t="shared" si="535"/>
        <v/>
      </c>
    </row>
    <row r="4737" spans="2:34" x14ac:dyDescent="0.3">
      <c r="B4737" s="127" t="str">
        <f t="shared" si="533"/>
        <v/>
      </c>
      <c r="C4737" s="127" t="str">
        <f t="shared" si="534"/>
        <v/>
      </c>
      <c r="E4737" s="159"/>
      <c r="F4737" s="148" t="str">
        <f>IFERROR(VLOOKUP(CONCATENATE(G4737,E4737),LOTES!$A$6:$D$1002,4,0),"")</f>
        <v/>
      </c>
      <c r="H4737" s="136" t="str">
        <f>IFERROR(VLOOKUP(CONCATENATE(G4737,E4737),LOTES!$A$6:$F$1000,6,0),"")</f>
        <v/>
      </c>
      <c r="I4737" s="132" t="str">
        <f t="shared" si="530"/>
        <v/>
      </c>
      <c r="R4737" s="132" t="str">
        <f>IFERROR(VLOOKUP(Q4737,PROVEEDORES!$A$2:$B$100,2,0),"")</f>
        <v/>
      </c>
      <c r="U4737" s="127" t="str">
        <f>IFERROR(VLOOKUP(V4737,TRANSPORTE!$A$4:$B$99,2,0),"")</f>
        <v/>
      </c>
      <c r="Y4737" s="127" t="str">
        <f>IFERROR(VLOOKUP(V4737,TRANSPORTE!$A$4:$C$99,3,0),"")</f>
        <v/>
      </c>
      <c r="Z4737" s="127" t="str">
        <f>IFERROR(VLOOKUP(V4737,TRANSPORTE!$A$4:$D$99,4,0),"")</f>
        <v/>
      </c>
      <c r="AA4737" s="127" t="str">
        <f>IFERROR(VLOOKUP(V4737,TRANSPORTE!$A$4:$E$99,5,0),"")</f>
        <v/>
      </c>
      <c r="AB4737" s="127" t="str">
        <f t="shared" si="532"/>
        <v/>
      </c>
      <c r="AC4737" s="127" t="str">
        <f t="shared" si="531"/>
        <v/>
      </c>
      <c r="AE4737" s="132" t="str">
        <f t="shared" si="529"/>
        <v/>
      </c>
      <c r="AH4737" s="127" t="str">
        <f t="shared" si="535"/>
        <v/>
      </c>
    </row>
    <row r="4738" spans="2:34" x14ac:dyDescent="0.3">
      <c r="B4738" s="127" t="str">
        <f t="shared" si="533"/>
        <v/>
      </c>
      <c r="C4738" s="127" t="str">
        <f t="shared" si="534"/>
        <v/>
      </c>
      <c r="E4738" s="159"/>
      <c r="F4738" s="148" t="str">
        <f>IFERROR(VLOOKUP(CONCATENATE(G4738,E4738),LOTES!$A$6:$D$1002,4,0),"")</f>
        <v/>
      </c>
      <c r="H4738" s="136" t="str">
        <f>IFERROR(VLOOKUP(CONCATENATE(G4738,E4738),LOTES!$A$6:$F$1000,6,0),"")</f>
        <v/>
      </c>
      <c r="I4738" s="132" t="str">
        <f t="shared" si="530"/>
        <v/>
      </c>
      <c r="R4738" s="132" t="str">
        <f>IFERROR(VLOOKUP(Q4738,PROVEEDORES!$A$2:$B$100,2,0),"")</f>
        <v/>
      </c>
      <c r="U4738" s="127" t="str">
        <f>IFERROR(VLOOKUP(V4738,TRANSPORTE!$A$4:$B$99,2,0),"")</f>
        <v/>
      </c>
      <c r="Y4738" s="127" t="str">
        <f>IFERROR(VLOOKUP(V4738,TRANSPORTE!$A$4:$C$99,3,0),"")</f>
        <v/>
      </c>
      <c r="Z4738" s="127" t="str">
        <f>IFERROR(VLOOKUP(V4738,TRANSPORTE!$A$4:$D$99,4,0),"")</f>
        <v/>
      </c>
      <c r="AA4738" s="127" t="str">
        <f>IFERROR(VLOOKUP(V4738,TRANSPORTE!$A$4:$E$99,5,0),"")</f>
        <v/>
      </c>
      <c r="AB4738" s="127" t="str">
        <f t="shared" si="532"/>
        <v/>
      </c>
      <c r="AC4738" s="127" t="str">
        <f t="shared" si="531"/>
        <v/>
      </c>
      <c r="AE4738" s="132" t="str">
        <f t="shared" ref="AE4738:AE4801" si="536">IF(N4738&lt;&gt;"",IF(N4738=N4737,AE4737,AE4737+1),"")</f>
        <v/>
      </c>
      <c r="AH4738" s="127" t="str">
        <f t="shared" si="535"/>
        <v/>
      </c>
    </row>
    <row r="4739" spans="2:34" x14ac:dyDescent="0.3">
      <c r="B4739" s="127" t="str">
        <f t="shared" si="533"/>
        <v/>
      </c>
      <c r="C4739" s="127" t="str">
        <f t="shared" si="534"/>
        <v/>
      </c>
      <c r="E4739" s="159"/>
      <c r="F4739" s="148" t="str">
        <f>IFERROR(VLOOKUP(CONCATENATE(G4739,E4739),LOTES!$A$6:$D$1002,4,0),"")</f>
        <v/>
      </c>
      <c r="H4739" s="136" t="str">
        <f>IFERROR(VLOOKUP(CONCATENATE(G4739,E4739),LOTES!$A$6:$F$1000,6,0),"")</f>
        <v/>
      </c>
      <c r="I4739" s="132" t="str">
        <f t="shared" si="530"/>
        <v/>
      </c>
      <c r="R4739" s="132" t="str">
        <f>IFERROR(VLOOKUP(Q4739,PROVEEDORES!$A$2:$B$100,2,0),"")</f>
        <v/>
      </c>
      <c r="U4739" s="127" t="str">
        <f>IFERROR(VLOOKUP(V4739,TRANSPORTE!$A$4:$B$99,2,0),"")</f>
        <v/>
      </c>
      <c r="Y4739" s="127" t="str">
        <f>IFERROR(VLOOKUP(V4739,TRANSPORTE!$A$4:$C$99,3,0),"")</f>
        <v/>
      </c>
      <c r="Z4739" s="127" t="str">
        <f>IFERROR(VLOOKUP(V4739,TRANSPORTE!$A$4:$D$99,4,0),"")</f>
        <v/>
      </c>
      <c r="AA4739" s="127" t="str">
        <f>IFERROR(VLOOKUP(V4739,TRANSPORTE!$A$4:$E$99,5,0),"")</f>
        <v/>
      </c>
      <c r="AB4739" s="127" t="str">
        <f t="shared" si="532"/>
        <v/>
      </c>
      <c r="AC4739" s="127" t="str">
        <f t="shared" si="531"/>
        <v/>
      </c>
      <c r="AE4739" s="132" t="str">
        <f t="shared" si="536"/>
        <v/>
      </c>
      <c r="AH4739" s="127" t="str">
        <f t="shared" si="535"/>
        <v/>
      </c>
    </row>
    <row r="4740" spans="2:34" x14ac:dyDescent="0.3">
      <c r="B4740" s="127" t="str">
        <f t="shared" si="533"/>
        <v/>
      </c>
      <c r="C4740" s="127" t="str">
        <f t="shared" si="534"/>
        <v/>
      </c>
      <c r="E4740" s="159"/>
      <c r="F4740" s="148" t="str">
        <f>IFERROR(VLOOKUP(CONCATENATE(G4740,E4740),LOTES!$A$6:$D$1002,4,0),"")</f>
        <v/>
      </c>
      <c r="H4740" s="136" t="str">
        <f>IFERROR(VLOOKUP(CONCATENATE(G4740,E4740),LOTES!$A$6:$F$1000,6,0),"")</f>
        <v/>
      </c>
      <c r="I4740" s="132" t="str">
        <f t="shared" si="530"/>
        <v/>
      </c>
      <c r="R4740" s="132" t="str">
        <f>IFERROR(VLOOKUP(Q4740,PROVEEDORES!$A$2:$B$100,2,0),"")</f>
        <v/>
      </c>
      <c r="U4740" s="127" t="str">
        <f>IFERROR(VLOOKUP(V4740,TRANSPORTE!$A$4:$B$99,2,0),"")</f>
        <v/>
      </c>
      <c r="Y4740" s="127" t="str">
        <f>IFERROR(VLOOKUP(V4740,TRANSPORTE!$A$4:$C$99,3,0),"")</f>
        <v/>
      </c>
      <c r="Z4740" s="127" t="str">
        <f>IFERROR(VLOOKUP(V4740,TRANSPORTE!$A$4:$D$99,4,0),"")</f>
        <v/>
      </c>
      <c r="AA4740" s="127" t="str">
        <f>IFERROR(VLOOKUP(V4740,TRANSPORTE!$A$4:$E$99,5,0),"")</f>
        <v/>
      </c>
      <c r="AB4740" s="127" t="str">
        <f t="shared" si="532"/>
        <v/>
      </c>
      <c r="AC4740" s="127" t="str">
        <f t="shared" si="531"/>
        <v/>
      </c>
      <c r="AE4740" s="132" t="str">
        <f t="shared" si="536"/>
        <v/>
      </c>
      <c r="AH4740" s="127" t="str">
        <f t="shared" si="535"/>
        <v/>
      </c>
    </row>
    <row r="4741" spans="2:34" x14ac:dyDescent="0.3">
      <c r="B4741" s="127" t="str">
        <f t="shared" si="533"/>
        <v/>
      </c>
      <c r="C4741" s="127" t="str">
        <f t="shared" si="534"/>
        <v/>
      </c>
      <c r="E4741" s="159"/>
      <c r="F4741" s="148" t="str">
        <f>IFERROR(VLOOKUP(CONCATENATE(G4741,E4741),LOTES!$A$6:$D$1002,4,0),"")</f>
        <v/>
      </c>
      <c r="H4741" s="136" t="str">
        <f>IFERROR(VLOOKUP(CONCATENATE(G4741,E4741),LOTES!$A$6:$F$1000,6,0),"")</f>
        <v/>
      </c>
      <c r="I4741" s="132" t="str">
        <f t="shared" si="530"/>
        <v/>
      </c>
      <c r="R4741" s="132" t="str">
        <f>IFERROR(VLOOKUP(Q4741,PROVEEDORES!$A$2:$B$100,2,0),"")</f>
        <v/>
      </c>
      <c r="U4741" s="127" t="str">
        <f>IFERROR(VLOOKUP(V4741,TRANSPORTE!$A$4:$B$99,2,0),"")</f>
        <v/>
      </c>
      <c r="Y4741" s="127" t="str">
        <f>IFERROR(VLOOKUP(V4741,TRANSPORTE!$A$4:$C$99,3,0),"")</f>
        <v/>
      </c>
      <c r="Z4741" s="127" t="str">
        <f>IFERROR(VLOOKUP(V4741,TRANSPORTE!$A$4:$D$99,4,0),"")</f>
        <v/>
      </c>
      <c r="AA4741" s="127" t="str">
        <f>IFERROR(VLOOKUP(V4741,TRANSPORTE!$A$4:$E$99,5,0),"")</f>
        <v/>
      </c>
      <c r="AB4741" s="127" t="str">
        <f t="shared" si="532"/>
        <v/>
      </c>
      <c r="AC4741" s="127" t="str">
        <f t="shared" si="531"/>
        <v/>
      </c>
      <c r="AE4741" s="132" t="str">
        <f t="shared" si="536"/>
        <v/>
      </c>
      <c r="AH4741" s="127" t="str">
        <f t="shared" si="535"/>
        <v/>
      </c>
    </row>
    <row r="4742" spans="2:34" x14ac:dyDescent="0.3">
      <c r="B4742" s="127" t="str">
        <f t="shared" si="533"/>
        <v/>
      </c>
      <c r="C4742" s="127" t="str">
        <f t="shared" si="534"/>
        <v/>
      </c>
      <c r="E4742" s="159"/>
      <c r="F4742" s="148" t="str">
        <f>IFERROR(VLOOKUP(CONCATENATE(G4742,E4742),LOTES!$A$6:$D$1002,4,0),"")</f>
        <v/>
      </c>
      <c r="H4742" s="136" t="str">
        <f>IFERROR(VLOOKUP(CONCATENATE(G4742,E4742),LOTES!$A$6:$F$1000,6,0),"")</f>
        <v/>
      </c>
      <c r="I4742" s="132" t="str">
        <f t="shared" ref="I4742:I4805" si="537">IF(E4742&lt;&gt;"",IFERROR(IF(N4742&lt;&gt;N4741,1,IF(E4742=E4741,I4741,I4741+1)),""),"")</f>
        <v/>
      </c>
      <c r="R4742" s="132" t="str">
        <f>IFERROR(VLOOKUP(Q4742,PROVEEDORES!$A$2:$B$100,2,0),"")</f>
        <v/>
      </c>
      <c r="U4742" s="127" t="str">
        <f>IFERROR(VLOOKUP(V4742,TRANSPORTE!$A$4:$B$99,2,0),"")</f>
        <v/>
      </c>
      <c r="Y4742" s="127" t="str">
        <f>IFERROR(VLOOKUP(V4742,TRANSPORTE!$A$4:$C$99,3,0),"")</f>
        <v/>
      </c>
      <c r="Z4742" s="127" t="str">
        <f>IFERROR(VLOOKUP(V4742,TRANSPORTE!$A$4:$D$99,4,0),"")</f>
        <v/>
      </c>
      <c r="AA4742" s="127" t="str">
        <f>IFERROR(VLOOKUP(V4742,TRANSPORTE!$A$4:$E$99,5,0),"")</f>
        <v/>
      </c>
      <c r="AB4742" s="127" t="str">
        <f t="shared" si="532"/>
        <v/>
      </c>
      <c r="AC4742" s="127" t="str">
        <f t="shared" ref="AC4742:AC4805" si="538">IF(N4742&lt;&gt;"",1,"")</f>
        <v/>
      </c>
      <c r="AE4742" s="132" t="str">
        <f t="shared" si="536"/>
        <v/>
      </c>
      <c r="AH4742" s="127" t="str">
        <f t="shared" si="535"/>
        <v/>
      </c>
    </row>
    <row r="4743" spans="2:34" x14ac:dyDescent="0.3">
      <c r="B4743" s="127" t="str">
        <f t="shared" si="533"/>
        <v/>
      </c>
      <c r="C4743" s="127" t="str">
        <f t="shared" si="534"/>
        <v/>
      </c>
      <c r="E4743" s="159"/>
      <c r="F4743" s="148" t="str">
        <f>IFERROR(VLOOKUP(CONCATENATE(G4743,E4743),LOTES!$A$6:$D$1002,4,0),"")</f>
        <v/>
      </c>
      <c r="H4743" s="136" t="str">
        <f>IFERROR(VLOOKUP(CONCATENATE(G4743,E4743),LOTES!$A$6:$F$1000,6,0),"")</f>
        <v/>
      </c>
      <c r="I4743" s="132" t="str">
        <f t="shared" si="537"/>
        <v/>
      </c>
      <c r="R4743" s="132" t="str">
        <f>IFERROR(VLOOKUP(Q4743,PROVEEDORES!$A$2:$B$100,2,0),"")</f>
        <v/>
      </c>
      <c r="U4743" s="127" t="str">
        <f>IFERROR(VLOOKUP(V4743,TRANSPORTE!$A$4:$B$99,2,0),"")</f>
        <v/>
      </c>
      <c r="Y4743" s="127" t="str">
        <f>IFERROR(VLOOKUP(V4743,TRANSPORTE!$A$4:$C$99,3,0),"")</f>
        <v/>
      </c>
      <c r="Z4743" s="127" t="str">
        <f>IFERROR(VLOOKUP(V4743,TRANSPORTE!$A$4:$D$99,4,0),"")</f>
        <v/>
      </c>
      <c r="AA4743" s="127" t="str">
        <f>IFERROR(VLOOKUP(V4743,TRANSPORTE!$A$4:$E$99,5,0),"")</f>
        <v/>
      </c>
      <c r="AB4743" s="127" t="str">
        <f t="shared" si="532"/>
        <v/>
      </c>
      <c r="AC4743" s="127" t="str">
        <f t="shared" si="538"/>
        <v/>
      </c>
      <c r="AE4743" s="132" t="str">
        <f t="shared" si="536"/>
        <v/>
      </c>
      <c r="AH4743" s="127" t="str">
        <f t="shared" si="535"/>
        <v/>
      </c>
    </row>
    <row r="4744" spans="2:34" x14ac:dyDescent="0.3">
      <c r="B4744" s="127" t="str">
        <f t="shared" si="533"/>
        <v/>
      </c>
      <c r="C4744" s="127" t="str">
        <f t="shared" si="534"/>
        <v/>
      </c>
      <c r="E4744" s="159"/>
      <c r="F4744" s="148" t="str">
        <f>IFERROR(VLOOKUP(CONCATENATE(G4744,E4744),LOTES!$A$6:$D$1002,4,0),"")</f>
        <v/>
      </c>
      <c r="H4744" s="136" t="str">
        <f>IFERROR(VLOOKUP(CONCATENATE(G4744,E4744),LOTES!$A$6:$F$1000,6,0),"")</f>
        <v/>
      </c>
      <c r="I4744" s="132" t="str">
        <f t="shared" si="537"/>
        <v/>
      </c>
      <c r="R4744" s="132" t="str">
        <f>IFERROR(VLOOKUP(Q4744,PROVEEDORES!$A$2:$B$100,2,0),"")</f>
        <v/>
      </c>
      <c r="U4744" s="127" t="str">
        <f>IFERROR(VLOOKUP(V4744,TRANSPORTE!$A$4:$B$99,2,0),"")</f>
        <v/>
      </c>
      <c r="Y4744" s="127" t="str">
        <f>IFERROR(VLOOKUP(V4744,TRANSPORTE!$A$4:$C$99,3,0),"")</f>
        <v/>
      </c>
      <c r="Z4744" s="127" t="str">
        <f>IFERROR(VLOOKUP(V4744,TRANSPORTE!$A$4:$D$99,4,0),"")</f>
        <v/>
      </c>
      <c r="AA4744" s="127" t="str">
        <f>IFERROR(VLOOKUP(V4744,TRANSPORTE!$A$4:$E$99,5,0),"")</f>
        <v/>
      </c>
      <c r="AB4744" s="127" t="str">
        <f t="shared" si="532"/>
        <v/>
      </c>
      <c r="AC4744" s="127" t="str">
        <f t="shared" si="538"/>
        <v/>
      </c>
      <c r="AE4744" s="132" t="str">
        <f t="shared" si="536"/>
        <v/>
      </c>
      <c r="AH4744" s="127" t="str">
        <f t="shared" si="535"/>
        <v/>
      </c>
    </row>
    <row r="4745" spans="2:34" x14ac:dyDescent="0.3">
      <c r="B4745" s="127" t="str">
        <f t="shared" si="533"/>
        <v/>
      </c>
      <c r="C4745" s="127" t="str">
        <f t="shared" si="534"/>
        <v/>
      </c>
      <c r="E4745" s="159"/>
      <c r="F4745" s="148" t="str">
        <f>IFERROR(VLOOKUP(CONCATENATE(G4745,E4745),LOTES!$A$6:$D$1002,4,0),"")</f>
        <v/>
      </c>
      <c r="H4745" s="136" t="str">
        <f>IFERROR(VLOOKUP(CONCATENATE(G4745,E4745),LOTES!$A$6:$F$1000,6,0),"")</f>
        <v/>
      </c>
      <c r="I4745" s="132" t="str">
        <f t="shared" si="537"/>
        <v/>
      </c>
      <c r="R4745" s="132" t="str">
        <f>IFERROR(VLOOKUP(Q4745,PROVEEDORES!$A$2:$B$100,2,0),"")</f>
        <v/>
      </c>
      <c r="U4745" s="127" t="str">
        <f>IFERROR(VLOOKUP(V4745,TRANSPORTE!$A$4:$B$99,2,0),"")</f>
        <v/>
      </c>
      <c r="Y4745" s="127" t="str">
        <f>IFERROR(VLOOKUP(V4745,TRANSPORTE!$A$4:$C$99,3,0),"")</f>
        <v/>
      </c>
      <c r="Z4745" s="127" t="str">
        <f>IFERROR(VLOOKUP(V4745,TRANSPORTE!$A$4:$D$99,4,0),"")</f>
        <v/>
      </c>
      <c r="AA4745" s="127" t="str">
        <f>IFERROR(VLOOKUP(V4745,TRANSPORTE!$A$4:$E$99,5,0),"")</f>
        <v/>
      </c>
      <c r="AB4745" s="127" t="str">
        <f t="shared" si="532"/>
        <v/>
      </c>
      <c r="AC4745" s="127" t="str">
        <f t="shared" si="538"/>
        <v/>
      </c>
      <c r="AE4745" s="132" t="str">
        <f t="shared" si="536"/>
        <v/>
      </c>
      <c r="AH4745" s="127" t="str">
        <f t="shared" si="535"/>
        <v/>
      </c>
    </row>
    <row r="4746" spans="2:34" x14ac:dyDescent="0.3">
      <c r="B4746" s="127" t="str">
        <f t="shared" si="533"/>
        <v/>
      </c>
      <c r="C4746" s="127" t="str">
        <f t="shared" si="534"/>
        <v/>
      </c>
      <c r="E4746" s="159"/>
      <c r="F4746" s="148" t="str">
        <f>IFERROR(VLOOKUP(CONCATENATE(G4746,E4746),LOTES!$A$6:$D$1002,4,0),"")</f>
        <v/>
      </c>
      <c r="H4746" s="136" t="str">
        <f>IFERROR(VLOOKUP(CONCATENATE(G4746,E4746),LOTES!$A$6:$F$1000,6,0),"")</f>
        <v/>
      </c>
      <c r="I4746" s="132" t="str">
        <f t="shared" si="537"/>
        <v/>
      </c>
      <c r="R4746" s="132" t="str">
        <f>IFERROR(VLOOKUP(Q4746,PROVEEDORES!$A$2:$B$100,2,0),"")</f>
        <v/>
      </c>
      <c r="U4746" s="127" t="str">
        <f>IFERROR(VLOOKUP(V4746,TRANSPORTE!$A$4:$B$99,2,0),"")</f>
        <v/>
      </c>
      <c r="Y4746" s="127" t="str">
        <f>IFERROR(VLOOKUP(V4746,TRANSPORTE!$A$4:$C$99,3,0),"")</f>
        <v/>
      </c>
      <c r="Z4746" s="127" t="str">
        <f>IFERROR(VLOOKUP(V4746,TRANSPORTE!$A$4:$D$99,4,0),"")</f>
        <v/>
      </c>
      <c r="AA4746" s="127" t="str">
        <f>IFERROR(VLOOKUP(V4746,TRANSPORTE!$A$4:$E$99,5,0),"")</f>
        <v/>
      </c>
      <c r="AB4746" s="127" t="str">
        <f t="shared" si="532"/>
        <v/>
      </c>
      <c r="AC4746" s="127" t="str">
        <f t="shared" si="538"/>
        <v/>
      </c>
      <c r="AE4746" s="132" t="str">
        <f t="shared" si="536"/>
        <v/>
      </c>
      <c r="AH4746" s="127" t="str">
        <f t="shared" si="535"/>
        <v/>
      </c>
    </row>
    <row r="4747" spans="2:34" x14ac:dyDescent="0.3">
      <c r="B4747" s="127" t="str">
        <f t="shared" si="533"/>
        <v/>
      </c>
      <c r="C4747" s="127" t="str">
        <f t="shared" si="534"/>
        <v/>
      </c>
      <c r="E4747" s="159"/>
      <c r="F4747" s="148" t="str">
        <f>IFERROR(VLOOKUP(CONCATENATE(G4747,E4747),LOTES!$A$6:$D$1002,4,0),"")</f>
        <v/>
      </c>
      <c r="H4747" s="136" t="str">
        <f>IFERROR(VLOOKUP(CONCATENATE(G4747,E4747),LOTES!$A$6:$F$1000,6,0),"")</f>
        <v/>
      </c>
      <c r="I4747" s="132" t="str">
        <f t="shared" si="537"/>
        <v/>
      </c>
      <c r="R4747" s="132" t="str">
        <f>IFERROR(VLOOKUP(Q4747,PROVEEDORES!$A$2:$B$100,2,0),"")</f>
        <v/>
      </c>
      <c r="U4747" s="127" t="str">
        <f>IFERROR(VLOOKUP(V4747,TRANSPORTE!$A$4:$B$99,2,0),"")</f>
        <v/>
      </c>
      <c r="Y4747" s="127" t="str">
        <f>IFERROR(VLOOKUP(V4747,TRANSPORTE!$A$4:$C$99,3,0),"")</f>
        <v/>
      </c>
      <c r="Z4747" s="127" t="str">
        <f>IFERROR(VLOOKUP(V4747,TRANSPORTE!$A$4:$D$99,4,0),"")</f>
        <v/>
      </c>
      <c r="AA4747" s="127" t="str">
        <f>IFERROR(VLOOKUP(V4747,TRANSPORTE!$A$4:$E$99,5,0),"")</f>
        <v/>
      </c>
      <c r="AB4747" s="127" t="str">
        <f t="shared" ref="AB4747:AB4810" si="539">IF(N4747&lt;&gt;"",IF(A4747&lt;&gt;A4746,1,IF(N4747=N4746,AB4746,AB4746+1)),"")</f>
        <v/>
      </c>
      <c r="AC4747" s="127" t="str">
        <f t="shared" si="538"/>
        <v/>
      </c>
      <c r="AE4747" s="132" t="str">
        <f t="shared" si="536"/>
        <v/>
      </c>
      <c r="AH4747" s="127" t="str">
        <f t="shared" si="535"/>
        <v/>
      </c>
    </row>
    <row r="4748" spans="2:34" x14ac:dyDescent="0.3">
      <c r="B4748" s="127" t="str">
        <f t="shared" si="533"/>
        <v/>
      </c>
      <c r="C4748" s="127" t="str">
        <f t="shared" si="534"/>
        <v/>
      </c>
      <c r="E4748" s="159"/>
      <c r="F4748" s="148" t="str">
        <f>IFERROR(VLOOKUP(CONCATENATE(G4748,E4748),LOTES!$A$6:$D$1002,4,0),"")</f>
        <v/>
      </c>
      <c r="H4748" s="136" t="str">
        <f>IFERROR(VLOOKUP(CONCATENATE(G4748,E4748),LOTES!$A$6:$F$1000,6,0),"")</f>
        <v/>
      </c>
      <c r="I4748" s="132" t="str">
        <f t="shared" si="537"/>
        <v/>
      </c>
      <c r="R4748" s="132" t="str">
        <f>IFERROR(VLOOKUP(Q4748,PROVEEDORES!$A$2:$B$100,2,0),"")</f>
        <v/>
      </c>
      <c r="U4748" s="127" t="str">
        <f>IFERROR(VLOOKUP(V4748,TRANSPORTE!$A$4:$B$99,2,0),"")</f>
        <v/>
      </c>
      <c r="Y4748" s="127" t="str">
        <f>IFERROR(VLOOKUP(V4748,TRANSPORTE!$A$4:$C$99,3,0),"")</f>
        <v/>
      </c>
      <c r="Z4748" s="127" t="str">
        <f>IFERROR(VLOOKUP(V4748,TRANSPORTE!$A$4:$D$99,4,0),"")</f>
        <v/>
      </c>
      <c r="AA4748" s="127" t="str">
        <f>IFERROR(VLOOKUP(V4748,TRANSPORTE!$A$4:$E$99,5,0),"")</f>
        <v/>
      </c>
      <c r="AB4748" s="127" t="str">
        <f t="shared" si="539"/>
        <v/>
      </c>
      <c r="AC4748" s="127" t="str">
        <f t="shared" si="538"/>
        <v/>
      </c>
      <c r="AE4748" s="132" t="str">
        <f t="shared" si="536"/>
        <v/>
      </c>
      <c r="AH4748" s="127" t="str">
        <f t="shared" si="535"/>
        <v/>
      </c>
    </row>
    <row r="4749" spans="2:34" x14ac:dyDescent="0.3">
      <c r="B4749" s="127" t="str">
        <f t="shared" si="533"/>
        <v/>
      </c>
      <c r="C4749" s="127" t="str">
        <f t="shared" si="534"/>
        <v/>
      </c>
      <c r="E4749" s="159"/>
      <c r="F4749" s="148" t="str">
        <f>IFERROR(VLOOKUP(CONCATENATE(G4749,E4749),LOTES!$A$6:$D$1002,4,0),"")</f>
        <v/>
      </c>
      <c r="H4749" s="136" t="str">
        <f>IFERROR(VLOOKUP(CONCATENATE(G4749,E4749),LOTES!$A$6:$F$1000,6,0),"")</f>
        <v/>
      </c>
      <c r="I4749" s="132" t="str">
        <f t="shared" si="537"/>
        <v/>
      </c>
      <c r="R4749" s="132" t="str">
        <f>IFERROR(VLOOKUP(Q4749,PROVEEDORES!$A$2:$B$100,2,0),"")</f>
        <v/>
      </c>
      <c r="U4749" s="127" t="str">
        <f>IFERROR(VLOOKUP(V4749,TRANSPORTE!$A$4:$B$99,2,0),"")</f>
        <v/>
      </c>
      <c r="Y4749" s="127" t="str">
        <f>IFERROR(VLOOKUP(V4749,TRANSPORTE!$A$4:$C$99,3,0),"")</f>
        <v/>
      </c>
      <c r="Z4749" s="127" t="str">
        <f>IFERROR(VLOOKUP(V4749,TRANSPORTE!$A$4:$D$99,4,0),"")</f>
        <v/>
      </c>
      <c r="AA4749" s="127" t="str">
        <f>IFERROR(VLOOKUP(V4749,TRANSPORTE!$A$4:$E$99,5,0),"")</f>
        <v/>
      </c>
      <c r="AB4749" s="127" t="str">
        <f t="shared" si="539"/>
        <v/>
      </c>
      <c r="AC4749" s="127" t="str">
        <f t="shared" si="538"/>
        <v/>
      </c>
      <c r="AE4749" s="132" t="str">
        <f t="shared" si="536"/>
        <v/>
      </c>
      <c r="AH4749" s="127" t="str">
        <f t="shared" si="535"/>
        <v/>
      </c>
    </row>
    <row r="4750" spans="2:34" x14ac:dyDescent="0.3">
      <c r="B4750" s="127" t="str">
        <f t="shared" si="533"/>
        <v/>
      </c>
      <c r="C4750" s="127" t="str">
        <f t="shared" si="534"/>
        <v/>
      </c>
      <c r="E4750" s="159"/>
      <c r="F4750" s="148" t="str">
        <f>IFERROR(VLOOKUP(CONCATENATE(G4750,E4750),LOTES!$A$6:$D$1002,4,0),"")</f>
        <v/>
      </c>
      <c r="H4750" s="136" t="str">
        <f>IFERROR(VLOOKUP(CONCATENATE(G4750,E4750),LOTES!$A$6:$F$1000,6,0),"")</f>
        <v/>
      </c>
      <c r="I4750" s="132" t="str">
        <f t="shared" si="537"/>
        <v/>
      </c>
      <c r="R4750" s="132" t="str">
        <f>IFERROR(VLOOKUP(Q4750,PROVEEDORES!$A$2:$B$100,2,0),"")</f>
        <v/>
      </c>
      <c r="U4750" s="127" t="str">
        <f>IFERROR(VLOOKUP(V4750,TRANSPORTE!$A$4:$B$99,2,0),"")</f>
        <v/>
      </c>
      <c r="Y4750" s="127" t="str">
        <f>IFERROR(VLOOKUP(V4750,TRANSPORTE!$A$4:$C$99,3,0),"")</f>
        <v/>
      </c>
      <c r="Z4750" s="127" t="str">
        <f>IFERROR(VLOOKUP(V4750,TRANSPORTE!$A$4:$D$99,4,0),"")</f>
        <v/>
      </c>
      <c r="AA4750" s="127" t="str">
        <f>IFERROR(VLOOKUP(V4750,TRANSPORTE!$A$4:$E$99,5,0),"")</f>
        <v/>
      </c>
      <c r="AB4750" s="127" t="str">
        <f t="shared" si="539"/>
        <v/>
      </c>
      <c r="AC4750" s="127" t="str">
        <f t="shared" si="538"/>
        <v/>
      </c>
      <c r="AE4750" s="132" t="str">
        <f t="shared" si="536"/>
        <v/>
      </c>
      <c r="AH4750" s="127" t="str">
        <f t="shared" si="535"/>
        <v/>
      </c>
    </row>
    <row r="4751" spans="2:34" x14ac:dyDescent="0.3">
      <c r="B4751" s="127" t="str">
        <f t="shared" si="533"/>
        <v/>
      </c>
      <c r="C4751" s="127" t="str">
        <f t="shared" si="534"/>
        <v/>
      </c>
      <c r="E4751" s="159"/>
      <c r="F4751" s="148" t="str">
        <f>IFERROR(VLOOKUP(CONCATENATE(G4751,E4751),LOTES!$A$6:$D$1002,4,0),"")</f>
        <v/>
      </c>
      <c r="H4751" s="136" t="str">
        <f>IFERROR(VLOOKUP(CONCATENATE(G4751,E4751),LOTES!$A$6:$F$1000,6,0),"")</f>
        <v/>
      </c>
      <c r="I4751" s="132" t="str">
        <f t="shared" si="537"/>
        <v/>
      </c>
      <c r="R4751" s="132" t="str">
        <f>IFERROR(VLOOKUP(Q4751,PROVEEDORES!$A$2:$B$100,2,0),"")</f>
        <v/>
      </c>
      <c r="U4751" s="127" t="str">
        <f>IFERROR(VLOOKUP(V4751,TRANSPORTE!$A$4:$B$99,2,0),"")</f>
        <v/>
      </c>
      <c r="Y4751" s="127" t="str">
        <f>IFERROR(VLOOKUP(V4751,TRANSPORTE!$A$4:$C$99,3,0),"")</f>
        <v/>
      </c>
      <c r="Z4751" s="127" t="str">
        <f>IFERROR(VLOOKUP(V4751,TRANSPORTE!$A$4:$D$99,4,0),"")</f>
        <v/>
      </c>
      <c r="AA4751" s="127" t="str">
        <f>IFERROR(VLOOKUP(V4751,TRANSPORTE!$A$4:$E$99,5,0),"")</f>
        <v/>
      </c>
      <c r="AB4751" s="127" t="str">
        <f t="shared" si="539"/>
        <v/>
      </c>
      <c r="AC4751" s="127" t="str">
        <f t="shared" si="538"/>
        <v/>
      </c>
      <c r="AE4751" s="132" t="str">
        <f t="shared" si="536"/>
        <v/>
      </c>
      <c r="AH4751" s="127" t="str">
        <f t="shared" si="535"/>
        <v/>
      </c>
    </row>
    <row r="4752" spans="2:34" x14ac:dyDescent="0.3">
      <c r="B4752" s="127" t="str">
        <f t="shared" si="533"/>
        <v/>
      </c>
      <c r="C4752" s="127" t="str">
        <f t="shared" si="534"/>
        <v/>
      </c>
      <c r="E4752" s="159"/>
      <c r="F4752" s="148" t="str">
        <f>IFERROR(VLOOKUP(CONCATENATE(G4752,E4752),LOTES!$A$6:$D$1002,4,0),"")</f>
        <v/>
      </c>
      <c r="H4752" s="136" t="str">
        <f>IFERROR(VLOOKUP(CONCATENATE(G4752,E4752),LOTES!$A$6:$F$1000,6,0),"")</f>
        <v/>
      </c>
      <c r="I4752" s="132" t="str">
        <f t="shared" si="537"/>
        <v/>
      </c>
      <c r="R4752" s="132" t="str">
        <f>IFERROR(VLOOKUP(Q4752,PROVEEDORES!$A$2:$B$100,2,0),"")</f>
        <v/>
      </c>
      <c r="U4752" s="127" t="str">
        <f>IFERROR(VLOOKUP(V4752,TRANSPORTE!$A$4:$B$99,2,0),"")</f>
        <v/>
      </c>
      <c r="Y4752" s="127" t="str">
        <f>IFERROR(VLOOKUP(V4752,TRANSPORTE!$A$4:$C$99,3,0),"")</f>
        <v/>
      </c>
      <c r="Z4752" s="127" t="str">
        <f>IFERROR(VLOOKUP(V4752,TRANSPORTE!$A$4:$D$99,4,0),"")</f>
        <v/>
      </c>
      <c r="AA4752" s="127" t="str">
        <f>IFERROR(VLOOKUP(V4752,TRANSPORTE!$A$4:$E$99,5,0),"")</f>
        <v/>
      </c>
      <c r="AB4752" s="127" t="str">
        <f t="shared" si="539"/>
        <v/>
      </c>
      <c r="AC4752" s="127" t="str">
        <f t="shared" si="538"/>
        <v/>
      </c>
      <c r="AE4752" s="132" t="str">
        <f t="shared" si="536"/>
        <v/>
      </c>
      <c r="AH4752" s="127" t="str">
        <f t="shared" si="535"/>
        <v/>
      </c>
    </row>
    <row r="4753" spans="2:34" x14ac:dyDescent="0.3">
      <c r="B4753" s="127" t="str">
        <f t="shared" si="533"/>
        <v/>
      </c>
      <c r="C4753" s="127" t="str">
        <f t="shared" si="534"/>
        <v/>
      </c>
      <c r="E4753" s="159"/>
      <c r="F4753" s="148" t="str">
        <f>IFERROR(VLOOKUP(CONCATENATE(G4753,E4753),LOTES!$A$6:$D$1002,4,0),"")</f>
        <v/>
      </c>
      <c r="H4753" s="136" t="str">
        <f>IFERROR(VLOOKUP(CONCATENATE(G4753,E4753),LOTES!$A$6:$F$1000,6,0),"")</f>
        <v/>
      </c>
      <c r="I4753" s="132" t="str">
        <f t="shared" si="537"/>
        <v/>
      </c>
      <c r="R4753" s="132" t="str">
        <f>IFERROR(VLOOKUP(Q4753,PROVEEDORES!$A$2:$B$100,2,0),"")</f>
        <v/>
      </c>
      <c r="U4753" s="127" t="str">
        <f>IFERROR(VLOOKUP(V4753,TRANSPORTE!$A$4:$B$99,2,0),"")</f>
        <v/>
      </c>
      <c r="Y4753" s="127" t="str">
        <f>IFERROR(VLOOKUP(V4753,TRANSPORTE!$A$4:$C$99,3,0),"")</f>
        <v/>
      </c>
      <c r="Z4753" s="127" t="str">
        <f>IFERROR(VLOOKUP(V4753,TRANSPORTE!$A$4:$D$99,4,0),"")</f>
        <v/>
      </c>
      <c r="AA4753" s="127" t="str">
        <f>IFERROR(VLOOKUP(V4753,TRANSPORTE!$A$4:$E$99,5,0),"")</f>
        <v/>
      </c>
      <c r="AB4753" s="127" t="str">
        <f t="shared" si="539"/>
        <v/>
      </c>
      <c r="AC4753" s="127" t="str">
        <f t="shared" si="538"/>
        <v/>
      </c>
      <c r="AE4753" s="132" t="str">
        <f t="shared" si="536"/>
        <v/>
      </c>
      <c r="AH4753" s="127" t="str">
        <f t="shared" si="535"/>
        <v/>
      </c>
    </row>
    <row r="4754" spans="2:34" x14ac:dyDescent="0.3">
      <c r="B4754" s="127" t="str">
        <f t="shared" si="533"/>
        <v/>
      </c>
      <c r="C4754" s="127" t="str">
        <f t="shared" si="534"/>
        <v/>
      </c>
      <c r="E4754" s="159"/>
      <c r="F4754" s="148" t="str">
        <f>IFERROR(VLOOKUP(CONCATENATE(G4754,E4754),LOTES!$A$6:$D$1002,4,0),"")</f>
        <v/>
      </c>
      <c r="H4754" s="136" t="str">
        <f>IFERROR(VLOOKUP(CONCATENATE(G4754,E4754),LOTES!$A$6:$F$1000,6,0),"")</f>
        <v/>
      </c>
      <c r="I4754" s="132" t="str">
        <f t="shared" si="537"/>
        <v/>
      </c>
      <c r="R4754" s="132" t="str">
        <f>IFERROR(VLOOKUP(Q4754,PROVEEDORES!$A$2:$B$100,2,0),"")</f>
        <v/>
      </c>
      <c r="U4754" s="127" t="str">
        <f>IFERROR(VLOOKUP(V4754,TRANSPORTE!$A$4:$B$99,2,0),"")</f>
        <v/>
      </c>
      <c r="Y4754" s="127" t="str">
        <f>IFERROR(VLOOKUP(V4754,TRANSPORTE!$A$4:$C$99,3,0),"")</f>
        <v/>
      </c>
      <c r="Z4754" s="127" t="str">
        <f>IFERROR(VLOOKUP(V4754,TRANSPORTE!$A$4:$D$99,4,0),"")</f>
        <v/>
      </c>
      <c r="AA4754" s="127" t="str">
        <f>IFERROR(VLOOKUP(V4754,TRANSPORTE!$A$4:$E$99,5,0),"")</f>
        <v/>
      </c>
      <c r="AB4754" s="127" t="str">
        <f t="shared" si="539"/>
        <v/>
      </c>
      <c r="AC4754" s="127" t="str">
        <f t="shared" si="538"/>
        <v/>
      </c>
      <c r="AE4754" s="132" t="str">
        <f t="shared" si="536"/>
        <v/>
      </c>
      <c r="AH4754" s="127" t="str">
        <f t="shared" si="535"/>
        <v/>
      </c>
    </row>
    <row r="4755" spans="2:34" x14ac:dyDescent="0.3">
      <c r="B4755" s="127" t="str">
        <f t="shared" si="533"/>
        <v/>
      </c>
      <c r="C4755" s="127" t="str">
        <f t="shared" si="534"/>
        <v/>
      </c>
      <c r="E4755" s="159"/>
      <c r="F4755" s="148" t="str">
        <f>IFERROR(VLOOKUP(CONCATENATE(G4755,E4755),LOTES!$A$6:$D$1002,4,0),"")</f>
        <v/>
      </c>
      <c r="H4755" s="136" t="str">
        <f>IFERROR(VLOOKUP(CONCATENATE(G4755,E4755),LOTES!$A$6:$F$1000,6,0),"")</f>
        <v/>
      </c>
      <c r="I4755" s="132" t="str">
        <f t="shared" si="537"/>
        <v/>
      </c>
      <c r="R4755" s="132" t="str">
        <f>IFERROR(VLOOKUP(Q4755,PROVEEDORES!$A$2:$B$100,2,0),"")</f>
        <v/>
      </c>
      <c r="U4755" s="127" t="str">
        <f>IFERROR(VLOOKUP(V4755,TRANSPORTE!$A$4:$B$99,2,0),"")</f>
        <v/>
      </c>
      <c r="Y4755" s="127" t="str">
        <f>IFERROR(VLOOKUP(V4755,TRANSPORTE!$A$4:$C$99,3,0),"")</f>
        <v/>
      </c>
      <c r="Z4755" s="127" t="str">
        <f>IFERROR(VLOOKUP(V4755,TRANSPORTE!$A$4:$D$99,4,0),"")</f>
        <v/>
      </c>
      <c r="AA4755" s="127" t="str">
        <f>IFERROR(VLOOKUP(V4755,TRANSPORTE!$A$4:$E$99,5,0),"")</f>
        <v/>
      </c>
      <c r="AB4755" s="127" t="str">
        <f t="shared" si="539"/>
        <v/>
      </c>
      <c r="AC4755" s="127" t="str">
        <f t="shared" si="538"/>
        <v/>
      </c>
      <c r="AE4755" s="132" t="str">
        <f t="shared" si="536"/>
        <v/>
      </c>
      <c r="AH4755" s="127" t="str">
        <f t="shared" si="535"/>
        <v/>
      </c>
    </row>
    <row r="4756" spans="2:34" x14ac:dyDescent="0.3">
      <c r="B4756" s="127" t="str">
        <f t="shared" si="533"/>
        <v/>
      </c>
      <c r="C4756" s="127" t="str">
        <f t="shared" si="534"/>
        <v/>
      </c>
      <c r="E4756" s="159"/>
      <c r="F4756" s="148" t="str">
        <f>IFERROR(VLOOKUP(CONCATENATE(G4756,E4756),LOTES!$A$6:$D$1002,4,0),"")</f>
        <v/>
      </c>
      <c r="H4756" s="136" t="str">
        <f>IFERROR(VLOOKUP(CONCATENATE(G4756,E4756),LOTES!$A$6:$F$1000,6,0),"")</f>
        <v/>
      </c>
      <c r="I4756" s="132" t="str">
        <f t="shared" si="537"/>
        <v/>
      </c>
      <c r="R4756" s="132" t="str">
        <f>IFERROR(VLOOKUP(Q4756,PROVEEDORES!$A$2:$B$100,2,0),"")</f>
        <v/>
      </c>
      <c r="U4756" s="127" t="str">
        <f>IFERROR(VLOOKUP(V4756,TRANSPORTE!$A$4:$B$99,2,0),"")</f>
        <v/>
      </c>
      <c r="Y4756" s="127" t="str">
        <f>IFERROR(VLOOKUP(V4756,TRANSPORTE!$A$4:$C$99,3,0),"")</f>
        <v/>
      </c>
      <c r="Z4756" s="127" t="str">
        <f>IFERROR(VLOOKUP(V4756,TRANSPORTE!$A$4:$D$99,4,0),"")</f>
        <v/>
      </c>
      <c r="AA4756" s="127" t="str">
        <f>IFERROR(VLOOKUP(V4756,TRANSPORTE!$A$4:$E$99,5,0),"")</f>
        <v/>
      </c>
      <c r="AB4756" s="127" t="str">
        <f t="shared" si="539"/>
        <v/>
      </c>
      <c r="AC4756" s="127" t="str">
        <f t="shared" si="538"/>
        <v/>
      </c>
      <c r="AE4756" s="132" t="str">
        <f t="shared" si="536"/>
        <v/>
      </c>
      <c r="AH4756" s="127" t="str">
        <f t="shared" si="535"/>
        <v/>
      </c>
    </row>
    <row r="4757" spans="2:34" x14ac:dyDescent="0.3">
      <c r="B4757" s="127" t="str">
        <f t="shared" si="533"/>
        <v/>
      </c>
      <c r="C4757" s="127" t="str">
        <f t="shared" si="534"/>
        <v/>
      </c>
      <c r="E4757" s="159"/>
      <c r="F4757" s="148" t="str">
        <f>IFERROR(VLOOKUP(CONCATENATE(G4757,E4757),LOTES!$A$6:$D$1002,4,0),"")</f>
        <v/>
      </c>
      <c r="H4757" s="136" t="str">
        <f>IFERROR(VLOOKUP(CONCATENATE(G4757,E4757),LOTES!$A$6:$F$1000,6,0),"")</f>
        <v/>
      </c>
      <c r="I4757" s="132" t="str">
        <f t="shared" si="537"/>
        <v/>
      </c>
      <c r="R4757" s="132" t="str">
        <f>IFERROR(VLOOKUP(Q4757,PROVEEDORES!$A$2:$B$100,2,0),"")</f>
        <v/>
      </c>
      <c r="U4757" s="127" t="str">
        <f>IFERROR(VLOOKUP(V4757,TRANSPORTE!$A$4:$B$99,2,0),"")</f>
        <v/>
      </c>
      <c r="Y4757" s="127" t="str">
        <f>IFERROR(VLOOKUP(V4757,TRANSPORTE!$A$4:$C$99,3,0),"")</f>
        <v/>
      </c>
      <c r="Z4757" s="127" t="str">
        <f>IFERROR(VLOOKUP(V4757,TRANSPORTE!$A$4:$D$99,4,0),"")</f>
        <v/>
      </c>
      <c r="AA4757" s="127" t="str">
        <f>IFERROR(VLOOKUP(V4757,TRANSPORTE!$A$4:$E$99,5,0),"")</f>
        <v/>
      </c>
      <c r="AB4757" s="127" t="str">
        <f t="shared" si="539"/>
        <v/>
      </c>
      <c r="AC4757" s="127" t="str">
        <f t="shared" si="538"/>
        <v/>
      </c>
      <c r="AE4757" s="132" t="str">
        <f t="shared" si="536"/>
        <v/>
      </c>
      <c r="AH4757" s="127" t="str">
        <f t="shared" si="535"/>
        <v/>
      </c>
    </row>
    <row r="4758" spans="2:34" x14ac:dyDescent="0.3">
      <c r="B4758" s="127" t="str">
        <f t="shared" si="533"/>
        <v/>
      </c>
      <c r="C4758" s="127" t="str">
        <f t="shared" si="534"/>
        <v/>
      </c>
      <c r="E4758" s="159"/>
      <c r="F4758" s="148" t="str">
        <f>IFERROR(VLOOKUP(CONCATENATE(G4758,E4758),LOTES!$A$6:$D$1002,4,0),"")</f>
        <v/>
      </c>
      <c r="H4758" s="136" t="str">
        <f>IFERROR(VLOOKUP(CONCATENATE(G4758,E4758),LOTES!$A$6:$F$1000,6,0),"")</f>
        <v/>
      </c>
      <c r="I4758" s="132" t="str">
        <f t="shared" si="537"/>
        <v/>
      </c>
      <c r="R4758" s="132" t="str">
        <f>IFERROR(VLOOKUP(Q4758,PROVEEDORES!$A$2:$B$100,2,0),"")</f>
        <v/>
      </c>
      <c r="U4758" s="127" t="str">
        <f>IFERROR(VLOOKUP(V4758,TRANSPORTE!$A$4:$B$99,2,0),"")</f>
        <v/>
      </c>
      <c r="Y4758" s="127" t="str">
        <f>IFERROR(VLOOKUP(V4758,TRANSPORTE!$A$4:$C$99,3,0),"")</f>
        <v/>
      </c>
      <c r="Z4758" s="127" t="str">
        <f>IFERROR(VLOOKUP(V4758,TRANSPORTE!$A$4:$D$99,4,0),"")</f>
        <v/>
      </c>
      <c r="AA4758" s="127" t="str">
        <f>IFERROR(VLOOKUP(V4758,TRANSPORTE!$A$4:$E$99,5,0),"")</f>
        <v/>
      </c>
      <c r="AB4758" s="127" t="str">
        <f t="shared" si="539"/>
        <v/>
      </c>
      <c r="AC4758" s="127" t="str">
        <f t="shared" si="538"/>
        <v/>
      </c>
      <c r="AE4758" s="132" t="str">
        <f t="shared" si="536"/>
        <v/>
      </c>
      <c r="AH4758" s="127" t="str">
        <f t="shared" si="535"/>
        <v/>
      </c>
    </row>
    <row r="4759" spans="2:34" x14ac:dyDescent="0.3">
      <c r="B4759" s="127" t="str">
        <f t="shared" si="533"/>
        <v/>
      </c>
      <c r="C4759" s="127" t="str">
        <f t="shared" si="534"/>
        <v/>
      </c>
      <c r="E4759" s="159"/>
      <c r="F4759" s="148" t="str">
        <f>IFERROR(VLOOKUP(CONCATENATE(G4759,E4759),LOTES!$A$6:$D$1002,4,0),"")</f>
        <v/>
      </c>
      <c r="H4759" s="136" t="str">
        <f>IFERROR(VLOOKUP(CONCATENATE(G4759,E4759),LOTES!$A$6:$F$1000,6,0),"")</f>
        <v/>
      </c>
      <c r="I4759" s="132" t="str">
        <f t="shared" si="537"/>
        <v/>
      </c>
      <c r="R4759" s="132" t="str">
        <f>IFERROR(VLOOKUP(Q4759,PROVEEDORES!$A$2:$B$100,2,0),"")</f>
        <v/>
      </c>
      <c r="U4759" s="127" t="str">
        <f>IFERROR(VLOOKUP(V4759,TRANSPORTE!$A$4:$B$99,2,0),"")</f>
        <v/>
      </c>
      <c r="Y4759" s="127" t="str">
        <f>IFERROR(VLOOKUP(V4759,TRANSPORTE!$A$4:$C$99,3,0),"")</f>
        <v/>
      </c>
      <c r="Z4759" s="127" t="str">
        <f>IFERROR(VLOOKUP(V4759,TRANSPORTE!$A$4:$D$99,4,0),"")</f>
        <v/>
      </c>
      <c r="AA4759" s="127" t="str">
        <f>IFERROR(VLOOKUP(V4759,TRANSPORTE!$A$4:$E$99,5,0),"")</f>
        <v/>
      </c>
      <c r="AB4759" s="127" t="str">
        <f t="shared" si="539"/>
        <v/>
      </c>
      <c r="AC4759" s="127" t="str">
        <f t="shared" si="538"/>
        <v/>
      </c>
      <c r="AE4759" s="132" t="str">
        <f t="shared" si="536"/>
        <v/>
      </c>
      <c r="AH4759" s="127" t="str">
        <f t="shared" si="535"/>
        <v/>
      </c>
    </row>
    <row r="4760" spans="2:34" x14ac:dyDescent="0.3">
      <c r="B4760" s="127" t="str">
        <f t="shared" si="533"/>
        <v/>
      </c>
      <c r="C4760" s="127" t="str">
        <f t="shared" si="534"/>
        <v/>
      </c>
      <c r="E4760" s="159"/>
      <c r="F4760" s="148" t="str">
        <f>IFERROR(VLOOKUP(CONCATENATE(G4760,E4760),LOTES!$A$6:$D$1002,4,0),"")</f>
        <v/>
      </c>
      <c r="H4760" s="136" t="str">
        <f>IFERROR(VLOOKUP(CONCATENATE(G4760,E4760),LOTES!$A$6:$F$1000,6,0),"")</f>
        <v/>
      </c>
      <c r="I4760" s="132" t="str">
        <f t="shared" si="537"/>
        <v/>
      </c>
      <c r="R4760" s="132" t="str">
        <f>IFERROR(VLOOKUP(Q4760,PROVEEDORES!$A$2:$B$100,2,0),"")</f>
        <v/>
      </c>
      <c r="U4760" s="127" t="str">
        <f>IFERROR(VLOOKUP(V4760,TRANSPORTE!$A$4:$B$99,2,0),"")</f>
        <v/>
      </c>
      <c r="Y4760" s="127" t="str">
        <f>IFERROR(VLOOKUP(V4760,TRANSPORTE!$A$4:$C$99,3,0),"")</f>
        <v/>
      </c>
      <c r="Z4760" s="127" t="str">
        <f>IFERROR(VLOOKUP(V4760,TRANSPORTE!$A$4:$D$99,4,0),"")</f>
        <v/>
      </c>
      <c r="AA4760" s="127" t="str">
        <f>IFERROR(VLOOKUP(V4760,TRANSPORTE!$A$4:$E$99,5,0),"")</f>
        <v/>
      </c>
      <c r="AB4760" s="127" t="str">
        <f t="shared" si="539"/>
        <v/>
      </c>
      <c r="AC4760" s="127" t="str">
        <f t="shared" si="538"/>
        <v/>
      </c>
      <c r="AE4760" s="132" t="str">
        <f t="shared" si="536"/>
        <v/>
      </c>
      <c r="AH4760" s="127" t="str">
        <f t="shared" si="535"/>
        <v/>
      </c>
    </row>
    <row r="4761" spans="2:34" x14ac:dyDescent="0.3">
      <c r="B4761" s="127" t="str">
        <f t="shared" si="533"/>
        <v/>
      </c>
      <c r="C4761" s="127" t="str">
        <f t="shared" si="534"/>
        <v/>
      </c>
      <c r="E4761" s="159"/>
      <c r="F4761" s="148" t="str">
        <f>IFERROR(VLOOKUP(CONCATENATE(G4761,E4761),LOTES!$A$6:$D$1002,4,0),"")</f>
        <v/>
      </c>
      <c r="H4761" s="136" t="str">
        <f>IFERROR(VLOOKUP(CONCATENATE(G4761,E4761),LOTES!$A$6:$F$1000,6,0),"")</f>
        <v/>
      </c>
      <c r="I4761" s="132" t="str">
        <f t="shared" si="537"/>
        <v/>
      </c>
      <c r="R4761" s="132" t="str">
        <f>IFERROR(VLOOKUP(Q4761,PROVEEDORES!$A$2:$B$100,2,0),"")</f>
        <v/>
      </c>
      <c r="U4761" s="127" t="str">
        <f>IFERROR(VLOOKUP(V4761,TRANSPORTE!$A$4:$B$99,2,0),"")</f>
        <v/>
      </c>
      <c r="Y4761" s="127" t="str">
        <f>IFERROR(VLOOKUP(V4761,TRANSPORTE!$A$4:$C$99,3,0),"")</f>
        <v/>
      </c>
      <c r="Z4761" s="127" t="str">
        <f>IFERROR(VLOOKUP(V4761,TRANSPORTE!$A$4:$D$99,4,0),"")</f>
        <v/>
      </c>
      <c r="AA4761" s="127" t="str">
        <f>IFERROR(VLOOKUP(V4761,TRANSPORTE!$A$4:$E$99,5,0),"")</f>
        <v/>
      </c>
      <c r="AB4761" s="127" t="str">
        <f t="shared" si="539"/>
        <v/>
      </c>
      <c r="AC4761" s="127" t="str">
        <f t="shared" si="538"/>
        <v/>
      </c>
      <c r="AE4761" s="132" t="str">
        <f t="shared" si="536"/>
        <v/>
      </c>
      <c r="AH4761" s="127" t="str">
        <f t="shared" si="535"/>
        <v/>
      </c>
    </row>
    <row r="4762" spans="2:34" x14ac:dyDescent="0.3">
      <c r="B4762" s="127" t="str">
        <f t="shared" si="533"/>
        <v/>
      </c>
      <c r="C4762" s="127" t="str">
        <f t="shared" si="534"/>
        <v/>
      </c>
      <c r="E4762" s="159"/>
      <c r="F4762" s="148" t="str">
        <f>IFERROR(VLOOKUP(CONCATENATE(G4762,E4762),LOTES!$A$6:$D$1002,4,0),"")</f>
        <v/>
      </c>
      <c r="H4762" s="136" t="str">
        <f>IFERROR(VLOOKUP(CONCATENATE(G4762,E4762),LOTES!$A$6:$F$1000,6,0),"")</f>
        <v/>
      </c>
      <c r="I4762" s="132" t="str">
        <f t="shared" si="537"/>
        <v/>
      </c>
      <c r="R4762" s="132" t="str">
        <f>IFERROR(VLOOKUP(Q4762,PROVEEDORES!$A$2:$B$100,2,0),"")</f>
        <v/>
      </c>
      <c r="U4762" s="127" t="str">
        <f>IFERROR(VLOOKUP(V4762,TRANSPORTE!$A$4:$B$99,2,0),"")</f>
        <v/>
      </c>
      <c r="Y4762" s="127" t="str">
        <f>IFERROR(VLOOKUP(V4762,TRANSPORTE!$A$4:$C$99,3,0),"")</f>
        <v/>
      </c>
      <c r="Z4762" s="127" t="str">
        <f>IFERROR(VLOOKUP(V4762,TRANSPORTE!$A$4:$D$99,4,0),"")</f>
        <v/>
      </c>
      <c r="AA4762" s="127" t="str">
        <f>IFERROR(VLOOKUP(V4762,TRANSPORTE!$A$4:$E$99,5,0),"")</f>
        <v/>
      </c>
      <c r="AB4762" s="127" t="str">
        <f t="shared" si="539"/>
        <v/>
      </c>
      <c r="AC4762" s="127" t="str">
        <f t="shared" si="538"/>
        <v/>
      </c>
      <c r="AE4762" s="132" t="str">
        <f t="shared" si="536"/>
        <v/>
      </c>
      <c r="AH4762" s="127" t="str">
        <f t="shared" si="535"/>
        <v/>
      </c>
    </row>
    <row r="4763" spans="2:34" x14ac:dyDescent="0.3">
      <c r="B4763" s="127" t="str">
        <f t="shared" si="533"/>
        <v/>
      </c>
      <c r="C4763" s="127" t="str">
        <f t="shared" si="534"/>
        <v/>
      </c>
      <c r="E4763" s="159"/>
      <c r="F4763" s="148" t="str">
        <f>IFERROR(VLOOKUP(CONCATENATE(G4763,E4763),LOTES!$A$6:$D$1002,4,0),"")</f>
        <v/>
      </c>
      <c r="H4763" s="136" t="str">
        <f>IFERROR(VLOOKUP(CONCATENATE(G4763,E4763),LOTES!$A$6:$F$1000,6,0),"")</f>
        <v/>
      </c>
      <c r="I4763" s="132" t="str">
        <f t="shared" si="537"/>
        <v/>
      </c>
      <c r="R4763" s="132" t="str">
        <f>IFERROR(VLOOKUP(Q4763,PROVEEDORES!$A$2:$B$100,2,0),"")</f>
        <v/>
      </c>
      <c r="U4763" s="127" t="str">
        <f>IFERROR(VLOOKUP(V4763,TRANSPORTE!$A$4:$B$99,2,0),"")</f>
        <v/>
      </c>
      <c r="Y4763" s="127" t="str">
        <f>IFERROR(VLOOKUP(V4763,TRANSPORTE!$A$4:$C$99,3,0),"")</f>
        <v/>
      </c>
      <c r="Z4763" s="127" t="str">
        <f>IFERROR(VLOOKUP(V4763,TRANSPORTE!$A$4:$D$99,4,0),"")</f>
        <v/>
      </c>
      <c r="AA4763" s="127" t="str">
        <f>IFERROR(VLOOKUP(V4763,TRANSPORTE!$A$4:$E$99,5,0),"")</f>
        <v/>
      </c>
      <c r="AB4763" s="127" t="str">
        <f t="shared" si="539"/>
        <v/>
      </c>
      <c r="AC4763" s="127" t="str">
        <f t="shared" si="538"/>
        <v/>
      </c>
      <c r="AE4763" s="132" t="str">
        <f t="shared" si="536"/>
        <v/>
      </c>
      <c r="AH4763" s="127" t="str">
        <f t="shared" si="535"/>
        <v/>
      </c>
    </row>
    <row r="4764" spans="2:34" x14ac:dyDescent="0.3">
      <c r="B4764" s="127" t="str">
        <f t="shared" si="533"/>
        <v/>
      </c>
      <c r="C4764" s="127" t="str">
        <f t="shared" si="534"/>
        <v/>
      </c>
      <c r="E4764" s="159"/>
      <c r="F4764" s="148" t="str">
        <f>IFERROR(VLOOKUP(CONCATENATE(G4764,E4764),LOTES!$A$6:$D$1002,4,0),"")</f>
        <v/>
      </c>
      <c r="H4764" s="136" t="str">
        <f>IFERROR(VLOOKUP(CONCATENATE(G4764,E4764),LOTES!$A$6:$F$1000,6,0),"")</f>
        <v/>
      </c>
      <c r="I4764" s="132" t="str">
        <f t="shared" si="537"/>
        <v/>
      </c>
      <c r="R4764" s="132" t="str">
        <f>IFERROR(VLOOKUP(Q4764,PROVEEDORES!$A$2:$B$100,2,0),"")</f>
        <v/>
      </c>
      <c r="U4764" s="127" t="str">
        <f>IFERROR(VLOOKUP(V4764,TRANSPORTE!$A$4:$B$99,2,0),"")</f>
        <v/>
      </c>
      <c r="Y4764" s="127" t="str">
        <f>IFERROR(VLOOKUP(V4764,TRANSPORTE!$A$4:$C$99,3,0),"")</f>
        <v/>
      </c>
      <c r="Z4764" s="127" t="str">
        <f>IFERROR(VLOOKUP(V4764,TRANSPORTE!$A$4:$D$99,4,0),"")</f>
        <v/>
      </c>
      <c r="AA4764" s="127" t="str">
        <f>IFERROR(VLOOKUP(V4764,TRANSPORTE!$A$4:$E$99,5,0),"")</f>
        <v/>
      </c>
      <c r="AB4764" s="127" t="str">
        <f t="shared" si="539"/>
        <v/>
      </c>
      <c r="AC4764" s="127" t="str">
        <f t="shared" si="538"/>
        <v/>
      </c>
      <c r="AE4764" s="132" t="str">
        <f t="shared" si="536"/>
        <v/>
      </c>
      <c r="AH4764" s="127" t="str">
        <f t="shared" si="535"/>
        <v/>
      </c>
    </row>
    <row r="4765" spans="2:34" x14ac:dyDescent="0.3">
      <c r="B4765" s="127" t="str">
        <f t="shared" si="533"/>
        <v/>
      </c>
      <c r="C4765" s="127" t="str">
        <f t="shared" si="534"/>
        <v/>
      </c>
      <c r="E4765" s="159"/>
      <c r="F4765" s="148" t="str">
        <f>IFERROR(VLOOKUP(CONCATENATE(G4765,E4765),LOTES!$A$6:$D$1002,4,0),"")</f>
        <v/>
      </c>
      <c r="H4765" s="136" t="str">
        <f>IFERROR(VLOOKUP(CONCATENATE(G4765,E4765),LOTES!$A$6:$F$1000,6,0),"")</f>
        <v/>
      </c>
      <c r="I4765" s="132" t="str">
        <f t="shared" si="537"/>
        <v/>
      </c>
      <c r="R4765" s="132" t="str">
        <f>IFERROR(VLOOKUP(Q4765,PROVEEDORES!$A$2:$B$100,2,0),"")</f>
        <v/>
      </c>
      <c r="U4765" s="127" t="str">
        <f>IFERROR(VLOOKUP(V4765,TRANSPORTE!$A$4:$B$99,2,0),"")</f>
        <v/>
      </c>
      <c r="Y4765" s="127" t="str">
        <f>IFERROR(VLOOKUP(V4765,TRANSPORTE!$A$4:$C$99,3,0),"")</f>
        <v/>
      </c>
      <c r="Z4765" s="127" t="str">
        <f>IFERROR(VLOOKUP(V4765,TRANSPORTE!$A$4:$D$99,4,0),"")</f>
        <v/>
      </c>
      <c r="AA4765" s="127" t="str">
        <f>IFERROR(VLOOKUP(V4765,TRANSPORTE!$A$4:$E$99,5,0),"")</f>
        <v/>
      </c>
      <c r="AB4765" s="127" t="str">
        <f t="shared" si="539"/>
        <v/>
      </c>
      <c r="AC4765" s="127" t="str">
        <f t="shared" si="538"/>
        <v/>
      </c>
      <c r="AE4765" s="132" t="str">
        <f t="shared" si="536"/>
        <v/>
      </c>
      <c r="AH4765" s="127" t="str">
        <f t="shared" si="535"/>
        <v/>
      </c>
    </row>
    <row r="4766" spans="2:34" x14ac:dyDescent="0.3">
      <c r="B4766" s="127" t="str">
        <f t="shared" si="533"/>
        <v/>
      </c>
      <c r="C4766" s="127" t="str">
        <f t="shared" si="534"/>
        <v/>
      </c>
      <c r="E4766" s="159"/>
      <c r="F4766" s="148" t="str">
        <f>IFERROR(VLOOKUP(CONCATENATE(G4766,E4766),LOTES!$A$6:$D$1002,4,0),"")</f>
        <v/>
      </c>
      <c r="H4766" s="136" t="str">
        <f>IFERROR(VLOOKUP(CONCATENATE(G4766,E4766),LOTES!$A$6:$F$1000,6,0),"")</f>
        <v/>
      </c>
      <c r="I4766" s="132" t="str">
        <f t="shared" si="537"/>
        <v/>
      </c>
      <c r="R4766" s="132" t="str">
        <f>IFERROR(VLOOKUP(Q4766,PROVEEDORES!$A$2:$B$100,2,0),"")</f>
        <v/>
      </c>
      <c r="U4766" s="127" t="str">
        <f>IFERROR(VLOOKUP(V4766,TRANSPORTE!$A$4:$B$99,2,0),"")</f>
        <v/>
      </c>
      <c r="Y4766" s="127" t="str">
        <f>IFERROR(VLOOKUP(V4766,TRANSPORTE!$A$4:$C$99,3,0),"")</f>
        <v/>
      </c>
      <c r="Z4766" s="127" t="str">
        <f>IFERROR(VLOOKUP(V4766,TRANSPORTE!$A$4:$D$99,4,0),"")</f>
        <v/>
      </c>
      <c r="AA4766" s="127" t="str">
        <f>IFERROR(VLOOKUP(V4766,TRANSPORTE!$A$4:$E$99,5,0),"")</f>
        <v/>
      </c>
      <c r="AB4766" s="127" t="str">
        <f t="shared" si="539"/>
        <v/>
      </c>
      <c r="AC4766" s="127" t="str">
        <f t="shared" si="538"/>
        <v/>
      </c>
      <c r="AE4766" s="132" t="str">
        <f t="shared" si="536"/>
        <v/>
      </c>
      <c r="AH4766" s="127" t="str">
        <f t="shared" si="535"/>
        <v/>
      </c>
    </row>
    <row r="4767" spans="2:34" x14ac:dyDescent="0.3">
      <c r="B4767" s="127" t="str">
        <f t="shared" si="533"/>
        <v/>
      </c>
      <c r="C4767" s="127" t="str">
        <f t="shared" si="534"/>
        <v/>
      </c>
      <c r="E4767" s="159"/>
      <c r="F4767" s="148" t="str">
        <f>IFERROR(VLOOKUP(CONCATENATE(G4767,E4767),LOTES!$A$6:$D$1002,4,0),"")</f>
        <v/>
      </c>
      <c r="H4767" s="136" t="str">
        <f>IFERROR(VLOOKUP(CONCATENATE(G4767,E4767),LOTES!$A$6:$F$1000,6,0),"")</f>
        <v/>
      </c>
      <c r="I4767" s="132" t="str">
        <f t="shared" si="537"/>
        <v/>
      </c>
      <c r="R4767" s="132" t="str">
        <f>IFERROR(VLOOKUP(Q4767,PROVEEDORES!$A$2:$B$100,2,0),"")</f>
        <v/>
      </c>
      <c r="U4767" s="127" t="str">
        <f>IFERROR(VLOOKUP(V4767,TRANSPORTE!$A$4:$B$99,2,0),"")</f>
        <v/>
      </c>
      <c r="Y4767" s="127" t="str">
        <f>IFERROR(VLOOKUP(V4767,TRANSPORTE!$A$4:$C$99,3,0),"")</f>
        <v/>
      </c>
      <c r="Z4767" s="127" t="str">
        <f>IFERROR(VLOOKUP(V4767,TRANSPORTE!$A$4:$D$99,4,0),"")</f>
        <v/>
      </c>
      <c r="AA4767" s="127" t="str">
        <f>IFERROR(VLOOKUP(V4767,TRANSPORTE!$A$4:$E$99,5,0),"")</f>
        <v/>
      </c>
      <c r="AB4767" s="127" t="str">
        <f t="shared" si="539"/>
        <v/>
      </c>
      <c r="AC4767" s="127" t="str">
        <f t="shared" si="538"/>
        <v/>
      </c>
      <c r="AE4767" s="132" t="str">
        <f t="shared" si="536"/>
        <v/>
      </c>
      <c r="AH4767" s="127" t="str">
        <f t="shared" si="535"/>
        <v/>
      </c>
    </row>
    <row r="4768" spans="2:34" x14ac:dyDescent="0.3">
      <c r="B4768" s="127" t="str">
        <f t="shared" si="533"/>
        <v/>
      </c>
      <c r="C4768" s="127" t="str">
        <f t="shared" si="534"/>
        <v/>
      </c>
      <c r="E4768" s="159"/>
      <c r="F4768" s="148" t="str">
        <f>IFERROR(VLOOKUP(CONCATENATE(G4768,E4768),LOTES!$A$6:$D$1002,4,0),"")</f>
        <v/>
      </c>
      <c r="H4768" s="136" t="str">
        <f>IFERROR(VLOOKUP(CONCATENATE(G4768,E4768),LOTES!$A$6:$F$1000,6,0),"")</f>
        <v/>
      </c>
      <c r="I4768" s="132" t="str">
        <f t="shared" si="537"/>
        <v/>
      </c>
      <c r="R4768" s="132" t="str">
        <f>IFERROR(VLOOKUP(Q4768,PROVEEDORES!$A$2:$B$100,2,0),"")</f>
        <v/>
      </c>
      <c r="U4768" s="127" t="str">
        <f>IFERROR(VLOOKUP(V4768,TRANSPORTE!$A$4:$B$99,2,0),"")</f>
        <v/>
      </c>
      <c r="Y4768" s="127" t="str">
        <f>IFERROR(VLOOKUP(V4768,TRANSPORTE!$A$4:$C$99,3,0),"")</f>
        <v/>
      </c>
      <c r="Z4768" s="127" t="str">
        <f>IFERROR(VLOOKUP(V4768,TRANSPORTE!$A$4:$D$99,4,0),"")</f>
        <v/>
      </c>
      <c r="AA4768" s="127" t="str">
        <f>IFERROR(VLOOKUP(V4768,TRANSPORTE!$A$4:$E$99,5,0),"")</f>
        <v/>
      </c>
      <c r="AB4768" s="127" t="str">
        <f t="shared" si="539"/>
        <v/>
      </c>
      <c r="AC4768" s="127" t="str">
        <f t="shared" si="538"/>
        <v/>
      </c>
      <c r="AE4768" s="132" t="str">
        <f t="shared" si="536"/>
        <v/>
      </c>
      <c r="AH4768" s="127" t="str">
        <f t="shared" si="535"/>
        <v/>
      </c>
    </row>
    <row r="4769" spans="2:34" x14ac:dyDescent="0.3">
      <c r="B4769" s="127" t="str">
        <f t="shared" si="533"/>
        <v/>
      </c>
      <c r="C4769" s="127" t="str">
        <f t="shared" si="534"/>
        <v/>
      </c>
      <c r="E4769" s="159"/>
      <c r="F4769" s="148" t="str">
        <f>IFERROR(VLOOKUP(CONCATENATE(G4769,E4769),LOTES!$A$6:$D$1002,4,0),"")</f>
        <v/>
      </c>
      <c r="H4769" s="136" t="str">
        <f>IFERROR(VLOOKUP(CONCATENATE(G4769,E4769),LOTES!$A$6:$F$1000,6,0),"")</f>
        <v/>
      </c>
      <c r="I4769" s="132" t="str">
        <f t="shared" si="537"/>
        <v/>
      </c>
      <c r="R4769" s="132" t="str">
        <f>IFERROR(VLOOKUP(Q4769,PROVEEDORES!$A$2:$B$100,2,0),"")</f>
        <v/>
      </c>
      <c r="U4769" s="127" t="str">
        <f>IFERROR(VLOOKUP(V4769,TRANSPORTE!$A$4:$B$99,2,0),"")</f>
        <v/>
      </c>
      <c r="Y4769" s="127" t="str">
        <f>IFERROR(VLOOKUP(V4769,TRANSPORTE!$A$4:$C$99,3,0),"")</f>
        <v/>
      </c>
      <c r="Z4769" s="127" t="str">
        <f>IFERROR(VLOOKUP(V4769,TRANSPORTE!$A$4:$D$99,4,0),"")</f>
        <v/>
      </c>
      <c r="AA4769" s="127" t="str">
        <f>IFERROR(VLOOKUP(V4769,TRANSPORTE!$A$4:$E$99,5,0),"")</f>
        <v/>
      </c>
      <c r="AB4769" s="127" t="str">
        <f t="shared" si="539"/>
        <v/>
      </c>
      <c r="AC4769" s="127" t="str">
        <f t="shared" si="538"/>
        <v/>
      </c>
      <c r="AE4769" s="132" t="str">
        <f t="shared" si="536"/>
        <v/>
      </c>
      <c r="AH4769" s="127" t="str">
        <f t="shared" si="535"/>
        <v/>
      </c>
    </row>
    <row r="4770" spans="2:34" x14ac:dyDescent="0.3">
      <c r="B4770" s="127" t="str">
        <f t="shared" si="533"/>
        <v/>
      </c>
      <c r="C4770" s="127" t="str">
        <f t="shared" si="534"/>
        <v/>
      </c>
      <c r="E4770" s="159"/>
      <c r="F4770" s="148" t="str">
        <f>IFERROR(VLOOKUP(CONCATENATE(G4770,E4770),LOTES!$A$6:$D$1002,4,0),"")</f>
        <v/>
      </c>
      <c r="H4770" s="136" t="str">
        <f>IFERROR(VLOOKUP(CONCATENATE(G4770,E4770),LOTES!$A$6:$F$1000,6,0),"")</f>
        <v/>
      </c>
      <c r="I4770" s="132" t="str">
        <f t="shared" si="537"/>
        <v/>
      </c>
      <c r="R4770" s="132" t="str">
        <f>IFERROR(VLOOKUP(Q4770,PROVEEDORES!$A$2:$B$100,2,0),"")</f>
        <v/>
      </c>
      <c r="U4770" s="127" t="str">
        <f>IFERROR(VLOOKUP(V4770,TRANSPORTE!$A$4:$B$99,2,0),"")</f>
        <v/>
      </c>
      <c r="Y4770" s="127" t="str">
        <f>IFERROR(VLOOKUP(V4770,TRANSPORTE!$A$4:$C$99,3,0),"")</f>
        <v/>
      </c>
      <c r="Z4770" s="127" t="str">
        <f>IFERROR(VLOOKUP(V4770,TRANSPORTE!$A$4:$D$99,4,0),"")</f>
        <v/>
      </c>
      <c r="AA4770" s="127" t="str">
        <f>IFERROR(VLOOKUP(V4770,TRANSPORTE!$A$4:$E$99,5,0),"")</f>
        <v/>
      </c>
      <c r="AB4770" s="127" t="str">
        <f t="shared" si="539"/>
        <v/>
      </c>
      <c r="AC4770" s="127" t="str">
        <f t="shared" si="538"/>
        <v/>
      </c>
      <c r="AE4770" s="132" t="str">
        <f t="shared" si="536"/>
        <v/>
      </c>
      <c r="AH4770" s="127" t="str">
        <f t="shared" si="535"/>
        <v/>
      </c>
    </row>
    <row r="4771" spans="2:34" x14ac:dyDescent="0.3">
      <c r="B4771" s="127" t="str">
        <f t="shared" si="533"/>
        <v/>
      </c>
      <c r="C4771" s="127" t="str">
        <f t="shared" si="534"/>
        <v/>
      </c>
      <c r="E4771" s="159"/>
      <c r="F4771" s="148" t="str">
        <f>IFERROR(VLOOKUP(CONCATENATE(G4771,E4771),LOTES!$A$6:$D$1002,4,0),"")</f>
        <v/>
      </c>
      <c r="H4771" s="136" t="str">
        <f>IFERROR(VLOOKUP(CONCATENATE(G4771,E4771),LOTES!$A$6:$F$1000,6,0),"")</f>
        <v/>
      </c>
      <c r="I4771" s="132" t="str">
        <f t="shared" si="537"/>
        <v/>
      </c>
      <c r="R4771" s="132" t="str">
        <f>IFERROR(VLOOKUP(Q4771,PROVEEDORES!$A$2:$B$100,2,0),"")</f>
        <v/>
      </c>
      <c r="U4771" s="127" t="str">
        <f>IFERROR(VLOOKUP(V4771,TRANSPORTE!$A$4:$B$99,2,0),"")</f>
        <v/>
      </c>
      <c r="Y4771" s="127" t="str">
        <f>IFERROR(VLOOKUP(V4771,TRANSPORTE!$A$4:$C$99,3,0),"")</f>
        <v/>
      </c>
      <c r="Z4771" s="127" t="str">
        <f>IFERROR(VLOOKUP(V4771,TRANSPORTE!$A$4:$D$99,4,0),"")</f>
        <v/>
      </c>
      <c r="AA4771" s="127" t="str">
        <f>IFERROR(VLOOKUP(V4771,TRANSPORTE!$A$4:$E$99,5,0),"")</f>
        <v/>
      </c>
      <c r="AB4771" s="127" t="str">
        <f t="shared" si="539"/>
        <v/>
      </c>
      <c r="AC4771" s="127" t="str">
        <f t="shared" si="538"/>
        <v/>
      </c>
      <c r="AE4771" s="132" t="str">
        <f t="shared" si="536"/>
        <v/>
      </c>
      <c r="AH4771" s="127" t="str">
        <f t="shared" si="535"/>
        <v/>
      </c>
    </row>
    <row r="4772" spans="2:34" x14ac:dyDescent="0.3">
      <c r="B4772" s="127" t="str">
        <f t="shared" si="533"/>
        <v/>
      </c>
      <c r="C4772" s="127" t="str">
        <f t="shared" si="534"/>
        <v/>
      </c>
      <c r="E4772" s="159"/>
      <c r="F4772" s="148" t="str">
        <f>IFERROR(VLOOKUP(CONCATENATE(G4772,E4772),LOTES!$A$6:$D$1002,4,0),"")</f>
        <v/>
      </c>
      <c r="H4772" s="136" t="str">
        <f>IFERROR(VLOOKUP(CONCATENATE(G4772,E4772),LOTES!$A$6:$F$1000,6,0),"")</f>
        <v/>
      </c>
      <c r="I4772" s="132" t="str">
        <f t="shared" si="537"/>
        <v/>
      </c>
      <c r="R4772" s="132" t="str">
        <f>IFERROR(VLOOKUP(Q4772,PROVEEDORES!$A$2:$B$100,2,0),"")</f>
        <v/>
      </c>
      <c r="U4772" s="127" t="str">
        <f>IFERROR(VLOOKUP(V4772,TRANSPORTE!$A$4:$B$99,2,0),"")</f>
        <v/>
      </c>
      <c r="Y4772" s="127" t="str">
        <f>IFERROR(VLOOKUP(V4772,TRANSPORTE!$A$4:$C$99,3,0),"")</f>
        <v/>
      </c>
      <c r="Z4772" s="127" t="str">
        <f>IFERROR(VLOOKUP(V4772,TRANSPORTE!$A$4:$D$99,4,0),"")</f>
        <v/>
      </c>
      <c r="AA4772" s="127" t="str">
        <f>IFERROR(VLOOKUP(V4772,TRANSPORTE!$A$4:$E$99,5,0),"")</f>
        <v/>
      </c>
      <c r="AB4772" s="127" t="str">
        <f t="shared" si="539"/>
        <v/>
      </c>
      <c r="AC4772" s="127" t="str">
        <f t="shared" si="538"/>
        <v/>
      </c>
      <c r="AE4772" s="132" t="str">
        <f t="shared" si="536"/>
        <v/>
      </c>
      <c r="AH4772" s="127" t="str">
        <f t="shared" si="535"/>
        <v/>
      </c>
    </row>
    <row r="4773" spans="2:34" x14ac:dyDescent="0.3">
      <c r="B4773" s="127" t="str">
        <f t="shared" si="533"/>
        <v/>
      </c>
      <c r="C4773" s="127" t="str">
        <f t="shared" si="534"/>
        <v/>
      </c>
      <c r="E4773" s="159"/>
      <c r="F4773" s="148" t="str">
        <f>IFERROR(VLOOKUP(CONCATENATE(G4773,E4773),LOTES!$A$6:$D$1002,4,0),"")</f>
        <v/>
      </c>
      <c r="H4773" s="136" t="str">
        <f>IFERROR(VLOOKUP(CONCATENATE(G4773,E4773),LOTES!$A$6:$F$1000,6,0),"")</f>
        <v/>
      </c>
      <c r="I4773" s="132" t="str">
        <f t="shared" si="537"/>
        <v/>
      </c>
      <c r="R4773" s="132" t="str">
        <f>IFERROR(VLOOKUP(Q4773,PROVEEDORES!$A$2:$B$100,2,0),"")</f>
        <v/>
      </c>
      <c r="U4773" s="127" t="str">
        <f>IFERROR(VLOOKUP(V4773,TRANSPORTE!$A$4:$B$99,2,0),"")</f>
        <v/>
      </c>
      <c r="Y4773" s="127" t="str">
        <f>IFERROR(VLOOKUP(V4773,TRANSPORTE!$A$4:$C$99,3,0),"")</f>
        <v/>
      </c>
      <c r="Z4773" s="127" t="str">
        <f>IFERROR(VLOOKUP(V4773,TRANSPORTE!$A$4:$D$99,4,0),"")</f>
        <v/>
      </c>
      <c r="AA4773" s="127" t="str">
        <f>IFERROR(VLOOKUP(V4773,TRANSPORTE!$A$4:$E$99,5,0),"")</f>
        <v/>
      </c>
      <c r="AB4773" s="127" t="str">
        <f t="shared" si="539"/>
        <v/>
      </c>
      <c r="AC4773" s="127" t="str">
        <f t="shared" si="538"/>
        <v/>
      </c>
      <c r="AE4773" s="132" t="str">
        <f t="shared" si="536"/>
        <v/>
      </c>
      <c r="AH4773" s="127" t="str">
        <f t="shared" si="535"/>
        <v/>
      </c>
    </row>
    <row r="4774" spans="2:34" x14ac:dyDescent="0.3">
      <c r="B4774" s="127" t="str">
        <f t="shared" si="533"/>
        <v/>
      </c>
      <c r="C4774" s="127" t="str">
        <f t="shared" si="534"/>
        <v/>
      </c>
      <c r="E4774" s="159"/>
      <c r="F4774" s="148" t="str">
        <f>IFERROR(VLOOKUP(CONCATENATE(G4774,E4774),LOTES!$A$6:$D$1002,4,0),"")</f>
        <v/>
      </c>
      <c r="H4774" s="136" t="str">
        <f>IFERROR(VLOOKUP(CONCATENATE(G4774,E4774),LOTES!$A$6:$F$1000,6,0),"")</f>
        <v/>
      </c>
      <c r="I4774" s="132" t="str">
        <f t="shared" si="537"/>
        <v/>
      </c>
      <c r="R4774" s="132" t="str">
        <f>IFERROR(VLOOKUP(Q4774,PROVEEDORES!$A$2:$B$100,2,0),"")</f>
        <v/>
      </c>
      <c r="U4774" s="127" t="str">
        <f>IFERROR(VLOOKUP(V4774,TRANSPORTE!$A$4:$B$99,2,0),"")</f>
        <v/>
      </c>
      <c r="Y4774" s="127" t="str">
        <f>IFERROR(VLOOKUP(V4774,TRANSPORTE!$A$4:$C$99,3,0),"")</f>
        <v/>
      </c>
      <c r="Z4774" s="127" t="str">
        <f>IFERROR(VLOOKUP(V4774,TRANSPORTE!$A$4:$D$99,4,0),"")</f>
        <v/>
      </c>
      <c r="AA4774" s="127" t="str">
        <f>IFERROR(VLOOKUP(V4774,TRANSPORTE!$A$4:$E$99,5,0),"")</f>
        <v/>
      </c>
      <c r="AB4774" s="127" t="str">
        <f t="shared" si="539"/>
        <v/>
      </c>
      <c r="AC4774" s="127" t="str">
        <f t="shared" si="538"/>
        <v/>
      </c>
      <c r="AE4774" s="132" t="str">
        <f t="shared" si="536"/>
        <v/>
      </c>
      <c r="AH4774" s="127" t="str">
        <f t="shared" si="535"/>
        <v/>
      </c>
    </row>
    <row r="4775" spans="2:34" x14ac:dyDescent="0.3">
      <c r="B4775" s="127" t="str">
        <f t="shared" si="533"/>
        <v/>
      </c>
      <c r="C4775" s="127" t="str">
        <f t="shared" si="534"/>
        <v/>
      </c>
      <c r="E4775" s="159"/>
      <c r="F4775" s="148" t="str">
        <f>IFERROR(VLOOKUP(CONCATENATE(G4775,E4775),LOTES!$A$6:$D$1002,4,0),"")</f>
        <v/>
      </c>
      <c r="H4775" s="136" t="str">
        <f>IFERROR(VLOOKUP(CONCATENATE(G4775,E4775),LOTES!$A$6:$F$1000,6,0),"")</f>
        <v/>
      </c>
      <c r="I4775" s="132" t="str">
        <f t="shared" si="537"/>
        <v/>
      </c>
      <c r="R4775" s="132" t="str">
        <f>IFERROR(VLOOKUP(Q4775,PROVEEDORES!$A$2:$B$100,2,0),"")</f>
        <v/>
      </c>
      <c r="U4775" s="127" t="str">
        <f>IFERROR(VLOOKUP(V4775,TRANSPORTE!$A$4:$B$99,2,0),"")</f>
        <v/>
      </c>
      <c r="Y4775" s="127" t="str">
        <f>IFERROR(VLOOKUP(V4775,TRANSPORTE!$A$4:$C$99,3,0),"")</f>
        <v/>
      </c>
      <c r="Z4775" s="127" t="str">
        <f>IFERROR(VLOOKUP(V4775,TRANSPORTE!$A$4:$D$99,4,0),"")</f>
        <v/>
      </c>
      <c r="AA4775" s="127" t="str">
        <f>IFERROR(VLOOKUP(V4775,TRANSPORTE!$A$4:$E$99,5,0),"")</f>
        <v/>
      </c>
      <c r="AB4775" s="127" t="str">
        <f t="shared" si="539"/>
        <v/>
      </c>
      <c r="AC4775" s="127" t="str">
        <f t="shared" si="538"/>
        <v/>
      </c>
      <c r="AE4775" s="132" t="str">
        <f t="shared" si="536"/>
        <v/>
      </c>
      <c r="AH4775" s="127" t="str">
        <f t="shared" si="535"/>
        <v/>
      </c>
    </row>
    <row r="4776" spans="2:34" x14ac:dyDescent="0.3">
      <c r="B4776" s="127" t="str">
        <f t="shared" si="533"/>
        <v/>
      </c>
      <c r="C4776" s="127" t="str">
        <f t="shared" si="534"/>
        <v/>
      </c>
      <c r="E4776" s="159"/>
      <c r="F4776" s="148" t="str">
        <f>IFERROR(VLOOKUP(CONCATENATE(G4776,E4776),LOTES!$A$6:$D$1002,4,0),"")</f>
        <v/>
      </c>
      <c r="H4776" s="136" t="str">
        <f>IFERROR(VLOOKUP(CONCATENATE(G4776,E4776),LOTES!$A$6:$F$1000,6,0),"")</f>
        <v/>
      </c>
      <c r="I4776" s="132" t="str">
        <f t="shared" si="537"/>
        <v/>
      </c>
      <c r="R4776" s="132" t="str">
        <f>IFERROR(VLOOKUP(Q4776,PROVEEDORES!$A$2:$B$100,2,0),"")</f>
        <v/>
      </c>
      <c r="U4776" s="127" t="str">
        <f>IFERROR(VLOOKUP(V4776,TRANSPORTE!$A$4:$B$99,2,0),"")</f>
        <v/>
      </c>
      <c r="Y4776" s="127" t="str">
        <f>IFERROR(VLOOKUP(V4776,TRANSPORTE!$A$4:$C$99,3,0),"")</f>
        <v/>
      </c>
      <c r="Z4776" s="127" t="str">
        <f>IFERROR(VLOOKUP(V4776,TRANSPORTE!$A$4:$D$99,4,0),"")</f>
        <v/>
      </c>
      <c r="AA4776" s="127" t="str">
        <f>IFERROR(VLOOKUP(V4776,TRANSPORTE!$A$4:$E$99,5,0),"")</f>
        <v/>
      </c>
      <c r="AB4776" s="127" t="str">
        <f t="shared" si="539"/>
        <v/>
      </c>
      <c r="AC4776" s="127" t="str">
        <f t="shared" si="538"/>
        <v/>
      </c>
      <c r="AE4776" s="132" t="str">
        <f t="shared" si="536"/>
        <v/>
      </c>
      <c r="AH4776" s="127" t="str">
        <f t="shared" si="535"/>
        <v/>
      </c>
    </row>
    <row r="4777" spans="2:34" x14ac:dyDescent="0.3">
      <c r="B4777" s="127" t="str">
        <f t="shared" si="533"/>
        <v/>
      </c>
      <c r="C4777" s="127" t="str">
        <f t="shared" si="534"/>
        <v/>
      </c>
      <c r="E4777" s="159"/>
      <c r="F4777" s="148" t="str">
        <f>IFERROR(VLOOKUP(CONCATENATE(G4777,E4777),LOTES!$A$6:$D$1002,4,0),"")</f>
        <v/>
      </c>
      <c r="H4777" s="136" t="str">
        <f>IFERROR(VLOOKUP(CONCATENATE(G4777,E4777),LOTES!$A$6:$F$1000,6,0),"")</f>
        <v/>
      </c>
      <c r="I4777" s="132" t="str">
        <f t="shared" si="537"/>
        <v/>
      </c>
      <c r="R4777" s="132" t="str">
        <f>IFERROR(VLOOKUP(Q4777,PROVEEDORES!$A$2:$B$100,2,0),"")</f>
        <v/>
      </c>
      <c r="U4777" s="127" t="str">
        <f>IFERROR(VLOOKUP(V4777,TRANSPORTE!$A$4:$B$99,2,0),"")</f>
        <v/>
      </c>
      <c r="Y4777" s="127" t="str">
        <f>IFERROR(VLOOKUP(V4777,TRANSPORTE!$A$4:$C$99,3,0),"")</f>
        <v/>
      </c>
      <c r="Z4777" s="127" t="str">
        <f>IFERROR(VLOOKUP(V4777,TRANSPORTE!$A$4:$D$99,4,0),"")</f>
        <v/>
      </c>
      <c r="AA4777" s="127" t="str">
        <f>IFERROR(VLOOKUP(V4777,TRANSPORTE!$A$4:$E$99,5,0),"")</f>
        <v/>
      </c>
      <c r="AB4777" s="127" t="str">
        <f t="shared" si="539"/>
        <v/>
      </c>
      <c r="AC4777" s="127" t="str">
        <f t="shared" si="538"/>
        <v/>
      </c>
      <c r="AE4777" s="132" t="str">
        <f t="shared" si="536"/>
        <v/>
      </c>
      <c r="AH4777" s="127" t="str">
        <f t="shared" si="535"/>
        <v/>
      </c>
    </row>
    <row r="4778" spans="2:34" x14ac:dyDescent="0.3">
      <c r="B4778" s="127" t="str">
        <f t="shared" si="533"/>
        <v/>
      </c>
      <c r="C4778" s="127" t="str">
        <f t="shared" si="534"/>
        <v/>
      </c>
      <c r="E4778" s="159"/>
      <c r="F4778" s="148" t="str">
        <f>IFERROR(VLOOKUP(CONCATENATE(G4778,E4778),LOTES!$A$6:$D$1002,4,0),"")</f>
        <v/>
      </c>
      <c r="H4778" s="136" t="str">
        <f>IFERROR(VLOOKUP(CONCATENATE(G4778,E4778),LOTES!$A$6:$F$1000,6,0),"")</f>
        <v/>
      </c>
      <c r="I4778" s="132" t="str">
        <f t="shared" si="537"/>
        <v/>
      </c>
      <c r="R4778" s="132" t="str">
        <f>IFERROR(VLOOKUP(Q4778,PROVEEDORES!$A$2:$B$100,2,0),"")</f>
        <v/>
      </c>
      <c r="U4778" s="127" t="str">
        <f>IFERROR(VLOOKUP(V4778,TRANSPORTE!$A$4:$B$99,2,0),"")</f>
        <v/>
      </c>
      <c r="Y4778" s="127" t="str">
        <f>IFERROR(VLOOKUP(V4778,TRANSPORTE!$A$4:$C$99,3,0),"")</f>
        <v/>
      </c>
      <c r="Z4778" s="127" t="str">
        <f>IFERROR(VLOOKUP(V4778,TRANSPORTE!$A$4:$D$99,4,0),"")</f>
        <v/>
      </c>
      <c r="AA4778" s="127" t="str">
        <f>IFERROR(VLOOKUP(V4778,TRANSPORTE!$A$4:$E$99,5,0),"")</f>
        <v/>
      </c>
      <c r="AB4778" s="127" t="str">
        <f t="shared" si="539"/>
        <v/>
      </c>
      <c r="AC4778" s="127" t="str">
        <f t="shared" si="538"/>
        <v/>
      </c>
      <c r="AE4778" s="132" t="str">
        <f t="shared" si="536"/>
        <v/>
      </c>
      <c r="AH4778" s="127" t="str">
        <f t="shared" si="535"/>
        <v/>
      </c>
    </row>
    <row r="4779" spans="2:34" x14ac:dyDescent="0.3">
      <c r="B4779" s="127" t="str">
        <f t="shared" si="533"/>
        <v/>
      </c>
      <c r="C4779" s="127" t="str">
        <f t="shared" si="534"/>
        <v/>
      </c>
      <c r="E4779" s="159"/>
      <c r="F4779" s="148" t="str">
        <f>IFERROR(VLOOKUP(CONCATENATE(G4779,E4779),LOTES!$A$6:$D$1002,4,0),"")</f>
        <v/>
      </c>
      <c r="H4779" s="136" t="str">
        <f>IFERROR(VLOOKUP(CONCATENATE(G4779,E4779),LOTES!$A$6:$F$1000,6,0),"")</f>
        <v/>
      </c>
      <c r="I4779" s="132" t="str">
        <f t="shared" si="537"/>
        <v/>
      </c>
      <c r="R4779" s="132" t="str">
        <f>IFERROR(VLOOKUP(Q4779,PROVEEDORES!$A$2:$B$100,2,0),"")</f>
        <v/>
      </c>
      <c r="U4779" s="127" t="str">
        <f>IFERROR(VLOOKUP(V4779,TRANSPORTE!$A$4:$B$99,2,0),"")</f>
        <v/>
      </c>
      <c r="Y4779" s="127" t="str">
        <f>IFERROR(VLOOKUP(V4779,TRANSPORTE!$A$4:$C$99,3,0),"")</f>
        <v/>
      </c>
      <c r="Z4779" s="127" t="str">
        <f>IFERROR(VLOOKUP(V4779,TRANSPORTE!$A$4:$D$99,4,0),"")</f>
        <v/>
      </c>
      <c r="AA4779" s="127" t="str">
        <f>IFERROR(VLOOKUP(V4779,TRANSPORTE!$A$4:$E$99,5,0),"")</f>
        <v/>
      </c>
      <c r="AB4779" s="127" t="str">
        <f t="shared" si="539"/>
        <v/>
      </c>
      <c r="AC4779" s="127" t="str">
        <f t="shared" si="538"/>
        <v/>
      </c>
      <c r="AE4779" s="132" t="str">
        <f t="shared" si="536"/>
        <v/>
      </c>
      <c r="AH4779" s="127" t="str">
        <f t="shared" si="535"/>
        <v/>
      </c>
    </row>
    <row r="4780" spans="2:34" x14ac:dyDescent="0.3">
      <c r="B4780" s="127" t="str">
        <f t="shared" si="533"/>
        <v/>
      </c>
      <c r="C4780" s="127" t="str">
        <f t="shared" si="534"/>
        <v/>
      </c>
      <c r="E4780" s="159"/>
      <c r="F4780" s="148" t="str">
        <f>IFERROR(VLOOKUP(CONCATENATE(G4780,E4780),LOTES!$A$6:$D$1002,4,0),"")</f>
        <v/>
      </c>
      <c r="H4780" s="136" t="str">
        <f>IFERROR(VLOOKUP(CONCATENATE(G4780,E4780),LOTES!$A$6:$F$1000,6,0),"")</f>
        <v/>
      </c>
      <c r="I4780" s="132" t="str">
        <f t="shared" si="537"/>
        <v/>
      </c>
      <c r="R4780" s="132" t="str">
        <f>IFERROR(VLOOKUP(Q4780,PROVEEDORES!$A$2:$B$100,2,0),"")</f>
        <v/>
      </c>
      <c r="U4780" s="127" t="str">
        <f>IFERROR(VLOOKUP(V4780,TRANSPORTE!$A$4:$B$99,2,0),"")</f>
        <v/>
      </c>
      <c r="Y4780" s="127" t="str">
        <f>IFERROR(VLOOKUP(V4780,TRANSPORTE!$A$4:$C$99,3,0),"")</f>
        <v/>
      </c>
      <c r="Z4780" s="127" t="str">
        <f>IFERROR(VLOOKUP(V4780,TRANSPORTE!$A$4:$D$99,4,0),"")</f>
        <v/>
      </c>
      <c r="AA4780" s="127" t="str">
        <f>IFERROR(VLOOKUP(V4780,TRANSPORTE!$A$4:$E$99,5,0),"")</f>
        <v/>
      </c>
      <c r="AB4780" s="127" t="str">
        <f t="shared" si="539"/>
        <v/>
      </c>
      <c r="AC4780" s="127" t="str">
        <f t="shared" si="538"/>
        <v/>
      </c>
      <c r="AE4780" s="132" t="str">
        <f t="shared" si="536"/>
        <v/>
      </c>
      <c r="AH4780" s="127" t="str">
        <f t="shared" si="535"/>
        <v/>
      </c>
    </row>
    <row r="4781" spans="2:34" x14ac:dyDescent="0.3">
      <c r="B4781" s="127" t="str">
        <f t="shared" si="533"/>
        <v/>
      </c>
      <c r="C4781" s="127" t="str">
        <f t="shared" si="534"/>
        <v/>
      </c>
      <c r="E4781" s="159"/>
      <c r="F4781" s="148" t="str">
        <f>IFERROR(VLOOKUP(CONCATENATE(G4781,E4781),LOTES!$A$6:$D$1002,4,0),"")</f>
        <v/>
      </c>
      <c r="H4781" s="136" t="str">
        <f>IFERROR(VLOOKUP(CONCATENATE(G4781,E4781),LOTES!$A$6:$F$1000,6,0),"")</f>
        <v/>
      </c>
      <c r="I4781" s="132" t="str">
        <f t="shared" si="537"/>
        <v/>
      </c>
      <c r="R4781" s="132" t="str">
        <f>IFERROR(VLOOKUP(Q4781,PROVEEDORES!$A$2:$B$100,2,0),"")</f>
        <v/>
      </c>
      <c r="U4781" s="127" t="str">
        <f>IFERROR(VLOOKUP(V4781,TRANSPORTE!$A$4:$B$99,2,0),"")</f>
        <v/>
      </c>
      <c r="Y4781" s="127" t="str">
        <f>IFERROR(VLOOKUP(V4781,TRANSPORTE!$A$4:$C$99,3,0),"")</f>
        <v/>
      </c>
      <c r="Z4781" s="127" t="str">
        <f>IFERROR(VLOOKUP(V4781,TRANSPORTE!$A$4:$D$99,4,0),"")</f>
        <v/>
      </c>
      <c r="AA4781" s="127" t="str">
        <f>IFERROR(VLOOKUP(V4781,TRANSPORTE!$A$4:$E$99,5,0),"")</f>
        <v/>
      </c>
      <c r="AB4781" s="127" t="str">
        <f t="shared" si="539"/>
        <v/>
      </c>
      <c r="AC4781" s="127" t="str">
        <f t="shared" si="538"/>
        <v/>
      </c>
      <c r="AE4781" s="132" t="str">
        <f t="shared" si="536"/>
        <v/>
      </c>
      <c r="AH4781" s="127" t="str">
        <f t="shared" si="535"/>
        <v/>
      </c>
    </row>
    <row r="4782" spans="2:34" x14ac:dyDescent="0.3">
      <c r="B4782" s="127" t="str">
        <f t="shared" si="533"/>
        <v/>
      </c>
      <c r="C4782" s="127" t="str">
        <f t="shared" si="534"/>
        <v/>
      </c>
      <c r="E4782" s="159"/>
      <c r="F4782" s="148" t="str">
        <f>IFERROR(VLOOKUP(CONCATENATE(G4782,E4782),LOTES!$A$6:$D$1002,4,0),"")</f>
        <v/>
      </c>
      <c r="H4782" s="136" t="str">
        <f>IFERROR(VLOOKUP(CONCATENATE(G4782,E4782),LOTES!$A$6:$F$1000,6,0),"")</f>
        <v/>
      </c>
      <c r="I4782" s="132" t="str">
        <f t="shared" si="537"/>
        <v/>
      </c>
      <c r="R4782" s="132" t="str">
        <f>IFERROR(VLOOKUP(Q4782,PROVEEDORES!$A$2:$B$100,2,0),"")</f>
        <v/>
      </c>
      <c r="U4782" s="127" t="str">
        <f>IFERROR(VLOOKUP(V4782,TRANSPORTE!$A$4:$B$99,2,0),"")</f>
        <v/>
      </c>
      <c r="Y4782" s="127" t="str">
        <f>IFERROR(VLOOKUP(V4782,TRANSPORTE!$A$4:$C$99,3,0),"")</f>
        <v/>
      </c>
      <c r="Z4782" s="127" t="str">
        <f>IFERROR(VLOOKUP(V4782,TRANSPORTE!$A$4:$D$99,4,0),"")</f>
        <v/>
      </c>
      <c r="AA4782" s="127" t="str">
        <f>IFERROR(VLOOKUP(V4782,TRANSPORTE!$A$4:$E$99,5,0),"")</f>
        <v/>
      </c>
      <c r="AB4782" s="127" t="str">
        <f t="shared" si="539"/>
        <v/>
      </c>
      <c r="AC4782" s="127" t="str">
        <f t="shared" si="538"/>
        <v/>
      </c>
      <c r="AE4782" s="132" t="str">
        <f t="shared" si="536"/>
        <v/>
      </c>
      <c r="AH4782" s="127" t="str">
        <f t="shared" si="535"/>
        <v/>
      </c>
    </row>
    <row r="4783" spans="2:34" x14ac:dyDescent="0.3">
      <c r="B4783" s="127" t="str">
        <f t="shared" si="533"/>
        <v/>
      </c>
      <c r="C4783" s="127" t="str">
        <f t="shared" si="534"/>
        <v/>
      </c>
      <c r="E4783" s="159"/>
      <c r="F4783" s="148" t="str">
        <f>IFERROR(VLOOKUP(CONCATENATE(G4783,E4783),LOTES!$A$6:$D$1002,4,0),"")</f>
        <v/>
      </c>
      <c r="H4783" s="136" t="str">
        <f>IFERROR(VLOOKUP(CONCATENATE(G4783,E4783),LOTES!$A$6:$F$1000,6,0),"")</f>
        <v/>
      </c>
      <c r="I4783" s="132" t="str">
        <f t="shared" si="537"/>
        <v/>
      </c>
      <c r="R4783" s="132" t="str">
        <f>IFERROR(VLOOKUP(Q4783,PROVEEDORES!$A$2:$B$100,2,0),"")</f>
        <v/>
      </c>
      <c r="U4783" s="127" t="str">
        <f>IFERROR(VLOOKUP(V4783,TRANSPORTE!$A$4:$B$99,2,0),"")</f>
        <v/>
      </c>
      <c r="Y4783" s="127" t="str">
        <f>IFERROR(VLOOKUP(V4783,TRANSPORTE!$A$4:$C$99,3,0),"")</f>
        <v/>
      </c>
      <c r="Z4783" s="127" t="str">
        <f>IFERROR(VLOOKUP(V4783,TRANSPORTE!$A$4:$D$99,4,0),"")</f>
        <v/>
      </c>
      <c r="AA4783" s="127" t="str">
        <f>IFERROR(VLOOKUP(V4783,TRANSPORTE!$A$4:$E$99,5,0),"")</f>
        <v/>
      </c>
      <c r="AB4783" s="127" t="str">
        <f t="shared" si="539"/>
        <v/>
      </c>
      <c r="AC4783" s="127" t="str">
        <f t="shared" si="538"/>
        <v/>
      </c>
      <c r="AE4783" s="132" t="str">
        <f t="shared" si="536"/>
        <v/>
      </c>
      <c r="AH4783" s="127" t="str">
        <f t="shared" si="535"/>
        <v/>
      </c>
    </row>
    <row r="4784" spans="2:34" x14ac:dyDescent="0.3">
      <c r="B4784" s="127" t="str">
        <f t="shared" si="533"/>
        <v/>
      </c>
      <c r="C4784" s="127" t="str">
        <f t="shared" si="534"/>
        <v/>
      </c>
      <c r="E4784" s="159"/>
      <c r="F4784" s="148" t="str">
        <f>IFERROR(VLOOKUP(CONCATENATE(G4784,E4784),LOTES!$A$6:$D$1002,4,0),"")</f>
        <v/>
      </c>
      <c r="H4784" s="136" t="str">
        <f>IFERROR(VLOOKUP(CONCATENATE(G4784,E4784),LOTES!$A$6:$F$1000,6,0),"")</f>
        <v/>
      </c>
      <c r="I4784" s="132" t="str">
        <f t="shared" si="537"/>
        <v/>
      </c>
      <c r="R4784" s="132" t="str">
        <f>IFERROR(VLOOKUP(Q4784,PROVEEDORES!$A$2:$B$100,2,0),"")</f>
        <v/>
      </c>
      <c r="U4784" s="127" t="str">
        <f>IFERROR(VLOOKUP(V4784,TRANSPORTE!$A$4:$B$99,2,0),"")</f>
        <v/>
      </c>
      <c r="Y4784" s="127" t="str">
        <f>IFERROR(VLOOKUP(V4784,TRANSPORTE!$A$4:$C$99,3,0),"")</f>
        <v/>
      </c>
      <c r="Z4784" s="127" t="str">
        <f>IFERROR(VLOOKUP(V4784,TRANSPORTE!$A$4:$D$99,4,0),"")</f>
        <v/>
      </c>
      <c r="AA4784" s="127" t="str">
        <f>IFERROR(VLOOKUP(V4784,TRANSPORTE!$A$4:$E$99,5,0),"")</f>
        <v/>
      </c>
      <c r="AB4784" s="127" t="str">
        <f t="shared" si="539"/>
        <v/>
      </c>
      <c r="AC4784" s="127" t="str">
        <f t="shared" si="538"/>
        <v/>
      </c>
      <c r="AE4784" s="132" t="str">
        <f t="shared" si="536"/>
        <v/>
      </c>
      <c r="AH4784" s="127" t="str">
        <f t="shared" si="535"/>
        <v/>
      </c>
    </row>
    <row r="4785" spans="2:34" x14ac:dyDescent="0.3">
      <c r="B4785" s="127" t="str">
        <f t="shared" si="533"/>
        <v/>
      </c>
      <c r="C4785" s="127" t="str">
        <f t="shared" si="534"/>
        <v/>
      </c>
      <c r="E4785" s="159"/>
      <c r="F4785" s="148" t="str">
        <f>IFERROR(VLOOKUP(CONCATENATE(G4785,E4785),LOTES!$A$6:$D$1002,4,0),"")</f>
        <v/>
      </c>
      <c r="H4785" s="136" t="str">
        <f>IFERROR(VLOOKUP(CONCATENATE(G4785,E4785),LOTES!$A$6:$F$1000,6,0),"")</f>
        <v/>
      </c>
      <c r="I4785" s="132" t="str">
        <f t="shared" si="537"/>
        <v/>
      </c>
      <c r="R4785" s="132" t="str">
        <f>IFERROR(VLOOKUP(Q4785,PROVEEDORES!$A$2:$B$100,2,0),"")</f>
        <v/>
      </c>
      <c r="U4785" s="127" t="str">
        <f>IFERROR(VLOOKUP(V4785,TRANSPORTE!$A$4:$B$99,2,0),"")</f>
        <v/>
      </c>
      <c r="Y4785" s="127" t="str">
        <f>IFERROR(VLOOKUP(V4785,TRANSPORTE!$A$4:$C$99,3,0),"")</f>
        <v/>
      </c>
      <c r="Z4785" s="127" t="str">
        <f>IFERROR(VLOOKUP(V4785,TRANSPORTE!$A$4:$D$99,4,0),"")</f>
        <v/>
      </c>
      <c r="AA4785" s="127" t="str">
        <f>IFERROR(VLOOKUP(V4785,TRANSPORTE!$A$4:$E$99,5,0),"")</f>
        <v/>
      </c>
      <c r="AB4785" s="127" t="str">
        <f t="shared" si="539"/>
        <v/>
      </c>
      <c r="AC4785" s="127" t="str">
        <f t="shared" si="538"/>
        <v/>
      </c>
      <c r="AE4785" s="132" t="str">
        <f t="shared" si="536"/>
        <v/>
      </c>
      <c r="AH4785" s="127" t="str">
        <f t="shared" si="535"/>
        <v/>
      </c>
    </row>
    <row r="4786" spans="2:34" x14ac:dyDescent="0.3">
      <c r="B4786" s="127" t="str">
        <f t="shared" si="533"/>
        <v/>
      </c>
      <c r="C4786" s="127" t="str">
        <f t="shared" si="534"/>
        <v/>
      </c>
      <c r="E4786" s="159"/>
      <c r="F4786" s="148" t="str">
        <f>IFERROR(VLOOKUP(CONCATENATE(G4786,E4786),LOTES!$A$6:$D$1002,4,0),"")</f>
        <v/>
      </c>
      <c r="H4786" s="136" t="str">
        <f>IFERROR(VLOOKUP(CONCATENATE(G4786,E4786),LOTES!$A$6:$F$1000,6,0),"")</f>
        <v/>
      </c>
      <c r="I4786" s="132" t="str">
        <f t="shared" si="537"/>
        <v/>
      </c>
      <c r="R4786" s="132" t="str">
        <f>IFERROR(VLOOKUP(Q4786,PROVEEDORES!$A$2:$B$100,2,0),"")</f>
        <v/>
      </c>
      <c r="U4786" s="127" t="str">
        <f>IFERROR(VLOOKUP(V4786,TRANSPORTE!$A$4:$B$99,2,0),"")</f>
        <v/>
      </c>
      <c r="Y4786" s="127" t="str">
        <f>IFERROR(VLOOKUP(V4786,TRANSPORTE!$A$4:$C$99,3,0),"")</f>
        <v/>
      </c>
      <c r="Z4786" s="127" t="str">
        <f>IFERROR(VLOOKUP(V4786,TRANSPORTE!$A$4:$D$99,4,0),"")</f>
        <v/>
      </c>
      <c r="AA4786" s="127" t="str">
        <f>IFERROR(VLOOKUP(V4786,TRANSPORTE!$A$4:$E$99,5,0),"")</f>
        <v/>
      </c>
      <c r="AB4786" s="127" t="str">
        <f t="shared" si="539"/>
        <v/>
      </c>
      <c r="AC4786" s="127" t="str">
        <f t="shared" si="538"/>
        <v/>
      </c>
      <c r="AE4786" s="132" t="str">
        <f t="shared" si="536"/>
        <v/>
      </c>
      <c r="AH4786" s="127" t="str">
        <f t="shared" si="535"/>
        <v/>
      </c>
    </row>
    <row r="4787" spans="2:34" x14ac:dyDescent="0.3">
      <c r="B4787" s="127" t="str">
        <f t="shared" si="533"/>
        <v/>
      </c>
      <c r="C4787" s="127" t="str">
        <f t="shared" si="534"/>
        <v/>
      </c>
      <c r="E4787" s="159"/>
      <c r="F4787" s="148" t="str">
        <f>IFERROR(VLOOKUP(CONCATENATE(G4787,E4787),LOTES!$A$6:$D$1002,4,0),"")</f>
        <v/>
      </c>
      <c r="H4787" s="136" t="str">
        <f>IFERROR(VLOOKUP(CONCATENATE(G4787,E4787),LOTES!$A$6:$F$1000,6,0),"")</f>
        <v/>
      </c>
      <c r="I4787" s="132" t="str">
        <f t="shared" si="537"/>
        <v/>
      </c>
      <c r="R4787" s="132" t="str">
        <f>IFERROR(VLOOKUP(Q4787,PROVEEDORES!$A$2:$B$100,2,0),"")</f>
        <v/>
      </c>
      <c r="U4787" s="127" t="str">
        <f>IFERROR(VLOOKUP(V4787,TRANSPORTE!$A$4:$B$99,2,0),"")</f>
        <v/>
      </c>
      <c r="Y4787" s="127" t="str">
        <f>IFERROR(VLOOKUP(V4787,TRANSPORTE!$A$4:$C$99,3,0),"")</f>
        <v/>
      </c>
      <c r="Z4787" s="127" t="str">
        <f>IFERROR(VLOOKUP(V4787,TRANSPORTE!$A$4:$D$99,4,0),"")</f>
        <v/>
      </c>
      <c r="AA4787" s="127" t="str">
        <f>IFERROR(VLOOKUP(V4787,TRANSPORTE!$A$4:$E$99,5,0),"")</f>
        <v/>
      </c>
      <c r="AB4787" s="127" t="str">
        <f t="shared" si="539"/>
        <v/>
      </c>
      <c r="AC4787" s="127" t="str">
        <f t="shared" si="538"/>
        <v/>
      </c>
      <c r="AE4787" s="132" t="str">
        <f t="shared" si="536"/>
        <v/>
      </c>
      <c r="AH4787" s="127" t="str">
        <f t="shared" si="535"/>
        <v/>
      </c>
    </row>
    <row r="4788" spans="2:34" x14ac:dyDescent="0.3">
      <c r="B4788" s="127" t="str">
        <f t="shared" si="533"/>
        <v/>
      </c>
      <c r="C4788" s="127" t="str">
        <f t="shared" si="534"/>
        <v/>
      </c>
      <c r="E4788" s="159"/>
      <c r="F4788" s="148" t="str">
        <f>IFERROR(VLOOKUP(CONCATENATE(G4788,E4788),LOTES!$A$6:$D$1002,4,0),"")</f>
        <v/>
      </c>
      <c r="H4788" s="136" t="str">
        <f>IFERROR(VLOOKUP(CONCATENATE(G4788,E4788),LOTES!$A$6:$F$1000,6,0),"")</f>
        <v/>
      </c>
      <c r="I4788" s="132" t="str">
        <f t="shared" si="537"/>
        <v/>
      </c>
      <c r="R4788" s="132" t="str">
        <f>IFERROR(VLOOKUP(Q4788,PROVEEDORES!$A$2:$B$100,2,0),"")</f>
        <v/>
      </c>
      <c r="U4788" s="127" t="str">
        <f>IFERROR(VLOOKUP(V4788,TRANSPORTE!$A$4:$B$99,2,0),"")</f>
        <v/>
      </c>
      <c r="Y4788" s="127" t="str">
        <f>IFERROR(VLOOKUP(V4788,TRANSPORTE!$A$4:$C$99,3,0),"")</f>
        <v/>
      </c>
      <c r="Z4788" s="127" t="str">
        <f>IFERROR(VLOOKUP(V4788,TRANSPORTE!$A$4:$D$99,4,0),"")</f>
        <v/>
      </c>
      <c r="AA4788" s="127" t="str">
        <f>IFERROR(VLOOKUP(V4788,TRANSPORTE!$A$4:$E$99,5,0),"")</f>
        <v/>
      </c>
      <c r="AB4788" s="127" t="str">
        <f t="shared" si="539"/>
        <v/>
      </c>
      <c r="AC4788" s="127" t="str">
        <f t="shared" si="538"/>
        <v/>
      </c>
      <c r="AE4788" s="132" t="str">
        <f t="shared" si="536"/>
        <v/>
      </c>
      <c r="AH4788" s="127" t="str">
        <f t="shared" si="535"/>
        <v/>
      </c>
    </row>
    <row r="4789" spans="2:34" x14ac:dyDescent="0.3">
      <c r="B4789" s="127" t="str">
        <f t="shared" si="533"/>
        <v/>
      </c>
      <c r="C4789" s="127" t="str">
        <f t="shared" si="534"/>
        <v/>
      </c>
      <c r="E4789" s="159"/>
      <c r="F4789" s="148" t="str">
        <f>IFERROR(VLOOKUP(CONCATENATE(G4789,E4789),LOTES!$A$6:$D$1002,4,0),"")</f>
        <v/>
      </c>
      <c r="H4789" s="136" t="str">
        <f>IFERROR(VLOOKUP(CONCATENATE(G4789,E4789),LOTES!$A$6:$F$1000,6,0),"")</f>
        <v/>
      </c>
      <c r="I4789" s="132" t="str">
        <f t="shared" si="537"/>
        <v/>
      </c>
      <c r="R4789" s="132" t="str">
        <f>IFERROR(VLOOKUP(Q4789,PROVEEDORES!$A$2:$B$100,2,0),"")</f>
        <v/>
      </c>
      <c r="U4789" s="127" t="str">
        <f>IFERROR(VLOOKUP(V4789,TRANSPORTE!$A$4:$B$99,2,0),"")</f>
        <v/>
      </c>
      <c r="Y4789" s="127" t="str">
        <f>IFERROR(VLOOKUP(V4789,TRANSPORTE!$A$4:$C$99,3,0),"")</f>
        <v/>
      </c>
      <c r="Z4789" s="127" t="str">
        <f>IFERROR(VLOOKUP(V4789,TRANSPORTE!$A$4:$D$99,4,0),"")</f>
        <v/>
      </c>
      <c r="AA4789" s="127" t="str">
        <f>IFERROR(VLOOKUP(V4789,TRANSPORTE!$A$4:$E$99,5,0),"")</f>
        <v/>
      </c>
      <c r="AB4789" s="127" t="str">
        <f t="shared" si="539"/>
        <v/>
      </c>
      <c r="AC4789" s="127" t="str">
        <f t="shared" si="538"/>
        <v/>
      </c>
      <c r="AE4789" s="132" t="str">
        <f t="shared" si="536"/>
        <v/>
      </c>
      <c r="AH4789" s="127" t="str">
        <f t="shared" si="535"/>
        <v/>
      </c>
    </row>
    <row r="4790" spans="2:34" x14ac:dyDescent="0.3">
      <c r="B4790" s="127" t="str">
        <f t="shared" si="533"/>
        <v/>
      </c>
      <c r="C4790" s="127" t="str">
        <f t="shared" si="534"/>
        <v/>
      </c>
      <c r="E4790" s="159"/>
      <c r="F4790" s="148" t="str">
        <f>IFERROR(VLOOKUP(CONCATENATE(G4790,E4790),LOTES!$A$6:$D$1002,4,0),"")</f>
        <v/>
      </c>
      <c r="H4790" s="136" t="str">
        <f>IFERROR(VLOOKUP(CONCATENATE(G4790,E4790),LOTES!$A$6:$F$1000,6,0),"")</f>
        <v/>
      </c>
      <c r="I4790" s="132" t="str">
        <f t="shared" si="537"/>
        <v/>
      </c>
      <c r="R4790" s="132" t="str">
        <f>IFERROR(VLOOKUP(Q4790,PROVEEDORES!$A$2:$B$100,2,0),"")</f>
        <v/>
      </c>
      <c r="U4790" s="127" t="str">
        <f>IFERROR(VLOOKUP(V4790,TRANSPORTE!$A$4:$B$99,2,0),"")</f>
        <v/>
      </c>
      <c r="Y4790" s="127" t="str">
        <f>IFERROR(VLOOKUP(V4790,TRANSPORTE!$A$4:$C$99,3,0),"")</f>
        <v/>
      </c>
      <c r="Z4790" s="127" t="str">
        <f>IFERROR(VLOOKUP(V4790,TRANSPORTE!$A$4:$D$99,4,0),"")</f>
        <v/>
      </c>
      <c r="AA4790" s="127" t="str">
        <f>IFERROR(VLOOKUP(V4790,TRANSPORTE!$A$4:$E$99,5,0),"")</f>
        <v/>
      </c>
      <c r="AB4790" s="127" t="str">
        <f t="shared" si="539"/>
        <v/>
      </c>
      <c r="AC4790" s="127" t="str">
        <f t="shared" si="538"/>
        <v/>
      </c>
      <c r="AE4790" s="132" t="str">
        <f t="shared" si="536"/>
        <v/>
      </c>
      <c r="AH4790" s="127" t="str">
        <f t="shared" si="535"/>
        <v/>
      </c>
    </row>
    <row r="4791" spans="2:34" x14ac:dyDescent="0.3">
      <c r="B4791" s="127" t="str">
        <f t="shared" si="533"/>
        <v/>
      </c>
      <c r="C4791" s="127" t="str">
        <f t="shared" si="534"/>
        <v/>
      </c>
      <c r="E4791" s="159"/>
      <c r="F4791" s="148" t="str">
        <f>IFERROR(VLOOKUP(CONCATENATE(G4791,E4791),LOTES!$A$6:$D$1002,4,0),"")</f>
        <v/>
      </c>
      <c r="H4791" s="136" t="str">
        <f>IFERROR(VLOOKUP(CONCATENATE(G4791,E4791),LOTES!$A$6:$F$1000,6,0),"")</f>
        <v/>
      </c>
      <c r="I4791" s="132" t="str">
        <f t="shared" si="537"/>
        <v/>
      </c>
      <c r="R4791" s="132" t="str">
        <f>IFERROR(VLOOKUP(Q4791,PROVEEDORES!$A$2:$B$100,2,0),"")</f>
        <v/>
      </c>
      <c r="U4791" s="127" t="str">
        <f>IFERROR(VLOOKUP(V4791,TRANSPORTE!$A$4:$B$99,2,0),"")</f>
        <v/>
      </c>
      <c r="Y4791" s="127" t="str">
        <f>IFERROR(VLOOKUP(V4791,TRANSPORTE!$A$4:$C$99,3,0),"")</f>
        <v/>
      </c>
      <c r="Z4791" s="127" t="str">
        <f>IFERROR(VLOOKUP(V4791,TRANSPORTE!$A$4:$D$99,4,0),"")</f>
        <v/>
      </c>
      <c r="AA4791" s="127" t="str">
        <f>IFERROR(VLOOKUP(V4791,TRANSPORTE!$A$4:$E$99,5,0),"")</f>
        <v/>
      </c>
      <c r="AB4791" s="127" t="str">
        <f t="shared" si="539"/>
        <v/>
      </c>
      <c r="AC4791" s="127" t="str">
        <f t="shared" si="538"/>
        <v/>
      </c>
      <c r="AE4791" s="132" t="str">
        <f t="shared" si="536"/>
        <v/>
      </c>
      <c r="AH4791" s="127" t="str">
        <f t="shared" si="535"/>
        <v/>
      </c>
    </row>
    <row r="4792" spans="2:34" x14ac:dyDescent="0.3">
      <c r="B4792" s="127" t="str">
        <f t="shared" si="533"/>
        <v/>
      </c>
      <c r="C4792" s="127" t="str">
        <f t="shared" si="534"/>
        <v/>
      </c>
      <c r="E4792" s="159"/>
      <c r="F4792" s="148" t="str">
        <f>IFERROR(VLOOKUP(CONCATENATE(G4792,E4792),LOTES!$A$6:$D$1002,4,0),"")</f>
        <v/>
      </c>
      <c r="H4792" s="136" t="str">
        <f>IFERROR(VLOOKUP(CONCATENATE(G4792,E4792),LOTES!$A$6:$F$1000,6,0),"")</f>
        <v/>
      </c>
      <c r="I4792" s="132" t="str">
        <f t="shared" si="537"/>
        <v/>
      </c>
      <c r="R4792" s="132" t="str">
        <f>IFERROR(VLOOKUP(Q4792,PROVEEDORES!$A$2:$B$100,2,0),"")</f>
        <v/>
      </c>
      <c r="U4792" s="127" t="str">
        <f>IFERROR(VLOOKUP(V4792,TRANSPORTE!$A$4:$B$99,2,0),"")</f>
        <v/>
      </c>
      <c r="Y4792" s="127" t="str">
        <f>IFERROR(VLOOKUP(V4792,TRANSPORTE!$A$4:$C$99,3,0),"")</f>
        <v/>
      </c>
      <c r="Z4792" s="127" t="str">
        <f>IFERROR(VLOOKUP(V4792,TRANSPORTE!$A$4:$D$99,4,0),"")</f>
        <v/>
      </c>
      <c r="AA4792" s="127" t="str">
        <f>IFERROR(VLOOKUP(V4792,TRANSPORTE!$A$4:$E$99,5,0),"")</f>
        <v/>
      </c>
      <c r="AB4792" s="127" t="str">
        <f t="shared" si="539"/>
        <v/>
      </c>
      <c r="AC4792" s="127" t="str">
        <f t="shared" si="538"/>
        <v/>
      </c>
      <c r="AE4792" s="132" t="str">
        <f t="shared" si="536"/>
        <v/>
      </c>
      <c r="AH4792" s="127" t="str">
        <f t="shared" si="535"/>
        <v/>
      </c>
    </row>
    <row r="4793" spans="2:34" x14ac:dyDescent="0.3">
      <c r="B4793" s="127" t="str">
        <f t="shared" si="533"/>
        <v/>
      </c>
      <c r="C4793" s="127" t="str">
        <f t="shared" si="534"/>
        <v/>
      </c>
      <c r="E4793" s="159"/>
      <c r="F4793" s="148" t="str">
        <f>IFERROR(VLOOKUP(CONCATENATE(G4793,E4793),LOTES!$A$6:$D$1002,4,0),"")</f>
        <v/>
      </c>
      <c r="H4793" s="136" t="str">
        <f>IFERROR(VLOOKUP(CONCATENATE(G4793,E4793),LOTES!$A$6:$F$1000,6,0),"")</f>
        <v/>
      </c>
      <c r="I4793" s="132" t="str">
        <f t="shared" si="537"/>
        <v/>
      </c>
      <c r="R4793" s="132" t="str">
        <f>IFERROR(VLOOKUP(Q4793,PROVEEDORES!$A$2:$B$100,2,0),"")</f>
        <v/>
      </c>
      <c r="U4793" s="127" t="str">
        <f>IFERROR(VLOOKUP(V4793,TRANSPORTE!$A$4:$B$99,2,0),"")</f>
        <v/>
      </c>
      <c r="Y4793" s="127" t="str">
        <f>IFERROR(VLOOKUP(V4793,TRANSPORTE!$A$4:$C$99,3,0),"")</f>
        <v/>
      </c>
      <c r="Z4793" s="127" t="str">
        <f>IFERROR(VLOOKUP(V4793,TRANSPORTE!$A$4:$D$99,4,0),"")</f>
        <v/>
      </c>
      <c r="AA4793" s="127" t="str">
        <f>IFERROR(VLOOKUP(V4793,TRANSPORTE!$A$4:$E$99,5,0),"")</f>
        <v/>
      </c>
      <c r="AB4793" s="127" t="str">
        <f t="shared" si="539"/>
        <v/>
      </c>
      <c r="AC4793" s="127" t="str">
        <f t="shared" si="538"/>
        <v/>
      </c>
      <c r="AE4793" s="132" t="str">
        <f t="shared" si="536"/>
        <v/>
      </c>
      <c r="AH4793" s="127" t="str">
        <f t="shared" si="535"/>
        <v/>
      </c>
    </row>
    <row r="4794" spans="2:34" x14ac:dyDescent="0.3">
      <c r="B4794" s="127" t="str">
        <f t="shared" si="533"/>
        <v/>
      </c>
      <c r="C4794" s="127" t="str">
        <f t="shared" si="534"/>
        <v/>
      </c>
      <c r="E4794" s="159"/>
      <c r="F4794" s="148" t="str">
        <f>IFERROR(VLOOKUP(CONCATENATE(G4794,E4794),LOTES!$A$6:$D$1002,4,0),"")</f>
        <v/>
      </c>
      <c r="H4794" s="136" t="str">
        <f>IFERROR(VLOOKUP(CONCATENATE(G4794,E4794),LOTES!$A$6:$F$1000,6,0),"")</f>
        <v/>
      </c>
      <c r="I4794" s="132" t="str">
        <f t="shared" si="537"/>
        <v/>
      </c>
      <c r="R4794" s="132" t="str">
        <f>IFERROR(VLOOKUP(Q4794,PROVEEDORES!$A$2:$B$100,2,0),"")</f>
        <v/>
      </c>
      <c r="U4794" s="127" t="str">
        <f>IFERROR(VLOOKUP(V4794,TRANSPORTE!$A$4:$B$99,2,0),"")</f>
        <v/>
      </c>
      <c r="Y4794" s="127" t="str">
        <f>IFERROR(VLOOKUP(V4794,TRANSPORTE!$A$4:$C$99,3,0),"")</f>
        <v/>
      </c>
      <c r="Z4794" s="127" t="str">
        <f>IFERROR(VLOOKUP(V4794,TRANSPORTE!$A$4:$D$99,4,0),"")</f>
        <v/>
      </c>
      <c r="AA4794" s="127" t="str">
        <f>IFERROR(VLOOKUP(V4794,TRANSPORTE!$A$4:$E$99,5,0),"")</f>
        <v/>
      </c>
      <c r="AB4794" s="127" t="str">
        <f t="shared" si="539"/>
        <v/>
      </c>
      <c r="AC4794" s="127" t="str">
        <f t="shared" si="538"/>
        <v/>
      </c>
      <c r="AE4794" s="132" t="str">
        <f t="shared" si="536"/>
        <v/>
      </c>
      <c r="AH4794" s="127" t="str">
        <f t="shared" si="535"/>
        <v/>
      </c>
    </row>
    <row r="4795" spans="2:34" x14ac:dyDescent="0.3">
      <c r="B4795" s="127" t="str">
        <f t="shared" si="533"/>
        <v/>
      </c>
      <c r="C4795" s="127" t="str">
        <f t="shared" si="534"/>
        <v/>
      </c>
      <c r="E4795" s="159"/>
      <c r="F4795" s="148" t="str">
        <f>IFERROR(VLOOKUP(CONCATENATE(G4795,E4795),LOTES!$A$6:$D$1002,4,0),"")</f>
        <v/>
      </c>
      <c r="H4795" s="136" t="str">
        <f>IFERROR(VLOOKUP(CONCATENATE(G4795,E4795),LOTES!$A$6:$F$1000,6,0),"")</f>
        <v/>
      </c>
      <c r="I4795" s="132" t="str">
        <f t="shared" si="537"/>
        <v/>
      </c>
      <c r="R4795" s="132" t="str">
        <f>IFERROR(VLOOKUP(Q4795,PROVEEDORES!$A$2:$B$100,2,0),"")</f>
        <v/>
      </c>
      <c r="U4795" s="127" t="str">
        <f>IFERROR(VLOOKUP(V4795,TRANSPORTE!$A$4:$B$99,2,0),"")</f>
        <v/>
      </c>
      <c r="Y4795" s="127" t="str">
        <f>IFERROR(VLOOKUP(V4795,TRANSPORTE!$A$4:$C$99,3,0),"")</f>
        <v/>
      </c>
      <c r="Z4795" s="127" t="str">
        <f>IFERROR(VLOOKUP(V4795,TRANSPORTE!$A$4:$D$99,4,0),"")</f>
        <v/>
      </c>
      <c r="AA4795" s="127" t="str">
        <f>IFERROR(VLOOKUP(V4795,TRANSPORTE!$A$4:$E$99,5,0),"")</f>
        <v/>
      </c>
      <c r="AB4795" s="127" t="str">
        <f t="shared" si="539"/>
        <v/>
      </c>
      <c r="AC4795" s="127" t="str">
        <f t="shared" si="538"/>
        <v/>
      </c>
      <c r="AE4795" s="132" t="str">
        <f t="shared" si="536"/>
        <v/>
      </c>
      <c r="AH4795" s="127" t="str">
        <f t="shared" si="535"/>
        <v/>
      </c>
    </row>
    <row r="4796" spans="2:34" x14ac:dyDescent="0.3">
      <c r="B4796" s="127" t="str">
        <f t="shared" si="533"/>
        <v/>
      </c>
      <c r="C4796" s="127" t="str">
        <f t="shared" si="534"/>
        <v/>
      </c>
      <c r="E4796" s="159"/>
      <c r="F4796" s="148" t="str">
        <f>IFERROR(VLOOKUP(CONCATENATE(G4796,E4796),LOTES!$A$6:$D$1002,4,0),"")</f>
        <v/>
      </c>
      <c r="H4796" s="136" t="str">
        <f>IFERROR(VLOOKUP(CONCATENATE(G4796,E4796),LOTES!$A$6:$F$1000,6,0),"")</f>
        <v/>
      </c>
      <c r="I4796" s="132" t="str">
        <f t="shared" si="537"/>
        <v/>
      </c>
      <c r="R4796" s="132" t="str">
        <f>IFERROR(VLOOKUP(Q4796,PROVEEDORES!$A$2:$B$100,2,0),"")</f>
        <v/>
      </c>
      <c r="U4796" s="127" t="str">
        <f>IFERROR(VLOOKUP(V4796,TRANSPORTE!$A$4:$B$99,2,0),"")</f>
        <v/>
      </c>
      <c r="Y4796" s="127" t="str">
        <f>IFERROR(VLOOKUP(V4796,TRANSPORTE!$A$4:$C$99,3,0),"")</f>
        <v/>
      </c>
      <c r="Z4796" s="127" t="str">
        <f>IFERROR(VLOOKUP(V4796,TRANSPORTE!$A$4:$D$99,4,0),"")</f>
        <v/>
      </c>
      <c r="AA4796" s="127" t="str">
        <f>IFERROR(VLOOKUP(V4796,TRANSPORTE!$A$4:$E$99,5,0),"")</f>
        <v/>
      </c>
      <c r="AB4796" s="127" t="str">
        <f t="shared" si="539"/>
        <v/>
      </c>
      <c r="AC4796" s="127" t="str">
        <f t="shared" si="538"/>
        <v/>
      </c>
      <c r="AE4796" s="132" t="str">
        <f t="shared" si="536"/>
        <v/>
      </c>
      <c r="AH4796" s="127" t="str">
        <f t="shared" si="535"/>
        <v/>
      </c>
    </row>
    <row r="4797" spans="2:34" x14ac:dyDescent="0.3">
      <c r="B4797" s="127" t="str">
        <f t="shared" si="533"/>
        <v/>
      </c>
      <c r="C4797" s="127" t="str">
        <f t="shared" si="534"/>
        <v/>
      </c>
      <c r="E4797" s="159"/>
      <c r="F4797" s="148" t="str">
        <f>IFERROR(VLOOKUP(CONCATENATE(G4797,E4797),LOTES!$A$6:$D$1002,4,0),"")</f>
        <v/>
      </c>
      <c r="H4797" s="136" t="str">
        <f>IFERROR(VLOOKUP(CONCATENATE(G4797,E4797),LOTES!$A$6:$F$1000,6,0),"")</f>
        <v/>
      </c>
      <c r="I4797" s="132" t="str">
        <f t="shared" si="537"/>
        <v/>
      </c>
      <c r="R4797" s="132" t="str">
        <f>IFERROR(VLOOKUP(Q4797,PROVEEDORES!$A$2:$B$100,2,0),"")</f>
        <v/>
      </c>
      <c r="U4797" s="127" t="str">
        <f>IFERROR(VLOOKUP(V4797,TRANSPORTE!$A$4:$B$99,2,0),"")</f>
        <v/>
      </c>
      <c r="Y4797" s="127" t="str">
        <f>IFERROR(VLOOKUP(V4797,TRANSPORTE!$A$4:$C$99,3,0),"")</f>
        <v/>
      </c>
      <c r="Z4797" s="127" t="str">
        <f>IFERROR(VLOOKUP(V4797,TRANSPORTE!$A$4:$D$99,4,0),"")</f>
        <v/>
      </c>
      <c r="AA4797" s="127" t="str">
        <f>IFERROR(VLOOKUP(V4797,TRANSPORTE!$A$4:$E$99,5,0),"")</f>
        <v/>
      </c>
      <c r="AB4797" s="127" t="str">
        <f t="shared" si="539"/>
        <v/>
      </c>
      <c r="AC4797" s="127" t="str">
        <f t="shared" si="538"/>
        <v/>
      </c>
      <c r="AE4797" s="132" t="str">
        <f t="shared" si="536"/>
        <v/>
      </c>
      <c r="AH4797" s="127" t="str">
        <f t="shared" si="535"/>
        <v/>
      </c>
    </row>
    <row r="4798" spans="2:34" x14ac:dyDescent="0.3">
      <c r="B4798" s="127" t="str">
        <f t="shared" si="533"/>
        <v/>
      </c>
      <c r="C4798" s="127" t="str">
        <f t="shared" si="534"/>
        <v/>
      </c>
      <c r="E4798" s="159"/>
      <c r="F4798" s="148" t="str">
        <f>IFERROR(VLOOKUP(CONCATENATE(G4798,E4798),LOTES!$A$6:$D$1002,4,0),"")</f>
        <v/>
      </c>
      <c r="H4798" s="136" t="str">
        <f>IFERROR(VLOOKUP(CONCATENATE(G4798,E4798),LOTES!$A$6:$F$1000,6,0),"")</f>
        <v/>
      </c>
      <c r="I4798" s="132" t="str">
        <f t="shared" si="537"/>
        <v/>
      </c>
      <c r="R4798" s="132" t="str">
        <f>IFERROR(VLOOKUP(Q4798,PROVEEDORES!$A$2:$B$100,2,0),"")</f>
        <v/>
      </c>
      <c r="U4798" s="127" t="str">
        <f>IFERROR(VLOOKUP(V4798,TRANSPORTE!$A$4:$B$99,2,0),"")</f>
        <v/>
      </c>
      <c r="Y4798" s="127" t="str">
        <f>IFERROR(VLOOKUP(V4798,TRANSPORTE!$A$4:$C$99,3,0),"")</f>
        <v/>
      </c>
      <c r="Z4798" s="127" t="str">
        <f>IFERROR(VLOOKUP(V4798,TRANSPORTE!$A$4:$D$99,4,0),"")</f>
        <v/>
      </c>
      <c r="AA4798" s="127" t="str">
        <f>IFERROR(VLOOKUP(V4798,TRANSPORTE!$A$4:$E$99,5,0),"")</f>
        <v/>
      </c>
      <c r="AB4798" s="127" t="str">
        <f t="shared" si="539"/>
        <v/>
      </c>
      <c r="AC4798" s="127" t="str">
        <f t="shared" si="538"/>
        <v/>
      </c>
      <c r="AE4798" s="132" t="str">
        <f t="shared" si="536"/>
        <v/>
      </c>
      <c r="AH4798" s="127" t="str">
        <f t="shared" si="535"/>
        <v/>
      </c>
    </row>
    <row r="4799" spans="2:34" x14ac:dyDescent="0.3">
      <c r="B4799" s="127" t="str">
        <f t="shared" ref="B4799:B4862" si="540">CONCATENATE(A4799,AB4799)</f>
        <v/>
      </c>
      <c r="C4799" s="127" t="str">
        <f t="shared" ref="C4799:C4862" si="541">CONCATENATE(N4799,I4799)</f>
        <v/>
      </c>
      <c r="E4799" s="159"/>
      <c r="F4799" s="148" t="str">
        <f>IFERROR(VLOOKUP(CONCATENATE(G4799,E4799),LOTES!$A$6:$D$1002,4,0),"")</f>
        <v/>
      </c>
      <c r="H4799" s="136" t="str">
        <f>IFERROR(VLOOKUP(CONCATENATE(G4799,E4799),LOTES!$A$6:$F$1000,6,0),"")</f>
        <v/>
      </c>
      <c r="I4799" s="132" t="str">
        <f t="shared" si="537"/>
        <v/>
      </c>
      <c r="R4799" s="132" t="str">
        <f>IFERROR(VLOOKUP(Q4799,PROVEEDORES!$A$2:$B$100,2,0),"")</f>
        <v/>
      </c>
      <c r="U4799" s="127" t="str">
        <f>IFERROR(VLOOKUP(V4799,TRANSPORTE!$A$4:$B$99,2,0),"")</f>
        <v/>
      </c>
      <c r="Y4799" s="127" t="str">
        <f>IFERROR(VLOOKUP(V4799,TRANSPORTE!$A$4:$C$99,3,0),"")</f>
        <v/>
      </c>
      <c r="Z4799" s="127" t="str">
        <f>IFERROR(VLOOKUP(V4799,TRANSPORTE!$A$4:$D$99,4,0),"")</f>
        <v/>
      </c>
      <c r="AA4799" s="127" t="str">
        <f>IFERROR(VLOOKUP(V4799,TRANSPORTE!$A$4:$E$99,5,0),"")</f>
        <v/>
      </c>
      <c r="AB4799" s="127" t="str">
        <f t="shared" si="539"/>
        <v/>
      </c>
      <c r="AC4799" s="127" t="str">
        <f t="shared" si="538"/>
        <v/>
      </c>
      <c r="AE4799" s="132" t="str">
        <f t="shared" si="536"/>
        <v/>
      </c>
      <c r="AH4799" s="127" t="str">
        <f t="shared" ref="AH4799:AH4862" si="542">CONCATENATE(N4799,F4799)</f>
        <v/>
      </c>
    </row>
    <row r="4800" spans="2:34" x14ac:dyDescent="0.3">
      <c r="B4800" s="127" t="str">
        <f t="shared" si="540"/>
        <v/>
      </c>
      <c r="C4800" s="127" t="str">
        <f t="shared" si="541"/>
        <v/>
      </c>
      <c r="E4800" s="159"/>
      <c r="F4800" s="148" t="str">
        <f>IFERROR(VLOOKUP(CONCATENATE(G4800,E4800),LOTES!$A$6:$D$1002,4,0),"")</f>
        <v/>
      </c>
      <c r="H4800" s="136" t="str">
        <f>IFERROR(VLOOKUP(CONCATENATE(G4800,E4800),LOTES!$A$6:$F$1000,6,0),"")</f>
        <v/>
      </c>
      <c r="I4800" s="132" t="str">
        <f t="shared" si="537"/>
        <v/>
      </c>
      <c r="R4800" s="132" t="str">
        <f>IFERROR(VLOOKUP(Q4800,PROVEEDORES!$A$2:$B$100,2,0),"")</f>
        <v/>
      </c>
      <c r="U4800" s="127" t="str">
        <f>IFERROR(VLOOKUP(V4800,TRANSPORTE!$A$4:$B$99,2,0),"")</f>
        <v/>
      </c>
      <c r="Y4800" s="127" t="str">
        <f>IFERROR(VLOOKUP(V4800,TRANSPORTE!$A$4:$C$99,3,0),"")</f>
        <v/>
      </c>
      <c r="Z4800" s="127" t="str">
        <f>IFERROR(VLOOKUP(V4800,TRANSPORTE!$A$4:$D$99,4,0),"")</f>
        <v/>
      </c>
      <c r="AA4800" s="127" t="str">
        <f>IFERROR(VLOOKUP(V4800,TRANSPORTE!$A$4:$E$99,5,0),"")</f>
        <v/>
      </c>
      <c r="AB4800" s="127" t="str">
        <f t="shared" si="539"/>
        <v/>
      </c>
      <c r="AC4800" s="127" t="str">
        <f t="shared" si="538"/>
        <v/>
      </c>
      <c r="AE4800" s="132" t="str">
        <f t="shared" si="536"/>
        <v/>
      </c>
      <c r="AH4800" s="127" t="str">
        <f t="shared" si="542"/>
        <v/>
      </c>
    </row>
    <row r="4801" spans="2:34" x14ac:dyDescent="0.3">
      <c r="B4801" s="127" t="str">
        <f t="shared" si="540"/>
        <v/>
      </c>
      <c r="C4801" s="127" t="str">
        <f t="shared" si="541"/>
        <v/>
      </c>
      <c r="E4801" s="159"/>
      <c r="F4801" s="148" t="str">
        <f>IFERROR(VLOOKUP(CONCATENATE(G4801,E4801),LOTES!$A$6:$D$1002,4,0),"")</f>
        <v/>
      </c>
      <c r="H4801" s="136" t="str">
        <f>IFERROR(VLOOKUP(CONCATENATE(G4801,E4801),LOTES!$A$6:$F$1000,6,0),"")</f>
        <v/>
      </c>
      <c r="I4801" s="132" t="str">
        <f t="shared" si="537"/>
        <v/>
      </c>
      <c r="R4801" s="132" t="str">
        <f>IFERROR(VLOOKUP(Q4801,PROVEEDORES!$A$2:$B$100,2,0),"")</f>
        <v/>
      </c>
      <c r="U4801" s="127" t="str">
        <f>IFERROR(VLOOKUP(V4801,TRANSPORTE!$A$4:$B$99,2,0),"")</f>
        <v/>
      </c>
      <c r="Y4801" s="127" t="str">
        <f>IFERROR(VLOOKUP(V4801,TRANSPORTE!$A$4:$C$99,3,0),"")</f>
        <v/>
      </c>
      <c r="Z4801" s="127" t="str">
        <f>IFERROR(VLOOKUP(V4801,TRANSPORTE!$A$4:$D$99,4,0),"")</f>
        <v/>
      </c>
      <c r="AA4801" s="127" t="str">
        <f>IFERROR(VLOOKUP(V4801,TRANSPORTE!$A$4:$E$99,5,0),"")</f>
        <v/>
      </c>
      <c r="AB4801" s="127" t="str">
        <f t="shared" si="539"/>
        <v/>
      </c>
      <c r="AC4801" s="127" t="str">
        <f t="shared" si="538"/>
        <v/>
      </c>
      <c r="AE4801" s="132" t="str">
        <f t="shared" si="536"/>
        <v/>
      </c>
      <c r="AH4801" s="127" t="str">
        <f t="shared" si="542"/>
        <v/>
      </c>
    </row>
    <row r="4802" spans="2:34" x14ac:dyDescent="0.3">
      <c r="B4802" s="127" t="str">
        <f t="shared" si="540"/>
        <v/>
      </c>
      <c r="C4802" s="127" t="str">
        <f t="shared" si="541"/>
        <v/>
      </c>
      <c r="E4802" s="159"/>
      <c r="F4802" s="148" t="str">
        <f>IFERROR(VLOOKUP(CONCATENATE(G4802,E4802),LOTES!$A$6:$D$1002,4,0),"")</f>
        <v/>
      </c>
      <c r="H4802" s="136" t="str">
        <f>IFERROR(VLOOKUP(CONCATENATE(G4802,E4802),LOTES!$A$6:$F$1000,6,0),"")</f>
        <v/>
      </c>
      <c r="I4802" s="132" t="str">
        <f t="shared" si="537"/>
        <v/>
      </c>
      <c r="R4802" s="132" t="str">
        <f>IFERROR(VLOOKUP(Q4802,PROVEEDORES!$A$2:$B$100,2,0),"")</f>
        <v/>
      </c>
      <c r="U4802" s="127" t="str">
        <f>IFERROR(VLOOKUP(V4802,TRANSPORTE!$A$4:$B$99,2,0),"")</f>
        <v/>
      </c>
      <c r="Y4802" s="127" t="str">
        <f>IFERROR(VLOOKUP(V4802,TRANSPORTE!$A$4:$C$99,3,0),"")</f>
        <v/>
      </c>
      <c r="Z4802" s="127" t="str">
        <f>IFERROR(VLOOKUP(V4802,TRANSPORTE!$A$4:$D$99,4,0),"")</f>
        <v/>
      </c>
      <c r="AA4802" s="127" t="str">
        <f>IFERROR(VLOOKUP(V4802,TRANSPORTE!$A$4:$E$99,5,0),"")</f>
        <v/>
      </c>
      <c r="AB4802" s="127" t="str">
        <f t="shared" si="539"/>
        <v/>
      </c>
      <c r="AC4802" s="127" t="str">
        <f t="shared" si="538"/>
        <v/>
      </c>
      <c r="AE4802" s="132" t="str">
        <f t="shared" ref="AE4802:AE4865" si="543">IF(N4802&lt;&gt;"",IF(N4802=N4801,AE4801,AE4801+1),"")</f>
        <v/>
      </c>
      <c r="AH4802" s="127" t="str">
        <f t="shared" si="542"/>
        <v/>
      </c>
    </row>
    <row r="4803" spans="2:34" x14ac:dyDescent="0.3">
      <c r="B4803" s="127" t="str">
        <f t="shared" si="540"/>
        <v/>
      </c>
      <c r="C4803" s="127" t="str">
        <f t="shared" si="541"/>
        <v/>
      </c>
      <c r="E4803" s="159"/>
      <c r="F4803" s="148" t="str">
        <f>IFERROR(VLOOKUP(CONCATENATE(G4803,E4803),LOTES!$A$6:$D$1002,4,0),"")</f>
        <v/>
      </c>
      <c r="H4803" s="136" t="str">
        <f>IFERROR(VLOOKUP(CONCATENATE(G4803,E4803),LOTES!$A$6:$F$1000,6,0),"")</f>
        <v/>
      </c>
      <c r="I4803" s="132" t="str">
        <f t="shared" si="537"/>
        <v/>
      </c>
      <c r="R4803" s="132" t="str">
        <f>IFERROR(VLOOKUP(Q4803,PROVEEDORES!$A$2:$B$100,2,0),"")</f>
        <v/>
      </c>
      <c r="U4803" s="127" t="str">
        <f>IFERROR(VLOOKUP(V4803,TRANSPORTE!$A$4:$B$99,2,0),"")</f>
        <v/>
      </c>
      <c r="Y4803" s="127" t="str">
        <f>IFERROR(VLOOKUP(V4803,TRANSPORTE!$A$4:$C$99,3,0),"")</f>
        <v/>
      </c>
      <c r="Z4803" s="127" t="str">
        <f>IFERROR(VLOOKUP(V4803,TRANSPORTE!$A$4:$D$99,4,0),"")</f>
        <v/>
      </c>
      <c r="AA4803" s="127" t="str">
        <f>IFERROR(VLOOKUP(V4803,TRANSPORTE!$A$4:$E$99,5,0),"")</f>
        <v/>
      </c>
      <c r="AB4803" s="127" t="str">
        <f t="shared" si="539"/>
        <v/>
      </c>
      <c r="AC4803" s="127" t="str">
        <f t="shared" si="538"/>
        <v/>
      </c>
      <c r="AE4803" s="132" t="str">
        <f t="shared" si="543"/>
        <v/>
      </c>
      <c r="AH4803" s="127" t="str">
        <f t="shared" si="542"/>
        <v/>
      </c>
    </row>
    <row r="4804" spans="2:34" x14ac:dyDescent="0.3">
      <c r="B4804" s="127" t="str">
        <f t="shared" si="540"/>
        <v/>
      </c>
      <c r="C4804" s="127" t="str">
        <f t="shared" si="541"/>
        <v/>
      </c>
      <c r="E4804" s="159"/>
      <c r="F4804" s="148" t="str">
        <f>IFERROR(VLOOKUP(CONCATENATE(G4804,E4804),LOTES!$A$6:$D$1002,4,0),"")</f>
        <v/>
      </c>
      <c r="H4804" s="136" t="str">
        <f>IFERROR(VLOOKUP(CONCATENATE(G4804,E4804),LOTES!$A$6:$F$1000,6,0),"")</f>
        <v/>
      </c>
      <c r="I4804" s="132" t="str">
        <f t="shared" si="537"/>
        <v/>
      </c>
      <c r="R4804" s="132" t="str">
        <f>IFERROR(VLOOKUP(Q4804,PROVEEDORES!$A$2:$B$100,2,0),"")</f>
        <v/>
      </c>
      <c r="U4804" s="127" t="str">
        <f>IFERROR(VLOOKUP(V4804,TRANSPORTE!$A$4:$B$99,2,0),"")</f>
        <v/>
      </c>
      <c r="Y4804" s="127" t="str">
        <f>IFERROR(VLOOKUP(V4804,TRANSPORTE!$A$4:$C$99,3,0),"")</f>
        <v/>
      </c>
      <c r="Z4804" s="127" t="str">
        <f>IFERROR(VLOOKUP(V4804,TRANSPORTE!$A$4:$D$99,4,0),"")</f>
        <v/>
      </c>
      <c r="AA4804" s="127" t="str">
        <f>IFERROR(VLOOKUP(V4804,TRANSPORTE!$A$4:$E$99,5,0),"")</f>
        <v/>
      </c>
      <c r="AB4804" s="127" t="str">
        <f t="shared" si="539"/>
        <v/>
      </c>
      <c r="AC4804" s="127" t="str">
        <f t="shared" si="538"/>
        <v/>
      </c>
      <c r="AE4804" s="132" t="str">
        <f t="shared" si="543"/>
        <v/>
      </c>
      <c r="AH4804" s="127" t="str">
        <f t="shared" si="542"/>
        <v/>
      </c>
    </row>
    <row r="4805" spans="2:34" x14ac:dyDescent="0.3">
      <c r="B4805" s="127" t="str">
        <f t="shared" si="540"/>
        <v/>
      </c>
      <c r="C4805" s="127" t="str">
        <f t="shared" si="541"/>
        <v/>
      </c>
      <c r="E4805" s="159"/>
      <c r="F4805" s="148" t="str">
        <f>IFERROR(VLOOKUP(CONCATENATE(G4805,E4805),LOTES!$A$6:$D$1002,4,0),"")</f>
        <v/>
      </c>
      <c r="H4805" s="136" t="str">
        <f>IFERROR(VLOOKUP(CONCATENATE(G4805,E4805),LOTES!$A$6:$F$1000,6,0),"")</f>
        <v/>
      </c>
      <c r="I4805" s="132" t="str">
        <f t="shared" si="537"/>
        <v/>
      </c>
      <c r="R4805" s="132" t="str">
        <f>IFERROR(VLOOKUP(Q4805,PROVEEDORES!$A$2:$B$100,2,0),"")</f>
        <v/>
      </c>
      <c r="U4805" s="127" t="str">
        <f>IFERROR(VLOOKUP(V4805,TRANSPORTE!$A$4:$B$99,2,0),"")</f>
        <v/>
      </c>
      <c r="Y4805" s="127" t="str">
        <f>IFERROR(VLOOKUP(V4805,TRANSPORTE!$A$4:$C$99,3,0),"")</f>
        <v/>
      </c>
      <c r="Z4805" s="127" t="str">
        <f>IFERROR(VLOOKUP(V4805,TRANSPORTE!$A$4:$D$99,4,0),"")</f>
        <v/>
      </c>
      <c r="AA4805" s="127" t="str">
        <f>IFERROR(VLOOKUP(V4805,TRANSPORTE!$A$4:$E$99,5,0),"")</f>
        <v/>
      </c>
      <c r="AB4805" s="127" t="str">
        <f t="shared" si="539"/>
        <v/>
      </c>
      <c r="AC4805" s="127" t="str">
        <f t="shared" si="538"/>
        <v/>
      </c>
      <c r="AE4805" s="132" t="str">
        <f t="shared" si="543"/>
        <v/>
      </c>
      <c r="AH4805" s="127" t="str">
        <f t="shared" si="542"/>
        <v/>
      </c>
    </row>
    <row r="4806" spans="2:34" x14ac:dyDescent="0.3">
      <c r="B4806" s="127" t="str">
        <f t="shared" si="540"/>
        <v/>
      </c>
      <c r="C4806" s="127" t="str">
        <f t="shared" si="541"/>
        <v/>
      </c>
      <c r="E4806" s="159"/>
      <c r="F4806" s="148" t="str">
        <f>IFERROR(VLOOKUP(CONCATENATE(G4806,E4806),LOTES!$A$6:$D$1002,4,0),"")</f>
        <v/>
      </c>
      <c r="H4806" s="136" t="str">
        <f>IFERROR(VLOOKUP(CONCATENATE(G4806,E4806),LOTES!$A$6:$F$1000,6,0),"")</f>
        <v/>
      </c>
      <c r="I4806" s="132" t="str">
        <f t="shared" ref="I4806:I4869" si="544">IF(E4806&lt;&gt;"",IFERROR(IF(N4806&lt;&gt;N4805,1,IF(E4806=E4805,I4805,I4805+1)),""),"")</f>
        <v/>
      </c>
      <c r="R4806" s="132" t="str">
        <f>IFERROR(VLOOKUP(Q4806,PROVEEDORES!$A$2:$B$100,2,0),"")</f>
        <v/>
      </c>
      <c r="U4806" s="127" t="str">
        <f>IFERROR(VLOOKUP(V4806,TRANSPORTE!$A$4:$B$99,2,0),"")</f>
        <v/>
      </c>
      <c r="Y4806" s="127" t="str">
        <f>IFERROR(VLOOKUP(V4806,TRANSPORTE!$A$4:$C$99,3,0),"")</f>
        <v/>
      </c>
      <c r="Z4806" s="127" t="str">
        <f>IFERROR(VLOOKUP(V4806,TRANSPORTE!$A$4:$D$99,4,0),"")</f>
        <v/>
      </c>
      <c r="AA4806" s="127" t="str">
        <f>IFERROR(VLOOKUP(V4806,TRANSPORTE!$A$4:$E$99,5,0),"")</f>
        <v/>
      </c>
      <c r="AB4806" s="127" t="str">
        <f t="shared" si="539"/>
        <v/>
      </c>
      <c r="AC4806" s="127" t="str">
        <f t="shared" ref="AC4806:AC4869" si="545">IF(N4806&lt;&gt;"",1,"")</f>
        <v/>
      </c>
      <c r="AE4806" s="132" t="str">
        <f t="shared" si="543"/>
        <v/>
      </c>
      <c r="AH4806" s="127" t="str">
        <f t="shared" si="542"/>
        <v/>
      </c>
    </row>
    <row r="4807" spans="2:34" x14ac:dyDescent="0.3">
      <c r="B4807" s="127" t="str">
        <f t="shared" si="540"/>
        <v/>
      </c>
      <c r="C4807" s="127" t="str">
        <f t="shared" si="541"/>
        <v/>
      </c>
      <c r="E4807" s="159"/>
      <c r="F4807" s="148" t="str">
        <f>IFERROR(VLOOKUP(CONCATENATE(G4807,E4807),LOTES!$A$6:$D$1002,4,0),"")</f>
        <v/>
      </c>
      <c r="H4807" s="136" t="str">
        <f>IFERROR(VLOOKUP(CONCATENATE(G4807,E4807),LOTES!$A$6:$F$1000,6,0),"")</f>
        <v/>
      </c>
      <c r="I4807" s="132" t="str">
        <f t="shared" si="544"/>
        <v/>
      </c>
      <c r="R4807" s="132" t="str">
        <f>IFERROR(VLOOKUP(Q4807,PROVEEDORES!$A$2:$B$100,2,0),"")</f>
        <v/>
      </c>
      <c r="U4807" s="127" t="str">
        <f>IFERROR(VLOOKUP(V4807,TRANSPORTE!$A$4:$B$99,2,0),"")</f>
        <v/>
      </c>
      <c r="Y4807" s="127" t="str">
        <f>IFERROR(VLOOKUP(V4807,TRANSPORTE!$A$4:$C$99,3,0),"")</f>
        <v/>
      </c>
      <c r="Z4807" s="127" t="str">
        <f>IFERROR(VLOOKUP(V4807,TRANSPORTE!$A$4:$D$99,4,0),"")</f>
        <v/>
      </c>
      <c r="AA4807" s="127" t="str">
        <f>IFERROR(VLOOKUP(V4807,TRANSPORTE!$A$4:$E$99,5,0),"")</f>
        <v/>
      </c>
      <c r="AB4807" s="127" t="str">
        <f t="shared" si="539"/>
        <v/>
      </c>
      <c r="AC4807" s="127" t="str">
        <f t="shared" si="545"/>
        <v/>
      </c>
      <c r="AE4807" s="132" t="str">
        <f t="shared" si="543"/>
        <v/>
      </c>
      <c r="AH4807" s="127" t="str">
        <f t="shared" si="542"/>
        <v/>
      </c>
    </row>
    <row r="4808" spans="2:34" x14ac:dyDescent="0.3">
      <c r="B4808" s="127" t="str">
        <f t="shared" si="540"/>
        <v/>
      </c>
      <c r="C4808" s="127" t="str">
        <f t="shared" si="541"/>
        <v/>
      </c>
      <c r="E4808" s="159"/>
      <c r="F4808" s="148" t="str">
        <f>IFERROR(VLOOKUP(CONCATENATE(G4808,E4808),LOTES!$A$6:$D$1002,4,0),"")</f>
        <v/>
      </c>
      <c r="H4808" s="136" t="str">
        <f>IFERROR(VLOOKUP(CONCATENATE(G4808,E4808),LOTES!$A$6:$F$1000,6,0),"")</f>
        <v/>
      </c>
      <c r="I4808" s="132" t="str">
        <f t="shared" si="544"/>
        <v/>
      </c>
      <c r="R4808" s="132" t="str">
        <f>IFERROR(VLOOKUP(Q4808,PROVEEDORES!$A$2:$B$100,2,0),"")</f>
        <v/>
      </c>
      <c r="U4808" s="127" t="str">
        <f>IFERROR(VLOOKUP(V4808,TRANSPORTE!$A$4:$B$99,2,0),"")</f>
        <v/>
      </c>
      <c r="Y4808" s="127" t="str">
        <f>IFERROR(VLOOKUP(V4808,TRANSPORTE!$A$4:$C$99,3,0),"")</f>
        <v/>
      </c>
      <c r="Z4808" s="127" t="str">
        <f>IFERROR(VLOOKUP(V4808,TRANSPORTE!$A$4:$D$99,4,0),"")</f>
        <v/>
      </c>
      <c r="AA4808" s="127" t="str">
        <f>IFERROR(VLOOKUP(V4808,TRANSPORTE!$A$4:$E$99,5,0),"")</f>
        <v/>
      </c>
      <c r="AB4808" s="127" t="str">
        <f t="shared" si="539"/>
        <v/>
      </c>
      <c r="AC4808" s="127" t="str">
        <f t="shared" si="545"/>
        <v/>
      </c>
      <c r="AE4808" s="132" t="str">
        <f t="shared" si="543"/>
        <v/>
      </c>
      <c r="AH4808" s="127" t="str">
        <f t="shared" si="542"/>
        <v/>
      </c>
    </row>
    <row r="4809" spans="2:34" x14ac:dyDescent="0.3">
      <c r="B4809" s="127" t="str">
        <f t="shared" si="540"/>
        <v/>
      </c>
      <c r="C4809" s="127" t="str">
        <f t="shared" si="541"/>
        <v/>
      </c>
      <c r="E4809" s="159"/>
      <c r="F4809" s="148" t="str">
        <f>IFERROR(VLOOKUP(CONCATENATE(G4809,E4809),LOTES!$A$6:$D$1002,4,0),"")</f>
        <v/>
      </c>
      <c r="H4809" s="136" t="str">
        <f>IFERROR(VLOOKUP(CONCATENATE(G4809,E4809),LOTES!$A$6:$F$1000,6,0),"")</f>
        <v/>
      </c>
      <c r="I4809" s="132" t="str">
        <f t="shared" si="544"/>
        <v/>
      </c>
      <c r="R4809" s="132" t="str">
        <f>IFERROR(VLOOKUP(Q4809,PROVEEDORES!$A$2:$B$100,2,0),"")</f>
        <v/>
      </c>
      <c r="U4809" s="127" t="str">
        <f>IFERROR(VLOOKUP(V4809,TRANSPORTE!$A$4:$B$99,2,0),"")</f>
        <v/>
      </c>
      <c r="Y4809" s="127" t="str">
        <f>IFERROR(VLOOKUP(V4809,TRANSPORTE!$A$4:$C$99,3,0),"")</f>
        <v/>
      </c>
      <c r="Z4809" s="127" t="str">
        <f>IFERROR(VLOOKUP(V4809,TRANSPORTE!$A$4:$D$99,4,0),"")</f>
        <v/>
      </c>
      <c r="AA4809" s="127" t="str">
        <f>IFERROR(VLOOKUP(V4809,TRANSPORTE!$A$4:$E$99,5,0),"")</f>
        <v/>
      </c>
      <c r="AB4809" s="127" t="str">
        <f t="shared" si="539"/>
        <v/>
      </c>
      <c r="AC4809" s="127" t="str">
        <f t="shared" si="545"/>
        <v/>
      </c>
      <c r="AE4809" s="132" t="str">
        <f t="shared" si="543"/>
        <v/>
      </c>
      <c r="AH4809" s="127" t="str">
        <f t="shared" si="542"/>
        <v/>
      </c>
    </row>
    <row r="4810" spans="2:34" x14ac:dyDescent="0.3">
      <c r="B4810" s="127" t="str">
        <f t="shared" si="540"/>
        <v/>
      </c>
      <c r="C4810" s="127" t="str">
        <f t="shared" si="541"/>
        <v/>
      </c>
      <c r="E4810" s="159"/>
      <c r="F4810" s="148" t="str">
        <f>IFERROR(VLOOKUP(CONCATENATE(G4810,E4810),LOTES!$A$6:$D$1002,4,0),"")</f>
        <v/>
      </c>
      <c r="H4810" s="136" t="str">
        <f>IFERROR(VLOOKUP(CONCATENATE(G4810,E4810),LOTES!$A$6:$F$1000,6,0),"")</f>
        <v/>
      </c>
      <c r="I4810" s="132" t="str">
        <f t="shared" si="544"/>
        <v/>
      </c>
      <c r="R4810" s="132" t="str">
        <f>IFERROR(VLOOKUP(Q4810,PROVEEDORES!$A$2:$B$100,2,0),"")</f>
        <v/>
      </c>
      <c r="U4810" s="127" t="str">
        <f>IFERROR(VLOOKUP(V4810,TRANSPORTE!$A$4:$B$99,2,0),"")</f>
        <v/>
      </c>
      <c r="Y4810" s="127" t="str">
        <f>IFERROR(VLOOKUP(V4810,TRANSPORTE!$A$4:$C$99,3,0),"")</f>
        <v/>
      </c>
      <c r="Z4810" s="127" t="str">
        <f>IFERROR(VLOOKUP(V4810,TRANSPORTE!$A$4:$D$99,4,0),"")</f>
        <v/>
      </c>
      <c r="AA4810" s="127" t="str">
        <f>IFERROR(VLOOKUP(V4810,TRANSPORTE!$A$4:$E$99,5,0),"")</f>
        <v/>
      </c>
      <c r="AB4810" s="127" t="str">
        <f t="shared" si="539"/>
        <v/>
      </c>
      <c r="AC4810" s="127" t="str">
        <f t="shared" si="545"/>
        <v/>
      </c>
      <c r="AE4810" s="132" t="str">
        <f t="shared" si="543"/>
        <v/>
      </c>
      <c r="AH4810" s="127" t="str">
        <f t="shared" si="542"/>
        <v/>
      </c>
    </row>
    <row r="4811" spans="2:34" x14ac:dyDescent="0.3">
      <c r="B4811" s="127" t="str">
        <f t="shared" si="540"/>
        <v/>
      </c>
      <c r="C4811" s="127" t="str">
        <f t="shared" si="541"/>
        <v/>
      </c>
      <c r="E4811" s="159"/>
      <c r="F4811" s="148" t="str">
        <f>IFERROR(VLOOKUP(CONCATENATE(G4811,E4811),LOTES!$A$6:$D$1002,4,0),"")</f>
        <v/>
      </c>
      <c r="H4811" s="136" t="str">
        <f>IFERROR(VLOOKUP(CONCATENATE(G4811,E4811),LOTES!$A$6:$F$1000,6,0),"")</f>
        <v/>
      </c>
      <c r="I4811" s="132" t="str">
        <f t="shared" si="544"/>
        <v/>
      </c>
      <c r="R4811" s="132" t="str">
        <f>IFERROR(VLOOKUP(Q4811,PROVEEDORES!$A$2:$B$100,2,0),"")</f>
        <v/>
      </c>
      <c r="U4811" s="127" t="str">
        <f>IFERROR(VLOOKUP(V4811,TRANSPORTE!$A$4:$B$99,2,0),"")</f>
        <v/>
      </c>
      <c r="Y4811" s="127" t="str">
        <f>IFERROR(VLOOKUP(V4811,TRANSPORTE!$A$4:$C$99,3,0),"")</f>
        <v/>
      </c>
      <c r="Z4811" s="127" t="str">
        <f>IFERROR(VLOOKUP(V4811,TRANSPORTE!$A$4:$D$99,4,0),"")</f>
        <v/>
      </c>
      <c r="AA4811" s="127" t="str">
        <f>IFERROR(VLOOKUP(V4811,TRANSPORTE!$A$4:$E$99,5,0),"")</f>
        <v/>
      </c>
      <c r="AB4811" s="127" t="str">
        <f t="shared" ref="AB4811:AB4874" si="546">IF(N4811&lt;&gt;"",IF(A4811&lt;&gt;A4810,1,IF(N4811=N4810,AB4810,AB4810+1)),"")</f>
        <v/>
      </c>
      <c r="AC4811" s="127" t="str">
        <f t="shared" si="545"/>
        <v/>
      </c>
      <c r="AE4811" s="132" t="str">
        <f t="shared" si="543"/>
        <v/>
      </c>
      <c r="AH4811" s="127" t="str">
        <f t="shared" si="542"/>
        <v/>
      </c>
    </row>
    <row r="4812" spans="2:34" x14ac:dyDescent="0.3">
      <c r="B4812" s="127" t="str">
        <f t="shared" si="540"/>
        <v/>
      </c>
      <c r="C4812" s="127" t="str">
        <f t="shared" si="541"/>
        <v/>
      </c>
      <c r="E4812" s="159"/>
      <c r="F4812" s="148" t="str">
        <f>IFERROR(VLOOKUP(CONCATENATE(G4812,E4812),LOTES!$A$6:$D$1002,4,0),"")</f>
        <v/>
      </c>
      <c r="H4812" s="136" t="str">
        <f>IFERROR(VLOOKUP(CONCATENATE(G4812,E4812),LOTES!$A$6:$F$1000,6,0),"")</f>
        <v/>
      </c>
      <c r="I4812" s="132" t="str">
        <f t="shared" si="544"/>
        <v/>
      </c>
      <c r="R4812" s="132" t="str">
        <f>IFERROR(VLOOKUP(Q4812,PROVEEDORES!$A$2:$B$100,2,0),"")</f>
        <v/>
      </c>
      <c r="U4812" s="127" t="str">
        <f>IFERROR(VLOOKUP(V4812,TRANSPORTE!$A$4:$B$99,2,0),"")</f>
        <v/>
      </c>
      <c r="Y4812" s="127" t="str">
        <f>IFERROR(VLOOKUP(V4812,TRANSPORTE!$A$4:$C$99,3,0),"")</f>
        <v/>
      </c>
      <c r="Z4812" s="127" t="str">
        <f>IFERROR(VLOOKUP(V4812,TRANSPORTE!$A$4:$D$99,4,0),"")</f>
        <v/>
      </c>
      <c r="AA4812" s="127" t="str">
        <f>IFERROR(VLOOKUP(V4812,TRANSPORTE!$A$4:$E$99,5,0),"")</f>
        <v/>
      </c>
      <c r="AB4812" s="127" t="str">
        <f t="shared" si="546"/>
        <v/>
      </c>
      <c r="AC4812" s="127" t="str">
        <f t="shared" si="545"/>
        <v/>
      </c>
      <c r="AE4812" s="132" t="str">
        <f t="shared" si="543"/>
        <v/>
      </c>
      <c r="AH4812" s="127" t="str">
        <f t="shared" si="542"/>
        <v/>
      </c>
    </row>
    <row r="4813" spans="2:34" x14ac:dyDescent="0.3">
      <c r="B4813" s="127" t="str">
        <f t="shared" si="540"/>
        <v/>
      </c>
      <c r="C4813" s="127" t="str">
        <f t="shared" si="541"/>
        <v/>
      </c>
      <c r="E4813" s="159"/>
      <c r="F4813" s="148" t="str">
        <f>IFERROR(VLOOKUP(CONCATENATE(G4813,E4813),LOTES!$A$6:$D$1002,4,0),"")</f>
        <v/>
      </c>
      <c r="H4813" s="136" t="str">
        <f>IFERROR(VLOOKUP(CONCATENATE(G4813,E4813),LOTES!$A$6:$F$1000,6,0),"")</f>
        <v/>
      </c>
      <c r="I4813" s="132" t="str">
        <f t="shared" si="544"/>
        <v/>
      </c>
      <c r="R4813" s="132" t="str">
        <f>IFERROR(VLOOKUP(Q4813,PROVEEDORES!$A$2:$B$100,2,0),"")</f>
        <v/>
      </c>
      <c r="U4813" s="127" t="str">
        <f>IFERROR(VLOOKUP(V4813,TRANSPORTE!$A$4:$B$99,2,0),"")</f>
        <v/>
      </c>
      <c r="Y4813" s="127" t="str">
        <f>IFERROR(VLOOKUP(V4813,TRANSPORTE!$A$4:$C$99,3,0),"")</f>
        <v/>
      </c>
      <c r="Z4813" s="127" t="str">
        <f>IFERROR(VLOOKUP(V4813,TRANSPORTE!$A$4:$D$99,4,0),"")</f>
        <v/>
      </c>
      <c r="AA4813" s="127" t="str">
        <f>IFERROR(VLOOKUP(V4813,TRANSPORTE!$A$4:$E$99,5,0),"")</f>
        <v/>
      </c>
      <c r="AB4813" s="127" t="str">
        <f t="shared" si="546"/>
        <v/>
      </c>
      <c r="AC4813" s="127" t="str">
        <f t="shared" si="545"/>
        <v/>
      </c>
      <c r="AE4813" s="132" t="str">
        <f t="shared" si="543"/>
        <v/>
      </c>
      <c r="AH4813" s="127" t="str">
        <f t="shared" si="542"/>
        <v/>
      </c>
    </row>
    <row r="4814" spans="2:34" x14ac:dyDescent="0.3">
      <c r="B4814" s="127" t="str">
        <f t="shared" si="540"/>
        <v/>
      </c>
      <c r="C4814" s="127" t="str">
        <f t="shared" si="541"/>
        <v/>
      </c>
      <c r="E4814" s="159"/>
      <c r="F4814" s="148" t="str">
        <f>IFERROR(VLOOKUP(CONCATENATE(G4814,E4814),LOTES!$A$6:$D$1002,4,0),"")</f>
        <v/>
      </c>
      <c r="H4814" s="136" t="str">
        <f>IFERROR(VLOOKUP(CONCATENATE(G4814,E4814),LOTES!$A$6:$F$1000,6,0),"")</f>
        <v/>
      </c>
      <c r="I4814" s="132" t="str">
        <f t="shared" si="544"/>
        <v/>
      </c>
      <c r="R4814" s="132" t="str">
        <f>IFERROR(VLOOKUP(Q4814,PROVEEDORES!$A$2:$B$100,2,0),"")</f>
        <v/>
      </c>
      <c r="U4814" s="127" t="str">
        <f>IFERROR(VLOOKUP(V4814,TRANSPORTE!$A$4:$B$99,2,0),"")</f>
        <v/>
      </c>
      <c r="Y4814" s="127" t="str">
        <f>IFERROR(VLOOKUP(V4814,TRANSPORTE!$A$4:$C$99,3,0),"")</f>
        <v/>
      </c>
      <c r="Z4814" s="127" t="str">
        <f>IFERROR(VLOOKUP(V4814,TRANSPORTE!$A$4:$D$99,4,0),"")</f>
        <v/>
      </c>
      <c r="AA4814" s="127" t="str">
        <f>IFERROR(VLOOKUP(V4814,TRANSPORTE!$A$4:$E$99,5,0),"")</f>
        <v/>
      </c>
      <c r="AB4814" s="127" t="str">
        <f t="shared" si="546"/>
        <v/>
      </c>
      <c r="AC4814" s="127" t="str">
        <f t="shared" si="545"/>
        <v/>
      </c>
      <c r="AE4814" s="132" t="str">
        <f t="shared" si="543"/>
        <v/>
      </c>
      <c r="AH4814" s="127" t="str">
        <f t="shared" si="542"/>
        <v/>
      </c>
    </row>
    <row r="4815" spans="2:34" x14ac:dyDescent="0.3">
      <c r="B4815" s="127" t="str">
        <f t="shared" si="540"/>
        <v/>
      </c>
      <c r="C4815" s="127" t="str">
        <f t="shared" si="541"/>
        <v/>
      </c>
      <c r="E4815" s="159"/>
      <c r="F4815" s="148" t="str">
        <f>IFERROR(VLOOKUP(CONCATENATE(G4815,E4815),LOTES!$A$6:$D$1002,4,0),"")</f>
        <v/>
      </c>
      <c r="H4815" s="136" t="str">
        <f>IFERROR(VLOOKUP(CONCATENATE(G4815,E4815),LOTES!$A$6:$F$1000,6,0),"")</f>
        <v/>
      </c>
      <c r="I4815" s="132" t="str">
        <f t="shared" si="544"/>
        <v/>
      </c>
      <c r="R4815" s="132" t="str">
        <f>IFERROR(VLOOKUP(Q4815,PROVEEDORES!$A$2:$B$100,2,0),"")</f>
        <v/>
      </c>
      <c r="U4815" s="127" t="str">
        <f>IFERROR(VLOOKUP(V4815,TRANSPORTE!$A$4:$B$99,2,0),"")</f>
        <v/>
      </c>
      <c r="Y4815" s="127" t="str">
        <f>IFERROR(VLOOKUP(V4815,TRANSPORTE!$A$4:$C$99,3,0),"")</f>
        <v/>
      </c>
      <c r="Z4815" s="127" t="str">
        <f>IFERROR(VLOOKUP(V4815,TRANSPORTE!$A$4:$D$99,4,0),"")</f>
        <v/>
      </c>
      <c r="AA4815" s="127" t="str">
        <f>IFERROR(VLOOKUP(V4815,TRANSPORTE!$A$4:$E$99,5,0),"")</f>
        <v/>
      </c>
      <c r="AB4815" s="127" t="str">
        <f t="shared" si="546"/>
        <v/>
      </c>
      <c r="AC4815" s="127" t="str">
        <f t="shared" si="545"/>
        <v/>
      </c>
      <c r="AE4815" s="132" t="str">
        <f t="shared" si="543"/>
        <v/>
      </c>
      <c r="AH4815" s="127" t="str">
        <f t="shared" si="542"/>
        <v/>
      </c>
    </row>
    <row r="4816" spans="2:34" x14ac:dyDescent="0.3">
      <c r="B4816" s="127" t="str">
        <f t="shared" si="540"/>
        <v/>
      </c>
      <c r="C4816" s="127" t="str">
        <f t="shared" si="541"/>
        <v/>
      </c>
      <c r="E4816" s="159"/>
      <c r="F4816" s="148" t="str">
        <f>IFERROR(VLOOKUP(CONCATENATE(G4816,E4816),LOTES!$A$6:$D$1002,4,0),"")</f>
        <v/>
      </c>
      <c r="H4816" s="136" t="str">
        <f>IFERROR(VLOOKUP(CONCATENATE(G4816,E4816),LOTES!$A$6:$F$1000,6,0),"")</f>
        <v/>
      </c>
      <c r="I4816" s="132" t="str">
        <f t="shared" si="544"/>
        <v/>
      </c>
      <c r="R4816" s="132" t="str">
        <f>IFERROR(VLOOKUP(Q4816,PROVEEDORES!$A$2:$B$100,2,0),"")</f>
        <v/>
      </c>
      <c r="U4816" s="127" t="str">
        <f>IFERROR(VLOOKUP(V4816,TRANSPORTE!$A$4:$B$99,2,0),"")</f>
        <v/>
      </c>
      <c r="Y4816" s="127" t="str">
        <f>IFERROR(VLOOKUP(V4816,TRANSPORTE!$A$4:$C$99,3,0),"")</f>
        <v/>
      </c>
      <c r="Z4816" s="127" t="str">
        <f>IFERROR(VLOOKUP(V4816,TRANSPORTE!$A$4:$D$99,4,0),"")</f>
        <v/>
      </c>
      <c r="AA4816" s="127" t="str">
        <f>IFERROR(VLOOKUP(V4816,TRANSPORTE!$A$4:$E$99,5,0),"")</f>
        <v/>
      </c>
      <c r="AB4816" s="127" t="str">
        <f t="shared" si="546"/>
        <v/>
      </c>
      <c r="AC4816" s="127" t="str">
        <f t="shared" si="545"/>
        <v/>
      </c>
      <c r="AE4816" s="132" t="str">
        <f t="shared" si="543"/>
        <v/>
      </c>
      <c r="AH4816" s="127" t="str">
        <f t="shared" si="542"/>
        <v/>
      </c>
    </row>
    <row r="4817" spans="2:34" x14ac:dyDescent="0.3">
      <c r="B4817" s="127" t="str">
        <f t="shared" si="540"/>
        <v/>
      </c>
      <c r="C4817" s="127" t="str">
        <f t="shared" si="541"/>
        <v/>
      </c>
      <c r="E4817" s="159"/>
      <c r="F4817" s="148" t="str">
        <f>IFERROR(VLOOKUP(CONCATENATE(G4817,E4817),LOTES!$A$6:$D$1002,4,0),"")</f>
        <v/>
      </c>
      <c r="H4817" s="136" t="str">
        <f>IFERROR(VLOOKUP(CONCATENATE(G4817,E4817),LOTES!$A$6:$F$1000,6,0),"")</f>
        <v/>
      </c>
      <c r="I4817" s="132" t="str">
        <f t="shared" si="544"/>
        <v/>
      </c>
      <c r="R4817" s="132" t="str">
        <f>IFERROR(VLOOKUP(Q4817,PROVEEDORES!$A$2:$B$100,2,0),"")</f>
        <v/>
      </c>
      <c r="U4817" s="127" t="str">
        <f>IFERROR(VLOOKUP(V4817,TRANSPORTE!$A$4:$B$99,2,0),"")</f>
        <v/>
      </c>
      <c r="Y4817" s="127" t="str">
        <f>IFERROR(VLOOKUP(V4817,TRANSPORTE!$A$4:$C$99,3,0),"")</f>
        <v/>
      </c>
      <c r="Z4817" s="127" t="str">
        <f>IFERROR(VLOOKUP(V4817,TRANSPORTE!$A$4:$D$99,4,0),"")</f>
        <v/>
      </c>
      <c r="AA4817" s="127" t="str">
        <f>IFERROR(VLOOKUP(V4817,TRANSPORTE!$A$4:$E$99,5,0),"")</f>
        <v/>
      </c>
      <c r="AB4817" s="127" t="str">
        <f t="shared" si="546"/>
        <v/>
      </c>
      <c r="AC4817" s="127" t="str">
        <f t="shared" si="545"/>
        <v/>
      </c>
      <c r="AE4817" s="132" t="str">
        <f t="shared" si="543"/>
        <v/>
      </c>
      <c r="AH4817" s="127" t="str">
        <f t="shared" si="542"/>
        <v/>
      </c>
    </row>
    <row r="4818" spans="2:34" x14ac:dyDescent="0.3">
      <c r="B4818" s="127" t="str">
        <f t="shared" si="540"/>
        <v/>
      </c>
      <c r="C4818" s="127" t="str">
        <f t="shared" si="541"/>
        <v/>
      </c>
      <c r="E4818" s="159"/>
      <c r="F4818" s="148" t="str">
        <f>IFERROR(VLOOKUP(CONCATENATE(G4818,E4818),LOTES!$A$6:$D$1002,4,0),"")</f>
        <v/>
      </c>
      <c r="H4818" s="136" t="str">
        <f>IFERROR(VLOOKUP(CONCATENATE(G4818,E4818),LOTES!$A$6:$F$1000,6,0),"")</f>
        <v/>
      </c>
      <c r="I4818" s="132" t="str">
        <f t="shared" si="544"/>
        <v/>
      </c>
      <c r="R4818" s="132" t="str">
        <f>IFERROR(VLOOKUP(Q4818,PROVEEDORES!$A$2:$B$100,2,0),"")</f>
        <v/>
      </c>
      <c r="U4818" s="127" t="str">
        <f>IFERROR(VLOOKUP(V4818,TRANSPORTE!$A$4:$B$99,2,0),"")</f>
        <v/>
      </c>
      <c r="Y4818" s="127" t="str">
        <f>IFERROR(VLOOKUP(V4818,TRANSPORTE!$A$4:$C$99,3,0),"")</f>
        <v/>
      </c>
      <c r="Z4818" s="127" t="str">
        <f>IFERROR(VLOOKUP(V4818,TRANSPORTE!$A$4:$D$99,4,0),"")</f>
        <v/>
      </c>
      <c r="AA4818" s="127" t="str">
        <f>IFERROR(VLOOKUP(V4818,TRANSPORTE!$A$4:$E$99,5,0),"")</f>
        <v/>
      </c>
      <c r="AB4818" s="127" t="str">
        <f t="shared" si="546"/>
        <v/>
      </c>
      <c r="AC4818" s="127" t="str">
        <f t="shared" si="545"/>
        <v/>
      </c>
      <c r="AE4818" s="132" t="str">
        <f t="shared" si="543"/>
        <v/>
      </c>
      <c r="AH4818" s="127" t="str">
        <f t="shared" si="542"/>
        <v/>
      </c>
    </row>
    <row r="4819" spans="2:34" x14ac:dyDescent="0.3">
      <c r="B4819" s="127" t="str">
        <f t="shared" si="540"/>
        <v/>
      </c>
      <c r="C4819" s="127" t="str">
        <f t="shared" si="541"/>
        <v/>
      </c>
      <c r="E4819" s="159"/>
      <c r="F4819" s="148" t="str">
        <f>IFERROR(VLOOKUP(CONCATENATE(G4819,E4819),LOTES!$A$6:$D$1002,4,0),"")</f>
        <v/>
      </c>
      <c r="H4819" s="136" t="str">
        <f>IFERROR(VLOOKUP(CONCATENATE(G4819,E4819),LOTES!$A$6:$F$1000,6,0),"")</f>
        <v/>
      </c>
      <c r="I4819" s="132" t="str">
        <f t="shared" si="544"/>
        <v/>
      </c>
      <c r="R4819" s="132" t="str">
        <f>IFERROR(VLOOKUP(Q4819,PROVEEDORES!$A$2:$B$100,2,0),"")</f>
        <v/>
      </c>
      <c r="U4819" s="127" t="str">
        <f>IFERROR(VLOOKUP(V4819,TRANSPORTE!$A$4:$B$99,2,0),"")</f>
        <v/>
      </c>
      <c r="Y4819" s="127" t="str">
        <f>IFERROR(VLOOKUP(V4819,TRANSPORTE!$A$4:$C$99,3,0),"")</f>
        <v/>
      </c>
      <c r="Z4819" s="127" t="str">
        <f>IFERROR(VLOOKUP(V4819,TRANSPORTE!$A$4:$D$99,4,0),"")</f>
        <v/>
      </c>
      <c r="AA4819" s="127" t="str">
        <f>IFERROR(VLOOKUP(V4819,TRANSPORTE!$A$4:$E$99,5,0),"")</f>
        <v/>
      </c>
      <c r="AB4819" s="127" t="str">
        <f t="shared" si="546"/>
        <v/>
      </c>
      <c r="AC4819" s="127" t="str">
        <f t="shared" si="545"/>
        <v/>
      </c>
      <c r="AE4819" s="132" t="str">
        <f t="shared" si="543"/>
        <v/>
      </c>
      <c r="AH4819" s="127" t="str">
        <f t="shared" si="542"/>
        <v/>
      </c>
    </row>
    <row r="4820" spans="2:34" x14ac:dyDescent="0.3">
      <c r="B4820" s="127" t="str">
        <f t="shared" si="540"/>
        <v/>
      </c>
      <c r="C4820" s="127" t="str">
        <f t="shared" si="541"/>
        <v/>
      </c>
      <c r="E4820" s="159"/>
      <c r="F4820" s="148" t="str">
        <f>IFERROR(VLOOKUP(CONCATENATE(G4820,E4820),LOTES!$A$6:$D$1002,4,0),"")</f>
        <v/>
      </c>
      <c r="H4820" s="136" t="str">
        <f>IFERROR(VLOOKUP(CONCATENATE(G4820,E4820),LOTES!$A$6:$F$1000,6,0),"")</f>
        <v/>
      </c>
      <c r="I4820" s="132" t="str">
        <f t="shared" si="544"/>
        <v/>
      </c>
      <c r="R4820" s="132" t="str">
        <f>IFERROR(VLOOKUP(Q4820,PROVEEDORES!$A$2:$B$100,2,0),"")</f>
        <v/>
      </c>
      <c r="U4820" s="127" t="str">
        <f>IFERROR(VLOOKUP(V4820,TRANSPORTE!$A$4:$B$99,2,0),"")</f>
        <v/>
      </c>
      <c r="Y4820" s="127" t="str">
        <f>IFERROR(VLOOKUP(V4820,TRANSPORTE!$A$4:$C$99,3,0),"")</f>
        <v/>
      </c>
      <c r="Z4820" s="127" t="str">
        <f>IFERROR(VLOOKUP(V4820,TRANSPORTE!$A$4:$D$99,4,0),"")</f>
        <v/>
      </c>
      <c r="AA4820" s="127" t="str">
        <f>IFERROR(VLOOKUP(V4820,TRANSPORTE!$A$4:$E$99,5,0),"")</f>
        <v/>
      </c>
      <c r="AB4820" s="127" t="str">
        <f t="shared" si="546"/>
        <v/>
      </c>
      <c r="AC4820" s="127" t="str">
        <f t="shared" si="545"/>
        <v/>
      </c>
      <c r="AE4820" s="132" t="str">
        <f t="shared" si="543"/>
        <v/>
      </c>
      <c r="AH4820" s="127" t="str">
        <f t="shared" si="542"/>
        <v/>
      </c>
    </row>
    <row r="4821" spans="2:34" x14ac:dyDescent="0.3">
      <c r="B4821" s="127" t="str">
        <f t="shared" si="540"/>
        <v/>
      </c>
      <c r="C4821" s="127" t="str">
        <f t="shared" si="541"/>
        <v/>
      </c>
      <c r="E4821" s="159"/>
      <c r="F4821" s="148" t="str">
        <f>IFERROR(VLOOKUP(CONCATENATE(G4821,E4821),LOTES!$A$6:$D$1002,4,0),"")</f>
        <v/>
      </c>
      <c r="H4821" s="136" t="str">
        <f>IFERROR(VLOOKUP(CONCATENATE(G4821,E4821),LOTES!$A$6:$F$1000,6,0),"")</f>
        <v/>
      </c>
      <c r="I4821" s="132" t="str">
        <f t="shared" si="544"/>
        <v/>
      </c>
      <c r="R4821" s="132" t="str">
        <f>IFERROR(VLOOKUP(Q4821,PROVEEDORES!$A$2:$B$100,2,0),"")</f>
        <v/>
      </c>
      <c r="U4821" s="127" t="str">
        <f>IFERROR(VLOOKUP(V4821,TRANSPORTE!$A$4:$B$99,2,0),"")</f>
        <v/>
      </c>
      <c r="Y4821" s="127" t="str">
        <f>IFERROR(VLOOKUP(V4821,TRANSPORTE!$A$4:$C$99,3,0),"")</f>
        <v/>
      </c>
      <c r="Z4821" s="127" t="str">
        <f>IFERROR(VLOOKUP(V4821,TRANSPORTE!$A$4:$D$99,4,0),"")</f>
        <v/>
      </c>
      <c r="AA4821" s="127" t="str">
        <f>IFERROR(VLOOKUP(V4821,TRANSPORTE!$A$4:$E$99,5,0),"")</f>
        <v/>
      </c>
      <c r="AB4821" s="127" t="str">
        <f t="shared" si="546"/>
        <v/>
      </c>
      <c r="AC4821" s="127" t="str">
        <f t="shared" si="545"/>
        <v/>
      </c>
      <c r="AE4821" s="132" t="str">
        <f t="shared" si="543"/>
        <v/>
      </c>
      <c r="AH4821" s="127" t="str">
        <f t="shared" si="542"/>
        <v/>
      </c>
    </row>
    <row r="4822" spans="2:34" x14ac:dyDescent="0.3">
      <c r="B4822" s="127" t="str">
        <f t="shared" si="540"/>
        <v/>
      </c>
      <c r="C4822" s="127" t="str">
        <f t="shared" si="541"/>
        <v/>
      </c>
      <c r="E4822" s="159"/>
      <c r="F4822" s="148" t="str">
        <f>IFERROR(VLOOKUP(CONCATENATE(G4822,E4822),LOTES!$A$6:$D$1002,4,0),"")</f>
        <v/>
      </c>
      <c r="H4822" s="136" t="str">
        <f>IFERROR(VLOOKUP(CONCATENATE(G4822,E4822),LOTES!$A$6:$F$1000,6,0),"")</f>
        <v/>
      </c>
      <c r="I4822" s="132" t="str">
        <f t="shared" si="544"/>
        <v/>
      </c>
      <c r="R4822" s="132" t="str">
        <f>IFERROR(VLOOKUP(Q4822,PROVEEDORES!$A$2:$B$100,2,0),"")</f>
        <v/>
      </c>
      <c r="U4822" s="127" t="str">
        <f>IFERROR(VLOOKUP(V4822,TRANSPORTE!$A$4:$B$99,2,0),"")</f>
        <v/>
      </c>
      <c r="Y4822" s="127" t="str">
        <f>IFERROR(VLOOKUP(V4822,TRANSPORTE!$A$4:$C$99,3,0),"")</f>
        <v/>
      </c>
      <c r="Z4822" s="127" t="str">
        <f>IFERROR(VLOOKUP(V4822,TRANSPORTE!$A$4:$D$99,4,0),"")</f>
        <v/>
      </c>
      <c r="AA4822" s="127" t="str">
        <f>IFERROR(VLOOKUP(V4822,TRANSPORTE!$A$4:$E$99,5,0),"")</f>
        <v/>
      </c>
      <c r="AB4822" s="127" t="str">
        <f t="shared" si="546"/>
        <v/>
      </c>
      <c r="AC4822" s="127" t="str">
        <f t="shared" si="545"/>
        <v/>
      </c>
      <c r="AE4822" s="132" t="str">
        <f t="shared" si="543"/>
        <v/>
      </c>
      <c r="AH4822" s="127" t="str">
        <f t="shared" si="542"/>
        <v/>
      </c>
    </row>
    <row r="4823" spans="2:34" x14ac:dyDescent="0.3">
      <c r="B4823" s="127" t="str">
        <f t="shared" si="540"/>
        <v/>
      </c>
      <c r="C4823" s="127" t="str">
        <f t="shared" si="541"/>
        <v/>
      </c>
      <c r="E4823" s="159"/>
      <c r="F4823" s="148" t="str">
        <f>IFERROR(VLOOKUP(CONCATENATE(G4823,E4823),LOTES!$A$6:$D$1002,4,0),"")</f>
        <v/>
      </c>
      <c r="H4823" s="136" t="str">
        <f>IFERROR(VLOOKUP(CONCATENATE(G4823,E4823),LOTES!$A$6:$F$1000,6,0),"")</f>
        <v/>
      </c>
      <c r="I4823" s="132" t="str">
        <f t="shared" si="544"/>
        <v/>
      </c>
      <c r="R4823" s="132" t="str">
        <f>IFERROR(VLOOKUP(Q4823,PROVEEDORES!$A$2:$B$100,2,0),"")</f>
        <v/>
      </c>
      <c r="U4823" s="127" t="str">
        <f>IFERROR(VLOOKUP(V4823,TRANSPORTE!$A$4:$B$99,2,0),"")</f>
        <v/>
      </c>
      <c r="Y4823" s="127" t="str">
        <f>IFERROR(VLOOKUP(V4823,TRANSPORTE!$A$4:$C$99,3,0),"")</f>
        <v/>
      </c>
      <c r="Z4823" s="127" t="str">
        <f>IFERROR(VLOOKUP(V4823,TRANSPORTE!$A$4:$D$99,4,0),"")</f>
        <v/>
      </c>
      <c r="AA4823" s="127" t="str">
        <f>IFERROR(VLOOKUP(V4823,TRANSPORTE!$A$4:$E$99,5,0),"")</f>
        <v/>
      </c>
      <c r="AB4823" s="127" t="str">
        <f t="shared" si="546"/>
        <v/>
      </c>
      <c r="AC4823" s="127" t="str">
        <f t="shared" si="545"/>
        <v/>
      </c>
      <c r="AE4823" s="132" t="str">
        <f t="shared" si="543"/>
        <v/>
      </c>
      <c r="AH4823" s="127" t="str">
        <f t="shared" si="542"/>
        <v/>
      </c>
    </row>
    <row r="4824" spans="2:34" x14ac:dyDescent="0.3">
      <c r="B4824" s="127" t="str">
        <f t="shared" si="540"/>
        <v/>
      </c>
      <c r="C4824" s="127" t="str">
        <f t="shared" si="541"/>
        <v/>
      </c>
      <c r="E4824" s="159"/>
      <c r="F4824" s="148" t="str">
        <f>IFERROR(VLOOKUP(CONCATENATE(G4824,E4824),LOTES!$A$6:$D$1002,4,0),"")</f>
        <v/>
      </c>
      <c r="H4824" s="136" t="str">
        <f>IFERROR(VLOOKUP(CONCATENATE(G4824,E4824),LOTES!$A$6:$F$1000,6,0),"")</f>
        <v/>
      </c>
      <c r="I4824" s="132" t="str">
        <f t="shared" si="544"/>
        <v/>
      </c>
      <c r="R4824" s="132" t="str">
        <f>IFERROR(VLOOKUP(Q4824,PROVEEDORES!$A$2:$B$100,2,0),"")</f>
        <v/>
      </c>
      <c r="U4824" s="127" t="str">
        <f>IFERROR(VLOOKUP(V4824,TRANSPORTE!$A$4:$B$99,2,0),"")</f>
        <v/>
      </c>
      <c r="Y4824" s="127" t="str">
        <f>IFERROR(VLOOKUP(V4824,TRANSPORTE!$A$4:$C$99,3,0),"")</f>
        <v/>
      </c>
      <c r="Z4824" s="127" t="str">
        <f>IFERROR(VLOOKUP(V4824,TRANSPORTE!$A$4:$D$99,4,0),"")</f>
        <v/>
      </c>
      <c r="AA4824" s="127" t="str">
        <f>IFERROR(VLOOKUP(V4824,TRANSPORTE!$A$4:$E$99,5,0),"")</f>
        <v/>
      </c>
      <c r="AB4824" s="127" t="str">
        <f t="shared" si="546"/>
        <v/>
      </c>
      <c r="AC4824" s="127" t="str">
        <f t="shared" si="545"/>
        <v/>
      </c>
      <c r="AE4824" s="132" t="str">
        <f t="shared" si="543"/>
        <v/>
      </c>
      <c r="AH4824" s="127" t="str">
        <f t="shared" si="542"/>
        <v/>
      </c>
    </row>
    <row r="4825" spans="2:34" x14ac:dyDescent="0.3">
      <c r="B4825" s="127" t="str">
        <f t="shared" si="540"/>
        <v/>
      </c>
      <c r="C4825" s="127" t="str">
        <f t="shared" si="541"/>
        <v/>
      </c>
      <c r="E4825" s="159"/>
      <c r="F4825" s="148" t="str">
        <f>IFERROR(VLOOKUP(CONCATENATE(G4825,E4825),LOTES!$A$6:$D$1002,4,0),"")</f>
        <v/>
      </c>
      <c r="H4825" s="136" t="str">
        <f>IFERROR(VLOOKUP(CONCATENATE(G4825,E4825),LOTES!$A$6:$F$1000,6,0),"")</f>
        <v/>
      </c>
      <c r="I4825" s="132" t="str">
        <f t="shared" si="544"/>
        <v/>
      </c>
      <c r="R4825" s="132" t="str">
        <f>IFERROR(VLOOKUP(Q4825,PROVEEDORES!$A$2:$B$100,2,0),"")</f>
        <v/>
      </c>
      <c r="U4825" s="127" t="str">
        <f>IFERROR(VLOOKUP(V4825,TRANSPORTE!$A$4:$B$99,2,0),"")</f>
        <v/>
      </c>
      <c r="Y4825" s="127" t="str">
        <f>IFERROR(VLOOKUP(V4825,TRANSPORTE!$A$4:$C$99,3,0),"")</f>
        <v/>
      </c>
      <c r="Z4825" s="127" t="str">
        <f>IFERROR(VLOOKUP(V4825,TRANSPORTE!$A$4:$D$99,4,0),"")</f>
        <v/>
      </c>
      <c r="AA4825" s="127" t="str">
        <f>IFERROR(VLOOKUP(V4825,TRANSPORTE!$A$4:$E$99,5,0),"")</f>
        <v/>
      </c>
      <c r="AB4825" s="127" t="str">
        <f t="shared" si="546"/>
        <v/>
      </c>
      <c r="AC4825" s="127" t="str">
        <f t="shared" si="545"/>
        <v/>
      </c>
      <c r="AE4825" s="132" t="str">
        <f t="shared" si="543"/>
        <v/>
      </c>
      <c r="AH4825" s="127" t="str">
        <f t="shared" si="542"/>
        <v/>
      </c>
    </row>
    <row r="4826" spans="2:34" x14ac:dyDescent="0.3">
      <c r="B4826" s="127" t="str">
        <f t="shared" si="540"/>
        <v/>
      </c>
      <c r="C4826" s="127" t="str">
        <f t="shared" si="541"/>
        <v/>
      </c>
      <c r="E4826" s="159"/>
      <c r="F4826" s="148" t="str">
        <f>IFERROR(VLOOKUP(CONCATENATE(G4826,E4826),LOTES!$A$6:$D$1002,4,0),"")</f>
        <v/>
      </c>
      <c r="H4826" s="136" t="str">
        <f>IFERROR(VLOOKUP(CONCATENATE(G4826,E4826),LOTES!$A$6:$F$1000,6,0),"")</f>
        <v/>
      </c>
      <c r="I4826" s="132" t="str">
        <f t="shared" si="544"/>
        <v/>
      </c>
      <c r="R4826" s="132" t="str">
        <f>IFERROR(VLOOKUP(Q4826,PROVEEDORES!$A$2:$B$100,2,0),"")</f>
        <v/>
      </c>
      <c r="U4826" s="127" t="str">
        <f>IFERROR(VLOOKUP(V4826,TRANSPORTE!$A$4:$B$99,2,0),"")</f>
        <v/>
      </c>
      <c r="Y4826" s="127" t="str">
        <f>IFERROR(VLOOKUP(V4826,TRANSPORTE!$A$4:$C$99,3,0),"")</f>
        <v/>
      </c>
      <c r="Z4826" s="127" t="str">
        <f>IFERROR(VLOOKUP(V4826,TRANSPORTE!$A$4:$D$99,4,0),"")</f>
        <v/>
      </c>
      <c r="AA4826" s="127" t="str">
        <f>IFERROR(VLOOKUP(V4826,TRANSPORTE!$A$4:$E$99,5,0),"")</f>
        <v/>
      </c>
      <c r="AB4826" s="127" t="str">
        <f t="shared" si="546"/>
        <v/>
      </c>
      <c r="AC4826" s="127" t="str">
        <f t="shared" si="545"/>
        <v/>
      </c>
      <c r="AE4826" s="132" t="str">
        <f t="shared" si="543"/>
        <v/>
      </c>
      <c r="AH4826" s="127" t="str">
        <f t="shared" si="542"/>
        <v/>
      </c>
    </row>
    <row r="4827" spans="2:34" x14ac:dyDescent="0.3">
      <c r="B4827" s="127" t="str">
        <f t="shared" si="540"/>
        <v/>
      </c>
      <c r="C4827" s="127" t="str">
        <f t="shared" si="541"/>
        <v/>
      </c>
      <c r="E4827" s="159"/>
      <c r="F4827" s="148" t="str">
        <f>IFERROR(VLOOKUP(CONCATENATE(G4827,E4827),LOTES!$A$6:$D$1002,4,0),"")</f>
        <v/>
      </c>
      <c r="H4827" s="136" t="str">
        <f>IFERROR(VLOOKUP(CONCATENATE(G4827,E4827),LOTES!$A$6:$F$1000,6,0),"")</f>
        <v/>
      </c>
      <c r="I4827" s="132" t="str">
        <f t="shared" si="544"/>
        <v/>
      </c>
      <c r="R4827" s="132" t="str">
        <f>IFERROR(VLOOKUP(Q4827,PROVEEDORES!$A$2:$B$100,2,0),"")</f>
        <v/>
      </c>
      <c r="U4827" s="127" t="str">
        <f>IFERROR(VLOOKUP(V4827,TRANSPORTE!$A$4:$B$99,2,0),"")</f>
        <v/>
      </c>
      <c r="Y4827" s="127" t="str">
        <f>IFERROR(VLOOKUP(V4827,TRANSPORTE!$A$4:$C$99,3,0),"")</f>
        <v/>
      </c>
      <c r="Z4827" s="127" t="str">
        <f>IFERROR(VLOOKUP(V4827,TRANSPORTE!$A$4:$D$99,4,0),"")</f>
        <v/>
      </c>
      <c r="AA4827" s="127" t="str">
        <f>IFERROR(VLOOKUP(V4827,TRANSPORTE!$A$4:$E$99,5,0),"")</f>
        <v/>
      </c>
      <c r="AB4827" s="127" t="str">
        <f t="shared" si="546"/>
        <v/>
      </c>
      <c r="AC4827" s="127" t="str">
        <f t="shared" si="545"/>
        <v/>
      </c>
      <c r="AE4827" s="132" t="str">
        <f t="shared" si="543"/>
        <v/>
      </c>
      <c r="AH4827" s="127" t="str">
        <f t="shared" si="542"/>
        <v/>
      </c>
    </row>
    <row r="4828" spans="2:34" x14ac:dyDescent="0.3">
      <c r="B4828" s="127" t="str">
        <f t="shared" si="540"/>
        <v/>
      </c>
      <c r="C4828" s="127" t="str">
        <f t="shared" si="541"/>
        <v/>
      </c>
      <c r="E4828" s="159"/>
      <c r="F4828" s="148" t="str">
        <f>IFERROR(VLOOKUP(CONCATENATE(G4828,E4828),LOTES!$A$6:$D$1002,4,0),"")</f>
        <v/>
      </c>
      <c r="H4828" s="136" t="str">
        <f>IFERROR(VLOOKUP(CONCATENATE(G4828,E4828),LOTES!$A$6:$F$1000,6,0),"")</f>
        <v/>
      </c>
      <c r="I4828" s="132" t="str">
        <f t="shared" si="544"/>
        <v/>
      </c>
      <c r="R4828" s="132" t="str">
        <f>IFERROR(VLOOKUP(Q4828,PROVEEDORES!$A$2:$B$100,2,0),"")</f>
        <v/>
      </c>
      <c r="U4828" s="127" t="str">
        <f>IFERROR(VLOOKUP(V4828,TRANSPORTE!$A$4:$B$99,2,0),"")</f>
        <v/>
      </c>
      <c r="Y4828" s="127" t="str">
        <f>IFERROR(VLOOKUP(V4828,TRANSPORTE!$A$4:$C$99,3,0),"")</f>
        <v/>
      </c>
      <c r="Z4828" s="127" t="str">
        <f>IFERROR(VLOOKUP(V4828,TRANSPORTE!$A$4:$D$99,4,0),"")</f>
        <v/>
      </c>
      <c r="AA4828" s="127" t="str">
        <f>IFERROR(VLOOKUP(V4828,TRANSPORTE!$A$4:$E$99,5,0),"")</f>
        <v/>
      </c>
      <c r="AB4828" s="127" t="str">
        <f t="shared" si="546"/>
        <v/>
      </c>
      <c r="AC4828" s="127" t="str">
        <f t="shared" si="545"/>
        <v/>
      </c>
      <c r="AE4828" s="132" t="str">
        <f t="shared" si="543"/>
        <v/>
      </c>
      <c r="AH4828" s="127" t="str">
        <f t="shared" si="542"/>
        <v/>
      </c>
    </row>
    <row r="4829" spans="2:34" x14ac:dyDescent="0.3">
      <c r="B4829" s="127" t="str">
        <f t="shared" si="540"/>
        <v/>
      </c>
      <c r="C4829" s="127" t="str">
        <f t="shared" si="541"/>
        <v/>
      </c>
      <c r="E4829" s="159"/>
      <c r="F4829" s="148" t="str">
        <f>IFERROR(VLOOKUP(CONCATENATE(G4829,E4829),LOTES!$A$6:$D$1002,4,0),"")</f>
        <v/>
      </c>
      <c r="H4829" s="136" t="str">
        <f>IFERROR(VLOOKUP(CONCATENATE(G4829,E4829),LOTES!$A$6:$F$1000,6,0),"")</f>
        <v/>
      </c>
      <c r="I4829" s="132" t="str">
        <f t="shared" si="544"/>
        <v/>
      </c>
      <c r="R4829" s="132" t="str">
        <f>IFERROR(VLOOKUP(Q4829,PROVEEDORES!$A$2:$B$100,2,0),"")</f>
        <v/>
      </c>
      <c r="U4829" s="127" t="str">
        <f>IFERROR(VLOOKUP(V4829,TRANSPORTE!$A$4:$B$99,2,0),"")</f>
        <v/>
      </c>
      <c r="Y4829" s="127" t="str">
        <f>IFERROR(VLOOKUP(V4829,TRANSPORTE!$A$4:$C$99,3,0),"")</f>
        <v/>
      </c>
      <c r="Z4829" s="127" t="str">
        <f>IFERROR(VLOOKUP(V4829,TRANSPORTE!$A$4:$D$99,4,0),"")</f>
        <v/>
      </c>
      <c r="AA4829" s="127" t="str">
        <f>IFERROR(VLOOKUP(V4829,TRANSPORTE!$A$4:$E$99,5,0),"")</f>
        <v/>
      </c>
      <c r="AB4829" s="127" t="str">
        <f t="shared" si="546"/>
        <v/>
      </c>
      <c r="AC4829" s="127" t="str">
        <f t="shared" si="545"/>
        <v/>
      </c>
      <c r="AE4829" s="132" t="str">
        <f t="shared" si="543"/>
        <v/>
      </c>
      <c r="AH4829" s="127" t="str">
        <f t="shared" si="542"/>
        <v/>
      </c>
    </row>
    <row r="4830" spans="2:34" x14ac:dyDescent="0.3">
      <c r="B4830" s="127" t="str">
        <f t="shared" si="540"/>
        <v/>
      </c>
      <c r="C4830" s="127" t="str">
        <f t="shared" si="541"/>
        <v/>
      </c>
      <c r="E4830" s="159"/>
      <c r="F4830" s="148" t="str">
        <f>IFERROR(VLOOKUP(CONCATENATE(G4830,E4830),LOTES!$A$6:$D$1002,4,0),"")</f>
        <v/>
      </c>
      <c r="H4830" s="136" t="str">
        <f>IFERROR(VLOOKUP(CONCATENATE(G4830,E4830),LOTES!$A$6:$F$1000,6,0),"")</f>
        <v/>
      </c>
      <c r="I4830" s="132" t="str">
        <f t="shared" si="544"/>
        <v/>
      </c>
      <c r="R4830" s="132" t="str">
        <f>IFERROR(VLOOKUP(Q4830,PROVEEDORES!$A$2:$B$100,2,0),"")</f>
        <v/>
      </c>
      <c r="U4830" s="127" t="str">
        <f>IFERROR(VLOOKUP(V4830,TRANSPORTE!$A$4:$B$99,2,0),"")</f>
        <v/>
      </c>
      <c r="Y4830" s="127" t="str">
        <f>IFERROR(VLOOKUP(V4830,TRANSPORTE!$A$4:$C$99,3,0),"")</f>
        <v/>
      </c>
      <c r="Z4830" s="127" t="str">
        <f>IFERROR(VLOOKUP(V4830,TRANSPORTE!$A$4:$D$99,4,0),"")</f>
        <v/>
      </c>
      <c r="AA4830" s="127" t="str">
        <f>IFERROR(VLOOKUP(V4830,TRANSPORTE!$A$4:$E$99,5,0),"")</f>
        <v/>
      </c>
      <c r="AB4830" s="127" t="str">
        <f t="shared" si="546"/>
        <v/>
      </c>
      <c r="AC4830" s="127" t="str">
        <f t="shared" si="545"/>
        <v/>
      </c>
      <c r="AE4830" s="132" t="str">
        <f t="shared" si="543"/>
        <v/>
      </c>
      <c r="AH4830" s="127" t="str">
        <f t="shared" si="542"/>
        <v/>
      </c>
    </row>
    <row r="4831" spans="2:34" x14ac:dyDescent="0.3">
      <c r="B4831" s="127" t="str">
        <f t="shared" si="540"/>
        <v/>
      </c>
      <c r="C4831" s="127" t="str">
        <f t="shared" si="541"/>
        <v/>
      </c>
      <c r="E4831" s="159"/>
      <c r="F4831" s="148" t="str">
        <f>IFERROR(VLOOKUP(CONCATENATE(G4831,E4831),LOTES!$A$6:$D$1002,4,0),"")</f>
        <v/>
      </c>
      <c r="H4831" s="136" t="str">
        <f>IFERROR(VLOOKUP(CONCATENATE(G4831,E4831),LOTES!$A$6:$F$1000,6,0),"")</f>
        <v/>
      </c>
      <c r="I4831" s="132" t="str">
        <f t="shared" si="544"/>
        <v/>
      </c>
      <c r="R4831" s="132" t="str">
        <f>IFERROR(VLOOKUP(Q4831,PROVEEDORES!$A$2:$B$100,2,0),"")</f>
        <v/>
      </c>
      <c r="U4831" s="127" t="str">
        <f>IFERROR(VLOOKUP(V4831,TRANSPORTE!$A$4:$B$99,2,0),"")</f>
        <v/>
      </c>
      <c r="Y4831" s="127" t="str">
        <f>IFERROR(VLOOKUP(V4831,TRANSPORTE!$A$4:$C$99,3,0),"")</f>
        <v/>
      </c>
      <c r="Z4831" s="127" t="str">
        <f>IFERROR(VLOOKUP(V4831,TRANSPORTE!$A$4:$D$99,4,0),"")</f>
        <v/>
      </c>
      <c r="AA4831" s="127" t="str">
        <f>IFERROR(VLOOKUP(V4831,TRANSPORTE!$A$4:$E$99,5,0),"")</f>
        <v/>
      </c>
      <c r="AB4831" s="127" t="str">
        <f t="shared" si="546"/>
        <v/>
      </c>
      <c r="AC4831" s="127" t="str">
        <f t="shared" si="545"/>
        <v/>
      </c>
      <c r="AE4831" s="132" t="str">
        <f t="shared" si="543"/>
        <v/>
      </c>
      <c r="AH4831" s="127" t="str">
        <f t="shared" si="542"/>
        <v/>
      </c>
    </row>
    <row r="4832" spans="2:34" x14ac:dyDescent="0.3">
      <c r="B4832" s="127" t="str">
        <f t="shared" si="540"/>
        <v/>
      </c>
      <c r="C4832" s="127" t="str">
        <f t="shared" si="541"/>
        <v/>
      </c>
      <c r="E4832" s="159"/>
      <c r="F4832" s="148" t="str">
        <f>IFERROR(VLOOKUP(CONCATENATE(G4832,E4832),LOTES!$A$6:$D$1002,4,0),"")</f>
        <v/>
      </c>
      <c r="H4832" s="136" t="str">
        <f>IFERROR(VLOOKUP(CONCATENATE(G4832,E4832),LOTES!$A$6:$F$1000,6,0),"")</f>
        <v/>
      </c>
      <c r="I4832" s="132" t="str">
        <f t="shared" si="544"/>
        <v/>
      </c>
      <c r="R4832" s="132" t="str">
        <f>IFERROR(VLOOKUP(Q4832,PROVEEDORES!$A$2:$B$100,2,0),"")</f>
        <v/>
      </c>
      <c r="U4832" s="127" t="str">
        <f>IFERROR(VLOOKUP(V4832,TRANSPORTE!$A$4:$B$99,2,0),"")</f>
        <v/>
      </c>
      <c r="Y4832" s="127" t="str">
        <f>IFERROR(VLOOKUP(V4832,TRANSPORTE!$A$4:$C$99,3,0),"")</f>
        <v/>
      </c>
      <c r="Z4832" s="127" t="str">
        <f>IFERROR(VLOOKUP(V4832,TRANSPORTE!$A$4:$D$99,4,0),"")</f>
        <v/>
      </c>
      <c r="AA4832" s="127" t="str">
        <f>IFERROR(VLOOKUP(V4832,TRANSPORTE!$A$4:$E$99,5,0),"")</f>
        <v/>
      </c>
      <c r="AB4832" s="127" t="str">
        <f t="shared" si="546"/>
        <v/>
      </c>
      <c r="AC4832" s="127" t="str">
        <f t="shared" si="545"/>
        <v/>
      </c>
      <c r="AE4832" s="132" t="str">
        <f t="shared" si="543"/>
        <v/>
      </c>
      <c r="AH4832" s="127" t="str">
        <f t="shared" si="542"/>
        <v/>
      </c>
    </row>
    <row r="4833" spans="2:34" x14ac:dyDescent="0.3">
      <c r="B4833" s="127" t="str">
        <f t="shared" si="540"/>
        <v/>
      </c>
      <c r="C4833" s="127" t="str">
        <f t="shared" si="541"/>
        <v/>
      </c>
      <c r="E4833" s="159"/>
      <c r="F4833" s="148" t="str">
        <f>IFERROR(VLOOKUP(CONCATENATE(G4833,E4833),LOTES!$A$6:$D$1002,4,0),"")</f>
        <v/>
      </c>
      <c r="H4833" s="136" t="str">
        <f>IFERROR(VLOOKUP(CONCATENATE(G4833,E4833),LOTES!$A$6:$F$1000,6,0),"")</f>
        <v/>
      </c>
      <c r="I4833" s="132" t="str">
        <f t="shared" si="544"/>
        <v/>
      </c>
      <c r="R4833" s="132" t="str">
        <f>IFERROR(VLOOKUP(Q4833,PROVEEDORES!$A$2:$B$100,2,0),"")</f>
        <v/>
      </c>
      <c r="U4833" s="127" t="str">
        <f>IFERROR(VLOOKUP(V4833,TRANSPORTE!$A$4:$B$99,2,0),"")</f>
        <v/>
      </c>
      <c r="Y4833" s="127" t="str">
        <f>IFERROR(VLOOKUP(V4833,TRANSPORTE!$A$4:$C$99,3,0),"")</f>
        <v/>
      </c>
      <c r="Z4833" s="127" t="str">
        <f>IFERROR(VLOOKUP(V4833,TRANSPORTE!$A$4:$D$99,4,0),"")</f>
        <v/>
      </c>
      <c r="AA4833" s="127" t="str">
        <f>IFERROR(VLOOKUP(V4833,TRANSPORTE!$A$4:$E$99,5,0),"")</f>
        <v/>
      </c>
      <c r="AB4833" s="127" t="str">
        <f t="shared" si="546"/>
        <v/>
      </c>
      <c r="AC4833" s="127" t="str">
        <f t="shared" si="545"/>
        <v/>
      </c>
      <c r="AE4833" s="132" t="str">
        <f t="shared" si="543"/>
        <v/>
      </c>
      <c r="AH4833" s="127" t="str">
        <f t="shared" si="542"/>
        <v/>
      </c>
    </row>
    <row r="4834" spans="2:34" x14ac:dyDescent="0.3">
      <c r="B4834" s="127" t="str">
        <f t="shared" si="540"/>
        <v/>
      </c>
      <c r="C4834" s="127" t="str">
        <f t="shared" si="541"/>
        <v/>
      </c>
      <c r="E4834" s="159"/>
      <c r="F4834" s="148" t="str">
        <f>IFERROR(VLOOKUP(CONCATENATE(G4834,E4834),LOTES!$A$6:$D$1002,4,0),"")</f>
        <v/>
      </c>
      <c r="H4834" s="136" t="str">
        <f>IFERROR(VLOOKUP(CONCATENATE(G4834,E4834),LOTES!$A$6:$F$1000,6,0),"")</f>
        <v/>
      </c>
      <c r="I4834" s="132" t="str">
        <f t="shared" si="544"/>
        <v/>
      </c>
      <c r="R4834" s="132" t="str">
        <f>IFERROR(VLOOKUP(Q4834,PROVEEDORES!$A$2:$B$100,2,0),"")</f>
        <v/>
      </c>
      <c r="U4834" s="127" t="str">
        <f>IFERROR(VLOOKUP(V4834,TRANSPORTE!$A$4:$B$99,2,0),"")</f>
        <v/>
      </c>
      <c r="Y4834" s="127" t="str">
        <f>IFERROR(VLOOKUP(V4834,TRANSPORTE!$A$4:$C$99,3,0),"")</f>
        <v/>
      </c>
      <c r="Z4834" s="127" t="str">
        <f>IFERROR(VLOOKUP(V4834,TRANSPORTE!$A$4:$D$99,4,0),"")</f>
        <v/>
      </c>
      <c r="AA4834" s="127" t="str">
        <f>IFERROR(VLOOKUP(V4834,TRANSPORTE!$A$4:$E$99,5,0),"")</f>
        <v/>
      </c>
      <c r="AB4834" s="127" t="str">
        <f t="shared" si="546"/>
        <v/>
      </c>
      <c r="AC4834" s="127" t="str">
        <f t="shared" si="545"/>
        <v/>
      </c>
      <c r="AE4834" s="132" t="str">
        <f t="shared" si="543"/>
        <v/>
      </c>
      <c r="AH4834" s="127" t="str">
        <f t="shared" si="542"/>
        <v/>
      </c>
    </row>
    <row r="4835" spans="2:34" x14ac:dyDescent="0.3">
      <c r="B4835" s="127" t="str">
        <f t="shared" si="540"/>
        <v/>
      </c>
      <c r="C4835" s="127" t="str">
        <f t="shared" si="541"/>
        <v/>
      </c>
      <c r="E4835" s="159"/>
      <c r="F4835" s="148" t="str">
        <f>IFERROR(VLOOKUP(CONCATENATE(G4835,E4835),LOTES!$A$6:$D$1002,4,0),"")</f>
        <v/>
      </c>
      <c r="H4835" s="136" t="str">
        <f>IFERROR(VLOOKUP(CONCATENATE(G4835,E4835),LOTES!$A$6:$F$1000,6,0),"")</f>
        <v/>
      </c>
      <c r="I4835" s="132" t="str">
        <f t="shared" si="544"/>
        <v/>
      </c>
      <c r="R4835" s="132" t="str">
        <f>IFERROR(VLOOKUP(Q4835,PROVEEDORES!$A$2:$B$100,2,0),"")</f>
        <v/>
      </c>
      <c r="U4835" s="127" t="str">
        <f>IFERROR(VLOOKUP(V4835,TRANSPORTE!$A$4:$B$99,2,0),"")</f>
        <v/>
      </c>
      <c r="Y4835" s="127" t="str">
        <f>IFERROR(VLOOKUP(V4835,TRANSPORTE!$A$4:$C$99,3,0),"")</f>
        <v/>
      </c>
      <c r="Z4835" s="127" t="str">
        <f>IFERROR(VLOOKUP(V4835,TRANSPORTE!$A$4:$D$99,4,0),"")</f>
        <v/>
      </c>
      <c r="AA4835" s="127" t="str">
        <f>IFERROR(VLOOKUP(V4835,TRANSPORTE!$A$4:$E$99,5,0),"")</f>
        <v/>
      </c>
      <c r="AB4835" s="127" t="str">
        <f t="shared" si="546"/>
        <v/>
      </c>
      <c r="AC4835" s="127" t="str">
        <f t="shared" si="545"/>
        <v/>
      </c>
      <c r="AE4835" s="132" t="str">
        <f t="shared" si="543"/>
        <v/>
      </c>
      <c r="AH4835" s="127" t="str">
        <f t="shared" si="542"/>
        <v/>
      </c>
    </row>
    <row r="4836" spans="2:34" x14ac:dyDescent="0.3">
      <c r="B4836" s="127" t="str">
        <f t="shared" si="540"/>
        <v/>
      </c>
      <c r="C4836" s="127" t="str">
        <f t="shared" si="541"/>
        <v/>
      </c>
      <c r="E4836" s="159"/>
      <c r="F4836" s="148" t="str">
        <f>IFERROR(VLOOKUP(CONCATENATE(G4836,E4836),LOTES!$A$6:$D$1002,4,0),"")</f>
        <v/>
      </c>
      <c r="H4836" s="136" t="str">
        <f>IFERROR(VLOOKUP(CONCATENATE(G4836,E4836),LOTES!$A$6:$F$1000,6,0),"")</f>
        <v/>
      </c>
      <c r="I4836" s="132" t="str">
        <f t="shared" si="544"/>
        <v/>
      </c>
      <c r="R4836" s="132" t="str">
        <f>IFERROR(VLOOKUP(Q4836,PROVEEDORES!$A$2:$B$100,2,0),"")</f>
        <v/>
      </c>
      <c r="U4836" s="127" t="str">
        <f>IFERROR(VLOOKUP(V4836,TRANSPORTE!$A$4:$B$99,2,0),"")</f>
        <v/>
      </c>
      <c r="Y4836" s="127" t="str">
        <f>IFERROR(VLOOKUP(V4836,TRANSPORTE!$A$4:$C$99,3,0),"")</f>
        <v/>
      </c>
      <c r="Z4836" s="127" t="str">
        <f>IFERROR(VLOOKUP(V4836,TRANSPORTE!$A$4:$D$99,4,0),"")</f>
        <v/>
      </c>
      <c r="AA4836" s="127" t="str">
        <f>IFERROR(VLOOKUP(V4836,TRANSPORTE!$A$4:$E$99,5,0),"")</f>
        <v/>
      </c>
      <c r="AB4836" s="127" t="str">
        <f t="shared" si="546"/>
        <v/>
      </c>
      <c r="AC4836" s="127" t="str">
        <f t="shared" si="545"/>
        <v/>
      </c>
      <c r="AE4836" s="132" t="str">
        <f t="shared" si="543"/>
        <v/>
      </c>
      <c r="AH4836" s="127" t="str">
        <f t="shared" si="542"/>
        <v/>
      </c>
    </row>
    <row r="4837" spans="2:34" x14ac:dyDescent="0.3">
      <c r="B4837" s="127" t="str">
        <f t="shared" si="540"/>
        <v/>
      </c>
      <c r="C4837" s="127" t="str">
        <f t="shared" si="541"/>
        <v/>
      </c>
      <c r="E4837" s="159"/>
      <c r="F4837" s="148" t="str">
        <f>IFERROR(VLOOKUP(CONCATENATE(G4837,E4837),LOTES!$A$6:$D$1002,4,0),"")</f>
        <v/>
      </c>
      <c r="H4837" s="136" t="str">
        <f>IFERROR(VLOOKUP(CONCATENATE(G4837,E4837),LOTES!$A$6:$F$1000,6,0),"")</f>
        <v/>
      </c>
      <c r="I4837" s="132" t="str">
        <f t="shared" si="544"/>
        <v/>
      </c>
      <c r="R4837" s="132" t="str">
        <f>IFERROR(VLOOKUP(Q4837,PROVEEDORES!$A$2:$B$100,2,0),"")</f>
        <v/>
      </c>
      <c r="U4837" s="127" t="str">
        <f>IFERROR(VLOOKUP(V4837,TRANSPORTE!$A$4:$B$99,2,0),"")</f>
        <v/>
      </c>
      <c r="Y4837" s="127" t="str">
        <f>IFERROR(VLOOKUP(V4837,TRANSPORTE!$A$4:$C$99,3,0),"")</f>
        <v/>
      </c>
      <c r="Z4837" s="127" t="str">
        <f>IFERROR(VLOOKUP(V4837,TRANSPORTE!$A$4:$D$99,4,0),"")</f>
        <v/>
      </c>
      <c r="AA4837" s="127" t="str">
        <f>IFERROR(VLOOKUP(V4837,TRANSPORTE!$A$4:$E$99,5,0),"")</f>
        <v/>
      </c>
      <c r="AB4837" s="127" t="str">
        <f t="shared" si="546"/>
        <v/>
      </c>
      <c r="AC4837" s="127" t="str">
        <f t="shared" si="545"/>
        <v/>
      </c>
      <c r="AE4837" s="132" t="str">
        <f t="shared" si="543"/>
        <v/>
      </c>
      <c r="AH4837" s="127" t="str">
        <f t="shared" si="542"/>
        <v/>
      </c>
    </row>
    <row r="4838" spans="2:34" x14ac:dyDescent="0.3">
      <c r="B4838" s="127" t="str">
        <f t="shared" si="540"/>
        <v/>
      </c>
      <c r="C4838" s="127" t="str">
        <f t="shared" si="541"/>
        <v/>
      </c>
      <c r="E4838" s="159"/>
      <c r="F4838" s="148" t="str">
        <f>IFERROR(VLOOKUP(CONCATENATE(G4838,E4838),LOTES!$A$6:$D$1002,4,0),"")</f>
        <v/>
      </c>
      <c r="H4838" s="136" t="str">
        <f>IFERROR(VLOOKUP(CONCATENATE(G4838,E4838),LOTES!$A$6:$F$1000,6,0),"")</f>
        <v/>
      </c>
      <c r="I4838" s="132" t="str">
        <f t="shared" si="544"/>
        <v/>
      </c>
      <c r="R4838" s="132" t="str">
        <f>IFERROR(VLOOKUP(Q4838,PROVEEDORES!$A$2:$B$100,2,0),"")</f>
        <v/>
      </c>
      <c r="U4838" s="127" t="str">
        <f>IFERROR(VLOOKUP(V4838,TRANSPORTE!$A$4:$B$99,2,0),"")</f>
        <v/>
      </c>
      <c r="Y4838" s="127" t="str">
        <f>IFERROR(VLOOKUP(V4838,TRANSPORTE!$A$4:$C$99,3,0),"")</f>
        <v/>
      </c>
      <c r="Z4838" s="127" t="str">
        <f>IFERROR(VLOOKUP(V4838,TRANSPORTE!$A$4:$D$99,4,0),"")</f>
        <v/>
      </c>
      <c r="AA4838" s="127" t="str">
        <f>IFERROR(VLOOKUP(V4838,TRANSPORTE!$A$4:$E$99,5,0),"")</f>
        <v/>
      </c>
      <c r="AB4838" s="127" t="str">
        <f t="shared" si="546"/>
        <v/>
      </c>
      <c r="AC4838" s="127" t="str">
        <f t="shared" si="545"/>
        <v/>
      </c>
      <c r="AE4838" s="132" t="str">
        <f t="shared" si="543"/>
        <v/>
      </c>
      <c r="AH4838" s="127" t="str">
        <f t="shared" si="542"/>
        <v/>
      </c>
    </row>
    <row r="4839" spans="2:34" x14ac:dyDescent="0.3">
      <c r="B4839" s="127" t="str">
        <f t="shared" si="540"/>
        <v/>
      </c>
      <c r="C4839" s="127" t="str">
        <f t="shared" si="541"/>
        <v/>
      </c>
      <c r="E4839" s="159"/>
      <c r="F4839" s="148" t="str">
        <f>IFERROR(VLOOKUP(CONCATENATE(G4839,E4839),LOTES!$A$6:$D$1002,4,0),"")</f>
        <v/>
      </c>
      <c r="H4839" s="136" t="str">
        <f>IFERROR(VLOOKUP(CONCATENATE(G4839,E4839),LOTES!$A$6:$F$1000,6,0),"")</f>
        <v/>
      </c>
      <c r="I4839" s="132" t="str">
        <f t="shared" si="544"/>
        <v/>
      </c>
      <c r="R4839" s="132" t="str">
        <f>IFERROR(VLOOKUP(Q4839,PROVEEDORES!$A$2:$B$100,2,0),"")</f>
        <v/>
      </c>
      <c r="U4839" s="127" t="str">
        <f>IFERROR(VLOOKUP(V4839,TRANSPORTE!$A$4:$B$99,2,0),"")</f>
        <v/>
      </c>
      <c r="Y4839" s="127" t="str">
        <f>IFERROR(VLOOKUP(V4839,TRANSPORTE!$A$4:$C$99,3,0),"")</f>
        <v/>
      </c>
      <c r="Z4839" s="127" t="str">
        <f>IFERROR(VLOOKUP(V4839,TRANSPORTE!$A$4:$D$99,4,0),"")</f>
        <v/>
      </c>
      <c r="AA4839" s="127" t="str">
        <f>IFERROR(VLOOKUP(V4839,TRANSPORTE!$A$4:$E$99,5,0),"")</f>
        <v/>
      </c>
      <c r="AB4839" s="127" t="str">
        <f t="shared" si="546"/>
        <v/>
      </c>
      <c r="AC4839" s="127" t="str">
        <f t="shared" si="545"/>
        <v/>
      </c>
      <c r="AE4839" s="132" t="str">
        <f t="shared" si="543"/>
        <v/>
      </c>
      <c r="AH4839" s="127" t="str">
        <f t="shared" si="542"/>
        <v/>
      </c>
    </row>
    <row r="4840" spans="2:34" x14ac:dyDescent="0.3">
      <c r="B4840" s="127" t="str">
        <f t="shared" si="540"/>
        <v/>
      </c>
      <c r="C4840" s="127" t="str">
        <f t="shared" si="541"/>
        <v/>
      </c>
      <c r="E4840" s="159"/>
      <c r="F4840" s="148" t="str">
        <f>IFERROR(VLOOKUP(CONCATENATE(G4840,E4840),LOTES!$A$6:$D$1002,4,0),"")</f>
        <v/>
      </c>
      <c r="H4840" s="136" t="str">
        <f>IFERROR(VLOOKUP(CONCATENATE(G4840,E4840),LOTES!$A$6:$F$1000,6,0),"")</f>
        <v/>
      </c>
      <c r="I4840" s="132" t="str">
        <f t="shared" si="544"/>
        <v/>
      </c>
      <c r="R4840" s="132" t="str">
        <f>IFERROR(VLOOKUP(Q4840,PROVEEDORES!$A$2:$B$100,2,0),"")</f>
        <v/>
      </c>
      <c r="U4840" s="127" t="str">
        <f>IFERROR(VLOOKUP(V4840,TRANSPORTE!$A$4:$B$99,2,0),"")</f>
        <v/>
      </c>
      <c r="Y4840" s="127" t="str">
        <f>IFERROR(VLOOKUP(V4840,TRANSPORTE!$A$4:$C$99,3,0),"")</f>
        <v/>
      </c>
      <c r="Z4840" s="127" t="str">
        <f>IFERROR(VLOOKUP(V4840,TRANSPORTE!$A$4:$D$99,4,0),"")</f>
        <v/>
      </c>
      <c r="AA4840" s="127" t="str">
        <f>IFERROR(VLOOKUP(V4840,TRANSPORTE!$A$4:$E$99,5,0),"")</f>
        <v/>
      </c>
      <c r="AB4840" s="127" t="str">
        <f t="shared" si="546"/>
        <v/>
      </c>
      <c r="AC4840" s="127" t="str">
        <f t="shared" si="545"/>
        <v/>
      </c>
      <c r="AE4840" s="132" t="str">
        <f t="shared" si="543"/>
        <v/>
      </c>
      <c r="AH4840" s="127" t="str">
        <f t="shared" si="542"/>
        <v/>
      </c>
    </row>
    <row r="4841" spans="2:34" x14ac:dyDescent="0.3">
      <c r="B4841" s="127" t="str">
        <f t="shared" si="540"/>
        <v/>
      </c>
      <c r="C4841" s="127" t="str">
        <f t="shared" si="541"/>
        <v/>
      </c>
      <c r="E4841" s="159"/>
      <c r="F4841" s="148" t="str">
        <f>IFERROR(VLOOKUP(CONCATENATE(G4841,E4841),LOTES!$A$6:$D$1002,4,0),"")</f>
        <v/>
      </c>
      <c r="H4841" s="136" t="str">
        <f>IFERROR(VLOOKUP(CONCATENATE(G4841,E4841),LOTES!$A$6:$F$1000,6,0),"")</f>
        <v/>
      </c>
      <c r="I4841" s="132" t="str">
        <f t="shared" si="544"/>
        <v/>
      </c>
      <c r="R4841" s="132" t="str">
        <f>IFERROR(VLOOKUP(Q4841,PROVEEDORES!$A$2:$B$100,2,0),"")</f>
        <v/>
      </c>
      <c r="U4841" s="127" t="str">
        <f>IFERROR(VLOOKUP(V4841,TRANSPORTE!$A$4:$B$99,2,0),"")</f>
        <v/>
      </c>
      <c r="Y4841" s="127" t="str">
        <f>IFERROR(VLOOKUP(V4841,TRANSPORTE!$A$4:$C$99,3,0),"")</f>
        <v/>
      </c>
      <c r="Z4841" s="127" t="str">
        <f>IFERROR(VLOOKUP(V4841,TRANSPORTE!$A$4:$D$99,4,0),"")</f>
        <v/>
      </c>
      <c r="AA4841" s="127" t="str">
        <f>IFERROR(VLOOKUP(V4841,TRANSPORTE!$A$4:$E$99,5,0),"")</f>
        <v/>
      </c>
      <c r="AB4841" s="127" t="str">
        <f t="shared" si="546"/>
        <v/>
      </c>
      <c r="AC4841" s="127" t="str">
        <f t="shared" si="545"/>
        <v/>
      </c>
      <c r="AE4841" s="132" t="str">
        <f t="shared" si="543"/>
        <v/>
      </c>
      <c r="AH4841" s="127" t="str">
        <f t="shared" si="542"/>
        <v/>
      </c>
    </row>
    <row r="4842" spans="2:34" x14ac:dyDescent="0.3">
      <c r="B4842" s="127" t="str">
        <f t="shared" si="540"/>
        <v/>
      </c>
      <c r="C4842" s="127" t="str">
        <f t="shared" si="541"/>
        <v/>
      </c>
      <c r="E4842" s="159"/>
      <c r="F4842" s="148" t="str">
        <f>IFERROR(VLOOKUP(CONCATENATE(G4842,E4842),LOTES!$A$6:$D$1002,4,0),"")</f>
        <v/>
      </c>
      <c r="H4842" s="136" t="str">
        <f>IFERROR(VLOOKUP(CONCATENATE(G4842,E4842),LOTES!$A$6:$F$1000,6,0),"")</f>
        <v/>
      </c>
      <c r="I4842" s="132" t="str">
        <f t="shared" si="544"/>
        <v/>
      </c>
      <c r="R4842" s="132" t="str">
        <f>IFERROR(VLOOKUP(Q4842,PROVEEDORES!$A$2:$B$100,2,0),"")</f>
        <v/>
      </c>
      <c r="U4842" s="127" t="str">
        <f>IFERROR(VLOOKUP(V4842,TRANSPORTE!$A$4:$B$99,2,0),"")</f>
        <v/>
      </c>
      <c r="Y4842" s="127" t="str">
        <f>IFERROR(VLOOKUP(V4842,TRANSPORTE!$A$4:$C$99,3,0),"")</f>
        <v/>
      </c>
      <c r="Z4842" s="127" t="str">
        <f>IFERROR(VLOOKUP(V4842,TRANSPORTE!$A$4:$D$99,4,0),"")</f>
        <v/>
      </c>
      <c r="AA4842" s="127" t="str">
        <f>IFERROR(VLOOKUP(V4842,TRANSPORTE!$A$4:$E$99,5,0),"")</f>
        <v/>
      </c>
      <c r="AB4842" s="127" t="str">
        <f t="shared" si="546"/>
        <v/>
      </c>
      <c r="AC4842" s="127" t="str">
        <f t="shared" si="545"/>
        <v/>
      </c>
      <c r="AE4842" s="132" t="str">
        <f t="shared" si="543"/>
        <v/>
      </c>
      <c r="AH4842" s="127" t="str">
        <f t="shared" si="542"/>
        <v/>
      </c>
    </row>
    <row r="4843" spans="2:34" x14ac:dyDescent="0.3">
      <c r="B4843" s="127" t="str">
        <f t="shared" si="540"/>
        <v/>
      </c>
      <c r="C4843" s="127" t="str">
        <f t="shared" si="541"/>
        <v/>
      </c>
      <c r="E4843" s="159"/>
      <c r="F4843" s="148" t="str">
        <f>IFERROR(VLOOKUP(CONCATENATE(G4843,E4843),LOTES!$A$6:$D$1002,4,0),"")</f>
        <v/>
      </c>
      <c r="H4843" s="136" t="str">
        <f>IFERROR(VLOOKUP(CONCATENATE(G4843,E4843),LOTES!$A$6:$F$1000,6,0),"")</f>
        <v/>
      </c>
      <c r="I4843" s="132" t="str">
        <f t="shared" si="544"/>
        <v/>
      </c>
      <c r="R4843" s="132" t="str">
        <f>IFERROR(VLOOKUP(Q4843,PROVEEDORES!$A$2:$B$100,2,0),"")</f>
        <v/>
      </c>
      <c r="U4843" s="127" t="str">
        <f>IFERROR(VLOOKUP(V4843,TRANSPORTE!$A$4:$B$99,2,0),"")</f>
        <v/>
      </c>
      <c r="Y4843" s="127" t="str">
        <f>IFERROR(VLOOKUP(V4843,TRANSPORTE!$A$4:$C$99,3,0),"")</f>
        <v/>
      </c>
      <c r="Z4843" s="127" t="str">
        <f>IFERROR(VLOOKUP(V4843,TRANSPORTE!$A$4:$D$99,4,0),"")</f>
        <v/>
      </c>
      <c r="AA4843" s="127" t="str">
        <f>IFERROR(VLOOKUP(V4843,TRANSPORTE!$A$4:$E$99,5,0),"")</f>
        <v/>
      </c>
      <c r="AB4843" s="127" t="str">
        <f t="shared" si="546"/>
        <v/>
      </c>
      <c r="AC4843" s="127" t="str">
        <f t="shared" si="545"/>
        <v/>
      </c>
      <c r="AE4843" s="132" t="str">
        <f t="shared" si="543"/>
        <v/>
      </c>
      <c r="AH4843" s="127" t="str">
        <f t="shared" si="542"/>
        <v/>
      </c>
    </row>
    <row r="4844" spans="2:34" x14ac:dyDescent="0.3">
      <c r="B4844" s="127" t="str">
        <f t="shared" si="540"/>
        <v/>
      </c>
      <c r="C4844" s="127" t="str">
        <f t="shared" si="541"/>
        <v/>
      </c>
      <c r="E4844" s="159"/>
      <c r="F4844" s="148" t="str">
        <f>IFERROR(VLOOKUP(CONCATENATE(G4844,E4844),LOTES!$A$6:$D$1002,4,0),"")</f>
        <v/>
      </c>
      <c r="H4844" s="136" t="str">
        <f>IFERROR(VLOOKUP(CONCATENATE(G4844,E4844),LOTES!$A$6:$F$1000,6,0),"")</f>
        <v/>
      </c>
      <c r="I4844" s="132" t="str">
        <f t="shared" si="544"/>
        <v/>
      </c>
      <c r="R4844" s="132" t="str">
        <f>IFERROR(VLOOKUP(Q4844,PROVEEDORES!$A$2:$B$100,2,0),"")</f>
        <v/>
      </c>
      <c r="U4844" s="127" t="str">
        <f>IFERROR(VLOOKUP(V4844,TRANSPORTE!$A$4:$B$99,2,0),"")</f>
        <v/>
      </c>
      <c r="Y4844" s="127" t="str">
        <f>IFERROR(VLOOKUP(V4844,TRANSPORTE!$A$4:$C$99,3,0),"")</f>
        <v/>
      </c>
      <c r="Z4844" s="127" t="str">
        <f>IFERROR(VLOOKUP(V4844,TRANSPORTE!$A$4:$D$99,4,0),"")</f>
        <v/>
      </c>
      <c r="AA4844" s="127" t="str">
        <f>IFERROR(VLOOKUP(V4844,TRANSPORTE!$A$4:$E$99,5,0),"")</f>
        <v/>
      </c>
      <c r="AB4844" s="127" t="str">
        <f t="shared" si="546"/>
        <v/>
      </c>
      <c r="AC4844" s="127" t="str">
        <f t="shared" si="545"/>
        <v/>
      </c>
      <c r="AE4844" s="132" t="str">
        <f t="shared" si="543"/>
        <v/>
      </c>
      <c r="AH4844" s="127" t="str">
        <f t="shared" si="542"/>
        <v/>
      </c>
    </row>
    <row r="4845" spans="2:34" x14ac:dyDescent="0.3">
      <c r="B4845" s="127" t="str">
        <f t="shared" si="540"/>
        <v/>
      </c>
      <c r="C4845" s="127" t="str">
        <f t="shared" si="541"/>
        <v/>
      </c>
      <c r="E4845" s="159"/>
      <c r="F4845" s="148" t="str">
        <f>IFERROR(VLOOKUP(CONCATENATE(G4845,E4845),LOTES!$A$6:$D$1002,4,0),"")</f>
        <v/>
      </c>
      <c r="H4845" s="136" t="str">
        <f>IFERROR(VLOOKUP(CONCATENATE(G4845,E4845),LOTES!$A$6:$F$1000,6,0),"")</f>
        <v/>
      </c>
      <c r="I4845" s="132" t="str">
        <f t="shared" si="544"/>
        <v/>
      </c>
      <c r="R4845" s="132" t="str">
        <f>IFERROR(VLOOKUP(Q4845,PROVEEDORES!$A$2:$B$100,2,0),"")</f>
        <v/>
      </c>
      <c r="U4845" s="127" t="str">
        <f>IFERROR(VLOOKUP(V4845,TRANSPORTE!$A$4:$B$99,2,0),"")</f>
        <v/>
      </c>
      <c r="Y4845" s="127" t="str">
        <f>IFERROR(VLOOKUP(V4845,TRANSPORTE!$A$4:$C$99,3,0),"")</f>
        <v/>
      </c>
      <c r="Z4845" s="127" t="str">
        <f>IFERROR(VLOOKUP(V4845,TRANSPORTE!$A$4:$D$99,4,0),"")</f>
        <v/>
      </c>
      <c r="AA4845" s="127" t="str">
        <f>IFERROR(VLOOKUP(V4845,TRANSPORTE!$A$4:$E$99,5,0),"")</f>
        <v/>
      </c>
      <c r="AB4845" s="127" t="str">
        <f t="shared" si="546"/>
        <v/>
      </c>
      <c r="AC4845" s="127" t="str">
        <f t="shared" si="545"/>
        <v/>
      </c>
      <c r="AE4845" s="132" t="str">
        <f t="shared" si="543"/>
        <v/>
      </c>
      <c r="AH4845" s="127" t="str">
        <f t="shared" si="542"/>
        <v/>
      </c>
    </row>
    <row r="4846" spans="2:34" x14ac:dyDescent="0.3">
      <c r="B4846" s="127" t="str">
        <f t="shared" si="540"/>
        <v/>
      </c>
      <c r="C4846" s="127" t="str">
        <f t="shared" si="541"/>
        <v/>
      </c>
      <c r="E4846" s="159"/>
      <c r="F4846" s="148" t="str">
        <f>IFERROR(VLOOKUP(CONCATENATE(G4846,E4846),LOTES!$A$6:$D$1002,4,0),"")</f>
        <v/>
      </c>
      <c r="H4846" s="136" t="str">
        <f>IFERROR(VLOOKUP(CONCATENATE(G4846,E4846),LOTES!$A$6:$F$1000,6,0),"")</f>
        <v/>
      </c>
      <c r="I4846" s="132" t="str">
        <f t="shared" si="544"/>
        <v/>
      </c>
      <c r="R4846" s="132" t="str">
        <f>IFERROR(VLOOKUP(Q4846,PROVEEDORES!$A$2:$B$100,2,0),"")</f>
        <v/>
      </c>
      <c r="U4846" s="127" t="str">
        <f>IFERROR(VLOOKUP(V4846,TRANSPORTE!$A$4:$B$99,2,0),"")</f>
        <v/>
      </c>
      <c r="Y4846" s="127" t="str">
        <f>IFERROR(VLOOKUP(V4846,TRANSPORTE!$A$4:$C$99,3,0),"")</f>
        <v/>
      </c>
      <c r="Z4846" s="127" t="str">
        <f>IFERROR(VLOOKUP(V4846,TRANSPORTE!$A$4:$D$99,4,0),"")</f>
        <v/>
      </c>
      <c r="AA4846" s="127" t="str">
        <f>IFERROR(VLOOKUP(V4846,TRANSPORTE!$A$4:$E$99,5,0),"")</f>
        <v/>
      </c>
      <c r="AB4846" s="127" t="str">
        <f t="shared" si="546"/>
        <v/>
      </c>
      <c r="AC4846" s="127" t="str">
        <f t="shared" si="545"/>
        <v/>
      </c>
      <c r="AE4846" s="132" t="str">
        <f t="shared" si="543"/>
        <v/>
      </c>
      <c r="AH4846" s="127" t="str">
        <f t="shared" si="542"/>
        <v/>
      </c>
    </row>
    <row r="4847" spans="2:34" x14ac:dyDescent="0.3">
      <c r="B4847" s="127" t="str">
        <f t="shared" si="540"/>
        <v/>
      </c>
      <c r="C4847" s="127" t="str">
        <f t="shared" si="541"/>
        <v/>
      </c>
      <c r="E4847" s="159"/>
      <c r="F4847" s="148" t="str">
        <f>IFERROR(VLOOKUP(CONCATENATE(G4847,E4847),LOTES!$A$6:$D$1002,4,0),"")</f>
        <v/>
      </c>
      <c r="H4847" s="136" t="str">
        <f>IFERROR(VLOOKUP(CONCATENATE(G4847,E4847),LOTES!$A$6:$F$1000,6,0),"")</f>
        <v/>
      </c>
      <c r="I4847" s="132" t="str">
        <f t="shared" si="544"/>
        <v/>
      </c>
      <c r="R4847" s="132" t="str">
        <f>IFERROR(VLOOKUP(Q4847,PROVEEDORES!$A$2:$B$100,2,0),"")</f>
        <v/>
      </c>
      <c r="U4847" s="127" t="str">
        <f>IFERROR(VLOOKUP(V4847,TRANSPORTE!$A$4:$B$99,2,0),"")</f>
        <v/>
      </c>
      <c r="Y4847" s="127" t="str">
        <f>IFERROR(VLOOKUP(V4847,TRANSPORTE!$A$4:$C$99,3,0),"")</f>
        <v/>
      </c>
      <c r="Z4847" s="127" t="str">
        <f>IFERROR(VLOOKUP(V4847,TRANSPORTE!$A$4:$D$99,4,0),"")</f>
        <v/>
      </c>
      <c r="AA4847" s="127" t="str">
        <f>IFERROR(VLOOKUP(V4847,TRANSPORTE!$A$4:$E$99,5,0),"")</f>
        <v/>
      </c>
      <c r="AB4847" s="127" t="str">
        <f t="shared" si="546"/>
        <v/>
      </c>
      <c r="AC4847" s="127" t="str">
        <f t="shared" si="545"/>
        <v/>
      </c>
      <c r="AE4847" s="132" t="str">
        <f t="shared" si="543"/>
        <v/>
      </c>
      <c r="AH4847" s="127" t="str">
        <f t="shared" si="542"/>
        <v/>
      </c>
    </row>
    <row r="4848" spans="2:34" x14ac:dyDescent="0.3">
      <c r="B4848" s="127" t="str">
        <f t="shared" si="540"/>
        <v/>
      </c>
      <c r="C4848" s="127" t="str">
        <f t="shared" si="541"/>
        <v/>
      </c>
      <c r="E4848" s="159"/>
      <c r="F4848" s="148" t="str">
        <f>IFERROR(VLOOKUP(CONCATENATE(G4848,E4848),LOTES!$A$6:$D$1002,4,0),"")</f>
        <v/>
      </c>
      <c r="H4848" s="136" t="str">
        <f>IFERROR(VLOOKUP(CONCATENATE(G4848,E4848),LOTES!$A$6:$F$1000,6,0),"")</f>
        <v/>
      </c>
      <c r="I4848" s="132" t="str">
        <f t="shared" si="544"/>
        <v/>
      </c>
      <c r="R4848" s="132" t="str">
        <f>IFERROR(VLOOKUP(Q4848,PROVEEDORES!$A$2:$B$100,2,0),"")</f>
        <v/>
      </c>
      <c r="U4848" s="127" t="str">
        <f>IFERROR(VLOOKUP(V4848,TRANSPORTE!$A$4:$B$99,2,0),"")</f>
        <v/>
      </c>
      <c r="Y4848" s="127" t="str">
        <f>IFERROR(VLOOKUP(V4848,TRANSPORTE!$A$4:$C$99,3,0),"")</f>
        <v/>
      </c>
      <c r="Z4848" s="127" t="str">
        <f>IFERROR(VLOOKUP(V4848,TRANSPORTE!$A$4:$D$99,4,0),"")</f>
        <v/>
      </c>
      <c r="AA4848" s="127" t="str">
        <f>IFERROR(VLOOKUP(V4848,TRANSPORTE!$A$4:$E$99,5,0),"")</f>
        <v/>
      </c>
      <c r="AB4848" s="127" t="str">
        <f t="shared" si="546"/>
        <v/>
      </c>
      <c r="AC4848" s="127" t="str">
        <f t="shared" si="545"/>
        <v/>
      </c>
      <c r="AE4848" s="132" t="str">
        <f t="shared" si="543"/>
        <v/>
      </c>
      <c r="AH4848" s="127" t="str">
        <f t="shared" si="542"/>
        <v/>
      </c>
    </row>
    <row r="4849" spans="2:34" x14ac:dyDescent="0.3">
      <c r="B4849" s="127" t="str">
        <f t="shared" si="540"/>
        <v/>
      </c>
      <c r="C4849" s="127" t="str">
        <f t="shared" si="541"/>
        <v/>
      </c>
      <c r="E4849" s="159"/>
      <c r="F4849" s="148" t="str">
        <f>IFERROR(VLOOKUP(CONCATENATE(G4849,E4849),LOTES!$A$6:$D$1002,4,0),"")</f>
        <v/>
      </c>
      <c r="H4849" s="136" t="str">
        <f>IFERROR(VLOOKUP(CONCATENATE(G4849,E4849),LOTES!$A$6:$F$1000,6,0),"")</f>
        <v/>
      </c>
      <c r="I4849" s="132" t="str">
        <f t="shared" si="544"/>
        <v/>
      </c>
      <c r="R4849" s="132" t="str">
        <f>IFERROR(VLOOKUP(Q4849,PROVEEDORES!$A$2:$B$100,2,0),"")</f>
        <v/>
      </c>
      <c r="U4849" s="127" t="str">
        <f>IFERROR(VLOOKUP(V4849,TRANSPORTE!$A$4:$B$99,2,0),"")</f>
        <v/>
      </c>
      <c r="Y4849" s="127" t="str">
        <f>IFERROR(VLOOKUP(V4849,TRANSPORTE!$A$4:$C$99,3,0),"")</f>
        <v/>
      </c>
      <c r="Z4849" s="127" t="str">
        <f>IFERROR(VLOOKUP(V4849,TRANSPORTE!$A$4:$D$99,4,0),"")</f>
        <v/>
      </c>
      <c r="AA4849" s="127" t="str">
        <f>IFERROR(VLOOKUP(V4849,TRANSPORTE!$A$4:$E$99,5,0),"")</f>
        <v/>
      </c>
      <c r="AB4849" s="127" t="str">
        <f t="shared" si="546"/>
        <v/>
      </c>
      <c r="AC4849" s="127" t="str">
        <f t="shared" si="545"/>
        <v/>
      </c>
      <c r="AE4849" s="132" t="str">
        <f t="shared" si="543"/>
        <v/>
      </c>
      <c r="AH4849" s="127" t="str">
        <f t="shared" si="542"/>
        <v/>
      </c>
    </row>
    <row r="4850" spans="2:34" x14ac:dyDescent="0.3">
      <c r="B4850" s="127" t="str">
        <f t="shared" si="540"/>
        <v/>
      </c>
      <c r="C4850" s="127" t="str">
        <f t="shared" si="541"/>
        <v/>
      </c>
      <c r="E4850" s="159"/>
      <c r="F4850" s="148" t="str">
        <f>IFERROR(VLOOKUP(CONCATENATE(G4850,E4850),LOTES!$A$6:$D$1002,4,0),"")</f>
        <v/>
      </c>
      <c r="H4850" s="136" t="str">
        <f>IFERROR(VLOOKUP(CONCATENATE(G4850,E4850),LOTES!$A$6:$F$1000,6,0),"")</f>
        <v/>
      </c>
      <c r="I4850" s="132" t="str">
        <f t="shared" si="544"/>
        <v/>
      </c>
      <c r="R4850" s="132" t="str">
        <f>IFERROR(VLOOKUP(Q4850,PROVEEDORES!$A$2:$B$100,2,0),"")</f>
        <v/>
      </c>
      <c r="U4850" s="127" t="str">
        <f>IFERROR(VLOOKUP(V4850,TRANSPORTE!$A$4:$B$99,2,0),"")</f>
        <v/>
      </c>
      <c r="Y4850" s="127" t="str">
        <f>IFERROR(VLOOKUP(V4850,TRANSPORTE!$A$4:$C$99,3,0),"")</f>
        <v/>
      </c>
      <c r="Z4850" s="127" t="str">
        <f>IFERROR(VLOOKUP(V4850,TRANSPORTE!$A$4:$D$99,4,0),"")</f>
        <v/>
      </c>
      <c r="AA4850" s="127" t="str">
        <f>IFERROR(VLOOKUP(V4850,TRANSPORTE!$A$4:$E$99,5,0),"")</f>
        <v/>
      </c>
      <c r="AB4850" s="127" t="str">
        <f t="shared" si="546"/>
        <v/>
      </c>
      <c r="AC4850" s="127" t="str">
        <f t="shared" si="545"/>
        <v/>
      </c>
      <c r="AE4850" s="132" t="str">
        <f t="shared" si="543"/>
        <v/>
      </c>
      <c r="AH4850" s="127" t="str">
        <f t="shared" si="542"/>
        <v/>
      </c>
    </row>
    <row r="4851" spans="2:34" x14ac:dyDescent="0.3">
      <c r="B4851" s="127" t="str">
        <f t="shared" si="540"/>
        <v/>
      </c>
      <c r="C4851" s="127" t="str">
        <f t="shared" si="541"/>
        <v/>
      </c>
      <c r="E4851" s="159"/>
      <c r="F4851" s="148" t="str">
        <f>IFERROR(VLOOKUP(CONCATENATE(G4851,E4851),LOTES!$A$6:$D$1002,4,0),"")</f>
        <v/>
      </c>
      <c r="H4851" s="136" t="str">
        <f>IFERROR(VLOOKUP(CONCATENATE(G4851,E4851),LOTES!$A$6:$F$1000,6,0),"")</f>
        <v/>
      </c>
      <c r="I4851" s="132" t="str">
        <f t="shared" si="544"/>
        <v/>
      </c>
      <c r="R4851" s="132" t="str">
        <f>IFERROR(VLOOKUP(Q4851,PROVEEDORES!$A$2:$B$100,2,0),"")</f>
        <v/>
      </c>
      <c r="U4851" s="127" t="str">
        <f>IFERROR(VLOOKUP(V4851,TRANSPORTE!$A$4:$B$99,2,0),"")</f>
        <v/>
      </c>
      <c r="Y4851" s="127" t="str">
        <f>IFERROR(VLOOKUP(V4851,TRANSPORTE!$A$4:$C$99,3,0),"")</f>
        <v/>
      </c>
      <c r="Z4851" s="127" t="str">
        <f>IFERROR(VLOOKUP(V4851,TRANSPORTE!$A$4:$D$99,4,0),"")</f>
        <v/>
      </c>
      <c r="AA4851" s="127" t="str">
        <f>IFERROR(VLOOKUP(V4851,TRANSPORTE!$A$4:$E$99,5,0),"")</f>
        <v/>
      </c>
      <c r="AB4851" s="127" t="str">
        <f t="shared" si="546"/>
        <v/>
      </c>
      <c r="AC4851" s="127" t="str">
        <f t="shared" si="545"/>
        <v/>
      </c>
      <c r="AE4851" s="132" t="str">
        <f t="shared" si="543"/>
        <v/>
      </c>
      <c r="AH4851" s="127" t="str">
        <f t="shared" si="542"/>
        <v/>
      </c>
    </row>
    <row r="4852" spans="2:34" x14ac:dyDescent="0.3">
      <c r="B4852" s="127" t="str">
        <f t="shared" si="540"/>
        <v/>
      </c>
      <c r="C4852" s="127" t="str">
        <f t="shared" si="541"/>
        <v/>
      </c>
      <c r="E4852" s="159"/>
      <c r="F4852" s="148" t="str">
        <f>IFERROR(VLOOKUP(CONCATENATE(G4852,E4852),LOTES!$A$6:$D$1002,4,0),"")</f>
        <v/>
      </c>
      <c r="H4852" s="136" t="str">
        <f>IFERROR(VLOOKUP(CONCATENATE(G4852,E4852),LOTES!$A$6:$F$1000,6,0),"")</f>
        <v/>
      </c>
      <c r="I4852" s="132" t="str">
        <f t="shared" si="544"/>
        <v/>
      </c>
      <c r="R4852" s="132" t="str">
        <f>IFERROR(VLOOKUP(Q4852,PROVEEDORES!$A$2:$B$100,2,0),"")</f>
        <v/>
      </c>
      <c r="U4852" s="127" t="str">
        <f>IFERROR(VLOOKUP(V4852,TRANSPORTE!$A$4:$B$99,2,0),"")</f>
        <v/>
      </c>
      <c r="Y4852" s="127" t="str">
        <f>IFERROR(VLOOKUP(V4852,TRANSPORTE!$A$4:$C$99,3,0),"")</f>
        <v/>
      </c>
      <c r="Z4852" s="127" t="str">
        <f>IFERROR(VLOOKUP(V4852,TRANSPORTE!$A$4:$D$99,4,0),"")</f>
        <v/>
      </c>
      <c r="AA4852" s="127" t="str">
        <f>IFERROR(VLOOKUP(V4852,TRANSPORTE!$A$4:$E$99,5,0),"")</f>
        <v/>
      </c>
      <c r="AB4852" s="127" t="str">
        <f t="shared" si="546"/>
        <v/>
      </c>
      <c r="AC4852" s="127" t="str">
        <f t="shared" si="545"/>
        <v/>
      </c>
      <c r="AE4852" s="132" t="str">
        <f t="shared" si="543"/>
        <v/>
      </c>
      <c r="AH4852" s="127" t="str">
        <f t="shared" si="542"/>
        <v/>
      </c>
    </row>
    <row r="4853" spans="2:34" x14ac:dyDescent="0.3">
      <c r="B4853" s="127" t="str">
        <f t="shared" si="540"/>
        <v/>
      </c>
      <c r="C4853" s="127" t="str">
        <f t="shared" si="541"/>
        <v/>
      </c>
      <c r="E4853" s="159"/>
      <c r="F4853" s="148" t="str">
        <f>IFERROR(VLOOKUP(CONCATENATE(G4853,E4853),LOTES!$A$6:$D$1002,4,0),"")</f>
        <v/>
      </c>
      <c r="H4853" s="136" t="str">
        <f>IFERROR(VLOOKUP(CONCATENATE(G4853,E4853),LOTES!$A$6:$F$1000,6,0),"")</f>
        <v/>
      </c>
      <c r="I4853" s="132" t="str">
        <f t="shared" si="544"/>
        <v/>
      </c>
      <c r="R4853" s="132" t="str">
        <f>IFERROR(VLOOKUP(Q4853,PROVEEDORES!$A$2:$B$100,2,0),"")</f>
        <v/>
      </c>
      <c r="U4853" s="127" t="str">
        <f>IFERROR(VLOOKUP(V4853,TRANSPORTE!$A$4:$B$99,2,0),"")</f>
        <v/>
      </c>
      <c r="Y4853" s="127" t="str">
        <f>IFERROR(VLOOKUP(V4853,TRANSPORTE!$A$4:$C$99,3,0),"")</f>
        <v/>
      </c>
      <c r="Z4853" s="127" t="str">
        <f>IFERROR(VLOOKUP(V4853,TRANSPORTE!$A$4:$D$99,4,0),"")</f>
        <v/>
      </c>
      <c r="AA4853" s="127" t="str">
        <f>IFERROR(VLOOKUP(V4853,TRANSPORTE!$A$4:$E$99,5,0),"")</f>
        <v/>
      </c>
      <c r="AB4853" s="127" t="str">
        <f t="shared" si="546"/>
        <v/>
      </c>
      <c r="AC4853" s="127" t="str">
        <f t="shared" si="545"/>
        <v/>
      </c>
      <c r="AE4853" s="132" t="str">
        <f t="shared" si="543"/>
        <v/>
      </c>
      <c r="AH4853" s="127" t="str">
        <f t="shared" si="542"/>
        <v/>
      </c>
    </row>
    <row r="4854" spans="2:34" x14ac:dyDescent="0.3">
      <c r="B4854" s="127" t="str">
        <f t="shared" si="540"/>
        <v/>
      </c>
      <c r="C4854" s="127" t="str">
        <f t="shared" si="541"/>
        <v/>
      </c>
      <c r="E4854" s="159"/>
      <c r="F4854" s="148" t="str">
        <f>IFERROR(VLOOKUP(CONCATENATE(G4854,E4854),LOTES!$A$6:$D$1002,4,0),"")</f>
        <v/>
      </c>
      <c r="H4854" s="136" t="str">
        <f>IFERROR(VLOOKUP(CONCATENATE(G4854,E4854),LOTES!$A$6:$F$1000,6,0),"")</f>
        <v/>
      </c>
      <c r="I4854" s="132" t="str">
        <f t="shared" si="544"/>
        <v/>
      </c>
      <c r="R4854" s="132" t="str">
        <f>IFERROR(VLOOKUP(Q4854,PROVEEDORES!$A$2:$B$100,2,0),"")</f>
        <v/>
      </c>
      <c r="U4854" s="127" t="str">
        <f>IFERROR(VLOOKUP(V4854,TRANSPORTE!$A$4:$B$99,2,0),"")</f>
        <v/>
      </c>
      <c r="Y4854" s="127" t="str">
        <f>IFERROR(VLOOKUP(V4854,TRANSPORTE!$A$4:$C$99,3,0),"")</f>
        <v/>
      </c>
      <c r="Z4854" s="127" t="str">
        <f>IFERROR(VLOOKUP(V4854,TRANSPORTE!$A$4:$D$99,4,0),"")</f>
        <v/>
      </c>
      <c r="AA4854" s="127" t="str">
        <f>IFERROR(VLOOKUP(V4854,TRANSPORTE!$A$4:$E$99,5,0),"")</f>
        <v/>
      </c>
      <c r="AB4854" s="127" t="str">
        <f t="shared" si="546"/>
        <v/>
      </c>
      <c r="AC4854" s="127" t="str">
        <f t="shared" si="545"/>
        <v/>
      </c>
      <c r="AE4854" s="132" t="str">
        <f t="shared" si="543"/>
        <v/>
      </c>
      <c r="AH4854" s="127" t="str">
        <f t="shared" si="542"/>
        <v/>
      </c>
    </row>
    <row r="4855" spans="2:34" x14ac:dyDescent="0.3">
      <c r="B4855" s="127" t="str">
        <f t="shared" si="540"/>
        <v/>
      </c>
      <c r="C4855" s="127" t="str">
        <f t="shared" si="541"/>
        <v/>
      </c>
      <c r="E4855" s="159"/>
      <c r="F4855" s="148" t="str">
        <f>IFERROR(VLOOKUP(CONCATENATE(G4855,E4855),LOTES!$A$6:$D$1002,4,0),"")</f>
        <v/>
      </c>
      <c r="H4855" s="136" t="str">
        <f>IFERROR(VLOOKUP(CONCATENATE(G4855,E4855),LOTES!$A$6:$F$1000,6,0),"")</f>
        <v/>
      </c>
      <c r="I4855" s="132" t="str">
        <f t="shared" si="544"/>
        <v/>
      </c>
      <c r="R4855" s="132" t="str">
        <f>IFERROR(VLOOKUP(Q4855,PROVEEDORES!$A$2:$B$100,2,0),"")</f>
        <v/>
      </c>
      <c r="U4855" s="127" t="str">
        <f>IFERROR(VLOOKUP(V4855,TRANSPORTE!$A$4:$B$99,2,0),"")</f>
        <v/>
      </c>
      <c r="Y4855" s="127" t="str">
        <f>IFERROR(VLOOKUP(V4855,TRANSPORTE!$A$4:$C$99,3,0),"")</f>
        <v/>
      </c>
      <c r="Z4855" s="127" t="str">
        <f>IFERROR(VLOOKUP(V4855,TRANSPORTE!$A$4:$D$99,4,0),"")</f>
        <v/>
      </c>
      <c r="AA4855" s="127" t="str">
        <f>IFERROR(VLOOKUP(V4855,TRANSPORTE!$A$4:$E$99,5,0),"")</f>
        <v/>
      </c>
      <c r="AB4855" s="127" t="str">
        <f t="shared" si="546"/>
        <v/>
      </c>
      <c r="AC4855" s="127" t="str">
        <f t="shared" si="545"/>
        <v/>
      </c>
      <c r="AE4855" s="132" t="str">
        <f t="shared" si="543"/>
        <v/>
      </c>
      <c r="AH4855" s="127" t="str">
        <f t="shared" si="542"/>
        <v/>
      </c>
    </row>
    <row r="4856" spans="2:34" x14ac:dyDescent="0.3">
      <c r="B4856" s="127" t="str">
        <f t="shared" si="540"/>
        <v/>
      </c>
      <c r="C4856" s="127" t="str">
        <f t="shared" si="541"/>
        <v/>
      </c>
      <c r="E4856" s="159"/>
      <c r="F4856" s="148" t="str">
        <f>IFERROR(VLOOKUP(CONCATENATE(G4856,E4856),LOTES!$A$6:$D$1002,4,0),"")</f>
        <v/>
      </c>
      <c r="H4856" s="136" t="str">
        <f>IFERROR(VLOOKUP(CONCATENATE(G4856,E4856),LOTES!$A$6:$F$1000,6,0),"")</f>
        <v/>
      </c>
      <c r="I4856" s="132" t="str">
        <f t="shared" si="544"/>
        <v/>
      </c>
      <c r="R4856" s="132" t="str">
        <f>IFERROR(VLOOKUP(Q4856,PROVEEDORES!$A$2:$B$100,2,0),"")</f>
        <v/>
      </c>
      <c r="U4856" s="127" t="str">
        <f>IFERROR(VLOOKUP(V4856,TRANSPORTE!$A$4:$B$99,2,0),"")</f>
        <v/>
      </c>
      <c r="Y4856" s="127" t="str">
        <f>IFERROR(VLOOKUP(V4856,TRANSPORTE!$A$4:$C$99,3,0),"")</f>
        <v/>
      </c>
      <c r="Z4856" s="127" t="str">
        <f>IFERROR(VLOOKUP(V4856,TRANSPORTE!$A$4:$D$99,4,0),"")</f>
        <v/>
      </c>
      <c r="AA4856" s="127" t="str">
        <f>IFERROR(VLOOKUP(V4856,TRANSPORTE!$A$4:$E$99,5,0),"")</f>
        <v/>
      </c>
      <c r="AB4856" s="127" t="str">
        <f t="shared" si="546"/>
        <v/>
      </c>
      <c r="AC4856" s="127" t="str">
        <f t="shared" si="545"/>
        <v/>
      </c>
      <c r="AE4856" s="132" t="str">
        <f t="shared" si="543"/>
        <v/>
      </c>
      <c r="AH4856" s="127" t="str">
        <f t="shared" si="542"/>
        <v/>
      </c>
    </row>
    <row r="4857" spans="2:34" x14ac:dyDescent="0.3">
      <c r="B4857" s="127" t="str">
        <f t="shared" si="540"/>
        <v/>
      </c>
      <c r="C4857" s="127" t="str">
        <f t="shared" si="541"/>
        <v/>
      </c>
      <c r="E4857" s="159"/>
      <c r="F4857" s="148" t="str">
        <f>IFERROR(VLOOKUP(CONCATENATE(G4857,E4857),LOTES!$A$6:$D$1002,4,0),"")</f>
        <v/>
      </c>
      <c r="H4857" s="136" t="str">
        <f>IFERROR(VLOOKUP(CONCATENATE(G4857,E4857),LOTES!$A$6:$F$1000,6,0),"")</f>
        <v/>
      </c>
      <c r="I4857" s="132" t="str">
        <f t="shared" si="544"/>
        <v/>
      </c>
      <c r="R4857" s="132" t="str">
        <f>IFERROR(VLOOKUP(Q4857,PROVEEDORES!$A$2:$B$100,2,0),"")</f>
        <v/>
      </c>
      <c r="U4857" s="127" t="str">
        <f>IFERROR(VLOOKUP(V4857,TRANSPORTE!$A$4:$B$99,2,0),"")</f>
        <v/>
      </c>
      <c r="Y4857" s="127" t="str">
        <f>IFERROR(VLOOKUP(V4857,TRANSPORTE!$A$4:$C$99,3,0),"")</f>
        <v/>
      </c>
      <c r="Z4857" s="127" t="str">
        <f>IFERROR(VLOOKUP(V4857,TRANSPORTE!$A$4:$D$99,4,0),"")</f>
        <v/>
      </c>
      <c r="AA4857" s="127" t="str">
        <f>IFERROR(VLOOKUP(V4857,TRANSPORTE!$A$4:$E$99,5,0),"")</f>
        <v/>
      </c>
      <c r="AB4857" s="127" t="str">
        <f t="shared" si="546"/>
        <v/>
      </c>
      <c r="AC4857" s="127" t="str">
        <f t="shared" si="545"/>
        <v/>
      </c>
      <c r="AE4857" s="132" t="str">
        <f t="shared" si="543"/>
        <v/>
      </c>
      <c r="AH4857" s="127" t="str">
        <f t="shared" si="542"/>
        <v/>
      </c>
    </row>
    <row r="4858" spans="2:34" x14ac:dyDescent="0.3">
      <c r="B4858" s="127" t="str">
        <f t="shared" si="540"/>
        <v/>
      </c>
      <c r="C4858" s="127" t="str">
        <f t="shared" si="541"/>
        <v/>
      </c>
      <c r="E4858" s="159"/>
      <c r="F4858" s="148" t="str">
        <f>IFERROR(VLOOKUP(CONCATENATE(G4858,E4858),LOTES!$A$6:$D$1002,4,0),"")</f>
        <v/>
      </c>
      <c r="H4858" s="136" t="str">
        <f>IFERROR(VLOOKUP(CONCATENATE(G4858,E4858),LOTES!$A$6:$F$1000,6,0),"")</f>
        <v/>
      </c>
      <c r="I4858" s="132" t="str">
        <f t="shared" si="544"/>
        <v/>
      </c>
      <c r="R4858" s="132" t="str">
        <f>IFERROR(VLOOKUP(Q4858,PROVEEDORES!$A$2:$B$100,2,0),"")</f>
        <v/>
      </c>
      <c r="U4858" s="127" t="str">
        <f>IFERROR(VLOOKUP(V4858,TRANSPORTE!$A$4:$B$99,2,0),"")</f>
        <v/>
      </c>
      <c r="Y4858" s="127" t="str">
        <f>IFERROR(VLOOKUP(V4858,TRANSPORTE!$A$4:$C$99,3,0),"")</f>
        <v/>
      </c>
      <c r="Z4858" s="127" t="str">
        <f>IFERROR(VLOOKUP(V4858,TRANSPORTE!$A$4:$D$99,4,0),"")</f>
        <v/>
      </c>
      <c r="AA4858" s="127" t="str">
        <f>IFERROR(VLOOKUP(V4858,TRANSPORTE!$A$4:$E$99,5,0),"")</f>
        <v/>
      </c>
      <c r="AB4858" s="127" t="str">
        <f t="shared" si="546"/>
        <v/>
      </c>
      <c r="AC4858" s="127" t="str">
        <f t="shared" si="545"/>
        <v/>
      </c>
      <c r="AE4858" s="132" t="str">
        <f t="shared" si="543"/>
        <v/>
      </c>
      <c r="AH4858" s="127" t="str">
        <f t="shared" si="542"/>
        <v/>
      </c>
    </row>
    <row r="4859" spans="2:34" x14ac:dyDescent="0.3">
      <c r="B4859" s="127" t="str">
        <f t="shared" si="540"/>
        <v/>
      </c>
      <c r="C4859" s="127" t="str">
        <f t="shared" si="541"/>
        <v/>
      </c>
      <c r="E4859" s="159"/>
      <c r="F4859" s="148" t="str">
        <f>IFERROR(VLOOKUP(CONCATENATE(G4859,E4859),LOTES!$A$6:$D$1002,4,0),"")</f>
        <v/>
      </c>
      <c r="H4859" s="136" t="str">
        <f>IFERROR(VLOOKUP(CONCATENATE(G4859,E4859),LOTES!$A$6:$F$1000,6,0),"")</f>
        <v/>
      </c>
      <c r="I4859" s="132" t="str">
        <f t="shared" si="544"/>
        <v/>
      </c>
      <c r="R4859" s="132" t="str">
        <f>IFERROR(VLOOKUP(Q4859,PROVEEDORES!$A$2:$B$100,2,0),"")</f>
        <v/>
      </c>
      <c r="U4859" s="127" t="str">
        <f>IFERROR(VLOOKUP(V4859,TRANSPORTE!$A$4:$B$99,2,0),"")</f>
        <v/>
      </c>
      <c r="Y4859" s="127" t="str">
        <f>IFERROR(VLOOKUP(V4859,TRANSPORTE!$A$4:$C$99,3,0),"")</f>
        <v/>
      </c>
      <c r="Z4859" s="127" t="str">
        <f>IFERROR(VLOOKUP(V4859,TRANSPORTE!$A$4:$D$99,4,0),"")</f>
        <v/>
      </c>
      <c r="AA4859" s="127" t="str">
        <f>IFERROR(VLOOKUP(V4859,TRANSPORTE!$A$4:$E$99,5,0),"")</f>
        <v/>
      </c>
      <c r="AB4859" s="127" t="str">
        <f t="shared" si="546"/>
        <v/>
      </c>
      <c r="AC4859" s="127" t="str">
        <f t="shared" si="545"/>
        <v/>
      </c>
      <c r="AE4859" s="132" t="str">
        <f t="shared" si="543"/>
        <v/>
      </c>
      <c r="AH4859" s="127" t="str">
        <f t="shared" si="542"/>
        <v/>
      </c>
    </row>
    <row r="4860" spans="2:34" x14ac:dyDescent="0.3">
      <c r="B4860" s="127" t="str">
        <f t="shared" si="540"/>
        <v/>
      </c>
      <c r="C4860" s="127" t="str">
        <f t="shared" si="541"/>
        <v/>
      </c>
      <c r="E4860" s="159"/>
      <c r="F4860" s="148" t="str">
        <f>IFERROR(VLOOKUP(CONCATENATE(G4860,E4860),LOTES!$A$6:$D$1002,4,0),"")</f>
        <v/>
      </c>
      <c r="H4860" s="136" t="str">
        <f>IFERROR(VLOOKUP(CONCATENATE(G4860,E4860),LOTES!$A$6:$F$1000,6,0),"")</f>
        <v/>
      </c>
      <c r="I4860" s="132" t="str">
        <f t="shared" si="544"/>
        <v/>
      </c>
      <c r="R4860" s="132" t="str">
        <f>IFERROR(VLOOKUP(Q4860,PROVEEDORES!$A$2:$B$100,2,0),"")</f>
        <v/>
      </c>
      <c r="U4860" s="127" t="str">
        <f>IFERROR(VLOOKUP(V4860,TRANSPORTE!$A$4:$B$99,2,0),"")</f>
        <v/>
      </c>
      <c r="Y4860" s="127" t="str">
        <f>IFERROR(VLOOKUP(V4860,TRANSPORTE!$A$4:$C$99,3,0),"")</f>
        <v/>
      </c>
      <c r="Z4860" s="127" t="str">
        <f>IFERROR(VLOOKUP(V4860,TRANSPORTE!$A$4:$D$99,4,0),"")</f>
        <v/>
      </c>
      <c r="AA4860" s="127" t="str">
        <f>IFERROR(VLOOKUP(V4860,TRANSPORTE!$A$4:$E$99,5,0),"")</f>
        <v/>
      </c>
      <c r="AB4860" s="127" t="str">
        <f t="shared" si="546"/>
        <v/>
      </c>
      <c r="AC4860" s="127" t="str">
        <f t="shared" si="545"/>
        <v/>
      </c>
      <c r="AE4860" s="132" t="str">
        <f t="shared" si="543"/>
        <v/>
      </c>
      <c r="AH4860" s="127" t="str">
        <f t="shared" si="542"/>
        <v/>
      </c>
    </row>
    <row r="4861" spans="2:34" x14ac:dyDescent="0.3">
      <c r="B4861" s="127" t="str">
        <f t="shared" si="540"/>
        <v/>
      </c>
      <c r="C4861" s="127" t="str">
        <f t="shared" si="541"/>
        <v/>
      </c>
      <c r="E4861" s="159"/>
      <c r="F4861" s="148" t="str">
        <f>IFERROR(VLOOKUP(CONCATENATE(G4861,E4861),LOTES!$A$6:$D$1002,4,0),"")</f>
        <v/>
      </c>
      <c r="H4861" s="136" t="str">
        <f>IFERROR(VLOOKUP(CONCATENATE(G4861,E4861),LOTES!$A$6:$F$1000,6,0),"")</f>
        <v/>
      </c>
      <c r="I4861" s="132" t="str">
        <f t="shared" si="544"/>
        <v/>
      </c>
      <c r="R4861" s="132" t="str">
        <f>IFERROR(VLOOKUP(Q4861,PROVEEDORES!$A$2:$B$100,2,0),"")</f>
        <v/>
      </c>
      <c r="U4861" s="127" t="str">
        <f>IFERROR(VLOOKUP(V4861,TRANSPORTE!$A$4:$B$99,2,0),"")</f>
        <v/>
      </c>
      <c r="Y4861" s="127" t="str">
        <f>IFERROR(VLOOKUP(V4861,TRANSPORTE!$A$4:$C$99,3,0),"")</f>
        <v/>
      </c>
      <c r="Z4861" s="127" t="str">
        <f>IFERROR(VLOOKUP(V4861,TRANSPORTE!$A$4:$D$99,4,0),"")</f>
        <v/>
      </c>
      <c r="AA4861" s="127" t="str">
        <f>IFERROR(VLOOKUP(V4861,TRANSPORTE!$A$4:$E$99,5,0),"")</f>
        <v/>
      </c>
      <c r="AB4861" s="127" t="str">
        <f t="shared" si="546"/>
        <v/>
      </c>
      <c r="AC4861" s="127" t="str">
        <f t="shared" si="545"/>
        <v/>
      </c>
      <c r="AE4861" s="132" t="str">
        <f t="shared" si="543"/>
        <v/>
      </c>
      <c r="AH4861" s="127" t="str">
        <f t="shared" si="542"/>
        <v/>
      </c>
    </row>
    <row r="4862" spans="2:34" x14ac:dyDescent="0.3">
      <c r="B4862" s="127" t="str">
        <f t="shared" si="540"/>
        <v/>
      </c>
      <c r="C4862" s="127" t="str">
        <f t="shared" si="541"/>
        <v/>
      </c>
      <c r="E4862" s="159"/>
      <c r="F4862" s="148" t="str">
        <f>IFERROR(VLOOKUP(CONCATENATE(G4862,E4862),LOTES!$A$6:$D$1002,4,0),"")</f>
        <v/>
      </c>
      <c r="H4862" s="136" t="str">
        <f>IFERROR(VLOOKUP(CONCATENATE(G4862,E4862),LOTES!$A$6:$F$1000,6,0),"")</f>
        <v/>
      </c>
      <c r="I4862" s="132" t="str">
        <f t="shared" si="544"/>
        <v/>
      </c>
      <c r="R4862" s="132" t="str">
        <f>IFERROR(VLOOKUP(Q4862,PROVEEDORES!$A$2:$B$100,2,0),"")</f>
        <v/>
      </c>
      <c r="U4862" s="127" t="str">
        <f>IFERROR(VLOOKUP(V4862,TRANSPORTE!$A$4:$B$99,2,0),"")</f>
        <v/>
      </c>
      <c r="Y4862" s="127" t="str">
        <f>IFERROR(VLOOKUP(V4862,TRANSPORTE!$A$4:$C$99,3,0),"")</f>
        <v/>
      </c>
      <c r="Z4862" s="127" t="str">
        <f>IFERROR(VLOOKUP(V4862,TRANSPORTE!$A$4:$D$99,4,0),"")</f>
        <v/>
      </c>
      <c r="AA4862" s="127" t="str">
        <f>IFERROR(VLOOKUP(V4862,TRANSPORTE!$A$4:$E$99,5,0),"")</f>
        <v/>
      </c>
      <c r="AB4862" s="127" t="str">
        <f t="shared" si="546"/>
        <v/>
      </c>
      <c r="AC4862" s="127" t="str">
        <f t="shared" si="545"/>
        <v/>
      </c>
      <c r="AE4862" s="132" t="str">
        <f t="shared" si="543"/>
        <v/>
      </c>
      <c r="AH4862" s="127" t="str">
        <f t="shared" si="542"/>
        <v/>
      </c>
    </row>
    <row r="4863" spans="2:34" x14ac:dyDescent="0.3">
      <c r="B4863" s="127" t="str">
        <f t="shared" ref="B4863:B4926" si="547">CONCATENATE(A4863,AB4863)</f>
        <v/>
      </c>
      <c r="C4863" s="127" t="str">
        <f t="shared" ref="C4863:C4926" si="548">CONCATENATE(N4863,I4863)</f>
        <v/>
      </c>
      <c r="E4863" s="159"/>
      <c r="F4863" s="148" t="str">
        <f>IFERROR(VLOOKUP(CONCATENATE(G4863,E4863),LOTES!$A$6:$D$1002,4,0),"")</f>
        <v/>
      </c>
      <c r="H4863" s="136" t="str">
        <f>IFERROR(VLOOKUP(CONCATENATE(G4863,E4863),LOTES!$A$6:$F$1000,6,0),"")</f>
        <v/>
      </c>
      <c r="I4863" s="132" t="str">
        <f t="shared" si="544"/>
        <v/>
      </c>
      <c r="R4863" s="132" t="str">
        <f>IFERROR(VLOOKUP(Q4863,PROVEEDORES!$A$2:$B$100,2,0),"")</f>
        <v/>
      </c>
      <c r="U4863" s="127" t="str">
        <f>IFERROR(VLOOKUP(V4863,TRANSPORTE!$A$4:$B$99,2,0),"")</f>
        <v/>
      </c>
      <c r="Y4863" s="127" t="str">
        <f>IFERROR(VLOOKUP(V4863,TRANSPORTE!$A$4:$C$99,3,0),"")</f>
        <v/>
      </c>
      <c r="Z4863" s="127" t="str">
        <f>IFERROR(VLOOKUP(V4863,TRANSPORTE!$A$4:$D$99,4,0),"")</f>
        <v/>
      </c>
      <c r="AA4863" s="127" t="str">
        <f>IFERROR(VLOOKUP(V4863,TRANSPORTE!$A$4:$E$99,5,0),"")</f>
        <v/>
      </c>
      <c r="AB4863" s="127" t="str">
        <f t="shared" si="546"/>
        <v/>
      </c>
      <c r="AC4863" s="127" t="str">
        <f t="shared" si="545"/>
        <v/>
      </c>
      <c r="AE4863" s="132" t="str">
        <f t="shared" si="543"/>
        <v/>
      </c>
      <c r="AH4863" s="127" t="str">
        <f t="shared" ref="AH4863:AH4926" si="549">CONCATENATE(N4863,F4863)</f>
        <v/>
      </c>
    </row>
    <row r="4864" spans="2:34" x14ac:dyDescent="0.3">
      <c r="B4864" s="127" t="str">
        <f t="shared" si="547"/>
        <v/>
      </c>
      <c r="C4864" s="127" t="str">
        <f t="shared" si="548"/>
        <v/>
      </c>
      <c r="E4864" s="159"/>
      <c r="F4864" s="148" t="str">
        <f>IFERROR(VLOOKUP(CONCATENATE(G4864,E4864),LOTES!$A$6:$D$1002,4,0),"")</f>
        <v/>
      </c>
      <c r="H4864" s="136" t="str">
        <f>IFERROR(VLOOKUP(CONCATENATE(G4864,E4864),LOTES!$A$6:$F$1000,6,0),"")</f>
        <v/>
      </c>
      <c r="I4864" s="132" t="str">
        <f t="shared" si="544"/>
        <v/>
      </c>
      <c r="R4864" s="132" t="str">
        <f>IFERROR(VLOOKUP(Q4864,PROVEEDORES!$A$2:$B$100,2,0),"")</f>
        <v/>
      </c>
      <c r="U4864" s="127" t="str">
        <f>IFERROR(VLOOKUP(V4864,TRANSPORTE!$A$4:$B$99,2,0),"")</f>
        <v/>
      </c>
      <c r="Y4864" s="127" t="str">
        <f>IFERROR(VLOOKUP(V4864,TRANSPORTE!$A$4:$C$99,3,0),"")</f>
        <v/>
      </c>
      <c r="Z4864" s="127" t="str">
        <f>IFERROR(VLOOKUP(V4864,TRANSPORTE!$A$4:$D$99,4,0),"")</f>
        <v/>
      </c>
      <c r="AA4864" s="127" t="str">
        <f>IFERROR(VLOOKUP(V4864,TRANSPORTE!$A$4:$E$99,5,0),"")</f>
        <v/>
      </c>
      <c r="AB4864" s="127" t="str">
        <f t="shared" si="546"/>
        <v/>
      </c>
      <c r="AC4864" s="127" t="str">
        <f t="shared" si="545"/>
        <v/>
      </c>
      <c r="AE4864" s="132" t="str">
        <f t="shared" si="543"/>
        <v/>
      </c>
      <c r="AH4864" s="127" t="str">
        <f t="shared" si="549"/>
        <v/>
      </c>
    </row>
    <row r="4865" spans="2:34" x14ac:dyDescent="0.3">
      <c r="B4865" s="127" t="str">
        <f t="shared" si="547"/>
        <v/>
      </c>
      <c r="C4865" s="127" t="str">
        <f t="shared" si="548"/>
        <v/>
      </c>
      <c r="E4865" s="159"/>
      <c r="F4865" s="148" t="str">
        <f>IFERROR(VLOOKUP(CONCATENATE(G4865,E4865),LOTES!$A$6:$D$1002,4,0),"")</f>
        <v/>
      </c>
      <c r="H4865" s="136" t="str">
        <f>IFERROR(VLOOKUP(CONCATENATE(G4865,E4865),LOTES!$A$6:$F$1000,6,0),"")</f>
        <v/>
      </c>
      <c r="I4865" s="132" t="str">
        <f t="shared" si="544"/>
        <v/>
      </c>
      <c r="R4865" s="132" t="str">
        <f>IFERROR(VLOOKUP(Q4865,PROVEEDORES!$A$2:$B$100,2,0),"")</f>
        <v/>
      </c>
      <c r="U4865" s="127" t="str">
        <f>IFERROR(VLOOKUP(V4865,TRANSPORTE!$A$4:$B$99,2,0),"")</f>
        <v/>
      </c>
      <c r="Y4865" s="127" t="str">
        <f>IFERROR(VLOOKUP(V4865,TRANSPORTE!$A$4:$C$99,3,0),"")</f>
        <v/>
      </c>
      <c r="Z4865" s="127" t="str">
        <f>IFERROR(VLOOKUP(V4865,TRANSPORTE!$A$4:$D$99,4,0),"")</f>
        <v/>
      </c>
      <c r="AA4865" s="127" t="str">
        <f>IFERROR(VLOOKUP(V4865,TRANSPORTE!$A$4:$E$99,5,0),"")</f>
        <v/>
      </c>
      <c r="AB4865" s="127" t="str">
        <f t="shared" si="546"/>
        <v/>
      </c>
      <c r="AC4865" s="127" t="str">
        <f t="shared" si="545"/>
        <v/>
      </c>
      <c r="AE4865" s="132" t="str">
        <f t="shared" si="543"/>
        <v/>
      </c>
      <c r="AH4865" s="127" t="str">
        <f t="shared" si="549"/>
        <v/>
      </c>
    </row>
    <row r="4866" spans="2:34" x14ac:dyDescent="0.3">
      <c r="B4866" s="127" t="str">
        <f t="shared" si="547"/>
        <v/>
      </c>
      <c r="C4866" s="127" t="str">
        <f t="shared" si="548"/>
        <v/>
      </c>
      <c r="E4866" s="159"/>
      <c r="F4866" s="148" t="str">
        <f>IFERROR(VLOOKUP(CONCATENATE(G4866,E4866),LOTES!$A$6:$D$1002,4,0),"")</f>
        <v/>
      </c>
      <c r="H4866" s="136" t="str">
        <f>IFERROR(VLOOKUP(CONCATENATE(G4866,E4866),LOTES!$A$6:$F$1000,6,0),"")</f>
        <v/>
      </c>
      <c r="I4866" s="132" t="str">
        <f t="shared" si="544"/>
        <v/>
      </c>
      <c r="R4866" s="132" t="str">
        <f>IFERROR(VLOOKUP(Q4866,PROVEEDORES!$A$2:$B$100,2,0),"")</f>
        <v/>
      </c>
      <c r="U4866" s="127" t="str">
        <f>IFERROR(VLOOKUP(V4866,TRANSPORTE!$A$4:$B$99,2,0),"")</f>
        <v/>
      </c>
      <c r="Y4866" s="127" t="str">
        <f>IFERROR(VLOOKUP(V4866,TRANSPORTE!$A$4:$C$99,3,0),"")</f>
        <v/>
      </c>
      <c r="Z4866" s="127" t="str">
        <f>IFERROR(VLOOKUP(V4866,TRANSPORTE!$A$4:$D$99,4,0),"")</f>
        <v/>
      </c>
      <c r="AA4866" s="127" t="str">
        <f>IFERROR(VLOOKUP(V4866,TRANSPORTE!$A$4:$E$99,5,0),"")</f>
        <v/>
      </c>
      <c r="AB4866" s="127" t="str">
        <f t="shared" si="546"/>
        <v/>
      </c>
      <c r="AC4866" s="127" t="str">
        <f t="shared" si="545"/>
        <v/>
      </c>
      <c r="AE4866" s="132" t="str">
        <f t="shared" ref="AE4866:AE4929" si="550">IF(N4866&lt;&gt;"",IF(N4866=N4865,AE4865,AE4865+1),"")</f>
        <v/>
      </c>
      <c r="AH4866" s="127" t="str">
        <f t="shared" si="549"/>
        <v/>
      </c>
    </row>
    <row r="4867" spans="2:34" x14ac:dyDescent="0.3">
      <c r="B4867" s="127" t="str">
        <f t="shared" si="547"/>
        <v/>
      </c>
      <c r="C4867" s="127" t="str">
        <f t="shared" si="548"/>
        <v/>
      </c>
      <c r="E4867" s="159"/>
      <c r="F4867" s="148" t="str">
        <f>IFERROR(VLOOKUP(CONCATENATE(G4867,E4867),LOTES!$A$6:$D$1002,4,0),"")</f>
        <v/>
      </c>
      <c r="H4867" s="136" t="str">
        <f>IFERROR(VLOOKUP(CONCATENATE(G4867,E4867),LOTES!$A$6:$F$1000,6,0),"")</f>
        <v/>
      </c>
      <c r="I4867" s="132" t="str">
        <f t="shared" si="544"/>
        <v/>
      </c>
      <c r="R4867" s="132" t="str">
        <f>IFERROR(VLOOKUP(Q4867,PROVEEDORES!$A$2:$B$100,2,0),"")</f>
        <v/>
      </c>
      <c r="U4867" s="127" t="str">
        <f>IFERROR(VLOOKUP(V4867,TRANSPORTE!$A$4:$B$99,2,0),"")</f>
        <v/>
      </c>
      <c r="Y4867" s="127" t="str">
        <f>IFERROR(VLOOKUP(V4867,TRANSPORTE!$A$4:$C$99,3,0),"")</f>
        <v/>
      </c>
      <c r="Z4867" s="127" t="str">
        <f>IFERROR(VLOOKUP(V4867,TRANSPORTE!$A$4:$D$99,4,0),"")</f>
        <v/>
      </c>
      <c r="AA4867" s="127" t="str">
        <f>IFERROR(VLOOKUP(V4867,TRANSPORTE!$A$4:$E$99,5,0),"")</f>
        <v/>
      </c>
      <c r="AB4867" s="127" t="str">
        <f t="shared" si="546"/>
        <v/>
      </c>
      <c r="AC4867" s="127" t="str">
        <f t="shared" si="545"/>
        <v/>
      </c>
      <c r="AE4867" s="132" t="str">
        <f t="shared" si="550"/>
        <v/>
      </c>
      <c r="AH4867" s="127" t="str">
        <f t="shared" si="549"/>
        <v/>
      </c>
    </row>
    <row r="4868" spans="2:34" x14ac:dyDescent="0.3">
      <c r="B4868" s="127" t="str">
        <f t="shared" si="547"/>
        <v/>
      </c>
      <c r="C4868" s="127" t="str">
        <f t="shared" si="548"/>
        <v/>
      </c>
      <c r="E4868" s="159"/>
      <c r="F4868" s="148" t="str">
        <f>IFERROR(VLOOKUP(CONCATENATE(G4868,E4868),LOTES!$A$6:$D$1002,4,0),"")</f>
        <v/>
      </c>
      <c r="H4868" s="136" t="str">
        <f>IFERROR(VLOOKUP(CONCATENATE(G4868,E4868),LOTES!$A$6:$F$1000,6,0),"")</f>
        <v/>
      </c>
      <c r="I4868" s="132" t="str">
        <f t="shared" si="544"/>
        <v/>
      </c>
      <c r="R4868" s="132" t="str">
        <f>IFERROR(VLOOKUP(Q4868,PROVEEDORES!$A$2:$B$100,2,0),"")</f>
        <v/>
      </c>
      <c r="U4868" s="127" t="str">
        <f>IFERROR(VLOOKUP(V4868,TRANSPORTE!$A$4:$B$99,2,0),"")</f>
        <v/>
      </c>
      <c r="Y4868" s="127" t="str">
        <f>IFERROR(VLOOKUP(V4868,TRANSPORTE!$A$4:$C$99,3,0),"")</f>
        <v/>
      </c>
      <c r="Z4868" s="127" t="str">
        <f>IFERROR(VLOOKUP(V4868,TRANSPORTE!$A$4:$D$99,4,0),"")</f>
        <v/>
      </c>
      <c r="AA4868" s="127" t="str">
        <f>IFERROR(VLOOKUP(V4868,TRANSPORTE!$A$4:$E$99,5,0),"")</f>
        <v/>
      </c>
      <c r="AB4868" s="127" t="str">
        <f t="shared" si="546"/>
        <v/>
      </c>
      <c r="AC4868" s="127" t="str">
        <f t="shared" si="545"/>
        <v/>
      </c>
      <c r="AE4868" s="132" t="str">
        <f t="shared" si="550"/>
        <v/>
      </c>
      <c r="AH4868" s="127" t="str">
        <f t="shared" si="549"/>
        <v/>
      </c>
    </row>
    <row r="4869" spans="2:34" x14ac:dyDescent="0.3">
      <c r="B4869" s="127" t="str">
        <f t="shared" si="547"/>
        <v/>
      </c>
      <c r="C4869" s="127" t="str">
        <f t="shared" si="548"/>
        <v/>
      </c>
      <c r="E4869" s="159"/>
      <c r="F4869" s="148" t="str">
        <f>IFERROR(VLOOKUP(CONCATENATE(G4869,E4869),LOTES!$A$6:$D$1002,4,0),"")</f>
        <v/>
      </c>
      <c r="H4869" s="136" t="str">
        <f>IFERROR(VLOOKUP(CONCATENATE(G4869,E4869),LOTES!$A$6:$F$1000,6,0),"")</f>
        <v/>
      </c>
      <c r="I4869" s="132" t="str">
        <f t="shared" si="544"/>
        <v/>
      </c>
      <c r="R4869" s="132" t="str">
        <f>IFERROR(VLOOKUP(Q4869,PROVEEDORES!$A$2:$B$100,2,0),"")</f>
        <v/>
      </c>
      <c r="U4869" s="127" t="str">
        <f>IFERROR(VLOOKUP(V4869,TRANSPORTE!$A$4:$B$99,2,0),"")</f>
        <v/>
      </c>
      <c r="Y4869" s="127" t="str">
        <f>IFERROR(VLOOKUP(V4869,TRANSPORTE!$A$4:$C$99,3,0),"")</f>
        <v/>
      </c>
      <c r="Z4869" s="127" t="str">
        <f>IFERROR(VLOOKUP(V4869,TRANSPORTE!$A$4:$D$99,4,0),"")</f>
        <v/>
      </c>
      <c r="AA4869" s="127" t="str">
        <f>IFERROR(VLOOKUP(V4869,TRANSPORTE!$A$4:$E$99,5,0),"")</f>
        <v/>
      </c>
      <c r="AB4869" s="127" t="str">
        <f t="shared" si="546"/>
        <v/>
      </c>
      <c r="AC4869" s="127" t="str">
        <f t="shared" si="545"/>
        <v/>
      </c>
      <c r="AE4869" s="132" t="str">
        <f t="shared" si="550"/>
        <v/>
      </c>
      <c r="AH4869" s="127" t="str">
        <f t="shared" si="549"/>
        <v/>
      </c>
    </row>
    <row r="4870" spans="2:34" x14ac:dyDescent="0.3">
      <c r="B4870" s="127" t="str">
        <f t="shared" si="547"/>
        <v/>
      </c>
      <c r="C4870" s="127" t="str">
        <f t="shared" si="548"/>
        <v/>
      </c>
      <c r="E4870" s="159"/>
      <c r="F4870" s="148" t="str">
        <f>IFERROR(VLOOKUP(CONCATENATE(G4870,E4870),LOTES!$A$6:$D$1002,4,0),"")</f>
        <v/>
      </c>
      <c r="H4870" s="136" t="str">
        <f>IFERROR(VLOOKUP(CONCATENATE(G4870,E4870),LOTES!$A$6:$F$1000,6,0),"")</f>
        <v/>
      </c>
      <c r="I4870" s="132" t="str">
        <f t="shared" ref="I4870:I4933" si="551">IF(E4870&lt;&gt;"",IFERROR(IF(N4870&lt;&gt;N4869,1,IF(E4870=E4869,I4869,I4869+1)),""),"")</f>
        <v/>
      </c>
      <c r="R4870" s="132" t="str">
        <f>IFERROR(VLOOKUP(Q4870,PROVEEDORES!$A$2:$B$100,2,0),"")</f>
        <v/>
      </c>
      <c r="U4870" s="127" t="str">
        <f>IFERROR(VLOOKUP(V4870,TRANSPORTE!$A$4:$B$99,2,0),"")</f>
        <v/>
      </c>
      <c r="Y4870" s="127" t="str">
        <f>IFERROR(VLOOKUP(V4870,TRANSPORTE!$A$4:$C$99,3,0),"")</f>
        <v/>
      </c>
      <c r="Z4870" s="127" t="str">
        <f>IFERROR(VLOOKUP(V4870,TRANSPORTE!$A$4:$D$99,4,0),"")</f>
        <v/>
      </c>
      <c r="AA4870" s="127" t="str">
        <f>IFERROR(VLOOKUP(V4870,TRANSPORTE!$A$4:$E$99,5,0),"")</f>
        <v/>
      </c>
      <c r="AB4870" s="127" t="str">
        <f t="shared" si="546"/>
        <v/>
      </c>
      <c r="AC4870" s="127" t="str">
        <f t="shared" ref="AC4870:AC4933" si="552">IF(N4870&lt;&gt;"",1,"")</f>
        <v/>
      </c>
      <c r="AE4870" s="132" t="str">
        <f t="shared" si="550"/>
        <v/>
      </c>
      <c r="AH4870" s="127" t="str">
        <f t="shared" si="549"/>
        <v/>
      </c>
    </row>
    <row r="4871" spans="2:34" x14ac:dyDescent="0.3">
      <c r="B4871" s="127" t="str">
        <f t="shared" si="547"/>
        <v/>
      </c>
      <c r="C4871" s="127" t="str">
        <f t="shared" si="548"/>
        <v/>
      </c>
      <c r="E4871" s="159"/>
      <c r="F4871" s="148" t="str">
        <f>IFERROR(VLOOKUP(CONCATENATE(G4871,E4871),LOTES!$A$6:$D$1002,4,0),"")</f>
        <v/>
      </c>
      <c r="H4871" s="136" t="str">
        <f>IFERROR(VLOOKUP(CONCATENATE(G4871,E4871),LOTES!$A$6:$F$1000,6,0),"")</f>
        <v/>
      </c>
      <c r="I4871" s="132" t="str">
        <f t="shared" si="551"/>
        <v/>
      </c>
      <c r="R4871" s="132" t="str">
        <f>IFERROR(VLOOKUP(Q4871,PROVEEDORES!$A$2:$B$100,2,0),"")</f>
        <v/>
      </c>
      <c r="U4871" s="127" t="str">
        <f>IFERROR(VLOOKUP(V4871,TRANSPORTE!$A$4:$B$99,2,0),"")</f>
        <v/>
      </c>
      <c r="Y4871" s="127" t="str">
        <f>IFERROR(VLOOKUP(V4871,TRANSPORTE!$A$4:$C$99,3,0),"")</f>
        <v/>
      </c>
      <c r="Z4871" s="127" t="str">
        <f>IFERROR(VLOOKUP(V4871,TRANSPORTE!$A$4:$D$99,4,0),"")</f>
        <v/>
      </c>
      <c r="AA4871" s="127" t="str">
        <f>IFERROR(VLOOKUP(V4871,TRANSPORTE!$A$4:$E$99,5,0),"")</f>
        <v/>
      </c>
      <c r="AB4871" s="127" t="str">
        <f t="shared" si="546"/>
        <v/>
      </c>
      <c r="AC4871" s="127" t="str">
        <f t="shared" si="552"/>
        <v/>
      </c>
      <c r="AE4871" s="132" t="str">
        <f t="shared" si="550"/>
        <v/>
      </c>
      <c r="AH4871" s="127" t="str">
        <f t="shared" si="549"/>
        <v/>
      </c>
    </row>
    <row r="4872" spans="2:34" x14ac:dyDescent="0.3">
      <c r="B4872" s="127" t="str">
        <f t="shared" si="547"/>
        <v/>
      </c>
      <c r="C4872" s="127" t="str">
        <f t="shared" si="548"/>
        <v/>
      </c>
      <c r="E4872" s="159"/>
      <c r="F4872" s="148" t="str">
        <f>IFERROR(VLOOKUP(CONCATENATE(G4872,E4872),LOTES!$A$6:$D$1002,4,0),"")</f>
        <v/>
      </c>
      <c r="H4872" s="136" t="str">
        <f>IFERROR(VLOOKUP(CONCATENATE(G4872,E4872),LOTES!$A$6:$F$1000,6,0),"")</f>
        <v/>
      </c>
      <c r="I4872" s="132" t="str">
        <f t="shared" si="551"/>
        <v/>
      </c>
      <c r="R4872" s="132" t="str">
        <f>IFERROR(VLOOKUP(Q4872,PROVEEDORES!$A$2:$B$100,2,0),"")</f>
        <v/>
      </c>
      <c r="U4872" s="127" t="str">
        <f>IFERROR(VLOOKUP(V4872,TRANSPORTE!$A$4:$B$99,2,0),"")</f>
        <v/>
      </c>
      <c r="Y4872" s="127" t="str">
        <f>IFERROR(VLOOKUP(V4872,TRANSPORTE!$A$4:$C$99,3,0),"")</f>
        <v/>
      </c>
      <c r="Z4872" s="127" t="str">
        <f>IFERROR(VLOOKUP(V4872,TRANSPORTE!$A$4:$D$99,4,0),"")</f>
        <v/>
      </c>
      <c r="AA4872" s="127" t="str">
        <f>IFERROR(VLOOKUP(V4872,TRANSPORTE!$A$4:$E$99,5,0),"")</f>
        <v/>
      </c>
      <c r="AB4872" s="127" t="str">
        <f t="shared" si="546"/>
        <v/>
      </c>
      <c r="AC4872" s="127" t="str">
        <f t="shared" si="552"/>
        <v/>
      </c>
      <c r="AE4872" s="132" t="str">
        <f t="shared" si="550"/>
        <v/>
      </c>
      <c r="AH4872" s="127" t="str">
        <f t="shared" si="549"/>
        <v/>
      </c>
    </row>
    <row r="4873" spans="2:34" x14ac:dyDescent="0.3">
      <c r="B4873" s="127" t="str">
        <f t="shared" si="547"/>
        <v/>
      </c>
      <c r="C4873" s="127" t="str">
        <f t="shared" si="548"/>
        <v/>
      </c>
      <c r="E4873" s="159"/>
      <c r="F4873" s="148" t="str">
        <f>IFERROR(VLOOKUP(CONCATENATE(G4873,E4873),LOTES!$A$6:$D$1002,4,0),"")</f>
        <v/>
      </c>
      <c r="H4873" s="136" t="str">
        <f>IFERROR(VLOOKUP(CONCATENATE(G4873,E4873),LOTES!$A$6:$F$1000,6,0),"")</f>
        <v/>
      </c>
      <c r="I4873" s="132" t="str">
        <f t="shared" si="551"/>
        <v/>
      </c>
      <c r="R4873" s="132" t="str">
        <f>IFERROR(VLOOKUP(Q4873,PROVEEDORES!$A$2:$B$100,2,0),"")</f>
        <v/>
      </c>
      <c r="U4873" s="127" t="str">
        <f>IFERROR(VLOOKUP(V4873,TRANSPORTE!$A$4:$B$99,2,0),"")</f>
        <v/>
      </c>
      <c r="Y4873" s="127" t="str">
        <f>IFERROR(VLOOKUP(V4873,TRANSPORTE!$A$4:$C$99,3,0),"")</f>
        <v/>
      </c>
      <c r="Z4873" s="127" t="str">
        <f>IFERROR(VLOOKUP(V4873,TRANSPORTE!$A$4:$D$99,4,0),"")</f>
        <v/>
      </c>
      <c r="AA4873" s="127" t="str">
        <f>IFERROR(VLOOKUP(V4873,TRANSPORTE!$A$4:$E$99,5,0),"")</f>
        <v/>
      </c>
      <c r="AB4873" s="127" t="str">
        <f t="shared" si="546"/>
        <v/>
      </c>
      <c r="AC4873" s="127" t="str">
        <f t="shared" si="552"/>
        <v/>
      </c>
      <c r="AE4873" s="132" t="str">
        <f t="shared" si="550"/>
        <v/>
      </c>
      <c r="AH4873" s="127" t="str">
        <f t="shared" si="549"/>
        <v/>
      </c>
    </row>
    <row r="4874" spans="2:34" x14ac:dyDescent="0.3">
      <c r="B4874" s="127" t="str">
        <f t="shared" si="547"/>
        <v/>
      </c>
      <c r="C4874" s="127" t="str">
        <f t="shared" si="548"/>
        <v/>
      </c>
      <c r="E4874" s="159"/>
      <c r="F4874" s="148" t="str">
        <f>IFERROR(VLOOKUP(CONCATENATE(G4874,E4874),LOTES!$A$6:$D$1002,4,0),"")</f>
        <v/>
      </c>
      <c r="H4874" s="136" t="str">
        <f>IFERROR(VLOOKUP(CONCATENATE(G4874,E4874),LOTES!$A$6:$F$1000,6,0),"")</f>
        <v/>
      </c>
      <c r="I4874" s="132" t="str">
        <f t="shared" si="551"/>
        <v/>
      </c>
      <c r="R4874" s="132" t="str">
        <f>IFERROR(VLOOKUP(Q4874,PROVEEDORES!$A$2:$B$100,2,0),"")</f>
        <v/>
      </c>
      <c r="U4874" s="127" t="str">
        <f>IFERROR(VLOOKUP(V4874,TRANSPORTE!$A$4:$B$99,2,0),"")</f>
        <v/>
      </c>
      <c r="Y4874" s="127" t="str">
        <f>IFERROR(VLOOKUP(V4874,TRANSPORTE!$A$4:$C$99,3,0),"")</f>
        <v/>
      </c>
      <c r="Z4874" s="127" t="str">
        <f>IFERROR(VLOOKUP(V4874,TRANSPORTE!$A$4:$D$99,4,0),"")</f>
        <v/>
      </c>
      <c r="AA4874" s="127" t="str">
        <f>IFERROR(VLOOKUP(V4874,TRANSPORTE!$A$4:$E$99,5,0),"")</f>
        <v/>
      </c>
      <c r="AB4874" s="127" t="str">
        <f t="shared" si="546"/>
        <v/>
      </c>
      <c r="AC4874" s="127" t="str">
        <f t="shared" si="552"/>
        <v/>
      </c>
      <c r="AE4874" s="132" t="str">
        <f t="shared" si="550"/>
        <v/>
      </c>
      <c r="AH4874" s="127" t="str">
        <f t="shared" si="549"/>
        <v/>
      </c>
    </row>
    <row r="4875" spans="2:34" x14ac:dyDescent="0.3">
      <c r="B4875" s="127" t="str">
        <f t="shared" si="547"/>
        <v/>
      </c>
      <c r="C4875" s="127" t="str">
        <f t="shared" si="548"/>
        <v/>
      </c>
      <c r="E4875" s="159"/>
      <c r="F4875" s="148" t="str">
        <f>IFERROR(VLOOKUP(CONCATENATE(G4875,E4875),LOTES!$A$6:$D$1002,4,0),"")</f>
        <v/>
      </c>
      <c r="H4875" s="136" t="str">
        <f>IFERROR(VLOOKUP(CONCATENATE(G4875,E4875),LOTES!$A$6:$F$1000,6,0),"")</f>
        <v/>
      </c>
      <c r="I4875" s="132" t="str">
        <f t="shared" si="551"/>
        <v/>
      </c>
      <c r="R4875" s="132" t="str">
        <f>IFERROR(VLOOKUP(Q4875,PROVEEDORES!$A$2:$B$100,2,0),"")</f>
        <v/>
      </c>
      <c r="U4875" s="127" t="str">
        <f>IFERROR(VLOOKUP(V4875,TRANSPORTE!$A$4:$B$99,2,0),"")</f>
        <v/>
      </c>
      <c r="Y4875" s="127" t="str">
        <f>IFERROR(VLOOKUP(V4875,TRANSPORTE!$A$4:$C$99,3,0),"")</f>
        <v/>
      </c>
      <c r="Z4875" s="127" t="str">
        <f>IFERROR(VLOOKUP(V4875,TRANSPORTE!$A$4:$D$99,4,0),"")</f>
        <v/>
      </c>
      <c r="AA4875" s="127" t="str">
        <f>IFERROR(VLOOKUP(V4875,TRANSPORTE!$A$4:$E$99,5,0),"")</f>
        <v/>
      </c>
      <c r="AB4875" s="127" t="str">
        <f t="shared" ref="AB4875:AB4938" si="553">IF(N4875&lt;&gt;"",IF(A4875&lt;&gt;A4874,1,IF(N4875=N4874,AB4874,AB4874+1)),"")</f>
        <v/>
      </c>
      <c r="AC4875" s="127" t="str">
        <f t="shared" si="552"/>
        <v/>
      </c>
      <c r="AE4875" s="132" t="str">
        <f t="shared" si="550"/>
        <v/>
      </c>
      <c r="AH4875" s="127" t="str">
        <f t="shared" si="549"/>
        <v/>
      </c>
    </row>
    <row r="4876" spans="2:34" x14ac:dyDescent="0.3">
      <c r="B4876" s="127" t="str">
        <f t="shared" si="547"/>
        <v/>
      </c>
      <c r="C4876" s="127" t="str">
        <f t="shared" si="548"/>
        <v/>
      </c>
      <c r="E4876" s="159"/>
      <c r="F4876" s="148" t="str">
        <f>IFERROR(VLOOKUP(CONCATENATE(G4876,E4876),LOTES!$A$6:$D$1002,4,0),"")</f>
        <v/>
      </c>
      <c r="H4876" s="136" t="str">
        <f>IFERROR(VLOOKUP(CONCATENATE(G4876,E4876),LOTES!$A$6:$F$1000,6,0),"")</f>
        <v/>
      </c>
      <c r="I4876" s="132" t="str">
        <f t="shared" si="551"/>
        <v/>
      </c>
      <c r="R4876" s="132" t="str">
        <f>IFERROR(VLOOKUP(Q4876,PROVEEDORES!$A$2:$B$100,2,0),"")</f>
        <v/>
      </c>
      <c r="U4876" s="127" t="str">
        <f>IFERROR(VLOOKUP(V4876,TRANSPORTE!$A$4:$B$99,2,0),"")</f>
        <v/>
      </c>
      <c r="Y4876" s="127" t="str">
        <f>IFERROR(VLOOKUP(V4876,TRANSPORTE!$A$4:$C$99,3,0),"")</f>
        <v/>
      </c>
      <c r="Z4876" s="127" t="str">
        <f>IFERROR(VLOOKUP(V4876,TRANSPORTE!$A$4:$D$99,4,0),"")</f>
        <v/>
      </c>
      <c r="AA4876" s="127" t="str">
        <f>IFERROR(VLOOKUP(V4876,TRANSPORTE!$A$4:$E$99,5,0),"")</f>
        <v/>
      </c>
      <c r="AB4876" s="127" t="str">
        <f t="shared" si="553"/>
        <v/>
      </c>
      <c r="AC4876" s="127" t="str">
        <f t="shared" si="552"/>
        <v/>
      </c>
      <c r="AE4876" s="132" t="str">
        <f t="shared" si="550"/>
        <v/>
      </c>
      <c r="AH4876" s="127" t="str">
        <f t="shared" si="549"/>
        <v/>
      </c>
    </row>
    <row r="4877" spans="2:34" x14ac:dyDescent="0.3">
      <c r="B4877" s="127" t="str">
        <f t="shared" si="547"/>
        <v/>
      </c>
      <c r="C4877" s="127" t="str">
        <f t="shared" si="548"/>
        <v/>
      </c>
      <c r="E4877" s="159"/>
      <c r="F4877" s="148" t="str">
        <f>IFERROR(VLOOKUP(CONCATENATE(G4877,E4877),LOTES!$A$6:$D$1002,4,0),"")</f>
        <v/>
      </c>
      <c r="H4877" s="136" t="str">
        <f>IFERROR(VLOOKUP(CONCATENATE(G4877,E4877),LOTES!$A$6:$F$1000,6,0),"")</f>
        <v/>
      </c>
      <c r="I4877" s="132" t="str">
        <f t="shared" si="551"/>
        <v/>
      </c>
      <c r="R4877" s="132" t="str">
        <f>IFERROR(VLOOKUP(Q4877,PROVEEDORES!$A$2:$B$100,2,0),"")</f>
        <v/>
      </c>
      <c r="U4877" s="127" t="str">
        <f>IFERROR(VLOOKUP(V4877,TRANSPORTE!$A$4:$B$99,2,0),"")</f>
        <v/>
      </c>
      <c r="Y4877" s="127" t="str">
        <f>IFERROR(VLOOKUP(V4877,TRANSPORTE!$A$4:$C$99,3,0),"")</f>
        <v/>
      </c>
      <c r="Z4877" s="127" t="str">
        <f>IFERROR(VLOOKUP(V4877,TRANSPORTE!$A$4:$D$99,4,0),"")</f>
        <v/>
      </c>
      <c r="AA4877" s="127" t="str">
        <f>IFERROR(VLOOKUP(V4877,TRANSPORTE!$A$4:$E$99,5,0),"")</f>
        <v/>
      </c>
      <c r="AB4877" s="127" t="str">
        <f t="shared" si="553"/>
        <v/>
      </c>
      <c r="AC4877" s="127" t="str">
        <f t="shared" si="552"/>
        <v/>
      </c>
      <c r="AE4877" s="132" t="str">
        <f t="shared" si="550"/>
        <v/>
      </c>
      <c r="AH4877" s="127" t="str">
        <f t="shared" si="549"/>
        <v/>
      </c>
    </row>
    <row r="4878" spans="2:34" x14ac:dyDescent="0.3">
      <c r="B4878" s="127" t="str">
        <f t="shared" si="547"/>
        <v/>
      </c>
      <c r="C4878" s="127" t="str">
        <f t="shared" si="548"/>
        <v/>
      </c>
      <c r="E4878" s="159"/>
      <c r="F4878" s="148" t="str">
        <f>IFERROR(VLOOKUP(CONCATENATE(G4878,E4878),LOTES!$A$6:$D$1002,4,0),"")</f>
        <v/>
      </c>
      <c r="H4878" s="136" t="str">
        <f>IFERROR(VLOOKUP(CONCATENATE(G4878,E4878),LOTES!$A$6:$F$1000,6,0),"")</f>
        <v/>
      </c>
      <c r="I4878" s="132" t="str">
        <f t="shared" si="551"/>
        <v/>
      </c>
      <c r="R4878" s="132" t="str">
        <f>IFERROR(VLOOKUP(Q4878,PROVEEDORES!$A$2:$B$100,2,0),"")</f>
        <v/>
      </c>
      <c r="U4878" s="127" t="str">
        <f>IFERROR(VLOOKUP(V4878,TRANSPORTE!$A$4:$B$99,2,0),"")</f>
        <v/>
      </c>
      <c r="Y4878" s="127" t="str">
        <f>IFERROR(VLOOKUP(V4878,TRANSPORTE!$A$4:$C$99,3,0),"")</f>
        <v/>
      </c>
      <c r="Z4878" s="127" t="str">
        <f>IFERROR(VLOOKUP(V4878,TRANSPORTE!$A$4:$D$99,4,0),"")</f>
        <v/>
      </c>
      <c r="AA4878" s="127" t="str">
        <f>IFERROR(VLOOKUP(V4878,TRANSPORTE!$A$4:$E$99,5,0),"")</f>
        <v/>
      </c>
      <c r="AB4878" s="127" t="str">
        <f t="shared" si="553"/>
        <v/>
      </c>
      <c r="AC4878" s="127" t="str">
        <f t="shared" si="552"/>
        <v/>
      </c>
      <c r="AE4878" s="132" t="str">
        <f t="shared" si="550"/>
        <v/>
      </c>
      <c r="AH4878" s="127" t="str">
        <f t="shared" si="549"/>
        <v/>
      </c>
    </row>
    <row r="4879" spans="2:34" x14ac:dyDescent="0.3">
      <c r="B4879" s="127" t="str">
        <f t="shared" si="547"/>
        <v/>
      </c>
      <c r="C4879" s="127" t="str">
        <f t="shared" si="548"/>
        <v/>
      </c>
      <c r="E4879" s="159"/>
      <c r="F4879" s="148" t="str">
        <f>IFERROR(VLOOKUP(CONCATENATE(G4879,E4879),LOTES!$A$6:$D$1002,4,0),"")</f>
        <v/>
      </c>
      <c r="H4879" s="136" t="str">
        <f>IFERROR(VLOOKUP(CONCATENATE(G4879,E4879),LOTES!$A$6:$F$1000,6,0),"")</f>
        <v/>
      </c>
      <c r="I4879" s="132" t="str">
        <f t="shared" si="551"/>
        <v/>
      </c>
      <c r="R4879" s="132" t="str">
        <f>IFERROR(VLOOKUP(Q4879,PROVEEDORES!$A$2:$B$100,2,0),"")</f>
        <v/>
      </c>
      <c r="U4879" s="127" t="str">
        <f>IFERROR(VLOOKUP(V4879,TRANSPORTE!$A$4:$B$99,2,0),"")</f>
        <v/>
      </c>
      <c r="Y4879" s="127" t="str">
        <f>IFERROR(VLOOKUP(V4879,TRANSPORTE!$A$4:$C$99,3,0),"")</f>
        <v/>
      </c>
      <c r="Z4879" s="127" t="str">
        <f>IFERROR(VLOOKUP(V4879,TRANSPORTE!$A$4:$D$99,4,0),"")</f>
        <v/>
      </c>
      <c r="AA4879" s="127" t="str">
        <f>IFERROR(VLOOKUP(V4879,TRANSPORTE!$A$4:$E$99,5,0),"")</f>
        <v/>
      </c>
      <c r="AB4879" s="127" t="str">
        <f t="shared" si="553"/>
        <v/>
      </c>
      <c r="AC4879" s="127" t="str">
        <f t="shared" si="552"/>
        <v/>
      </c>
      <c r="AE4879" s="132" t="str">
        <f t="shared" si="550"/>
        <v/>
      </c>
      <c r="AH4879" s="127" t="str">
        <f t="shared" si="549"/>
        <v/>
      </c>
    </row>
    <row r="4880" spans="2:34" x14ac:dyDescent="0.3">
      <c r="B4880" s="127" t="str">
        <f t="shared" si="547"/>
        <v/>
      </c>
      <c r="C4880" s="127" t="str">
        <f t="shared" si="548"/>
        <v/>
      </c>
      <c r="E4880" s="159"/>
      <c r="F4880" s="148" t="str">
        <f>IFERROR(VLOOKUP(CONCATENATE(G4880,E4880),LOTES!$A$6:$D$1002,4,0),"")</f>
        <v/>
      </c>
      <c r="H4880" s="136" t="str">
        <f>IFERROR(VLOOKUP(CONCATENATE(G4880,E4880),LOTES!$A$6:$F$1000,6,0),"")</f>
        <v/>
      </c>
      <c r="I4880" s="132" t="str">
        <f t="shared" si="551"/>
        <v/>
      </c>
      <c r="R4880" s="132" t="str">
        <f>IFERROR(VLOOKUP(Q4880,PROVEEDORES!$A$2:$B$100,2,0),"")</f>
        <v/>
      </c>
      <c r="U4880" s="127" t="str">
        <f>IFERROR(VLOOKUP(V4880,TRANSPORTE!$A$4:$B$99,2,0),"")</f>
        <v/>
      </c>
      <c r="Y4880" s="127" t="str">
        <f>IFERROR(VLOOKUP(V4880,TRANSPORTE!$A$4:$C$99,3,0),"")</f>
        <v/>
      </c>
      <c r="Z4880" s="127" t="str">
        <f>IFERROR(VLOOKUP(V4880,TRANSPORTE!$A$4:$D$99,4,0),"")</f>
        <v/>
      </c>
      <c r="AA4880" s="127" t="str">
        <f>IFERROR(VLOOKUP(V4880,TRANSPORTE!$A$4:$E$99,5,0),"")</f>
        <v/>
      </c>
      <c r="AB4880" s="127" t="str">
        <f t="shared" si="553"/>
        <v/>
      </c>
      <c r="AC4880" s="127" t="str">
        <f t="shared" si="552"/>
        <v/>
      </c>
      <c r="AE4880" s="132" t="str">
        <f t="shared" si="550"/>
        <v/>
      </c>
      <c r="AH4880" s="127" t="str">
        <f t="shared" si="549"/>
        <v/>
      </c>
    </row>
    <row r="4881" spans="2:34" x14ac:dyDescent="0.3">
      <c r="B4881" s="127" t="str">
        <f t="shared" si="547"/>
        <v/>
      </c>
      <c r="C4881" s="127" t="str">
        <f t="shared" si="548"/>
        <v/>
      </c>
      <c r="E4881" s="159"/>
      <c r="F4881" s="148" t="str">
        <f>IFERROR(VLOOKUP(CONCATENATE(G4881,E4881),LOTES!$A$6:$D$1002,4,0),"")</f>
        <v/>
      </c>
      <c r="H4881" s="136" t="str">
        <f>IFERROR(VLOOKUP(CONCATENATE(G4881,E4881),LOTES!$A$6:$F$1000,6,0),"")</f>
        <v/>
      </c>
      <c r="I4881" s="132" t="str">
        <f t="shared" si="551"/>
        <v/>
      </c>
      <c r="R4881" s="132" t="str">
        <f>IFERROR(VLOOKUP(Q4881,PROVEEDORES!$A$2:$B$100,2,0),"")</f>
        <v/>
      </c>
      <c r="U4881" s="127" t="str">
        <f>IFERROR(VLOOKUP(V4881,TRANSPORTE!$A$4:$B$99,2,0),"")</f>
        <v/>
      </c>
      <c r="Y4881" s="127" t="str">
        <f>IFERROR(VLOOKUP(V4881,TRANSPORTE!$A$4:$C$99,3,0),"")</f>
        <v/>
      </c>
      <c r="Z4881" s="127" t="str">
        <f>IFERROR(VLOOKUP(V4881,TRANSPORTE!$A$4:$D$99,4,0),"")</f>
        <v/>
      </c>
      <c r="AA4881" s="127" t="str">
        <f>IFERROR(VLOOKUP(V4881,TRANSPORTE!$A$4:$E$99,5,0),"")</f>
        <v/>
      </c>
      <c r="AB4881" s="127" t="str">
        <f t="shared" si="553"/>
        <v/>
      </c>
      <c r="AC4881" s="127" t="str">
        <f t="shared" si="552"/>
        <v/>
      </c>
      <c r="AE4881" s="132" t="str">
        <f t="shared" si="550"/>
        <v/>
      </c>
      <c r="AH4881" s="127" t="str">
        <f t="shared" si="549"/>
        <v/>
      </c>
    </row>
    <row r="4882" spans="2:34" x14ac:dyDescent="0.3">
      <c r="B4882" s="127" t="str">
        <f t="shared" si="547"/>
        <v/>
      </c>
      <c r="C4882" s="127" t="str">
        <f t="shared" si="548"/>
        <v/>
      </c>
      <c r="E4882" s="159"/>
      <c r="F4882" s="148" t="str">
        <f>IFERROR(VLOOKUP(CONCATENATE(G4882,E4882),LOTES!$A$6:$D$1002,4,0),"")</f>
        <v/>
      </c>
      <c r="H4882" s="136" t="str">
        <f>IFERROR(VLOOKUP(CONCATENATE(G4882,E4882),LOTES!$A$6:$F$1000,6,0),"")</f>
        <v/>
      </c>
      <c r="I4882" s="132" t="str">
        <f t="shared" si="551"/>
        <v/>
      </c>
      <c r="R4882" s="132" t="str">
        <f>IFERROR(VLOOKUP(Q4882,PROVEEDORES!$A$2:$B$100,2,0),"")</f>
        <v/>
      </c>
      <c r="U4882" s="127" t="str">
        <f>IFERROR(VLOOKUP(V4882,TRANSPORTE!$A$4:$B$99,2,0),"")</f>
        <v/>
      </c>
      <c r="Y4882" s="127" t="str">
        <f>IFERROR(VLOOKUP(V4882,TRANSPORTE!$A$4:$C$99,3,0),"")</f>
        <v/>
      </c>
      <c r="Z4882" s="127" t="str">
        <f>IFERROR(VLOOKUP(V4882,TRANSPORTE!$A$4:$D$99,4,0),"")</f>
        <v/>
      </c>
      <c r="AA4882" s="127" t="str">
        <f>IFERROR(VLOOKUP(V4882,TRANSPORTE!$A$4:$E$99,5,0),"")</f>
        <v/>
      </c>
      <c r="AB4882" s="127" t="str">
        <f t="shared" si="553"/>
        <v/>
      </c>
      <c r="AC4882" s="127" t="str">
        <f t="shared" si="552"/>
        <v/>
      </c>
      <c r="AE4882" s="132" t="str">
        <f t="shared" si="550"/>
        <v/>
      </c>
      <c r="AH4882" s="127" t="str">
        <f t="shared" si="549"/>
        <v/>
      </c>
    </row>
    <row r="4883" spans="2:34" x14ac:dyDescent="0.3">
      <c r="B4883" s="127" t="str">
        <f t="shared" si="547"/>
        <v/>
      </c>
      <c r="C4883" s="127" t="str">
        <f t="shared" si="548"/>
        <v/>
      </c>
      <c r="E4883" s="159"/>
      <c r="F4883" s="148" t="str">
        <f>IFERROR(VLOOKUP(CONCATENATE(G4883,E4883),LOTES!$A$6:$D$1002,4,0),"")</f>
        <v/>
      </c>
      <c r="H4883" s="136" t="str">
        <f>IFERROR(VLOOKUP(CONCATENATE(G4883,E4883),LOTES!$A$6:$F$1000,6,0),"")</f>
        <v/>
      </c>
      <c r="I4883" s="132" t="str">
        <f t="shared" si="551"/>
        <v/>
      </c>
      <c r="R4883" s="132" t="str">
        <f>IFERROR(VLOOKUP(Q4883,PROVEEDORES!$A$2:$B$100,2,0),"")</f>
        <v/>
      </c>
      <c r="U4883" s="127" t="str">
        <f>IFERROR(VLOOKUP(V4883,TRANSPORTE!$A$4:$B$99,2,0),"")</f>
        <v/>
      </c>
      <c r="Y4883" s="127" t="str">
        <f>IFERROR(VLOOKUP(V4883,TRANSPORTE!$A$4:$C$99,3,0),"")</f>
        <v/>
      </c>
      <c r="Z4883" s="127" t="str">
        <f>IFERROR(VLOOKUP(V4883,TRANSPORTE!$A$4:$D$99,4,0),"")</f>
        <v/>
      </c>
      <c r="AA4883" s="127" t="str">
        <f>IFERROR(VLOOKUP(V4883,TRANSPORTE!$A$4:$E$99,5,0),"")</f>
        <v/>
      </c>
      <c r="AB4883" s="127" t="str">
        <f t="shared" si="553"/>
        <v/>
      </c>
      <c r="AC4883" s="127" t="str">
        <f t="shared" si="552"/>
        <v/>
      </c>
      <c r="AE4883" s="132" t="str">
        <f t="shared" si="550"/>
        <v/>
      </c>
      <c r="AH4883" s="127" t="str">
        <f t="shared" si="549"/>
        <v/>
      </c>
    </row>
    <row r="4884" spans="2:34" x14ac:dyDescent="0.3">
      <c r="B4884" s="127" t="str">
        <f t="shared" si="547"/>
        <v/>
      </c>
      <c r="C4884" s="127" t="str">
        <f t="shared" si="548"/>
        <v/>
      </c>
      <c r="E4884" s="159"/>
      <c r="F4884" s="148" t="str">
        <f>IFERROR(VLOOKUP(CONCATENATE(G4884,E4884),LOTES!$A$6:$D$1002,4,0),"")</f>
        <v/>
      </c>
      <c r="H4884" s="136" t="str">
        <f>IFERROR(VLOOKUP(CONCATENATE(G4884,E4884),LOTES!$A$6:$F$1000,6,0),"")</f>
        <v/>
      </c>
      <c r="I4884" s="132" t="str">
        <f t="shared" si="551"/>
        <v/>
      </c>
      <c r="R4884" s="132" t="str">
        <f>IFERROR(VLOOKUP(Q4884,PROVEEDORES!$A$2:$B$100,2,0),"")</f>
        <v/>
      </c>
      <c r="U4884" s="127" t="str">
        <f>IFERROR(VLOOKUP(V4884,TRANSPORTE!$A$4:$B$99,2,0),"")</f>
        <v/>
      </c>
      <c r="Y4884" s="127" t="str">
        <f>IFERROR(VLOOKUP(V4884,TRANSPORTE!$A$4:$C$99,3,0),"")</f>
        <v/>
      </c>
      <c r="Z4884" s="127" t="str">
        <f>IFERROR(VLOOKUP(V4884,TRANSPORTE!$A$4:$D$99,4,0),"")</f>
        <v/>
      </c>
      <c r="AA4884" s="127" t="str">
        <f>IFERROR(VLOOKUP(V4884,TRANSPORTE!$A$4:$E$99,5,0),"")</f>
        <v/>
      </c>
      <c r="AB4884" s="127" t="str">
        <f t="shared" si="553"/>
        <v/>
      </c>
      <c r="AC4884" s="127" t="str">
        <f t="shared" si="552"/>
        <v/>
      </c>
      <c r="AE4884" s="132" t="str">
        <f t="shared" si="550"/>
        <v/>
      </c>
      <c r="AH4884" s="127" t="str">
        <f t="shared" si="549"/>
        <v/>
      </c>
    </row>
    <row r="4885" spans="2:34" x14ac:dyDescent="0.3">
      <c r="B4885" s="127" t="str">
        <f t="shared" si="547"/>
        <v/>
      </c>
      <c r="C4885" s="127" t="str">
        <f t="shared" si="548"/>
        <v/>
      </c>
      <c r="E4885" s="159"/>
      <c r="F4885" s="148" t="str">
        <f>IFERROR(VLOOKUP(CONCATENATE(G4885,E4885),LOTES!$A$6:$D$1002,4,0),"")</f>
        <v/>
      </c>
      <c r="H4885" s="136" t="str">
        <f>IFERROR(VLOOKUP(CONCATENATE(G4885,E4885),LOTES!$A$6:$F$1000,6,0),"")</f>
        <v/>
      </c>
      <c r="I4885" s="132" t="str">
        <f t="shared" si="551"/>
        <v/>
      </c>
      <c r="R4885" s="132" t="str">
        <f>IFERROR(VLOOKUP(Q4885,PROVEEDORES!$A$2:$B$100,2,0),"")</f>
        <v/>
      </c>
      <c r="U4885" s="127" t="str">
        <f>IFERROR(VLOOKUP(V4885,TRANSPORTE!$A$4:$B$99,2,0),"")</f>
        <v/>
      </c>
      <c r="Y4885" s="127" t="str">
        <f>IFERROR(VLOOKUP(V4885,TRANSPORTE!$A$4:$C$99,3,0),"")</f>
        <v/>
      </c>
      <c r="Z4885" s="127" t="str">
        <f>IFERROR(VLOOKUP(V4885,TRANSPORTE!$A$4:$D$99,4,0),"")</f>
        <v/>
      </c>
      <c r="AA4885" s="127" t="str">
        <f>IFERROR(VLOOKUP(V4885,TRANSPORTE!$A$4:$E$99,5,0),"")</f>
        <v/>
      </c>
      <c r="AB4885" s="127" t="str">
        <f t="shared" si="553"/>
        <v/>
      </c>
      <c r="AC4885" s="127" t="str">
        <f t="shared" si="552"/>
        <v/>
      </c>
      <c r="AE4885" s="132" t="str">
        <f t="shared" si="550"/>
        <v/>
      </c>
      <c r="AH4885" s="127" t="str">
        <f t="shared" si="549"/>
        <v/>
      </c>
    </row>
    <row r="4886" spans="2:34" x14ac:dyDescent="0.3">
      <c r="B4886" s="127" t="str">
        <f t="shared" si="547"/>
        <v/>
      </c>
      <c r="C4886" s="127" t="str">
        <f t="shared" si="548"/>
        <v/>
      </c>
      <c r="E4886" s="159"/>
      <c r="F4886" s="148" t="str">
        <f>IFERROR(VLOOKUP(CONCATENATE(G4886,E4886),LOTES!$A$6:$D$1002,4,0),"")</f>
        <v/>
      </c>
      <c r="H4886" s="136" t="str">
        <f>IFERROR(VLOOKUP(CONCATENATE(G4886,E4886),LOTES!$A$6:$F$1000,6,0),"")</f>
        <v/>
      </c>
      <c r="I4886" s="132" t="str">
        <f t="shared" si="551"/>
        <v/>
      </c>
      <c r="R4886" s="132" t="str">
        <f>IFERROR(VLOOKUP(Q4886,PROVEEDORES!$A$2:$B$100,2,0),"")</f>
        <v/>
      </c>
      <c r="U4886" s="127" t="str">
        <f>IFERROR(VLOOKUP(V4886,TRANSPORTE!$A$4:$B$99,2,0),"")</f>
        <v/>
      </c>
      <c r="Y4886" s="127" t="str">
        <f>IFERROR(VLOOKUP(V4886,TRANSPORTE!$A$4:$C$99,3,0),"")</f>
        <v/>
      </c>
      <c r="Z4886" s="127" t="str">
        <f>IFERROR(VLOOKUP(V4886,TRANSPORTE!$A$4:$D$99,4,0),"")</f>
        <v/>
      </c>
      <c r="AA4886" s="127" t="str">
        <f>IFERROR(VLOOKUP(V4886,TRANSPORTE!$A$4:$E$99,5,0),"")</f>
        <v/>
      </c>
      <c r="AB4886" s="127" t="str">
        <f t="shared" si="553"/>
        <v/>
      </c>
      <c r="AC4886" s="127" t="str">
        <f t="shared" si="552"/>
        <v/>
      </c>
      <c r="AE4886" s="132" t="str">
        <f t="shared" si="550"/>
        <v/>
      </c>
      <c r="AH4886" s="127" t="str">
        <f t="shared" si="549"/>
        <v/>
      </c>
    </row>
    <row r="4887" spans="2:34" x14ac:dyDescent="0.3">
      <c r="B4887" s="127" t="str">
        <f t="shared" si="547"/>
        <v/>
      </c>
      <c r="C4887" s="127" t="str">
        <f t="shared" si="548"/>
        <v/>
      </c>
      <c r="E4887" s="159"/>
      <c r="F4887" s="148" t="str">
        <f>IFERROR(VLOOKUP(CONCATENATE(G4887,E4887),LOTES!$A$6:$D$1002,4,0),"")</f>
        <v/>
      </c>
      <c r="H4887" s="136" t="str">
        <f>IFERROR(VLOOKUP(CONCATENATE(G4887,E4887),LOTES!$A$6:$F$1000,6,0),"")</f>
        <v/>
      </c>
      <c r="I4887" s="132" t="str">
        <f t="shared" si="551"/>
        <v/>
      </c>
      <c r="R4887" s="132" t="str">
        <f>IFERROR(VLOOKUP(Q4887,PROVEEDORES!$A$2:$B$100,2,0),"")</f>
        <v/>
      </c>
      <c r="U4887" s="127" t="str">
        <f>IFERROR(VLOOKUP(V4887,TRANSPORTE!$A$4:$B$99,2,0),"")</f>
        <v/>
      </c>
      <c r="Y4887" s="127" t="str">
        <f>IFERROR(VLOOKUP(V4887,TRANSPORTE!$A$4:$C$99,3,0),"")</f>
        <v/>
      </c>
      <c r="Z4887" s="127" t="str">
        <f>IFERROR(VLOOKUP(V4887,TRANSPORTE!$A$4:$D$99,4,0),"")</f>
        <v/>
      </c>
      <c r="AA4887" s="127" t="str">
        <f>IFERROR(VLOOKUP(V4887,TRANSPORTE!$A$4:$E$99,5,0),"")</f>
        <v/>
      </c>
      <c r="AB4887" s="127" t="str">
        <f t="shared" si="553"/>
        <v/>
      </c>
      <c r="AC4887" s="127" t="str">
        <f t="shared" si="552"/>
        <v/>
      </c>
      <c r="AE4887" s="132" t="str">
        <f t="shared" si="550"/>
        <v/>
      </c>
      <c r="AH4887" s="127" t="str">
        <f t="shared" si="549"/>
        <v/>
      </c>
    </row>
    <row r="4888" spans="2:34" x14ac:dyDescent="0.3">
      <c r="B4888" s="127" t="str">
        <f t="shared" si="547"/>
        <v/>
      </c>
      <c r="C4888" s="127" t="str">
        <f t="shared" si="548"/>
        <v/>
      </c>
      <c r="E4888" s="159"/>
      <c r="F4888" s="148" t="str">
        <f>IFERROR(VLOOKUP(CONCATENATE(G4888,E4888),LOTES!$A$6:$D$1002,4,0),"")</f>
        <v/>
      </c>
      <c r="H4888" s="136" t="str">
        <f>IFERROR(VLOOKUP(CONCATENATE(G4888,E4888),LOTES!$A$6:$F$1000,6,0),"")</f>
        <v/>
      </c>
      <c r="I4888" s="132" t="str">
        <f t="shared" si="551"/>
        <v/>
      </c>
      <c r="R4888" s="132" t="str">
        <f>IFERROR(VLOOKUP(Q4888,PROVEEDORES!$A$2:$B$100,2,0),"")</f>
        <v/>
      </c>
      <c r="U4888" s="127" t="str">
        <f>IFERROR(VLOOKUP(V4888,TRANSPORTE!$A$4:$B$99,2,0),"")</f>
        <v/>
      </c>
      <c r="Y4888" s="127" t="str">
        <f>IFERROR(VLOOKUP(V4888,TRANSPORTE!$A$4:$C$99,3,0),"")</f>
        <v/>
      </c>
      <c r="Z4888" s="127" t="str">
        <f>IFERROR(VLOOKUP(V4888,TRANSPORTE!$A$4:$D$99,4,0),"")</f>
        <v/>
      </c>
      <c r="AA4888" s="127" t="str">
        <f>IFERROR(VLOOKUP(V4888,TRANSPORTE!$A$4:$E$99,5,0),"")</f>
        <v/>
      </c>
      <c r="AB4888" s="127" t="str">
        <f t="shared" si="553"/>
        <v/>
      </c>
      <c r="AC4888" s="127" t="str">
        <f t="shared" si="552"/>
        <v/>
      </c>
      <c r="AE4888" s="132" t="str">
        <f t="shared" si="550"/>
        <v/>
      </c>
      <c r="AH4888" s="127" t="str">
        <f t="shared" si="549"/>
        <v/>
      </c>
    </row>
    <row r="4889" spans="2:34" x14ac:dyDescent="0.3">
      <c r="B4889" s="127" t="str">
        <f t="shared" si="547"/>
        <v/>
      </c>
      <c r="C4889" s="127" t="str">
        <f t="shared" si="548"/>
        <v/>
      </c>
      <c r="E4889" s="159"/>
      <c r="F4889" s="148" t="str">
        <f>IFERROR(VLOOKUP(CONCATENATE(G4889,E4889),LOTES!$A$6:$D$1002,4,0),"")</f>
        <v/>
      </c>
      <c r="H4889" s="136" t="str">
        <f>IFERROR(VLOOKUP(CONCATENATE(G4889,E4889),LOTES!$A$6:$F$1000,6,0),"")</f>
        <v/>
      </c>
      <c r="I4889" s="132" t="str">
        <f t="shared" si="551"/>
        <v/>
      </c>
      <c r="R4889" s="132" t="str">
        <f>IFERROR(VLOOKUP(Q4889,PROVEEDORES!$A$2:$B$100,2,0),"")</f>
        <v/>
      </c>
      <c r="U4889" s="127" t="str">
        <f>IFERROR(VLOOKUP(V4889,TRANSPORTE!$A$4:$B$99,2,0),"")</f>
        <v/>
      </c>
      <c r="Y4889" s="127" t="str">
        <f>IFERROR(VLOOKUP(V4889,TRANSPORTE!$A$4:$C$99,3,0),"")</f>
        <v/>
      </c>
      <c r="Z4889" s="127" t="str">
        <f>IFERROR(VLOOKUP(V4889,TRANSPORTE!$A$4:$D$99,4,0),"")</f>
        <v/>
      </c>
      <c r="AA4889" s="127" t="str">
        <f>IFERROR(VLOOKUP(V4889,TRANSPORTE!$A$4:$E$99,5,0),"")</f>
        <v/>
      </c>
      <c r="AB4889" s="127" t="str">
        <f t="shared" si="553"/>
        <v/>
      </c>
      <c r="AC4889" s="127" t="str">
        <f t="shared" si="552"/>
        <v/>
      </c>
      <c r="AE4889" s="132" t="str">
        <f t="shared" si="550"/>
        <v/>
      </c>
      <c r="AH4889" s="127" t="str">
        <f t="shared" si="549"/>
        <v/>
      </c>
    </row>
    <row r="4890" spans="2:34" x14ac:dyDescent="0.3">
      <c r="B4890" s="127" t="str">
        <f t="shared" si="547"/>
        <v/>
      </c>
      <c r="C4890" s="127" t="str">
        <f t="shared" si="548"/>
        <v/>
      </c>
      <c r="E4890" s="159"/>
      <c r="F4890" s="148" t="str">
        <f>IFERROR(VLOOKUP(CONCATENATE(G4890,E4890),LOTES!$A$6:$D$1002,4,0),"")</f>
        <v/>
      </c>
      <c r="H4890" s="136" t="str">
        <f>IFERROR(VLOOKUP(CONCATENATE(G4890,E4890),LOTES!$A$6:$F$1000,6,0),"")</f>
        <v/>
      </c>
      <c r="I4890" s="132" t="str">
        <f t="shared" si="551"/>
        <v/>
      </c>
      <c r="R4890" s="132" t="str">
        <f>IFERROR(VLOOKUP(Q4890,PROVEEDORES!$A$2:$B$100,2,0),"")</f>
        <v/>
      </c>
      <c r="U4890" s="127" t="str">
        <f>IFERROR(VLOOKUP(V4890,TRANSPORTE!$A$4:$B$99,2,0),"")</f>
        <v/>
      </c>
      <c r="Y4890" s="127" t="str">
        <f>IFERROR(VLOOKUP(V4890,TRANSPORTE!$A$4:$C$99,3,0),"")</f>
        <v/>
      </c>
      <c r="Z4890" s="127" t="str">
        <f>IFERROR(VLOOKUP(V4890,TRANSPORTE!$A$4:$D$99,4,0),"")</f>
        <v/>
      </c>
      <c r="AA4890" s="127" t="str">
        <f>IFERROR(VLOOKUP(V4890,TRANSPORTE!$A$4:$E$99,5,0),"")</f>
        <v/>
      </c>
      <c r="AB4890" s="127" t="str">
        <f t="shared" si="553"/>
        <v/>
      </c>
      <c r="AC4890" s="127" t="str">
        <f t="shared" si="552"/>
        <v/>
      </c>
      <c r="AE4890" s="132" t="str">
        <f t="shared" si="550"/>
        <v/>
      </c>
      <c r="AH4890" s="127" t="str">
        <f t="shared" si="549"/>
        <v/>
      </c>
    </row>
    <row r="4891" spans="2:34" x14ac:dyDescent="0.3">
      <c r="B4891" s="127" t="str">
        <f t="shared" si="547"/>
        <v/>
      </c>
      <c r="C4891" s="127" t="str">
        <f t="shared" si="548"/>
        <v/>
      </c>
      <c r="E4891" s="159"/>
      <c r="F4891" s="148" t="str">
        <f>IFERROR(VLOOKUP(CONCATENATE(G4891,E4891),LOTES!$A$6:$D$1002,4,0),"")</f>
        <v/>
      </c>
      <c r="H4891" s="136" t="str">
        <f>IFERROR(VLOOKUP(CONCATENATE(G4891,E4891),LOTES!$A$6:$F$1000,6,0),"")</f>
        <v/>
      </c>
      <c r="I4891" s="132" t="str">
        <f t="shared" si="551"/>
        <v/>
      </c>
      <c r="R4891" s="132" t="str">
        <f>IFERROR(VLOOKUP(Q4891,PROVEEDORES!$A$2:$B$100,2,0),"")</f>
        <v/>
      </c>
      <c r="U4891" s="127" t="str">
        <f>IFERROR(VLOOKUP(V4891,TRANSPORTE!$A$4:$B$99,2,0),"")</f>
        <v/>
      </c>
      <c r="Y4891" s="127" t="str">
        <f>IFERROR(VLOOKUP(V4891,TRANSPORTE!$A$4:$C$99,3,0),"")</f>
        <v/>
      </c>
      <c r="Z4891" s="127" t="str">
        <f>IFERROR(VLOOKUP(V4891,TRANSPORTE!$A$4:$D$99,4,0),"")</f>
        <v/>
      </c>
      <c r="AA4891" s="127" t="str">
        <f>IFERROR(VLOOKUP(V4891,TRANSPORTE!$A$4:$E$99,5,0),"")</f>
        <v/>
      </c>
      <c r="AB4891" s="127" t="str">
        <f t="shared" si="553"/>
        <v/>
      </c>
      <c r="AC4891" s="127" t="str">
        <f t="shared" si="552"/>
        <v/>
      </c>
      <c r="AE4891" s="132" t="str">
        <f t="shared" si="550"/>
        <v/>
      </c>
      <c r="AH4891" s="127" t="str">
        <f t="shared" si="549"/>
        <v/>
      </c>
    </row>
    <row r="4892" spans="2:34" x14ac:dyDescent="0.3">
      <c r="B4892" s="127" t="str">
        <f t="shared" si="547"/>
        <v/>
      </c>
      <c r="C4892" s="127" t="str">
        <f t="shared" si="548"/>
        <v/>
      </c>
      <c r="E4892" s="159"/>
      <c r="F4892" s="148" t="str">
        <f>IFERROR(VLOOKUP(CONCATENATE(G4892,E4892),LOTES!$A$6:$D$1002,4,0),"")</f>
        <v/>
      </c>
      <c r="H4892" s="136" t="str">
        <f>IFERROR(VLOOKUP(CONCATENATE(G4892,E4892),LOTES!$A$6:$F$1000,6,0),"")</f>
        <v/>
      </c>
      <c r="I4892" s="132" t="str">
        <f t="shared" si="551"/>
        <v/>
      </c>
      <c r="R4892" s="132" t="str">
        <f>IFERROR(VLOOKUP(Q4892,PROVEEDORES!$A$2:$B$100,2,0),"")</f>
        <v/>
      </c>
      <c r="U4892" s="127" t="str">
        <f>IFERROR(VLOOKUP(V4892,TRANSPORTE!$A$4:$B$99,2,0),"")</f>
        <v/>
      </c>
      <c r="Y4892" s="127" t="str">
        <f>IFERROR(VLOOKUP(V4892,TRANSPORTE!$A$4:$C$99,3,0),"")</f>
        <v/>
      </c>
      <c r="Z4892" s="127" t="str">
        <f>IFERROR(VLOOKUP(V4892,TRANSPORTE!$A$4:$D$99,4,0),"")</f>
        <v/>
      </c>
      <c r="AA4892" s="127" t="str">
        <f>IFERROR(VLOOKUP(V4892,TRANSPORTE!$A$4:$E$99,5,0),"")</f>
        <v/>
      </c>
      <c r="AB4892" s="127" t="str">
        <f t="shared" si="553"/>
        <v/>
      </c>
      <c r="AC4892" s="127" t="str">
        <f t="shared" si="552"/>
        <v/>
      </c>
      <c r="AE4892" s="132" t="str">
        <f t="shared" si="550"/>
        <v/>
      </c>
      <c r="AH4892" s="127" t="str">
        <f t="shared" si="549"/>
        <v/>
      </c>
    </row>
    <row r="4893" spans="2:34" x14ac:dyDescent="0.3">
      <c r="B4893" s="127" t="str">
        <f t="shared" si="547"/>
        <v/>
      </c>
      <c r="C4893" s="127" t="str">
        <f t="shared" si="548"/>
        <v/>
      </c>
      <c r="E4893" s="159"/>
      <c r="F4893" s="148" t="str">
        <f>IFERROR(VLOOKUP(CONCATENATE(G4893,E4893),LOTES!$A$6:$D$1002,4,0),"")</f>
        <v/>
      </c>
      <c r="H4893" s="136" t="str">
        <f>IFERROR(VLOOKUP(CONCATENATE(G4893,E4893),LOTES!$A$6:$F$1000,6,0),"")</f>
        <v/>
      </c>
      <c r="I4893" s="132" t="str">
        <f t="shared" si="551"/>
        <v/>
      </c>
      <c r="R4893" s="132" t="str">
        <f>IFERROR(VLOOKUP(Q4893,PROVEEDORES!$A$2:$B$100,2,0),"")</f>
        <v/>
      </c>
      <c r="U4893" s="127" t="str">
        <f>IFERROR(VLOOKUP(V4893,TRANSPORTE!$A$4:$B$99,2,0),"")</f>
        <v/>
      </c>
      <c r="Y4893" s="127" t="str">
        <f>IFERROR(VLOOKUP(V4893,TRANSPORTE!$A$4:$C$99,3,0),"")</f>
        <v/>
      </c>
      <c r="Z4893" s="127" t="str">
        <f>IFERROR(VLOOKUP(V4893,TRANSPORTE!$A$4:$D$99,4,0),"")</f>
        <v/>
      </c>
      <c r="AA4893" s="127" t="str">
        <f>IFERROR(VLOOKUP(V4893,TRANSPORTE!$A$4:$E$99,5,0),"")</f>
        <v/>
      </c>
      <c r="AB4893" s="127" t="str">
        <f t="shared" si="553"/>
        <v/>
      </c>
      <c r="AC4893" s="127" t="str">
        <f t="shared" si="552"/>
        <v/>
      </c>
      <c r="AE4893" s="132" t="str">
        <f t="shared" si="550"/>
        <v/>
      </c>
      <c r="AH4893" s="127" t="str">
        <f t="shared" si="549"/>
        <v/>
      </c>
    </row>
    <row r="4894" spans="2:34" x14ac:dyDescent="0.3">
      <c r="B4894" s="127" t="str">
        <f t="shared" si="547"/>
        <v/>
      </c>
      <c r="C4894" s="127" t="str">
        <f t="shared" si="548"/>
        <v/>
      </c>
      <c r="E4894" s="159"/>
      <c r="F4894" s="148" t="str">
        <f>IFERROR(VLOOKUP(CONCATENATE(G4894,E4894),LOTES!$A$6:$D$1002,4,0),"")</f>
        <v/>
      </c>
      <c r="H4894" s="136" t="str">
        <f>IFERROR(VLOOKUP(CONCATENATE(G4894,E4894),LOTES!$A$6:$F$1000,6,0),"")</f>
        <v/>
      </c>
      <c r="I4894" s="132" t="str">
        <f t="shared" si="551"/>
        <v/>
      </c>
      <c r="R4894" s="132" t="str">
        <f>IFERROR(VLOOKUP(Q4894,PROVEEDORES!$A$2:$B$100,2,0),"")</f>
        <v/>
      </c>
      <c r="U4894" s="127" t="str">
        <f>IFERROR(VLOOKUP(V4894,TRANSPORTE!$A$4:$B$99,2,0),"")</f>
        <v/>
      </c>
      <c r="Y4894" s="127" t="str">
        <f>IFERROR(VLOOKUP(V4894,TRANSPORTE!$A$4:$C$99,3,0),"")</f>
        <v/>
      </c>
      <c r="Z4894" s="127" t="str">
        <f>IFERROR(VLOOKUP(V4894,TRANSPORTE!$A$4:$D$99,4,0),"")</f>
        <v/>
      </c>
      <c r="AA4894" s="127" t="str">
        <f>IFERROR(VLOOKUP(V4894,TRANSPORTE!$A$4:$E$99,5,0),"")</f>
        <v/>
      </c>
      <c r="AB4894" s="127" t="str">
        <f t="shared" si="553"/>
        <v/>
      </c>
      <c r="AC4894" s="127" t="str">
        <f t="shared" si="552"/>
        <v/>
      </c>
      <c r="AE4894" s="132" t="str">
        <f t="shared" si="550"/>
        <v/>
      </c>
      <c r="AH4894" s="127" t="str">
        <f t="shared" si="549"/>
        <v/>
      </c>
    </row>
    <row r="4895" spans="2:34" x14ac:dyDescent="0.3">
      <c r="B4895" s="127" t="str">
        <f t="shared" si="547"/>
        <v/>
      </c>
      <c r="C4895" s="127" t="str">
        <f t="shared" si="548"/>
        <v/>
      </c>
      <c r="E4895" s="159"/>
      <c r="F4895" s="148" t="str">
        <f>IFERROR(VLOOKUP(CONCATENATE(G4895,E4895),LOTES!$A$6:$D$1002,4,0),"")</f>
        <v/>
      </c>
      <c r="H4895" s="136" t="str">
        <f>IFERROR(VLOOKUP(CONCATENATE(G4895,E4895),LOTES!$A$6:$F$1000,6,0),"")</f>
        <v/>
      </c>
      <c r="I4895" s="132" t="str">
        <f t="shared" si="551"/>
        <v/>
      </c>
      <c r="R4895" s="132" t="str">
        <f>IFERROR(VLOOKUP(Q4895,PROVEEDORES!$A$2:$B$100,2,0),"")</f>
        <v/>
      </c>
      <c r="U4895" s="127" t="str">
        <f>IFERROR(VLOOKUP(V4895,TRANSPORTE!$A$4:$B$99,2,0),"")</f>
        <v/>
      </c>
      <c r="Y4895" s="127" t="str">
        <f>IFERROR(VLOOKUP(V4895,TRANSPORTE!$A$4:$C$99,3,0),"")</f>
        <v/>
      </c>
      <c r="Z4895" s="127" t="str">
        <f>IFERROR(VLOOKUP(V4895,TRANSPORTE!$A$4:$D$99,4,0),"")</f>
        <v/>
      </c>
      <c r="AA4895" s="127" t="str">
        <f>IFERROR(VLOOKUP(V4895,TRANSPORTE!$A$4:$E$99,5,0),"")</f>
        <v/>
      </c>
      <c r="AB4895" s="127" t="str">
        <f t="shared" si="553"/>
        <v/>
      </c>
      <c r="AC4895" s="127" t="str">
        <f t="shared" si="552"/>
        <v/>
      </c>
      <c r="AE4895" s="132" t="str">
        <f t="shared" si="550"/>
        <v/>
      </c>
      <c r="AH4895" s="127" t="str">
        <f t="shared" si="549"/>
        <v/>
      </c>
    </row>
    <row r="4896" spans="2:34" x14ac:dyDescent="0.3">
      <c r="B4896" s="127" t="str">
        <f t="shared" si="547"/>
        <v/>
      </c>
      <c r="C4896" s="127" t="str">
        <f t="shared" si="548"/>
        <v/>
      </c>
      <c r="E4896" s="159"/>
      <c r="F4896" s="148" t="str">
        <f>IFERROR(VLOOKUP(CONCATENATE(G4896,E4896),LOTES!$A$6:$D$1002,4,0),"")</f>
        <v/>
      </c>
      <c r="H4896" s="136" t="str">
        <f>IFERROR(VLOOKUP(CONCATENATE(G4896,E4896),LOTES!$A$6:$F$1000,6,0),"")</f>
        <v/>
      </c>
      <c r="I4896" s="132" t="str">
        <f t="shared" si="551"/>
        <v/>
      </c>
      <c r="R4896" s="132" t="str">
        <f>IFERROR(VLOOKUP(Q4896,PROVEEDORES!$A$2:$B$100,2,0),"")</f>
        <v/>
      </c>
      <c r="U4896" s="127" t="str">
        <f>IFERROR(VLOOKUP(V4896,TRANSPORTE!$A$4:$B$99,2,0),"")</f>
        <v/>
      </c>
      <c r="Y4896" s="127" t="str">
        <f>IFERROR(VLOOKUP(V4896,TRANSPORTE!$A$4:$C$99,3,0),"")</f>
        <v/>
      </c>
      <c r="Z4896" s="127" t="str">
        <f>IFERROR(VLOOKUP(V4896,TRANSPORTE!$A$4:$D$99,4,0),"")</f>
        <v/>
      </c>
      <c r="AA4896" s="127" t="str">
        <f>IFERROR(VLOOKUP(V4896,TRANSPORTE!$A$4:$E$99,5,0),"")</f>
        <v/>
      </c>
      <c r="AB4896" s="127" t="str">
        <f t="shared" si="553"/>
        <v/>
      </c>
      <c r="AC4896" s="127" t="str">
        <f t="shared" si="552"/>
        <v/>
      </c>
      <c r="AE4896" s="132" t="str">
        <f t="shared" si="550"/>
        <v/>
      </c>
      <c r="AH4896" s="127" t="str">
        <f t="shared" si="549"/>
        <v/>
      </c>
    </row>
    <row r="4897" spans="2:34" x14ac:dyDescent="0.3">
      <c r="B4897" s="127" t="str">
        <f t="shared" si="547"/>
        <v/>
      </c>
      <c r="C4897" s="127" t="str">
        <f t="shared" si="548"/>
        <v/>
      </c>
      <c r="E4897" s="159"/>
      <c r="F4897" s="148" t="str">
        <f>IFERROR(VLOOKUP(CONCATENATE(G4897,E4897),LOTES!$A$6:$D$1002,4,0),"")</f>
        <v/>
      </c>
      <c r="H4897" s="136" t="str">
        <f>IFERROR(VLOOKUP(CONCATENATE(G4897,E4897),LOTES!$A$6:$F$1000,6,0),"")</f>
        <v/>
      </c>
      <c r="I4897" s="132" t="str">
        <f t="shared" si="551"/>
        <v/>
      </c>
      <c r="R4897" s="132" t="str">
        <f>IFERROR(VLOOKUP(Q4897,PROVEEDORES!$A$2:$B$100,2,0),"")</f>
        <v/>
      </c>
      <c r="U4897" s="127" t="str">
        <f>IFERROR(VLOOKUP(V4897,TRANSPORTE!$A$4:$B$99,2,0),"")</f>
        <v/>
      </c>
      <c r="Y4897" s="127" t="str">
        <f>IFERROR(VLOOKUP(V4897,TRANSPORTE!$A$4:$C$99,3,0),"")</f>
        <v/>
      </c>
      <c r="Z4897" s="127" t="str">
        <f>IFERROR(VLOOKUP(V4897,TRANSPORTE!$A$4:$D$99,4,0),"")</f>
        <v/>
      </c>
      <c r="AA4897" s="127" t="str">
        <f>IFERROR(VLOOKUP(V4897,TRANSPORTE!$A$4:$E$99,5,0),"")</f>
        <v/>
      </c>
      <c r="AB4897" s="127" t="str">
        <f t="shared" si="553"/>
        <v/>
      </c>
      <c r="AC4897" s="127" t="str">
        <f t="shared" si="552"/>
        <v/>
      </c>
      <c r="AE4897" s="132" t="str">
        <f t="shared" si="550"/>
        <v/>
      </c>
      <c r="AH4897" s="127" t="str">
        <f t="shared" si="549"/>
        <v/>
      </c>
    </row>
    <row r="4898" spans="2:34" x14ac:dyDescent="0.3">
      <c r="B4898" s="127" t="str">
        <f t="shared" si="547"/>
        <v/>
      </c>
      <c r="C4898" s="127" t="str">
        <f t="shared" si="548"/>
        <v/>
      </c>
      <c r="E4898" s="159"/>
      <c r="F4898" s="148" t="str">
        <f>IFERROR(VLOOKUP(CONCATENATE(G4898,E4898),LOTES!$A$6:$D$1002,4,0),"")</f>
        <v/>
      </c>
      <c r="H4898" s="136" t="str">
        <f>IFERROR(VLOOKUP(CONCATENATE(G4898,E4898),LOTES!$A$6:$F$1000,6,0),"")</f>
        <v/>
      </c>
      <c r="I4898" s="132" t="str">
        <f t="shared" si="551"/>
        <v/>
      </c>
      <c r="R4898" s="132" t="str">
        <f>IFERROR(VLOOKUP(Q4898,PROVEEDORES!$A$2:$B$100,2,0),"")</f>
        <v/>
      </c>
      <c r="U4898" s="127" t="str">
        <f>IFERROR(VLOOKUP(V4898,TRANSPORTE!$A$4:$B$99,2,0),"")</f>
        <v/>
      </c>
      <c r="Y4898" s="127" t="str">
        <f>IFERROR(VLOOKUP(V4898,TRANSPORTE!$A$4:$C$99,3,0),"")</f>
        <v/>
      </c>
      <c r="Z4898" s="127" t="str">
        <f>IFERROR(VLOOKUP(V4898,TRANSPORTE!$A$4:$D$99,4,0),"")</f>
        <v/>
      </c>
      <c r="AA4898" s="127" t="str">
        <f>IFERROR(VLOOKUP(V4898,TRANSPORTE!$A$4:$E$99,5,0),"")</f>
        <v/>
      </c>
      <c r="AB4898" s="127" t="str">
        <f t="shared" si="553"/>
        <v/>
      </c>
      <c r="AC4898" s="127" t="str">
        <f t="shared" si="552"/>
        <v/>
      </c>
      <c r="AE4898" s="132" t="str">
        <f t="shared" si="550"/>
        <v/>
      </c>
      <c r="AH4898" s="127" t="str">
        <f t="shared" si="549"/>
        <v/>
      </c>
    </row>
    <row r="4899" spans="2:34" x14ac:dyDescent="0.3">
      <c r="B4899" s="127" t="str">
        <f t="shared" si="547"/>
        <v/>
      </c>
      <c r="C4899" s="127" t="str">
        <f t="shared" si="548"/>
        <v/>
      </c>
      <c r="E4899" s="159"/>
      <c r="F4899" s="148" t="str">
        <f>IFERROR(VLOOKUP(CONCATENATE(G4899,E4899),LOTES!$A$6:$D$1002,4,0),"")</f>
        <v/>
      </c>
      <c r="H4899" s="136" t="str">
        <f>IFERROR(VLOOKUP(CONCATENATE(G4899,E4899),LOTES!$A$6:$F$1000,6,0),"")</f>
        <v/>
      </c>
      <c r="I4899" s="132" t="str">
        <f t="shared" si="551"/>
        <v/>
      </c>
      <c r="R4899" s="132" t="str">
        <f>IFERROR(VLOOKUP(Q4899,PROVEEDORES!$A$2:$B$100,2,0),"")</f>
        <v/>
      </c>
      <c r="U4899" s="127" t="str">
        <f>IFERROR(VLOOKUP(V4899,TRANSPORTE!$A$4:$B$99,2,0),"")</f>
        <v/>
      </c>
      <c r="Y4899" s="127" t="str">
        <f>IFERROR(VLOOKUP(V4899,TRANSPORTE!$A$4:$C$99,3,0),"")</f>
        <v/>
      </c>
      <c r="Z4899" s="127" t="str">
        <f>IFERROR(VLOOKUP(V4899,TRANSPORTE!$A$4:$D$99,4,0),"")</f>
        <v/>
      </c>
      <c r="AA4899" s="127" t="str">
        <f>IFERROR(VLOOKUP(V4899,TRANSPORTE!$A$4:$E$99,5,0),"")</f>
        <v/>
      </c>
      <c r="AB4899" s="127" t="str">
        <f t="shared" si="553"/>
        <v/>
      </c>
      <c r="AC4899" s="127" t="str">
        <f t="shared" si="552"/>
        <v/>
      </c>
      <c r="AE4899" s="132" t="str">
        <f t="shared" si="550"/>
        <v/>
      </c>
      <c r="AH4899" s="127" t="str">
        <f t="shared" si="549"/>
        <v/>
      </c>
    </row>
    <row r="4900" spans="2:34" x14ac:dyDescent="0.3">
      <c r="B4900" s="127" t="str">
        <f t="shared" si="547"/>
        <v/>
      </c>
      <c r="C4900" s="127" t="str">
        <f t="shared" si="548"/>
        <v/>
      </c>
      <c r="E4900" s="159"/>
      <c r="F4900" s="148" t="str">
        <f>IFERROR(VLOOKUP(CONCATENATE(G4900,E4900),LOTES!$A$6:$D$1002,4,0),"")</f>
        <v/>
      </c>
      <c r="H4900" s="136" t="str">
        <f>IFERROR(VLOOKUP(CONCATENATE(G4900,E4900),LOTES!$A$6:$F$1000,6,0),"")</f>
        <v/>
      </c>
      <c r="I4900" s="132" t="str">
        <f t="shared" si="551"/>
        <v/>
      </c>
      <c r="R4900" s="132" t="str">
        <f>IFERROR(VLOOKUP(Q4900,PROVEEDORES!$A$2:$B$100,2,0),"")</f>
        <v/>
      </c>
      <c r="U4900" s="127" t="str">
        <f>IFERROR(VLOOKUP(V4900,TRANSPORTE!$A$4:$B$99,2,0),"")</f>
        <v/>
      </c>
      <c r="Y4900" s="127" t="str">
        <f>IFERROR(VLOOKUP(V4900,TRANSPORTE!$A$4:$C$99,3,0),"")</f>
        <v/>
      </c>
      <c r="Z4900" s="127" t="str">
        <f>IFERROR(VLOOKUP(V4900,TRANSPORTE!$A$4:$D$99,4,0),"")</f>
        <v/>
      </c>
      <c r="AA4900" s="127" t="str">
        <f>IFERROR(VLOOKUP(V4900,TRANSPORTE!$A$4:$E$99,5,0),"")</f>
        <v/>
      </c>
      <c r="AB4900" s="127" t="str">
        <f t="shared" si="553"/>
        <v/>
      </c>
      <c r="AC4900" s="127" t="str">
        <f t="shared" si="552"/>
        <v/>
      </c>
      <c r="AE4900" s="132" t="str">
        <f t="shared" si="550"/>
        <v/>
      </c>
      <c r="AH4900" s="127" t="str">
        <f t="shared" si="549"/>
        <v/>
      </c>
    </row>
    <row r="4901" spans="2:34" x14ac:dyDescent="0.3">
      <c r="B4901" s="127" t="str">
        <f t="shared" si="547"/>
        <v/>
      </c>
      <c r="C4901" s="127" t="str">
        <f t="shared" si="548"/>
        <v/>
      </c>
      <c r="E4901" s="159"/>
      <c r="F4901" s="148" t="str">
        <f>IFERROR(VLOOKUP(CONCATENATE(G4901,E4901),LOTES!$A$6:$D$1002,4,0),"")</f>
        <v/>
      </c>
      <c r="H4901" s="136" t="str">
        <f>IFERROR(VLOOKUP(CONCATENATE(G4901,E4901),LOTES!$A$6:$F$1000,6,0),"")</f>
        <v/>
      </c>
      <c r="I4901" s="132" t="str">
        <f t="shared" si="551"/>
        <v/>
      </c>
      <c r="R4901" s="132" t="str">
        <f>IFERROR(VLOOKUP(Q4901,PROVEEDORES!$A$2:$B$100,2,0),"")</f>
        <v/>
      </c>
      <c r="U4901" s="127" t="str">
        <f>IFERROR(VLOOKUP(V4901,TRANSPORTE!$A$4:$B$99,2,0),"")</f>
        <v/>
      </c>
      <c r="Y4901" s="127" t="str">
        <f>IFERROR(VLOOKUP(V4901,TRANSPORTE!$A$4:$C$99,3,0),"")</f>
        <v/>
      </c>
      <c r="Z4901" s="127" t="str">
        <f>IFERROR(VLOOKUP(V4901,TRANSPORTE!$A$4:$D$99,4,0),"")</f>
        <v/>
      </c>
      <c r="AA4901" s="127" t="str">
        <f>IFERROR(VLOOKUP(V4901,TRANSPORTE!$A$4:$E$99,5,0),"")</f>
        <v/>
      </c>
      <c r="AB4901" s="127" t="str">
        <f t="shared" si="553"/>
        <v/>
      </c>
      <c r="AC4901" s="127" t="str">
        <f t="shared" si="552"/>
        <v/>
      </c>
      <c r="AE4901" s="132" t="str">
        <f t="shared" si="550"/>
        <v/>
      </c>
      <c r="AH4901" s="127" t="str">
        <f t="shared" si="549"/>
        <v/>
      </c>
    </row>
    <row r="4902" spans="2:34" x14ac:dyDescent="0.3">
      <c r="B4902" s="127" t="str">
        <f t="shared" si="547"/>
        <v/>
      </c>
      <c r="C4902" s="127" t="str">
        <f t="shared" si="548"/>
        <v/>
      </c>
      <c r="E4902" s="159"/>
      <c r="F4902" s="148" t="str">
        <f>IFERROR(VLOOKUP(CONCATENATE(G4902,E4902),LOTES!$A$6:$D$1002,4,0),"")</f>
        <v/>
      </c>
      <c r="H4902" s="136" t="str">
        <f>IFERROR(VLOOKUP(CONCATENATE(G4902,E4902),LOTES!$A$6:$F$1000,6,0),"")</f>
        <v/>
      </c>
      <c r="I4902" s="132" t="str">
        <f t="shared" si="551"/>
        <v/>
      </c>
      <c r="R4902" s="132" t="str">
        <f>IFERROR(VLOOKUP(Q4902,PROVEEDORES!$A$2:$B$100,2,0),"")</f>
        <v/>
      </c>
      <c r="U4902" s="127" t="str">
        <f>IFERROR(VLOOKUP(V4902,TRANSPORTE!$A$4:$B$99,2,0),"")</f>
        <v/>
      </c>
      <c r="Y4902" s="127" t="str">
        <f>IFERROR(VLOOKUP(V4902,TRANSPORTE!$A$4:$C$99,3,0),"")</f>
        <v/>
      </c>
      <c r="Z4902" s="127" t="str">
        <f>IFERROR(VLOOKUP(V4902,TRANSPORTE!$A$4:$D$99,4,0),"")</f>
        <v/>
      </c>
      <c r="AA4902" s="127" t="str">
        <f>IFERROR(VLOOKUP(V4902,TRANSPORTE!$A$4:$E$99,5,0),"")</f>
        <v/>
      </c>
      <c r="AB4902" s="127" t="str">
        <f t="shared" si="553"/>
        <v/>
      </c>
      <c r="AC4902" s="127" t="str">
        <f t="shared" si="552"/>
        <v/>
      </c>
      <c r="AE4902" s="132" t="str">
        <f t="shared" si="550"/>
        <v/>
      </c>
      <c r="AH4902" s="127" t="str">
        <f t="shared" si="549"/>
        <v/>
      </c>
    </row>
    <row r="4903" spans="2:34" x14ac:dyDescent="0.3">
      <c r="B4903" s="127" t="str">
        <f t="shared" si="547"/>
        <v/>
      </c>
      <c r="C4903" s="127" t="str">
        <f t="shared" si="548"/>
        <v/>
      </c>
      <c r="E4903" s="159"/>
      <c r="F4903" s="148" t="str">
        <f>IFERROR(VLOOKUP(CONCATENATE(G4903,E4903),LOTES!$A$6:$D$1002,4,0),"")</f>
        <v/>
      </c>
      <c r="H4903" s="136" t="str">
        <f>IFERROR(VLOOKUP(CONCATENATE(G4903,E4903),LOTES!$A$6:$F$1000,6,0),"")</f>
        <v/>
      </c>
      <c r="I4903" s="132" t="str">
        <f t="shared" si="551"/>
        <v/>
      </c>
      <c r="R4903" s="132" t="str">
        <f>IFERROR(VLOOKUP(Q4903,PROVEEDORES!$A$2:$B$100,2,0),"")</f>
        <v/>
      </c>
      <c r="U4903" s="127" t="str">
        <f>IFERROR(VLOOKUP(V4903,TRANSPORTE!$A$4:$B$99,2,0),"")</f>
        <v/>
      </c>
      <c r="Y4903" s="127" t="str">
        <f>IFERROR(VLOOKUP(V4903,TRANSPORTE!$A$4:$C$99,3,0),"")</f>
        <v/>
      </c>
      <c r="Z4903" s="127" t="str">
        <f>IFERROR(VLOOKUP(V4903,TRANSPORTE!$A$4:$D$99,4,0),"")</f>
        <v/>
      </c>
      <c r="AA4903" s="127" t="str">
        <f>IFERROR(VLOOKUP(V4903,TRANSPORTE!$A$4:$E$99,5,0),"")</f>
        <v/>
      </c>
      <c r="AB4903" s="127" t="str">
        <f t="shared" si="553"/>
        <v/>
      </c>
      <c r="AC4903" s="127" t="str">
        <f t="shared" si="552"/>
        <v/>
      </c>
      <c r="AE4903" s="132" t="str">
        <f t="shared" si="550"/>
        <v/>
      </c>
      <c r="AH4903" s="127" t="str">
        <f t="shared" si="549"/>
        <v/>
      </c>
    </row>
    <row r="4904" spans="2:34" x14ac:dyDescent="0.3">
      <c r="B4904" s="127" t="str">
        <f t="shared" si="547"/>
        <v/>
      </c>
      <c r="C4904" s="127" t="str">
        <f t="shared" si="548"/>
        <v/>
      </c>
      <c r="E4904" s="159"/>
      <c r="F4904" s="148" t="str">
        <f>IFERROR(VLOOKUP(CONCATENATE(G4904,E4904),LOTES!$A$6:$D$1002,4,0),"")</f>
        <v/>
      </c>
      <c r="H4904" s="136" t="str">
        <f>IFERROR(VLOOKUP(CONCATENATE(G4904,E4904),LOTES!$A$6:$F$1000,6,0),"")</f>
        <v/>
      </c>
      <c r="I4904" s="132" t="str">
        <f t="shared" si="551"/>
        <v/>
      </c>
      <c r="R4904" s="132" t="str">
        <f>IFERROR(VLOOKUP(Q4904,PROVEEDORES!$A$2:$B$100,2,0),"")</f>
        <v/>
      </c>
      <c r="U4904" s="127" t="str">
        <f>IFERROR(VLOOKUP(V4904,TRANSPORTE!$A$4:$B$99,2,0),"")</f>
        <v/>
      </c>
      <c r="Y4904" s="127" t="str">
        <f>IFERROR(VLOOKUP(V4904,TRANSPORTE!$A$4:$C$99,3,0),"")</f>
        <v/>
      </c>
      <c r="Z4904" s="127" t="str">
        <f>IFERROR(VLOOKUP(V4904,TRANSPORTE!$A$4:$D$99,4,0),"")</f>
        <v/>
      </c>
      <c r="AA4904" s="127" t="str">
        <f>IFERROR(VLOOKUP(V4904,TRANSPORTE!$A$4:$E$99,5,0),"")</f>
        <v/>
      </c>
      <c r="AB4904" s="127" t="str">
        <f t="shared" si="553"/>
        <v/>
      </c>
      <c r="AC4904" s="127" t="str">
        <f t="shared" si="552"/>
        <v/>
      </c>
      <c r="AE4904" s="132" t="str">
        <f t="shared" si="550"/>
        <v/>
      </c>
      <c r="AH4904" s="127" t="str">
        <f t="shared" si="549"/>
        <v/>
      </c>
    </row>
    <row r="4905" spans="2:34" x14ac:dyDescent="0.3">
      <c r="B4905" s="127" t="str">
        <f t="shared" si="547"/>
        <v/>
      </c>
      <c r="C4905" s="127" t="str">
        <f t="shared" si="548"/>
        <v/>
      </c>
      <c r="E4905" s="159"/>
      <c r="F4905" s="148" t="str">
        <f>IFERROR(VLOOKUP(CONCATENATE(G4905,E4905),LOTES!$A$6:$D$1002,4,0),"")</f>
        <v/>
      </c>
      <c r="H4905" s="136" t="str">
        <f>IFERROR(VLOOKUP(CONCATENATE(G4905,E4905),LOTES!$A$6:$F$1000,6,0),"")</f>
        <v/>
      </c>
      <c r="I4905" s="132" t="str">
        <f t="shared" si="551"/>
        <v/>
      </c>
      <c r="R4905" s="132" t="str">
        <f>IFERROR(VLOOKUP(Q4905,PROVEEDORES!$A$2:$B$100,2,0),"")</f>
        <v/>
      </c>
      <c r="U4905" s="127" t="str">
        <f>IFERROR(VLOOKUP(V4905,TRANSPORTE!$A$4:$B$99,2,0),"")</f>
        <v/>
      </c>
      <c r="Y4905" s="127" t="str">
        <f>IFERROR(VLOOKUP(V4905,TRANSPORTE!$A$4:$C$99,3,0),"")</f>
        <v/>
      </c>
      <c r="Z4905" s="127" t="str">
        <f>IFERROR(VLOOKUP(V4905,TRANSPORTE!$A$4:$D$99,4,0),"")</f>
        <v/>
      </c>
      <c r="AA4905" s="127" t="str">
        <f>IFERROR(VLOOKUP(V4905,TRANSPORTE!$A$4:$E$99,5,0),"")</f>
        <v/>
      </c>
      <c r="AB4905" s="127" t="str">
        <f t="shared" si="553"/>
        <v/>
      </c>
      <c r="AC4905" s="127" t="str">
        <f t="shared" si="552"/>
        <v/>
      </c>
      <c r="AE4905" s="132" t="str">
        <f t="shared" si="550"/>
        <v/>
      </c>
      <c r="AH4905" s="127" t="str">
        <f t="shared" si="549"/>
        <v/>
      </c>
    </row>
    <row r="4906" spans="2:34" x14ac:dyDescent="0.3">
      <c r="B4906" s="127" t="str">
        <f t="shared" si="547"/>
        <v/>
      </c>
      <c r="C4906" s="127" t="str">
        <f t="shared" si="548"/>
        <v/>
      </c>
      <c r="E4906" s="159"/>
      <c r="F4906" s="148" t="str">
        <f>IFERROR(VLOOKUP(CONCATENATE(G4906,E4906),LOTES!$A$6:$D$1002,4,0),"")</f>
        <v/>
      </c>
      <c r="H4906" s="136" t="str">
        <f>IFERROR(VLOOKUP(CONCATENATE(G4906,E4906),LOTES!$A$6:$F$1000,6,0),"")</f>
        <v/>
      </c>
      <c r="I4906" s="132" t="str">
        <f t="shared" si="551"/>
        <v/>
      </c>
      <c r="R4906" s="132" t="str">
        <f>IFERROR(VLOOKUP(Q4906,PROVEEDORES!$A$2:$B$100,2,0),"")</f>
        <v/>
      </c>
      <c r="U4906" s="127" t="str">
        <f>IFERROR(VLOOKUP(V4906,TRANSPORTE!$A$4:$B$99,2,0),"")</f>
        <v/>
      </c>
      <c r="Y4906" s="127" t="str">
        <f>IFERROR(VLOOKUP(V4906,TRANSPORTE!$A$4:$C$99,3,0),"")</f>
        <v/>
      </c>
      <c r="Z4906" s="127" t="str">
        <f>IFERROR(VLOOKUP(V4906,TRANSPORTE!$A$4:$D$99,4,0),"")</f>
        <v/>
      </c>
      <c r="AA4906" s="127" t="str">
        <f>IFERROR(VLOOKUP(V4906,TRANSPORTE!$A$4:$E$99,5,0),"")</f>
        <v/>
      </c>
      <c r="AB4906" s="127" t="str">
        <f t="shared" si="553"/>
        <v/>
      </c>
      <c r="AC4906" s="127" t="str">
        <f t="shared" si="552"/>
        <v/>
      </c>
      <c r="AE4906" s="132" t="str">
        <f t="shared" si="550"/>
        <v/>
      </c>
      <c r="AH4906" s="127" t="str">
        <f t="shared" si="549"/>
        <v/>
      </c>
    </row>
    <row r="4907" spans="2:34" x14ac:dyDescent="0.3">
      <c r="B4907" s="127" t="str">
        <f t="shared" si="547"/>
        <v/>
      </c>
      <c r="C4907" s="127" t="str">
        <f t="shared" si="548"/>
        <v/>
      </c>
      <c r="E4907" s="159"/>
      <c r="F4907" s="148" t="str">
        <f>IFERROR(VLOOKUP(CONCATENATE(G4907,E4907),LOTES!$A$6:$D$1002,4,0),"")</f>
        <v/>
      </c>
      <c r="H4907" s="136" t="str">
        <f>IFERROR(VLOOKUP(CONCATENATE(G4907,E4907),LOTES!$A$6:$F$1000,6,0),"")</f>
        <v/>
      </c>
      <c r="I4907" s="132" t="str">
        <f t="shared" si="551"/>
        <v/>
      </c>
      <c r="R4907" s="132" t="str">
        <f>IFERROR(VLOOKUP(Q4907,PROVEEDORES!$A$2:$B$100,2,0),"")</f>
        <v/>
      </c>
      <c r="U4907" s="127" t="str">
        <f>IFERROR(VLOOKUP(V4907,TRANSPORTE!$A$4:$B$99,2,0),"")</f>
        <v/>
      </c>
      <c r="Y4907" s="127" t="str">
        <f>IFERROR(VLOOKUP(V4907,TRANSPORTE!$A$4:$C$99,3,0),"")</f>
        <v/>
      </c>
      <c r="Z4907" s="127" t="str">
        <f>IFERROR(VLOOKUP(V4907,TRANSPORTE!$A$4:$D$99,4,0),"")</f>
        <v/>
      </c>
      <c r="AA4907" s="127" t="str">
        <f>IFERROR(VLOOKUP(V4907,TRANSPORTE!$A$4:$E$99,5,0),"")</f>
        <v/>
      </c>
      <c r="AB4907" s="127" t="str">
        <f t="shared" si="553"/>
        <v/>
      </c>
      <c r="AC4907" s="127" t="str">
        <f t="shared" si="552"/>
        <v/>
      </c>
      <c r="AE4907" s="132" t="str">
        <f t="shared" si="550"/>
        <v/>
      </c>
      <c r="AH4907" s="127" t="str">
        <f t="shared" si="549"/>
        <v/>
      </c>
    </row>
    <row r="4908" spans="2:34" x14ac:dyDescent="0.3">
      <c r="B4908" s="127" t="str">
        <f t="shared" si="547"/>
        <v/>
      </c>
      <c r="C4908" s="127" t="str">
        <f t="shared" si="548"/>
        <v/>
      </c>
      <c r="E4908" s="159"/>
      <c r="F4908" s="148" t="str">
        <f>IFERROR(VLOOKUP(CONCATENATE(G4908,E4908),LOTES!$A$6:$D$1002,4,0),"")</f>
        <v/>
      </c>
      <c r="H4908" s="136" t="str">
        <f>IFERROR(VLOOKUP(CONCATENATE(G4908,E4908),LOTES!$A$6:$F$1000,6,0),"")</f>
        <v/>
      </c>
      <c r="I4908" s="132" t="str">
        <f t="shared" si="551"/>
        <v/>
      </c>
      <c r="R4908" s="132" t="str">
        <f>IFERROR(VLOOKUP(Q4908,PROVEEDORES!$A$2:$B$100,2,0),"")</f>
        <v/>
      </c>
      <c r="U4908" s="127" t="str">
        <f>IFERROR(VLOOKUP(V4908,TRANSPORTE!$A$4:$B$99,2,0),"")</f>
        <v/>
      </c>
      <c r="Y4908" s="127" t="str">
        <f>IFERROR(VLOOKUP(V4908,TRANSPORTE!$A$4:$C$99,3,0),"")</f>
        <v/>
      </c>
      <c r="Z4908" s="127" t="str">
        <f>IFERROR(VLOOKUP(V4908,TRANSPORTE!$A$4:$D$99,4,0),"")</f>
        <v/>
      </c>
      <c r="AA4908" s="127" t="str">
        <f>IFERROR(VLOOKUP(V4908,TRANSPORTE!$A$4:$E$99,5,0),"")</f>
        <v/>
      </c>
      <c r="AB4908" s="127" t="str">
        <f t="shared" si="553"/>
        <v/>
      </c>
      <c r="AC4908" s="127" t="str">
        <f t="shared" si="552"/>
        <v/>
      </c>
      <c r="AE4908" s="132" t="str">
        <f t="shared" si="550"/>
        <v/>
      </c>
      <c r="AH4908" s="127" t="str">
        <f t="shared" si="549"/>
        <v/>
      </c>
    </row>
    <row r="4909" spans="2:34" x14ac:dyDescent="0.3">
      <c r="B4909" s="127" t="str">
        <f t="shared" si="547"/>
        <v/>
      </c>
      <c r="C4909" s="127" t="str">
        <f t="shared" si="548"/>
        <v/>
      </c>
      <c r="E4909" s="159"/>
      <c r="F4909" s="148" t="str">
        <f>IFERROR(VLOOKUP(CONCATENATE(G4909,E4909),LOTES!$A$6:$D$1002,4,0),"")</f>
        <v/>
      </c>
      <c r="H4909" s="136" t="str">
        <f>IFERROR(VLOOKUP(CONCATENATE(G4909,E4909),LOTES!$A$6:$F$1000,6,0),"")</f>
        <v/>
      </c>
      <c r="I4909" s="132" t="str">
        <f t="shared" si="551"/>
        <v/>
      </c>
      <c r="R4909" s="132" t="str">
        <f>IFERROR(VLOOKUP(Q4909,PROVEEDORES!$A$2:$B$100,2,0),"")</f>
        <v/>
      </c>
      <c r="U4909" s="127" t="str">
        <f>IFERROR(VLOOKUP(V4909,TRANSPORTE!$A$4:$B$99,2,0),"")</f>
        <v/>
      </c>
      <c r="Y4909" s="127" t="str">
        <f>IFERROR(VLOOKUP(V4909,TRANSPORTE!$A$4:$C$99,3,0),"")</f>
        <v/>
      </c>
      <c r="Z4909" s="127" t="str">
        <f>IFERROR(VLOOKUP(V4909,TRANSPORTE!$A$4:$D$99,4,0),"")</f>
        <v/>
      </c>
      <c r="AA4909" s="127" t="str">
        <f>IFERROR(VLOOKUP(V4909,TRANSPORTE!$A$4:$E$99,5,0),"")</f>
        <v/>
      </c>
      <c r="AB4909" s="127" t="str">
        <f t="shared" si="553"/>
        <v/>
      </c>
      <c r="AC4909" s="127" t="str">
        <f t="shared" si="552"/>
        <v/>
      </c>
      <c r="AE4909" s="132" t="str">
        <f t="shared" si="550"/>
        <v/>
      </c>
      <c r="AH4909" s="127" t="str">
        <f t="shared" si="549"/>
        <v/>
      </c>
    </row>
    <row r="4910" spans="2:34" x14ac:dyDescent="0.3">
      <c r="B4910" s="127" t="str">
        <f t="shared" si="547"/>
        <v/>
      </c>
      <c r="C4910" s="127" t="str">
        <f t="shared" si="548"/>
        <v/>
      </c>
      <c r="E4910" s="159"/>
      <c r="F4910" s="148" t="str">
        <f>IFERROR(VLOOKUP(CONCATENATE(G4910,E4910),LOTES!$A$6:$D$1002,4,0),"")</f>
        <v/>
      </c>
      <c r="H4910" s="136" t="str">
        <f>IFERROR(VLOOKUP(CONCATENATE(G4910,E4910),LOTES!$A$6:$F$1000,6,0),"")</f>
        <v/>
      </c>
      <c r="I4910" s="132" t="str">
        <f t="shared" si="551"/>
        <v/>
      </c>
      <c r="R4910" s="132" t="str">
        <f>IFERROR(VLOOKUP(Q4910,PROVEEDORES!$A$2:$B$100,2,0),"")</f>
        <v/>
      </c>
      <c r="U4910" s="127" t="str">
        <f>IFERROR(VLOOKUP(V4910,TRANSPORTE!$A$4:$B$99,2,0),"")</f>
        <v/>
      </c>
      <c r="Y4910" s="127" t="str">
        <f>IFERROR(VLOOKUP(V4910,TRANSPORTE!$A$4:$C$99,3,0),"")</f>
        <v/>
      </c>
      <c r="Z4910" s="127" t="str">
        <f>IFERROR(VLOOKUP(V4910,TRANSPORTE!$A$4:$D$99,4,0),"")</f>
        <v/>
      </c>
      <c r="AA4910" s="127" t="str">
        <f>IFERROR(VLOOKUP(V4910,TRANSPORTE!$A$4:$E$99,5,0),"")</f>
        <v/>
      </c>
      <c r="AB4910" s="127" t="str">
        <f t="shared" si="553"/>
        <v/>
      </c>
      <c r="AC4910" s="127" t="str">
        <f t="shared" si="552"/>
        <v/>
      </c>
      <c r="AE4910" s="132" t="str">
        <f t="shared" si="550"/>
        <v/>
      </c>
      <c r="AH4910" s="127" t="str">
        <f t="shared" si="549"/>
        <v/>
      </c>
    </row>
    <row r="4911" spans="2:34" x14ac:dyDescent="0.3">
      <c r="B4911" s="127" t="str">
        <f t="shared" si="547"/>
        <v/>
      </c>
      <c r="C4911" s="127" t="str">
        <f t="shared" si="548"/>
        <v/>
      </c>
      <c r="E4911" s="159"/>
      <c r="F4911" s="148" t="str">
        <f>IFERROR(VLOOKUP(CONCATENATE(G4911,E4911),LOTES!$A$6:$D$1002,4,0),"")</f>
        <v/>
      </c>
      <c r="H4911" s="136" t="str">
        <f>IFERROR(VLOOKUP(CONCATENATE(G4911,E4911),LOTES!$A$6:$F$1000,6,0),"")</f>
        <v/>
      </c>
      <c r="I4911" s="132" t="str">
        <f t="shared" si="551"/>
        <v/>
      </c>
      <c r="R4911" s="132" t="str">
        <f>IFERROR(VLOOKUP(Q4911,PROVEEDORES!$A$2:$B$100,2,0),"")</f>
        <v/>
      </c>
      <c r="U4911" s="127" t="str">
        <f>IFERROR(VLOOKUP(V4911,TRANSPORTE!$A$4:$B$99,2,0),"")</f>
        <v/>
      </c>
      <c r="Y4911" s="127" t="str">
        <f>IFERROR(VLOOKUP(V4911,TRANSPORTE!$A$4:$C$99,3,0),"")</f>
        <v/>
      </c>
      <c r="Z4911" s="127" t="str">
        <f>IFERROR(VLOOKUP(V4911,TRANSPORTE!$A$4:$D$99,4,0),"")</f>
        <v/>
      </c>
      <c r="AA4911" s="127" t="str">
        <f>IFERROR(VLOOKUP(V4911,TRANSPORTE!$A$4:$E$99,5,0),"")</f>
        <v/>
      </c>
      <c r="AB4911" s="127" t="str">
        <f t="shared" si="553"/>
        <v/>
      </c>
      <c r="AC4911" s="127" t="str">
        <f t="shared" si="552"/>
        <v/>
      </c>
      <c r="AE4911" s="132" t="str">
        <f t="shared" si="550"/>
        <v/>
      </c>
      <c r="AH4911" s="127" t="str">
        <f t="shared" si="549"/>
        <v/>
      </c>
    </row>
    <row r="4912" spans="2:34" x14ac:dyDescent="0.3">
      <c r="B4912" s="127" t="str">
        <f t="shared" si="547"/>
        <v/>
      </c>
      <c r="C4912" s="127" t="str">
        <f t="shared" si="548"/>
        <v/>
      </c>
      <c r="E4912" s="159"/>
      <c r="F4912" s="148" t="str">
        <f>IFERROR(VLOOKUP(CONCATENATE(G4912,E4912),LOTES!$A$6:$D$1002,4,0),"")</f>
        <v/>
      </c>
      <c r="H4912" s="136" t="str">
        <f>IFERROR(VLOOKUP(CONCATENATE(G4912,E4912),LOTES!$A$6:$F$1000,6,0),"")</f>
        <v/>
      </c>
      <c r="I4912" s="132" t="str">
        <f t="shared" si="551"/>
        <v/>
      </c>
      <c r="R4912" s="132" t="str">
        <f>IFERROR(VLOOKUP(Q4912,PROVEEDORES!$A$2:$B$100,2,0),"")</f>
        <v/>
      </c>
      <c r="U4912" s="127" t="str">
        <f>IFERROR(VLOOKUP(V4912,TRANSPORTE!$A$4:$B$99,2,0),"")</f>
        <v/>
      </c>
      <c r="Y4912" s="127" t="str">
        <f>IFERROR(VLOOKUP(V4912,TRANSPORTE!$A$4:$C$99,3,0),"")</f>
        <v/>
      </c>
      <c r="Z4912" s="127" t="str">
        <f>IFERROR(VLOOKUP(V4912,TRANSPORTE!$A$4:$D$99,4,0),"")</f>
        <v/>
      </c>
      <c r="AA4912" s="127" t="str">
        <f>IFERROR(VLOOKUP(V4912,TRANSPORTE!$A$4:$E$99,5,0),"")</f>
        <v/>
      </c>
      <c r="AB4912" s="127" t="str">
        <f t="shared" si="553"/>
        <v/>
      </c>
      <c r="AC4912" s="127" t="str">
        <f t="shared" si="552"/>
        <v/>
      </c>
      <c r="AE4912" s="132" t="str">
        <f t="shared" si="550"/>
        <v/>
      </c>
      <c r="AH4912" s="127" t="str">
        <f t="shared" si="549"/>
        <v/>
      </c>
    </row>
    <row r="4913" spans="2:34" x14ac:dyDescent="0.3">
      <c r="B4913" s="127" t="str">
        <f t="shared" si="547"/>
        <v/>
      </c>
      <c r="C4913" s="127" t="str">
        <f t="shared" si="548"/>
        <v/>
      </c>
      <c r="E4913" s="159"/>
      <c r="F4913" s="148" t="str">
        <f>IFERROR(VLOOKUP(CONCATENATE(G4913,E4913),LOTES!$A$6:$D$1002,4,0),"")</f>
        <v/>
      </c>
      <c r="H4913" s="136" t="str">
        <f>IFERROR(VLOOKUP(CONCATENATE(G4913,E4913),LOTES!$A$6:$F$1000,6,0),"")</f>
        <v/>
      </c>
      <c r="I4913" s="132" t="str">
        <f t="shared" si="551"/>
        <v/>
      </c>
      <c r="R4913" s="132" t="str">
        <f>IFERROR(VLOOKUP(Q4913,PROVEEDORES!$A$2:$B$100,2,0),"")</f>
        <v/>
      </c>
      <c r="U4913" s="127" t="str">
        <f>IFERROR(VLOOKUP(V4913,TRANSPORTE!$A$4:$B$99,2,0),"")</f>
        <v/>
      </c>
      <c r="Y4913" s="127" t="str">
        <f>IFERROR(VLOOKUP(V4913,TRANSPORTE!$A$4:$C$99,3,0),"")</f>
        <v/>
      </c>
      <c r="Z4913" s="127" t="str">
        <f>IFERROR(VLOOKUP(V4913,TRANSPORTE!$A$4:$D$99,4,0),"")</f>
        <v/>
      </c>
      <c r="AA4913" s="127" t="str">
        <f>IFERROR(VLOOKUP(V4913,TRANSPORTE!$A$4:$E$99,5,0),"")</f>
        <v/>
      </c>
      <c r="AB4913" s="127" t="str">
        <f t="shared" si="553"/>
        <v/>
      </c>
      <c r="AC4913" s="127" t="str">
        <f t="shared" si="552"/>
        <v/>
      </c>
      <c r="AE4913" s="132" t="str">
        <f t="shared" si="550"/>
        <v/>
      </c>
      <c r="AH4913" s="127" t="str">
        <f t="shared" si="549"/>
        <v/>
      </c>
    </row>
    <row r="4914" spans="2:34" x14ac:dyDescent="0.3">
      <c r="B4914" s="127" t="str">
        <f t="shared" si="547"/>
        <v/>
      </c>
      <c r="C4914" s="127" t="str">
        <f t="shared" si="548"/>
        <v/>
      </c>
      <c r="E4914" s="159"/>
      <c r="F4914" s="148" t="str">
        <f>IFERROR(VLOOKUP(CONCATENATE(G4914,E4914),LOTES!$A$6:$D$1002,4,0),"")</f>
        <v/>
      </c>
      <c r="H4914" s="136" t="str">
        <f>IFERROR(VLOOKUP(CONCATENATE(G4914,E4914),LOTES!$A$6:$F$1000,6,0),"")</f>
        <v/>
      </c>
      <c r="I4914" s="132" t="str">
        <f t="shared" si="551"/>
        <v/>
      </c>
      <c r="R4914" s="132" t="str">
        <f>IFERROR(VLOOKUP(Q4914,PROVEEDORES!$A$2:$B$100,2,0),"")</f>
        <v/>
      </c>
      <c r="U4914" s="127" t="str">
        <f>IFERROR(VLOOKUP(V4914,TRANSPORTE!$A$4:$B$99,2,0),"")</f>
        <v/>
      </c>
      <c r="Y4914" s="127" t="str">
        <f>IFERROR(VLOOKUP(V4914,TRANSPORTE!$A$4:$C$99,3,0),"")</f>
        <v/>
      </c>
      <c r="Z4914" s="127" t="str">
        <f>IFERROR(VLOOKUP(V4914,TRANSPORTE!$A$4:$D$99,4,0),"")</f>
        <v/>
      </c>
      <c r="AA4914" s="127" t="str">
        <f>IFERROR(VLOOKUP(V4914,TRANSPORTE!$A$4:$E$99,5,0),"")</f>
        <v/>
      </c>
      <c r="AB4914" s="127" t="str">
        <f t="shared" si="553"/>
        <v/>
      </c>
      <c r="AC4914" s="127" t="str">
        <f t="shared" si="552"/>
        <v/>
      </c>
      <c r="AE4914" s="132" t="str">
        <f t="shared" si="550"/>
        <v/>
      </c>
      <c r="AH4914" s="127" t="str">
        <f t="shared" si="549"/>
        <v/>
      </c>
    </row>
    <row r="4915" spans="2:34" x14ac:dyDescent="0.3">
      <c r="B4915" s="127" t="str">
        <f t="shared" si="547"/>
        <v/>
      </c>
      <c r="C4915" s="127" t="str">
        <f t="shared" si="548"/>
        <v/>
      </c>
      <c r="E4915" s="159"/>
      <c r="F4915" s="148" t="str">
        <f>IFERROR(VLOOKUP(CONCATENATE(G4915,E4915),LOTES!$A$6:$D$1002,4,0),"")</f>
        <v/>
      </c>
      <c r="H4915" s="136" t="str">
        <f>IFERROR(VLOOKUP(CONCATENATE(G4915,E4915),LOTES!$A$6:$F$1000,6,0),"")</f>
        <v/>
      </c>
      <c r="I4915" s="132" t="str">
        <f t="shared" si="551"/>
        <v/>
      </c>
      <c r="R4915" s="132" t="str">
        <f>IFERROR(VLOOKUP(Q4915,PROVEEDORES!$A$2:$B$100,2,0),"")</f>
        <v/>
      </c>
      <c r="U4915" s="127" t="str">
        <f>IFERROR(VLOOKUP(V4915,TRANSPORTE!$A$4:$B$99,2,0),"")</f>
        <v/>
      </c>
      <c r="Y4915" s="127" t="str">
        <f>IFERROR(VLOOKUP(V4915,TRANSPORTE!$A$4:$C$99,3,0),"")</f>
        <v/>
      </c>
      <c r="Z4915" s="127" t="str">
        <f>IFERROR(VLOOKUP(V4915,TRANSPORTE!$A$4:$D$99,4,0),"")</f>
        <v/>
      </c>
      <c r="AA4915" s="127" t="str">
        <f>IFERROR(VLOOKUP(V4915,TRANSPORTE!$A$4:$E$99,5,0),"")</f>
        <v/>
      </c>
      <c r="AB4915" s="127" t="str">
        <f t="shared" si="553"/>
        <v/>
      </c>
      <c r="AC4915" s="127" t="str">
        <f t="shared" si="552"/>
        <v/>
      </c>
      <c r="AE4915" s="132" t="str">
        <f t="shared" si="550"/>
        <v/>
      </c>
      <c r="AH4915" s="127" t="str">
        <f t="shared" si="549"/>
        <v/>
      </c>
    </row>
    <row r="4916" spans="2:34" x14ac:dyDescent="0.3">
      <c r="B4916" s="127" t="str">
        <f t="shared" si="547"/>
        <v/>
      </c>
      <c r="C4916" s="127" t="str">
        <f t="shared" si="548"/>
        <v/>
      </c>
      <c r="E4916" s="159"/>
      <c r="F4916" s="148" t="str">
        <f>IFERROR(VLOOKUP(CONCATENATE(G4916,E4916),LOTES!$A$6:$D$1002,4,0),"")</f>
        <v/>
      </c>
      <c r="H4916" s="136" t="str">
        <f>IFERROR(VLOOKUP(CONCATENATE(G4916,E4916),LOTES!$A$6:$F$1000,6,0),"")</f>
        <v/>
      </c>
      <c r="I4916" s="132" t="str">
        <f t="shared" si="551"/>
        <v/>
      </c>
      <c r="R4916" s="132" t="str">
        <f>IFERROR(VLOOKUP(Q4916,PROVEEDORES!$A$2:$B$100,2,0),"")</f>
        <v/>
      </c>
      <c r="U4916" s="127" t="str">
        <f>IFERROR(VLOOKUP(V4916,TRANSPORTE!$A$4:$B$99,2,0),"")</f>
        <v/>
      </c>
      <c r="Y4916" s="127" t="str">
        <f>IFERROR(VLOOKUP(V4916,TRANSPORTE!$A$4:$C$99,3,0),"")</f>
        <v/>
      </c>
      <c r="Z4916" s="127" t="str">
        <f>IFERROR(VLOOKUP(V4916,TRANSPORTE!$A$4:$D$99,4,0),"")</f>
        <v/>
      </c>
      <c r="AA4916" s="127" t="str">
        <f>IFERROR(VLOOKUP(V4916,TRANSPORTE!$A$4:$E$99,5,0),"")</f>
        <v/>
      </c>
      <c r="AB4916" s="127" t="str">
        <f t="shared" si="553"/>
        <v/>
      </c>
      <c r="AC4916" s="127" t="str">
        <f t="shared" si="552"/>
        <v/>
      </c>
      <c r="AE4916" s="132" t="str">
        <f t="shared" si="550"/>
        <v/>
      </c>
      <c r="AH4916" s="127" t="str">
        <f t="shared" si="549"/>
        <v/>
      </c>
    </row>
    <row r="4917" spans="2:34" x14ac:dyDescent="0.3">
      <c r="B4917" s="127" t="str">
        <f t="shared" si="547"/>
        <v/>
      </c>
      <c r="C4917" s="127" t="str">
        <f t="shared" si="548"/>
        <v/>
      </c>
      <c r="E4917" s="159"/>
      <c r="F4917" s="148" t="str">
        <f>IFERROR(VLOOKUP(CONCATENATE(G4917,E4917),LOTES!$A$6:$D$1002,4,0),"")</f>
        <v/>
      </c>
      <c r="H4917" s="136" t="str">
        <f>IFERROR(VLOOKUP(CONCATENATE(G4917,E4917),LOTES!$A$6:$F$1000,6,0),"")</f>
        <v/>
      </c>
      <c r="I4917" s="132" t="str">
        <f t="shared" si="551"/>
        <v/>
      </c>
      <c r="R4917" s="132" t="str">
        <f>IFERROR(VLOOKUP(Q4917,PROVEEDORES!$A$2:$B$100,2,0),"")</f>
        <v/>
      </c>
      <c r="U4917" s="127" t="str">
        <f>IFERROR(VLOOKUP(V4917,TRANSPORTE!$A$4:$B$99,2,0),"")</f>
        <v/>
      </c>
      <c r="Y4917" s="127" t="str">
        <f>IFERROR(VLOOKUP(V4917,TRANSPORTE!$A$4:$C$99,3,0),"")</f>
        <v/>
      </c>
      <c r="Z4917" s="127" t="str">
        <f>IFERROR(VLOOKUP(V4917,TRANSPORTE!$A$4:$D$99,4,0),"")</f>
        <v/>
      </c>
      <c r="AA4917" s="127" t="str">
        <f>IFERROR(VLOOKUP(V4917,TRANSPORTE!$A$4:$E$99,5,0),"")</f>
        <v/>
      </c>
      <c r="AB4917" s="127" t="str">
        <f t="shared" si="553"/>
        <v/>
      </c>
      <c r="AC4917" s="127" t="str">
        <f t="shared" si="552"/>
        <v/>
      </c>
      <c r="AE4917" s="132" t="str">
        <f t="shared" si="550"/>
        <v/>
      </c>
      <c r="AH4917" s="127" t="str">
        <f t="shared" si="549"/>
        <v/>
      </c>
    </row>
    <row r="4918" spans="2:34" x14ac:dyDescent="0.3">
      <c r="B4918" s="127" t="str">
        <f t="shared" si="547"/>
        <v/>
      </c>
      <c r="C4918" s="127" t="str">
        <f t="shared" si="548"/>
        <v/>
      </c>
      <c r="E4918" s="159"/>
      <c r="F4918" s="148" t="str">
        <f>IFERROR(VLOOKUP(CONCATENATE(G4918,E4918),LOTES!$A$6:$D$1002,4,0),"")</f>
        <v/>
      </c>
      <c r="H4918" s="136" t="str">
        <f>IFERROR(VLOOKUP(CONCATENATE(G4918,E4918),LOTES!$A$6:$F$1000,6,0),"")</f>
        <v/>
      </c>
      <c r="I4918" s="132" t="str">
        <f t="shared" si="551"/>
        <v/>
      </c>
      <c r="R4918" s="132" t="str">
        <f>IFERROR(VLOOKUP(Q4918,PROVEEDORES!$A$2:$B$100,2,0),"")</f>
        <v/>
      </c>
      <c r="U4918" s="127" t="str">
        <f>IFERROR(VLOOKUP(V4918,TRANSPORTE!$A$4:$B$99,2,0),"")</f>
        <v/>
      </c>
      <c r="Y4918" s="127" t="str">
        <f>IFERROR(VLOOKUP(V4918,TRANSPORTE!$A$4:$C$99,3,0),"")</f>
        <v/>
      </c>
      <c r="Z4918" s="127" t="str">
        <f>IFERROR(VLOOKUP(V4918,TRANSPORTE!$A$4:$D$99,4,0),"")</f>
        <v/>
      </c>
      <c r="AA4918" s="127" t="str">
        <f>IFERROR(VLOOKUP(V4918,TRANSPORTE!$A$4:$E$99,5,0),"")</f>
        <v/>
      </c>
      <c r="AB4918" s="127" t="str">
        <f t="shared" si="553"/>
        <v/>
      </c>
      <c r="AC4918" s="127" t="str">
        <f t="shared" si="552"/>
        <v/>
      </c>
      <c r="AE4918" s="132" t="str">
        <f t="shared" si="550"/>
        <v/>
      </c>
      <c r="AH4918" s="127" t="str">
        <f t="shared" si="549"/>
        <v/>
      </c>
    </row>
    <row r="4919" spans="2:34" x14ac:dyDescent="0.3">
      <c r="B4919" s="127" t="str">
        <f t="shared" si="547"/>
        <v/>
      </c>
      <c r="C4919" s="127" t="str">
        <f t="shared" si="548"/>
        <v/>
      </c>
      <c r="E4919" s="159"/>
      <c r="F4919" s="148" t="str">
        <f>IFERROR(VLOOKUP(CONCATENATE(G4919,E4919),LOTES!$A$6:$D$1002,4,0),"")</f>
        <v/>
      </c>
      <c r="H4919" s="136" t="str">
        <f>IFERROR(VLOOKUP(CONCATENATE(G4919,E4919),LOTES!$A$6:$F$1000,6,0),"")</f>
        <v/>
      </c>
      <c r="I4919" s="132" t="str">
        <f t="shared" si="551"/>
        <v/>
      </c>
      <c r="R4919" s="132" t="str">
        <f>IFERROR(VLOOKUP(Q4919,PROVEEDORES!$A$2:$B$100,2,0),"")</f>
        <v/>
      </c>
      <c r="U4919" s="127" t="str">
        <f>IFERROR(VLOOKUP(V4919,TRANSPORTE!$A$4:$B$99,2,0),"")</f>
        <v/>
      </c>
      <c r="Y4919" s="127" t="str">
        <f>IFERROR(VLOOKUP(V4919,TRANSPORTE!$A$4:$C$99,3,0),"")</f>
        <v/>
      </c>
      <c r="Z4919" s="127" t="str">
        <f>IFERROR(VLOOKUP(V4919,TRANSPORTE!$A$4:$D$99,4,0),"")</f>
        <v/>
      </c>
      <c r="AA4919" s="127" t="str">
        <f>IFERROR(VLOOKUP(V4919,TRANSPORTE!$A$4:$E$99,5,0),"")</f>
        <v/>
      </c>
      <c r="AB4919" s="127" t="str">
        <f t="shared" si="553"/>
        <v/>
      </c>
      <c r="AC4919" s="127" t="str">
        <f t="shared" si="552"/>
        <v/>
      </c>
      <c r="AE4919" s="132" t="str">
        <f t="shared" si="550"/>
        <v/>
      </c>
      <c r="AH4919" s="127" t="str">
        <f t="shared" si="549"/>
        <v/>
      </c>
    </row>
    <row r="4920" spans="2:34" x14ac:dyDescent="0.3">
      <c r="B4920" s="127" t="str">
        <f t="shared" si="547"/>
        <v/>
      </c>
      <c r="C4920" s="127" t="str">
        <f t="shared" si="548"/>
        <v/>
      </c>
      <c r="E4920" s="159"/>
      <c r="F4920" s="148" t="str">
        <f>IFERROR(VLOOKUP(CONCATENATE(G4920,E4920),LOTES!$A$6:$D$1002,4,0),"")</f>
        <v/>
      </c>
      <c r="H4920" s="136" t="str">
        <f>IFERROR(VLOOKUP(CONCATENATE(G4920,E4920),LOTES!$A$6:$F$1000,6,0),"")</f>
        <v/>
      </c>
      <c r="I4920" s="132" t="str">
        <f t="shared" si="551"/>
        <v/>
      </c>
      <c r="R4920" s="132" t="str">
        <f>IFERROR(VLOOKUP(Q4920,PROVEEDORES!$A$2:$B$100,2,0),"")</f>
        <v/>
      </c>
      <c r="U4920" s="127" t="str">
        <f>IFERROR(VLOOKUP(V4920,TRANSPORTE!$A$4:$B$99,2,0),"")</f>
        <v/>
      </c>
      <c r="Y4920" s="127" t="str">
        <f>IFERROR(VLOOKUP(V4920,TRANSPORTE!$A$4:$C$99,3,0),"")</f>
        <v/>
      </c>
      <c r="Z4920" s="127" t="str">
        <f>IFERROR(VLOOKUP(V4920,TRANSPORTE!$A$4:$D$99,4,0),"")</f>
        <v/>
      </c>
      <c r="AA4920" s="127" t="str">
        <f>IFERROR(VLOOKUP(V4920,TRANSPORTE!$A$4:$E$99,5,0),"")</f>
        <v/>
      </c>
      <c r="AB4920" s="127" t="str">
        <f t="shared" si="553"/>
        <v/>
      </c>
      <c r="AC4920" s="127" t="str">
        <f t="shared" si="552"/>
        <v/>
      </c>
      <c r="AE4920" s="132" t="str">
        <f t="shared" si="550"/>
        <v/>
      </c>
      <c r="AH4920" s="127" t="str">
        <f t="shared" si="549"/>
        <v/>
      </c>
    </row>
    <row r="4921" spans="2:34" x14ac:dyDescent="0.3">
      <c r="B4921" s="127" t="str">
        <f t="shared" si="547"/>
        <v/>
      </c>
      <c r="C4921" s="127" t="str">
        <f t="shared" si="548"/>
        <v/>
      </c>
      <c r="E4921" s="159"/>
      <c r="F4921" s="148" t="str">
        <f>IFERROR(VLOOKUP(CONCATENATE(G4921,E4921),LOTES!$A$6:$D$1002,4,0),"")</f>
        <v/>
      </c>
      <c r="H4921" s="136" t="str">
        <f>IFERROR(VLOOKUP(CONCATENATE(G4921,E4921),LOTES!$A$6:$F$1000,6,0),"")</f>
        <v/>
      </c>
      <c r="I4921" s="132" t="str">
        <f t="shared" si="551"/>
        <v/>
      </c>
      <c r="R4921" s="132" t="str">
        <f>IFERROR(VLOOKUP(Q4921,PROVEEDORES!$A$2:$B$100,2,0),"")</f>
        <v/>
      </c>
      <c r="U4921" s="127" t="str">
        <f>IFERROR(VLOOKUP(V4921,TRANSPORTE!$A$4:$B$99,2,0),"")</f>
        <v/>
      </c>
      <c r="Y4921" s="127" t="str">
        <f>IFERROR(VLOOKUP(V4921,TRANSPORTE!$A$4:$C$99,3,0),"")</f>
        <v/>
      </c>
      <c r="Z4921" s="127" t="str">
        <f>IFERROR(VLOOKUP(V4921,TRANSPORTE!$A$4:$D$99,4,0),"")</f>
        <v/>
      </c>
      <c r="AA4921" s="127" t="str">
        <f>IFERROR(VLOOKUP(V4921,TRANSPORTE!$A$4:$E$99,5,0),"")</f>
        <v/>
      </c>
      <c r="AB4921" s="127" t="str">
        <f t="shared" si="553"/>
        <v/>
      </c>
      <c r="AC4921" s="127" t="str">
        <f t="shared" si="552"/>
        <v/>
      </c>
      <c r="AE4921" s="132" t="str">
        <f t="shared" si="550"/>
        <v/>
      </c>
      <c r="AH4921" s="127" t="str">
        <f t="shared" si="549"/>
        <v/>
      </c>
    </row>
    <row r="4922" spans="2:34" x14ac:dyDescent="0.3">
      <c r="B4922" s="127" t="str">
        <f t="shared" si="547"/>
        <v/>
      </c>
      <c r="C4922" s="127" t="str">
        <f t="shared" si="548"/>
        <v/>
      </c>
      <c r="E4922" s="159"/>
      <c r="F4922" s="148" t="str">
        <f>IFERROR(VLOOKUP(CONCATENATE(G4922,E4922),LOTES!$A$6:$D$1002,4,0),"")</f>
        <v/>
      </c>
      <c r="H4922" s="136" t="str">
        <f>IFERROR(VLOOKUP(CONCATENATE(G4922,E4922),LOTES!$A$6:$F$1000,6,0),"")</f>
        <v/>
      </c>
      <c r="I4922" s="132" t="str">
        <f t="shared" si="551"/>
        <v/>
      </c>
      <c r="R4922" s="132" t="str">
        <f>IFERROR(VLOOKUP(Q4922,PROVEEDORES!$A$2:$B$100,2,0),"")</f>
        <v/>
      </c>
      <c r="U4922" s="127" t="str">
        <f>IFERROR(VLOOKUP(V4922,TRANSPORTE!$A$4:$B$99,2,0),"")</f>
        <v/>
      </c>
      <c r="Y4922" s="127" t="str">
        <f>IFERROR(VLOOKUP(V4922,TRANSPORTE!$A$4:$C$99,3,0),"")</f>
        <v/>
      </c>
      <c r="Z4922" s="127" t="str">
        <f>IFERROR(VLOOKUP(V4922,TRANSPORTE!$A$4:$D$99,4,0),"")</f>
        <v/>
      </c>
      <c r="AA4922" s="127" t="str">
        <f>IFERROR(VLOOKUP(V4922,TRANSPORTE!$A$4:$E$99,5,0),"")</f>
        <v/>
      </c>
      <c r="AB4922" s="127" t="str">
        <f t="shared" si="553"/>
        <v/>
      </c>
      <c r="AC4922" s="127" t="str">
        <f t="shared" si="552"/>
        <v/>
      </c>
      <c r="AE4922" s="132" t="str">
        <f t="shared" si="550"/>
        <v/>
      </c>
      <c r="AH4922" s="127" t="str">
        <f t="shared" si="549"/>
        <v/>
      </c>
    </row>
    <row r="4923" spans="2:34" x14ac:dyDescent="0.3">
      <c r="B4923" s="127" t="str">
        <f t="shared" si="547"/>
        <v/>
      </c>
      <c r="C4923" s="127" t="str">
        <f t="shared" si="548"/>
        <v/>
      </c>
      <c r="E4923" s="159"/>
      <c r="F4923" s="148" t="str">
        <f>IFERROR(VLOOKUP(CONCATENATE(G4923,E4923),LOTES!$A$6:$D$1002,4,0),"")</f>
        <v/>
      </c>
      <c r="H4923" s="136" t="str">
        <f>IFERROR(VLOOKUP(CONCATENATE(G4923,E4923),LOTES!$A$6:$F$1000,6,0),"")</f>
        <v/>
      </c>
      <c r="I4923" s="132" t="str">
        <f t="shared" si="551"/>
        <v/>
      </c>
      <c r="R4923" s="132" t="str">
        <f>IFERROR(VLOOKUP(Q4923,PROVEEDORES!$A$2:$B$100,2,0),"")</f>
        <v/>
      </c>
      <c r="U4923" s="127" t="str">
        <f>IFERROR(VLOOKUP(V4923,TRANSPORTE!$A$4:$B$99,2,0),"")</f>
        <v/>
      </c>
      <c r="Y4923" s="127" t="str">
        <f>IFERROR(VLOOKUP(V4923,TRANSPORTE!$A$4:$C$99,3,0),"")</f>
        <v/>
      </c>
      <c r="Z4923" s="127" t="str">
        <f>IFERROR(VLOOKUP(V4923,TRANSPORTE!$A$4:$D$99,4,0),"")</f>
        <v/>
      </c>
      <c r="AA4923" s="127" t="str">
        <f>IFERROR(VLOOKUP(V4923,TRANSPORTE!$A$4:$E$99,5,0),"")</f>
        <v/>
      </c>
      <c r="AB4923" s="127" t="str">
        <f t="shared" si="553"/>
        <v/>
      </c>
      <c r="AC4923" s="127" t="str">
        <f t="shared" si="552"/>
        <v/>
      </c>
      <c r="AE4923" s="132" t="str">
        <f t="shared" si="550"/>
        <v/>
      </c>
      <c r="AH4923" s="127" t="str">
        <f t="shared" si="549"/>
        <v/>
      </c>
    </row>
    <row r="4924" spans="2:34" x14ac:dyDescent="0.3">
      <c r="B4924" s="127" t="str">
        <f t="shared" si="547"/>
        <v/>
      </c>
      <c r="C4924" s="127" t="str">
        <f t="shared" si="548"/>
        <v/>
      </c>
      <c r="E4924" s="159"/>
      <c r="F4924" s="148" t="str">
        <f>IFERROR(VLOOKUP(CONCATENATE(G4924,E4924),LOTES!$A$6:$D$1002,4,0),"")</f>
        <v/>
      </c>
      <c r="H4924" s="136" t="str">
        <f>IFERROR(VLOOKUP(CONCATENATE(G4924,E4924),LOTES!$A$6:$F$1000,6,0),"")</f>
        <v/>
      </c>
      <c r="I4924" s="132" t="str">
        <f t="shared" si="551"/>
        <v/>
      </c>
      <c r="R4924" s="132" t="str">
        <f>IFERROR(VLOOKUP(Q4924,PROVEEDORES!$A$2:$B$100,2,0),"")</f>
        <v/>
      </c>
      <c r="U4924" s="127" t="str">
        <f>IFERROR(VLOOKUP(V4924,TRANSPORTE!$A$4:$B$99,2,0),"")</f>
        <v/>
      </c>
      <c r="Y4924" s="127" t="str">
        <f>IFERROR(VLOOKUP(V4924,TRANSPORTE!$A$4:$C$99,3,0),"")</f>
        <v/>
      </c>
      <c r="Z4924" s="127" t="str">
        <f>IFERROR(VLOOKUP(V4924,TRANSPORTE!$A$4:$D$99,4,0),"")</f>
        <v/>
      </c>
      <c r="AA4924" s="127" t="str">
        <f>IFERROR(VLOOKUP(V4924,TRANSPORTE!$A$4:$E$99,5,0),"")</f>
        <v/>
      </c>
      <c r="AB4924" s="127" t="str">
        <f t="shared" si="553"/>
        <v/>
      </c>
      <c r="AC4924" s="127" t="str">
        <f t="shared" si="552"/>
        <v/>
      </c>
      <c r="AE4924" s="132" t="str">
        <f t="shared" si="550"/>
        <v/>
      </c>
      <c r="AH4924" s="127" t="str">
        <f t="shared" si="549"/>
        <v/>
      </c>
    </row>
    <row r="4925" spans="2:34" x14ac:dyDescent="0.3">
      <c r="B4925" s="127" t="str">
        <f t="shared" si="547"/>
        <v/>
      </c>
      <c r="C4925" s="127" t="str">
        <f t="shared" si="548"/>
        <v/>
      </c>
      <c r="E4925" s="159"/>
      <c r="F4925" s="148" t="str">
        <f>IFERROR(VLOOKUP(CONCATENATE(G4925,E4925),LOTES!$A$6:$D$1002,4,0),"")</f>
        <v/>
      </c>
      <c r="H4925" s="136" t="str">
        <f>IFERROR(VLOOKUP(CONCATENATE(G4925,E4925),LOTES!$A$6:$F$1000,6,0),"")</f>
        <v/>
      </c>
      <c r="I4925" s="132" t="str">
        <f t="shared" si="551"/>
        <v/>
      </c>
      <c r="R4925" s="132" t="str">
        <f>IFERROR(VLOOKUP(Q4925,PROVEEDORES!$A$2:$B$100,2,0),"")</f>
        <v/>
      </c>
      <c r="U4925" s="127" t="str">
        <f>IFERROR(VLOOKUP(V4925,TRANSPORTE!$A$4:$B$99,2,0),"")</f>
        <v/>
      </c>
      <c r="Y4925" s="127" t="str">
        <f>IFERROR(VLOOKUP(V4925,TRANSPORTE!$A$4:$C$99,3,0),"")</f>
        <v/>
      </c>
      <c r="Z4925" s="127" t="str">
        <f>IFERROR(VLOOKUP(V4925,TRANSPORTE!$A$4:$D$99,4,0),"")</f>
        <v/>
      </c>
      <c r="AA4925" s="127" t="str">
        <f>IFERROR(VLOOKUP(V4925,TRANSPORTE!$A$4:$E$99,5,0),"")</f>
        <v/>
      </c>
      <c r="AB4925" s="127" t="str">
        <f t="shared" si="553"/>
        <v/>
      </c>
      <c r="AC4925" s="127" t="str">
        <f t="shared" si="552"/>
        <v/>
      </c>
      <c r="AE4925" s="132" t="str">
        <f t="shared" si="550"/>
        <v/>
      </c>
      <c r="AH4925" s="127" t="str">
        <f t="shared" si="549"/>
        <v/>
      </c>
    </row>
    <row r="4926" spans="2:34" x14ac:dyDescent="0.3">
      <c r="B4926" s="127" t="str">
        <f t="shared" si="547"/>
        <v/>
      </c>
      <c r="C4926" s="127" t="str">
        <f t="shared" si="548"/>
        <v/>
      </c>
      <c r="E4926" s="159"/>
      <c r="F4926" s="148" t="str">
        <f>IFERROR(VLOOKUP(CONCATENATE(G4926,E4926),LOTES!$A$6:$D$1002,4,0),"")</f>
        <v/>
      </c>
      <c r="H4926" s="136" t="str">
        <f>IFERROR(VLOOKUP(CONCATENATE(G4926,E4926),LOTES!$A$6:$F$1000,6,0),"")</f>
        <v/>
      </c>
      <c r="I4926" s="132" t="str">
        <f t="shared" si="551"/>
        <v/>
      </c>
      <c r="R4926" s="132" t="str">
        <f>IFERROR(VLOOKUP(Q4926,PROVEEDORES!$A$2:$B$100,2,0),"")</f>
        <v/>
      </c>
      <c r="U4926" s="127" t="str">
        <f>IFERROR(VLOOKUP(V4926,TRANSPORTE!$A$4:$B$99,2,0),"")</f>
        <v/>
      </c>
      <c r="Y4926" s="127" t="str">
        <f>IFERROR(VLOOKUP(V4926,TRANSPORTE!$A$4:$C$99,3,0),"")</f>
        <v/>
      </c>
      <c r="Z4926" s="127" t="str">
        <f>IFERROR(VLOOKUP(V4926,TRANSPORTE!$A$4:$D$99,4,0),"")</f>
        <v/>
      </c>
      <c r="AA4926" s="127" t="str">
        <f>IFERROR(VLOOKUP(V4926,TRANSPORTE!$A$4:$E$99,5,0),"")</f>
        <v/>
      </c>
      <c r="AB4926" s="127" t="str">
        <f t="shared" si="553"/>
        <v/>
      </c>
      <c r="AC4926" s="127" t="str">
        <f t="shared" si="552"/>
        <v/>
      </c>
      <c r="AE4926" s="132" t="str">
        <f t="shared" si="550"/>
        <v/>
      </c>
      <c r="AH4926" s="127" t="str">
        <f t="shared" si="549"/>
        <v/>
      </c>
    </row>
    <row r="4927" spans="2:34" x14ac:dyDescent="0.3">
      <c r="B4927" s="127" t="str">
        <f t="shared" ref="B4927:B4990" si="554">CONCATENATE(A4927,AB4927)</f>
        <v/>
      </c>
      <c r="C4927" s="127" t="str">
        <f t="shared" ref="C4927:C4990" si="555">CONCATENATE(N4927,I4927)</f>
        <v/>
      </c>
      <c r="E4927" s="159"/>
      <c r="F4927" s="148" t="str">
        <f>IFERROR(VLOOKUP(CONCATENATE(G4927,E4927),LOTES!$A$6:$D$1002,4,0),"")</f>
        <v/>
      </c>
      <c r="H4927" s="136" t="str">
        <f>IFERROR(VLOOKUP(CONCATENATE(G4927,E4927),LOTES!$A$6:$F$1000,6,0),"")</f>
        <v/>
      </c>
      <c r="I4927" s="132" t="str">
        <f t="shared" si="551"/>
        <v/>
      </c>
      <c r="R4927" s="132" t="str">
        <f>IFERROR(VLOOKUP(Q4927,PROVEEDORES!$A$2:$B$100,2,0),"")</f>
        <v/>
      </c>
      <c r="U4927" s="127" t="str">
        <f>IFERROR(VLOOKUP(V4927,TRANSPORTE!$A$4:$B$99,2,0),"")</f>
        <v/>
      </c>
      <c r="Y4927" s="127" t="str">
        <f>IFERROR(VLOOKUP(V4927,TRANSPORTE!$A$4:$C$99,3,0),"")</f>
        <v/>
      </c>
      <c r="Z4927" s="127" t="str">
        <f>IFERROR(VLOOKUP(V4927,TRANSPORTE!$A$4:$D$99,4,0),"")</f>
        <v/>
      </c>
      <c r="AA4927" s="127" t="str">
        <f>IFERROR(VLOOKUP(V4927,TRANSPORTE!$A$4:$E$99,5,0),"")</f>
        <v/>
      </c>
      <c r="AB4927" s="127" t="str">
        <f t="shared" si="553"/>
        <v/>
      </c>
      <c r="AC4927" s="127" t="str">
        <f t="shared" si="552"/>
        <v/>
      </c>
      <c r="AE4927" s="132" t="str">
        <f t="shared" si="550"/>
        <v/>
      </c>
      <c r="AH4927" s="127" t="str">
        <f t="shared" ref="AH4927:AH4990" si="556">CONCATENATE(N4927,F4927)</f>
        <v/>
      </c>
    </row>
    <row r="4928" spans="2:34" x14ac:dyDescent="0.3">
      <c r="B4928" s="127" t="str">
        <f t="shared" si="554"/>
        <v/>
      </c>
      <c r="C4928" s="127" t="str">
        <f t="shared" si="555"/>
        <v/>
      </c>
      <c r="E4928" s="159"/>
      <c r="F4928" s="148" t="str">
        <f>IFERROR(VLOOKUP(CONCATENATE(G4928,E4928),LOTES!$A$6:$D$1002,4,0),"")</f>
        <v/>
      </c>
      <c r="H4928" s="136" t="str">
        <f>IFERROR(VLOOKUP(CONCATENATE(G4928,E4928),LOTES!$A$6:$F$1000,6,0),"")</f>
        <v/>
      </c>
      <c r="I4928" s="132" t="str">
        <f t="shared" si="551"/>
        <v/>
      </c>
      <c r="R4928" s="132" t="str">
        <f>IFERROR(VLOOKUP(Q4928,PROVEEDORES!$A$2:$B$100,2,0),"")</f>
        <v/>
      </c>
      <c r="U4928" s="127" t="str">
        <f>IFERROR(VLOOKUP(V4928,TRANSPORTE!$A$4:$B$99,2,0),"")</f>
        <v/>
      </c>
      <c r="Y4928" s="127" t="str">
        <f>IFERROR(VLOOKUP(V4928,TRANSPORTE!$A$4:$C$99,3,0),"")</f>
        <v/>
      </c>
      <c r="Z4928" s="127" t="str">
        <f>IFERROR(VLOOKUP(V4928,TRANSPORTE!$A$4:$D$99,4,0),"")</f>
        <v/>
      </c>
      <c r="AA4928" s="127" t="str">
        <f>IFERROR(VLOOKUP(V4928,TRANSPORTE!$A$4:$E$99,5,0),"")</f>
        <v/>
      </c>
      <c r="AB4928" s="127" t="str">
        <f t="shared" si="553"/>
        <v/>
      </c>
      <c r="AC4928" s="127" t="str">
        <f t="shared" si="552"/>
        <v/>
      </c>
      <c r="AE4928" s="132" t="str">
        <f t="shared" si="550"/>
        <v/>
      </c>
      <c r="AH4928" s="127" t="str">
        <f t="shared" si="556"/>
        <v/>
      </c>
    </row>
    <row r="4929" spans="2:34" x14ac:dyDescent="0.3">
      <c r="B4929" s="127" t="str">
        <f t="shared" si="554"/>
        <v/>
      </c>
      <c r="C4929" s="127" t="str">
        <f t="shared" si="555"/>
        <v/>
      </c>
      <c r="E4929" s="159"/>
      <c r="F4929" s="148" t="str">
        <f>IFERROR(VLOOKUP(CONCATENATE(G4929,E4929),LOTES!$A$6:$D$1002,4,0),"")</f>
        <v/>
      </c>
      <c r="H4929" s="136" t="str">
        <f>IFERROR(VLOOKUP(CONCATENATE(G4929,E4929),LOTES!$A$6:$F$1000,6,0),"")</f>
        <v/>
      </c>
      <c r="I4929" s="132" t="str">
        <f t="shared" si="551"/>
        <v/>
      </c>
      <c r="R4929" s="132" t="str">
        <f>IFERROR(VLOOKUP(Q4929,PROVEEDORES!$A$2:$B$100,2,0),"")</f>
        <v/>
      </c>
      <c r="U4929" s="127" t="str">
        <f>IFERROR(VLOOKUP(V4929,TRANSPORTE!$A$4:$B$99,2,0),"")</f>
        <v/>
      </c>
      <c r="Y4929" s="127" t="str">
        <f>IFERROR(VLOOKUP(V4929,TRANSPORTE!$A$4:$C$99,3,0),"")</f>
        <v/>
      </c>
      <c r="Z4929" s="127" t="str">
        <f>IFERROR(VLOOKUP(V4929,TRANSPORTE!$A$4:$D$99,4,0),"")</f>
        <v/>
      </c>
      <c r="AA4929" s="127" t="str">
        <f>IFERROR(VLOOKUP(V4929,TRANSPORTE!$A$4:$E$99,5,0),"")</f>
        <v/>
      </c>
      <c r="AB4929" s="127" t="str">
        <f t="shared" si="553"/>
        <v/>
      </c>
      <c r="AC4929" s="127" t="str">
        <f t="shared" si="552"/>
        <v/>
      </c>
      <c r="AE4929" s="132" t="str">
        <f t="shared" si="550"/>
        <v/>
      </c>
      <c r="AH4929" s="127" t="str">
        <f t="shared" si="556"/>
        <v/>
      </c>
    </row>
    <row r="4930" spans="2:34" x14ac:dyDescent="0.3">
      <c r="B4930" s="127" t="str">
        <f t="shared" si="554"/>
        <v/>
      </c>
      <c r="C4930" s="127" t="str">
        <f t="shared" si="555"/>
        <v/>
      </c>
      <c r="E4930" s="159"/>
      <c r="F4930" s="148" t="str">
        <f>IFERROR(VLOOKUP(CONCATENATE(G4930,E4930),LOTES!$A$6:$D$1002,4,0),"")</f>
        <v/>
      </c>
      <c r="H4930" s="136" t="str">
        <f>IFERROR(VLOOKUP(CONCATENATE(G4930,E4930),LOTES!$A$6:$F$1000,6,0),"")</f>
        <v/>
      </c>
      <c r="I4930" s="132" t="str">
        <f t="shared" si="551"/>
        <v/>
      </c>
      <c r="R4930" s="132" t="str">
        <f>IFERROR(VLOOKUP(Q4930,PROVEEDORES!$A$2:$B$100,2,0),"")</f>
        <v/>
      </c>
      <c r="U4930" s="127" t="str">
        <f>IFERROR(VLOOKUP(V4930,TRANSPORTE!$A$4:$B$99,2,0),"")</f>
        <v/>
      </c>
      <c r="Y4930" s="127" t="str">
        <f>IFERROR(VLOOKUP(V4930,TRANSPORTE!$A$4:$C$99,3,0),"")</f>
        <v/>
      </c>
      <c r="Z4930" s="127" t="str">
        <f>IFERROR(VLOOKUP(V4930,TRANSPORTE!$A$4:$D$99,4,0),"")</f>
        <v/>
      </c>
      <c r="AA4930" s="127" t="str">
        <f>IFERROR(VLOOKUP(V4930,TRANSPORTE!$A$4:$E$99,5,0),"")</f>
        <v/>
      </c>
      <c r="AB4930" s="127" t="str">
        <f t="shared" si="553"/>
        <v/>
      </c>
      <c r="AC4930" s="127" t="str">
        <f t="shared" si="552"/>
        <v/>
      </c>
      <c r="AE4930" s="132" t="str">
        <f t="shared" ref="AE4930:AE4993" si="557">IF(N4930&lt;&gt;"",IF(N4930=N4929,AE4929,AE4929+1),"")</f>
        <v/>
      </c>
      <c r="AH4930" s="127" t="str">
        <f t="shared" si="556"/>
        <v/>
      </c>
    </row>
    <row r="4931" spans="2:34" x14ac:dyDescent="0.3">
      <c r="B4931" s="127" t="str">
        <f t="shared" si="554"/>
        <v/>
      </c>
      <c r="C4931" s="127" t="str">
        <f t="shared" si="555"/>
        <v/>
      </c>
      <c r="E4931" s="159"/>
      <c r="F4931" s="148" t="str">
        <f>IFERROR(VLOOKUP(CONCATENATE(G4931,E4931),LOTES!$A$6:$D$1002,4,0),"")</f>
        <v/>
      </c>
      <c r="H4931" s="136" t="str">
        <f>IFERROR(VLOOKUP(CONCATENATE(G4931,E4931),LOTES!$A$6:$F$1000,6,0),"")</f>
        <v/>
      </c>
      <c r="I4931" s="132" t="str">
        <f t="shared" si="551"/>
        <v/>
      </c>
      <c r="R4931" s="132" t="str">
        <f>IFERROR(VLOOKUP(Q4931,PROVEEDORES!$A$2:$B$100,2,0),"")</f>
        <v/>
      </c>
      <c r="U4931" s="127" t="str">
        <f>IFERROR(VLOOKUP(V4931,TRANSPORTE!$A$4:$B$99,2,0),"")</f>
        <v/>
      </c>
      <c r="Y4931" s="127" t="str">
        <f>IFERROR(VLOOKUP(V4931,TRANSPORTE!$A$4:$C$99,3,0),"")</f>
        <v/>
      </c>
      <c r="Z4931" s="127" t="str">
        <f>IFERROR(VLOOKUP(V4931,TRANSPORTE!$A$4:$D$99,4,0),"")</f>
        <v/>
      </c>
      <c r="AA4931" s="127" t="str">
        <f>IFERROR(VLOOKUP(V4931,TRANSPORTE!$A$4:$E$99,5,0),"")</f>
        <v/>
      </c>
      <c r="AB4931" s="127" t="str">
        <f t="shared" si="553"/>
        <v/>
      </c>
      <c r="AC4931" s="127" t="str">
        <f t="shared" si="552"/>
        <v/>
      </c>
      <c r="AE4931" s="132" t="str">
        <f t="shared" si="557"/>
        <v/>
      </c>
      <c r="AH4931" s="127" t="str">
        <f t="shared" si="556"/>
        <v/>
      </c>
    </row>
    <row r="4932" spans="2:34" x14ac:dyDescent="0.3">
      <c r="B4932" s="127" t="str">
        <f t="shared" si="554"/>
        <v/>
      </c>
      <c r="C4932" s="127" t="str">
        <f t="shared" si="555"/>
        <v/>
      </c>
      <c r="E4932" s="159"/>
      <c r="F4932" s="148" t="str">
        <f>IFERROR(VLOOKUP(CONCATENATE(G4932,E4932),LOTES!$A$6:$D$1002,4,0),"")</f>
        <v/>
      </c>
      <c r="H4932" s="136" t="str">
        <f>IFERROR(VLOOKUP(CONCATENATE(G4932,E4932),LOTES!$A$6:$F$1000,6,0),"")</f>
        <v/>
      </c>
      <c r="I4932" s="132" t="str">
        <f t="shared" si="551"/>
        <v/>
      </c>
      <c r="R4932" s="132" t="str">
        <f>IFERROR(VLOOKUP(Q4932,PROVEEDORES!$A$2:$B$100,2,0),"")</f>
        <v/>
      </c>
      <c r="U4932" s="127" t="str">
        <f>IFERROR(VLOOKUP(V4932,TRANSPORTE!$A$4:$B$99,2,0),"")</f>
        <v/>
      </c>
      <c r="Y4932" s="127" t="str">
        <f>IFERROR(VLOOKUP(V4932,TRANSPORTE!$A$4:$C$99,3,0),"")</f>
        <v/>
      </c>
      <c r="Z4932" s="127" t="str">
        <f>IFERROR(VLOOKUP(V4932,TRANSPORTE!$A$4:$D$99,4,0),"")</f>
        <v/>
      </c>
      <c r="AA4932" s="127" t="str">
        <f>IFERROR(VLOOKUP(V4932,TRANSPORTE!$A$4:$E$99,5,0),"")</f>
        <v/>
      </c>
      <c r="AB4932" s="127" t="str">
        <f t="shared" si="553"/>
        <v/>
      </c>
      <c r="AC4932" s="127" t="str">
        <f t="shared" si="552"/>
        <v/>
      </c>
      <c r="AE4932" s="132" t="str">
        <f t="shared" si="557"/>
        <v/>
      </c>
      <c r="AH4932" s="127" t="str">
        <f t="shared" si="556"/>
        <v/>
      </c>
    </row>
    <row r="4933" spans="2:34" x14ac:dyDescent="0.3">
      <c r="B4933" s="127" t="str">
        <f t="shared" si="554"/>
        <v/>
      </c>
      <c r="C4933" s="127" t="str">
        <f t="shared" si="555"/>
        <v/>
      </c>
      <c r="E4933" s="159"/>
      <c r="F4933" s="148" t="str">
        <f>IFERROR(VLOOKUP(CONCATENATE(G4933,E4933),LOTES!$A$6:$D$1002,4,0),"")</f>
        <v/>
      </c>
      <c r="H4933" s="136" t="str">
        <f>IFERROR(VLOOKUP(CONCATENATE(G4933,E4933),LOTES!$A$6:$F$1000,6,0),"")</f>
        <v/>
      </c>
      <c r="I4933" s="132" t="str">
        <f t="shared" si="551"/>
        <v/>
      </c>
      <c r="R4933" s="132" t="str">
        <f>IFERROR(VLOOKUP(Q4933,PROVEEDORES!$A$2:$B$100,2,0),"")</f>
        <v/>
      </c>
      <c r="U4933" s="127" t="str">
        <f>IFERROR(VLOOKUP(V4933,TRANSPORTE!$A$4:$B$99,2,0),"")</f>
        <v/>
      </c>
      <c r="Y4933" s="127" t="str">
        <f>IFERROR(VLOOKUP(V4933,TRANSPORTE!$A$4:$C$99,3,0),"")</f>
        <v/>
      </c>
      <c r="Z4933" s="127" t="str">
        <f>IFERROR(VLOOKUP(V4933,TRANSPORTE!$A$4:$D$99,4,0),"")</f>
        <v/>
      </c>
      <c r="AA4933" s="127" t="str">
        <f>IFERROR(VLOOKUP(V4933,TRANSPORTE!$A$4:$E$99,5,0),"")</f>
        <v/>
      </c>
      <c r="AB4933" s="127" t="str">
        <f t="shared" si="553"/>
        <v/>
      </c>
      <c r="AC4933" s="127" t="str">
        <f t="shared" si="552"/>
        <v/>
      </c>
      <c r="AE4933" s="132" t="str">
        <f t="shared" si="557"/>
        <v/>
      </c>
      <c r="AH4933" s="127" t="str">
        <f t="shared" si="556"/>
        <v/>
      </c>
    </row>
    <row r="4934" spans="2:34" x14ac:dyDescent="0.3">
      <c r="B4934" s="127" t="str">
        <f t="shared" si="554"/>
        <v/>
      </c>
      <c r="C4934" s="127" t="str">
        <f t="shared" si="555"/>
        <v/>
      </c>
      <c r="E4934" s="159"/>
      <c r="F4934" s="148" t="str">
        <f>IFERROR(VLOOKUP(CONCATENATE(G4934,E4934),LOTES!$A$6:$D$1002,4,0),"")</f>
        <v/>
      </c>
      <c r="H4934" s="136" t="str">
        <f>IFERROR(VLOOKUP(CONCATENATE(G4934,E4934),LOTES!$A$6:$F$1000,6,0),"")</f>
        <v/>
      </c>
      <c r="I4934" s="132" t="str">
        <f t="shared" ref="I4934:I4997" si="558">IF(E4934&lt;&gt;"",IFERROR(IF(N4934&lt;&gt;N4933,1,IF(E4934=E4933,I4933,I4933+1)),""),"")</f>
        <v/>
      </c>
      <c r="R4934" s="132" t="str">
        <f>IFERROR(VLOOKUP(Q4934,PROVEEDORES!$A$2:$B$100,2,0),"")</f>
        <v/>
      </c>
      <c r="U4934" s="127" t="str">
        <f>IFERROR(VLOOKUP(V4934,TRANSPORTE!$A$4:$B$99,2,0),"")</f>
        <v/>
      </c>
      <c r="Y4934" s="127" t="str">
        <f>IFERROR(VLOOKUP(V4934,TRANSPORTE!$A$4:$C$99,3,0),"")</f>
        <v/>
      </c>
      <c r="Z4934" s="127" t="str">
        <f>IFERROR(VLOOKUP(V4934,TRANSPORTE!$A$4:$D$99,4,0),"")</f>
        <v/>
      </c>
      <c r="AA4934" s="127" t="str">
        <f>IFERROR(VLOOKUP(V4934,TRANSPORTE!$A$4:$E$99,5,0),"")</f>
        <v/>
      </c>
      <c r="AB4934" s="127" t="str">
        <f t="shared" si="553"/>
        <v/>
      </c>
      <c r="AC4934" s="127" t="str">
        <f t="shared" ref="AC4934:AC4997" si="559">IF(N4934&lt;&gt;"",1,"")</f>
        <v/>
      </c>
      <c r="AE4934" s="132" t="str">
        <f t="shared" si="557"/>
        <v/>
      </c>
      <c r="AH4934" s="127" t="str">
        <f t="shared" si="556"/>
        <v/>
      </c>
    </row>
    <row r="4935" spans="2:34" x14ac:dyDescent="0.3">
      <c r="B4935" s="127" t="str">
        <f t="shared" si="554"/>
        <v/>
      </c>
      <c r="C4935" s="127" t="str">
        <f t="shared" si="555"/>
        <v/>
      </c>
      <c r="E4935" s="159"/>
      <c r="F4935" s="148" t="str">
        <f>IFERROR(VLOOKUP(CONCATENATE(G4935,E4935),LOTES!$A$6:$D$1002,4,0),"")</f>
        <v/>
      </c>
      <c r="H4935" s="136" t="str">
        <f>IFERROR(VLOOKUP(CONCATENATE(G4935,E4935),LOTES!$A$6:$F$1000,6,0),"")</f>
        <v/>
      </c>
      <c r="I4935" s="132" t="str">
        <f t="shared" si="558"/>
        <v/>
      </c>
      <c r="R4935" s="132" t="str">
        <f>IFERROR(VLOOKUP(Q4935,PROVEEDORES!$A$2:$B$100,2,0),"")</f>
        <v/>
      </c>
      <c r="U4935" s="127" t="str">
        <f>IFERROR(VLOOKUP(V4935,TRANSPORTE!$A$4:$B$99,2,0),"")</f>
        <v/>
      </c>
      <c r="Y4935" s="127" t="str">
        <f>IFERROR(VLOOKUP(V4935,TRANSPORTE!$A$4:$C$99,3,0),"")</f>
        <v/>
      </c>
      <c r="Z4935" s="127" t="str">
        <f>IFERROR(VLOOKUP(V4935,TRANSPORTE!$A$4:$D$99,4,0),"")</f>
        <v/>
      </c>
      <c r="AA4935" s="127" t="str">
        <f>IFERROR(VLOOKUP(V4935,TRANSPORTE!$A$4:$E$99,5,0),"")</f>
        <v/>
      </c>
      <c r="AB4935" s="127" t="str">
        <f t="shared" si="553"/>
        <v/>
      </c>
      <c r="AC4935" s="127" t="str">
        <f t="shared" si="559"/>
        <v/>
      </c>
      <c r="AE4935" s="132" t="str">
        <f t="shared" si="557"/>
        <v/>
      </c>
      <c r="AH4935" s="127" t="str">
        <f t="shared" si="556"/>
        <v/>
      </c>
    </row>
    <row r="4936" spans="2:34" x14ac:dyDescent="0.3">
      <c r="B4936" s="127" t="str">
        <f t="shared" si="554"/>
        <v/>
      </c>
      <c r="C4936" s="127" t="str">
        <f t="shared" si="555"/>
        <v/>
      </c>
      <c r="E4936" s="159"/>
      <c r="F4936" s="148" t="str">
        <f>IFERROR(VLOOKUP(CONCATENATE(G4936,E4936),LOTES!$A$6:$D$1002,4,0),"")</f>
        <v/>
      </c>
      <c r="H4936" s="136" t="str">
        <f>IFERROR(VLOOKUP(CONCATENATE(G4936,E4936),LOTES!$A$6:$F$1000,6,0),"")</f>
        <v/>
      </c>
      <c r="I4936" s="132" t="str">
        <f t="shared" si="558"/>
        <v/>
      </c>
      <c r="R4936" s="132" t="str">
        <f>IFERROR(VLOOKUP(Q4936,PROVEEDORES!$A$2:$B$100,2,0),"")</f>
        <v/>
      </c>
      <c r="U4936" s="127" t="str">
        <f>IFERROR(VLOOKUP(V4936,TRANSPORTE!$A$4:$B$99,2,0),"")</f>
        <v/>
      </c>
      <c r="Y4936" s="127" t="str">
        <f>IFERROR(VLOOKUP(V4936,TRANSPORTE!$A$4:$C$99,3,0),"")</f>
        <v/>
      </c>
      <c r="Z4936" s="127" t="str">
        <f>IFERROR(VLOOKUP(V4936,TRANSPORTE!$A$4:$D$99,4,0),"")</f>
        <v/>
      </c>
      <c r="AA4936" s="127" t="str">
        <f>IFERROR(VLOOKUP(V4936,TRANSPORTE!$A$4:$E$99,5,0),"")</f>
        <v/>
      </c>
      <c r="AB4936" s="127" t="str">
        <f t="shared" si="553"/>
        <v/>
      </c>
      <c r="AC4936" s="127" t="str">
        <f t="shared" si="559"/>
        <v/>
      </c>
      <c r="AE4936" s="132" t="str">
        <f t="shared" si="557"/>
        <v/>
      </c>
      <c r="AH4936" s="127" t="str">
        <f t="shared" si="556"/>
        <v/>
      </c>
    </row>
    <row r="4937" spans="2:34" x14ac:dyDescent="0.3">
      <c r="B4937" s="127" t="str">
        <f t="shared" si="554"/>
        <v/>
      </c>
      <c r="C4937" s="127" t="str">
        <f t="shared" si="555"/>
        <v/>
      </c>
      <c r="E4937" s="159"/>
      <c r="F4937" s="148" t="str">
        <f>IFERROR(VLOOKUP(CONCATENATE(G4937,E4937),LOTES!$A$6:$D$1002,4,0),"")</f>
        <v/>
      </c>
      <c r="H4937" s="136" t="str">
        <f>IFERROR(VLOOKUP(CONCATENATE(G4937,E4937),LOTES!$A$6:$F$1000,6,0),"")</f>
        <v/>
      </c>
      <c r="I4937" s="132" t="str">
        <f t="shared" si="558"/>
        <v/>
      </c>
      <c r="R4937" s="132" t="str">
        <f>IFERROR(VLOOKUP(Q4937,PROVEEDORES!$A$2:$B$100,2,0),"")</f>
        <v/>
      </c>
      <c r="U4937" s="127" t="str">
        <f>IFERROR(VLOOKUP(V4937,TRANSPORTE!$A$4:$B$99,2,0),"")</f>
        <v/>
      </c>
      <c r="Y4937" s="127" t="str">
        <f>IFERROR(VLOOKUP(V4937,TRANSPORTE!$A$4:$C$99,3,0),"")</f>
        <v/>
      </c>
      <c r="Z4937" s="127" t="str">
        <f>IFERROR(VLOOKUP(V4937,TRANSPORTE!$A$4:$D$99,4,0),"")</f>
        <v/>
      </c>
      <c r="AA4937" s="127" t="str">
        <f>IFERROR(VLOOKUP(V4937,TRANSPORTE!$A$4:$E$99,5,0),"")</f>
        <v/>
      </c>
      <c r="AB4937" s="127" t="str">
        <f t="shared" si="553"/>
        <v/>
      </c>
      <c r="AC4937" s="127" t="str">
        <f t="shared" si="559"/>
        <v/>
      </c>
      <c r="AE4937" s="132" t="str">
        <f t="shared" si="557"/>
        <v/>
      </c>
      <c r="AH4937" s="127" t="str">
        <f t="shared" si="556"/>
        <v/>
      </c>
    </row>
    <row r="4938" spans="2:34" x14ac:dyDescent="0.3">
      <c r="B4938" s="127" t="str">
        <f t="shared" si="554"/>
        <v/>
      </c>
      <c r="C4938" s="127" t="str">
        <f t="shared" si="555"/>
        <v/>
      </c>
      <c r="E4938" s="159"/>
      <c r="F4938" s="148" t="str">
        <f>IFERROR(VLOOKUP(CONCATENATE(G4938,E4938),LOTES!$A$6:$D$1002,4,0),"")</f>
        <v/>
      </c>
      <c r="H4938" s="136" t="str">
        <f>IFERROR(VLOOKUP(CONCATENATE(G4938,E4938),LOTES!$A$6:$F$1000,6,0),"")</f>
        <v/>
      </c>
      <c r="I4938" s="132" t="str">
        <f t="shared" si="558"/>
        <v/>
      </c>
      <c r="R4938" s="132" t="str">
        <f>IFERROR(VLOOKUP(Q4938,PROVEEDORES!$A$2:$B$100,2,0),"")</f>
        <v/>
      </c>
      <c r="U4938" s="127" t="str">
        <f>IFERROR(VLOOKUP(V4938,TRANSPORTE!$A$4:$B$99,2,0),"")</f>
        <v/>
      </c>
      <c r="Y4938" s="127" t="str">
        <f>IFERROR(VLOOKUP(V4938,TRANSPORTE!$A$4:$C$99,3,0),"")</f>
        <v/>
      </c>
      <c r="Z4938" s="127" t="str">
        <f>IFERROR(VLOOKUP(V4938,TRANSPORTE!$A$4:$D$99,4,0),"")</f>
        <v/>
      </c>
      <c r="AA4938" s="127" t="str">
        <f>IFERROR(VLOOKUP(V4938,TRANSPORTE!$A$4:$E$99,5,0),"")</f>
        <v/>
      </c>
      <c r="AB4938" s="127" t="str">
        <f t="shared" si="553"/>
        <v/>
      </c>
      <c r="AC4938" s="127" t="str">
        <f t="shared" si="559"/>
        <v/>
      </c>
      <c r="AE4938" s="132" t="str">
        <f t="shared" si="557"/>
        <v/>
      </c>
      <c r="AH4938" s="127" t="str">
        <f t="shared" si="556"/>
        <v/>
      </c>
    </row>
    <row r="4939" spans="2:34" x14ac:dyDescent="0.3">
      <c r="B4939" s="127" t="str">
        <f t="shared" si="554"/>
        <v/>
      </c>
      <c r="C4939" s="127" t="str">
        <f t="shared" si="555"/>
        <v/>
      </c>
      <c r="E4939" s="159"/>
      <c r="F4939" s="148" t="str">
        <f>IFERROR(VLOOKUP(CONCATENATE(G4939,E4939),LOTES!$A$6:$D$1002,4,0),"")</f>
        <v/>
      </c>
      <c r="H4939" s="136" t="str">
        <f>IFERROR(VLOOKUP(CONCATENATE(G4939,E4939),LOTES!$A$6:$F$1000,6,0),"")</f>
        <v/>
      </c>
      <c r="I4939" s="132" t="str">
        <f t="shared" si="558"/>
        <v/>
      </c>
      <c r="R4939" s="132" t="str">
        <f>IFERROR(VLOOKUP(Q4939,PROVEEDORES!$A$2:$B$100,2,0),"")</f>
        <v/>
      </c>
      <c r="U4939" s="127" t="str">
        <f>IFERROR(VLOOKUP(V4939,TRANSPORTE!$A$4:$B$99,2,0),"")</f>
        <v/>
      </c>
      <c r="Y4939" s="127" t="str">
        <f>IFERROR(VLOOKUP(V4939,TRANSPORTE!$A$4:$C$99,3,0),"")</f>
        <v/>
      </c>
      <c r="Z4939" s="127" t="str">
        <f>IFERROR(VLOOKUP(V4939,TRANSPORTE!$A$4:$D$99,4,0),"")</f>
        <v/>
      </c>
      <c r="AA4939" s="127" t="str">
        <f>IFERROR(VLOOKUP(V4939,TRANSPORTE!$A$4:$E$99,5,0),"")</f>
        <v/>
      </c>
      <c r="AB4939" s="127" t="str">
        <f t="shared" ref="AB4939:AB5002" si="560">IF(N4939&lt;&gt;"",IF(A4939&lt;&gt;A4938,1,IF(N4939=N4938,AB4938,AB4938+1)),"")</f>
        <v/>
      </c>
      <c r="AC4939" s="127" t="str">
        <f t="shared" si="559"/>
        <v/>
      </c>
      <c r="AE4939" s="132" t="str">
        <f t="shared" si="557"/>
        <v/>
      </c>
      <c r="AH4939" s="127" t="str">
        <f t="shared" si="556"/>
        <v/>
      </c>
    </row>
    <row r="4940" spans="2:34" x14ac:dyDescent="0.3">
      <c r="B4940" s="127" t="str">
        <f t="shared" si="554"/>
        <v/>
      </c>
      <c r="C4940" s="127" t="str">
        <f t="shared" si="555"/>
        <v/>
      </c>
      <c r="E4940" s="159"/>
      <c r="F4940" s="148" t="str">
        <f>IFERROR(VLOOKUP(CONCATENATE(G4940,E4940),LOTES!$A$6:$D$1002,4,0),"")</f>
        <v/>
      </c>
      <c r="H4940" s="136" t="str">
        <f>IFERROR(VLOOKUP(CONCATENATE(G4940,E4940),LOTES!$A$6:$F$1000,6,0),"")</f>
        <v/>
      </c>
      <c r="I4940" s="132" t="str">
        <f t="shared" si="558"/>
        <v/>
      </c>
      <c r="R4940" s="132" t="str">
        <f>IFERROR(VLOOKUP(Q4940,PROVEEDORES!$A$2:$B$100,2,0),"")</f>
        <v/>
      </c>
      <c r="U4940" s="127" t="str">
        <f>IFERROR(VLOOKUP(V4940,TRANSPORTE!$A$4:$B$99,2,0),"")</f>
        <v/>
      </c>
      <c r="Y4940" s="127" t="str">
        <f>IFERROR(VLOOKUP(V4940,TRANSPORTE!$A$4:$C$99,3,0),"")</f>
        <v/>
      </c>
      <c r="Z4940" s="127" t="str">
        <f>IFERROR(VLOOKUP(V4940,TRANSPORTE!$A$4:$D$99,4,0),"")</f>
        <v/>
      </c>
      <c r="AA4940" s="127" t="str">
        <f>IFERROR(VLOOKUP(V4940,TRANSPORTE!$A$4:$E$99,5,0),"")</f>
        <v/>
      </c>
      <c r="AB4940" s="127" t="str">
        <f t="shared" si="560"/>
        <v/>
      </c>
      <c r="AC4940" s="127" t="str">
        <f t="shared" si="559"/>
        <v/>
      </c>
      <c r="AE4940" s="132" t="str">
        <f t="shared" si="557"/>
        <v/>
      </c>
      <c r="AH4940" s="127" t="str">
        <f t="shared" si="556"/>
        <v/>
      </c>
    </row>
    <row r="4941" spans="2:34" x14ac:dyDescent="0.3">
      <c r="B4941" s="127" t="str">
        <f t="shared" si="554"/>
        <v/>
      </c>
      <c r="C4941" s="127" t="str">
        <f t="shared" si="555"/>
        <v/>
      </c>
      <c r="E4941" s="159"/>
      <c r="F4941" s="148" t="str">
        <f>IFERROR(VLOOKUP(CONCATENATE(G4941,E4941),LOTES!$A$6:$D$1002,4,0),"")</f>
        <v/>
      </c>
      <c r="H4941" s="136" t="str">
        <f>IFERROR(VLOOKUP(CONCATENATE(G4941,E4941),LOTES!$A$6:$F$1000,6,0),"")</f>
        <v/>
      </c>
      <c r="I4941" s="132" t="str">
        <f t="shared" si="558"/>
        <v/>
      </c>
      <c r="R4941" s="132" t="str">
        <f>IFERROR(VLOOKUP(Q4941,PROVEEDORES!$A$2:$B$100,2,0),"")</f>
        <v/>
      </c>
      <c r="U4941" s="127" t="str">
        <f>IFERROR(VLOOKUP(V4941,TRANSPORTE!$A$4:$B$99,2,0),"")</f>
        <v/>
      </c>
      <c r="Y4941" s="127" t="str">
        <f>IFERROR(VLOOKUP(V4941,TRANSPORTE!$A$4:$C$99,3,0),"")</f>
        <v/>
      </c>
      <c r="Z4941" s="127" t="str">
        <f>IFERROR(VLOOKUP(V4941,TRANSPORTE!$A$4:$D$99,4,0),"")</f>
        <v/>
      </c>
      <c r="AA4941" s="127" t="str">
        <f>IFERROR(VLOOKUP(V4941,TRANSPORTE!$A$4:$E$99,5,0),"")</f>
        <v/>
      </c>
      <c r="AB4941" s="127" t="str">
        <f t="shared" si="560"/>
        <v/>
      </c>
      <c r="AC4941" s="127" t="str">
        <f t="shared" si="559"/>
        <v/>
      </c>
      <c r="AE4941" s="132" t="str">
        <f t="shared" si="557"/>
        <v/>
      </c>
      <c r="AH4941" s="127" t="str">
        <f t="shared" si="556"/>
        <v/>
      </c>
    </row>
    <row r="4942" spans="2:34" x14ac:dyDescent="0.3">
      <c r="B4942" s="127" t="str">
        <f t="shared" si="554"/>
        <v/>
      </c>
      <c r="C4942" s="127" t="str">
        <f t="shared" si="555"/>
        <v/>
      </c>
      <c r="E4942" s="159"/>
      <c r="F4942" s="148" t="str">
        <f>IFERROR(VLOOKUP(CONCATENATE(G4942,E4942),LOTES!$A$6:$D$1002,4,0),"")</f>
        <v/>
      </c>
      <c r="H4942" s="136" t="str">
        <f>IFERROR(VLOOKUP(CONCATENATE(G4942,E4942),LOTES!$A$6:$F$1000,6,0),"")</f>
        <v/>
      </c>
      <c r="I4942" s="132" t="str">
        <f t="shared" si="558"/>
        <v/>
      </c>
      <c r="R4942" s="132" t="str">
        <f>IFERROR(VLOOKUP(Q4942,PROVEEDORES!$A$2:$B$100,2,0),"")</f>
        <v/>
      </c>
      <c r="U4942" s="127" t="str">
        <f>IFERROR(VLOOKUP(V4942,TRANSPORTE!$A$4:$B$99,2,0),"")</f>
        <v/>
      </c>
      <c r="Y4942" s="127" t="str">
        <f>IFERROR(VLOOKUP(V4942,TRANSPORTE!$A$4:$C$99,3,0),"")</f>
        <v/>
      </c>
      <c r="Z4942" s="127" t="str">
        <f>IFERROR(VLOOKUP(V4942,TRANSPORTE!$A$4:$D$99,4,0),"")</f>
        <v/>
      </c>
      <c r="AA4942" s="127" t="str">
        <f>IFERROR(VLOOKUP(V4942,TRANSPORTE!$A$4:$E$99,5,0),"")</f>
        <v/>
      </c>
      <c r="AB4942" s="127" t="str">
        <f t="shared" si="560"/>
        <v/>
      </c>
      <c r="AC4942" s="127" t="str">
        <f t="shared" si="559"/>
        <v/>
      </c>
      <c r="AE4942" s="132" t="str">
        <f t="shared" si="557"/>
        <v/>
      </c>
      <c r="AH4942" s="127" t="str">
        <f t="shared" si="556"/>
        <v/>
      </c>
    </row>
    <row r="4943" spans="2:34" x14ac:dyDescent="0.3">
      <c r="B4943" s="127" t="str">
        <f t="shared" si="554"/>
        <v/>
      </c>
      <c r="C4943" s="127" t="str">
        <f t="shared" si="555"/>
        <v/>
      </c>
      <c r="E4943" s="159"/>
      <c r="F4943" s="148" t="str">
        <f>IFERROR(VLOOKUP(CONCATENATE(G4943,E4943),LOTES!$A$6:$D$1002,4,0),"")</f>
        <v/>
      </c>
      <c r="H4943" s="136" t="str">
        <f>IFERROR(VLOOKUP(CONCATENATE(G4943,E4943),LOTES!$A$6:$F$1000,6,0),"")</f>
        <v/>
      </c>
      <c r="I4943" s="132" t="str">
        <f t="shared" si="558"/>
        <v/>
      </c>
      <c r="R4943" s="132" t="str">
        <f>IFERROR(VLOOKUP(Q4943,PROVEEDORES!$A$2:$B$100,2,0),"")</f>
        <v/>
      </c>
      <c r="U4943" s="127" t="str">
        <f>IFERROR(VLOOKUP(V4943,TRANSPORTE!$A$4:$B$99,2,0),"")</f>
        <v/>
      </c>
      <c r="Y4943" s="127" t="str">
        <f>IFERROR(VLOOKUP(V4943,TRANSPORTE!$A$4:$C$99,3,0),"")</f>
        <v/>
      </c>
      <c r="Z4943" s="127" t="str">
        <f>IFERROR(VLOOKUP(V4943,TRANSPORTE!$A$4:$D$99,4,0),"")</f>
        <v/>
      </c>
      <c r="AA4943" s="127" t="str">
        <f>IFERROR(VLOOKUP(V4943,TRANSPORTE!$A$4:$E$99,5,0),"")</f>
        <v/>
      </c>
      <c r="AB4943" s="127" t="str">
        <f t="shared" si="560"/>
        <v/>
      </c>
      <c r="AC4943" s="127" t="str">
        <f t="shared" si="559"/>
        <v/>
      </c>
      <c r="AE4943" s="132" t="str">
        <f t="shared" si="557"/>
        <v/>
      </c>
      <c r="AH4943" s="127" t="str">
        <f t="shared" si="556"/>
        <v/>
      </c>
    </row>
    <row r="4944" spans="2:34" x14ac:dyDescent="0.3">
      <c r="B4944" s="127" t="str">
        <f t="shared" si="554"/>
        <v/>
      </c>
      <c r="C4944" s="127" t="str">
        <f t="shared" si="555"/>
        <v/>
      </c>
      <c r="E4944" s="159"/>
      <c r="F4944" s="148" t="str">
        <f>IFERROR(VLOOKUP(CONCATENATE(G4944,E4944),LOTES!$A$6:$D$1002,4,0),"")</f>
        <v/>
      </c>
      <c r="H4944" s="136" t="str">
        <f>IFERROR(VLOOKUP(CONCATENATE(G4944,E4944),LOTES!$A$6:$F$1000,6,0),"")</f>
        <v/>
      </c>
      <c r="I4944" s="132" t="str">
        <f t="shared" si="558"/>
        <v/>
      </c>
      <c r="R4944" s="132" t="str">
        <f>IFERROR(VLOOKUP(Q4944,PROVEEDORES!$A$2:$B$100,2,0),"")</f>
        <v/>
      </c>
      <c r="U4944" s="127" t="str">
        <f>IFERROR(VLOOKUP(V4944,TRANSPORTE!$A$4:$B$99,2,0),"")</f>
        <v/>
      </c>
      <c r="Y4944" s="127" t="str">
        <f>IFERROR(VLOOKUP(V4944,TRANSPORTE!$A$4:$C$99,3,0),"")</f>
        <v/>
      </c>
      <c r="Z4944" s="127" t="str">
        <f>IFERROR(VLOOKUP(V4944,TRANSPORTE!$A$4:$D$99,4,0),"")</f>
        <v/>
      </c>
      <c r="AA4944" s="127" t="str">
        <f>IFERROR(VLOOKUP(V4944,TRANSPORTE!$A$4:$E$99,5,0),"")</f>
        <v/>
      </c>
      <c r="AB4944" s="127" t="str">
        <f t="shared" si="560"/>
        <v/>
      </c>
      <c r="AC4944" s="127" t="str">
        <f t="shared" si="559"/>
        <v/>
      </c>
      <c r="AE4944" s="132" t="str">
        <f t="shared" si="557"/>
        <v/>
      </c>
      <c r="AH4944" s="127" t="str">
        <f t="shared" si="556"/>
        <v/>
      </c>
    </row>
    <row r="4945" spans="2:34" x14ac:dyDescent="0.3">
      <c r="B4945" s="127" t="str">
        <f t="shared" si="554"/>
        <v/>
      </c>
      <c r="C4945" s="127" t="str">
        <f t="shared" si="555"/>
        <v/>
      </c>
      <c r="E4945" s="159"/>
      <c r="F4945" s="148" t="str">
        <f>IFERROR(VLOOKUP(CONCATENATE(G4945,E4945),LOTES!$A$6:$D$1002,4,0),"")</f>
        <v/>
      </c>
      <c r="H4945" s="136" t="str">
        <f>IFERROR(VLOOKUP(CONCATENATE(G4945,E4945),LOTES!$A$6:$F$1000,6,0),"")</f>
        <v/>
      </c>
      <c r="I4945" s="132" t="str">
        <f t="shared" si="558"/>
        <v/>
      </c>
      <c r="R4945" s="132" t="str">
        <f>IFERROR(VLOOKUP(Q4945,PROVEEDORES!$A$2:$B$100,2,0),"")</f>
        <v/>
      </c>
      <c r="U4945" s="127" t="str">
        <f>IFERROR(VLOOKUP(V4945,TRANSPORTE!$A$4:$B$99,2,0),"")</f>
        <v/>
      </c>
      <c r="Y4945" s="127" t="str">
        <f>IFERROR(VLOOKUP(V4945,TRANSPORTE!$A$4:$C$99,3,0),"")</f>
        <v/>
      </c>
      <c r="Z4945" s="127" t="str">
        <f>IFERROR(VLOOKUP(V4945,TRANSPORTE!$A$4:$D$99,4,0),"")</f>
        <v/>
      </c>
      <c r="AA4945" s="127" t="str">
        <f>IFERROR(VLOOKUP(V4945,TRANSPORTE!$A$4:$E$99,5,0),"")</f>
        <v/>
      </c>
      <c r="AB4945" s="127" t="str">
        <f t="shared" si="560"/>
        <v/>
      </c>
      <c r="AC4945" s="127" t="str">
        <f t="shared" si="559"/>
        <v/>
      </c>
      <c r="AE4945" s="132" t="str">
        <f t="shared" si="557"/>
        <v/>
      </c>
      <c r="AH4945" s="127" t="str">
        <f t="shared" si="556"/>
        <v/>
      </c>
    </row>
    <row r="4946" spans="2:34" x14ac:dyDescent="0.3">
      <c r="B4946" s="127" t="str">
        <f t="shared" si="554"/>
        <v/>
      </c>
      <c r="C4946" s="127" t="str">
        <f t="shared" si="555"/>
        <v/>
      </c>
      <c r="E4946" s="159"/>
      <c r="F4946" s="148" t="str">
        <f>IFERROR(VLOOKUP(CONCATENATE(G4946,E4946),LOTES!$A$6:$D$1002,4,0),"")</f>
        <v/>
      </c>
      <c r="H4946" s="136" t="str">
        <f>IFERROR(VLOOKUP(CONCATENATE(G4946,E4946),LOTES!$A$6:$F$1000,6,0),"")</f>
        <v/>
      </c>
      <c r="I4946" s="132" t="str">
        <f t="shared" si="558"/>
        <v/>
      </c>
      <c r="R4946" s="132" t="str">
        <f>IFERROR(VLOOKUP(Q4946,PROVEEDORES!$A$2:$B$100,2,0),"")</f>
        <v/>
      </c>
      <c r="U4946" s="127" t="str">
        <f>IFERROR(VLOOKUP(V4946,TRANSPORTE!$A$4:$B$99,2,0),"")</f>
        <v/>
      </c>
      <c r="Y4946" s="127" t="str">
        <f>IFERROR(VLOOKUP(V4946,TRANSPORTE!$A$4:$C$99,3,0),"")</f>
        <v/>
      </c>
      <c r="Z4946" s="127" t="str">
        <f>IFERROR(VLOOKUP(V4946,TRANSPORTE!$A$4:$D$99,4,0),"")</f>
        <v/>
      </c>
      <c r="AA4946" s="127" t="str">
        <f>IFERROR(VLOOKUP(V4946,TRANSPORTE!$A$4:$E$99,5,0),"")</f>
        <v/>
      </c>
      <c r="AB4946" s="127" t="str">
        <f t="shared" si="560"/>
        <v/>
      </c>
      <c r="AC4946" s="127" t="str">
        <f t="shared" si="559"/>
        <v/>
      </c>
      <c r="AE4946" s="132" t="str">
        <f t="shared" si="557"/>
        <v/>
      </c>
      <c r="AH4946" s="127" t="str">
        <f t="shared" si="556"/>
        <v/>
      </c>
    </row>
    <row r="4947" spans="2:34" x14ac:dyDescent="0.3">
      <c r="B4947" s="127" t="str">
        <f t="shared" si="554"/>
        <v/>
      </c>
      <c r="C4947" s="127" t="str">
        <f t="shared" si="555"/>
        <v/>
      </c>
      <c r="E4947" s="159"/>
      <c r="F4947" s="148" t="str">
        <f>IFERROR(VLOOKUP(CONCATENATE(G4947,E4947),LOTES!$A$6:$D$1002,4,0),"")</f>
        <v/>
      </c>
      <c r="H4947" s="136" t="str">
        <f>IFERROR(VLOOKUP(CONCATENATE(G4947,E4947),LOTES!$A$6:$F$1000,6,0),"")</f>
        <v/>
      </c>
      <c r="I4947" s="132" t="str">
        <f t="shared" si="558"/>
        <v/>
      </c>
      <c r="R4947" s="132" t="str">
        <f>IFERROR(VLOOKUP(Q4947,PROVEEDORES!$A$2:$B$100,2,0),"")</f>
        <v/>
      </c>
      <c r="U4947" s="127" t="str">
        <f>IFERROR(VLOOKUP(V4947,TRANSPORTE!$A$4:$B$99,2,0),"")</f>
        <v/>
      </c>
      <c r="Y4947" s="127" t="str">
        <f>IFERROR(VLOOKUP(V4947,TRANSPORTE!$A$4:$C$99,3,0),"")</f>
        <v/>
      </c>
      <c r="Z4947" s="127" t="str">
        <f>IFERROR(VLOOKUP(V4947,TRANSPORTE!$A$4:$D$99,4,0),"")</f>
        <v/>
      </c>
      <c r="AA4947" s="127" t="str">
        <f>IFERROR(VLOOKUP(V4947,TRANSPORTE!$A$4:$E$99,5,0),"")</f>
        <v/>
      </c>
      <c r="AB4947" s="127" t="str">
        <f t="shared" si="560"/>
        <v/>
      </c>
      <c r="AC4947" s="127" t="str">
        <f t="shared" si="559"/>
        <v/>
      </c>
      <c r="AE4947" s="132" t="str">
        <f t="shared" si="557"/>
        <v/>
      </c>
      <c r="AH4947" s="127" t="str">
        <f t="shared" si="556"/>
        <v/>
      </c>
    </row>
    <row r="4948" spans="2:34" x14ac:dyDescent="0.3">
      <c r="B4948" s="127" t="str">
        <f t="shared" si="554"/>
        <v/>
      </c>
      <c r="C4948" s="127" t="str">
        <f t="shared" si="555"/>
        <v/>
      </c>
      <c r="E4948" s="159"/>
      <c r="F4948" s="148" t="str">
        <f>IFERROR(VLOOKUP(CONCATENATE(G4948,E4948),LOTES!$A$6:$D$1002,4,0),"")</f>
        <v/>
      </c>
      <c r="H4948" s="136" t="str">
        <f>IFERROR(VLOOKUP(CONCATENATE(G4948,E4948),LOTES!$A$6:$F$1000,6,0),"")</f>
        <v/>
      </c>
      <c r="I4948" s="132" t="str">
        <f t="shared" si="558"/>
        <v/>
      </c>
      <c r="R4948" s="132" t="str">
        <f>IFERROR(VLOOKUP(Q4948,PROVEEDORES!$A$2:$B$100,2,0),"")</f>
        <v/>
      </c>
      <c r="U4948" s="127" t="str">
        <f>IFERROR(VLOOKUP(V4948,TRANSPORTE!$A$4:$B$99,2,0),"")</f>
        <v/>
      </c>
      <c r="Y4948" s="127" t="str">
        <f>IFERROR(VLOOKUP(V4948,TRANSPORTE!$A$4:$C$99,3,0),"")</f>
        <v/>
      </c>
      <c r="Z4948" s="127" t="str">
        <f>IFERROR(VLOOKUP(V4948,TRANSPORTE!$A$4:$D$99,4,0),"")</f>
        <v/>
      </c>
      <c r="AA4948" s="127" t="str">
        <f>IFERROR(VLOOKUP(V4948,TRANSPORTE!$A$4:$E$99,5,0),"")</f>
        <v/>
      </c>
      <c r="AB4948" s="127" t="str">
        <f t="shared" si="560"/>
        <v/>
      </c>
      <c r="AC4948" s="127" t="str">
        <f t="shared" si="559"/>
        <v/>
      </c>
      <c r="AE4948" s="132" t="str">
        <f t="shared" si="557"/>
        <v/>
      </c>
      <c r="AH4948" s="127" t="str">
        <f t="shared" si="556"/>
        <v/>
      </c>
    </row>
    <row r="4949" spans="2:34" x14ac:dyDescent="0.3">
      <c r="B4949" s="127" t="str">
        <f t="shared" si="554"/>
        <v/>
      </c>
      <c r="C4949" s="127" t="str">
        <f t="shared" si="555"/>
        <v/>
      </c>
      <c r="E4949" s="159"/>
      <c r="F4949" s="148" t="str">
        <f>IFERROR(VLOOKUP(CONCATENATE(G4949,E4949),LOTES!$A$6:$D$1002,4,0),"")</f>
        <v/>
      </c>
      <c r="H4949" s="136" t="str">
        <f>IFERROR(VLOOKUP(CONCATENATE(G4949,E4949),LOTES!$A$6:$F$1000,6,0),"")</f>
        <v/>
      </c>
      <c r="I4949" s="132" t="str">
        <f t="shared" si="558"/>
        <v/>
      </c>
      <c r="R4949" s="132" t="str">
        <f>IFERROR(VLOOKUP(Q4949,PROVEEDORES!$A$2:$B$100,2,0),"")</f>
        <v/>
      </c>
      <c r="U4949" s="127" t="str">
        <f>IFERROR(VLOOKUP(V4949,TRANSPORTE!$A$4:$B$99,2,0),"")</f>
        <v/>
      </c>
      <c r="Y4949" s="127" t="str">
        <f>IFERROR(VLOOKUP(V4949,TRANSPORTE!$A$4:$C$99,3,0),"")</f>
        <v/>
      </c>
      <c r="Z4949" s="127" t="str">
        <f>IFERROR(VLOOKUP(V4949,TRANSPORTE!$A$4:$D$99,4,0),"")</f>
        <v/>
      </c>
      <c r="AA4949" s="127" t="str">
        <f>IFERROR(VLOOKUP(V4949,TRANSPORTE!$A$4:$E$99,5,0),"")</f>
        <v/>
      </c>
      <c r="AB4949" s="127" t="str">
        <f t="shared" si="560"/>
        <v/>
      </c>
      <c r="AC4949" s="127" t="str">
        <f t="shared" si="559"/>
        <v/>
      </c>
      <c r="AE4949" s="132" t="str">
        <f t="shared" si="557"/>
        <v/>
      </c>
      <c r="AH4949" s="127" t="str">
        <f t="shared" si="556"/>
        <v/>
      </c>
    </row>
    <row r="4950" spans="2:34" x14ac:dyDescent="0.3">
      <c r="B4950" s="127" t="str">
        <f t="shared" si="554"/>
        <v/>
      </c>
      <c r="C4950" s="127" t="str">
        <f t="shared" si="555"/>
        <v/>
      </c>
      <c r="E4950" s="159"/>
      <c r="F4950" s="148" t="str">
        <f>IFERROR(VLOOKUP(CONCATENATE(G4950,E4950),LOTES!$A$6:$D$1002,4,0),"")</f>
        <v/>
      </c>
      <c r="H4950" s="136" t="str">
        <f>IFERROR(VLOOKUP(CONCATENATE(G4950,E4950),LOTES!$A$6:$F$1000,6,0),"")</f>
        <v/>
      </c>
      <c r="I4950" s="132" t="str">
        <f t="shared" si="558"/>
        <v/>
      </c>
      <c r="R4950" s="132" t="str">
        <f>IFERROR(VLOOKUP(Q4950,PROVEEDORES!$A$2:$B$100,2,0),"")</f>
        <v/>
      </c>
      <c r="U4950" s="127" t="str">
        <f>IFERROR(VLOOKUP(V4950,TRANSPORTE!$A$4:$B$99,2,0),"")</f>
        <v/>
      </c>
      <c r="Y4950" s="127" t="str">
        <f>IFERROR(VLOOKUP(V4950,TRANSPORTE!$A$4:$C$99,3,0),"")</f>
        <v/>
      </c>
      <c r="Z4950" s="127" t="str">
        <f>IFERROR(VLOOKUP(V4950,TRANSPORTE!$A$4:$D$99,4,0),"")</f>
        <v/>
      </c>
      <c r="AA4950" s="127" t="str">
        <f>IFERROR(VLOOKUP(V4950,TRANSPORTE!$A$4:$E$99,5,0),"")</f>
        <v/>
      </c>
      <c r="AB4950" s="127" t="str">
        <f t="shared" si="560"/>
        <v/>
      </c>
      <c r="AC4950" s="127" t="str">
        <f t="shared" si="559"/>
        <v/>
      </c>
      <c r="AE4950" s="132" t="str">
        <f t="shared" si="557"/>
        <v/>
      </c>
      <c r="AH4950" s="127" t="str">
        <f t="shared" si="556"/>
        <v/>
      </c>
    </row>
    <row r="4951" spans="2:34" x14ac:dyDescent="0.3">
      <c r="B4951" s="127" t="str">
        <f t="shared" si="554"/>
        <v/>
      </c>
      <c r="C4951" s="127" t="str">
        <f t="shared" si="555"/>
        <v/>
      </c>
      <c r="E4951" s="159"/>
      <c r="F4951" s="148" t="str">
        <f>IFERROR(VLOOKUP(CONCATENATE(G4951,E4951),LOTES!$A$6:$D$1002,4,0),"")</f>
        <v/>
      </c>
      <c r="H4951" s="136" t="str">
        <f>IFERROR(VLOOKUP(CONCATENATE(G4951,E4951),LOTES!$A$6:$F$1000,6,0),"")</f>
        <v/>
      </c>
      <c r="I4951" s="132" t="str">
        <f t="shared" si="558"/>
        <v/>
      </c>
      <c r="R4951" s="132" t="str">
        <f>IFERROR(VLOOKUP(Q4951,PROVEEDORES!$A$2:$B$100,2,0),"")</f>
        <v/>
      </c>
      <c r="U4951" s="127" t="str">
        <f>IFERROR(VLOOKUP(V4951,TRANSPORTE!$A$4:$B$99,2,0),"")</f>
        <v/>
      </c>
      <c r="Y4951" s="127" t="str">
        <f>IFERROR(VLOOKUP(V4951,TRANSPORTE!$A$4:$C$99,3,0),"")</f>
        <v/>
      </c>
      <c r="Z4951" s="127" t="str">
        <f>IFERROR(VLOOKUP(V4951,TRANSPORTE!$A$4:$D$99,4,0),"")</f>
        <v/>
      </c>
      <c r="AA4951" s="127" t="str">
        <f>IFERROR(VLOOKUP(V4951,TRANSPORTE!$A$4:$E$99,5,0),"")</f>
        <v/>
      </c>
      <c r="AB4951" s="127" t="str">
        <f t="shared" si="560"/>
        <v/>
      </c>
      <c r="AC4951" s="127" t="str">
        <f t="shared" si="559"/>
        <v/>
      </c>
      <c r="AE4951" s="132" t="str">
        <f t="shared" si="557"/>
        <v/>
      </c>
      <c r="AH4951" s="127" t="str">
        <f t="shared" si="556"/>
        <v/>
      </c>
    </row>
    <row r="4952" spans="2:34" x14ac:dyDescent="0.3">
      <c r="B4952" s="127" t="str">
        <f t="shared" si="554"/>
        <v/>
      </c>
      <c r="C4952" s="127" t="str">
        <f t="shared" si="555"/>
        <v/>
      </c>
      <c r="E4952" s="159"/>
      <c r="F4952" s="148" t="str">
        <f>IFERROR(VLOOKUP(CONCATENATE(G4952,E4952),LOTES!$A$6:$D$1002,4,0),"")</f>
        <v/>
      </c>
      <c r="H4952" s="136" t="str">
        <f>IFERROR(VLOOKUP(CONCATENATE(G4952,E4952),LOTES!$A$6:$F$1000,6,0),"")</f>
        <v/>
      </c>
      <c r="I4952" s="132" t="str">
        <f t="shared" si="558"/>
        <v/>
      </c>
      <c r="R4952" s="132" t="str">
        <f>IFERROR(VLOOKUP(Q4952,PROVEEDORES!$A$2:$B$100,2,0),"")</f>
        <v/>
      </c>
      <c r="U4952" s="127" t="str">
        <f>IFERROR(VLOOKUP(V4952,TRANSPORTE!$A$4:$B$99,2,0),"")</f>
        <v/>
      </c>
      <c r="Y4952" s="127" t="str">
        <f>IFERROR(VLOOKUP(V4952,TRANSPORTE!$A$4:$C$99,3,0),"")</f>
        <v/>
      </c>
      <c r="Z4952" s="127" t="str">
        <f>IFERROR(VLOOKUP(V4952,TRANSPORTE!$A$4:$D$99,4,0),"")</f>
        <v/>
      </c>
      <c r="AA4952" s="127" t="str">
        <f>IFERROR(VLOOKUP(V4952,TRANSPORTE!$A$4:$E$99,5,0),"")</f>
        <v/>
      </c>
      <c r="AB4952" s="127" t="str">
        <f t="shared" si="560"/>
        <v/>
      </c>
      <c r="AC4952" s="127" t="str">
        <f t="shared" si="559"/>
        <v/>
      </c>
      <c r="AE4952" s="132" t="str">
        <f t="shared" si="557"/>
        <v/>
      </c>
      <c r="AH4952" s="127" t="str">
        <f t="shared" si="556"/>
        <v/>
      </c>
    </row>
    <row r="4953" spans="2:34" x14ac:dyDescent="0.3">
      <c r="B4953" s="127" t="str">
        <f t="shared" si="554"/>
        <v/>
      </c>
      <c r="C4953" s="127" t="str">
        <f t="shared" si="555"/>
        <v/>
      </c>
      <c r="E4953" s="159"/>
      <c r="F4953" s="148" t="str">
        <f>IFERROR(VLOOKUP(CONCATENATE(G4953,E4953),LOTES!$A$6:$D$1002,4,0),"")</f>
        <v/>
      </c>
      <c r="H4953" s="136" t="str">
        <f>IFERROR(VLOOKUP(CONCATENATE(G4953,E4953),LOTES!$A$6:$F$1000,6,0),"")</f>
        <v/>
      </c>
      <c r="I4953" s="132" t="str">
        <f t="shared" si="558"/>
        <v/>
      </c>
      <c r="R4953" s="132" t="str">
        <f>IFERROR(VLOOKUP(Q4953,PROVEEDORES!$A$2:$B$100,2,0),"")</f>
        <v/>
      </c>
      <c r="U4953" s="127" t="str">
        <f>IFERROR(VLOOKUP(V4953,TRANSPORTE!$A$4:$B$99,2,0),"")</f>
        <v/>
      </c>
      <c r="Y4953" s="127" t="str">
        <f>IFERROR(VLOOKUP(V4953,TRANSPORTE!$A$4:$C$99,3,0),"")</f>
        <v/>
      </c>
      <c r="Z4953" s="127" t="str">
        <f>IFERROR(VLOOKUP(V4953,TRANSPORTE!$A$4:$D$99,4,0),"")</f>
        <v/>
      </c>
      <c r="AA4953" s="127" t="str">
        <f>IFERROR(VLOOKUP(V4953,TRANSPORTE!$A$4:$E$99,5,0),"")</f>
        <v/>
      </c>
      <c r="AB4953" s="127" t="str">
        <f t="shared" si="560"/>
        <v/>
      </c>
      <c r="AC4953" s="127" t="str">
        <f t="shared" si="559"/>
        <v/>
      </c>
      <c r="AE4953" s="132" t="str">
        <f t="shared" si="557"/>
        <v/>
      </c>
      <c r="AH4953" s="127" t="str">
        <f t="shared" si="556"/>
        <v/>
      </c>
    </row>
    <row r="4954" spans="2:34" x14ac:dyDescent="0.3">
      <c r="B4954" s="127" t="str">
        <f t="shared" si="554"/>
        <v/>
      </c>
      <c r="C4954" s="127" t="str">
        <f t="shared" si="555"/>
        <v/>
      </c>
      <c r="E4954" s="159"/>
      <c r="F4954" s="148" t="str">
        <f>IFERROR(VLOOKUP(CONCATENATE(G4954,E4954),LOTES!$A$6:$D$1002,4,0),"")</f>
        <v/>
      </c>
      <c r="H4954" s="136" t="str">
        <f>IFERROR(VLOOKUP(CONCATENATE(G4954,E4954),LOTES!$A$6:$F$1000,6,0),"")</f>
        <v/>
      </c>
      <c r="I4954" s="132" t="str">
        <f t="shared" si="558"/>
        <v/>
      </c>
      <c r="R4954" s="132" t="str">
        <f>IFERROR(VLOOKUP(Q4954,PROVEEDORES!$A$2:$B$100,2,0),"")</f>
        <v/>
      </c>
      <c r="U4954" s="127" t="str">
        <f>IFERROR(VLOOKUP(V4954,TRANSPORTE!$A$4:$B$99,2,0),"")</f>
        <v/>
      </c>
      <c r="Y4954" s="127" t="str">
        <f>IFERROR(VLOOKUP(V4954,TRANSPORTE!$A$4:$C$99,3,0),"")</f>
        <v/>
      </c>
      <c r="Z4954" s="127" t="str">
        <f>IFERROR(VLOOKUP(V4954,TRANSPORTE!$A$4:$D$99,4,0),"")</f>
        <v/>
      </c>
      <c r="AA4954" s="127" t="str">
        <f>IFERROR(VLOOKUP(V4954,TRANSPORTE!$A$4:$E$99,5,0),"")</f>
        <v/>
      </c>
      <c r="AB4954" s="127" t="str">
        <f t="shared" si="560"/>
        <v/>
      </c>
      <c r="AC4954" s="127" t="str">
        <f t="shared" si="559"/>
        <v/>
      </c>
      <c r="AE4954" s="132" t="str">
        <f t="shared" si="557"/>
        <v/>
      </c>
      <c r="AH4954" s="127" t="str">
        <f t="shared" si="556"/>
        <v/>
      </c>
    </row>
    <row r="4955" spans="2:34" x14ac:dyDescent="0.3">
      <c r="B4955" s="127" t="str">
        <f t="shared" si="554"/>
        <v/>
      </c>
      <c r="C4955" s="127" t="str">
        <f t="shared" si="555"/>
        <v/>
      </c>
      <c r="E4955" s="159"/>
      <c r="F4955" s="148" t="str">
        <f>IFERROR(VLOOKUP(CONCATENATE(G4955,E4955),LOTES!$A$6:$D$1002,4,0),"")</f>
        <v/>
      </c>
      <c r="H4955" s="136" t="str">
        <f>IFERROR(VLOOKUP(CONCATENATE(G4955,E4955),LOTES!$A$6:$F$1000,6,0),"")</f>
        <v/>
      </c>
      <c r="I4955" s="132" t="str">
        <f t="shared" si="558"/>
        <v/>
      </c>
      <c r="R4955" s="132" t="str">
        <f>IFERROR(VLOOKUP(Q4955,PROVEEDORES!$A$2:$B$100,2,0),"")</f>
        <v/>
      </c>
      <c r="U4955" s="127" t="str">
        <f>IFERROR(VLOOKUP(V4955,TRANSPORTE!$A$4:$B$99,2,0),"")</f>
        <v/>
      </c>
      <c r="Y4955" s="127" t="str">
        <f>IFERROR(VLOOKUP(V4955,TRANSPORTE!$A$4:$C$99,3,0),"")</f>
        <v/>
      </c>
      <c r="Z4955" s="127" t="str">
        <f>IFERROR(VLOOKUP(V4955,TRANSPORTE!$A$4:$D$99,4,0),"")</f>
        <v/>
      </c>
      <c r="AA4955" s="127" t="str">
        <f>IFERROR(VLOOKUP(V4955,TRANSPORTE!$A$4:$E$99,5,0),"")</f>
        <v/>
      </c>
      <c r="AB4955" s="127" t="str">
        <f t="shared" si="560"/>
        <v/>
      </c>
      <c r="AC4955" s="127" t="str">
        <f t="shared" si="559"/>
        <v/>
      </c>
      <c r="AE4955" s="132" t="str">
        <f t="shared" si="557"/>
        <v/>
      </c>
      <c r="AH4955" s="127" t="str">
        <f t="shared" si="556"/>
        <v/>
      </c>
    </row>
    <row r="4956" spans="2:34" x14ac:dyDescent="0.3">
      <c r="B4956" s="127" t="str">
        <f t="shared" si="554"/>
        <v/>
      </c>
      <c r="C4956" s="127" t="str">
        <f t="shared" si="555"/>
        <v/>
      </c>
      <c r="E4956" s="159"/>
      <c r="F4956" s="148" t="str">
        <f>IFERROR(VLOOKUP(CONCATENATE(G4956,E4956),LOTES!$A$6:$D$1002,4,0),"")</f>
        <v/>
      </c>
      <c r="H4956" s="136" t="str">
        <f>IFERROR(VLOOKUP(CONCATENATE(G4956,E4956),LOTES!$A$6:$F$1000,6,0),"")</f>
        <v/>
      </c>
      <c r="I4956" s="132" t="str">
        <f t="shared" si="558"/>
        <v/>
      </c>
      <c r="R4956" s="132" t="str">
        <f>IFERROR(VLOOKUP(Q4956,PROVEEDORES!$A$2:$B$100,2,0),"")</f>
        <v/>
      </c>
      <c r="U4956" s="127" t="str">
        <f>IFERROR(VLOOKUP(V4956,TRANSPORTE!$A$4:$B$99,2,0),"")</f>
        <v/>
      </c>
      <c r="Y4956" s="127" t="str">
        <f>IFERROR(VLOOKUP(V4956,TRANSPORTE!$A$4:$C$99,3,0),"")</f>
        <v/>
      </c>
      <c r="Z4956" s="127" t="str">
        <f>IFERROR(VLOOKUP(V4956,TRANSPORTE!$A$4:$D$99,4,0),"")</f>
        <v/>
      </c>
      <c r="AA4956" s="127" t="str">
        <f>IFERROR(VLOOKUP(V4956,TRANSPORTE!$A$4:$E$99,5,0),"")</f>
        <v/>
      </c>
      <c r="AB4956" s="127" t="str">
        <f t="shared" si="560"/>
        <v/>
      </c>
      <c r="AC4956" s="127" t="str">
        <f t="shared" si="559"/>
        <v/>
      </c>
      <c r="AE4956" s="132" t="str">
        <f t="shared" si="557"/>
        <v/>
      </c>
      <c r="AH4956" s="127" t="str">
        <f t="shared" si="556"/>
        <v/>
      </c>
    </row>
    <row r="4957" spans="2:34" x14ac:dyDescent="0.3">
      <c r="B4957" s="127" t="str">
        <f t="shared" si="554"/>
        <v/>
      </c>
      <c r="C4957" s="127" t="str">
        <f t="shared" si="555"/>
        <v/>
      </c>
      <c r="E4957" s="159"/>
      <c r="F4957" s="148" t="str">
        <f>IFERROR(VLOOKUP(CONCATENATE(G4957,E4957),LOTES!$A$6:$D$1002,4,0),"")</f>
        <v/>
      </c>
      <c r="H4957" s="136" t="str">
        <f>IFERROR(VLOOKUP(CONCATENATE(G4957,E4957),LOTES!$A$6:$F$1000,6,0),"")</f>
        <v/>
      </c>
      <c r="I4957" s="132" t="str">
        <f t="shared" si="558"/>
        <v/>
      </c>
      <c r="R4957" s="132" t="str">
        <f>IFERROR(VLOOKUP(Q4957,PROVEEDORES!$A$2:$B$100,2,0),"")</f>
        <v/>
      </c>
      <c r="U4957" s="127" t="str">
        <f>IFERROR(VLOOKUP(V4957,TRANSPORTE!$A$4:$B$99,2,0),"")</f>
        <v/>
      </c>
      <c r="Y4957" s="127" t="str">
        <f>IFERROR(VLOOKUP(V4957,TRANSPORTE!$A$4:$C$99,3,0),"")</f>
        <v/>
      </c>
      <c r="Z4957" s="127" t="str">
        <f>IFERROR(VLOOKUP(V4957,TRANSPORTE!$A$4:$D$99,4,0),"")</f>
        <v/>
      </c>
      <c r="AA4957" s="127" t="str">
        <f>IFERROR(VLOOKUP(V4957,TRANSPORTE!$A$4:$E$99,5,0),"")</f>
        <v/>
      </c>
      <c r="AB4957" s="127" t="str">
        <f t="shared" si="560"/>
        <v/>
      </c>
      <c r="AC4957" s="127" t="str">
        <f t="shared" si="559"/>
        <v/>
      </c>
      <c r="AE4957" s="132" t="str">
        <f t="shared" si="557"/>
        <v/>
      </c>
      <c r="AH4957" s="127" t="str">
        <f t="shared" si="556"/>
        <v/>
      </c>
    </row>
    <row r="4958" spans="2:34" x14ac:dyDescent="0.3">
      <c r="B4958" s="127" t="str">
        <f t="shared" si="554"/>
        <v/>
      </c>
      <c r="C4958" s="127" t="str">
        <f t="shared" si="555"/>
        <v/>
      </c>
      <c r="E4958" s="159"/>
      <c r="F4958" s="148" t="str">
        <f>IFERROR(VLOOKUP(CONCATENATE(G4958,E4958),LOTES!$A$6:$D$1002,4,0),"")</f>
        <v/>
      </c>
      <c r="H4958" s="136" t="str">
        <f>IFERROR(VLOOKUP(CONCATENATE(G4958,E4958),LOTES!$A$6:$F$1000,6,0),"")</f>
        <v/>
      </c>
      <c r="I4958" s="132" t="str">
        <f t="shared" si="558"/>
        <v/>
      </c>
      <c r="R4958" s="132" t="str">
        <f>IFERROR(VLOOKUP(Q4958,PROVEEDORES!$A$2:$B$100,2,0),"")</f>
        <v/>
      </c>
      <c r="U4958" s="127" t="str">
        <f>IFERROR(VLOOKUP(V4958,TRANSPORTE!$A$4:$B$99,2,0),"")</f>
        <v/>
      </c>
      <c r="Y4958" s="127" t="str">
        <f>IFERROR(VLOOKUP(V4958,TRANSPORTE!$A$4:$C$99,3,0),"")</f>
        <v/>
      </c>
      <c r="Z4958" s="127" t="str">
        <f>IFERROR(VLOOKUP(V4958,TRANSPORTE!$A$4:$D$99,4,0),"")</f>
        <v/>
      </c>
      <c r="AA4958" s="127" t="str">
        <f>IFERROR(VLOOKUP(V4958,TRANSPORTE!$A$4:$E$99,5,0),"")</f>
        <v/>
      </c>
      <c r="AB4958" s="127" t="str">
        <f t="shared" si="560"/>
        <v/>
      </c>
      <c r="AC4958" s="127" t="str">
        <f t="shared" si="559"/>
        <v/>
      </c>
      <c r="AE4958" s="132" t="str">
        <f t="shared" si="557"/>
        <v/>
      </c>
      <c r="AH4958" s="127" t="str">
        <f t="shared" si="556"/>
        <v/>
      </c>
    </row>
    <row r="4959" spans="2:34" x14ac:dyDescent="0.3">
      <c r="B4959" s="127" t="str">
        <f t="shared" si="554"/>
        <v/>
      </c>
      <c r="C4959" s="127" t="str">
        <f t="shared" si="555"/>
        <v/>
      </c>
      <c r="E4959" s="159"/>
      <c r="F4959" s="148" t="str">
        <f>IFERROR(VLOOKUP(CONCATENATE(G4959,E4959),LOTES!$A$6:$D$1002,4,0),"")</f>
        <v/>
      </c>
      <c r="H4959" s="136" t="str">
        <f>IFERROR(VLOOKUP(CONCATENATE(G4959,E4959),LOTES!$A$6:$F$1000,6,0),"")</f>
        <v/>
      </c>
      <c r="I4959" s="132" t="str">
        <f t="shared" si="558"/>
        <v/>
      </c>
      <c r="R4959" s="132" t="str">
        <f>IFERROR(VLOOKUP(Q4959,PROVEEDORES!$A$2:$B$100,2,0),"")</f>
        <v/>
      </c>
      <c r="U4959" s="127" t="str">
        <f>IFERROR(VLOOKUP(V4959,TRANSPORTE!$A$4:$B$99,2,0),"")</f>
        <v/>
      </c>
      <c r="Y4959" s="127" t="str">
        <f>IFERROR(VLOOKUP(V4959,TRANSPORTE!$A$4:$C$99,3,0),"")</f>
        <v/>
      </c>
      <c r="Z4959" s="127" t="str">
        <f>IFERROR(VLOOKUP(V4959,TRANSPORTE!$A$4:$D$99,4,0),"")</f>
        <v/>
      </c>
      <c r="AA4959" s="127" t="str">
        <f>IFERROR(VLOOKUP(V4959,TRANSPORTE!$A$4:$E$99,5,0),"")</f>
        <v/>
      </c>
      <c r="AB4959" s="127" t="str">
        <f t="shared" si="560"/>
        <v/>
      </c>
      <c r="AC4959" s="127" t="str">
        <f t="shared" si="559"/>
        <v/>
      </c>
      <c r="AE4959" s="132" t="str">
        <f t="shared" si="557"/>
        <v/>
      </c>
      <c r="AH4959" s="127" t="str">
        <f t="shared" si="556"/>
        <v/>
      </c>
    </row>
    <row r="4960" spans="2:34" x14ac:dyDescent="0.3">
      <c r="B4960" s="127" t="str">
        <f t="shared" si="554"/>
        <v/>
      </c>
      <c r="C4960" s="127" t="str">
        <f t="shared" si="555"/>
        <v/>
      </c>
      <c r="E4960" s="159"/>
      <c r="F4960" s="148" t="str">
        <f>IFERROR(VLOOKUP(CONCATENATE(G4960,E4960),LOTES!$A$6:$D$1002,4,0),"")</f>
        <v/>
      </c>
      <c r="H4960" s="136" t="str">
        <f>IFERROR(VLOOKUP(CONCATENATE(G4960,E4960),LOTES!$A$6:$F$1000,6,0),"")</f>
        <v/>
      </c>
      <c r="I4960" s="132" t="str">
        <f t="shared" si="558"/>
        <v/>
      </c>
      <c r="R4960" s="132" t="str">
        <f>IFERROR(VLOOKUP(Q4960,PROVEEDORES!$A$2:$B$100,2,0),"")</f>
        <v/>
      </c>
      <c r="U4960" s="127" t="str">
        <f>IFERROR(VLOOKUP(V4960,TRANSPORTE!$A$4:$B$99,2,0),"")</f>
        <v/>
      </c>
      <c r="Y4960" s="127" t="str">
        <f>IFERROR(VLOOKUP(V4960,TRANSPORTE!$A$4:$C$99,3,0),"")</f>
        <v/>
      </c>
      <c r="Z4960" s="127" t="str">
        <f>IFERROR(VLOOKUP(V4960,TRANSPORTE!$A$4:$D$99,4,0),"")</f>
        <v/>
      </c>
      <c r="AA4960" s="127" t="str">
        <f>IFERROR(VLOOKUP(V4960,TRANSPORTE!$A$4:$E$99,5,0),"")</f>
        <v/>
      </c>
      <c r="AB4960" s="127" t="str">
        <f t="shared" si="560"/>
        <v/>
      </c>
      <c r="AC4960" s="127" t="str">
        <f t="shared" si="559"/>
        <v/>
      </c>
      <c r="AE4960" s="132" t="str">
        <f t="shared" si="557"/>
        <v/>
      </c>
      <c r="AH4960" s="127" t="str">
        <f t="shared" si="556"/>
        <v/>
      </c>
    </row>
    <row r="4961" spans="2:34" x14ac:dyDescent="0.3">
      <c r="B4961" s="127" t="str">
        <f t="shared" si="554"/>
        <v/>
      </c>
      <c r="C4961" s="127" t="str">
        <f t="shared" si="555"/>
        <v/>
      </c>
      <c r="E4961" s="159"/>
      <c r="F4961" s="148" t="str">
        <f>IFERROR(VLOOKUP(CONCATENATE(G4961,E4961),LOTES!$A$6:$D$1002,4,0),"")</f>
        <v/>
      </c>
      <c r="H4961" s="136" t="str">
        <f>IFERROR(VLOOKUP(CONCATENATE(G4961,E4961),LOTES!$A$6:$F$1000,6,0),"")</f>
        <v/>
      </c>
      <c r="I4961" s="132" t="str">
        <f t="shared" si="558"/>
        <v/>
      </c>
      <c r="R4961" s="132" t="str">
        <f>IFERROR(VLOOKUP(Q4961,PROVEEDORES!$A$2:$B$100,2,0),"")</f>
        <v/>
      </c>
      <c r="U4961" s="127" t="str">
        <f>IFERROR(VLOOKUP(V4961,TRANSPORTE!$A$4:$B$99,2,0),"")</f>
        <v/>
      </c>
      <c r="Y4961" s="127" t="str">
        <f>IFERROR(VLOOKUP(V4961,TRANSPORTE!$A$4:$C$99,3,0),"")</f>
        <v/>
      </c>
      <c r="Z4961" s="127" t="str">
        <f>IFERROR(VLOOKUP(V4961,TRANSPORTE!$A$4:$D$99,4,0),"")</f>
        <v/>
      </c>
      <c r="AA4961" s="127" t="str">
        <f>IFERROR(VLOOKUP(V4961,TRANSPORTE!$A$4:$E$99,5,0),"")</f>
        <v/>
      </c>
      <c r="AB4961" s="127" t="str">
        <f t="shared" si="560"/>
        <v/>
      </c>
      <c r="AC4961" s="127" t="str">
        <f t="shared" si="559"/>
        <v/>
      </c>
      <c r="AE4961" s="132" t="str">
        <f t="shared" si="557"/>
        <v/>
      </c>
      <c r="AH4961" s="127" t="str">
        <f t="shared" si="556"/>
        <v/>
      </c>
    </row>
    <row r="4962" spans="2:34" x14ac:dyDescent="0.3">
      <c r="B4962" s="127" t="str">
        <f t="shared" si="554"/>
        <v/>
      </c>
      <c r="C4962" s="127" t="str">
        <f t="shared" si="555"/>
        <v/>
      </c>
      <c r="E4962" s="159"/>
      <c r="F4962" s="148" t="str">
        <f>IFERROR(VLOOKUP(CONCATENATE(G4962,E4962),LOTES!$A$6:$D$1002,4,0),"")</f>
        <v/>
      </c>
      <c r="H4962" s="136" t="str">
        <f>IFERROR(VLOOKUP(CONCATENATE(G4962,E4962),LOTES!$A$6:$F$1000,6,0),"")</f>
        <v/>
      </c>
      <c r="I4962" s="132" t="str">
        <f t="shared" si="558"/>
        <v/>
      </c>
      <c r="R4962" s="132" t="str">
        <f>IFERROR(VLOOKUP(Q4962,PROVEEDORES!$A$2:$B$100,2,0),"")</f>
        <v/>
      </c>
      <c r="U4962" s="127" t="str">
        <f>IFERROR(VLOOKUP(V4962,TRANSPORTE!$A$4:$B$99,2,0),"")</f>
        <v/>
      </c>
      <c r="Y4962" s="127" t="str">
        <f>IFERROR(VLOOKUP(V4962,TRANSPORTE!$A$4:$C$99,3,0),"")</f>
        <v/>
      </c>
      <c r="Z4962" s="127" t="str">
        <f>IFERROR(VLOOKUP(V4962,TRANSPORTE!$A$4:$D$99,4,0),"")</f>
        <v/>
      </c>
      <c r="AA4962" s="127" t="str">
        <f>IFERROR(VLOOKUP(V4962,TRANSPORTE!$A$4:$E$99,5,0),"")</f>
        <v/>
      </c>
      <c r="AB4962" s="127" t="str">
        <f t="shared" si="560"/>
        <v/>
      </c>
      <c r="AC4962" s="127" t="str">
        <f t="shared" si="559"/>
        <v/>
      </c>
      <c r="AE4962" s="132" t="str">
        <f t="shared" si="557"/>
        <v/>
      </c>
      <c r="AH4962" s="127" t="str">
        <f t="shared" si="556"/>
        <v/>
      </c>
    </row>
    <row r="4963" spans="2:34" x14ac:dyDescent="0.3">
      <c r="B4963" s="127" t="str">
        <f t="shared" si="554"/>
        <v/>
      </c>
      <c r="C4963" s="127" t="str">
        <f t="shared" si="555"/>
        <v/>
      </c>
      <c r="E4963" s="159"/>
      <c r="F4963" s="148" t="str">
        <f>IFERROR(VLOOKUP(CONCATENATE(G4963,E4963),LOTES!$A$6:$D$1002,4,0),"")</f>
        <v/>
      </c>
      <c r="H4963" s="136" t="str">
        <f>IFERROR(VLOOKUP(CONCATENATE(G4963,E4963),LOTES!$A$6:$F$1000,6,0),"")</f>
        <v/>
      </c>
      <c r="I4963" s="132" t="str">
        <f t="shared" si="558"/>
        <v/>
      </c>
      <c r="R4963" s="132" t="str">
        <f>IFERROR(VLOOKUP(Q4963,PROVEEDORES!$A$2:$B$100,2,0),"")</f>
        <v/>
      </c>
      <c r="U4963" s="127" t="str">
        <f>IFERROR(VLOOKUP(V4963,TRANSPORTE!$A$4:$B$99,2,0),"")</f>
        <v/>
      </c>
      <c r="Y4963" s="127" t="str">
        <f>IFERROR(VLOOKUP(V4963,TRANSPORTE!$A$4:$C$99,3,0),"")</f>
        <v/>
      </c>
      <c r="Z4963" s="127" t="str">
        <f>IFERROR(VLOOKUP(V4963,TRANSPORTE!$A$4:$D$99,4,0),"")</f>
        <v/>
      </c>
      <c r="AA4963" s="127" t="str">
        <f>IFERROR(VLOOKUP(V4963,TRANSPORTE!$A$4:$E$99,5,0),"")</f>
        <v/>
      </c>
      <c r="AB4963" s="127" t="str">
        <f t="shared" si="560"/>
        <v/>
      </c>
      <c r="AC4963" s="127" t="str">
        <f t="shared" si="559"/>
        <v/>
      </c>
      <c r="AE4963" s="132" t="str">
        <f t="shared" si="557"/>
        <v/>
      </c>
      <c r="AH4963" s="127" t="str">
        <f t="shared" si="556"/>
        <v/>
      </c>
    </row>
    <row r="4964" spans="2:34" x14ac:dyDescent="0.3">
      <c r="B4964" s="127" t="str">
        <f t="shared" si="554"/>
        <v/>
      </c>
      <c r="C4964" s="127" t="str">
        <f t="shared" si="555"/>
        <v/>
      </c>
      <c r="E4964" s="159"/>
      <c r="F4964" s="148" t="str">
        <f>IFERROR(VLOOKUP(CONCATENATE(G4964,E4964),LOTES!$A$6:$D$1002,4,0),"")</f>
        <v/>
      </c>
      <c r="H4964" s="136" t="str">
        <f>IFERROR(VLOOKUP(CONCATENATE(G4964,E4964),LOTES!$A$6:$F$1000,6,0),"")</f>
        <v/>
      </c>
      <c r="I4964" s="132" t="str">
        <f t="shared" si="558"/>
        <v/>
      </c>
      <c r="R4964" s="132" t="str">
        <f>IFERROR(VLOOKUP(Q4964,PROVEEDORES!$A$2:$B$100,2,0),"")</f>
        <v/>
      </c>
      <c r="U4964" s="127" t="str">
        <f>IFERROR(VLOOKUP(V4964,TRANSPORTE!$A$4:$B$99,2,0),"")</f>
        <v/>
      </c>
      <c r="Y4964" s="127" t="str">
        <f>IFERROR(VLOOKUP(V4964,TRANSPORTE!$A$4:$C$99,3,0),"")</f>
        <v/>
      </c>
      <c r="Z4964" s="127" t="str">
        <f>IFERROR(VLOOKUP(V4964,TRANSPORTE!$A$4:$D$99,4,0),"")</f>
        <v/>
      </c>
      <c r="AA4964" s="127" t="str">
        <f>IFERROR(VLOOKUP(V4964,TRANSPORTE!$A$4:$E$99,5,0),"")</f>
        <v/>
      </c>
      <c r="AB4964" s="127" t="str">
        <f t="shared" si="560"/>
        <v/>
      </c>
      <c r="AC4964" s="127" t="str">
        <f t="shared" si="559"/>
        <v/>
      </c>
      <c r="AE4964" s="132" t="str">
        <f t="shared" si="557"/>
        <v/>
      </c>
      <c r="AH4964" s="127" t="str">
        <f t="shared" si="556"/>
        <v/>
      </c>
    </row>
    <row r="4965" spans="2:34" x14ac:dyDescent="0.3">
      <c r="B4965" s="127" t="str">
        <f t="shared" si="554"/>
        <v/>
      </c>
      <c r="C4965" s="127" t="str">
        <f t="shared" si="555"/>
        <v/>
      </c>
      <c r="E4965" s="159"/>
      <c r="F4965" s="148" t="str">
        <f>IFERROR(VLOOKUP(CONCATENATE(G4965,E4965),LOTES!$A$6:$D$1002,4,0),"")</f>
        <v/>
      </c>
      <c r="H4965" s="136" t="str">
        <f>IFERROR(VLOOKUP(CONCATENATE(G4965,E4965),LOTES!$A$6:$F$1000,6,0),"")</f>
        <v/>
      </c>
      <c r="I4965" s="132" t="str">
        <f t="shared" si="558"/>
        <v/>
      </c>
      <c r="R4965" s="132" t="str">
        <f>IFERROR(VLOOKUP(Q4965,PROVEEDORES!$A$2:$B$100,2,0),"")</f>
        <v/>
      </c>
      <c r="U4965" s="127" t="str">
        <f>IFERROR(VLOOKUP(V4965,TRANSPORTE!$A$4:$B$99,2,0),"")</f>
        <v/>
      </c>
      <c r="Y4965" s="127" t="str">
        <f>IFERROR(VLOOKUP(V4965,TRANSPORTE!$A$4:$C$99,3,0),"")</f>
        <v/>
      </c>
      <c r="Z4965" s="127" t="str">
        <f>IFERROR(VLOOKUP(V4965,TRANSPORTE!$A$4:$D$99,4,0),"")</f>
        <v/>
      </c>
      <c r="AA4965" s="127" t="str">
        <f>IFERROR(VLOOKUP(V4965,TRANSPORTE!$A$4:$E$99,5,0),"")</f>
        <v/>
      </c>
      <c r="AB4965" s="127" t="str">
        <f t="shared" si="560"/>
        <v/>
      </c>
      <c r="AC4965" s="127" t="str">
        <f t="shared" si="559"/>
        <v/>
      </c>
      <c r="AE4965" s="132" t="str">
        <f t="shared" si="557"/>
        <v/>
      </c>
      <c r="AH4965" s="127" t="str">
        <f t="shared" si="556"/>
        <v/>
      </c>
    </row>
    <row r="4966" spans="2:34" x14ac:dyDescent="0.3">
      <c r="B4966" s="127" t="str">
        <f t="shared" si="554"/>
        <v/>
      </c>
      <c r="C4966" s="127" t="str">
        <f t="shared" si="555"/>
        <v/>
      </c>
      <c r="E4966" s="159"/>
      <c r="F4966" s="148" t="str">
        <f>IFERROR(VLOOKUP(CONCATENATE(G4966,E4966),LOTES!$A$6:$D$1002,4,0),"")</f>
        <v/>
      </c>
      <c r="H4966" s="136" t="str">
        <f>IFERROR(VLOOKUP(CONCATENATE(G4966,E4966),LOTES!$A$6:$F$1000,6,0),"")</f>
        <v/>
      </c>
      <c r="I4966" s="132" t="str">
        <f t="shared" si="558"/>
        <v/>
      </c>
      <c r="R4966" s="132" t="str">
        <f>IFERROR(VLOOKUP(Q4966,PROVEEDORES!$A$2:$B$100,2,0),"")</f>
        <v/>
      </c>
      <c r="U4966" s="127" t="str">
        <f>IFERROR(VLOOKUP(V4966,TRANSPORTE!$A$4:$B$99,2,0),"")</f>
        <v/>
      </c>
      <c r="Y4966" s="127" t="str">
        <f>IFERROR(VLOOKUP(V4966,TRANSPORTE!$A$4:$C$99,3,0),"")</f>
        <v/>
      </c>
      <c r="Z4966" s="127" t="str">
        <f>IFERROR(VLOOKUP(V4966,TRANSPORTE!$A$4:$D$99,4,0),"")</f>
        <v/>
      </c>
      <c r="AA4966" s="127" t="str">
        <f>IFERROR(VLOOKUP(V4966,TRANSPORTE!$A$4:$E$99,5,0),"")</f>
        <v/>
      </c>
      <c r="AB4966" s="127" t="str">
        <f t="shared" si="560"/>
        <v/>
      </c>
      <c r="AC4966" s="127" t="str">
        <f t="shared" si="559"/>
        <v/>
      </c>
      <c r="AE4966" s="132" t="str">
        <f t="shared" si="557"/>
        <v/>
      </c>
      <c r="AH4966" s="127" t="str">
        <f t="shared" si="556"/>
        <v/>
      </c>
    </row>
    <row r="4967" spans="2:34" x14ac:dyDescent="0.3">
      <c r="B4967" s="127" t="str">
        <f t="shared" si="554"/>
        <v/>
      </c>
      <c r="C4967" s="127" t="str">
        <f t="shared" si="555"/>
        <v/>
      </c>
      <c r="E4967" s="159"/>
      <c r="F4967" s="148" t="str">
        <f>IFERROR(VLOOKUP(CONCATENATE(G4967,E4967),LOTES!$A$6:$D$1002,4,0),"")</f>
        <v/>
      </c>
      <c r="H4967" s="136" t="str">
        <f>IFERROR(VLOOKUP(CONCATENATE(G4967,E4967),LOTES!$A$6:$F$1000,6,0),"")</f>
        <v/>
      </c>
      <c r="I4967" s="132" t="str">
        <f t="shared" si="558"/>
        <v/>
      </c>
      <c r="R4967" s="132" t="str">
        <f>IFERROR(VLOOKUP(Q4967,PROVEEDORES!$A$2:$B$100,2,0),"")</f>
        <v/>
      </c>
      <c r="U4967" s="127" t="str">
        <f>IFERROR(VLOOKUP(V4967,TRANSPORTE!$A$4:$B$99,2,0),"")</f>
        <v/>
      </c>
      <c r="Y4967" s="127" t="str">
        <f>IFERROR(VLOOKUP(V4967,TRANSPORTE!$A$4:$C$99,3,0),"")</f>
        <v/>
      </c>
      <c r="Z4967" s="127" t="str">
        <f>IFERROR(VLOOKUP(V4967,TRANSPORTE!$A$4:$D$99,4,0),"")</f>
        <v/>
      </c>
      <c r="AA4967" s="127" t="str">
        <f>IFERROR(VLOOKUP(V4967,TRANSPORTE!$A$4:$E$99,5,0),"")</f>
        <v/>
      </c>
      <c r="AB4967" s="127" t="str">
        <f t="shared" si="560"/>
        <v/>
      </c>
      <c r="AC4967" s="127" t="str">
        <f t="shared" si="559"/>
        <v/>
      </c>
      <c r="AE4967" s="132" t="str">
        <f t="shared" si="557"/>
        <v/>
      </c>
      <c r="AH4967" s="127" t="str">
        <f t="shared" si="556"/>
        <v/>
      </c>
    </row>
    <row r="4968" spans="2:34" x14ac:dyDescent="0.3">
      <c r="B4968" s="127" t="str">
        <f t="shared" si="554"/>
        <v/>
      </c>
      <c r="C4968" s="127" t="str">
        <f t="shared" si="555"/>
        <v/>
      </c>
      <c r="E4968" s="159"/>
      <c r="F4968" s="148" t="str">
        <f>IFERROR(VLOOKUP(CONCATENATE(G4968,E4968),LOTES!$A$6:$D$1002,4,0),"")</f>
        <v/>
      </c>
      <c r="H4968" s="136" t="str">
        <f>IFERROR(VLOOKUP(CONCATENATE(G4968,E4968),LOTES!$A$6:$F$1000,6,0),"")</f>
        <v/>
      </c>
      <c r="I4968" s="132" t="str">
        <f t="shared" si="558"/>
        <v/>
      </c>
      <c r="R4968" s="132" t="str">
        <f>IFERROR(VLOOKUP(Q4968,PROVEEDORES!$A$2:$B$100,2,0),"")</f>
        <v/>
      </c>
      <c r="U4968" s="127" t="str">
        <f>IFERROR(VLOOKUP(V4968,TRANSPORTE!$A$4:$B$99,2,0),"")</f>
        <v/>
      </c>
      <c r="Y4968" s="127" t="str">
        <f>IFERROR(VLOOKUP(V4968,TRANSPORTE!$A$4:$C$99,3,0),"")</f>
        <v/>
      </c>
      <c r="Z4968" s="127" t="str">
        <f>IFERROR(VLOOKUP(V4968,TRANSPORTE!$A$4:$D$99,4,0),"")</f>
        <v/>
      </c>
      <c r="AA4968" s="127" t="str">
        <f>IFERROR(VLOOKUP(V4968,TRANSPORTE!$A$4:$E$99,5,0),"")</f>
        <v/>
      </c>
      <c r="AB4968" s="127" t="str">
        <f t="shared" si="560"/>
        <v/>
      </c>
      <c r="AC4968" s="127" t="str">
        <f t="shared" si="559"/>
        <v/>
      </c>
      <c r="AE4968" s="132" t="str">
        <f t="shared" si="557"/>
        <v/>
      </c>
      <c r="AH4968" s="127" t="str">
        <f t="shared" si="556"/>
        <v/>
      </c>
    </row>
    <row r="4969" spans="2:34" x14ac:dyDescent="0.3">
      <c r="B4969" s="127" t="str">
        <f t="shared" si="554"/>
        <v/>
      </c>
      <c r="C4969" s="127" t="str">
        <f t="shared" si="555"/>
        <v/>
      </c>
      <c r="E4969" s="159"/>
      <c r="F4969" s="148" t="str">
        <f>IFERROR(VLOOKUP(CONCATENATE(G4969,E4969),LOTES!$A$6:$D$1002,4,0),"")</f>
        <v/>
      </c>
      <c r="H4969" s="136" t="str">
        <f>IFERROR(VLOOKUP(CONCATENATE(G4969,E4969),LOTES!$A$6:$F$1000,6,0),"")</f>
        <v/>
      </c>
      <c r="I4969" s="132" t="str">
        <f t="shared" si="558"/>
        <v/>
      </c>
      <c r="R4969" s="132" t="str">
        <f>IFERROR(VLOOKUP(Q4969,PROVEEDORES!$A$2:$B$100,2,0),"")</f>
        <v/>
      </c>
      <c r="U4969" s="127" t="str">
        <f>IFERROR(VLOOKUP(V4969,TRANSPORTE!$A$4:$B$99,2,0),"")</f>
        <v/>
      </c>
      <c r="Y4969" s="127" t="str">
        <f>IFERROR(VLOOKUP(V4969,TRANSPORTE!$A$4:$C$99,3,0),"")</f>
        <v/>
      </c>
      <c r="Z4969" s="127" t="str">
        <f>IFERROR(VLOOKUP(V4969,TRANSPORTE!$A$4:$D$99,4,0),"")</f>
        <v/>
      </c>
      <c r="AA4969" s="127" t="str">
        <f>IFERROR(VLOOKUP(V4969,TRANSPORTE!$A$4:$E$99,5,0),"")</f>
        <v/>
      </c>
      <c r="AB4969" s="127" t="str">
        <f t="shared" si="560"/>
        <v/>
      </c>
      <c r="AC4969" s="127" t="str">
        <f t="shared" si="559"/>
        <v/>
      </c>
      <c r="AE4969" s="132" t="str">
        <f t="shared" si="557"/>
        <v/>
      </c>
      <c r="AH4969" s="127" t="str">
        <f t="shared" si="556"/>
        <v/>
      </c>
    </row>
    <row r="4970" spans="2:34" x14ac:dyDescent="0.3">
      <c r="B4970" s="127" t="str">
        <f t="shared" si="554"/>
        <v/>
      </c>
      <c r="C4970" s="127" t="str">
        <f t="shared" si="555"/>
        <v/>
      </c>
      <c r="E4970" s="159"/>
      <c r="F4970" s="148" t="str">
        <f>IFERROR(VLOOKUP(CONCATENATE(G4970,E4970),LOTES!$A$6:$D$1002,4,0),"")</f>
        <v/>
      </c>
      <c r="H4970" s="136" t="str">
        <f>IFERROR(VLOOKUP(CONCATENATE(G4970,E4970),LOTES!$A$6:$F$1000,6,0),"")</f>
        <v/>
      </c>
      <c r="I4970" s="132" t="str">
        <f t="shared" si="558"/>
        <v/>
      </c>
      <c r="R4970" s="132" t="str">
        <f>IFERROR(VLOOKUP(Q4970,PROVEEDORES!$A$2:$B$100,2,0),"")</f>
        <v/>
      </c>
      <c r="U4970" s="127" t="str">
        <f>IFERROR(VLOOKUP(V4970,TRANSPORTE!$A$4:$B$99,2,0),"")</f>
        <v/>
      </c>
      <c r="Y4970" s="127" t="str">
        <f>IFERROR(VLOOKUP(V4970,TRANSPORTE!$A$4:$C$99,3,0),"")</f>
        <v/>
      </c>
      <c r="Z4970" s="127" t="str">
        <f>IFERROR(VLOOKUP(V4970,TRANSPORTE!$A$4:$D$99,4,0),"")</f>
        <v/>
      </c>
      <c r="AA4970" s="127" t="str">
        <f>IFERROR(VLOOKUP(V4970,TRANSPORTE!$A$4:$E$99,5,0),"")</f>
        <v/>
      </c>
      <c r="AB4970" s="127" t="str">
        <f t="shared" si="560"/>
        <v/>
      </c>
      <c r="AC4970" s="127" t="str">
        <f t="shared" si="559"/>
        <v/>
      </c>
      <c r="AE4970" s="132" t="str">
        <f t="shared" si="557"/>
        <v/>
      </c>
      <c r="AH4970" s="127" t="str">
        <f t="shared" si="556"/>
        <v/>
      </c>
    </row>
    <row r="4971" spans="2:34" x14ac:dyDescent="0.3">
      <c r="B4971" s="127" t="str">
        <f t="shared" si="554"/>
        <v/>
      </c>
      <c r="C4971" s="127" t="str">
        <f t="shared" si="555"/>
        <v/>
      </c>
      <c r="E4971" s="159"/>
      <c r="F4971" s="148" t="str">
        <f>IFERROR(VLOOKUP(CONCATENATE(G4971,E4971),LOTES!$A$6:$D$1002,4,0),"")</f>
        <v/>
      </c>
      <c r="H4971" s="136" t="str">
        <f>IFERROR(VLOOKUP(CONCATENATE(G4971,E4971),LOTES!$A$6:$F$1000,6,0),"")</f>
        <v/>
      </c>
      <c r="I4971" s="132" t="str">
        <f t="shared" si="558"/>
        <v/>
      </c>
      <c r="R4971" s="132" t="str">
        <f>IFERROR(VLOOKUP(Q4971,PROVEEDORES!$A$2:$B$100,2,0),"")</f>
        <v/>
      </c>
      <c r="U4971" s="127" t="str">
        <f>IFERROR(VLOOKUP(V4971,TRANSPORTE!$A$4:$B$99,2,0),"")</f>
        <v/>
      </c>
      <c r="Y4971" s="127" t="str">
        <f>IFERROR(VLOOKUP(V4971,TRANSPORTE!$A$4:$C$99,3,0),"")</f>
        <v/>
      </c>
      <c r="Z4971" s="127" t="str">
        <f>IFERROR(VLOOKUP(V4971,TRANSPORTE!$A$4:$D$99,4,0),"")</f>
        <v/>
      </c>
      <c r="AA4971" s="127" t="str">
        <f>IFERROR(VLOOKUP(V4971,TRANSPORTE!$A$4:$E$99,5,0),"")</f>
        <v/>
      </c>
      <c r="AB4971" s="127" t="str">
        <f t="shared" si="560"/>
        <v/>
      </c>
      <c r="AC4971" s="127" t="str">
        <f t="shared" si="559"/>
        <v/>
      </c>
      <c r="AE4971" s="132" t="str">
        <f t="shared" si="557"/>
        <v/>
      </c>
      <c r="AH4971" s="127" t="str">
        <f t="shared" si="556"/>
        <v/>
      </c>
    </row>
    <row r="4972" spans="2:34" x14ac:dyDescent="0.3">
      <c r="B4972" s="127" t="str">
        <f t="shared" si="554"/>
        <v/>
      </c>
      <c r="C4972" s="127" t="str">
        <f t="shared" si="555"/>
        <v/>
      </c>
      <c r="E4972" s="159"/>
      <c r="F4972" s="148" t="str">
        <f>IFERROR(VLOOKUP(CONCATENATE(G4972,E4972),LOTES!$A$6:$D$1002,4,0),"")</f>
        <v/>
      </c>
      <c r="H4972" s="136" t="str">
        <f>IFERROR(VLOOKUP(CONCATENATE(G4972,E4972),LOTES!$A$6:$F$1000,6,0),"")</f>
        <v/>
      </c>
      <c r="I4972" s="132" t="str">
        <f t="shared" si="558"/>
        <v/>
      </c>
      <c r="R4972" s="132" t="str">
        <f>IFERROR(VLOOKUP(Q4972,PROVEEDORES!$A$2:$B$100,2,0),"")</f>
        <v/>
      </c>
      <c r="U4972" s="127" t="str">
        <f>IFERROR(VLOOKUP(V4972,TRANSPORTE!$A$4:$B$99,2,0),"")</f>
        <v/>
      </c>
      <c r="Y4972" s="127" t="str">
        <f>IFERROR(VLOOKUP(V4972,TRANSPORTE!$A$4:$C$99,3,0),"")</f>
        <v/>
      </c>
      <c r="Z4972" s="127" t="str">
        <f>IFERROR(VLOOKUP(V4972,TRANSPORTE!$A$4:$D$99,4,0),"")</f>
        <v/>
      </c>
      <c r="AA4972" s="127" t="str">
        <f>IFERROR(VLOOKUP(V4972,TRANSPORTE!$A$4:$E$99,5,0),"")</f>
        <v/>
      </c>
      <c r="AB4972" s="127" t="str">
        <f t="shared" si="560"/>
        <v/>
      </c>
      <c r="AC4972" s="127" t="str">
        <f t="shared" si="559"/>
        <v/>
      </c>
      <c r="AE4972" s="132" t="str">
        <f t="shared" si="557"/>
        <v/>
      </c>
      <c r="AH4972" s="127" t="str">
        <f t="shared" si="556"/>
        <v/>
      </c>
    </row>
    <row r="4973" spans="2:34" x14ac:dyDescent="0.3">
      <c r="B4973" s="127" t="str">
        <f t="shared" si="554"/>
        <v/>
      </c>
      <c r="C4973" s="127" t="str">
        <f t="shared" si="555"/>
        <v/>
      </c>
      <c r="E4973" s="159"/>
      <c r="F4973" s="148" t="str">
        <f>IFERROR(VLOOKUP(CONCATENATE(G4973,E4973),LOTES!$A$6:$D$1002,4,0),"")</f>
        <v/>
      </c>
      <c r="H4973" s="136" t="str">
        <f>IFERROR(VLOOKUP(CONCATENATE(G4973,E4973),LOTES!$A$6:$F$1000,6,0),"")</f>
        <v/>
      </c>
      <c r="I4973" s="132" t="str">
        <f t="shared" si="558"/>
        <v/>
      </c>
      <c r="R4973" s="132" t="str">
        <f>IFERROR(VLOOKUP(Q4973,PROVEEDORES!$A$2:$B$100,2,0),"")</f>
        <v/>
      </c>
      <c r="U4973" s="127" t="str">
        <f>IFERROR(VLOOKUP(V4973,TRANSPORTE!$A$4:$B$99,2,0),"")</f>
        <v/>
      </c>
      <c r="Y4973" s="127" t="str">
        <f>IFERROR(VLOOKUP(V4973,TRANSPORTE!$A$4:$C$99,3,0),"")</f>
        <v/>
      </c>
      <c r="Z4973" s="127" t="str">
        <f>IFERROR(VLOOKUP(V4973,TRANSPORTE!$A$4:$D$99,4,0),"")</f>
        <v/>
      </c>
      <c r="AA4973" s="127" t="str">
        <f>IFERROR(VLOOKUP(V4973,TRANSPORTE!$A$4:$E$99,5,0),"")</f>
        <v/>
      </c>
      <c r="AB4973" s="127" t="str">
        <f t="shared" si="560"/>
        <v/>
      </c>
      <c r="AC4973" s="127" t="str">
        <f t="shared" si="559"/>
        <v/>
      </c>
      <c r="AE4973" s="132" t="str">
        <f t="shared" si="557"/>
        <v/>
      </c>
      <c r="AH4973" s="127" t="str">
        <f t="shared" si="556"/>
        <v/>
      </c>
    </row>
    <row r="4974" spans="2:34" x14ac:dyDescent="0.3">
      <c r="B4974" s="127" t="str">
        <f t="shared" si="554"/>
        <v/>
      </c>
      <c r="C4974" s="127" t="str">
        <f t="shared" si="555"/>
        <v/>
      </c>
      <c r="E4974" s="159"/>
      <c r="F4974" s="148" t="str">
        <f>IFERROR(VLOOKUP(CONCATENATE(G4974,E4974),LOTES!$A$6:$D$1002,4,0),"")</f>
        <v/>
      </c>
      <c r="H4974" s="136" t="str">
        <f>IFERROR(VLOOKUP(CONCATENATE(G4974,E4974),LOTES!$A$6:$F$1000,6,0),"")</f>
        <v/>
      </c>
      <c r="I4974" s="132" t="str">
        <f t="shared" si="558"/>
        <v/>
      </c>
      <c r="R4974" s="132" t="str">
        <f>IFERROR(VLOOKUP(Q4974,PROVEEDORES!$A$2:$B$100,2,0),"")</f>
        <v/>
      </c>
      <c r="U4974" s="127" t="str">
        <f>IFERROR(VLOOKUP(V4974,TRANSPORTE!$A$4:$B$99,2,0),"")</f>
        <v/>
      </c>
      <c r="Y4974" s="127" t="str">
        <f>IFERROR(VLOOKUP(V4974,TRANSPORTE!$A$4:$C$99,3,0),"")</f>
        <v/>
      </c>
      <c r="Z4974" s="127" t="str">
        <f>IFERROR(VLOOKUP(V4974,TRANSPORTE!$A$4:$D$99,4,0),"")</f>
        <v/>
      </c>
      <c r="AA4974" s="127" t="str">
        <f>IFERROR(VLOOKUP(V4974,TRANSPORTE!$A$4:$E$99,5,0),"")</f>
        <v/>
      </c>
      <c r="AB4974" s="127" t="str">
        <f t="shared" si="560"/>
        <v/>
      </c>
      <c r="AC4974" s="127" t="str">
        <f t="shared" si="559"/>
        <v/>
      </c>
      <c r="AE4974" s="132" t="str">
        <f t="shared" si="557"/>
        <v/>
      </c>
      <c r="AH4974" s="127" t="str">
        <f t="shared" si="556"/>
        <v/>
      </c>
    </row>
    <row r="4975" spans="2:34" x14ac:dyDescent="0.3">
      <c r="B4975" s="127" t="str">
        <f t="shared" si="554"/>
        <v/>
      </c>
      <c r="C4975" s="127" t="str">
        <f t="shared" si="555"/>
        <v/>
      </c>
      <c r="E4975" s="159"/>
      <c r="F4975" s="148" t="str">
        <f>IFERROR(VLOOKUP(CONCATENATE(G4975,E4975),LOTES!$A$6:$D$1002,4,0),"")</f>
        <v/>
      </c>
      <c r="H4975" s="136" t="str">
        <f>IFERROR(VLOOKUP(CONCATENATE(G4975,E4975),LOTES!$A$6:$F$1000,6,0),"")</f>
        <v/>
      </c>
      <c r="I4975" s="132" t="str">
        <f t="shared" si="558"/>
        <v/>
      </c>
      <c r="R4975" s="132" t="str">
        <f>IFERROR(VLOOKUP(Q4975,PROVEEDORES!$A$2:$B$100,2,0),"")</f>
        <v/>
      </c>
      <c r="U4975" s="127" t="str">
        <f>IFERROR(VLOOKUP(V4975,TRANSPORTE!$A$4:$B$99,2,0),"")</f>
        <v/>
      </c>
      <c r="Y4975" s="127" t="str">
        <f>IFERROR(VLOOKUP(V4975,TRANSPORTE!$A$4:$C$99,3,0),"")</f>
        <v/>
      </c>
      <c r="Z4975" s="127" t="str">
        <f>IFERROR(VLOOKUP(V4975,TRANSPORTE!$A$4:$D$99,4,0),"")</f>
        <v/>
      </c>
      <c r="AA4975" s="127" t="str">
        <f>IFERROR(VLOOKUP(V4975,TRANSPORTE!$A$4:$E$99,5,0),"")</f>
        <v/>
      </c>
      <c r="AB4975" s="127" t="str">
        <f t="shared" si="560"/>
        <v/>
      </c>
      <c r="AC4975" s="127" t="str">
        <f t="shared" si="559"/>
        <v/>
      </c>
      <c r="AE4975" s="132" t="str">
        <f t="shared" si="557"/>
        <v/>
      </c>
      <c r="AH4975" s="127" t="str">
        <f t="shared" si="556"/>
        <v/>
      </c>
    </row>
    <row r="4976" spans="2:34" x14ac:dyDescent="0.3">
      <c r="B4976" s="127" t="str">
        <f t="shared" si="554"/>
        <v/>
      </c>
      <c r="C4976" s="127" t="str">
        <f t="shared" si="555"/>
        <v/>
      </c>
      <c r="E4976" s="159"/>
      <c r="F4976" s="148" t="str">
        <f>IFERROR(VLOOKUP(CONCATENATE(G4976,E4976),LOTES!$A$6:$D$1002,4,0),"")</f>
        <v/>
      </c>
      <c r="H4976" s="136" t="str">
        <f>IFERROR(VLOOKUP(CONCATENATE(G4976,E4976),LOTES!$A$6:$F$1000,6,0),"")</f>
        <v/>
      </c>
      <c r="I4976" s="132" t="str">
        <f t="shared" si="558"/>
        <v/>
      </c>
      <c r="R4976" s="132" t="str">
        <f>IFERROR(VLOOKUP(Q4976,PROVEEDORES!$A$2:$B$100,2,0),"")</f>
        <v/>
      </c>
      <c r="U4976" s="127" t="str">
        <f>IFERROR(VLOOKUP(V4976,TRANSPORTE!$A$4:$B$99,2,0),"")</f>
        <v/>
      </c>
      <c r="Y4976" s="127" t="str">
        <f>IFERROR(VLOOKUP(V4976,TRANSPORTE!$A$4:$C$99,3,0),"")</f>
        <v/>
      </c>
      <c r="Z4976" s="127" t="str">
        <f>IFERROR(VLOOKUP(V4976,TRANSPORTE!$A$4:$D$99,4,0),"")</f>
        <v/>
      </c>
      <c r="AA4976" s="127" t="str">
        <f>IFERROR(VLOOKUP(V4976,TRANSPORTE!$A$4:$E$99,5,0),"")</f>
        <v/>
      </c>
      <c r="AB4976" s="127" t="str">
        <f t="shared" si="560"/>
        <v/>
      </c>
      <c r="AC4976" s="127" t="str">
        <f t="shared" si="559"/>
        <v/>
      </c>
      <c r="AE4976" s="132" t="str">
        <f t="shared" si="557"/>
        <v/>
      </c>
      <c r="AH4976" s="127" t="str">
        <f t="shared" si="556"/>
        <v/>
      </c>
    </row>
    <row r="4977" spans="2:34" x14ac:dyDescent="0.3">
      <c r="B4977" s="127" t="str">
        <f t="shared" si="554"/>
        <v/>
      </c>
      <c r="C4977" s="127" t="str">
        <f t="shared" si="555"/>
        <v/>
      </c>
      <c r="E4977" s="159"/>
      <c r="F4977" s="148" t="str">
        <f>IFERROR(VLOOKUP(CONCATENATE(G4977,E4977),LOTES!$A$6:$D$1002,4,0),"")</f>
        <v/>
      </c>
      <c r="H4977" s="136" t="str">
        <f>IFERROR(VLOOKUP(CONCATENATE(G4977,E4977),LOTES!$A$6:$F$1000,6,0),"")</f>
        <v/>
      </c>
      <c r="I4977" s="132" t="str">
        <f t="shared" si="558"/>
        <v/>
      </c>
      <c r="R4977" s="132" t="str">
        <f>IFERROR(VLOOKUP(Q4977,PROVEEDORES!$A$2:$B$100,2,0),"")</f>
        <v/>
      </c>
      <c r="U4977" s="127" t="str">
        <f>IFERROR(VLOOKUP(V4977,TRANSPORTE!$A$4:$B$99,2,0),"")</f>
        <v/>
      </c>
      <c r="Y4977" s="127" t="str">
        <f>IFERROR(VLOOKUP(V4977,TRANSPORTE!$A$4:$C$99,3,0),"")</f>
        <v/>
      </c>
      <c r="Z4977" s="127" t="str">
        <f>IFERROR(VLOOKUP(V4977,TRANSPORTE!$A$4:$D$99,4,0),"")</f>
        <v/>
      </c>
      <c r="AA4977" s="127" t="str">
        <f>IFERROR(VLOOKUP(V4977,TRANSPORTE!$A$4:$E$99,5,0),"")</f>
        <v/>
      </c>
      <c r="AB4977" s="127" t="str">
        <f t="shared" si="560"/>
        <v/>
      </c>
      <c r="AC4977" s="127" t="str">
        <f t="shared" si="559"/>
        <v/>
      </c>
      <c r="AE4977" s="132" t="str">
        <f t="shared" si="557"/>
        <v/>
      </c>
      <c r="AH4977" s="127" t="str">
        <f t="shared" si="556"/>
        <v/>
      </c>
    </row>
    <row r="4978" spans="2:34" x14ac:dyDescent="0.3">
      <c r="B4978" s="127" t="str">
        <f t="shared" si="554"/>
        <v/>
      </c>
      <c r="C4978" s="127" t="str">
        <f t="shared" si="555"/>
        <v/>
      </c>
      <c r="E4978" s="159"/>
      <c r="F4978" s="148" t="str">
        <f>IFERROR(VLOOKUP(CONCATENATE(G4978,E4978),LOTES!$A$6:$D$1002,4,0),"")</f>
        <v/>
      </c>
      <c r="H4978" s="136" t="str">
        <f>IFERROR(VLOOKUP(CONCATENATE(G4978,E4978),LOTES!$A$6:$F$1000,6,0),"")</f>
        <v/>
      </c>
      <c r="I4978" s="132" t="str">
        <f t="shared" si="558"/>
        <v/>
      </c>
      <c r="R4978" s="132" t="str">
        <f>IFERROR(VLOOKUP(Q4978,PROVEEDORES!$A$2:$B$100,2,0),"")</f>
        <v/>
      </c>
      <c r="U4978" s="127" t="str">
        <f>IFERROR(VLOOKUP(V4978,TRANSPORTE!$A$4:$B$99,2,0),"")</f>
        <v/>
      </c>
      <c r="Y4978" s="127" t="str">
        <f>IFERROR(VLOOKUP(V4978,TRANSPORTE!$A$4:$C$99,3,0),"")</f>
        <v/>
      </c>
      <c r="Z4978" s="127" t="str">
        <f>IFERROR(VLOOKUP(V4978,TRANSPORTE!$A$4:$D$99,4,0),"")</f>
        <v/>
      </c>
      <c r="AA4978" s="127" t="str">
        <f>IFERROR(VLOOKUP(V4978,TRANSPORTE!$A$4:$E$99,5,0),"")</f>
        <v/>
      </c>
      <c r="AB4978" s="127" t="str">
        <f t="shared" si="560"/>
        <v/>
      </c>
      <c r="AC4978" s="127" t="str">
        <f t="shared" si="559"/>
        <v/>
      </c>
      <c r="AE4978" s="132" t="str">
        <f t="shared" si="557"/>
        <v/>
      </c>
      <c r="AH4978" s="127" t="str">
        <f t="shared" si="556"/>
        <v/>
      </c>
    </row>
    <row r="4979" spans="2:34" x14ac:dyDescent="0.3">
      <c r="B4979" s="127" t="str">
        <f t="shared" si="554"/>
        <v/>
      </c>
      <c r="C4979" s="127" t="str">
        <f t="shared" si="555"/>
        <v/>
      </c>
      <c r="E4979" s="159"/>
      <c r="F4979" s="148" t="str">
        <f>IFERROR(VLOOKUP(CONCATENATE(G4979,E4979),LOTES!$A$6:$D$1002,4,0),"")</f>
        <v/>
      </c>
      <c r="H4979" s="136" t="str">
        <f>IFERROR(VLOOKUP(CONCATENATE(G4979,E4979),LOTES!$A$6:$F$1000,6,0),"")</f>
        <v/>
      </c>
      <c r="I4979" s="132" t="str">
        <f t="shared" si="558"/>
        <v/>
      </c>
      <c r="R4979" s="132" t="str">
        <f>IFERROR(VLOOKUP(Q4979,PROVEEDORES!$A$2:$B$100,2,0),"")</f>
        <v/>
      </c>
      <c r="U4979" s="127" t="str">
        <f>IFERROR(VLOOKUP(V4979,TRANSPORTE!$A$4:$B$99,2,0),"")</f>
        <v/>
      </c>
      <c r="Y4979" s="127" t="str">
        <f>IFERROR(VLOOKUP(V4979,TRANSPORTE!$A$4:$C$99,3,0),"")</f>
        <v/>
      </c>
      <c r="Z4979" s="127" t="str">
        <f>IFERROR(VLOOKUP(V4979,TRANSPORTE!$A$4:$D$99,4,0),"")</f>
        <v/>
      </c>
      <c r="AA4979" s="127" t="str">
        <f>IFERROR(VLOOKUP(V4979,TRANSPORTE!$A$4:$E$99,5,0),"")</f>
        <v/>
      </c>
      <c r="AB4979" s="127" t="str">
        <f t="shared" si="560"/>
        <v/>
      </c>
      <c r="AC4979" s="127" t="str">
        <f t="shared" si="559"/>
        <v/>
      </c>
      <c r="AE4979" s="132" t="str">
        <f t="shared" si="557"/>
        <v/>
      </c>
      <c r="AH4979" s="127" t="str">
        <f t="shared" si="556"/>
        <v/>
      </c>
    </row>
    <row r="4980" spans="2:34" x14ac:dyDescent="0.3">
      <c r="B4980" s="127" t="str">
        <f t="shared" si="554"/>
        <v/>
      </c>
      <c r="C4980" s="127" t="str">
        <f t="shared" si="555"/>
        <v/>
      </c>
      <c r="E4980" s="159"/>
      <c r="F4980" s="148" t="str">
        <f>IFERROR(VLOOKUP(CONCATENATE(G4980,E4980),LOTES!$A$6:$D$1002,4,0),"")</f>
        <v/>
      </c>
      <c r="H4980" s="136" t="str">
        <f>IFERROR(VLOOKUP(CONCATENATE(G4980,E4980),LOTES!$A$6:$F$1000,6,0),"")</f>
        <v/>
      </c>
      <c r="I4980" s="132" t="str">
        <f t="shared" si="558"/>
        <v/>
      </c>
      <c r="R4980" s="132" t="str">
        <f>IFERROR(VLOOKUP(Q4980,PROVEEDORES!$A$2:$B$100,2,0),"")</f>
        <v/>
      </c>
      <c r="U4980" s="127" t="str">
        <f>IFERROR(VLOOKUP(V4980,TRANSPORTE!$A$4:$B$99,2,0),"")</f>
        <v/>
      </c>
      <c r="Y4980" s="127" t="str">
        <f>IFERROR(VLOOKUP(V4980,TRANSPORTE!$A$4:$C$99,3,0),"")</f>
        <v/>
      </c>
      <c r="Z4980" s="127" t="str">
        <f>IFERROR(VLOOKUP(V4980,TRANSPORTE!$A$4:$D$99,4,0),"")</f>
        <v/>
      </c>
      <c r="AA4980" s="127" t="str">
        <f>IFERROR(VLOOKUP(V4980,TRANSPORTE!$A$4:$E$99,5,0),"")</f>
        <v/>
      </c>
      <c r="AB4980" s="127" t="str">
        <f t="shared" si="560"/>
        <v/>
      </c>
      <c r="AC4980" s="127" t="str">
        <f t="shared" si="559"/>
        <v/>
      </c>
      <c r="AE4980" s="132" t="str">
        <f t="shared" si="557"/>
        <v/>
      </c>
      <c r="AH4980" s="127" t="str">
        <f t="shared" si="556"/>
        <v/>
      </c>
    </row>
    <row r="4981" spans="2:34" x14ac:dyDescent="0.3">
      <c r="B4981" s="127" t="str">
        <f t="shared" si="554"/>
        <v/>
      </c>
      <c r="C4981" s="127" t="str">
        <f t="shared" si="555"/>
        <v/>
      </c>
      <c r="E4981" s="159"/>
      <c r="F4981" s="148" t="str">
        <f>IFERROR(VLOOKUP(CONCATENATE(G4981,E4981),LOTES!$A$6:$D$1002,4,0),"")</f>
        <v/>
      </c>
      <c r="H4981" s="136" t="str">
        <f>IFERROR(VLOOKUP(CONCATENATE(G4981,E4981),LOTES!$A$6:$F$1000,6,0),"")</f>
        <v/>
      </c>
      <c r="I4981" s="132" t="str">
        <f t="shared" si="558"/>
        <v/>
      </c>
      <c r="R4981" s="132" t="str">
        <f>IFERROR(VLOOKUP(Q4981,PROVEEDORES!$A$2:$B$100,2,0),"")</f>
        <v/>
      </c>
      <c r="U4981" s="127" t="str">
        <f>IFERROR(VLOOKUP(V4981,TRANSPORTE!$A$4:$B$99,2,0),"")</f>
        <v/>
      </c>
      <c r="Y4981" s="127" t="str">
        <f>IFERROR(VLOOKUP(V4981,TRANSPORTE!$A$4:$C$99,3,0),"")</f>
        <v/>
      </c>
      <c r="Z4981" s="127" t="str">
        <f>IFERROR(VLOOKUP(V4981,TRANSPORTE!$A$4:$D$99,4,0),"")</f>
        <v/>
      </c>
      <c r="AA4981" s="127" t="str">
        <f>IFERROR(VLOOKUP(V4981,TRANSPORTE!$A$4:$E$99,5,0),"")</f>
        <v/>
      </c>
      <c r="AB4981" s="127" t="str">
        <f t="shared" si="560"/>
        <v/>
      </c>
      <c r="AC4981" s="127" t="str">
        <f t="shared" si="559"/>
        <v/>
      </c>
      <c r="AE4981" s="132" t="str">
        <f t="shared" si="557"/>
        <v/>
      </c>
      <c r="AH4981" s="127" t="str">
        <f t="shared" si="556"/>
        <v/>
      </c>
    </row>
    <row r="4982" spans="2:34" x14ac:dyDescent="0.3">
      <c r="B4982" s="127" t="str">
        <f t="shared" si="554"/>
        <v/>
      </c>
      <c r="C4982" s="127" t="str">
        <f t="shared" si="555"/>
        <v/>
      </c>
      <c r="E4982" s="159"/>
      <c r="F4982" s="148" t="str">
        <f>IFERROR(VLOOKUP(CONCATENATE(G4982,E4982),LOTES!$A$6:$D$1002,4,0),"")</f>
        <v/>
      </c>
      <c r="H4982" s="136" t="str">
        <f>IFERROR(VLOOKUP(CONCATENATE(G4982,E4982),LOTES!$A$6:$F$1000,6,0),"")</f>
        <v/>
      </c>
      <c r="I4982" s="132" t="str">
        <f t="shared" si="558"/>
        <v/>
      </c>
      <c r="R4982" s="132" t="str">
        <f>IFERROR(VLOOKUP(Q4982,PROVEEDORES!$A$2:$B$100,2,0),"")</f>
        <v/>
      </c>
      <c r="U4982" s="127" t="str">
        <f>IFERROR(VLOOKUP(V4982,TRANSPORTE!$A$4:$B$99,2,0),"")</f>
        <v/>
      </c>
      <c r="Y4982" s="127" t="str">
        <f>IFERROR(VLOOKUP(V4982,TRANSPORTE!$A$4:$C$99,3,0),"")</f>
        <v/>
      </c>
      <c r="Z4982" s="127" t="str">
        <f>IFERROR(VLOOKUP(V4982,TRANSPORTE!$A$4:$D$99,4,0),"")</f>
        <v/>
      </c>
      <c r="AA4982" s="127" t="str">
        <f>IFERROR(VLOOKUP(V4982,TRANSPORTE!$A$4:$E$99,5,0),"")</f>
        <v/>
      </c>
      <c r="AB4982" s="127" t="str">
        <f t="shared" si="560"/>
        <v/>
      </c>
      <c r="AC4982" s="127" t="str">
        <f t="shared" si="559"/>
        <v/>
      </c>
      <c r="AE4982" s="132" t="str">
        <f t="shared" si="557"/>
        <v/>
      </c>
      <c r="AH4982" s="127" t="str">
        <f t="shared" si="556"/>
        <v/>
      </c>
    </row>
    <row r="4983" spans="2:34" x14ac:dyDescent="0.3">
      <c r="B4983" s="127" t="str">
        <f t="shared" si="554"/>
        <v/>
      </c>
      <c r="C4983" s="127" t="str">
        <f t="shared" si="555"/>
        <v/>
      </c>
      <c r="E4983" s="159"/>
      <c r="F4983" s="148" t="str">
        <f>IFERROR(VLOOKUP(CONCATENATE(G4983,E4983),LOTES!$A$6:$D$1002,4,0),"")</f>
        <v/>
      </c>
      <c r="H4983" s="136" t="str">
        <f>IFERROR(VLOOKUP(CONCATENATE(G4983,E4983),LOTES!$A$6:$F$1000,6,0),"")</f>
        <v/>
      </c>
      <c r="I4983" s="132" t="str">
        <f t="shared" si="558"/>
        <v/>
      </c>
      <c r="R4983" s="132" t="str">
        <f>IFERROR(VLOOKUP(Q4983,PROVEEDORES!$A$2:$B$100,2,0),"")</f>
        <v/>
      </c>
      <c r="U4983" s="127" t="str">
        <f>IFERROR(VLOOKUP(V4983,TRANSPORTE!$A$4:$B$99,2,0),"")</f>
        <v/>
      </c>
      <c r="Y4983" s="127" t="str">
        <f>IFERROR(VLOOKUP(V4983,TRANSPORTE!$A$4:$C$99,3,0),"")</f>
        <v/>
      </c>
      <c r="Z4983" s="127" t="str">
        <f>IFERROR(VLOOKUP(V4983,TRANSPORTE!$A$4:$D$99,4,0),"")</f>
        <v/>
      </c>
      <c r="AA4983" s="127" t="str">
        <f>IFERROR(VLOOKUP(V4983,TRANSPORTE!$A$4:$E$99,5,0),"")</f>
        <v/>
      </c>
      <c r="AB4983" s="127" t="str">
        <f t="shared" si="560"/>
        <v/>
      </c>
      <c r="AC4983" s="127" t="str">
        <f t="shared" si="559"/>
        <v/>
      </c>
      <c r="AE4983" s="132" t="str">
        <f t="shared" si="557"/>
        <v/>
      </c>
      <c r="AH4983" s="127" t="str">
        <f t="shared" si="556"/>
        <v/>
      </c>
    </row>
    <row r="4984" spans="2:34" x14ac:dyDescent="0.3">
      <c r="B4984" s="127" t="str">
        <f t="shared" si="554"/>
        <v/>
      </c>
      <c r="C4984" s="127" t="str">
        <f t="shared" si="555"/>
        <v/>
      </c>
      <c r="E4984" s="159"/>
      <c r="F4984" s="148" t="str">
        <f>IFERROR(VLOOKUP(CONCATENATE(G4984,E4984),LOTES!$A$6:$D$1002,4,0),"")</f>
        <v/>
      </c>
      <c r="H4984" s="136" t="str">
        <f>IFERROR(VLOOKUP(CONCATENATE(G4984,E4984),LOTES!$A$6:$F$1000,6,0),"")</f>
        <v/>
      </c>
      <c r="I4984" s="132" t="str">
        <f t="shared" si="558"/>
        <v/>
      </c>
      <c r="R4984" s="132" t="str">
        <f>IFERROR(VLOOKUP(Q4984,PROVEEDORES!$A$2:$B$100,2,0),"")</f>
        <v/>
      </c>
      <c r="U4984" s="127" t="str">
        <f>IFERROR(VLOOKUP(V4984,TRANSPORTE!$A$4:$B$99,2,0),"")</f>
        <v/>
      </c>
      <c r="Y4984" s="127" t="str">
        <f>IFERROR(VLOOKUP(V4984,TRANSPORTE!$A$4:$C$99,3,0),"")</f>
        <v/>
      </c>
      <c r="Z4984" s="127" t="str">
        <f>IFERROR(VLOOKUP(V4984,TRANSPORTE!$A$4:$D$99,4,0),"")</f>
        <v/>
      </c>
      <c r="AA4984" s="127" t="str">
        <f>IFERROR(VLOOKUP(V4984,TRANSPORTE!$A$4:$E$99,5,0),"")</f>
        <v/>
      </c>
      <c r="AB4984" s="127" t="str">
        <f t="shared" si="560"/>
        <v/>
      </c>
      <c r="AC4984" s="127" t="str">
        <f t="shared" si="559"/>
        <v/>
      </c>
      <c r="AE4984" s="132" t="str">
        <f t="shared" si="557"/>
        <v/>
      </c>
      <c r="AH4984" s="127" t="str">
        <f t="shared" si="556"/>
        <v/>
      </c>
    </row>
    <row r="4985" spans="2:34" x14ac:dyDescent="0.3">
      <c r="B4985" s="127" t="str">
        <f t="shared" si="554"/>
        <v/>
      </c>
      <c r="C4985" s="127" t="str">
        <f t="shared" si="555"/>
        <v/>
      </c>
      <c r="E4985" s="159"/>
      <c r="F4985" s="148" t="str">
        <f>IFERROR(VLOOKUP(CONCATENATE(G4985,E4985),LOTES!$A$6:$D$1002,4,0),"")</f>
        <v/>
      </c>
      <c r="H4985" s="136" t="str">
        <f>IFERROR(VLOOKUP(CONCATENATE(G4985,E4985),LOTES!$A$6:$F$1000,6,0),"")</f>
        <v/>
      </c>
      <c r="I4985" s="132" t="str">
        <f t="shared" si="558"/>
        <v/>
      </c>
      <c r="R4985" s="132" t="str">
        <f>IFERROR(VLOOKUP(Q4985,PROVEEDORES!$A$2:$B$100,2,0),"")</f>
        <v/>
      </c>
      <c r="U4985" s="127" t="str">
        <f>IFERROR(VLOOKUP(V4985,TRANSPORTE!$A$4:$B$99,2,0),"")</f>
        <v/>
      </c>
      <c r="Y4985" s="127" t="str">
        <f>IFERROR(VLOOKUP(V4985,TRANSPORTE!$A$4:$C$99,3,0),"")</f>
        <v/>
      </c>
      <c r="Z4985" s="127" t="str">
        <f>IFERROR(VLOOKUP(V4985,TRANSPORTE!$A$4:$D$99,4,0),"")</f>
        <v/>
      </c>
      <c r="AA4985" s="127" t="str">
        <f>IFERROR(VLOOKUP(V4985,TRANSPORTE!$A$4:$E$99,5,0),"")</f>
        <v/>
      </c>
      <c r="AB4985" s="127" t="str">
        <f t="shared" si="560"/>
        <v/>
      </c>
      <c r="AC4985" s="127" t="str">
        <f t="shared" si="559"/>
        <v/>
      </c>
      <c r="AE4985" s="132" t="str">
        <f t="shared" si="557"/>
        <v/>
      </c>
      <c r="AH4985" s="127" t="str">
        <f t="shared" si="556"/>
        <v/>
      </c>
    </row>
    <row r="4986" spans="2:34" x14ac:dyDescent="0.3">
      <c r="B4986" s="127" t="str">
        <f t="shared" si="554"/>
        <v/>
      </c>
      <c r="C4986" s="127" t="str">
        <f t="shared" si="555"/>
        <v/>
      </c>
      <c r="E4986" s="159"/>
      <c r="F4986" s="148" t="str">
        <f>IFERROR(VLOOKUP(CONCATENATE(G4986,E4986),LOTES!$A$6:$D$1002,4,0),"")</f>
        <v/>
      </c>
      <c r="H4986" s="136" t="str">
        <f>IFERROR(VLOOKUP(CONCATENATE(G4986,E4986),LOTES!$A$6:$F$1000,6,0),"")</f>
        <v/>
      </c>
      <c r="I4986" s="132" t="str">
        <f t="shared" si="558"/>
        <v/>
      </c>
      <c r="R4986" s="132" t="str">
        <f>IFERROR(VLOOKUP(Q4986,PROVEEDORES!$A$2:$B$100,2,0),"")</f>
        <v/>
      </c>
      <c r="U4986" s="127" t="str">
        <f>IFERROR(VLOOKUP(V4986,TRANSPORTE!$A$4:$B$99,2,0),"")</f>
        <v/>
      </c>
      <c r="Y4986" s="127" t="str">
        <f>IFERROR(VLOOKUP(V4986,TRANSPORTE!$A$4:$C$99,3,0),"")</f>
        <v/>
      </c>
      <c r="Z4986" s="127" t="str">
        <f>IFERROR(VLOOKUP(V4986,TRANSPORTE!$A$4:$D$99,4,0),"")</f>
        <v/>
      </c>
      <c r="AA4986" s="127" t="str">
        <f>IFERROR(VLOOKUP(V4986,TRANSPORTE!$A$4:$E$99,5,0),"")</f>
        <v/>
      </c>
      <c r="AB4986" s="127" t="str">
        <f t="shared" si="560"/>
        <v/>
      </c>
      <c r="AC4986" s="127" t="str">
        <f t="shared" si="559"/>
        <v/>
      </c>
      <c r="AE4986" s="132" t="str">
        <f t="shared" si="557"/>
        <v/>
      </c>
      <c r="AH4986" s="127" t="str">
        <f t="shared" si="556"/>
        <v/>
      </c>
    </row>
    <row r="4987" spans="2:34" x14ac:dyDescent="0.3">
      <c r="B4987" s="127" t="str">
        <f t="shared" si="554"/>
        <v/>
      </c>
      <c r="C4987" s="127" t="str">
        <f t="shared" si="555"/>
        <v/>
      </c>
      <c r="E4987" s="159"/>
      <c r="F4987" s="148" t="str">
        <f>IFERROR(VLOOKUP(CONCATENATE(G4987,E4987),LOTES!$A$6:$D$1002,4,0),"")</f>
        <v/>
      </c>
      <c r="H4987" s="136" t="str">
        <f>IFERROR(VLOOKUP(CONCATENATE(G4987,E4987),LOTES!$A$6:$F$1000,6,0),"")</f>
        <v/>
      </c>
      <c r="I4987" s="132" t="str">
        <f t="shared" si="558"/>
        <v/>
      </c>
      <c r="R4987" s="132" t="str">
        <f>IFERROR(VLOOKUP(Q4987,PROVEEDORES!$A$2:$B$100,2,0),"")</f>
        <v/>
      </c>
      <c r="U4987" s="127" t="str">
        <f>IFERROR(VLOOKUP(V4987,TRANSPORTE!$A$4:$B$99,2,0),"")</f>
        <v/>
      </c>
      <c r="Y4987" s="127" t="str">
        <f>IFERROR(VLOOKUP(V4987,TRANSPORTE!$A$4:$C$99,3,0),"")</f>
        <v/>
      </c>
      <c r="Z4987" s="127" t="str">
        <f>IFERROR(VLOOKUP(V4987,TRANSPORTE!$A$4:$D$99,4,0),"")</f>
        <v/>
      </c>
      <c r="AA4987" s="127" t="str">
        <f>IFERROR(VLOOKUP(V4987,TRANSPORTE!$A$4:$E$99,5,0),"")</f>
        <v/>
      </c>
      <c r="AB4987" s="127" t="str">
        <f t="shared" si="560"/>
        <v/>
      </c>
      <c r="AC4987" s="127" t="str">
        <f t="shared" si="559"/>
        <v/>
      </c>
      <c r="AE4987" s="132" t="str">
        <f t="shared" si="557"/>
        <v/>
      </c>
      <c r="AH4987" s="127" t="str">
        <f t="shared" si="556"/>
        <v/>
      </c>
    </row>
    <row r="4988" spans="2:34" x14ac:dyDescent="0.3">
      <c r="B4988" s="127" t="str">
        <f t="shared" si="554"/>
        <v/>
      </c>
      <c r="C4988" s="127" t="str">
        <f t="shared" si="555"/>
        <v/>
      </c>
      <c r="E4988" s="159"/>
      <c r="F4988" s="148" t="str">
        <f>IFERROR(VLOOKUP(CONCATENATE(G4988,E4988),LOTES!$A$6:$D$1002,4,0),"")</f>
        <v/>
      </c>
      <c r="H4988" s="136" t="str">
        <f>IFERROR(VLOOKUP(CONCATENATE(G4988,E4988),LOTES!$A$6:$F$1000,6,0),"")</f>
        <v/>
      </c>
      <c r="I4988" s="132" t="str">
        <f t="shared" si="558"/>
        <v/>
      </c>
      <c r="R4988" s="132" t="str">
        <f>IFERROR(VLOOKUP(Q4988,PROVEEDORES!$A$2:$B$100,2,0),"")</f>
        <v/>
      </c>
      <c r="U4988" s="127" t="str">
        <f>IFERROR(VLOOKUP(V4988,TRANSPORTE!$A$4:$B$99,2,0),"")</f>
        <v/>
      </c>
      <c r="Y4988" s="127" t="str">
        <f>IFERROR(VLOOKUP(V4988,TRANSPORTE!$A$4:$C$99,3,0),"")</f>
        <v/>
      </c>
      <c r="Z4988" s="127" t="str">
        <f>IFERROR(VLOOKUP(V4988,TRANSPORTE!$A$4:$D$99,4,0),"")</f>
        <v/>
      </c>
      <c r="AA4988" s="127" t="str">
        <f>IFERROR(VLOOKUP(V4988,TRANSPORTE!$A$4:$E$99,5,0),"")</f>
        <v/>
      </c>
      <c r="AB4988" s="127" t="str">
        <f t="shared" si="560"/>
        <v/>
      </c>
      <c r="AC4988" s="127" t="str">
        <f t="shared" si="559"/>
        <v/>
      </c>
      <c r="AE4988" s="132" t="str">
        <f t="shared" si="557"/>
        <v/>
      </c>
      <c r="AH4988" s="127" t="str">
        <f t="shared" si="556"/>
        <v/>
      </c>
    </row>
    <row r="4989" spans="2:34" x14ac:dyDescent="0.3">
      <c r="B4989" s="127" t="str">
        <f t="shared" si="554"/>
        <v/>
      </c>
      <c r="C4989" s="127" t="str">
        <f t="shared" si="555"/>
        <v/>
      </c>
      <c r="E4989" s="159"/>
      <c r="F4989" s="148" t="str">
        <f>IFERROR(VLOOKUP(CONCATENATE(G4989,E4989),LOTES!$A$6:$D$1002,4,0),"")</f>
        <v/>
      </c>
      <c r="H4989" s="136" t="str">
        <f>IFERROR(VLOOKUP(CONCATENATE(G4989,E4989),LOTES!$A$6:$F$1000,6,0),"")</f>
        <v/>
      </c>
      <c r="I4989" s="132" t="str">
        <f t="shared" si="558"/>
        <v/>
      </c>
      <c r="R4989" s="132" t="str">
        <f>IFERROR(VLOOKUP(Q4989,PROVEEDORES!$A$2:$B$100,2,0),"")</f>
        <v/>
      </c>
      <c r="U4989" s="127" t="str">
        <f>IFERROR(VLOOKUP(V4989,TRANSPORTE!$A$4:$B$99,2,0),"")</f>
        <v/>
      </c>
      <c r="Y4989" s="127" t="str">
        <f>IFERROR(VLOOKUP(V4989,TRANSPORTE!$A$4:$C$99,3,0),"")</f>
        <v/>
      </c>
      <c r="Z4989" s="127" t="str">
        <f>IFERROR(VLOOKUP(V4989,TRANSPORTE!$A$4:$D$99,4,0),"")</f>
        <v/>
      </c>
      <c r="AA4989" s="127" t="str">
        <f>IFERROR(VLOOKUP(V4989,TRANSPORTE!$A$4:$E$99,5,0),"")</f>
        <v/>
      </c>
      <c r="AB4989" s="127" t="str">
        <f t="shared" si="560"/>
        <v/>
      </c>
      <c r="AC4989" s="127" t="str">
        <f t="shared" si="559"/>
        <v/>
      </c>
      <c r="AE4989" s="132" t="str">
        <f t="shared" si="557"/>
        <v/>
      </c>
      <c r="AH4989" s="127" t="str">
        <f t="shared" si="556"/>
        <v/>
      </c>
    </row>
    <row r="4990" spans="2:34" x14ac:dyDescent="0.3">
      <c r="B4990" s="127" t="str">
        <f t="shared" si="554"/>
        <v/>
      </c>
      <c r="C4990" s="127" t="str">
        <f t="shared" si="555"/>
        <v/>
      </c>
      <c r="E4990" s="159"/>
      <c r="F4990" s="148" t="str">
        <f>IFERROR(VLOOKUP(CONCATENATE(G4990,E4990),LOTES!$A$6:$D$1002,4,0),"")</f>
        <v/>
      </c>
      <c r="H4990" s="136" t="str">
        <f>IFERROR(VLOOKUP(CONCATENATE(G4990,E4990),LOTES!$A$6:$F$1000,6,0),"")</f>
        <v/>
      </c>
      <c r="I4990" s="132" t="str">
        <f t="shared" si="558"/>
        <v/>
      </c>
      <c r="R4990" s="132" t="str">
        <f>IFERROR(VLOOKUP(Q4990,PROVEEDORES!$A$2:$B$100,2,0),"")</f>
        <v/>
      </c>
      <c r="U4990" s="127" t="str">
        <f>IFERROR(VLOOKUP(V4990,TRANSPORTE!$A$4:$B$99,2,0),"")</f>
        <v/>
      </c>
      <c r="Y4990" s="127" t="str">
        <f>IFERROR(VLOOKUP(V4990,TRANSPORTE!$A$4:$C$99,3,0),"")</f>
        <v/>
      </c>
      <c r="Z4990" s="127" t="str">
        <f>IFERROR(VLOOKUP(V4990,TRANSPORTE!$A$4:$D$99,4,0),"")</f>
        <v/>
      </c>
      <c r="AA4990" s="127" t="str">
        <f>IFERROR(VLOOKUP(V4990,TRANSPORTE!$A$4:$E$99,5,0),"")</f>
        <v/>
      </c>
      <c r="AB4990" s="127" t="str">
        <f t="shared" si="560"/>
        <v/>
      </c>
      <c r="AC4990" s="127" t="str">
        <f t="shared" si="559"/>
        <v/>
      </c>
      <c r="AE4990" s="132" t="str">
        <f t="shared" si="557"/>
        <v/>
      </c>
      <c r="AH4990" s="127" t="str">
        <f t="shared" si="556"/>
        <v/>
      </c>
    </row>
    <row r="4991" spans="2:34" x14ac:dyDescent="0.3">
      <c r="B4991" s="127" t="str">
        <f t="shared" ref="B4991:B5054" si="561">CONCATENATE(A4991,AB4991)</f>
        <v/>
      </c>
      <c r="C4991" s="127" t="str">
        <f t="shared" ref="C4991:C5054" si="562">CONCATENATE(N4991,I4991)</f>
        <v/>
      </c>
      <c r="E4991" s="159"/>
      <c r="F4991" s="148" t="str">
        <f>IFERROR(VLOOKUP(CONCATENATE(G4991,E4991),LOTES!$A$6:$D$1002,4,0),"")</f>
        <v/>
      </c>
      <c r="H4991" s="136" t="str">
        <f>IFERROR(VLOOKUP(CONCATENATE(G4991,E4991),LOTES!$A$6:$F$1000,6,0),"")</f>
        <v/>
      </c>
      <c r="I4991" s="132" t="str">
        <f t="shared" si="558"/>
        <v/>
      </c>
      <c r="R4991" s="132" t="str">
        <f>IFERROR(VLOOKUP(Q4991,PROVEEDORES!$A$2:$B$100,2,0),"")</f>
        <v/>
      </c>
      <c r="U4991" s="127" t="str">
        <f>IFERROR(VLOOKUP(V4991,TRANSPORTE!$A$4:$B$99,2,0),"")</f>
        <v/>
      </c>
      <c r="Y4991" s="127" t="str">
        <f>IFERROR(VLOOKUP(V4991,TRANSPORTE!$A$4:$C$99,3,0),"")</f>
        <v/>
      </c>
      <c r="Z4991" s="127" t="str">
        <f>IFERROR(VLOOKUP(V4991,TRANSPORTE!$A$4:$D$99,4,0),"")</f>
        <v/>
      </c>
      <c r="AA4991" s="127" t="str">
        <f>IFERROR(VLOOKUP(V4991,TRANSPORTE!$A$4:$E$99,5,0),"")</f>
        <v/>
      </c>
      <c r="AB4991" s="127" t="str">
        <f t="shared" si="560"/>
        <v/>
      </c>
      <c r="AC4991" s="127" t="str">
        <f t="shared" si="559"/>
        <v/>
      </c>
      <c r="AE4991" s="132" t="str">
        <f t="shared" si="557"/>
        <v/>
      </c>
      <c r="AH4991" s="127" t="str">
        <f t="shared" ref="AH4991:AH5054" si="563">CONCATENATE(N4991,F4991)</f>
        <v/>
      </c>
    </row>
    <row r="4992" spans="2:34" x14ac:dyDescent="0.3">
      <c r="B4992" s="127" t="str">
        <f t="shared" si="561"/>
        <v/>
      </c>
      <c r="C4992" s="127" t="str">
        <f t="shared" si="562"/>
        <v/>
      </c>
      <c r="E4992" s="159"/>
      <c r="F4992" s="148" t="str">
        <f>IFERROR(VLOOKUP(CONCATENATE(G4992,E4992),LOTES!$A$6:$D$1002,4,0),"")</f>
        <v/>
      </c>
      <c r="H4992" s="136" t="str">
        <f>IFERROR(VLOOKUP(CONCATENATE(G4992,E4992),LOTES!$A$6:$F$1000,6,0),"")</f>
        <v/>
      </c>
      <c r="I4992" s="132" t="str">
        <f t="shared" si="558"/>
        <v/>
      </c>
      <c r="R4992" s="132" t="str">
        <f>IFERROR(VLOOKUP(Q4992,PROVEEDORES!$A$2:$B$100,2,0),"")</f>
        <v/>
      </c>
      <c r="U4992" s="127" t="str">
        <f>IFERROR(VLOOKUP(V4992,TRANSPORTE!$A$4:$B$99,2,0),"")</f>
        <v/>
      </c>
      <c r="Y4992" s="127" t="str">
        <f>IFERROR(VLOOKUP(V4992,TRANSPORTE!$A$4:$C$99,3,0),"")</f>
        <v/>
      </c>
      <c r="Z4992" s="127" t="str">
        <f>IFERROR(VLOOKUP(V4992,TRANSPORTE!$A$4:$D$99,4,0),"")</f>
        <v/>
      </c>
      <c r="AA4992" s="127" t="str">
        <f>IFERROR(VLOOKUP(V4992,TRANSPORTE!$A$4:$E$99,5,0),"")</f>
        <v/>
      </c>
      <c r="AB4992" s="127" t="str">
        <f t="shared" si="560"/>
        <v/>
      </c>
      <c r="AC4992" s="127" t="str">
        <f t="shared" si="559"/>
        <v/>
      </c>
      <c r="AE4992" s="132" t="str">
        <f t="shared" si="557"/>
        <v/>
      </c>
      <c r="AH4992" s="127" t="str">
        <f t="shared" si="563"/>
        <v/>
      </c>
    </row>
    <row r="4993" spans="2:34" x14ac:dyDescent="0.3">
      <c r="B4993" s="127" t="str">
        <f t="shared" si="561"/>
        <v/>
      </c>
      <c r="C4993" s="127" t="str">
        <f t="shared" si="562"/>
        <v/>
      </c>
      <c r="E4993" s="159"/>
      <c r="F4993" s="148" t="str">
        <f>IFERROR(VLOOKUP(CONCATENATE(G4993,E4993),LOTES!$A$6:$D$1002,4,0),"")</f>
        <v/>
      </c>
      <c r="H4993" s="136" t="str">
        <f>IFERROR(VLOOKUP(CONCATENATE(G4993,E4993),LOTES!$A$6:$F$1000,6,0),"")</f>
        <v/>
      </c>
      <c r="I4993" s="132" t="str">
        <f t="shared" si="558"/>
        <v/>
      </c>
      <c r="R4993" s="132" t="str">
        <f>IFERROR(VLOOKUP(Q4993,PROVEEDORES!$A$2:$B$100,2,0),"")</f>
        <v/>
      </c>
      <c r="U4993" s="127" t="str">
        <f>IFERROR(VLOOKUP(V4993,TRANSPORTE!$A$4:$B$99,2,0),"")</f>
        <v/>
      </c>
      <c r="Y4993" s="127" t="str">
        <f>IFERROR(VLOOKUP(V4993,TRANSPORTE!$A$4:$C$99,3,0),"")</f>
        <v/>
      </c>
      <c r="Z4993" s="127" t="str">
        <f>IFERROR(VLOOKUP(V4993,TRANSPORTE!$A$4:$D$99,4,0),"")</f>
        <v/>
      </c>
      <c r="AA4993" s="127" t="str">
        <f>IFERROR(VLOOKUP(V4993,TRANSPORTE!$A$4:$E$99,5,0),"")</f>
        <v/>
      </c>
      <c r="AB4993" s="127" t="str">
        <f t="shared" si="560"/>
        <v/>
      </c>
      <c r="AC4993" s="127" t="str">
        <f t="shared" si="559"/>
        <v/>
      </c>
      <c r="AE4993" s="132" t="str">
        <f t="shared" si="557"/>
        <v/>
      </c>
      <c r="AH4993" s="127" t="str">
        <f t="shared" si="563"/>
        <v/>
      </c>
    </row>
    <row r="4994" spans="2:34" x14ac:dyDescent="0.3">
      <c r="B4994" s="127" t="str">
        <f t="shared" si="561"/>
        <v/>
      </c>
      <c r="C4994" s="127" t="str">
        <f t="shared" si="562"/>
        <v/>
      </c>
      <c r="E4994" s="159"/>
      <c r="F4994" s="148" t="str">
        <f>IFERROR(VLOOKUP(CONCATENATE(G4994,E4994),LOTES!$A$6:$D$1002,4,0),"")</f>
        <v/>
      </c>
      <c r="H4994" s="136" t="str">
        <f>IFERROR(VLOOKUP(CONCATENATE(G4994,E4994),LOTES!$A$6:$F$1000,6,0),"")</f>
        <v/>
      </c>
      <c r="I4994" s="132" t="str">
        <f t="shared" si="558"/>
        <v/>
      </c>
      <c r="R4994" s="132" t="str">
        <f>IFERROR(VLOOKUP(Q4994,PROVEEDORES!$A$2:$B$100,2,0),"")</f>
        <v/>
      </c>
      <c r="U4994" s="127" t="str">
        <f>IFERROR(VLOOKUP(V4994,TRANSPORTE!$A$4:$B$99,2,0),"")</f>
        <v/>
      </c>
      <c r="Y4994" s="127" t="str">
        <f>IFERROR(VLOOKUP(V4994,TRANSPORTE!$A$4:$C$99,3,0),"")</f>
        <v/>
      </c>
      <c r="Z4994" s="127" t="str">
        <f>IFERROR(VLOOKUP(V4994,TRANSPORTE!$A$4:$D$99,4,0),"")</f>
        <v/>
      </c>
      <c r="AA4994" s="127" t="str">
        <f>IFERROR(VLOOKUP(V4994,TRANSPORTE!$A$4:$E$99,5,0),"")</f>
        <v/>
      </c>
      <c r="AB4994" s="127" t="str">
        <f t="shared" si="560"/>
        <v/>
      </c>
      <c r="AC4994" s="127" t="str">
        <f t="shared" si="559"/>
        <v/>
      </c>
      <c r="AE4994" s="132" t="str">
        <f t="shared" ref="AE4994:AE5057" si="564">IF(N4994&lt;&gt;"",IF(N4994=N4993,AE4993,AE4993+1),"")</f>
        <v/>
      </c>
      <c r="AH4994" s="127" t="str">
        <f t="shared" si="563"/>
        <v/>
      </c>
    </row>
    <row r="4995" spans="2:34" x14ac:dyDescent="0.3">
      <c r="B4995" s="127" t="str">
        <f t="shared" si="561"/>
        <v/>
      </c>
      <c r="C4995" s="127" t="str">
        <f t="shared" si="562"/>
        <v/>
      </c>
      <c r="E4995" s="159"/>
      <c r="F4995" s="148" t="str">
        <f>IFERROR(VLOOKUP(CONCATENATE(G4995,E4995),LOTES!$A$6:$D$1002,4,0),"")</f>
        <v/>
      </c>
      <c r="H4995" s="136" t="str">
        <f>IFERROR(VLOOKUP(CONCATENATE(G4995,E4995),LOTES!$A$6:$F$1000,6,0),"")</f>
        <v/>
      </c>
      <c r="I4995" s="132" t="str">
        <f t="shared" si="558"/>
        <v/>
      </c>
      <c r="R4995" s="132" t="str">
        <f>IFERROR(VLOOKUP(Q4995,PROVEEDORES!$A$2:$B$100,2,0),"")</f>
        <v/>
      </c>
      <c r="U4995" s="127" t="str">
        <f>IFERROR(VLOOKUP(V4995,TRANSPORTE!$A$4:$B$99,2,0),"")</f>
        <v/>
      </c>
      <c r="Y4995" s="127" t="str">
        <f>IFERROR(VLOOKUP(V4995,TRANSPORTE!$A$4:$C$99,3,0),"")</f>
        <v/>
      </c>
      <c r="Z4995" s="127" t="str">
        <f>IFERROR(VLOOKUP(V4995,TRANSPORTE!$A$4:$D$99,4,0),"")</f>
        <v/>
      </c>
      <c r="AA4995" s="127" t="str">
        <f>IFERROR(VLOOKUP(V4995,TRANSPORTE!$A$4:$E$99,5,0),"")</f>
        <v/>
      </c>
      <c r="AB4995" s="127" t="str">
        <f t="shared" si="560"/>
        <v/>
      </c>
      <c r="AC4995" s="127" t="str">
        <f t="shared" si="559"/>
        <v/>
      </c>
      <c r="AE4995" s="132" t="str">
        <f t="shared" si="564"/>
        <v/>
      </c>
      <c r="AH4995" s="127" t="str">
        <f t="shared" si="563"/>
        <v/>
      </c>
    </row>
    <row r="4996" spans="2:34" x14ac:dyDescent="0.3">
      <c r="B4996" s="127" t="str">
        <f t="shared" si="561"/>
        <v/>
      </c>
      <c r="C4996" s="127" t="str">
        <f t="shared" si="562"/>
        <v/>
      </c>
      <c r="E4996" s="159"/>
      <c r="F4996" s="148" t="str">
        <f>IFERROR(VLOOKUP(CONCATENATE(G4996,E4996),LOTES!$A$6:$D$1002,4,0),"")</f>
        <v/>
      </c>
      <c r="H4996" s="136" t="str">
        <f>IFERROR(VLOOKUP(CONCATENATE(G4996,E4996),LOTES!$A$6:$F$1000,6,0),"")</f>
        <v/>
      </c>
      <c r="I4996" s="132" t="str">
        <f t="shared" si="558"/>
        <v/>
      </c>
      <c r="R4996" s="132" t="str">
        <f>IFERROR(VLOOKUP(Q4996,PROVEEDORES!$A$2:$B$100,2,0),"")</f>
        <v/>
      </c>
      <c r="U4996" s="127" t="str">
        <f>IFERROR(VLOOKUP(V4996,TRANSPORTE!$A$4:$B$99,2,0),"")</f>
        <v/>
      </c>
      <c r="Y4996" s="127" t="str">
        <f>IFERROR(VLOOKUP(V4996,TRANSPORTE!$A$4:$C$99,3,0),"")</f>
        <v/>
      </c>
      <c r="Z4996" s="127" t="str">
        <f>IFERROR(VLOOKUP(V4996,TRANSPORTE!$A$4:$D$99,4,0),"")</f>
        <v/>
      </c>
      <c r="AA4996" s="127" t="str">
        <f>IFERROR(VLOOKUP(V4996,TRANSPORTE!$A$4:$E$99,5,0),"")</f>
        <v/>
      </c>
      <c r="AB4996" s="127" t="str">
        <f t="shared" si="560"/>
        <v/>
      </c>
      <c r="AC4996" s="127" t="str">
        <f t="shared" si="559"/>
        <v/>
      </c>
      <c r="AE4996" s="132" t="str">
        <f t="shared" si="564"/>
        <v/>
      </c>
      <c r="AH4996" s="127" t="str">
        <f t="shared" si="563"/>
        <v/>
      </c>
    </row>
    <row r="4997" spans="2:34" x14ac:dyDescent="0.3">
      <c r="B4997" s="127" t="str">
        <f t="shared" si="561"/>
        <v/>
      </c>
      <c r="C4997" s="127" t="str">
        <f t="shared" si="562"/>
        <v/>
      </c>
      <c r="E4997" s="159"/>
      <c r="F4997" s="148" t="str">
        <f>IFERROR(VLOOKUP(CONCATENATE(G4997,E4997),LOTES!$A$6:$D$1002,4,0),"")</f>
        <v/>
      </c>
      <c r="H4997" s="136" t="str">
        <f>IFERROR(VLOOKUP(CONCATENATE(G4997,E4997),LOTES!$A$6:$F$1000,6,0),"")</f>
        <v/>
      </c>
      <c r="I4997" s="132" t="str">
        <f t="shared" si="558"/>
        <v/>
      </c>
      <c r="R4997" s="132" t="str">
        <f>IFERROR(VLOOKUP(Q4997,PROVEEDORES!$A$2:$B$100,2,0),"")</f>
        <v/>
      </c>
      <c r="U4997" s="127" t="str">
        <f>IFERROR(VLOOKUP(V4997,TRANSPORTE!$A$4:$B$99,2,0),"")</f>
        <v/>
      </c>
      <c r="Y4997" s="127" t="str">
        <f>IFERROR(VLOOKUP(V4997,TRANSPORTE!$A$4:$C$99,3,0),"")</f>
        <v/>
      </c>
      <c r="Z4997" s="127" t="str">
        <f>IFERROR(VLOOKUP(V4997,TRANSPORTE!$A$4:$D$99,4,0),"")</f>
        <v/>
      </c>
      <c r="AA4997" s="127" t="str">
        <f>IFERROR(VLOOKUP(V4997,TRANSPORTE!$A$4:$E$99,5,0),"")</f>
        <v/>
      </c>
      <c r="AB4997" s="127" t="str">
        <f t="shared" si="560"/>
        <v/>
      </c>
      <c r="AC4997" s="127" t="str">
        <f t="shared" si="559"/>
        <v/>
      </c>
      <c r="AE4997" s="132" t="str">
        <f t="shared" si="564"/>
        <v/>
      </c>
      <c r="AH4997" s="127" t="str">
        <f t="shared" si="563"/>
        <v/>
      </c>
    </row>
    <row r="4998" spans="2:34" x14ac:dyDescent="0.3">
      <c r="B4998" s="127" t="str">
        <f t="shared" si="561"/>
        <v/>
      </c>
      <c r="C4998" s="127" t="str">
        <f t="shared" si="562"/>
        <v/>
      </c>
      <c r="E4998" s="159"/>
      <c r="F4998" s="148" t="str">
        <f>IFERROR(VLOOKUP(CONCATENATE(G4998,E4998),LOTES!$A$6:$D$1002,4,0),"")</f>
        <v/>
      </c>
      <c r="H4998" s="136" t="str">
        <f>IFERROR(VLOOKUP(CONCATENATE(G4998,E4998),LOTES!$A$6:$F$1000,6,0),"")</f>
        <v/>
      </c>
      <c r="I4998" s="132" t="str">
        <f t="shared" ref="I4998:I5061" si="565">IF(E4998&lt;&gt;"",IFERROR(IF(N4998&lt;&gt;N4997,1,IF(E4998=E4997,I4997,I4997+1)),""),"")</f>
        <v/>
      </c>
      <c r="R4998" s="132" t="str">
        <f>IFERROR(VLOOKUP(Q4998,PROVEEDORES!$A$2:$B$100,2,0),"")</f>
        <v/>
      </c>
      <c r="U4998" s="127" t="str">
        <f>IFERROR(VLOOKUP(V4998,TRANSPORTE!$A$4:$B$99,2,0),"")</f>
        <v/>
      </c>
      <c r="Y4998" s="127" t="str">
        <f>IFERROR(VLOOKUP(V4998,TRANSPORTE!$A$4:$C$99,3,0),"")</f>
        <v/>
      </c>
      <c r="Z4998" s="127" t="str">
        <f>IFERROR(VLOOKUP(V4998,TRANSPORTE!$A$4:$D$99,4,0),"")</f>
        <v/>
      </c>
      <c r="AA4998" s="127" t="str">
        <f>IFERROR(VLOOKUP(V4998,TRANSPORTE!$A$4:$E$99,5,0),"")</f>
        <v/>
      </c>
      <c r="AB4998" s="127" t="str">
        <f t="shared" si="560"/>
        <v/>
      </c>
      <c r="AC4998" s="127" t="str">
        <f t="shared" ref="AC4998:AC5061" si="566">IF(N4998&lt;&gt;"",1,"")</f>
        <v/>
      </c>
      <c r="AE4998" s="132" t="str">
        <f t="shared" si="564"/>
        <v/>
      </c>
      <c r="AH4998" s="127" t="str">
        <f t="shared" si="563"/>
        <v/>
      </c>
    </row>
    <row r="4999" spans="2:34" x14ac:dyDescent="0.3">
      <c r="B4999" s="127" t="str">
        <f t="shared" si="561"/>
        <v/>
      </c>
      <c r="C4999" s="127" t="str">
        <f t="shared" si="562"/>
        <v/>
      </c>
      <c r="E4999" s="159"/>
      <c r="F4999" s="148" t="str">
        <f>IFERROR(VLOOKUP(CONCATENATE(G4999,E4999),LOTES!$A$6:$D$1002,4,0),"")</f>
        <v/>
      </c>
      <c r="H4999" s="136" t="str">
        <f>IFERROR(VLOOKUP(CONCATENATE(G4999,E4999),LOTES!$A$6:$F$1000,6,0),"")</f>
        <v/>
      </c>
      <c r="I4999" s="132" t="str">
        <f t="shared" si="565"/>
        <v/>
      </c>
      <c r="R4999" s="132" t="str">
        <f>IFERROR(VLOOKUP(Q4999,PROVEEDORES!$A$2:$B$100,2,0),"")</f>
        <v/>
      </c>
      <c r="U4999" s="127" t="str">
        <f>IFERROR(VLOOKUP(V4999,TRANSPORTE!$A$4:$B$99,2,0),"")</f>
        <v/>
      </c>
      <c r="Y4999" s="127" t="str">
        <f>IFERROR(VLOOKUP(V4999,TRANSPORTE!$A$4:$C$99,3,0),"")</f>
        <v/>
      </c>
      <c r="Z4999" s="127" t="str">
        <f>IFERROR(VLOOKUP(V4999,TRANSPORTE!$A$4:$D$99,4,0),"")</f>
        <v/>
      </c>
      <c r="AA4999" s="127" t="str">
        <f>IFERROR(VLOOKUP(V4999,TRANSPORTE!$A$4:$E$99,5,0),"")</f>
        <v/>
      </c>
      <c r="AB4999" s="127" t="str">
        <f t="shared" si="560"/>
        <v/>
      </c>
      <c r="AC4999" s="127" t="str">
        <f t="shared" si="566"/>
        <v/>
      </c>
      <c r="AE4999" s="132" t="str">
        <f t="shared" si="564"/>
        <v/>
      </c>
      <c r="AH4999" s="127" t="str">
        <f t="shared" si="563"/>
        <v/>
      </c>
    </row>
    <row r="5000" spans="2:34" x14ac:dyDescent="0.3">
      <c r="B5000" s="127" t="str">
        <f t="shared" si="561"/>
        <v/>
      </c>
      <c r="C5000" s="127" t="str">
        <f t="shared" si="562"/>
        <v/>
      </c>
      <c r="E5000" s="159"/>
      <c r="F5000" s="148" t="str">
        <f>IFERROR(VLOOKUP(CONCATENATE(G5000,E5000),LOTES!$A$6:$D$1002,4,0),"")</f>
        <v/>
      </c>
      <c r="H5000" s="136" t="str">
        <f>IFERROR(VLOOKUP(CONCATENATE(G5000,E5000),LOTES!$A$6:$F$1000,6,0),"")</f>
        <v/>
      </c>
      <c r="I5000" s="132" t="str">
        <f t="shared" si="565"/>
        <v/>
      </c>
      <c r="R5000" s="132" t="str">
        <f>IFERROR(VLOOKUP(Q5000,PROVEEDORES!$A$2:$B$100,2,0),"")</f>
        <v/>
      </c>
      <c r="U5000" s="127" t="str">
        <f>IFERROR(VLOOKUP(V5000,TRANSPORTE!$A$4:$B$99,2,0),"")</f>
        <v/>
      </c>
      <c r="Y5000" s="127" t="str">
        <f>IFERROR(VLOOKUP(V5000,TRANSPORTE!$A$4:$C$99,3,0),"")</f>
        <v/>
      </c>
      <c r="Z5000" s="127" t="str">
        <f>IFERROR(VLOOKUP(V5000,TRANSPORTE!$A$4:$D$99,4,0),"")</f>
        <v/>
      </c>
      <c r="AA5000" s="127" t="str">
        <f>IFERROR(VLOOKUP(V5000,TRANSPORTE!$A$4:$E$99,5,0),"")</f>
        <v/>
      </c>
      <c r="AB5000" s="127" t="str">
        <f t="shared" si="560"/>
        <v/>
      </c>
      <c r="AC5000" s="127" t="str">
        <f t="shared" si="566"/>
        <v/>
      </c>
      <c r="AE5000" s="132" t="str">
        <f t="shared" si="564"/>
        <v/>
      </c>
      <c r="AH5000" s="127" t="str">
        <f t="shared" si="563"/>
        <v/>
      </c>
    </row>
    <row r="5001" spans="2:34" x14ac:dyDescent="0.3">
      <c r="B5001" s="127" t="str">
        <f t="shared" si="561"/>
        <v/>
      </c>
      <c r="C5001" s="127" t="str">
        <f t="shared" si="562"/>
        <v/>
      </c>
      <c r="E5001" s="159"/>
      <c r="F5001" s="148" t="str">
        <f>IFERROR(VLOOKUP(CONCATENATE(G5001,E5001),LOTES!$A$6:$D$1002,4,0),"")</f>
        <v/>
      </c>
      <c r="H5001" s="136" t="str">
        <f>IFERROR(VLOOKUP(CONCATENATE(G5001,E5001),LOTES!$A$6:$F$1000,6,0),"")</f>
        <v/>
      </c>
      <c r="I5001" s="132" t="str">
        <f t="shared" si="565"/>
        <v/>
      </c>
      <c r="R5001" s="132" t="str">
        <f>IFERROR(VLOOKUP(Q5001,PROVEEDORES!$A$2:$B$100,2,0),"")</f>
        <v/>
      </c>
      <c r="U5001" s="127" t="str">
        <f>IFERROR(VLOOKUP(V5001,TRANSPORTE!$A$4:$B$99,2,0),"")</f>
        <v/>
      </c>
      <c r="Y5001" s="127" t="str">
        <f>IFERROR(VLOOKUP(V5001,TRANSPORTE!$A$4:$C$99,3,0),"")</f>
        <v/>
      </c>
      <c r="Z5001" s="127" t="str">
        <f>IFERROR(VLOOKUP(V5001,TRANSPORTE!$A$4:$D$99,4,0),"")</f>
        <v/>
      </c>
      <c r="AA5001" s="127" t="str">
        <f>IFERROR(VLOOKUP(V5001,TRANSPORTE!$A$4:$E$99,5,0),"")</f>
        <v/>
      </c>
      <c r="AB5001" s="127" t="str">
        <f t="shared" si="560"/>
        <v/>
      </c>
      <c r="AC5001" s="127" t="str">
        <f t="shared" si="566"/>
        <v/>
      </c>
      <c r="AE5001" s="132" t="str">
        <f t="shared" si="564"/>
        <v/>
      </c>
      <c r="AH5001" s="127" t="str">
        <f t="shared" si="563"/>
        <v/>
      </c>
    </row>
    <row r="5002" spans="2:34" x14ac:dyDescent="0.3">
      <c r="B5002" s="127" t="str">
        <f t="shared" si="561"/>
        <v/>
      </c>
      <c r="C5002" s="127" t="str">
        <f t="shared" si="562"/>
        <v/>
      </c>
      <c r="E5002" s="159"/>
      <c r="F5002" s="148" t="str">
        <f>IFERROR(VLOOKUP(CONCATENATE(G5002,E5002),LOTES!$A$6:$D$1002,4,0),"")</f>
        <v/>
      </c>
      <c r="H5002" s="136" t="str">
        <f>IFERROR(VLOOKUP(CONCATENATE(G5002,E5002),LOTES!$A$6:$F$1000,6,0),"")</f>
        <v/>
      </c>
      <c r="I5002" s="132" t="str">
        <f t="shared" si="565"/>
        <v/>
      </c>
      <c r="R5002" s="132" t="str">
        <f>IFERROR(VLOOKUP(Q5002,PROVEEDORES!$A$2:$B$100,2,0),"")</f>
        <v/>
      </c>
      <c r="U5002" s="127" t="str">
        <f>IFERROR(VLOOKUP(V5002,TRANSPORTE!$A$4:$B$99,2,0),"")</f>
        <v/>
      </c>
      <c r="Y5002" s="127" t="str">
        <f>IFERROR(VLOOKUP(V5002,TRANSPORTE!$A$4:$C$99,3,0),"")</f>
        <v/>
      </c>
      <c r="Z5002" s="127" t="str">
        <f>IFERROR(VLOOKUP(V5002,TRANSPORTE!$A$4:$D$99,4,0),"")</f>
        <v/>
      </c>
      <c r="AA5002" s="127" t="str">
        <f>IFERROR(VLOOKUP(V5002,TRANSPORTE!$A$4:$E$99,5,0),"")</f>
        <v/>
      </c>
      <c r="AB5002" s="127" t="str">
        <f t="shared" si="560"/>
        <v/>
      </c>
      <c r="AC5002" s="127" t="str">
        <f t="shared" si="566"/>
        <v/>
      </c>
      <c r="AE5002" s="132" t="str">
        <f t="shared" si="564"/>
        <v/>
      </c>
      <c r="AH5002" s="127" t="str">
        <f t="shared" si="563"/>
        <v/>
      </c>
    </row>
    <row r="5003" spans="2:34" x14ac:dyDescent="0.3">
      <c r="B5003" s="127" t="str">
        <f t="shared" si="561"/>
        <v/>
      </c>
      <c r="C5003" s="127" t="str">
        <f t="shared" si="562"/>
        <v/>
      </c>
      <c r="E5003" s="159"/>
      <c r="F5003" s="148" t="str">
        <f>IFERROR(VLOOKUP(CONCATENATE(G5003,E5003),LOTES!$A$6:$D$1002,4,0),"")</f>
        <v/>
      </c>
      <c r="H5003" s="136" t="str">
        <f>IFERROR(VLOOKUP(CONCATENATE(G5003,E5003),LOTES!$A$6:$F$1000,6,0),"")</f>
        <v/>
      </c>
      <c r="I5003" s="132" t="str">
        <f t="shared" si="565"/>
        <v/>
      </c>
      <c r="R5003" s="132" t="str">
        <f>IFERROR(VLOOKUP(Q5003,PROVEEDORES!$A$2:$B$100,2,0),"")</f>
        <v/>
      </c>
      <c r="U5003" s="127" t="str">
        <f>IFERROR(VLOOKUP(V5003,TRANSPORTE!$A$4:$B$99,2,0),"")</f>
        <v/>
      </c>
      <c r="Y5003" s="127" t="str">
        <f>IFERROR(VLOOKUP(V5003,TRANSPORTE!$A$4:$C$99,3,0),"")</f>
        <v/>
      </c>
      <c r="Z5003" s="127" t="str">
        <f>IFERROR(VLOOKUP(V5003,TRANSPORTE!$A$4:$D$99,4,0),"")</f>
        <v/>
      </c>
      <c r="AA5003" s="127" t="str">
        <f>IFERROR(VLOOKUP(V5003,TRANSPORTE!$A$4:$E$99,5,0),"")</f>
        <v/>
      </c>
      <c r="AB5003" s="127" t="str">
        <f t="shared" ref="AB5003:AB5066" si="567">IF(N5003&lt;&gt;"",IF(A5003&lt;&gt;A5002,1,IF(N5003=N5002,AB5002,AB5002+1)),"")</f>
        <v/>
      </c>
      <c r="AC5003" s="127" t="str">
        <f t="shared" si="566"/>
        <v/>
      </c>
      <c r="AE5003" s="132" t="str">
        <f t="shared" si="564"/>
        <v/>
      </c>
      <c r="AH5003" s="127" t="str">
        <f t="shared" si="563"/>
        <v/>
      </c>
    </row>
    <row r="5004" spans="2:34" x14ac:dyDescent="0.3">
      <c r="B5004" s="127" t="str">
        <f t="shared" si="561"/>
        <v/>
      </c>
      <c r="C5004" s="127" t="str">
        <f t="shared" si="562"/>
        <v/>
      </c>
      <c r="E5004" s="159"/>
      <c r="F5004" s="148" t="str">
        <f>IFERROR(VLOOKUP(CONCATENATE(G5004,E5004),LOTES!$A$6:$D$1002,4,0),"")</f>
        <v/>
      </c>
      <c r="H5004" s="136" t="str">
        <f>IFERROR(VLOOKUP(CONCATENATE(G5004,E5004),LOTES!$A$6:$F$1000,6,0),"")</f>
        <v/>
      </c>
      <c r="I5004" s="132" t="str">
        <f t="shared" si="565"/>
        <v/>
      </c>
      <c r="R5004" s="132" t="str">
        <f>IFERROR(VLOOKUP(Q5004,PROVEEDORES!$A$2:$B$100,2,0),"")</f>
        <v/>
      </c>
      <c r="U5004" s="127" t="str">
        <f>IFERROR(VLOOKUP(V5004,TRANSPORTE!$A$4:$B$99,2,0),"")</f>
        <v/>
      </c>
      <c r="Y5004" s="127" t="str">
        <f>IFERROR(VLOOKUP(V5004,TRANSPORTE!$A$4:$C$99,3,0),"")</f>
        <v/>
      </c>
      <c r="Z5004" s="127" t="str">
        <f>IFERROR(VLOOKUP(V5004,TRANSPORTE!$A$4:$D$99,4,0),"")</f>
        <v/>
      </c>
      <c r="AA5004" s="127" t="str">
        <f>IFERROR(VLOOKUP(V5004,TRANSPORTE!$A$4:$E$99,5,0),"")</f>
        <v/>
      </c>
      <c r="AB5004" s="127" t="str">
        <f t="shared" si="567"/>
        <v/>
      </c>
      <c r="AC5004" s="127" t="str">
        <f t="shared" si="566"/>
        <v/>
      </c>
      <c r="AE5004" s="132" t="str">
        <f t="shared" si="564"/>
        <v/>
      </c>
      <c r="AH5004" s="127" t="str">
        <f t="shared" si="563"/>
        <v/>
      </c>
    </row>
    <row r="5005" spans="2:34" x14ac:dyDescent="0.3">
      <c r="B5005" s="127" t="str">
        <f t="shared" si="561"/>
        <v/>
      </c>
      <c r="C5005" s="127" t="str">
        <f t="shared" si="562"/>
        <v/>
      </c>
      <c r="E5005" s="159"/>
      <c r="F5005" s="148" t="str">
        <f>IFERROR(VLOOKUP(CONCATENATE(G5005,E5005),LOTES!$A$6:$D$1002,4,0),"")</f>
        <v/>
      </c>
      <c r="H5005" s="136" t="str">
        <f>IFERROR(VLOOKUP(CONCATENATE(G5005,E5005),LOTES!$A$6:$F$1000,6,0),"")</f>
        <v/>
      </c>
      <c r="I5005" s="132" t="str">
        <f t="shared" si="565"/>
        <v/>
      </c>
      <c r="R5005" s="132" t="str">
        <f>IFERROR(VLOOKUP(Q5005,PROVEEDORES!$A$2:$B$100,2,0),"")</f>
        <v/>
      </c>
      <c r="U5005" s="127" t="str">
        <f>IFERROR(VLOOKUP(V5005,TRANSPORTE!$A$4:$B$99,2,0),"")</f>
        <v/>
      </c>
      <c r="Y5005" s="127" t="str">
        <f>IFERROR(VLOOKUP(V5005,TRANSPORTE!$A$4:$C$99,3,0),"")</f>
        <v/>
      </c>
      <c r="Z5005" s="127" t="str">
        <f>IFERROR(VLOOKUP(V5005,TRANSPORTE!$A$4:$D$99,4,0),"")</f>
        <v/>
      </c>
      <c r="AA5005" s="127" t="str">
        <f>IFERROR(VLOOKUP(V5005,TRANSPORTE!$A$4:$E$99,5,0),"")</f>
        <v/>
      </c>
      <c r="AB5005" s="127" t="str">
        <f t="shared" si="567"/>
        <v/>
      </c>
      <c r="AC5005" s="127" t="str">
        <f t="shared" si="566"/>
        <v/>
      </c>
      <c r="AE5005" s="132" t="str">
        <f t="shared" si="564"/>
        <v/>
      </c>
      <c r="AH5005" s="127" t="str">
        <f t="shared" si="563"/>
        <v/>
      </c>
    </row>
    <row r="5006" spans="2:34" x14ac:dyDescent="0.3">
      <c r="B5006" s="127" t="str">
        <f t="shared" si="561"/>
        <v/>
      </c>
      <c r="C5006" s="127" t="str">
        <f t="shared" si="562"/>
        <v/>
      </c>
      <c r="E5006" s="159"/>
      <c r="F5006" s="148" t="str">
        <f>IFERROR(VLOOKUP(CONCATENATE(G5006,E5006),LOTES!$A$6:$D$1002,4,0),"")</f>
        <v/>
      </c>
      <c r="H5006" s="136" t="str">
        <f>IFERROR(VLOOKUP(CONCATENATE(G5006,E5006),LOTES!$A$6:$F$1000,6,0),"")</f>
        <v/>
      </c>
      <c r="I5006" s="132" t="str">
        <f t="shared" si="565"/>
        <v/>
      </c>
      <c r="R5006" s="132" t="str">
        <f>IFERROR(VLOOKUP(Q5006,PROVEEDORES!$A$2:$B$100,2,0),"")</f>
        <v/>
      </c>
      <c r="U5006" s="127" t="str">
        <f>IFERROR(VLOOKUP(V5006,TRANSPORTE!$A$4:$B$99,2,0),"")</f>
        <v/>
      </c>
      <c r="Y5006" s="127" t="str">
        <f>IFERROR(VLOOKUP(V5006,TRANSPORTE!$A$4:$C$99,3,0),"")</f>
        <v/>
      </c>
      <c r="Z5006" s="127" t="str">
        <f>IFERROR(VLOOKUP(V5006,TRANSPORTE!$A$4:$D$99,4,0),"")</f>
        <v/>
      </c>
      <c r="AA5006" s="127" t="str">
        <f>IFERROR(VLOOKUP(V5006,TRANSPORTE!$A$4:$E$99,5,0),"")</f>
        <v/>
      </c>
      <c r="AB5006" s="127" t="str">
        <f t="shared" si="567"/>
        <v/>
      </c>
      <c r="AC5006" s="127" t="str">
        <f t="shared" si="566"/>
        <v/>
      </c>
      <c r="AE5006" s="132" t="str">
        <f t="shared" si="564"/>
        <v/>
      </c>
      <c r="AH5006" s="127" t="str">
        <f t="shared" si="563"/>
        <v/>
      </c>
    </row>
    <row r="5007" spans="2:34" x14ac:dyDescent="0.3">
      <c r="B5007" s="127" t="str">
        <f t="shared" si="561"/>
        <v/>
      </c>
      <c r="C5007" s="127" t="str">
        <f t="shared" si="562"/>
        <v/>
      </c>
      <c r="E5007" s="159"/>
      <c r="F5007" s="148" t="str">
        <f>IFERROR(VLOOKUP(CONCATENATE(G5007,E5007),LOTES!$A$6:$D$1002,4,0),"")</f>
        <v/>
      </c>
      <c r="H5007" s="136" t="str">
        <f>IFERROR(VLOOKUP(CONCATENATE(G5007,E5007),LOTES!$A$6:$F$1000,6,0),"")</f>
        <v/>
      </c>
      <c r="I5007" s="132" t="str">
        <f t="shared" si="565"/>
        <v/>
      </c>
      <c r="R5007" s="132" t="str">
        <f>IFERROR(VLOOKUP(Q5007,PROVEEDORES!$A$2:$B$100,2,0),"")</f>
        <v/>
      </c>
      <c r="U5007" s="127" t="str">
        <f>IFERROR(VLOOKUP(V5007,TRANSPORTE!$A$4:$B$99,2,0),"")</f>
        <v/>
      </c>
      <c r="Y5007" s="127" t="str">
        <f>IFERROR(VLOOKUP(V5007,TRANSPORTE!$A$4:$C$99,3,0),"")</f>
        <v/>
      </c>
      <c r="Z5007" s="127" t="str">
        <f>IFERROR(VLOOKUP(V5007,TRANSPORTE!$A$4:$D$99,4,0),"")</f>
        <v/>
      </c>
      <c r="AA5007" s="127" t="str">
        <f>IFERROR(VLOOKUP(V5007,TRANSPORTE!$A$4:$E$99,5,0),"")</f>
        <v/>
      </c>
      <c r="AB5007" s="127" t="str">
        <f t="shared" si="567"/>
        <v/>
      </c>
      <c r="AC5007" s="127" t="str">
        <f t="shared" si="566"/>
        <v/>
      </c>
      <c r="AE5007" s="132" t="str">
        <f t="shared" si="564"/>
        <v/>
      </c>
      <c r="AH5007" s="127" t="str">
        <f t="shared" si="563"/>
        <v/>
      </c>
    </row>
    <row r="5008" spans="2:34" x14ac:dyDescent="0.3">
      <c r="B5008" s="127" t="str">
        <f t="shared" si="561"/>
        <v/>
      </c>
      <c r="C5008" s="127" t="str">
        <f t="shared" si="562"/>
        <v/>
      </c>
      <c r="E5008" s="159"/>
      <c r="F5008" s="148" t="str">
        <f>IFERROR(VLOOKUP(CONCATENATE(G5008,E5008),LOTES!$A$6:$D$1002,4,0),"")</f>
        <v/>
      </c>
      <c r="H5008" s="136" t="str">
        <f>IFERROR(VLOOKUP(CONCATENATE(G5008,E5008),LOTES!$A$6:$F$1000,6,0),"")</f>
        <v/>
      </c>
      <c r="I5008" s="132" t="str">
        <f t="shared" si="565"/>
        <v/>
      </c>
      <c r="R5008" s="132" t="str">
        <f>IFERROR(VLOOKUP(Q5008,PROVEEDORES!$A$2:$B$100,2,0),"")</f>
        <v/>
      </c>
      <c r="U5008" s="127" t="str">
        <f>IFERROR(VLOOKUP(V5008,TRANSPORTE!$A$4:$B$99,2,0),"")</f>
        <v/>
      </c>
      <c r="Y5008" s="127" t="str">
        <f>IFERROR(VLOOKUP(V5008,TRANSPORTE!$A$4:$C$99,3,0),"")</f>
        <v/>
      </c>
      <c r="Z5008" s="127" t="str">
        <f>IFERROR(VLOOKUP(V5008,TRANSPORTE!$A$4:$D$99,4,0),"")</f>
        <v/>
      </c>
      <c r="AA5008" s="127" t="str">
        <f>IFERROR(VLOOKUP(V5008,TRANSPORTE!$A$4:$E$99,5,0),"")</f>
        <v/>
      </c>
      <c r="AB5008" s="127" t="str">
        <f t="shared" si="567"/>
        <v/>
      </c>
      <c r="AC5008" s="127" t="str">
        <f t="shared" si="566"/>
        <v/>
      </c>
      <c r="AE5008" s="132" t="str">
        <f t="shared" si="564"/>
        <v/>
      </c>
      <c r="AH5008" s="127" t="str">
        <f t="shared" si="563"/>
        <v/>
      </c>
    </row>
    <row r="5009" spans="2:34" x14ac:dyDescent="0.3">
      <c r="B5009" s="127" t="str">
        <f t="shared" si="561"/>
        <v/>
      </c>
      <c r="C5009" s="127" t="str">
        <f t="shared" si="562"/>
        <v/>
      </c>
      <c r="E5009" s="159"/>
      <c r="F5009" s="148" t="str">
        <f>IFERROR(VLOOKUP(CONCATENATE(G5009,E5009),LOTES!$A$6:$D$1002,4,0),"")</f>
        <v/>
      </c>
      <c r="H5009" s="136" t="str">
        <f>IFERROR(VLOOKUP(CONCATENATE(G5009,E5009),LOTES!$A$6:$F$1000,6,0),"")</f>
        <v/>
      </c>
      <c r="I5009" s="132" t="str">
        <f t="shared" si="565"/>
        <v/>
      </c>
      <c r="R5009" s="132" t="str">
        <f>IFERROR(VLOOKUP(Q5009,PROVEEDORES!$A$2:$B$100,2,0),"")</f>
        <v/>
      </c>
      <c r="U5009" s="127" t="str">
        <f>IFERROR(VLOOKUP(V5009,TRANSPORTE!$A$4:$B$99,2,0),"")</f>
        <v/>
      </c>
      <c r="Y5009" s="127" t="str">
        <f>IFERROR(VLOOKUP(V5009,TRANSPORTE!$A$4:$C$99,3,0),"")</f>
        <v/>
      </c>
      <c r="Z5009" s="127" t="str">
        <f>IFERROR(VLOOKUP(V5009,TRANSPORTE!$A$4:$D$99,4,0),"")</f>
        <v/>
      </c>
      <c r="AA5009" s="127" t="str">
        <f>IFERROR(VLOOKUP(V5009,TRANSPORTE!$A$4:$E$99,5,0),"")</f>
        <v/>
      </c>
      <c r="AB5009" s="127" t="str">
        <f t="shared" si="567"/>
        <v/>
      </c>
      <c r="AC5009" s="127" t="str">
        <f t="shared" si="566"/>
        <v/>
      </c>
      <c r="AE5009" s="132" t="str">
        <f t="shared" si="564"/>
        <v/>
      </c>
      <c r="AH5009" s="127" t="str">
        <f t="shared" si="563"/>
        <v/>
      </c>
    </row>
    <row r="5010" spans="2:34" x14ac:dyDescent="0.3">
      <c r="B5010" s="127" t="str">
        <f t="shared" si="561"/>
        <v/>
      </c>
      <c r="C5010" s="127" t="str">
        <f t="shared" si="562"/>
        <v/>
      </c>
      <c r="E5010" s="159"/>
      <c r="F5010" s="148" t="str">
        <f>IFERROR(VLOOKUP(CONCATENATE(G5010,E5010),LOTES!$A$6:$D$1002,4,0),"")</f>
        <v/>
      </c>
      <c r="H5010" s="136" t="str">
        <f>IFERROR(VLOOKUP(CONCATENATE(G5010,E5010),LOTES!$A$6:$F$1000,6,0),"")</f>
        <v/>
      </c>
      <c r="I5010" s="132" t="str">
        <f t="shared" si="565"/>
        <v/>
      </c>
      <c r="R5010" s="132" t="str">
        <f>IFERROR(VLOOKUP(Q5010,PROVEEDORES!$A$2:$B$100,2,0),"")</f>
        <v/>
      </c>
      <c r="U5010" s="127" t="str">
        <f>IFERROR(VLOOKUP(V5010,TRANSPORTE!$A$4:$B$99,2,0),"")</f>
        <v/>
      </c>
      <c r="Y5010" s="127" t="str">
        <f>IFERROR(VLOOKUP(V5010,TRANSPORTE!$A$4:$C$99,3,0),"")</f>
        <v/>
      </c>
      <c r="Z5010" s="127" t="str">
        <f>IFERROR(VLOOKUP(V5010,TRANSPORTE!$A$4:$D$99,4,0),"")</f>
        <v/>
      </c>
      <c r="AA5010" s="127" t="str">
        <f>IFERROR(VLOOKUP(V5010,TRANSPORTE!$A$4:$E$99,5,0),"")</f>
        <v/>
      </c>
      <c r="AB5010" s="127" t="str">
        <f t="shared" si="567"/>
        <v/>
      </c>
      <c r="AC5010" s="127" t="str">
        <f t="shared" si="566"/>
        <v/>
      </c>
      <c r="AE5010" s="132" t="str">
        <f t="shared" si="564"/>
        <v/>
      </c>
      <c r="AH5010" s="127" t="str">
        <f t="shared" si="563"/>
        <v/>
      </c>
    </row>
    <row r="5011" spans="2:34" x14ac:dyDescent="0.3">
      <c r="B5011" s="127" t="str">
        <f t="shared" si="561"/>
        <v/>
      </c>
      <c r="C5011" s="127" t="str">
        <f t="shared" si="562"/>
        <v/>
      </c>
      <c r="E5011" s="159"/>
      <c r="F5011" s="148" t="str">
        <f>IFERROR(VLOOKUP(CONCATENATE(G5011,E5011),LOTES!$A$6:$D$1002,4,0),"")</f>
        <v/>
      </c>
      <c r="H5011" s="136" t="str">
        <f>IFERROR(VLOOKUP(CONCATENATE(G5011,E5011),LOTES!$A$6:$F$1000,6,0),"")</f>
        <v/>
      </c>
      <c r="I5011" s="132" t="str">
        <f t="shared" si="565"/>
        <v/>
      </c>
      <c r="R5011" s="132" t="str">
        <f>IFERROR(VLOOKUP(Q5011,PROVEEDORES!$A$2:$B$100,2,0),"")</f>
        <v/>
      </c>
      <c r="U5011" s="127" t="str">
        <f>IFERROR(VLOOKUP(V5011,TRANSPORTE!$A$4:$B$99,2,0),"")</f>
        <v/>
      </c>
      <c r="Y5011" s="127" t="str">
        <f>IFERROR(VLOOKUP(V5011,TRANSPORTE!$A$4:$C$99,3,0),"")</f>
        <v/>
      </c>
      <c r="Z5011" s="127" t="str">
        <f>IFERROR(VLOOKUP(V5011,TRANSPORTE!$A$4:$D$99,4,0),"")</f>
        <v/>
      </c>
      <c r="AA5011" s="127" t="str">
        <f>IFERROR(VLOOKUP(V5011,TRANSPORTE!$A$4:$E$99,5,0),"")</f>
        <v/>
      </c>
      <c r="AB5011" s="127" t="str">
        <f t="shared" si="567"/>
        <v/>
      </c>
      <c r="AC5011" s="127" t="str">
        <f t="shared" si="566"/>
        <v/>
      </c>
      <c r="AE5011" s="132" t="str">
        <f t="shared" si="564"/>
        <v/>
      </c>
      <c r="AH5011" s="127" t="str">
        <f t="shared" si="563"/>
        <v/>
      </c>
    </row>
    <row r="5012" spans="2:34" x14ac:dyDescent="0.3">
      <c r="B5012" s="127" t="str">
        <f t="shared" si="561"/>
        <v/>
      </c>
      <c r="C5012" s="127" t="str">
        <f t="shared" si="562"/>
        <v/>
      </c>
      <c r="E5012" s="159"/>
      <c r="F5012" s="148" t="str">
        <f>IFERROR(VLOOKUP(CONCATENATE(G5012,E5012),LOTES!$A$6:$D$1002,4,0),"")</f>
        <v/>
      </c>
      <c r="H5012" s="136" t="str">
        <f>IFERROR(VLOOKUP(CONCATENATE(G5012,E5012),LOTES!$A$6:$F$1000,6,0),"")</f>
        <v/>
      </c>
      <c r="I5012" s="132" t="str">
        <f t="shared" si="565"/>
        <v/>
      </c>
      <c r="R5012" s="132" t="str">
        <f>IFERROR(VLOOKUP(Q5012,PROVEEDORES!$A$2:$B$100,2,0),"")</f>
        <v/>
      </c>
      <c r="U5012" s="127" t="str">
        <f>IFERROR(VLOOKUP(V5012,TRANSPORTE!$A$4:$B$99,2,0),"")</f>
        <v/>
      </c>
      <c r="Y5012" s="127" t="str">
        <f>IFERROR(VLOOKUP(V5012,TRANSPORTE!$A$4:$C$99,3,0),"")</f>
        <v/>
      </c>
      <c r="Z5012" s="127" t="str">
        <f>IFERROR(VLOOKUP(V5012,TRANSPORTE!$A$4:$D$99,4,0),"")</f>
        <v/>
      </c>
      <c r="AA5012" s="127" t="str">
        <f>IFERROR(VLOOKUP(V5012,TRANSPORTE!$A$4:$E$99,5,0),"")</f>
        <v/>
      </c>
      <c r="AB5012" s="127" t="str">
        <f t="shared" si="567"/>
        <v/>
      </c>
      <c r="AC5012" s="127" t="str">
        <f t="shared" si="566"/>
        <v/>
      </c>
      <c r="AE5012" s="132" t="str">
        <f t="shared" si="564"/>
        <v/>
      </c>
      <c r="AH5012" s="127" t="str">
        <f t="shared" si="563"/>
        <v/>
      </c>
    </row>
    <row r="5013" spans="2:34" x14ac:dyDescent="0.3">
      <c r="B5013" s="127" t="str">
        <f t="shared" si="561"/>
        <v/>
      </c>
      <c r="C5013" s="127" t="str">
        <f t="shared" si="562"/>
        <v/>
      </c>
      <c r="E5013" s="159"/>
      <c r="F5013" s="148" t="str">
        <f>IFERROR(VLOOKUP(CONCATENATE(G5013,E5013),LOTES!$A$6:$D$1002,4,0),"")</f>
        <v/>
      </c>
      <c r="H5013" s="136" t="str">
        <f>IFERROR(VLOOKUP(CONCATENATE(G5013,E5013),LOTES!$A$6:$F$1000,6,0),"")</f>
        <v/>
      </c>
      <c r="I5013" s="132" t="str">
        <f t="shared" si="565"/>
        <v/>
      </c>
      <c r="R5013" s="132" t="str">
        <f>IFERROR(VLOOKUP(Q5013,PROVEEDORES!$A$2:$B$100,2,0),"")</f>
        <v/>
      </c>
      <c r="U5013" s="127" t="str">
        <f>IFERROR(VLOOKUP(V5013,TRANSPORTE!$A$4:$B$99,2,0),"")</f>
        <v/>
      </c>
      <c r="Y5013" s="127" t="str">
        <f>IFERROR(VLOOKUP(V5013,TRANSPORTE!$A$4:$C$99,3,0),"")</f>
        <v/>
      </c>
      <c r="Z5013" s="127" t="str">
        <f>IFERROR(VLOOKUP(V5013,TRANSPORTE!$A$4:$D$99,4,0),"")</f>
        <v/>
      </c>
      <c r="AA5013" s="127" t="str">
        <f>IFERROR(VLOOKUP(V5013,TRANSPORTE!$A$4:$E$99,5,0),"")</f>
        <v/>
      </c>
      <c r="AB5013" s="127" t="str">
        <f t="shared" si="567"/>
        <v/>
      </c>
      <c r="AC5013" s="127" t="str">
        <f t="shared" si="566"/>
        <v/>
      </c>
      <c r="AE5013" s="132" t="str">
        <f t="shared" si="564"/>
        <v/>
      </c>
      <c r="AH5013" s="127" t="str">
        <f t="shared" si="563"/>
        <v/>
      </c>
    </row>
    <row r="5014" spans="2:34" x14ac:dyDescent="0.3">
      <c r="B5014" s="127" t="str">
        <f t="shared" si="561"/>
        <v/>
      </c>
      <c r="C5014" s="127" t="str">
        <f t="shared" si="562"/>
        <v/>
      </c>
      <c r="E5014" s="159"/>
      <c r="F5014" s="148" t="str">
        <f>IFERROR(VLOOKUP(CONCATENATE(G5014,E5014),LOTES!$A$6:$D$1002,4,0),"")</f>
        <v/>
      </c>
      <c r="H5014" s="136" t="str">
        <f>IFERROR(VLOOKUP(CONCATENATE(G5014,E5014),LOTES!$A$6:$F$1000,6,0),"")</f>
        <v/>
      </c>
      <c r="I5014" s="132" t="str">
        <f t="shared" si="565"/>
        <v/>
      </c>
      <c r="R5014" s="132" t="str">
        <f>IFERROR(VLOOKUP(Q5014,PROVEEDORES!$A$2:$B$100,2,0),"")</f>
        <v/>
      </c>
      <c r="U5014" s="127" t="str">
        <f>IFERROR(VLOOKUP(V5014,TRANSPORTE!$A$4:$B$99,2,0),"")</f>
        <v/>
      </c>
      <c r="Y5014" s="127" t="str">
        <f>IFERROR(VLOOKUP(V5014,TRANSPORTE!$A$4:$C$99,3,0),"")</f>
        <v/>
      </c>
      <c r="Z5014" s="127" t="str">
        <f>IFERROR(VLOOKUP(V5014,TRANSPORTE!$A$4:$D$99,4,0),"")</f>
        <v/>
      </c>
      <c r="AA5014" s="127" t="str">
        <f>IFERROR(VLOOKUP(V5014,TRANSPORTE!$A$4:$E$99,5,0),"")</f>
        <v/>
      </c>
      <c r="AB5014" s="127" t="str">
        <f t="shared" si="567"/>
        <v/>
      </c>
      <c r="AC5014" s="127" t="str">
        <f t="shared" si="566"/>
        <v/>
      </c>
      <c r="AE5014" s="132" t="str">
        <f t="shared" si="564"/>
        <v/>
      </c>
      <c r="AH5014" s="127" t="str">
        <f t="shared" si="563"/>
        <v/>
      </c>
    </row>
    <row r="5015" spans="2:34" x14ac:dyDescent="0.3">
      <c r="B5015" s="127" t="str">
        <f t="shared" si="561"/>
        <v/>
      </c>
      <c r="C5015" s="127" t="str">
        <f t="shared" si="562"/>
        <v/>
      </c>
      <c r="E5015" s="159"/>
      <c r="F5015" s="148" t="str">
        <f>IFERROR(VLOOKUP(CONCATENATE(G5015,E5015),LOTES!$A$6:$D$1002,4,0),"")</f>
        <v/>
      </c>
      <c r="H5015" s="136" t="str">
        <f>IFERROR(VLOOKUP(CONCATENATE(G5015,E5015),LOTES!$A$6:$F$1000,6,0),"")</f>
        <v/>
      </c>
      <c r="I5015" s="132" t="str">
        <f t="shared" si="565"/>
        <v/>
      </c>
      <c r="R5015" s="132" t="str">
        <f>IFERROR(VLOOKUP(Q5015,PROVEEDORES!$A$2:$B$100,2,0),"")</f>
        <v/>
      </c>
      <c r="U5015" s="127" t="str">
        <f>IFERROR(VLOOKUP(V5015,TRANSPORTE!$A$4:$B$99,2,0),"")</f>
        <v/>
      </c>
      <c r="Y5015" s="127" t="str">
        <f>IFERROR(VLOOKUP(V5015,TRANSPORTE!$A$4:$C$99,3,0),"")</f>
        <v/>
      </c>
      <c r="Z5015" s="127" t="str">
        <f>IFERROR(VLOOKUP(V5015,TRANSPORTE!$A$4:$D$99,4,0),"")</f>
        <v/>
      </c>
      <c r="AA5015" s="127" t="str">
        <f>IFERROR(VLOOKUP(V5015,TRANSPORTE!$A$4:$E$99,5,0),"")</f>
        <v/>
      </c>
      <c r="AB5015" s="127" t="str">
        <f t="shared" si="567"/>
        <v/>
      </c>
      <c r="AC5015" s="127" t="str">
        <f t="shared" si="566"/>
        <v/>
      </c>
      <c r="AE5015" s="132" t="str">
        <f t="shared" si="564"/>
        <v/>
      </c>
      <c r="AH5015" s="127" t="str">
        <f t="shared" si="563"/>
        <v/>
      </c>
    </row>
    <row r="5016" spans="2:34" x14ac:dyDescent="0.3">
      <c r="B5016" s="127" t="str">
        <f t="shared" si="561"/>
        <v/>
      </c>
      <c r="C5016" s="127" t="str">
        <f t="shared" si="562"/>
        <v/>
      </c>
      <c r="E5016" s="159"/>
      <c r="F5016" s="148" t="str">
        <f>IFERROR(VLOOKUP(CONCATENATE(G5016,E5016),LOTES!$A$6:$D$1002,4,0),"")</f>
        <v/>
      </c>
      <c r="H5016" s="136" t="str">
        <f>IFERROR(VLOOKUP(CONCATENATE(G5016,E5016),LOTES!$A$6:$F$1000,6,0),"")</f>
        <v/>
      </c>
      <c r="I5016" s="132" t="str">
        <f t="shared" si="565"/>
        <v/>
      </c>
      <c r="R5016" s="132" t="str">
        <f>IFERROR(VLOOKUP(Q5016,PROVEEDORES!$A$2:$B$100,2,0),"")</f>
        <v/>
      </c>
      <c r="U5016" s="127" t="str">
        <f>IFERROR(VLOOKUP(V5016,TRANSPORTE!$A$4:$B$99,2,0),"")</f>
        <v/>
      </c>
      <c r="Y5016" s="127" t="str">
        <f>IFERROR(VLOOKUP(V5016,TRANSPORTE!$A$4:$C$99,3,0),"")</f>
        <v/>
      </c>
      <c r="Z5016" s="127" t="str">
        <f>IFERROR(VLOOKUP(V5016,TRANSPORTE!$A$4:$D$99,4,0),"")</f>
        <v/>
      </c>
      <c r="AA5016" s="127" t="str">
        <f>IFERROR(VLOOKUP(V5016,TRANSPORTE!$A$4:$E$99,5,0),"")</f>
        <v/>
      </c>
      <c r="AB5016" s="127" t="str">
        <f t="shared" si="567"/>
        <v/>
      </c>
      <c r="AC5016" s="127" t="str">
        <f t="shared" si="566"/>
        <v/>
      </c>
      <c r="AE5016" s="132" t="str">
        <f t="shared" si="564"/>
        <v/>
      </c>
      <c r="AH5016" s="127" t="str">
        <f t="shared" si="563"/>
        <v/>
      </c>
    </row>
    <row r="5017" spans="2:34" x14ac:dyDescent="0.3">
      <c r="B5017" s="127" t="str">
        <f t="shared" si="561"/>
        <v/>
      </c>
      <c r="C5017" s="127" t="str">
        <f t="shared" si="562"/>
        <v/>
      </c>
      <c r="E5017" s="159"/>
      <c r="F5017" s="148" t="str">
        <f>IFERROR(VLOOKUP(CONCATENATE(G5017,E5017),LOTES!$A$6:$D$1002,4,0),"")</f>
        <v/>
      </c>
      <c r="H5017" s="136" t="str">
        <f>IFERROR(VLOOKUP(CONCATENATE(G5017,E5017),LOTES!$A$6:$F$1000,6,0),"")</f>
        <v/>
      </c>
      <c r="I5017" s="132" t="str">
        <f t="shared" si="565"/>
        <v/>
      </c>
      <c r="R5017" s="132" t="str">
        <f>IFERROR(VLOOKUP(Q5017,PROVEEDORES!$A$2:$B$100,2,0),"")</f>
        <v/>
      </c>
      <c r="U5017" s="127" t="str">
        <f>IFERROR(VLOOKUP(V5017,TRANSPORTE!$A$4:$B$99,2,0),"")</f>
        <v/>
      </c>
      <c r="Y5017" s="127" t="str">
        <f>IFERROR(VLOOKUP(V5017,TRANSPORTE!$A$4:$C$99,3,0),"")</f>
        <v/>
      </c>
      <c r="Z5017" s="127" t="str">
        <f>IFERROR(VLOOKUP(V5017,TRANSPORTE!$A$4:$D$99,4,0),"")</f>
        <v/>
      </c>
      <c r="AA5017" s="127" t="str">
        <f>IFERROR(VLOOKUP(V5017,TRANSPORTE!$A$4:$E$99,5,0),"")</f>
        <v/>
      </c>
      <c r="AB5017" s="127" t="str">
        <f t="shared" si="567"/>
        <v/>
      </c>
      <c r="AC5017" s="127" t="str">
        <f t="shared" si="566"/>
        <v/>
      </c>
      <c r="AE5017" s="132" t="str">
        <f t="shared" si="564"/>
        <v/>
      </c>
      <c r="AH5017" s="127" t="str">
        <f t="shared" si="563"/>
        <v/>
      </c>
    </row>
    <row r="5018" spans="2:34" x14ac:dyDescent="0.3">
      <c r="B5018" s="127" t="str">
        <f t="shared" si="561"/>
        <v/>
      </c>
      <c r="C5018" s="127" t="str">
        <f t="shared" si="562"/>
        <v/>
      </c>
      <c r="E5018" s="159"/>
      <c r="F5018" s="148" t="str">
        <f>IFERROR(VLOOKUP(CONCATENATE(G5018,E5018),LOTES!$A$6:$D$1002,4,0),"")</f>
        <v/>
      </c>
      <c r="H5018" s="136" t="str">
        <f>IFERROR(VLOOKUP(CONCATENATE(G5018,E5018),LOTES!$A$6:$F$1000,6,0),"")</f>
        <v/>
      </c>
      <c r="I5018" s="132" t="str">
        <f t="shared" si="565"/>
        <v/>
      </c>
      <c r="R5018" s="132" t="str">
        <f>IFERROR(VLOOKUP(Q5018,PROVEEDORES!$A$2:$B$100,2,0),"")</f>
        <v/>
      </c>
      <c r="U5018" s="127" t="str">
        <f>IFERROR(VLOOKUP(V5018,TRANSPORTE!$A$4:$B$99,2,0),"")</f>
        <v/>
      </c>
      <c r="Y5018" s="127" t="str">
        <f>IFERROR(VLOOKUP(V5018,TRANSPORTE!$A$4:$C$99,3,0),"")</f>
        <v/>
      </c>
      <c r="Z5018" s="127" t="str">
        <f>IFERROR(VLOOKUP(V5018,TRANSPORTE!$A$4:$D$99,4,0),"")</f>
        <v/>
      </c>
      <c r="AA5018" s="127" t="str">
        <f>IFERROR(VLOOKUP(V5018,TRANSPORTE!$A$4:$E$99,5,0),"")</f>
        <v/>
      </c>
      <c r="AB5018" s="127" t="str">
        <f t="shared" si="567"/>
        <v/>
      </c>
      <c r="AC5018" s="127" t="str">
        <f t="shared" si="566"/>
        <v/>
      </c>
      <c r="AE5018" s="132" t="str">
        <f t="shared" si="564"/>
        <v/>
      </c>
      <c r="AH5018" s="127" t="str">
        <f t="shared" si="563"/>
        <v/>
      </c>
    </row>
    <row r="5019" spans="2:34" x14ac:dyDescent="0.3">
      <c r="B5019" s="127" t="str">
        <f t="shared" si="561"/>
        <v/>
      </c>
      <c r="C5019" s="127" t="str">
        <f t="shared" si="562"/>
        <v/>
      </c>
      <c r="E5019" s="159"/>
      <c r="F5019" s="148" t="str">
        <f>IFERROR(VLOOKUP(CONCATENATE(G5019,E5019),LOTES!$A$6:$D$1002,4,0),"")</f>
        <v/>
      </c>
      <c r="H5019" s="136" t="str">
        <f>IFERROR(VLOOKUP(CONCATENATE(G5019,E5019),LOTES!$A$6:$F$1000,6,0),"")</f>
        <v/>
      </c>
      <c r="I5019" s="132" t="str">
        <f t="shared" si="565"/>
        <v/>
      </c>
      <c r="R5019" s="132" t="str">
        <f>IFERROR(VLOOKUP(Q5019,PROVEEDORES!$A$2:$B$100,2,0),"")</f>
        <v/>
      </c>
      <c r="U5019" s="127" t="str">
        <f>IFERROR(VLOOKUP(V5019,TRANSPORTE!$A$4:$B$99,2,0),"")</f>
        <v/>
      </c>
      <c r="Y5019" s="127" t="str">
        <f>IFERROR(VLOOKUP(V5019,TRANSPORTE!$A$4:$C$99,3,0),"")</f>
        <v/>
      </c>
      <c r="Z5019" s="127" t="str">
        <f>IFERROR(VLOOKUP(V5019,TRANSPORTE!$A$4:$D$99,4,0),"")</f>
        <v/>
      </c>
      <c r="AA5019" s="127" t="str">
        <f>IFERROR(VLOOKUP(V5019,TRANSPORTE!$A$4:$E$99,5,0),"")</f>
        <v/>
      </c>
      <c r="AB5019" s="127" t="str">
        <f t="shared" si="567"/>
        <v/>
      </c>
      <c r="AC5019" s="127" t="str">
        <f t="shared" si="566"/>
        <v/>
      </c>
      <c r="AE5019" s="132" t="str">
        <f t="shared" si="564"/>
        <v/>
      </c>
      <c r="AH5019" s="127" t="str">
        <f t="shared" si="563"/>
        <v/>
      </c>
    </row>
    <row r="5020" spans="2:34" x14ac:dyDescent="0.3">
      <c r="B5020" s="127" t="str">
        <f t="shared" si="561"/>
        <v/>
      </c>
      <c r="C5020" s="127" t="str">
        <f t="shared" si="562"/>
        <v/>
      </c>
      <c r="E5020" s="159"/>
      <c r="F5020" s="148" t="str">
        <f>IFERROR(VLOOKUP(CONCATENATE(G5020,E5020),LOTES!$A$6:$D$1002,4,0),"")</f>
        <v/>
      </c>
      <c r="H5020" s="136" t="str">
        <f>IFERROR(VLOOKUP(CONCATENATE(G5020,E5020),LOTES!$A$6:$F$1000,6,0),"")</f>
        <v/>
      </c>
      <c r="I5020" s="132" t="str">
        <f t="shared" si="565"/>
        <v/>
      </c>
      <c r="R5020" s="132" t="str">
        <f>IFERROR(VLOOKUP(Q5020,PROVEEDORES!$A$2:$B$100,2,0),"")</f>
        <v/>
      </c>
      <c r="U5020" s="127" t="str">
        <f>IFERROR(VLOOKUP(V5020,TRANSPORTE!$A$4:$B$99,2,0),"")</f>
        <v/>
      </c>
      <c r="Y5020" s="127" t="str">
        <f>IFERROR(VLOOKUP(V5020,TRANSPORTE!$A$4:$C$99,3,0),"")</f>
        <v/>
      </c>
      <c r="Z5020" s="127" t="str">
        <f>IFERROR(VLOOKUP(V5020,TRANSPORTE!$A$4:$D$99,4,0),"")</f>
        <v/>
      </c>
      <c r="AA5020" s="127" t="str">
        <f>IFERROR(VLOOKUP(V5020,TRANSPORTE!$A$4:$E$99,5,0),"")</f>
        <v/>
      </c>
      <c r="AB5020" s="127" t="str">
        <f t="shared" si="567"/>
        <v/>
      </c>
      <c r="AC5020" s="127" t="str">
        <f t="shared" si="566"/>
        <v/>
      </c>
      <c r="AE5020" s="132" t="str">
        <f t="shared" si="564"/>
        <v/>
      </c>
      <c r="AH5020" s="127" t="str">
        <f t="shared" si="563"/>
        <v/>
      </c>
    </row>
    <row r="5021" spans="2:34" x14ac:dyDescent="0.3">
      <c r="B5021" s="127" t="str">
        <f t="shared" si="561"/>
        <v/>
      </c>
      <c r="C5021" s="127" t="str">
        <f t="shared" si="562"/>
        <v/>
      </c>
      <c r="E5021" s="159"/>
      <c r="F5021" s="148" t="str">
        <f>IFERROR(VLOOKUP(CONCATENATE(G5021,E5021),LOTES!$A$6:$D$1002,4,0),"")</f>
        <v/>
      </c>
      <c r="H5021" s="136" t="str">
        <f>IFERROR(VLOOKUP(CONCATENATE(G5021,E5021),LOTES!$A$6:$F$1000,6,0),"")</f>
        <v/>
      </c>
      <c r="I5021" s="132" t="str">
        <f t="shared" si="565"/>
        <v/>
      </c>
      <c r="R5021" s="132" t="str">
        <f>IFERROR(VLOOKUP(Q5021,PROVEEDORES!$A$2:$B$100,2,0),"")</f>
        <v/>
      </c>
      <c r="U5021" s="127" t="str">
        <f>IFERROR(VLOOKUP(V5021,TRANSPORTE!$A$4:$B$99,2,0),"")</f>
        <v/>
      </c>
      <c r="Y5021" s="127" t="str">
        <f>IFERROR(VLOOKUP(V5021,TRANSPORTE!$A$4:$C$99,3,0),"")</f>
        <v/>
      </c>
      <c r="Z5021" s="127" t="str">
        <f>IFERROR(VLOOKUP(V5021,TRANSPORTE!$A$4:$D$99,4,0),"")</f>
        <v/>
      </c>
      <c r="AA5021" s="127" t="str">
        <f>IFERROR(VLOOKUP(V5021,TRANSPORTE!$A$4:$E$99,5,0),"")</f>
        <v/>
      </c>
      <c r="AB5021" s="127" t="str">
        <f t="shared" si="567"/>
        <v/>
      </c>
      <c r="AC5021" s="127" t="str">
        <f t="shared" si="566"/>
        <v/>
      </c>
      <c r="AE5021" s="132" t="str">
        <f t="shared" si="564"/>
        <v/>
      </c>
      <c r="AH5021" s="127" t="str">
        <f t="shared" si="563"/>
        <v/>
      </c>
    </row>
    <row r="5022" spans="2:34" x14ac:dyDescent="0.3">
      <c r="B5022" s="127" t="str">
        <f t="shared" si="561"/>
        <v/>
      </c>
      <c r="C5022" s="127" t="str">
        <f t="shared" si="562"/>
        <v/>
      </c>
      <c r="E5022" s="159"/>
      <c r="F5022" s="148" t="str">
        <f>IFERROR(VLOOKUP(CONCATENATE(G5022,E5022),LOTES!$A$6:$D$1002,4,0),"")</f>
        <v/>
      </c>
      <c r="H5022" s="136" t="str">
        <f>IFERROR(VLOOKUP(CONCATENATE(G5022,E5022),LOTES!$A$6:$F$1000,6,0),"")</f>
        <v/>
      </c>
      <c r="I5022" s="132" t="str">
        <f t="shared" si="565"/>
        <v/>
      </c>
      <c r="R5022" s="132" t="str">
        <f>IFERROR(VLOOKUP(Q5022,PROVEEDORES!$A$2:$B$100,2,0),"")</f>
        <v/>
      </c>
      <c r="U5022" s="127" t="str">
        <f>IFERROR(VLOOKUP(V5022,TRANSPORTE!$A$4:$B$99,2,0),"")</f>
        <v/>
      </c>
      <c r="Y5022" s="127" t="str">
        <f>IFERROR(VLOOKUP(V5022,TRANSPORTE!$A$4:$C$99,3,0),"")</f>
        <v/>
      </c>
      <c r="Z5022" s="127" t="str">
        <f>IFERROR(VLOOKUP(V5022,TRANSPORTE!$A$4:$D$99,4,0),"")</f>
        <v/>
      </c>
      <c r="AA5022" s="127" t="str">
        <f>IFERROR(VLOOKUP(V5022,TRANSPORTE!$A$4:$E$99,5,0),"")</f>
        <v/>
      </c>
      <c r="AB5022" s="127" t="str">
        <f t="shared" si="567"/>
        <v/>
      </c>
      <c r="AC5022" s="127" t="str">
        <f t="shared" si="566"/>
        <v/>
      </c>
      <c r="AE5022" s="132" t="str">
        <f t="shared" si="564"/>
        <v/>
      </c>
      <c r="AH5022" s="127" t="str">
        <f t="shared" si="563"/>
        <v/>
      </c>
    </row>
    <row r="5023" spans="2:34" x14ac:dyDescent="0.3">
      <c r="B5023" s="127" t="str">
        <f t="shared" si="561"/>
        <v/>
      </c>
      <c r="C5023" s="127" t="str">
        <f t="shared" si="562"/>
        <v/>
      </c>
      <c r="E5023" s="159"/>
      <c r="F5023" s="148" t="str">
        <f>IFERROR(VLOOKUP(CONCATENATE(G5023,E5023),LOTES!$A$6:$D$1002,4,0),"")</f>
        <v/>
      </c>
      <c r="H5023" s="136" t="str">
        <f>IFERROR(VLOOKUP(CONCATENATE(G5023,E5023),LOTES!$A$6:$F$1000,6,0),"")</f>
        <v/>
      </c>
      <c r="I5023" s="132" t="str">
        <f t="shared" si="565"/>
        <v/>
      </c>
      <c r="R5023" s="132" t="str">
        <f>IFERROR(VLOOKUP(Q5023,PROVEEDORES!$A$2:$B$100,2,0),"")</f>
        <v/>
      </c>
      <c r="U5023" s="127" t="str">
        <f>IFERROR(VLOOKUP(V5023,TRANSPORTE!$A$4:$B$99,2,0),"")</f>
        <v/>
      </c>
      <c r="Y5023" s="127" t="str">
        <f>IFERROR(VLOOKUP(V5023,TRANSPORTE!$A$4:$C$99,3,0),"")</f>
        <v/>
      </c>
      <c r="Z5023" s="127" t="str">
        <f>IFERROR(VLOOKUP(V5023,TRANSPORTE!$A$4:$D$99,4,0),"")</f>
        <v/>
      </c>
      <c r="AA5023" s="127" t="str">
        <f>IFERROR(VLOOKUP(V5023,TRANSPORTE!$A$4:$E$99,5,0),"")</f>
        <v/>
      </c>
      <c r="AB5023" s="127" t="str">
        <f t="shared" si="567"/>
        <v/>
      </c>
      <c r="AC5023" s="127" t="str">
        <f t="shared" si="566"/>
        <v/>
      </c>
      <c r="AE5023" s="132" t="str">
        <f t="shared" si="564"/>
        <v/>
      </c>
      <c r="AH5023" s="127" t="str">
        <f t="shared" si="563"/>
        <v/>
      </c>
    </row>
    <row r="5024" spans="2:34" x14ac:dyDescent="0.3">
      <c r="B5024" s="127" t="str">
        <f t="shared" si="561"/>
        <v/>
      </c>
      <c r="C5024" s="127" t="str">
        <f t="shared" si="562"/>
        <v/>
      </c>
      <c r="E5024" s="159"/>
      <c r="F5024" s="148" t="str">
        <f>IFERROR(VLOOKUP(CONCATENATE(G5024,E5024),LOTES!$A$6:$D$1002,4,0),"")</f>
        <v/>
      </c>
      <c r="H5024" s="136" t="str">
        <f>IFERROR(VLOOKUP(CONCATENATE(G5024,E5024),LOTES!$A$6:$F$1000,6,0),"")</f>
        <v/>
      </c>
      <c r="I5024" s="132" t="str">
        <f t="shared" si="565"/>
        <v/>
      </c>
      <c r="R5024" s="132" t="str">
        <f>IFERROR(VLOOKUP(Q5024,PROVEEDORES!$A$2:$B$100,2,0),"")</f>
        <v/>
      </c>
      <c r="U5024" s="127" t="str">
        <f>IFERROR(VLOOKUP(V5024,TRANSPORTE!$A$4:$B$99,2,0),"")</f>
        <v/>
      </c>
      <c r="Y5024" s="127" t="str">
        <f>IFERROR(VLOOKUP(V5024,TRANSPORTE!$A$4:$C$99,3,0),"")</f>
        <v/>
      </c>
      <c r="Z5024" s="127" t="str">
        <f>IFERROR(VLOOKUP(V5024,TRANSPORTE!$A$4:$D$99,4,0),"")</f>
        <v/>
      </c>
      <c r="AA5024" s="127" t="str">
        <f>IFERROR(VLOOKUP(V5024,TRANSPORTE!$A$4:$E$99,5,0),"")</f>
        <v/>
      </c>
      <c r="AB5024" s="127" t="str">
        <f t="shared" si="567"/>
        <v/>
      </c>
      <c r="AC5024" s="127" t="str">
        <f t="shared" si="566"/>
        <v/>
      </c>
      <c r="AE5024" s="132" t="str">
        <f t="shared" si="564"/>
        <v/>
      </c>
      <c r="AH5024" s="127" t="str">
        <f t="shared" si="563"/>
        <v/>
      </c>
    </row>
    <row r="5025" spans="2:34" x14ac:dyDescent="0.3">
      <c r="B5025" s="127" t="str">
        <f t="shared" si="561"/>
        <v/>
      </c>
      <c r="C5025" s="127" t="str">
        <f t="shared" si="562"/>
        <v/>
      </c>
      <c r="E5025" s="159"/>
      <c r="F5025" s="148" t="str">
        <f>IFERROR(VLOOKUP(CONCATENATE(G5025,E5025),LOTES!$A$6:$D$1002,4,0),"")</f>
        <v/>
      </c>
      <c r="H5025" s="136" t="str">
        <f>IFERROR(VLOOKUP(CONCATENATE(G5025,E5025),LOTES!$A$6:$F$1000,6,0),"")</f>
        <v/>
      </c>
      <c r="I5025" s="132" t="str">
        <f t="shared" si="565"/>
        <v/>
      </c>
      <c r="R5025" s="132" t="str">
        <f>IFERROR(VLOOKUP(Q5025,PROVEEDORES!$A$2:$B$100,2,0),"")</f>
        <v/>
      </c>
      <c r="U5025" s="127" t="str">
        <f>IFERROR(VLOOKUP(V5025,TRANSPORTE!$A$4:$B$99,2,0),"")</f>
        <v/>
      </c>
      <c r="Y5025" s="127" t="str">
        <f>IFERROR(VLOOKUP(V5025,TRANSPORTE!$A$4:$C$99,3,0),"")</f>
        <v/>
      </c>
      <c r="Z5025" s="127" t="str">
        <f>IFERROR(VLOOKUP(V5025,TRANSPORTE!$A$4:$D$99,4,0),"")</f>
        <v/>
      </c>
      <c r="AA5025" s="127" t="str">
        <f>IFERROR(VLOOKUP(V5025,TRANSPORTE!$A$4:$E$99,5,0),"")</f>
        <v/>
      </c>
      <c r="AB5025" s="127" t="str">
        <f t="shared" si="567"/>
        <v/>
      </c>
      <c r="AC5025" s="127" t="str">
        <f t="shared" si="566"/>
        <v/>
      </c>
      <c r="AE5025" s="132" t="str">
        <f t="shared" si="564"/>
        <v/>
      </c>
      <c r="AH5025" s="127" t="str">
        <f t="shared" si="563"/>
        <v/>
      </c>
    </row>
    <row r="5026" spans="2:34" x14ac:dyDescent="0.3">
      <c r="B5026" s="127" t="str">
        <f t="shared" si="561"/>
        <v/>
      </c>
      <c r="C5026" s="127" t="str">
        <f t="shared" si="562"/>
        <v/>
      </c>
      <c r="E5026" s="159"/>
      <c r="F5026" s="148" t="str">
        <f>IFERROR(VLOOKUP(CONCATENATE(G5026,E5026),LOTES!$A$6:$D$1002,4,0),"")</f>
        <v/>
      </c>
      <c r="H5026" s="136" t="str">
        <f>IFERROR(VLOOKUP(CONCATENATE(G5026,E5026),LOTES!$A$6:$F$1000,6,0),"")</f>
        <v/>
      </c>
      <c r="I5026" s="132" t="str">
        <f t="shared" si="565"/>
        <v/>
      </c>
      <c r="R5026" s="132" t="str">
        <f>IFERROR(VLOOKUP(Q5026,PROVEEDORES!$A$2:$B$100,2,0),"")</f>
        <v/>
      </c>
      <c r="U5026" s="127" t="str">
        <f>IFERROR(VLOOKUP(V5026,TRANSPORTE!$A$4:$B$99,2,0),"")</f>
        <v/>
      </c>
      <c r="Y5026" s="127" t="str">
        <f>IFERROR(VLOOKUP(V5026,TRANSPORTE!$A$4:$C$99,3,0),"")</f>
        <v/>
      </c>
      <c r="Z5026" s="127" t="str">
        <f>IFERROR(VLOOKUP(V5026,TRANSPORTE!$A$4:$D$99,4,0),"")</f>
        <v/>
      </c>
      <c r="AA5026" s="127" t="str">
        <f>IFERROR(VLOOKUP(V5026,TRANSPORTE!$A$4:$E$99,5,0),"")</f>
        <v/>
      </c>
      <c r="AB5026" s="127" t="str">
        <f t="shared" si="567"/>
        <v/>
      </c>
      <c r="AC5026" s="127" t="str">
        <f t="shared" si="566"/>
        <v/>
      </c>
      <c r="AE5026" s="132" t="str">
        <f t="shared" si="564"/>
        <v/>
      </c>
      <c r="AH5026" s="127" t="str">
        <f t="shared" si="563"/>
        <v/>
      </c>
    </row>
    <row r="5027" spans="2:34" x14ac:dyDescent="0.3">
      <c r="B5027" s="127" t="str">
        <f t="shared" si="561"/>
        <v/>
      </c>
      <c r="C5027" s="127" t="str">
        <f t="shared" si="562"/>
        <v/>
      </c>
      <c r="E5027" s="159"/>
      <c r="F5027" s="148" t="str">
        <f>IFERROR(VLOOKUP(CONCATENATE(G5027,E5027),LOTES!$A$6:$D$1002,4,0),"")</f>
        <v/>
      </c>
      <c r="H5027" s="136" t="str">
        <f>IFERROR(VLOOKUP(CONCATENATE(G5027,E5027),LOTES!$A$6:$F$1000,6,0),"")</f>
        <v/>
      </c>
      <c r="I5027" s="132" t="str">
        <f t="shared" si="565"/>
        <v/>
      </c>
      <c r="R5027" s="132" t="str">
        <f>IFERROR(VLOOKUP(Q5027,PROVEEDORES!$A$2:$B$100,2,0),"")</f>
        <v/>
      </c>
      <c r="U5027" s="127" t="str">
        <f>IFERROR(VLOOKUP(V5027,TRANSPORTE!$A$4:$B$99,2,0),"")</f>
        <v/>
      </c>
      <c r="Y5027" s="127" t="str">
        <f>IFERROR(VLOOKUP(V5027,TRANSPORTE!$A$4:$C$99,3,0),"")</f>
        <v/>
      </c>
      <c r="Z5027" s="127" t="str">
        <f>IFERROR(VLOOKUP(V5027,TRANSPORTE!$A$4:$D$99,4,0),"")</f>
        <v/>
      </c>
      <c r="AA5027" s="127" t="str">
        <f>IFERROR(VLOOKUP(V5027,TRANSPORTE!$A$4:$E$99,5,0),"")</f>
        <v/>
      </c>
      <c r="AB5027" s="127" t="str">
        <f t="shared" si="567"/>
        <v/>
      </c>
      <c r="AC5027" s="127" t="str">
        <f t="shared" si="566"/>
        <v/>
      </c>
      <c r="AE5027" s="132" t="str">
        <f t="shared" si="564"/>
        <v/>
      </c>
      <c r="AH5027" s="127" t="str">
        <f t="shared" si="563"/>
        <v/>
      </c>
    </row>
    <row r="5028" spans="2:34" x14ac:dyDescent="0.3">
      <c r="B5028" s="127" t="str">
        <f t="shared" si="561"/>
        <v/>
      </c>
      <c r="C5028" s="127" t="str">
        <f t="shared" si="562"/>
        <v/>
      </c>
      <c r="E5028" s="159"/>
      <c r="F5028" s="148" t="str">
        <f>IFERROR(VLOOKUP(CONCATENATE(G5028,E5028),LOTES!$A$6:$D$1002,4,0),"")</f>
        <v/>
      </c>
      <c r="H5028" s="136" t="str">
        <f>IFERROR(VLOOKUP(CONCATENATE(G5028,E5028),LOTES!$A$6:$F$1000,6,0),"")</f>
        <v/>
      </c>
      <c r="I5028" s="132" t="str">
        <f t="shared" si="565"/>
        <v/>
      </c>
      <c r="R5028" s="132" t="str">
        <f>IFERROR(VLOOKUP(Q5028,PROVEEDORES!$A$2:$B$100,2,0),"")</f>
        <v/>
      </c>
      <c r="U5028" s="127" t="str">
        <f>IFERROR(VLOOKUP(V5028,TRANSPORTE!$A$4:$B$99,2,0),"")</f>
        <v/>
      </c>
      <c r="Y5028" s="127" t="str">
        <f>IFERROR(VLOOKUP(V5028,TRANSPORTE!$A$4:$C$99,3,0),"")</f>
        <v/>
      </c>
      <c r="Z5028" s="127" t="str">
        <f>IFERROR(VLOOKUP(V5028,TRANSPORTE!$A$4:$D$99,4,0),"")</f>
        <v/>
      </c>
      <c r="AA5028" s="127" t="str">
        <f>IFERROR(VLOOKUP(V5028,TRANSPORTE!$A$4:$E$99,5,0),"")</f>
        <v/>
      </c>
      <c r="AB5028" s="127" t="str">
        <f t="shared" si="567"/>
        <v/>
      </c>
      <c r="AC5028" s="127" t="str">
        <f t="shared" si="566"/>
        <v/>
      </c>
      <c r="AE5028" s="132" t="str">
        <f t="shared" si="564"/>
        <v/>
      </c>
      <c r="AH5028" s="127" t="str">
        <f t="shared" si="563"/>
        <v/>
      </c>
    </row>
    <row r="5029" spans="2:34" x14ac:dyDescent="0.3">
      <c r="B5029" s="127" t="str">
        <f t="shared" si="561"/>
        <v/>
      </c>
      <c r="C5029" s="127" t="str">
        <f t="shared" si="562"/>
        <v/>
      </c>
      <c r="E5029" s="159"/>
      <c r="F5029" s="148" t="str">
        <f>IFERROR(VLOOKUP(CONCATENATE(G5029,E5029),LOTES!$A$6:$D$1002,4,0),"")</f>
        <v/>
      </c>
      <c r="H5029" s="136" t="str">
        <f>IFERROR(VLOOKUP(CONCATENATE(G5029,E5029),LOTES!$A$6:$F$1000,6,0),"")</f>
        <v/>
      </c>
      <c r="I5029" s="132" t="str">
        <f t="shared" si="565"/>
        <v/>
      </c>
      <c r="R5029" s="132" t="str">
        <f>IFERROR(VLOOKUP(Q5029,PROVEEDORES!$A$2:$B$100,2,0),"")</f>
        <v/>
      </c>
      <c r="U5029" s="127" t="str">
        <f>IFERROR(VLOOKUP(V5029,TRANSPORTE!$A$4:$B$99,2,0),"")</f>
        <v/>
      </c>
      <c r="Y5029" s="127" t="str">
        <f>IFERROR(VLOOKUP(V5029,TRANSPORTE!$A$4:$C$99,3,0),"")</f>
        <v/>
      </c>
      <c r="Z5029" s="127" t="str">
        <f>IFERROR(VLOOKUP(V5029,TRANSPORTE!$A$4:$D$99,4,0),"")</f>
        <v/>
      </c>
      <c r="AA5029" s="127" t="str">
        <f>IFERROR(VLOOKUP(V5029,TRANSPORTE!$A$4:$E$99,5,0),"")</f>
        <v/>
      </c>
      <c r="AB5029" s="127" t="str">
        <f t="shared" si="567"/>
        <v/>
      </c>
      <c r="AC5029" s="127" t="str">
        <f t="shared" si="566"/>
        <v/>
      </c>
      <c r="AE5029" s="132" t="str">
        <f t="shared" si="564"/>
        <v/>
      </c>
      <c r="AH5029" s="127" t="str">
        <f t="shared" si="563"/>
        <v/>
      </c>
    </row>
    <row r="5030" spans="2:34" x14ac:dyDescent="0.3">
      <c r="B5030" s="127" t="str">
        <f t="shared" si="561"/>
        <v/>
      </c>
      <c r="C5030" s="127" t="str">
        <f t="shared" si="562"/>
        <v/>
      </c>
      <c r="E5030" s="159"/>
      <c r="F5030" s="148" t="str">
        <f>IFERROR(VLOOKUP(CONCATENATE(G5030,E5030),LOTES!$A$6:$D$1002,4,0),"")</f>
        <v/>
      </c>
      <c r="H5030" s="136" t="str">
        <f>IFERROR(VLOOKUP(CONCATENATE(G5030,E5030),LOTES!$A$6:$F$1000,6,0),"")</f>
        <v/>
      </c>
      <c r="I5030" s="132" t="str">
        <f t="shared" si="565"/>
        <v/>
      </c>
      <c r="R5030" s="132" t="str">
        <f>IFERROR(VLOOKUP(Q5030,PROVEEDORES!$A$2:$B$100,2,0),"")</f>
        <v/>
      </c>
      <c r="U5030" s="127" t="str">
        <f>IFERROR(VLOOKUP(V5030,TRANSPORTE!$A$4:$B$99,2,0),"")</f>
        <v/>
      </c>
      <c r="Y5030" s="127" t="str">
        <f>IFERROR(VLOOKUP(V5030,TRANSPORTE!$A$4:$C$99,3,0),"")</f>
        <v/>
      </c>
      <c r="Z5030" s="127" t="str">
        <f>IFERROR(VLOOKUP(V5030,TRANSPORTE!$A$4:$D$99,4,0),"")</f>
        <v/>
      </c>
      <c r="AA5030" s="127" t="str">
        <f>IFERROR(VLOOKUP(V5030,TRANSPORTE!$A$4:$E$99,5,0),"")</f>
        <v/>
      </c>
      <c r="AB5030" s="127" t="str">
        <f t="shared" si="567"/>
        <v/>
      </c>
      <c r="AC5030" s="127" t="str">
        <f t="shared" si="566"/>
        <v/>
      </c>
      <c r="AE5030" s="132" t="str">
        <f t="shared" si="564"/>
        <v/>
      </c>
      <c r="AH5030" s="127" t="str">
        <f t="shared" si="563"/>
        <v/>
      </c>
    </row>
    <row r="5031" spans="2:34" x14ac:dyDescent="0.3">
      <c r="B5031" s="127" t="str">
        <f t="shared" si="561"/>
        <v/>
      </c>
      <c r="C5031" s="127" t="str">
        <f t="shared" si="562"/>
        <v/>
      </c>
      <c r="E5031" s="159"/>
      <c r="F5031" s="148" t="str">
        <f>IFERROR(VLOOKUP(CONCATENATE(G5031,E5031),LOTES!$A$6:$D$1002,4,0),"")</f>
        <v/>
      </c>
      <c r="H5031" s="136" t="str">
        <f>IFERROR(VLOOKUP(CONCATENATE(G5031,E5031),LOTES!$A$6:$F$1000,6,0),"")</f>
        <v/>
      </c>
      <c r="I5031" s="132" t="str">
        <f t="shared" si="565"/>
        <v/>
      </c>
      <c r="R5031" s="132" t="str">
        <f>IFERROR(VLOOKUP(Q5031,PROVEEDORES!$A$2:$B$100,2,0),"")</f>
        <v/>
      </c>
      <c r="U5031" s="127" t="str">
        <f>IFERROR(VLOOKUP(V5031,TRANSPORTE!$A$4:$B$99,2,0),"")</f>
        <v/>
      </c>
      <c r="Y5031" s="127" t="str">
        <f>IFERROR(VLOOKUP(V5031,TRANSPORTE!$A$4:$C$99,3,0),"")</f>
        <v/>
      </c>
      <c r="Z5031" s="127" t="str">
        <f>IFERROR(VLOOKUP(V5031,TRANSPORTE!$A$4:$D$99,4,0),"")</f>
        <v/>
      </c>
      <c r="AA5031" s="127" t="str">
        <f>IFERROR(VLOOKUP(V5031,TRANSPORTE!$A$4:$E$99,5,0),"")</f>
        <v/>
      </c>
      <c r="AB5031" s="127" t="str">
        <f t="shared" si="567"/>
        <v/>
      </c>
      <c r="AC5031" s="127" t="str">
        <f t="shared" si="566"/>
        <v/>
      </c>
      <c r="AE5031" s="132" t="str">
        <f t="shared" si="564"/>
        <v/>
      </c>
      <c r="AH5031" s="127" t="str">
        <f t="shared" si="563"/>
        <v/>
      </c>
    </row>
    <row r="5032" spans="2:34" x14ac:dyDescent="0.3">
      <c r="B5032" s="127" t="str">
        <f t="shared" si="561"/>
        <v/>
      </c>
      <c r="C5032" s="127" t="str">
        <f t="shared" si="562"/>
        <v/>
      </c>
      <c r="E5032" s="159"/>
      <c r="F5032" s="148" t="str">
        <f>IFERROR(VLOOKUP(CONCATENATE(G5032,E5032),LOTES!$A$6:$D$1002,4,0),"")</f>
        <v/>
      </c>
      <c r="H5032" s="136" t="str">
        <f>IFERROR(VLOOKUP(CONCATENATE(G5032,E5032),LOTES!$A$6:$F$1000,6,0),"")</f>
        <v/>
      </c>
      <c r="I5032" s="132" t="str">
        <f t="shared" si="565"/>
        <v/>
      </c>
      <c r="R5032" s="132" t="str">
        <f>IFERROR(VLOOKUP(Q5032,PROVEEDORES!$A$2:$B$100,2,0),"")</f>
        <v/>
      </c>
      <c r="U5032" s="127" t="str">
        <f>IFERROR(VLOOKUP(V5032,TRANSPORTE!$A$4:$B$99,2,0),"")</f>
        <v/>
      </c>
      <c r="Y5032" s="127" t="str">
        <f>IFERROR(VLOOKUP(V5032,TRANSPORTE!$A$4:$C$99,3,0),"")</f>
        <v/>
      </c>
      <c r="Z5032" s="127" t="str">
        <f>IFERROR(VLOOKUP(V5032,TRANSPORTE!$A$4:$D$99,4,0),"")</f>
        <v/>
      </c>
      <c r="AA5032" s="127" t="str">
        <f>IFERROR(VLOOKUP(V5032,TRANSPORTE!$A$4:$E$99,5,0),"")</f>
        <v/>
      </c>
      <c r="AB5032" s="127" t="str">
        <f t="shared" si="567"/>
        <v/>
      </c>
      <c r="AC5032" s="127" t="str">
        <f t="shared" si="566"/>
        <v/>
      </c>
      <c r="AE5032" s="132" t="str">
        <f t="shared" si="564"/>
        <v/>
      </c>
      <c r="AH5032" s="127" t="str">
        <f t="shared" si="563"/>
        <v/>
      </c>
    </row>
    <row r="5033" spans="2:34" x14ac:dyDescent="0.3">
      <c r="B5033" s="127" t="str">
        <f t="shared" si="561"/>
        <v/>
      </c>
      <c r="C5033" s="127" t="str">
        <f t="shared" si="562"/>
        <v/>
      </c>
      <c r="E5033" s="159"/>
      <c r="F5033" s="148" t="str">
        <f>IFERROR(VLOOKUP(CONCATENATE(G5033,E5033),LOTES!$A$6:$D$1002,4,0),"")</f>
        <v/>
      </c>
      <c r="H5033" s="136" t="str">
        <f>IFERROR(VLOOKUP(CONCATENATE(G5033,E5033),LOTES!$A$6:$F$1000,6,0),"")</f>
        <v/>
      </c>
      <c r="I5033" s="132" t="str">
        <f t="shared" si="565"/>
        <v/>
      </c>
      <c r="R5033" s="132" t="str">
        <f>IFERROR(VLOOKUP(Q5033,PROVEEDORES!$A$2:$B$100,2,0),"")</f>
        <v/>
      </c>
      <c r="U5033" s="127" t="str">
        <f>IFERROR(VLOOKUP(V5033,TRANSPORTE!$A$4:$B$99,2,0),"")</f>
        <v/>
      </c>
      <c r="Y5033" s="127" t="str">
        <f>IFERROR(VLOOKUP(V5033,TRANSPORTE!$A$4:$C$99,3,0),"")</f>
        <v/>
      </c>
      <c r="Z5033" s="127" t="str">
        <f>IFERROR(VLOOKUP(V5033,TRANSPORTE!$A$4:$D$99,4,0),"")</f>
        <v/>
      </c>
      <c r="AA5033" s="127" t="str">
        <f>IFERROR(VLOOKUP(V5033,TRANSPORTE!$A$4:$E$99,5,0),"")</f>
        <v/>
      </c>
      <c r="AB5033" s="127" t="str">
        <f t="shared" si="567"/>
        <v/>
      </c>
      <c r="AC5033" s="127" t="str">
        <f t="shared" si="566"/>
        <v/>
      </c>
      <c r="AE5033" s="132" t="str">
        <f t="shared" si="564"/>
        <v/>
      </c>
      <c r="AH5033" s="127" t="str">
        <f t="shared" si="563"/>
        <v/>
      </c>
    </row>
    <row r="5034" spans="2:34" x14ac:dyDescent="0.3">
      <c r="B5034" s="127" t="str">
        <f t="shared" si="561"/>
        <v/>
      </c>
      <c r="C5034" s="127" t="str">
        <f t="shared" si="562"/>
        <v/>
      </c>
      <c r="E5034" s="159"/>
      <c r="F5034" s="148" t="str">
        <f>IFERROR(VLOOKUP(CONCATENATE(G5034,E5034),LOTES!$A$6:$D$1002,4,0),"")</f>
        <v/>
      </c>
      <c r="H5034" s="136" t="str">
        <f>IFERROR(VLOOKUP(CONCATENATE(G5034,E5034),LOTES!$A$6:$F$1000,6,0),"")</f>
        <v/>
      </c>
      <c r="I5034" s="132" t="str">
        <f t="shared" si="565"/>
        <v/>
      </c>
      <c r="R5034" s="132" t="str">
        <f>IFERROR(VLOOKUP(Q5034,PROVEEDORES!$A$2:$B$100,2,0),"")</f>
        <v/>
      </c>
      <c r="U5034" s="127" t="str">
        <f>IFERROR(VLOOKUP(V5034,TRANSPORTE!$A$4:$B$99,2,0),"")</f>
        <v/>
      </c>
      <c r="Y5034" s="127" t="str">
        <f>IFERROR(VLOOKUP(V5034,TRANSPORTE!$A$4:$C$99,3,0),"")</f>
        <v/>
      </c>
      <c r="Z5034" s="127" t="str">
        <f>IFERROR(VLOOKUP(V5034,TRANSPORTE!$A$4:$D$99,4,0),"")</f>
        <v/>
      </c>
      <c r="AA5034" s="127" t="str">
        <f>IFERROR(VLOOKUP(V5034,TRANSPORTE!$A$4:$E$99,5,0),"")</f>
        <v/>
      </c>
      <c r="AB5034" s="127" t="str">
        <f t="shared" si="567"/>
        <v/>
      </c>
      <c r="AC5034" s="127" t="str">
        <f t="shared" si="566"/>
        <v/>
      </c>
      <c r="AE5034" s="132" t="str">
        <f t="shared" si="564"/>
        <v/>
      </c>
      <c r="AH5034" s="127" t="str">
        <f t="shared" si="563"/>
        <v/>
      </c>
    </row>
    <row r="5035" spans="2:34" x14ac:dyDescent="0.3">
      <c r="B5035" s="127" t="str">
        <f t="shared" si="561"/>
        <v/>
      </c>
      <c r="C5035" s="127" t="str">
        <f t="shared" si="562"/>
        <v/>
      </c>
      <c r="E5035" s="159"/>
      <c r="F5035" s="148" t="str">
        <f>IFERROR(VLOOKUP(CONCATENATE(G5035,E5035),LOTES!$A$6:$D$1002,4,0),"")</f>
        <v/>
      </c>
      <c r="H5035" s="136" t="str">
        <f>IFERROR(VLOOKUP(CONCATENATE(G5035,E5035),LOTES!$A$6:$F$1000,6,0),"")</f>
        <v/>
      </c>
      <c r="I5035" s="132" t="str">
        <f t="shared" si="565"/>
        <v/>
      </c>
      <c r="R5035" s="132" t="str">
        <f>IFERROR(VLOOKUP(Q5035,PROVEEDORES!$A$2:$B$100,2,0),"")</f>
        <v/>
      </c>
      <c r="U5035" s="127" t="str">
        <f>IFERROR(VLOOKUP(V5035,TRANSPORTE!$A$4:$B$99,2,0),"")</f>
        <v/>
      </c>
      <c r="Y5035" s="127" t="str">
        <f>IFERROR(VLOOKUP(V5035,TRANSPORTE!$A$4:$C$99,3,0),"")</f>
        <v/>
      </c>
      <c r="Z5035" s="127" t="str">
        <f>IFERROR(VLOOKUP(V5035,TRANSPORTE!$A$4:$D$99,4,0),"")</f>
        <v/>
      </c>
      <c r="AA5035" s="127" t="str">
        <f>IFERROR(VLOOKUP(V5035,TRANSPORTE!$A$4:$E$99,5,0),"")</f>
        <v/>
      </c>
      <c r="AB5035" s="127" t="str">
        <f t="shared" si="567"/>
        <v/>
      </c>
      <c r="AC5035" s="127" t="str">
        <f t="shared" si="566"/>
        <v/>
      </c>
      <c r="AE5035" s="132" t="str">
        <f t="shared" si="564"/>
        <v/>
      </c>
      <c r="AH5035" s="127" t="str">
        <f t="shared" si="563"/>
        <v/>
      </c>
    </row>
    <row r="5036" spans="2:34" x14ac:dyDescent="0.3">
      <c r="B5036" s="127" t="str">
        <f t="shared" si="561"/>
        <v/>
      </c>
      <c r="C5036" s="127" t="str">
        <f t="shared" si="562"/>
        <v/>
      </c>
      <c r="E5036" s="159"/>
      <c r="F5036" s="148" t="str">
        <f>IFERROR(VLOOKUP(CONCATENATE(G5036,E5036),LOTES!$A$6:$D$1002,4,0),"")</f>
        <v/>
      </c>
      <c r="H5036" s="136" t="str">
        <f>IFERROR(VLOOKUP(CONCATENATE(G5036,E5036),LOTES!$A$6:$F$1000,6,0),"")</f>
        <v/>
      </c>
      <c r="I5036" s="132" t="str">
        <f t="shared" si="565"/>
        <v/>
      </c>
      <c r="R5036" s="132" t="str">
        <f>IFERROR(VLOOKUP(Q5036,PROVEEDORES!$A$2:$B$100,2,0),"")</f>
        <v/>
      </c>
      <c r="U5036" s="127" t="str">
        <f>IFERROR(VLOOKUP(V5036,TRANSPORTE!$A$4:$B$99,2,0),"")</f>
        <v/>
      </c>
      <c r="Y5036" s="127" t="str">
        <f>IFERROR(VLOOKUP(V5036,TRANSPORTE!$A$4:$C$99,3,0),"")</f>
        <v/>
      </c>
      <c r="Z5036" s="127" t="str">
        <f>IFERROR(VLOOKUP(V5036,TRANSPORTE!$A$4:$D$99,4,0),"")</f>
        <v/>
      </c>
      <c r="AA5036" s="127" t="str">
        <f>IFERROR(VLOOKUP(V5036,TRANSPORTE!$A$4:$E$99,5,0),"")</f>
        <v/>
      </c>
      <c r="AB5036" s="127" t="str">
        <f t="shared" si="567"/>
        <v/>
      </c>
      <c r="AC5036" s="127" t="str">
        <f t="shared" si="566"/>
        <v/>
      </c>
      <c r="AE5036" s="132" t="str">
        <f t="shared" si="564"/>
        <v/>
      </c>
      <c r="AH5036" s="127" t="str">
        <f t="shared" si="563"/>
        <v/>
      </c>
    </row>
    <row r="5037" spans="2:34" x14ac:dyDescent="0.3">
      <c r="B5037" s="127" t="str">
        <f t="shared" si="561"/>
        <v/>
      </c>
      <c r="C5037" s="127" t="str">
        <f t="shared" si="562"/>
        <v/>
      </c>
      <c r="E5037" s="159"/>
      <c r="F5037" s="148" t="str">
        <f>IFERROR(VLOOKUP(CONCATENATE(G5037,E5037),LOTES!$A$6:$D$1002,4,0),"")</f>
        <v/>
      </c>
      <c r="H5037" s="136" t="str">
        <f>IFERROR(VLOOKUP(CONCATENATE(G5037,E5037),LOTES!$A$6:$F$1000,6,0),"")</f>
        <v/>
      </c>
      <c r="I5037" s="132" t="str">
        <f t="shared" si="565"/>
        <v/>
      </c>
      <c r="R5037" s="132" t="str">
        <f>IFERROR(VLOOKUP(Q5037,PROVEEDORES!$A$2:$B$100,2,0),"")</f>
        <v/>
      </c>
      <c r="U5037" s="127" t="str">
        <f>IFERROR(VLOOKUP(V5037,TRANSPORTE!$A$4:$B$99,2,0),"")</f>
        <v/>
      </c>
      <c r="Y5037" s="127" t="str">
        <f>IFERROR(VLOOKUP(V5037,TRANSPORTE!$A$4:$C$99,3,0),"")</f>
        <v/>
      </c>
      <c r="Z5037" s="127" t="str">
        <f>IFERROR(VLOOKUP(V5037,TRANSPORTE!$A$4:$D$99,4,0),"")</f>
        <v/>
      </c>
      <c r="AA5037" s="127" t="str">
        <f>IFERROR(VLOOKUP(V5037,TRANSPORTE!$A$4:$E$99,5,0),"")</f>
        <v/>
      </c>
      <c r="AB5037" s="127" t="str">
        <f t="shared" si="567"/>
        <v/>
      </c>
      <c r="AC5037" s="127" t="str">
        <f t="shared" si="566"/>
        <v/>
      </c>
      <c r="AE5037" s="132" t="str">
        <f t="shared" si="564"/>
        <v/>
      </c>
      <c r="AH5037" s="127" t="str">
        <f t="shared" si="563"/>
        <v/>
      </c>
    </row>
    <row r="5038" spans="2:34" x14ac:dyDescent="0.3">
      <c r="B5038" s="127" t="str">
        <f t="shared" si="561"/>
        <v/>
      </c>
      <c r="C5038" s="127" t="str">
        <f t="shared" si="562"/>
        <v/>
      </c>
      <c r="E5038" s="159"/>
      <c r="F5038" s="148" t="str">
        <f>IFERROR(VLOOKUP(CONCATENATE(G5038,E5038),LOTES!$A$6:$D$1002,4,0),"")</f>
        <v/>
      </c>
      <c r="H5038" s="136" t="str">
        <f>IFERROR(VLOOKUP(CONCATENATE(G5038,E5038),LOTES!$A$6:$F$1000,6,0),"")</f>
        <v/>
      </c>
      <c r="I5038" s="132" t="str">
        <f t="shared" si="565"/>
        <v/>
      </c>
      <c r="R5038" s="132" t="str">
        <f>IFERROR(VLOOKUP(Q5038,PROVEEDORES!$A$2:$B$100,2,0),"")</f>
        <v/>
      </c>
      <c r="U5038" s="127" t="str">
        <f>IFERROR(VLOOKUP(V5038,TRANSPORTE!$A$4:$B$99,2,0),"")</f>
        <v/>
      </c>
      <c r="Y5038" s="127" t="str">
        <f>IFERROR(VLOOKUP(V5038,TRANSPORTE!$A$4:$C$99,3,0),"")</f>
        <v/>
      </c>
      <c r="Z5038" s="127" t="str">
        <f>IFERROR(VLOOKUP(V5038,TRANSPORTE!$A$4:$D$99,4,0),"")</f>
        <v/>
      </c>
      <c r="AA5038" s="127" t="str">
        <f>IFERROR(VLOOKUP(V5038,TRANSPORTE!$A$4:$E$99,5,0),"")</f>
        <v/>
      </c>
      <c r="AB5038" s="127" t="str">
        <f t="shared" si="567"/>
        <v/>
      </c>
      <c r="AC5038" s="127" t="str">
        <f t="shared" si="566"/>
        <v/>
      </c>
      <c r="AE5038" s="132" t="str">
        <f t="shared" si="564"/>
        <v/>
      </c>
      <c r="AH5038" s="127" t="str">
        <f t="shared" si="563"/>
        <v/>
      </c>
    </row>
    <row r="5039" spans="2:34" x14ac:dyDescent="0.3">
      <c r="B5039" s="127" t="str">
        <f t="shared" si="561"/>
        <v/>
      </c>
      <c r="C5039" s="127" t="str">
        <f t="shared" si="562"/>
        <v/>
      </c>
      <c r="E5039" s="159"/>
      <c r="F5039" s="148" t="str">
        <f>IFERROR(VLOOKUP(CONCATENATE(G5039,E5039),LOTES!$A$6:$D$1002,4,0),"")</f>
        <v/>
      </c>
      <c r="H5039" s="136" t="str">
        <f>IFERROR(VLOOKUP(CONCATENATE(G5039,E5039),LOTES!$A$6:$F$1000,6,0),"")</f>
        <v/>
      </c>
      <c r="I5039" s="132" t="str">
        <f t="shared" si="565"/>
        <v/>
      </c>
      <c r="R5039" s="132" t="str">
        <f>IFERROR(VLOOKUP(Q5039,PROVEEDORES!$A$2:$B$100,2,0),"")</f>
        <v/>
      </c>
      <c r="U5039" s="127" t="str">
        <f>IFERROR(VLOOKUP(V5039,TRANSPORTE!$A$4:$B$99,2,0),"")</f>
        <v/>
      </c>
      <c r="Y5039" s="127" t="str">
        <f>IFERROR(VLOOKUP(V5039,TRANSPORTE!$A$4:$C$99,3,0),"")</f>
        <v/>
      </c>
      <c r="Z5039" s="127" t="str">
        <f>IFERROR(VLOOKUP(V5039,TRANSPORTE!$A$4:$D$99,4,0),"")</f>
        <v/>
      </c>
      <c r="AA5039" s="127" t="str">
        <f>IFERROR(VLOOKUP(V5039,TRANSPORTE!$A$4:$E$99,5,0),"")</f>
        <v/>
      </c>
      <c r="AB5039" s="127" t="str">
        <f t="shared" si="567"/>
        <v/>
      </c>
      <c r="AC5039" s="127" t="str">
        <f t="shared" si="566"/>
        <v/>
      </c>
      <c r="AE5039" s="132" t="str">
        <f t="shared" si="564"/>
        <v/>
      </c>
      <c r="AH5039" s="127" t="str">
        <f t="shared" si="563"/>
        <v/>
      </c>
    </row>
    <row r="5040" spans="2:34" x14ac:dyDescent="0.3">
      <c r="B5040" s="127" t="str">
        <f t="shared" si="561"/>
        <v/>
      </c>
      <c r="C5040" s="127" t="str">
        <f t="shared" si="562"/>
        <v/>
      </c>
      <c r="E5040" s="159"/>
      <c r="F5040" s="148" t="str">
        <f>IFERROR(VLOOKUP(CONCATENATE(G5040,E5040),LOTES!$A$6:$D$1002,4,0),"")</f>
        <v/>
      </c>
      <c r="H5040" s="136" t="str">
        <f>IFERROR(VLOOKUP(CONCATENATE(G5040,E5040),LOTES!$A$6:$F$1000,6,0),"")</f>
        <v/>
      </c>
      <c r="I5040" s="132" t="str">
        <f t="shared" si="565"/>
        <v/>
      </c>
      <c r="R5040" s="132" t="str">
        <f>IFERROR(VLOOKUP(Q5040,PROVEEDORES!$A$2:$B$100,2,0),"")</f>
        <v/>
      </c>
      <c r="U5040" s="127" t="str">
        <f>IFERROR(VLOOKUP(V5040,TRANSPORTE!$A$4:$B$99,2,0),"")</f>
        <v/>
      </c>
      <c r="Y5040" s="127" t="str">
        <f>IFERROR(VLOOKUP(V5040,TRANSPORTE!$A$4:$C$99,3,0),"")</f>
        <v/>
      </c>
      <c r="Z5040" s="127" t="str">
        <f>IFERROR(VLOOKUP(V5040,TRANSPORTE!$A$4:$D$99,4,0),"")</f>
        <v/>
      </c>
      <c r="AA5040" s="127" t="str">
        <f>IFERROR(VLOOKUP(V5040,TRANSPORTE!$A$4:$E$99,5,0),"")</f>
        <v/>
      </c>
      <c r="AB5040" s="127" t="str">
        <f t="shared" si="567"/>
        <v/>
      </c>
      <c r="AC5040" s="127" t="str">
        <f t="shared" si="566"/>
        <v/>
      </c>
      <c r="AE5040" s="132" t="str">
        <f t="shared" si="564"/>
        <v/>
      </c>
      <c r="AH5040" s="127" t="str">
        <f t="shared" si="563"/>
        <v/>
      </c>
    </row>
    <row r="5041" spans="2:34" x14ac:dyDescent="0.3">
      <c r="B5041" s="127" t="str">
        <f t="shared" si="561"/>
        <v/>
      </c>
      <c r="C5041" s="127" t="str">
        <f t="shared" si="562"/>
        <v/>
      </c>
      <c r="E5041" s="159"/>
      <c r="F5041" s="148" t="str">
        <f>IFERROR(VLOOKUP(CONCATENATE(G5041,E5041),LOTES!$A$6:$D$1002,4,0),"")</f>
        <v/>
      </c>
      <c r="H5041" s="136" t="str">
        <f>IFERROR(VLOOKUP(CONCATENATE(G5041,E5041),LOTES!$A$6:$F$1000,6,0),"")</f>
        <v/>
      </c>
      <c r="I5041" s="132" t="str">
        <f t="shared" si="565"/>
        <v/>
      </c>
      <c r="R5041" s="132" t="str">
        <f>IFERROR(VLOOKUP(Q5041,PROVEEDORES!$A$2:$B$100,2,0),"")</f>
        <v/>
      </c>
      <c r="U5041" s="127" t="str">
        <f>IFERROR(VLOOKUP(V5041,TRANSPORTE!$A$4:$B$99,2,0),"")</f>
        <v/>
      </c>
      <c r="Y5041" s="127" t="str">
        <f>IFERROR(VLOOKUP(V5041,TRANSPORTE!$A$4:$C$99,3,0),"")</f>
        <v/>
      </c>
      <c r="Z5041" s="127" t="str">
        <f>IFERROR(VLOOKUP(V5041,TRANSPORTE!$A$4:$D$99,4,0),"")</f>
        <v/>
      </c>
      <c r="AA5041" s="127" t="str">
        <f>IFERROR(VLOOKUP(V5041,TRANSPORTE!$A$4:$E$99,5,0),"")</f>
        <v/>
      </c>
      <c r="AB5041" s="127" t="str">
        <f t="shared" si="567"/>
        <v/>
      </c>
      <c r="AC5041" s="127" t="str">
        <f t="shared" si="566"/>
        <v/>
      </c>
      <c r="AE5041" s="132" t="str">
        <f t="shared" si="564"/>
        <v/>
      </c>
      <c r="AH5041" s="127" t="str">
        <f t="shared" si="563"/>
        <v/>
      </c>
    </row>
    <row r="5042" spans="2:34" x14ac:dyDescent="0.3">
      <c r="B5042" s="127" t="str">
        <f t="shared" si="561"/>
        <v/>
      </c>
      <c r="C5042" s="127" t="str">
        <f t="shared" si="562"/>
        <v/>
      </c>
      <c r="E5042" s="159"/>
      <c r="F5042" s="148" t="str">
        <f>IFERROR(VLOOKUP(CONCATENATE(G5042,E5042),LOTES!$A$6:$D$1002,4,0),"")</f>
        <v/>
      </c>
      <c r="H5042" s="136" t="str">
        <f>IFERROR(VLOOKUP(CONCATENATE(G5042,E5042),LOTES!$A$6:$F$1000,6,0),"")</f>
        <v/>
      </c>
      <c r="I5042" s="132" t="str">
        <f t="shared" si="565"/>
        <v/>
      </c>
      <c r="R5042" s="132" t="str">
        <f>IFERROR(VLOOKUP(Q5042,PROVEEDORES!$A$2:$B$100,2,0),"")</f>
        <v/>
      </c>
      <c r="U5042" s="127" t="str">
        <f>IFERROR(VLOOKUP(V5042,TRANSPORTE!$A$4:$B$99,2,0),"")</f>
        <v/>
      </c>
      <c r="Y5042" s="127" t="str">
        <f>IFERROR(VLOOKUP(V5042,TRANSPORTE!$A$4:$C$99,3,0),"")</f>
        <v/>
      </c>
      <c r="Z5042" s="127" t="str">
        <f>IFERROR(VLOOKUP(V5042,TRANSPORTE!$A$4:$D$99,4,0),"")</f>
        <v/>
      </c>
      <c r="AA5042" s="127" t="str">
        <f>IFERROR(VLOOKUP(V5042,TRANSPORTE!$A$4:$E$99,5,0),"")</f>
        <v/>
      </c>
      <c r="AB5042" s="127" t="str">
        <f t="shared" si="567"/>
        <v/>
      </c>
      <c r="AC5042" s="127" t="str">
        <f t="shared" si="566"/>
        <v/>
      </c>
      <c r="AE5042" s="132" t="str">
        <f t="shared" si="564"/>
        <v/>
      </c>
      <c r="AH5042" s="127" t="str">
        <f t="shared" si="563"/>
        <v/>
      </c>
    </row>
    <row r="5043" spans="2:34" x14ac:dyDescent="0.3">
      <c r="B5043" s="127" t="str">
        <f t="shared" si="561"/>
        <v/>
      </c>
      <c r="C5043" s="127" t="str">
        <f t="shared" si="562"/>
        <v/>
      </c>
      <c r="E5043" s="159"/>
      <c r="F5043" s="148" t="str">
        <f>IFERROR(VLOOKUP(CONCATENATE(G5043,E5043),LOTES!$A$6:$D$1002,4,0),"")</f>
        <v/>
      </c>
      <c r="H5043" s="136" t="str">
        <f>IFERROR(VLOOKUP(CONCATENATE(G5043,E5043),LOTES!$A$6:$F$1000,6,0),"")</f>
        <v/>
      </c>
      <c r="I5043" s="132" t="str">
        <f t="shared" si="565"/>
        <v/>
      </c>
      <c r="R5043" s="132" t="str">
        <f>IFERROR(VLOOKUP(Q5043,PROVEEDORES!$A$2:$B$100,2,0),"")</f>
        <v/>
      </c>
      <c r="U5043" s="127" t="str">
        <f>IFERROR(VLOOKUP(V5043,TRANSPORTE!$A$4:$B$99,2,0),"")</f>
        <v/>
      </c>
      <c r="Y5043" s="127" t="str">
        <f>IFERROR(VLOOKUP(V5043,TRANSPORTE!$A$4:$C$99,3,0),"")</f>
        <v/>
      </c>
      <c r="Z5043" s="127" t="str">
        <f>IFERROR(VLOOKUP(V5043,TRANSPORTE!$A$4:$D$99,4,0),"")</f>
        <v/>
      </c>
      <c r="AA5043" s="127" t="str">
        <f>IFERROR(VLOOKUP(V5043,TRANSPORTE!$A$4:$E$99,5,0),"")</f>
        <v/>
      </c>
      <c r="AB5043" s="127" t="str">
        <f t="shared" si="567"/>
        <v/>
      </c>
      <c r="AC5043" s="127" t="str">
        <f t="shared" si="566"/>
        <v/>
      </c>
      <c r="AE5043" s="132" t="str">
        <f t="shared" si="564"/>
        <v/>
      </c>
      <c r="AH5043" s="127" t="str">
        <f t="shared" si="563"/>
        <v/>
      </c>
    </row>
    <row r="5044" spans="2:34" x14ac:dyDescent="0.3">
      <c r="B5044" s="127" t="str">
        <f t="shared" si="561"/>
        <v/>
      </c>
      <c r="C5044" s="127" t="str">
        <f t="shared" si="562"/>
        <v/>
      </c>
      <c r="E5044" s="159"/>
      <c r="F5044" s="148" t="str">
        <f>IFERROR(VLOOKUP(CONCATENATE(G5044,E5044),LOTES!$A$6:$D$1002,4,0),"")</f>
        <v/>
      </c>
      <c r="H5044" s="136" t="str">
        <f>IFERROR(VLOOKUP(CONCATENATE(G5044,E5044),LOTES!$A$6:$F$1000,6,0),"")</f>
        <v/>
      </c>
      <c r="I5044" s="132" t="str">
        <f t="shared" si="565"/>
        <v/>
      </c>
      <c r="R5044" s="132" t="str">
        <f>IFERROR(VLOOKUP(Q5044,PROVEEDORES!$A$2:$B$100,2,0),"")</f>
        <v/>
      </c>
      <c r="U5044" s="127" t="str">
        <f>IFERROR(VLOOKUP(V5044,TRANSPORTE!$A$4:$B$99,2,0),"")</f>
        <v/>
      </c>
      <c r="Y5044" s="127" t="str">
        <f>IFERROR(VLOOKUP(V5044,TRANSPORTE!$A$4:$C$99,3,0),"")</f>
        <v/>
      </c>
      <c r="Z5044" s="127" t="str">
        <f>IFERROR(VLOOKUP(V5044,TRANSPORTE!$A$4:$D$99,4,0),"")</f>
        <v/>
      </c>
      <c r="AA5044" s="127" t="str">
        <f>IFERROR(VLOOKUP(V5044,TRANSPORTE!$A$4:$E$99,5,0),"")</f>
        <v/>
      </c>
      <c r="AB5044" s="127" t="str">
        <f t="shared" si="567"/>
        <v/>
      </c>
      <c r="AC5044" s="127" t="str">
        <f t="shared" si="566"/>
        <v/>
      </c>
      <c r="AE5044" s="132" t="str">
        <f t="shared" si="564"/>
        <v/>
      </c>
      <c r="AH5044" s="127" t="str">
        <f t="shared" si="563"/>
        <v/>
      </c>
    </row>
    <row r="5045" spans="2:34" x14ac:dyDescent="0.3">
      <c r="B5045" s="127" t="str">
        <f t="shared" si="561"/>
        <v/>
      </c>
      <c r="C5045" s="127" t="str">
        <f t="shared" si="562"/>
        <v/>
      </c>
      <c r="E5045" s="159"/>
      <c r="F5045" s="148" t="str">
        <f>IFERROR(VLOOKUP(CONCATENATE(G5045,E5045),LOTES!$A$6:$D$1002,4,0),"")</f>
        <v/>
      </c>
      <c r="H5045" s="136" t="str">
        <f>IFERROR(VLOOKUP(CONCATENATE(G5045,E5045),LOTES!$A$6:$F$1000,6,0),"")</f>
        <v/>
      </c>
      <c r="I5045" s="132" t="str">
        <f t="shared" si="565"/>
        <v/>
      </c>
      <c r="R5045" s="132" t="str">
        <f>IFERROR(VLOOKUP(Q5045,PROVEEDORES!$A$2:$B$100,2,0),"")</f>
        <v/>
      </c>
      <c r="U5045" s="127" t="str">
        <f>IFERROR(VLOOKUP(V5045,TRANSPORTE!$A$4:$B$99,2,0),"")</f>
        <v/>
      </c>
      <c r="Y5045" s="127" t="str">
        <f>IFERROR(VLOOKUP(V5045,TRANSPORTE!$A$4:$C$99,3,0),"")</f>
        <v/>
      </c>
      <c r="Z5045" s="127" t="str">
        <f>IFERROR(VLOOKUP(V5045,TRANSPORTE!$A$4:$D$99,4,0),"")</f>
        <v/>
      </c>
      <c r="AA5045" s="127" t="str">
        <f>IFERROR(VLOOKUP(V5045,TRANSPORTE!$A$4:$E$99,5,0),"")</f>
        <v/>
      </c>
      <c r="AB5045" s="127" t="str">
        <f t="shared" si="567"/>
        <v/>
      </c>
      <c r="AC5045" s="127" t="str">
        <f t="shared" si="566"/>
        <v/>
      </c>
      <c r="AE5045" s="132" t="str">
        <f t="shared" si="564"/>
        <v/>
      </c>
      <c r="AH5045" s="127" t="str">
        <f t="shared" si="563"/>
        <v/>
      </c>
    </row>
    <row r="5046" spans="2:34" x14ac:dyDescent="0.3">
      <c r="B5046" s="127" t="str">
        <f t="shared" si="561"/>
        <v/>
      </c>
      <c r="C5046" s="127" t="str">
        <f t="shared" si="562"/>
        <v/>
      </c>
      <c r="E5046" s="159"/>
      <c r="F5046" s="148" t="str">
        <f>IFERROR(VLOOKUP(CONCATENATE(G5046,E5046),LOTES!$A$6:$D$1002,4,0),"")</f>
        <v/>
      </c>
      <c r="H5046" s="136" t="str">
        <f>IFERROR(VLOOKUP(CONCATENATE(G5046,E5046),LOTES!$A$6:$F$1000,6,0),"")</f>
        <v/>
      </c>
      <c r="I5046" s="132" t="str">
        <f t="shared" si="565"/>
        <v/>
      </c>
      <c r="R5046" s="132" t="str">
        <f>IFERROR(VLOOKUP(Q5046,PROVEEDORES!$A$2:$B$100,2,0),"")</f>
        <v/>
      </c>
      <c r="U5046" s="127" t="str">
        <f>IFERROR(VLOOKUP(V5046,TRANSPORTE!$A$4:$B$99,2,0),"")</f>
        <v/>
      </c>
      <c r="Y5046" s="127" t="str">
        <f>IFERROR(VLOOKUP(V5046,TRANSPORTE!$A$4:$C$99,3,0),"")</f>
        <v/>
      </c>
      <c r="Z5046" s="127" t="str">
        <f>IFERROR(VLOOKUP(V5046,TRANSPORTE!$A$4:$D$99,4,0),"")</f>
        <v/>
      </c>
      <c r="AA5046" s="127" t="str">
        <f>IFERROR(VLOOKUP(V5046,TRANSPORTE!$A$4:$E$99,5,0),"")</f>
        <v/>
      </c>
      <c r="AB5046" s="127" t="str">
        <f t="shared" si="567"/>
        <v/>
      </c>
      <c r="AC5046" s="127" t="str">
        <f t="shared" si="566"/>
        <v/>
      </c>
      <c r="AE5046" s="132" t="str">
        <f t="shared" si="564"/>
        <v/>
      </c>
      <c r="AH5046" s="127" t="str">
        <f t="shared" si="563"/>
        <v/>
      </c>
    </row>
    <row r="5047" spans="2:34" x14ac:dyDescent="0.3">
      <c r="B5047" s="127" t="str">
        <f t="shared" si="561"/>
        <v/>
      </c>
      <c r="C5047" s="127" t="str">
        <f t="shared" si="562"/>
        <v/>
      </c>
      <c r="E5047" s="159"/>
      <c r="F5047" s="148" t="str">
        <f>IFERROR(VLOOKUP(CONCATENATE(G5047,E5047),LOTES!$A$6:$D$1002,4,0),"")</f>
        <v/>
      </c>
      <c r="H5047" s="136" t="str">
        <f>IFERROR(VLOOKUP(CONCATENATE(G5047,E5047),LOTES!$A$6:$F$1000,6,0),"")</f>
        <v/>
      </c>
      <c r="I5047" s="132" t="str">
        <f t="shared" si="565"/>
        <v/>
      </c>
      <c r="R5047" s="132" t="str">
        <f>IFERROR(VLOOKUP(Q5047,PROVEEDORES!$A$2:$B$100,2,0),"")</f>
        <v/>
      </c>
      <c r="U5047" s="127" t="str">
        <f>IFERROR(VLOOKUP(V5047,TRANSPORTE!$A$4:$B$99,2,0),"")</f>
        <v/>
      </c>
      <c r="Y5047" s="127" t="str">
        <f>IFERROR(VLOOKUP(V5047,TRANSPORTE!$A$4:$C$99,3,0),"")</f>
        <v/>
      </c>
      <c r="Z5047" s="127" t="str">
        <f>IFERROR(VLOOKUP(V5047,TRANSPORTE!$A$4:$D$99,4,0),"")</f>
        <v/>
      </c>
      <c r="AA5047" s="127" t="str">
        <f>IFERROR(VLOOKUP(V5047,TRANSPORTE!$A$4:$E$99,5,0),"")</f>
        <v/>
      </c>
      <c r="AB5047" s="127" t="str">
        <f t="shared" si="567"/>
        <v/>
      </c>
      <c r="AC5047" s="127" t="str">
        <f t="shared" si="566"/>
        <v/>
      </c>
      <c r="AE5047" s="132" t="str">
        <f t="shared" si="564"/>
        <v/>
      </c>
      <c r="AH5047" s="127" t="str">
        <f t="shared" si="563"/>
        <v/>
      </c>
    </row>
    <row r="5048" spans="2:34" x14ac:dyDescent="0.3">
      <c r="B5048" s="127" t="str">
        <f t="shared" si="561"/>
        <v/>
      </c>
      <c r="C5048" s="127" t="str">
        <f t="shared" si="562"/>
        <v/>
      </c>
      <c r="E5048" s="159"/>
      <c r="F5048" s="148" t="str">
        <f>IFERROR(VLOOKUP(CONCATENATE(G5048,E5048),LOTES!$A$6:$D$1002,4,0),"")</f>
        <v/>
      </c>
      <c r="H5048" s="136" t="str">
        <f>IFERROR(VLOOKUP(CONCATENATE(G5048,E5048),LOTES!$A$6:$F$1000,6,0),"")</f>
        <v/>
      </c>
      <c r="I5048" s="132" t="str">
        <f t="shared" si="565"/>
        <v/>
      </c>
      <c r="R5048" s="132" t="str">
        <f>IFERROR(VLOOKUP(Q5048,PROVEEDORES!$A$2:$B$100,2,0),"")</f>
        <v/>
      </c>
      <c r="U5048" s="127" t="str">
        <f>IFERROR(VLOOKUP(V5048,TRANSPORTE!$A$4:$B$99,2,0),"")</f>
        <v/>
      </c>
      <c r="Y5048" s="127" t="str">
        <f>IFERROR(VLOOKUP(V5048,TRANSPORTE!$A$4:$C$99,3,0),"")</f>
        <v/>
      </c>
      <c r="Z5048" s="127" t="str">
        <f>IFERROR(VLOOKUP(V5048,TRANSPORTE!$A$4:$D$99,4,0),"")</f>
        <v/>
      </c>
      <c r="AA5048" s="127" t="str">
        <f>IFERROR(VLOOKUP(V5048,TRANSPORTE!$A$4:$E$99,5,0),"")</f>
        <v/>
      </c>
      <c r="AB5048" s="127" t="str">
        <f t="shared" si="567"/>
        <v/>
      </c>
      <c r="AC5048" s="127" t="str">
        <f t="shared" si="566"/>
        <v/>
      </c>
      <c r="AE5048" s="132" t="str">
        <f t="shared" si="564"/>
        <v/>
      </c>
      <c r="AH5048" s="127" t="str">
        <f t="shared" si="563"/>
        <v/>
      </c>
    </row>
    <row r="5049" spans="2:34" x14ac:dyDescent="0.3">
      <c r="B5049" s="127" t="str">
        <f t="shared" si="561"/>
        <v/>
      </c>
      <c r="C5049" s="127" t="str">
        <f t="shared" si="562"/>
        <v/>
      </c>
      <c r="E5049" s="159"/>
      <c r="F5049" s="148" t="str">
        <f>IFERROR(VLOOKUP(CONCATENATE(G5049,E5049),LOTES!$A$6:$D$1002,4,0),"")</f>
        <v/>
      </c>
      <c r="H5049" s="136" t="str">
        <f>IFERROR(VLOOKUP(CONCATENATE(G5049,E5049),LOTES!$A$6:$F$1000,6,0),"")</f>
        <v/>
      </c>
      <c r="I5049" s="132" t="str">
        <f t="shared" si="565"/>
        <v/>
      </c>
      <c r="R5049" s="132" t="str">
        <f>IFERROR(VLOOKUP(Q5049,PROVEEDORES!$A$2:$B$100,2,0),"")</f>
        <v/>
      </c>
      <c r="U5049" s="127" t="str">
        <f>IFERROR(VLOOKUP(V5049,TRANSPORTE!$A$4:$B$99,2,0),"")</f>
        <v/>
      </c>
      <c r="Y5049" s="127" t="str">
        <f>IFERROR(VLOOKUP(V5049,TRANSPORTE!$A$4:$C$99,3,0),"")</f>
        <v/>
      </c>
      <c r="Z5049" s="127" t="str">
        <f>IFERROR(VLOOKUP(V5049,TRANSPORTE!$A$4:$D$99,4,0),"")</f>
        <v/>
      </c>
      <c r="AA5049" s="127" t="str">
        <f>IFERROR(VLOOKUP(V5049,TRANSPORTE!$A$4:$E$99,5,0),"")</f>
        <v/>
      </c>
      <c r="AB5049" s="127" t="str">
        <f t="shared" si="567"/>
        <v/>
      </c>
      <c r="AC5049" s="127" t="str">
        <f t="shared" si="566"/>
        <v/>
      </c>
      <c r="AE5049" s="132" t="str">
        <f t="shared" si="564"/>
        <v/>
      </c>
      <c r="AH5049" s="127" t="str">
        <f t="shared" si="563"/>
        <v/>
      </c>
    </row>
    <row r="5050" spans="2:34" x14ac:dyDescent="0.3">
      <c r="B5050" s="127" t="str">
        <f t="shared" si="561"/>
        <v/>
      </c>
      <c r="C5050" s="127" t="str">
        <f t="shared" si="562"/>
        <v/>
      </c>
      <c r="E5050" s="159"/>
      <c r="F5050" s="148" t="str">
        <f>IFERROR(VLOOKUP(CONCATENATE(G5050,E5050),LOTES!$A$6:$D$1002,4,0),"")</f>
        <v/>
      </c>
      <c r="H5050" s="136" t="str">
        <f>IFERROR(VLOOKUP(CONCATENATE(G5050,E5050),LOTES!$A$6:$F$1000,6,0),"")</f>
        <v/>
      </c>
      <c r="I5050" s="132" t="str">
        <f t="shared" si="565"/>
        <v/>
      </c>
      <c r="R5050" s="132" t="str">
        <f>IFERROR(VLOOKUP(Q5050,PROVEEDORES!$A$2:$B$100,2,0),"")</f>
        <v/>
      </c>
      <c r="U5050" s="127" t="str">
        <f>IFERROR(VLOOKUP(V5050,TRANSPORTE!$A$4:$B$99,2,0),"")</f>
        <v/>
      </c>
      <c r="Y5050" s="127" t="str">
        <f>IFERROR(VLOOKUP(V5050,TRANSPORTE!$A$4:$C$99,3,0),"")</f>
        <v/>
      </c>
      <c r="Z5050" s="127" t="str">
        <f>IFERROR(VLOOKUP(V5050,TRANSPORTE!$A$4:$D$99,4,0),"")</f>
        <v/>
      </c>
      <c r="AA5050" s="127" t="str">
        <f>IFERROR(VLOOKUP(V5050,TRANSPORTE!$A$4:$E$99,5,0),"")</f>
        <v/>
      </c>
      <c r="AB5050" s="127" t="str">
        <f t="shared" si="567"/>
        <v/>
      </c>
      <c r="AC5050" s="127" t="str">
        <f t="shared" si="566"/>
        <v/>
      </c>
      <c r="AE5050" s="132" t="str">
        <f t="shared" si="564"/>
        <v/>
      </c>
      <c r="AH5050" s="127" t="str">
        <f t="shared" si="563"/>
        <v/>
      </c>
    </row>
    <row r="5051" spans="2:34" x14ac:dyDescent="0.3">
      <c r="B5051" s="127" t="str">
        <f t="shared" si="561"/>
        <v/>
      </c>
      <c r="C5051" s="127" t="str">
        <f t="shared" si="562"/>
        <v/>
      </c>
      <c r="E5051" s="159"/>
      <c r="F5051" s="148" t="str">
        <f>IFERROR(VLOOKUP(CONCATENATE(G5051,E5051),LOTES!$A$6:$D$1002,4,0),"")</f>
        <v/>
      </c>
      <c r="H5051" s="136" t="str">
        <f>IFERROR(VLOOKUP(CONCATENATE(G5051,E5051),LOTES!$A$6:$F$1000,6,0),"")</f>
        <v/>
      </c>
      <c r="I5051" s="132" t="str">
        <f t="shared" si="565"/>
        <v/>
      </c>
      <c r="R5051" s="132" t="str">
        <f>IFERROR(VLOOKUP(Q5051,PROVEEDORES!$A$2:$B$100,2,0),"")</f>
        <v/>
      </c>
      <c r="U5051" s="127" t="str">
        <f>IFERROR(VLOOKUP(V5051,TRANSPORTE!$A$4:$B$99,2,0),"")</f>
        <v/>
      </c>
      <c r="Y5051" s="127" t="str">
        <f>IFERROR(VLOOKUP(V5051,TRANSPORTE!$A$4:$C$99,3,0),"")</f>
        <v/>
      </c>
      <c r="Z5051" s="127" t="str">
        <f>IFERROR(VLOOKUP(V5051,TRANSPORTE!$A$4:$D$99,4,0),"")</f>
        <v/>
      </c>
      <c r="AA5051" s="127" t="str">
        <f>IFERROR(VLOOKUP(V5051,TRANSPORTE!$A$4:$E$99,5,0),"")</f>
        <v/>
      </c>
      <c r="AB5051" s="127" t="str">
        <f t="shared" si="567"/>
        <v/>
      </c>
      <c r="AC5051" s="127" t="str">
        <f t="shared" si="566"/>
        <v/>
      </c>
      <c r="AE5051" s="132" t="str">
        <f t="shared" si="564"/>
        <v/>
      </c>
      <c r="AH5051" s="127" t="str">
        <f t="shared" si="563"/>
        <v/>
      </c>
    </row>
    <row r="5052" spans="2:34" x14ac:dyDescent="0.3">
      <c r="B5052" s="127" t="str">
        <f t="shared" si="561"/>
        <v/>
      </c>
      <c r="C5052" s="127" t="str">
        <f t="shared" si="562"/>
        <v/>
      </c>
      <c r="E5052" s="159"/>
      <c r="F5052" s="148" t="str">
        <f>IFERROR(VLOOKUP(CONCATENATE(G5052,E5052),LOTES!$A$6:$D$1002,4,0),"")</f>
        <v/>
      </c>
      <c r="H5052" s="136" t="str">
        <f>IFERROR(VLOOKUP(CONCATENATE(G5052,E5052),LOTES!$A$6:$F$1000,6,0),"")</f>
        <v/>
      </c>
      <c r="I5052" s="132" t="str">
        <f t="shared" si="565"/>
        <v/>
      </c>
      <c r="R5052" s="132" t="str">
        <f>IFERROR(VLOOKUP(Q5052,PROVEEDORES!$A$2:$B$100,2,0),"")</f>
        <v/>
      </c>
      <c r="U5052" s="127" t="str">
        <f>IFERROR(VLOOKUP(V5052,TRANSPORTE!$A$4:$B$99,2,0),"")</f>
        <v/>
      </c>
      <c r="Y5052" s="127" t="str">
        <f>IFERROR(VLOOKUP(V5052,TRANSPORTE!$A$4:$C$99,3,0),"")</f>
        <v/>
      </c>
      <c r="Z5052" s="127" t="str">
        <f>IFERROR(VLOOKUP(V5052,TRANSPORTE!$A$4:$D$99,4,0),"")</f>
        <v/>
      </c>
      <c r="AA5052" s="127" t="str">
        <f>IFERROR(VLOOKUP(V5052,TRANSPORTE!$A$4:$E$99,5,0),"")</f>
        <v/>
      </c>
      <c r="AB5052" s="127" t="str">
        <f t="shared" si="567"/>
        <v/>
      </c>
      <c r="AC5052" s="127" t="str">
        <f t="shared" si="566"/>
        <v/>
      </c>
      <c r="AE5052" s="132" t="str">
        <f t="shared" si="564"/>
        <v/>
      </c>
      <c r="AH5052" s="127" t="str">
        <f t="shared" si="563"/>
        <v/>
      </c>
    </row>
    <row r="5053" spans="2:34" x14ac:dyDescent="0.3">
      <c r="B5053" s="127" t="str">
        <f t="shared" si="561"/>
        <v/>
      </c>
      <c r="C5053" s="127" t="str">
        <f t="shared" si="562"/>
        <v/>
      </c>
      <c r="E5053" s="159"/>
      <c r="F5053" s="148" t="str">
        <f>IFERROR(VLOOKUP(CONCATENATE(G5053,E5053),LOTES!$A$6:$D$1002,4,0),"")</f>
        <v/>
      </c>
      <c r="H5053" s="136" t="str">
        <f>IFERROR(VLOOKUP(CONCATENATE(G5053,E5053),LOTES!$A$6:$F$1000,6,0),"")</f>
        <v/>
      </c>
      <c r="I5053" s="132" t="str">
        <f t="shared" si="565"/>
        <v/>
      </c>
      <c r="R5053" s="132" t="str">
        <f>IFERROR(VLOOKUP(Q5053,PROVEEDORES!$A$2:$B$100,2,0),"")</f>
        <v/>
      </c>
      <c r="U5053" s="127" t="str">
        <f>IFERROR(VLOOKUP(V5053,TRANSPORTE!$A$4:$B$99,2,0),"")</f>
        <v/>
      </c>
      <c r="Y5053" s="127" t="str">
        <f>IFERROR(VLOOKUP(V5053,TRANSPORTE!$A$4:$C$99,3,0),"")</f>
        <v/>
      </c>
      <c r="Z5053" s="127" t="str">
        <f>IFERROR(VLOOKUP(V5053,TRANSPORTE!$A$4:$D$99,4,0),"")</f>
        <v/>
      </c>
      <c r="AA5053" s="127" t="str">
        <f>IFERROR(VLOOKUP(V5053,TRANSPORTE!$A$4:$E$99,5,0),"")</f>
        <v/>
      </c>
      <c r="AB5053" s="127" t="str">
        <f t="shared" si="567"/>
        <v/>
      </c>
      <c r="AC5053" s="127" t="str">
        <f t="shared" si="566"/>
        <v/>
      </c>
      <c r="AE5053" s="132" t="str">
        <f t="shared" si="564"/>
        <v/>
      </c>
      <c r="AH5053" s="127" t="str">
        <f t="shared" si="563"/>
        <v/>
      </c>
    </row>
    <row r="5054" spans="2:34" x14ac:dyDescent="0.3">
      <c r="B5054" s="127" t="str">
        <f t="shared" si="561"/>
        <v/>
      </c>
      <c r="C5054" s="127" t="str">
        <f t="shared" si="562"/>
        <v/>
      </c>
      <c r="E5054" s="159"/>
      <c r="F5054" s="148" t="str">
        <f>IFERROR(VLOOKUP(CONCATENATE(G5054,E5054),LOTES!$A$6:$D$1002,4,0),"")</f>
        <v/>
      </c>
      <c r="H5054" s="136" t="str">
        <f>IFERROR(VLOOKUP(CONCATENATE(G5054,E5054),LOTES!$A$6:$F$1000,6,0),"")</f>
        <v/>
      </c>
      <c r="I5054" s="132" t="str">
        <f t="shared" si="565"/>
        <v/>
      </c>
      <c r="R5054" s="132" t="str">
        <f>IFERROR(VLOOKUP(Q5054,PROVEEDORES!$A$2:$B$100,2,0),"")</f>
        <v/>
      </c>
      <c r="U5054" s="127" t="str">
        <f>IFERROR(VLOOKUP(V5054,TRANSPORTE!$A$4:$B$99,2,0),"")</f>
        <v/>
      </c>
      <c r="Y5054" s="127" t="str">
        <f>IFERROR(VLOOKUP(V5054,TRANSPORTE!$A$4:$C$99,3,0),"")</f>
        <v/>
      </c>
      <c r="Z5054" s="127" t="str">
        <f>IFERROR(VLOOKUP(V5054,TRANSPORTE!$A$4:$D$99,4,0),"")</f>
        <v/>
      </c>
      <c r="AA5054" s="127" t="str">
        <f>IFERROR(VLOOKUP(V5054,TRANSPORTE!$A$4:$E$99,5,0),"")</f>
        <v/>
      </c>
      <c r="AB5054" s="127" t="str">
        <f t="shared" si="567"/>
        <v/>
      </c>
      <c r="AC5054" s="127" t="str">
        <f t="shared" si="566"/>
        <v/>
      </c>
      <c r="AE5054" s="132" t="str">
        <f t="shared" si="564"/>
        <v/>
      </c>
      <c r="AH5054" s="127" t="str">
        <f t="shared" si="563"/>
        <v/>
      </c>
    </row>
    <row r="5055" spans="2:34" x14ac:dyDescent="0.3">
      <c r="B5055" s="127" t="str">
        <f t="shared" ref="B5055:B5118" si="568">CONCATENATE(A5055,AB5055)</f>
        <v/>
      </c>
      <c r="C5055" s="127" t="str">
        <f t="shared" ref="C5055:C5118" si="569">CONCATENATE(N5055,I5055)</f>
        <v/>
      </c>
      <c r="E5055" s="159"/>
      <c r="F5055" s="148" t="str">
        <f>IFERROR(VLOOKUP(CONCATENATE(G5055,E5055),LOTES!$A$6:$D$1002,4,0),"")</f>
        <v/>
      </c>
      <c r="H5055" s="136" t="str">
        <f>IFERROR(VLOOKUP(CONCATENATE(G5055,E5055),LOTES!$A$6:$F$1000,6,0),"")</f>
        <v/>
      </c>
      <c r="I5055" s="132" t="str">
        <f t="shared" si="565"/>
        <v/>
      </c>
      <c r="R5055" s="132" t="str">
        <f>IFERROR(VLOOKUP(Q5055,PROVEEDORES!$A$2:$B$100,2,0),"")</f>
        <v/>
      </c>
      <c r="U5055" s="127" t="str">
        <f>IFERROR(VLOOKUP(V5055,TRANSPORTE!$A$4:$B$99,2,0),"")</f>
        <v/>
      </c>
      <c r="Y5055" s="127" t="str">
        <f>IFERROR(VLOOKUP(V5055,TRANSPORTE!$A$4:$C$99,3,0),"")</f>
        <v/>
      </c>
      <c r="Z5055" s="127" t="str">
        <f>IFERROR(VLOOKUP(V5055,TRANSPORTE!$A$4:$D$99,4,0),"")</f>
        <v/>
      </c>
      <c r="AA5055" s="127" t="str">
        <f>IFERROR(VLOOKUP(V5055,TRANSPORTE!$A$4:$E$99,5,0),"")</f>
        <v/>
      </c>
      <c r="AB5055" s="127" t="str">
        <f t="shared" si="567"/>
        <v/>
      </c>
      <c r="AC5055" s="127" t="str">
        <f t="shared" si="566"/>
        <v/>
      </c>
      <c r="AE5055" s="132" t="str">
        <f t="shared" si="564"/>
        <v/>
      </c>
      <c r="AH5055" s="127" t="str">
        <f t="shared" ref="AH5055:AH5118" si="570">CONCATENATE(N5055,F5055)</f>
        <v/>
      </c>
    </row>
    <row r="5056" spans="2:34" x14ac:dyDescent="0.3">
      <c r="B5056" s="127" t="str">
        <f t="shared" si="568"/>
        <v/>
      </c>
      <c r="C5056" s="127" t="str">
        <f t="shared" si="569"/>
        <v/>
      </c>
      <c r="E5056" s="159"/>
      <c r="F5056" s="148" t="str">
        <f>IFERROR(VLOOKUP(CONCATENATE(G5056,E5056),LOTES!$A$6:$D$1002,4,0),"")</f>
        <v/>
      </c>
      <c r="H5056" s="136" t="str">
        <f>IFERROR(VLOOKUP(CONCATENATE(G5056,E5056),LOTES!$A$6:$F$1000,6,0),"")</f>
        <v/>
      </c>
      <c r="I5056" s="132" t="str">
        <f t="shared" si="565"/>
        <v/>
      </c>
      <c r="R5056" s="132" t="str">
        <f>IFERROR(VLOOKUP(Q5056,PROVEEDORES!$A$2:$B$100,2,0),"")</f>
        <v/>
      </c>
      <c r="U5056" s="127" t="str">
        <f>IFERROR(VLOOKUP(V5056,TRANSPORTE!$A$4:$B$99,2,0),"")</f>
        <v/>
      </c>
      <c r="Y5056" s="127" t="str">
        <f>IFERROR(VLOOKUP(V5056,TRANSPORTE!$A$4:$C$99,3,0),"")</f>
        <v/>
      </c>
      <c r="Z5056" s="127" t="str">
        <f>IFERROR(VLOOKUP(V5056,TRANSPORTE!$A$4:$D$99,4,0),"")</f>
        <v/>
      </c>
      <c r="AA5056" s="127" t="str">
        <f>IFERROR(VLOOKUP(V5056,TRANSPORTE!$A$4:$E$99,5,0),"")</f>
        <v/>
      </c>
      <c r="AB5056" s="127" t="str">
        <f t="shared" si="567"/>
        <v/>
      </c>
      <c r="AC5056" s="127" t="str">
        <f t="shared" si="566"/>
        <v/>
      </c>
      <c r="AE5056" s="132" t="str">
        <f t="shared" si="564"/>
        <v/>
      </c>
      <c r="AH5056" s="127" t="str">
        <f t="shared" si="570"/>
        <v/>
      </c>
    </row>
    <row r="5057" spans="2:34" x14ac:dyDescent="0.3">
      <c r="B5057" s="127" t="str">
        <f t="shared" si="568"/>
        <v/>
      </c>
      <c r="C5057" s="127" t="str">
        <f t="shared" si="569"/>
        <v/>
      </c>
      <c r="E5057" s="159"/>
      <c r="F5057" s="148" t="str">
        <f>IFERROR(VLOOKUP(CONCATENATE(G5057,E5057),LOTES!$A$6:$D$1002,4,0),"")</f>
        <v/>
      </c>
      <c r="H5057" s="136" t="str">
        <f>IFERROR(VLOOKUP(CONCATENATE(G5057,E5057),LOTES!$A$6:$F$1000,6,0),"")</f>
        <v/>
      </c>
      <c r="I5057" s="132" t="str">
        <f t="shared" si="565"/>
        <v/>
      </c>
      <c r="R5057" s="132" t="str">
        <f>IFERROR(VLOOKUP(Q5057,PROVEEDORES!$A$2:$B$100,2,0),"")</f>
        <v/>
      </c>
      <c r="U5057" s="127" t="str">
        <f>IFERROR(VLOOKUP(V5057,TRANSPORTE!$A$4:$B$99,2,0),"")</f>
        <v/>
      </c>
      <c r="Y5057" s="127" t="str">
        <f>IFERROR(VLOOKUP(V5057,TRANSPORTE!$A$4:$C$99,3,0),"")</f>
        <v/>
      </c>
      <c r="Z5057" s="127" t="str">
        <f>IFERROR(VLOOKUP(V5057,TRANSPORTE!$A$4:$D$99,4,0),"")</f>
        <v/>
      </c>
      <c r="AA5057" s="127" t="str">
        <f>IFERROR(VLOOKUP(V5057,TRANSPORTE!$A$4:$E$99,5,0),"")</f>
        <v/>
      </c>
      <c r="AB5057" s="127" t="str">
        <f t="shared" si="567"/>
        <v/>
      </c>
      <c r="AC5057" s="127" t="str">
        <f t="shared" si="566"/>
        <v/>
      </c>
      <c r="AE5057" s="132" t="str">
        <f t="shared" si="564"/>
        <v/>
      </c>
      <c r="AH5057" s="127" t="str">
        <f t="shared" si="570"/>
        <v/>
      </c>
    </row>
    <row r="5058" spans="2:34" x14ac:dyDescent="0.3">
      <c r="B5058" s="127" t="str">
        <f t="shared" si="568"/>
        <v/>
      </c>
      <c r="C5058" s="127" t="str">
        <f t="shared" si="569"/>
        <v/>
      </c>
      <c r="E5058" s="159"/>
      <c r="F5058" s="148" t="str">
        <f>IFERROR(VLOOKUP(CONCATENATE(G5058,E5058),LOTES!$A$6:$D$1002,4,0),"")</f>
        <v/>
      </c>
      <c r="H5058" s="136" t="str">
        <f>IFERROR(VLOOKUP(CONCATENATE(G5058,E5058),LOTES!$A$6:$F$1000,6,0),"")</f>
        <v/>
      </c>
      <c r="I5058" s="132" t="str">
        <f t="shared" si="565"/>
        <v/>
      </c>
      <c r="R5058" s="132" t="str">
        <f>IFERROR(VLOOKUP(Q5058,PROVEEDORES!$A$2:$B$100,2,0),"")</f>
        <v/>
      </c>
      <c r="U5058" s="127" t="str">
        <f>IFERROR(VLOOKUP(V5058,TRANSPORTE!$A$4:$B$99,2,0),"")</f>
        <v/>
      </c>
      <c r="Y5058" s="127" t="str">
        <f>IFERROR(VLOOKUP(V5058,TRANSPORTE!$A$4:$C$99,3,0),"")</f>
        <v/>
      </c>
      <c r="Z5058" s="127" t="str">
        <f>IFERROR(VLOOKUP(V5058,TRANSPORTE!$A$4:$D$99,4,0),"")</f>
        <v/>
      </c>
      <c r="AA5058" s="127" t="str">
        <f>IFERROR(VLOOKUP(V5058,TRANSPORTE!$A$4:$E$99,5,0),"")</f>
        <v/>
      </c>
      <c r="AB5058" s="127" t="str">
        <f t="shared" si="567"/>
        <v/>
      </c>
      <c r="AC5058" s="127" t="str">
        <f t="shared" si="566"/>
        <v/>
      </c>
      <c r="AE5058" s="132" t="str">
        <f t="shared" ref="AE5058:AE5121" si="571">IF(N5058&lt;&gt;"",IF(N5058=N5057,AE5057,AE5057+1),"")</f>
        <v/>
      </c>
      <c r="AH5058" s="127" t="str">
        <f t="shared" si="570"/>
        <v/>
      </c>
    </row>
    <row r="5059" spans="2:34" x14ac:dyDescent="0.3">
      <c r="B5059" s="127" t="str">
        <f t="shared" si="568"/>
        <v/>
      </c>
      <c r="C5059" s="127" t="str">
        <f t="shared" si="569"/>
        <v/>
      </c>
      <c r="E5059" s="159"/>
      <c r="F5059" s="148" t="str">
        <f>IFERROR(VLOOKUP(CONCATENATE(G5059,E5059),LOTES!$A$6:$D$1002,4,0),"")</f>
        <v/>
      </c>
      <c r="H5059" s="136" t="str">
        <f>IFERROR(VLOOKUP(CONCATENATE(G5059,E5059),LOTES!$A$6:$F$1000,6,0),"")</f>
        <v/>
      </c>
      <c r="I5059" s="132" t="str">
        <f t="shared" si="565"/>
        <v/>
      </c>
      <c r="R5059" s="132" t="str">
        <f>IFERROR(VLOOKUP(Q5059,PROVEEDORES!$A$2:$B$100,2,0),"")</f>
        <v/>
      </c>
      <c r="U5059" s="127" t="str">
        <f>IFERROR(VLOOKUP(V5059,TRANSPORTE!$A$4:$B$99,2,0),"")</f>
        <v/>
      </c>
      <c r="Y5059" s="127" t="str">
        <f>IFERROR(VLOOKUP(V5059,TRANSPORTE!$A$4:$C$99,3,0),"")</f>
        <v/>
      </c>
      <c r="Z5059" s="127" t="str">
        <f>IFERROR(VLOOKUP(V5059,TRANSPORTE!$A$4:$D$99,4,0),"")</f>
        <v/>
      </c>
      <c r="AA5059" s="127" t="str">
        <f>IFERROR(VLOOKUP(V5059,TRANSPORTE!$A$4:$E$99,5,0),"")</f>
        <v/>
      </c>
      <c r="AB5059" s="127" t="str">
        <f t="shared" si="567"/>
        <v/>
      </c>
      <c r="AC5059" s="127" t="str">
        <f t="shared" si="566"/>
        <v/>
      </c>
      <c r="AE5059" s="132" t="str">
        <f t="shared" si="571"/>
        <v/>
      </c>
      <c r="AH5059" s="127" t="str">
        <f t="shared" si="570"/>
        <v/>
      </c>
    </row>
    <row r="5060" spans="2:34" x14ac:dyDescent="0.3">
      <c r="B5060" s="127" t="str">
        <f t="shared" si="568"/>
        <v/>
      </c>
      <c r="C5060" s="127" t="str">
        <f t="shared" si="569"/>
        <v/>
      </c>
      <c r="E5060" s="159"/>
      <c r="F5060" s="148" t="str">
        <f>IFERROR(VLOOKUP(CONCATENATE(G5060,E5060),LOTES!$A$6:$D$1002,4,0),"")</f>
        <v/>
      </c>
      <c r="H5060" s="136" t="str">
        <f>IFERROR(VLOOKUP(CONCATENATE(G5060,E5060),LOTES!$A$6:$F$1000,6,0),"")</f>
        <v/>
      </c>
      <c r="I5060" s="132" t="str">
        <f t="shared" si="565"/>
        <v/>
      </c>
      <c r="R5060" s="132" t="str">
        <f>IFERROR(VLOOKUP(Q5060,PROVEEDORES!$A$2:$B$100,2,0),"")</f>
        <v/>
      </c>
      <c r="U5060" s="127" t="str">
        <f>IFERROR(VLOOKUP(V5060,TRANSPORTE!$A$4:$B$99,2,0),"")</f>
        <v/>
      </c>
      <c r="Y5060" s="127" t="str">
        <f>IFERROR(VLOOKUP(V5060,TRANSPORTE!$A$4:$C$99,3,0),"")</f>
        <v/>
      </c>
      <c r="Z5060" s="127" t="str">
        <f>IFERROR(VLOOKUP(V5060,TRANSPORTE!$A$4:$D$99,4,0),"")</f>
        <v/>
      </c>
      <c r="AA5060" s="127" t="str">
        <f>IFERROR(VLOOKUP(V5060,TRANSPORTE!$A$4:$E$99,5,0),"")</f>
        <v/>
      </c>
      <c r="AB5060" s="127" t="str">
        <f t="shared" si="567"/>
        <v/>
      </c>
      <c r="AC5060" s="127" t="str">
        <f t="shared" si="566"/>
        <v/>
      </c>
      <c r="AE5060" s="132" t="str">
        <f t="shared" si="571"/>
        <v/>
      </c>
      <c r="AH5060" s="127" t="str">
        <f t="shared" si="570"/>
        <v/>
      </c>
    </row>
    <row r="5061" spans="2:34" x14ac:dyDescent="0.3">
      <c r="B5061" s="127" t="str">
        <f t="shared" si="568"/>
        <v/>
      </c>
      <c r="C5061" s="127" t="str">
        <f t="shared" si="569"/>
        <v/>
      </c>
      <c r="E5061" s="159"/>
      <c r="F5061" s="148" t="str">
        <f>IFERROR(VLOOKUP(CONCATENATE(G5061,E5061),LOTES!$A$6:$D$1002,4,0),"")</f>
        <v/>
      </c>
      <c r="H5061" s="136" t="str">
        <f>IFERROR(VLOOKUP(CONCATENATE(G5061,E5061),LOTES!$A$6:$F$1000,6,0),"")</f>
        <v/>
      </c>
      <c r="I5061" s="132" t="str">
        <f t="shared" si="565"/>
        <v/>
      </c>
      <c r="R5061" s="132" t="str">
        <f>IFERROR(VLOOKUP(Q5061,PROVEEDORES!$A$2:$B$100,2,0),"")</f>
        <v/>
      </c>
      <c r="U5061" s="127" t="str">
        <f>IFERROR(VLOOKUP(V5061,TRANSPORTE!$A$4:$B$99,2,0),"")</f>
        <v/>
      </c>
      <c r="Y5061" s="127" t="str">
        <f>IFERROR(VLOOKUP(V5061,TRANSPORTE!$A$4:$C$99,3,0),"")</f>
        <v/>
      </c>
      <c r="Z5061" s="127" t="str">
        <f>IFERROR(VLOOKUP(V5061,TRANSPORTE!$A$4:$D$99,4,0),"")</f>
        <v/>
      </c>
      <c r="AA5061" s="127" t="str">
        <f>IFERROR(VLOOKUP(V5061,TRANSPORTE!$A$4:$E$99,5,0),"")</f>
        <v/>
      </c>
      <c r="AB5061" s="127" t="str">
        <f t="shared" si="567"/>
        <v/>
      </c>
      <c r="AC5061" s="127" t="str">
        <f t="shared" si="566"/>
        <v/>
      </c>
      <c r="AE5061" s="132" t="str">
        <f t="shared" si="571"/>
        <v/>
      </c>
      <c r="AH5061" s="127" t="str">
        <f t="shared" si="570"/>
        <v/>
      </c>
    </row>
    <row r="5062" spans="2:34" x14ac:dyDescent="0.3">
      <c r="B5062" s="127" t="str">
        <f t="shared" si="568"/>
        <v/>
      </c>
      <c r="C5062" s="127" t="str">
        <f t="shared" si="569"/>
        <v/>
      </c>
      <c r="E5062" s="159"/>
      <c r="F5062" s="148" t="str">
        <f>IFERROR(VLOOKUP(CONCATENATE(G5062,E5062),LOTES!$A$6:$D$1002,4,0),"")</f>
        <v/>
      </c>
      <c r="H5062" s="136" t="str">
        <f>IFERROR(VLOOKUP(CONCATENATE(G5062,E5062),LOTES!$A$6:$F$1000,6,0),"")</f>
        <v/>
      </c>
      <c r="I5062" s="132" t="str">
        <f t="shared" ref="I5062:I5125" si="572">IF(E5062&lt;&gt;"",IFERROR(IF(N5062&lt;&gt;N5061,1,IF(E5062=E5061,I5061,I5061+1)),""),"")</f>
        <v/>
      </c>
      <c r="R5062" s="132" t="str">
        <f>IFERROR(VLOOKUP(Q5062,PROVEEDORES!$A$2:$B$100,2,0),"")</f>
        <v/>
      </c>
      <c r="U5062" s="127" t="str">
        <f>IFERROR(VLOOKUP(V5062,TRANSPORTE!$A$4:$B$99,2,0),"")</f>
        <v/>
      </c>
      <c r="Y5062" s="127" t="str">
        <f>IFERROR(VLOOKUP(V5062,TRANSPORTE!$A$4:$C$99,3,0),"")</f>
        <v/>
      </c>
      <c r="Z5062" s="127" t="str">
        <f>IFERROR(VLOOKUP(V5062,TRANSPORTE!$A$4:$D$99,4,0),"")</f>
        <v/>
      </c>
      <c r="AA5062" s="127" t="str">
        <f>IFERROR(VLOOKUP(V5062,TRANSPORTE!$A$4:$E$99,5,0),"")</f>
        <v/>
      </c>
      <c r="AB5062" s="127" t="str">
        <f t="shared" si="567"/>
        <v/>
      </c>
      <c r="AC5062" s="127" t="str">
        <f t="shared" ref="AC5062:AC5125" si="573">IF(N5062&lt;&gt;"",1,"")</f>
        <v/>
      </c>
      <c r="AE5062" s="132" t="str">
        <f t="shared" si="571"/>
        <v/>
      </c>
      <c r="AH5062" s="127" t="str">
        <f t="shared" si="570"/>
        <v/>
      </c>
    </row>
    <row r="5063" spans="2:34" x14ac:dyDescent="0.3">
      <c r="B5063" s="127" t="str">
        <f t="shared" si="568"/>
        <v/>
      </c>
      <c r="C5063" s="127" t="str">
        <f t="shared" si="569"/>
        <v/>
      </c>
      <c r="E5063" s="159"/>
      <c r="F5063" s="148" t="str">
        <f>IFERROR(VLOOKUP(CONCATENATE(G5063,E5063),LOTES!$A$6:$D$1002,4,0),"")</f>
        <v/>
      </c>
      <c r="H5063" s="136" t="str">
        <f>IFERROR(VLOOKUP(CONCATENATE(G5063,E5063),LOTES!$A$6:$F$1000,6,0),"")</f>
        <v/>
      </c>
      <c r="I5063" s="132" t="str">
        <f t="shared" si="572"/>
        <v/>
      </c>
      <c r="R5063" s="132" t="str">
        <f>IFERROR(VLOOKUP(Q5063,PROVEEDORES!$A$2:$B$100,2,0),"")</f>
        <v/>
      </c>
      <c r="U5063" s="127" t="str">
        <f>IFERROR(VLOOKUP(V5063,TRANSPORTE!$A$4:$B$99,2,0),"")</f>
        <v/>
      </c>
      <c r="Y5063" s="127" t="str">
        <f>IFERROR(VLOOKUP(V5063,TRANSPORTE!$A$4:$C$99,3,0),"")</f>
        <v/>
      </c>
      <c r="Z5063" s="127" t="str">
        <f>IFERROR(VLOOKUP(V5063,TRANSPORTE!$A$4:$D$99,4,0),"")</f>
        <v/>
      </c>
      <c r="AA5063" s="127" t="str">
        <f>IFERROR(VLOOKUP(V5063,TRANSPORTE!$A$4:$E$99,5,0),"")</f>
        <v/>
      </c>
      <c r="AB5063" s="127" t="str">
        <f t="shared" si="567"/>
        <v/>
      </c>
      <c r="AC5063" s="127" t="str">
        <f t="shared" si="573"/>
        <v/>
      </c>
      <c r="AE5063" s="132" t="str">
        <f t="shared" si="571"/>
        <v/>
      </c>
      <c r="AH5063" s="127" t="str">
        <f t="shared" si="570"/>
        <v/>
      </c>
    </row>
    <row r="5064" spans="2:34" x14ac:dyDescent="0.3">
      <c r="B5064" s="127" t="str">
        <f t="shared" si="568"/>
        <v/>
      </c>
      <c r="C5064" s="127" t="str">
        <f t="shared" si="569"/>
        <v/>
      </c>
      <c r="E5064" s="159"/>
      <c r="F5064" s="148" t="str">
        <f>IFERROR(VLOOKUP(CONCATENATE(G5064,E5064),LOTES!$A$6:$D$1002,4,0),"")</f>
        <v/>
      </c>
      <c r="H5064" s="136" t="str">
        <f>IFERROR(VLOOKUP(CONCATENATE(G5064,E5064),LOTES!$A$6:$F$1000,6,0),"")</f>
        <v/>
      </c>
      <c r="I5064" s="132" t="str">
        <f t="shared" si="572"/>
        <v/>
      </c>
      <c r="R5064" s="132" t="str">
        <f>IFERROR(VLOOKUP(Q5064,PROVEEDORES!$A$2:$B$100,2,0),"")</f>
        <v/>
      </c>
      <c r="U5064" s="127" t="str">
        <f>IFERROR(VLOOKUP(V5064,TRANSPORTE!$A$4:$B$99,2,0),"")</f>
        <v/>
      </c>
      <c r="Y5064" s="127" t="str">
        <f>IFERROR(VLOOKUP(V5064,TRANSPORTE!$A$4:$C$99,3,0),"")</f>
        <v/>
      </c>
      <c r="Z5064" s="127" t="str">
        <f>IFERROR(VLOOKUP(V5064,TRANSPORTE!$A$4:$D$99,4,0),"")</f>
        <v/>
      </c>
      <c r="AA5064" s="127" t="str">
        <f>IFERROR(VLOOKUP(V5064,TRANSPORTE!$A$4:$E$99,5,0),"")</f>
        <v/>
      </c>
      <c r="AB5064" s="127" t="str">
        <f t="shared" si="567"/>
        <v/>
      </c>
      <c r="AC5064" s="127" t="str">
        <f t="shared" si="573"/>
        <v/>
      </c>
      <c r="AE5064" s="132" t="str">
        <f t="shared" si="571"/>
        <v/>
      </c>
      <c r="AH5064" s="127" t="str">
        <f t="shared" si="570"/>
        <v/>
      </c>
    </row>
    <row r="5065" spans="2:34" x14ac:dyDescent="0.3">
      <c r="B5065" s="127" t="str">
        <f t="shared" si="568"/>
        <v/>
      </c>
      <c r="C5065" s="127" t="str">
        <f t="shared" si="569"/>
        <v/>
      </c>
      <c r="E5065" s="159"/>
      <c r="F5065" s="148" t="str">
        <f>IFERROR(VLOOKUP(CONCATENATE(G5065,E5065),LOTES!$A$6:$D$1002,4,0),"")</f>
        <v/>
      </c>
      <c r="H5065" s="136" t="str">
        <f>IFERROR(VLOOKUP(CONCATENATE(G5065,E5065),LOTES!$A$6:$F$1000,6,0),"")</f>
        <v/>
      </c>
      <c r="I5065" s="132" t="str">
        <f t="shared" si="572"/>
        <v/>
      </c>
      <c r="R5065" s="132" t="str">
        <f>IFERROR(VLOOKUP(Q5065,PROVEEDORES!$A$2:$B$100,2,0),"")</f>
        <v/>
      </c>
      <c r="U5065" s="127" t="str">
        <f>IFERROR(VLOOKUP(V5065,TRANSPORTE!$A$4:$B$99,2,0),"")</f>
        <v/>
      </c>
      <c r="Y5065" s="127" t="str">
        <f>IFERROR(VLOOKUP(V5065,TRANSPORTE!$A$4:$C$99,3,0),"")</f>
        <v/>
      </c>
      <c r="Z5065" s="127" t="str">
        <f>IFERROR(VLOOKUP(V5065,TRANSPORTE!$A$4:$D$99,4,0),"")</f>
        <v/>
      </c>
      <c r="AA5065" s="127" t="str">
        <f>IFERROR(VLOOKUP(V5065,TRANSPORTE!$A$4:$E$99,5,0),"")</f>
        <v/>
      </c>
      <c r="AB5065" s="127" t="str">
        <f t="shared" si="567"/>
        <v/>
      </c>
      <c r="AC5065" s="127" t="str">
        <f t="shared" si="573"/>
        <v/>
      </c>
      <c r="AE5065" s="132" t="str">
        <f t="shared" si="571"/>
        <v/>
      </c>
      <c r="AH5065" s="127" t="str">
        <f t="shared" si="570"/>
        <v/>
      </c>
    </row>
    <row r="5066" spans="2:34" x14ac:dyDescent="0.3">
      <c r="B5066" s="127" t="str">
        <f t="shared" si="568"/>
        <v/>
      </c>
      <c r="C5066" s="127" t="str">
        <f t="shared" si="569"/>
        <v/>
      </c>
      <c r="E5066" s="159"/>
      <c r="F5066" s="148" t="str">
        <f>IFERROR(VLOOKUP(CONCATENATE(G5066,E5066),LOTES!$A$6:$D$1002,4,0),"")</f>
        <v/>
      </c>
      <c r="H5066" s="136" t="str">
        <f>IFERROR(VLOOKUP(CONCATENATE(G5066,E5066),LOTES!$A$6:$F$1000,6,0),"")</f>
        <v/>
      </c>
      <c r="I5066" s="132" t="str">
        <f t="shared" si="572"/>
        <v/>
      </c>
      <c r="R5066" s="132" t="str">
        <f>IFERROR(VLOOKUP(Q5066,PROVEEDORES!$A$2:$B$100,2,0),"")</f>
        <v/>
      </c>
      <c r="U5066" s="127" t="str">
        <f>IFERROR(VLOOKUP(V5066,TRANSPORTE!$A$4:$B$99,2,0),"")</f>
        <v/>
      </c>
      <c r="Y5066" s="127" t="str">
        <f>IFERROR(VLOOKUP(V5066,TRANSPORTE!$A$4:$C$99,3,0),"")</f>
        <v/>
      </c>
      <c r="Z5066" s="127" t="str">
        <f>IFERROR(VLOOKUP(V5066,TRANSPORTE!$A$4:$D$99,4,0),"")</f>
        <v/>
      </c>
      <c r="AA5066" s="127" t="str">
        <f>IFERROR(VLOOKUP(V5066,TRANSPORTE!$A$4:$E$99,5,0),"")</f>
        <v/>
      </c>
      <c r="AB5066" s="127" t="str">
        <f t="shared" si="567"/>
        <v/>
      </c>
      <c r="AC5066" s="127" t="str">
        <f t="shared" si="573"/>
        <v/>
      </c>
      <c r="AE5066" s="132" t="str">
        <f t="shared" si="571"/>
        <v/>
      </c>
      <c r="AH5066" s="127" t="str">
        <f t="shared" si="570"/>
        <v/>
      </c>
    </row>
    <row r="5067" spans="2:34" x14ac:dyDescent="0.3">
      <c r="B5067" s="127" t="str">
        <f t="shared" si="568"/>
        <v/>
      </c>
      <c r="C5067" s="127" t="str">
        <f t="shared" si="569"/>
        <v/>
      </c>
      <c r="E5067" s="159"/>
      <c r="F5067" s="148" t="str">
        <f>IFERROR(VLOOKUP(CONCATENATE(G5067,E5067),LOTES!$A$6:$D$1002,4,0),"")</f>
        <v/>
      </c>
      <c r="H5067" s="136" t="str">
        <f>IFERROR(VLOOKUP(CONCATENATE(G5067,E5067),LOTES!$A$6:$F$1000,6,0),"")</f>
        <v/>
      </c>
      <c r="I5067" s="132" t="str">
        <f t="shared" si="572"/>
        <v/>
      </c>
      <c r="R5067" s="132" t="str">
        <f>IFERROR(VLOOKUP(Q5067,PROVEEDORES!$A$2:$B$100,2,0),"")</f>
        <v/>
      </c>
      <c r="U5067" s="127" t="str">
        <f>IFERROR(VLOOKUP(V5067,TRANSPORTE!$A$4:$B$99,2,0),"")</f>
        <v/>
      </c>
      <c r="Y5067" s="127" t="str">
        <f>IFERROR(VLOOKUP(V5067,TRANSPORTE!$A$4:$C$99,3,0),"")</f>
        <v/>
      </c>
      <c r="Z5067" s="127" t="str">
        <f>IFERROR(VLOOKUP(V5067,TRANSPORTE!$A$4:$D$99,4,0),"")</f>
        <v/>
      </c>
      <c r="AA5067" s="127" t="str">
        <f>IFERROR(VLOOKUP(V5067,TRANSPORTE!$A$4:$E$99,5,0),"")</f>
        <v/>
      </c>
      <c r="AB5067" s="127" t="str">
        <f t="shared" ref="AB5067:AB5130" si="574">IF(N5067&lt;&gt;"",IF(A5067&lt;&gt;A5066,1,IF(N5067=N5066,AB5066,AB5066+1)),"")</f>
        <v/>
      </c>
      <c r="AC5067" s="127" t="str">
        <f t="shared" si="573"/>
        <v/>
      </c>
      <c r="AE5067" s="132" t="str">
        <f t="shared" si="571"/>
        <v/>
      </c>
      <c r="AH5067" s="127" t="str">
        <f t="shared" si="570"/>
        <v/>
      </c>
    </row>
    <row r="5068" spans="2:34" x14ac:dyDescent="0.3">
      <c r="B5068" s="127" t="str">
        <f t="shared" si="568"/>
        <v/>
      </c>
      <c r="C5068" s="127" t="str">
        <f t="shared" si="569"/>
        <v/>
      </c>
      <c r="E5068" s="159"/>
      <c r="F5068" s="148" t="str">
        <f>IFERROR(VLOOKUP(CONCATENATE(G5068,E5068),LOTES!$A$6:$D$1002,4,0),"")</f>
        <v/>
      </c>
      <c r="H5068" s="136" t="str">
        <f>IFERROR(VLOOKUP(CONCATENATE(G5068,E5068),LOTES!$A$6:$F$1000,6,0),"")</f>
        <v/>
      </c>
      <c r="I5068" s="132" t="str">
        <f t="shared" si="572"/>
        <v/>
      </c>
      <c r="R5068" s="132" t="str">
        <f>IFERROR(VLOOKUP(Q5068,PROVEEDORES!$A$2:$B$100,2,0),"")</f>
        <v/>
      </c>
      <c r="U5068" s="127" t="str">
        <f>IFERROR(VLOOKUP(V5068,TRANSPORTE!$A$4:$B$99,2,0),"")</f>
        <v/>
      </c>
      <c r="Y5068" s="127" t="str">
        <f>IFERROR(VLOOKUP(V5068,TRANSPORTE!$A$4:$C$99,3,0),"")</f>
        <v/>
      </c>
      <c r="Z5068" s="127" t="str">
        <f>IFERROR(VLOOKUP(V5068,TRANSPORTE!$A$4:$D$99,4,0),"")</f>
        <v/>
      </c>
      <c r="AA5068" s="127" t="str">
        <f>IFERROR(VLOOKUP(V5068,TRANSPORTE!$A$4:$E$99,5,0),"")</f>
        <v/>
      </c>
      <c r="AB5068" s="127" t="str">
        <f t="shared" si="574"/>
        <v/>
      </c>
      <c r="AC5068" s="127" t="str">
        <f t="shared" si="573"/>
        <v/>
      </c>
      <c r="AE5068" s="132" t="str">
        <f t="shared" si="571"/>
        <v/>
      </c>
      <c r="AH5068" s="127" t="str">
        <f t="shared" si="570"/>
        <v/>
      </c>
    </row>
    <row r="5069" spans="2:34" x14ac:dyDescent="0.3">
      <c r="B5069" s="127" t="str">
        <f t="shared" si="568"/>
        <v/>
      </c>
      <c r="C5069" s="127" t="str">
        <f t="shared" si="569"/>
        <v/>
      </c>
      <c r="E5069" s="159"/>
      <c r="F5069" s="148" t="str">
        <f>IFERROR(VLOOKUP(CONCATENATE(G5069,E5069),LOTES!$A$6:$D$1002,4,0),"")</f>
        <v/>
      </c>
      <c r="H5069" s="136" t="str">
        <f>IFERROR(VLOOKUP(CONCATENATE(G5069,E5069),LOTES!$A$6:$F$1000,6,0),"")</f>
        <v/>
      </c>
      <c r="I5069" s="132" t="str">
        <f t="shared" si="572"/>
        <v/>
      </c>
      <c r="R5069" s="132" t="str">
        <f>IFERROR(VLOOKUP(Q5069,PROVEEDORES!$A$2:$B$100,2,0),"")</f>
        <v/>
      </c>
      <c r="U5069" s="127" t="str">
        <f>IFERROR(VLOOKUP(V5069,TRANSPORTE!$A$4:$B$99,2,0),"")</f>
        <v/>
      </c>
      <c r="Y5069" s="127" t="str">
        <f>IFERROR(VLOOKUP(V5069,TRANSPORTE!$A$4:$C$99,3,0),"")</f>
        <v/>
      </c>
      <c r="Z5069" s="127" t="str">
        <f>IFERROR(VLOOKUP(V5069,TRANSPORTE!$A$4:$D$99,4,0),"")</f>
        <v/>
      </c>
      <c r="AA5069" s="127" t="str">
        <f>IFERROR(VLOOKUP(V5069,TRANSPORTE!$A$4:$E$99,5,0),"")</f>
        <v/>
      </c>
      <c r="AB5069" s="127" t="str">
        <f t="shared" si="574"/>
        <v/>
      </c>
      <c r="AC5069" s="127" t="str">
        <f t="shared" si="573"/>
        <v/>
      </c>
      <c r="AE5069" s="132" t="str">
        <f t="shared" si="571"/>
        <v/>
      </c>
      <c r="AH5069" s="127" t="str">
        <f t="shared" si="570"/>
        <v/>
      </c>
    </row>
    <row r="5070" spans="2:34" x14ac:dyDescent="0.3">
      <c r="B5070" s="127" t="str">
        <f t="shared" si="568"/>
        <v/>
      </c>
      <c r="C5070" s="127" t="str">
        <f t="shared" si="569"/>
        <v/>
      </c>
      <c r="E5070" s="159"/>
      <c r="F5070" s="148" t="str">
        <f>IFERROR(VLOOKUP(CONCATENATE(G5070,E5070),LOTES!$A$6:$D$1002,4,0),"")</f>
        <v/>
      </c>
      <c r="H5070" s="136" t="str">
        <f>IFERROR(VLOOKUP(CONCATENATE(G5070,E5070),LOTES!$A$6:$F$1000,6,0),"")</f>
        <v/>
      </c>
      <c r="I5070" s="132" t="str">
        <f t="shared" si="572"/>
        <v/>
      </c>
      <c r="R5070" s="132" t="str">
        <f>IFERROR(VLOOKUP(Q5070,PROVEEDORES!$A$2:$B$100,2,0),"")</f>
        <v/>
      </c>
      <c r="U5070" s="127" t="str">
        <f>IFERROR(VLOOKUP(V5070,TRANSPORTE!$A$4:$B$99,2,0),"")</f>
        <v/>
      </c>
      <c r="Y5070" s="127" t="str">
        <f>IFERROR(VLOOKUP(V5070,TRANSPORTE!$A$4:$C$99,3,0),"")</f>
        <v/>
      </c>
      <c r="Z5070" s="127" t="str">
        <f>IFERROR(VLOOKUP(V5070,TRANSPORTE!$A$4:$D$99,4,0),"")</f>
        <v/>
      </c>
      <c r="AA5070" s="127" t="str">
        <f>IFERROR(VLOOKUP(V5070,TRANSPORTE!$A$4:$E$99,5,0),"")</f>
        <v/>
      </c>
      <c r="AB5070" s="127" t="str">
        <f t="shared" si="574"/>
        <v/>
      </c>
      <c r="AC5070" s="127" t="str">
        <f t="shared" si="573"/>
        <v/>
      </c>
      <c r="AE5070" s="132" t="str">
        <f t="shared" si="571"/>
        <v/>
      </c>
      <c r="AH5070" s="127" t="str">
        <f t="shared" si="570"/>
        <v/>
      </c>
    </row>
    <row r="5071" spans="2:34" x14ac:dyDescent="0.3">
      <c r="B5071" s="127" t="str">
        <f t="shared" si="568"/>
        <v/>
      </c>
      <c r="C5071" s="127" t="str">
        <f t="shared" si="569"/>
        <v/>
      </c>
      <c r="E5071" s="159"/>
      <c r="F5071" s="148" t="str">
        <f>IFERROR(VLOOKUP(CONCATENATE(G5071,E5071),LOTES!$A$6:$D$1002,4,0),"")</f>
        <v/>
      </c>
      <c r="H5071" s="136" t="str">
        <f>IFERROR(VLOOKUP(CONCATENATE(G5071,E5071),LOTES!$A$6:$F$1000,6,0),"")</f>
        <v/>
      </c>
      <c r="I5071" s="132" t="str">
        <f t="shared" si="572"/>
        <v/>
      </c>
      <c r="R5071" s="132" t="str">
        <f>IFERROR(VLOOKUP(Q5071,PROVEEDORES!$A$2:$B$100,2,0),"")</f>
        <v/>
      </c>
      <c r="U5071" s="127" t="str">
        <f>IFERROR(VLOOKUP(V5071,TRANSPORTE!$A$4:$B$99,2,0),"")</f>
        <v/>
      </c>
      <c r="Y5071" s="127" t="str">
        <f>IFERROR(VLOOKUP(V5071,TRANSPORTE!$A$4:$C$99,3,0),"")</f>
        <v/>
      </c>
      <c r="Z5071" s="127" t="str">
        <f>IFERROR(VLOOKUP(V5071,TRANSPORTE!$A$4:$D$99,4,0),"")</f>
        <v/>
      </c>
      <c r="AA5071" s="127" t="str">
        <f>IFERROR(VLOOKUP(V5071,TRANSPORTE!$A$4:$E$99,5,0),"")</f>
        <v/>
      </c>
      <c r="AB5071" s="127" t="str">
        <f t="shared" si="574"/>
        <v/>
      </c>
      <c r="AC5071" s="127" t="str">
        <f t="shared" si="573"/>
        <v/>
      </c>
      <c r="AE5071" s="132" t="str">
        <f t="shared" si="571"/>
        <v/>
      </c>
      <c r="AH5071" s="127" t="str">
        <f t="shared" si="570"/>
        <v/>
      </c>
    </row>
    <row r="5072" spans="2:34" x14ac:dyDescent="0.3">
      <c r="B5072" s="127" t="str">
        <f t="shared" si="568"/>
        <v/>
      </c>
      <c r="C5072" s="127" t="str">
        <f t="shared" si="569"/>
        <v/>
      </c>
      <c r="E5072" s="159"/>
      <c r="F5072" s="148" t="str">
        <f>IFERROR(VLOOKUP(CONCATENATE(G5072,E5072),LOTES!$A$6:$D$1002,4,0),"")</f>
        <v/>
      </c>
      <c r="H5072" s="136" t="str">
        <f>IFERROR(VLOOKUP(CONCATENATE(G5072,E5072),LOTES!$A$6:$F$1000,6,0),"")</f>
        <v/>
      </c>
      <c r="I5072" s="132" t="str">
        <f t="shared" si="572"/>
        <v/>
      </c>
      <c r="R5072" s="132" t="str">
        <f>IFERROR(VLOOKUP(Q5072,PROVEEDORES!$A$2:$B$100,2,0),"")</f>
        <v/>
      </c>
      <c r="U5072" s="127" t="str">
        <f>IFERROR(VLOOKUP(V5072,TRANSPORTE!$A$4:$B$99,2,0),"")</f>
        <v/>
      </c>
      <c r="Y5072" s="127" t="str">
        <f>IFERROR(VLOOKUP(V5072,TRANSPORTE!$A$4:$C$99,3,0),"")</f>
        <v/>
      </c>
      <c r="Z5072" s="127" t="str">
        <f>IFERROR(VLOOKUP(V5072,TRANSPORTE!$A$4:$D$99,4,0),"")</f>
        <v/>
      </c>
      <c r="AA5072" s="127" t="str">
        <f>IFERROR(VLOOKUP(V5072,TRANSPORTE!$A$4:$E$99,5,0),"")</f>
        <v/>
      </c>
      <c r="AB5072" s="127" t="str">
        <f t="shared" si="574"/>
        <v/>
      </c>
      <c r="AC5072" s="127" t="str">
        <f t="shared" si="573"/>
        <v/>
      </c>
      <c r="AE5072" s="132" t="str">
        <f t="shared" si="571"/>
        <v/>
      </c>
      <c r="AH5072" s="127" t="str">
        <f t="shared" si="570"/>
        <v/>
      </c>
    </row>
    <row r="5073" spans="2:34" x14ac:dyDescent="0.3">
      <c r="B5073" s="127" t="str">
        <f t="shared" si="568"/>
        <v/>
      </c>
      <c r="C5073" s="127" t="str">
        <f t="shared" si="569"/>
        <v/>
      </c>
      <c r="E5073" s="159"/>
      <c r="F5073" s="148" t="str">
        <f>IFERROR(VLOOKUP(CONCATENATE(G5073,E5073),LOTES!$A$6:$D$1002,4,0),"")</f>
        <v/>
      </c>
      <c r="H5073" s="136" t="str">
        <f>IFERROR(VLOOKUP(CONCATENATE(G5073,E5073),LOTES!$A$6:$F$1000,6,0),"")</f>
        <v/>
      </c>
      <c r="I5073" s="132" t="str">
        <f t="shared" si="572"/>
        <v/>
      </c>
      <c r="R5073" s="132" t="str">
        <f>IFERROR(VLOOKUP(Q5073,PROVEEDORES!$A$2:$B$100,2,0),"")</f>
        <v/>
      </c>
      <c r="U5073" s="127" t="str">
        <f>IFERROR(VLOOKUP(V5073,TRANSPORTE!$A$4:$B$99,2,0),"")</f>
        <v/>
      </c>
      <c r="Y5073" s="127" t="str">
        <f>IFERROR(VLOOKUP(V5073,TRANSPORTE!$A$4:$C$99,3,0),"")</f>
        <v/>
      </c>
      <c r="Z5073" s="127" t="str">
        <f>IFERROR(VLOOKUP(V5073,TRANSPORTE!$A$4:$D$99,4,0),"")</f>
        <v/>
      </c>
      <c r="AA5073" s="127" t="str">
        <f>IFERROR(VLOOKUP(V5073,TRANSPORTE!$A$4:$E$99,5,0),"")</f>
        <v/>
      </c>
      <c r="AB5073" s="127" t="str">
        <f t="shared" si="574"/>
        <v/>
      </c>
      <c r="AC5073" s="127" t="str">
        <f t="shared" si="573"/>
        <v/>
      </c>
      <c r="AE5073" s="132" t="str">
        <f t="shared" si="571"/>
        <v/>
      </c>
      <c r="AH5073" s="127" t="str">
        <f t="shared" si="570"/>
        <v/>
      </c>
    </row>
    <row r="5074" spans="2:34" x14ac:dyDescent="0.3">
      <c r="B5074" s="127" t="str">
        <f t="shared" si="568"/>
        <v/>
      </c>
      <c r="C5074" s="127" t="str">
        <f t="shared" si="569"/>
        <v/>
      </c>
      <c r="E5074" s="159"/>
      <c r="F5074" s="148" t="str">
        <f>IFERROR(VLOOKUP(CONCATENATE(G5074,E5074),LOTES!$A$6:$D$1002,4,0),"")</f>
        <v/>
      </c>
      <c r="H5074" s="136" t="str">
        <f>IFERROR(VLOOKUP(CONCATENATE(G5074,E5074),LOTES!$A$6:$F$1000,6,0),"")</f>
        <v/>
      </c>
      <c r="I5074" s="132" t="str">
        <f t="shared" si="572"/>
        <v/>
      </c>
      <c r="R5074" s="132" t="str">
        <f>IFERROR(VLOOKUP(Q5074,PROVEEDORES!$A$2:$B$100,2,0),"")</f>
        <v/>
      </c>
      <c r="U5074" s="127" t="str">
        <f>IFERROR(VLOOKUP(V5074,TRANSPORTE!$A$4:$B$99,2,0),"")</f>
        <v/>
      </c>
      <c r="Y5074" s="127" t="str">
        <f>IFERROR(VLOOKUP(V5074,TRANSPORTE!$A$4:$C$99,3,0),"")</f>
        <v/>
      </c>
      <c r="Z5074" s="127" t="str">
        <f>IFERROR(VLOOKUP(V5074,TRANSPORTE!$A$4:$D$99,4,0),"")</f>
        <v/>
      </c>
      <c r="AA5074" s="127" t="str">
        <f>IFERROR(VLOOKUP(V5074,TRANSPORTE!$A$4:$E$99,5,0),"")</f>
        <v/>
      </c>
      <c r="AB5074" s="127" t="str">
        <f t="shared" si="574"/>
        <v/>
      </c>
      <c r="AC5074" s="127" t="str">
        <f t="shared" si="573"/>
        <v/>
      </c>
      <c r="AE5074" s="132" t="str">
        <f t="shared" si="571"/>
        <v/>
      </c>
      <c r="AH5074" s="127" t="str">
        <f t="shared" si="570"/>
        <v/>
      </c>
    </row>
    <row r="5075" spans="2:34" x14ac:dyDescent="0.3">
      <c r="B5075" s="127" t="str">
        <f t="shared" si="568"/>
        <v/>
      </c>
      <c r="C5075" s="127" t="str">
        <f t="shared" si="569"/>
        <v/>
      </c>
      <c r="E5075" s="159"/>
      <c r="F5075" s="148" t="str">
        <f>IFERROR(VLOOKUP(CONCATENATE(G5075,E5075),LOTES!$A$6:$D$1002,4,0),"")</f>
        <v/>
      </c>
      <c r="H5075" s="136" t="str">
        <f>IFERROR(VLOOKUP(CONCATENATE(G5075,E5075),LOTES!$A$6:$F$1000,6,0),"")</f>
        <v/>
      </c>
      <c r="I5075" s="132" t="str">
        <f t="shared" si="572"/>
        <v/>
      </c>
      <c r="R5075" s="132" t="str">
        <f>IFERROR(VLOOKUP(Q5075,PROVEEDORES!$A$2:$B$100,2,0),"")</f>
        <v/>
      </c>
      <c r="U5075" s="127" t="str">
        <f>IFERROR(VLOOKUP(V5075,TRANSPORTE!$A$4:$B$99,2,0),"")</f>
        <v/>
      </c>
      <c r="Y5075" s="127" t="str">
        <f>IFERROR(VLOOKUP(V5075,TRANSPORTE!$A$4:$C$99,3,0),"")</f>
        <v/>
      </c>
      <c r="Z5075" s="127" t="str">
        <f>IFERROR(VLOOKUP(V5075,TRANSPORTE!$A$4:$D$99,4,0),"")</f>
        <v/>
      </c>
      <c r="AA5075" s="127" t="str">
        <f>IFERROR(VLOOKUP(V5075,TRANSPORTE!$A$4:$E$99,5,0),"")</f>
        <v/>
      </c>
      <c r="AB5075" s="127" t="str">
        <f t="shared" si="574"/>
        <v/>
      </c>
      <c r="AC5075" s="127" t="str">
        <f t="shared" si="573"/>
        <v/>
      </c>
      <c r="AE5075" s="132" t="str">
        <f t="shared" si="571"/>
        <v/>
      </c>
      <c r="AH5075" s="127" t="str">
        <f t="shared" si="570"/>
        <v/>
      </c>
    </row>
    <row r="5076" spans="2:34" x14ac:dyDescent="0.3">
      <c r="B5076" s="127" t="str">
        <f t="shared" si="568"/>
        <v/>
      </c>
      <c r="C5076" s="127" t="str">
        <f t="shared" si="569"/>
        <v/>
      </c>
      <c r="E5076" s="159"/>
      <c r="F5076" s="148" t="str">
        <f>IFERROR(VLOOKUP(CONCATENATE(G5076,E5076),LOTES!$A$6:$D$1002,4,0),"")</f>
        <v/>
      </c>
      <c r="H5076" s="136" t="str">
        <f>IFERROR(VLOOKUP(CONCATENATE(G5076,E5076),LOTES!$A$6:$F$1000,6,0),"")</f>
        <v/>
      </c>
      <c r="I5076" s="132" t="str">
        <f t="shared" si="572"/>
        <v/>
      </c>
      <c r="R5076" s="132" t="str">
        <f>IFERROR(VLOOKUP(Q5076,PROVEEDORES!$A$2:$B$100,2,0),"")</f>
        <v/>
      </c>
      <c r="U5076" s="127" t="str">
        <f>IFERROR(VLOOKUP(V5076,TRANSPORTE!$A$4:$B$99,2,0),"")</f>
        <v/>
      </c>
      <c r="Y5076" s="127" t="str">
        <f>IFERROR(VLOOKUP(V5076,TRANSPORTE!$A$4:$C$99,3,0),"")</f>
        <v/>
      </c>
      <c r="Z5076" s="127" t="str">
        <f>IFERROR(VLOOKUP(V5076,TRANSPORTE!$A$4:$D$99,4,0),"")</f>
        <v/>
      </c>
      <c r="AA5076" s="127" t="str">
        <f>IFERROR(VLOOKUP(V5076,TRANSPORTE!$A$4:$E$99,5,0),"")</f>
        <v/>
      </c>
      <c r="AB5076" s="127" t="str">
        <f t="shared" si="574"/>
        <v/>
      </c>
      <c r="AC5076" s="127" t="str">
        <f t="shared" si="573"/>
        <v/>
      </c>
      <c r="AE5076" s="132" t="str">
        <f t="shared" si="571"/>
        <v/>
      </c>
      <c r="AH5076" s="127" t="str">
        <f t="shared" si="570"/>
        <v/>
      </c>
    </row>
    <row r="5077" spans="2:34" x14ac:dyDescent="0.3">
      <c r="B5077" s="127" t="str">
        <f t="shared" si="568"/>
        <v/>
      </c>
      <c r="C5077" s="127" t="str">
        <f t="shared" si="569"/>
        <v/>
      </c>
      <c r="E5077" s="159"/>
      <c r="F5077" s="148" t="str">
        <f>IFERROR(VLOOKUP(CONCATENATE(G5077,E5077),LOTES!$A$6:$D$1002,4,0),"")</f>
        <v/>
      </c>
      <c r="H5077" s="136" t="str">
        <f>IFERROR(VLOOKUP(CONCATENATE(G5077,E5077),LOTES!$A$6:$F$1000,6,0),"")</f>
        <v/>
      </c>
      <c r="I5077" s="132" t="str">
        <f t="shared" si="572"/>
        <v/>
      </c>
      <c r="R5077" s="132" t="str">
        <f>IFERROR(VLOOKUP(Q5077,PROVEEDORES!$A$2:$B$100,2,0),"")</f>
        <v/>
      </c>
      <c r="U5077" s="127" t="str">
        <f>IFERROR(VLOOKUP(V5077,TRANSPORTE!$A$4:$B$99,2,0),"")</f>
        <v/>
      </c>
      <c r="Y5077" s="127" t="str">
        <f>IFERROR(VLOOKUP(V5077,TRANSPORTE!$A$4:$C$99,3,0),"")</f>
        <v/>
      </c>
      <c r="Z5077" s="127" t="str">
        <f>IFERROR(VLOOKUP(V5077,TRANSPORTE!$A$4:$D$99,4,0),"")</f>
        <v/>
      </c>
      <c r="AA5077" s="127" t="str">
        <f>IFERROR(VLOOKUP(V5077,TRANSPORTE!$A$4:$E$99,5,0),"")</f>
        <v/>
      </c>
      <c r="AB5077" s="127" t="str">
        <f t="shared" si="574"/>
        <v/>
      </c>
      <c r="AC5077" s="127" t="str">
        <f t="shared" si="573"/>
        <v/>
      </c>
      <c r="AE5077" s="132" t="str">
        <f t="shared" si="571"/>
        <v/>
      </c>
      <c r="AH5077" s="127" t="str">
        <f t="shared" si="570"/>
        <v/>
      </c>
    </row>
    <row r="5078" spans="2:34" x14ac:dyDescent="0.3">
      <c r="B5078" s="127" t="str">
        <f t="shared" si="568"/>
        <v/>
      </c>
      <c r="C5078" s="127" t="str">
        <f t="shared" si="569"/>
        <v/>
      </c>
      <c r="E5078" s="159"/>
      <c r="F5078" s="148" t="str">
        <f>IFERROR(VLOOKUP(CONCATENATE(G5078,E5078),LOTES!$A$6:$D$1002,4,0),"")</f>
        <v/>
      </c>
      <c r="H5078" s="136" t="str">
        <f>IFERROR(VLOOKUP(CONCATENATE(G5078,E5078),LOTES!$A$6:$F$1000,6,0),"")</f>
        <v/>
      </c>
      <c r="I5078" s="132" t="str">
        <f t="shared" si="572"/>
        <v/>
      </c>
      <c r="R5078" s="132" t="str">
        <f>IFERROR(VLOOKUP(Q5078,PROVEEDORES!$A$2:$B$100,2,0),"")</f>
        <v/>
      </c>
      <c r="U5078" s="127" t="str">
        <f>IFERROR(VLOOKUP(V5078,TRANSPORTE!$A$4:$B$99,2,0),"")</f>
        <v/>
      </c>
      <c r="Y5078" s="127" t="str">
        <f>IFERROR(VLOOKUP(V5078,TRANSPORTE!$A$4:$C$99,3,0),"")</f>
        <v/>
      </c>
      <c r="Z5078" s="127" t="str">
        <f>IFERROR(VLOOKUP(V5078,TRANSPORTE!$A$4:$D$99,4,0),"")</f>
        <v/>
      </c>
      <c r="AA5078" s="127" t="str">
        <f>IFERROR(VLOOKUP(V5078,TRANSPORTE!$A$4:$E$99,5,0),"")</f>
        <v/>
      </c>
      <c r="AB5078" s="127" t="str">
        <f t="shared" si="574"/>
        <v/>
      </c>
      <c r="AC5078" s="127" t="str">
        <f t="shared" si="573"/>
        <v/>
      </c>
      <c r="AE5078" s="132" t="str">
        <f t="shared" si="571"/>
        <v/>
      </c>
      <c r="AH5078" s="127" t="str">
        <f t="shared" si="570"/>
        <v/>
      </c>
    </row>
    <row r="5079" spans="2:34" x14ac:dyDescent="0.3">
      <c r="B5079" s="127" t="str">
        <f t="shared" si="568"/>
        <v/>
      </c>
      <c r="C5079" s="127" t="str">
        <f t="shared" si="569"/>
        <v/>
      </c>
      <c r="E5079" s="159"/>
      <c r="F5079" s="148" t="str">
        <f>IFERROR(VLOOKUP(CONCATENATE(G5079,E5079),LOTES!$A$6:$D$1002,4,0),"")</f>
        <v/>
      </c>
      <c r="H5079" s="136" t="str">
        <f>IFERROR(VLOOKUP(CONCATENATE(G5079,E5079),LOTES!$A$6:$F$1000,6,0),"")</f>
        <v/>
      </c>
      <c r="I5079" s="132" t="str">
        <f t="shared" si="572"/>
        <v/>
      </c>
      <c r="R5079" s="132" t="str">
        <f>IFERROR(VLOOKUP(Q5079,PROVEEDORES!$A$2:$B$100,2,0),"")</f>
        <v/>
      </c>
      <c r="U5079" s="127" t="str">
        <f>IFERROR(VLOOKUP(V5079,TRANSPORTE!$A$4:$B$99,2,0),"")</f>
        <v/>
      </c>
      <c r="Y5079" s="127" t="str">
        <f>IFERROR(VLOOKUP(V5079,TRANSPORTE!$A$4:$C$99,3,0),"")</f>
        <v/>
      </c>
      <c r="Z5079" s="127" t="str">
        <f>IFERROR(VLOOKUP(V5079,TRANSPORTE!$A$4:$D$99,4,0),"")</f>
        <v/>
      </c>
      <c r="AA5079" s="127" t="str">
        <f>IFERROR(VLOOKUP(V5079,TRANSPORTE!$A$4:$E$99,5,0),"")</f>
        <v/>
      </c>
      <c r="AB5079" s="127" t="str">
        <f t="shared" si="574"/>
        <v/>
      </c>
      <c r="AC5079" s="127" t="str">
        <f t="shared" si="573"/>
        <v/>
      </c>
      <c r="AE5079" s="132" t="str">
        <f t="shared" si="571"/>
        <v/>
      </c>
      <c r="AH5079" s="127" t="str">
        <f t="shared" si="570"/>
        <v/>
      </c>
    </row>
    <row r="5080" spans="2:34" x14ac:dyDescent="0.3">
      <c r="B5080" s="127" t="str">
        <f t="shared" si="568"/>
        <v/>
      </c>
      <c r="C5080" s="127" t="str">
        <f t="shared" si="569"/>
        <v/>
      </c>
      <c r="E5080" s="159"/>
      <c r="F5080" s="148" t="str">
        <f>IFERROR(VLOOKUP(CONCATENATE(G5080,E5080),LOTES!$A$6:$D$1002,4,0),"")</f>
        <v/>
      </c>
      <c r="H5080" s="136" t="str">
        <f>IFERROR(VLOOKUP(CONCATENATE(G5080,E5080),LOTES!$A$6:$F$1000,6,0),"")</f>
        <v/>
      </c>
      <c r="I5080" s="132" t="str">
        <f t="shared" si="572"/>
        <v/>
      </c>
      <c r="R5080" s="132" t="str">
        <f>IFERROR(VLOOKUP(Q5080,PROVEEDORES!$A$2:$B$100,2,0),"")</f>
        <v/>
      </c>
      <c r="U5080" s="127" t="str">
        <f>IFERROR(VLOOKUP(V5080,TRANSPORTE!$A$4:$B$99,2,0),"")</f>
        <v/>
      </c>
      <c r="Y5080" s="127" t="str">
        <f>IFERROR(VLOOKUP(V5080,TRANSPORTE!$A$4:$C$99,3,0),"")</f>
        <v/>
      </c>
      <c r="Z5080" s="127" t="str">
        <f>IFERROR(VLOOKUP(V5080,TRANSPORTE!$A$4:$D$99,4,0),"")</f>
        <v/>
      </c>
      <c r="AA5080" s="127" t="str">
        <f>IFERROR(VLOOKUP(V5080,TRANSPORTE!$A$4:$E$99,5,0),"")</f>
        <v/>
      </c>
      <c r="AB5080" s="127" t="str">
        <f t="shared" si="574"/>
        <v/>
      </c>
      <c r="AC5080" s="127" t="str">
        <f t="shared" si="573"/>
        <v/>
      </c>
      <c r="AE5080" s="132" t="str">
        <f t="shared" si="571"/>
        <v/>
      </c>
      <c r="AH5080" s="127" t="str">
        <f t="shared" si="570"/>
        <v/>
      </c>
    </row>
    <row r="5081" spans="2:34" x14ac:dyDescent="0.3">
      <c r="B5081" s="127" t="str">
        <f t="shared" si="568"/>
        <v/>
      </c>
      <c r="C5081" s="127" t="str">
        <f t="shared" si="569"/>
        <v/>
      </c>
      <c r="E5081" s="159"/>
      <c r="F5081" s="148" t="str">
        <f>IFERROR(VLOOKUP(CONCATENATE(G5081,E5081),LOTES!$A$6:$D$1002,4,0),"")</f>
        <v/>
      </c>
      <c r="H5081" s="136" t="str">
        <f>IFERROR(VLOOKUP(CONCATENATE(G5081,E5081),LOTES!$A$6:$F$1000,6,0),"")</f>
        <v/>
      </c>
      <c r="I5081" s="132" t="str">
        <f t="shared" si="572"/>
        <v/>
      </c>
      <c r="R5081" s="132" t="str">
        <f>IFERROR(VLOOKUP(Q5081,PROVEEDORES!$A$2:$B$100,2,0),"")</f>
        <v/>
      </c>
      <c r="U5081" s="127" t="str">
        <f>IFERROR(VLOOKUP(V5081,TRANSPORTE!$A$4:$B$99,2,0),"")</f>
        <v/>
      </c>
      <c r="Y5081" s="127" t="str">
        <f>IFERROR(VLOOKUP(V5081,TRANSPORTE!$A$4:$C$99,3,0),"")</f>
        <v/>
      </c>
      <c r="Z5081" s="127" t="str">
        <f>IFERROR(VLOOKUP(V5081,TRANSPORTE!$A$4:$D$99,4,0),"")</f>
        <v/>
      </c>
      <c r="AA5081" s="127" t="str">
        <f>IFERROR(VLOOKUP(V5081,TRANSPORTE!$A$4:$E$99,5,0),"")</f>
        <v/>
      </c>
      <c r="AB5081" s="127" t="str">
        <f t="shared" si="574"/>
        <v/>
      </c>
      <c r="AC5081" s="127" t="str">
        <f t="shared" si="573"/>
        <v/>
      </c>
      <c r="AE5081" s="132" t="str">
        <f t="shared" si="571"/>
        <v/>
      </c>
      <c r="AH5081" s="127" t="str">
        <f t="shared" si="570"/>
        <v/>
      </c>
    </row>
    <row r="5082" spans="2:34" x14ac:dyDescent="0.3">
      <c r="B5082" s="127" t="str">
        <f t="shared" si="568"/>
        <v/>
      </c>
      <c r="C5082" s="127" t="str">
        <f t="shared" si="569"/>
        <v/>
      </c>
      <c r="E5082" s="159"/>
      <c r="F5082" s="148" t="str">
        <f>IFERROR(VLOOKUP(CONCATENATE(G5082,E5082),LOTES!$A$6:$D$1002,4,0),"")</f>
        <v/>
      </c>
      <c r="H5082" s="136" t="str">
        <f>IFERROR(VLOOKUP(CONCATENATE(G5082,E5082),LOTES!$A$6:$F$1000,6,0),"")</f>
        <v/>
      </c>
      <c r="I5082" s="132" t="str">
        <f t="shared" si="572"/>
        <v/>
      </c>
      <c r="R5082" s="132" t="str">
        <f>IFERROR(VLOOKUP(Q5082,PROVEEDORES!$A$2:$B$100,2,0),"")</f>
        <v/>
      </c>
      <c r="U5082" s="127" t="str">
        <f>IFERROR(VLOOKUP(V5082,TRANSPORTE!$A$4:$B$99,2,0),"")</f>
        <v/>
      </c>
      <c r="Y5082" s="127" t="str">
        <f>IFERROR(VLOOKUP(V5082,TRANSPORTE!$A$4:$C$99,3,0),"")</f>
        <v/>
      </c>
      <c r="Z5082" s="127" t="str">
        <f>IFERROR(VLOOKUP(V5082,TRANSPORTE!$A$4:$D$99,4,0),"")</f>
        <v/>
      </c>
      <c r="AA5082" s="127" t="str">
        <f>IFERROR(VLOOKUP(V5082,TRANSPORTE!$A$4:$E$99,5,0),"")</f>
        <v/>
      </c>
      <c r="AB5082" s="127" t="str">
        <f t="shared" si="574"/>
        <v/>
      </c>
      <c r="AC5082" s="127" t="str">
        <f t="shared" si="573"/>
        <v/>
      </c>
      <c r="AE5082" s="132" t="str">
        <f t="shared" si="571"/>
        <v/>
      </c>
      <c r="AH5082" s="127" t="str">
        <f t="shared" si="570"/>
        <v/>
      </c>
    </row>
    <row r="5083" spans="2:34" x14ac:dyDescent="0.3">
      <c r="B5083" s="127" t="str">
        <f t="shared" si="568"/>
        <v/>
      </c>
      <c r="C5083" s="127" t="str">
        <f t="shared" si="569"/>
        <v/>
      </c>
      <c r="E5083" s="159"/>
      <c r="F5083" s="148" t="str">
        <f>IFERROR(VLOOKUP(CONCATENATE(G5083,E5083),LOTES!$A$6:$D$1002,4,0),"")</f>
        <v/>
      </c>
      <c r="H5083" s="136" t="str">
        <f>IFERROR(VLOOKUP(CONCATENATE(G5083,E5083),LOTES!$A$6:$F$1000,6,0),"")</f>
        <v/>
      </c>
      <c r="I5083" s="132" t="str">
        <f t="shared" si="572"/>
        <v/>
      </c>
      <c r="R5083" s="132" t="str">
        <f>IFERROR(VLOOKUP(Q5083,PROVEEDORES!$A$2:$B$100,2,0),"")</f>
        <v/>
      </c>
      <c r="U5083" s="127" t="str">
        <f>IFERROR(VLOOKUP(V5083,TRANSPORTE!$A$4:$B$99,2,0),"")</f>
        <v/>
      </c>
      <c r="Y5083" s="127" t="str">
        <f>IFERROR(VLOOKUP(V5083,TRANSPORTE!$A$4:$C$99,3,0),"")</f>
        <v/>
      </c>
      <c r="Z5083" s="127" t="str">
        <f>IFERROR(VLOOKUP(V5083,TRANSPORTE!$A$4:$D$99,4,0),"")</f>
        <v/>
      </c>
      <c r="AA5083" s="127" t="str">
        <f>IFERROR(VLOOKUP(V5083,TRANSPORTE!$A$4:$E$99,5,0),"")</f>
        <v/>
      </c>
      <c r="AB5083" s="127" t="str">
        <f t="shared" si="574"/>
        <v/>
      </c>
      <c r="AC5083" s="127" t="str">
        <f t="shared" si="573"/>
        <v/>
      </c>
      <c r="AE5083" s="132" t="str">
        <f t="shared" si="571"/>
        <v/>
      </c>
      <c r="AH5083" s="127" t="str">
        <f t="shared" si="570"/>
        <v/>
      </c>
    </row>
    <row r="5084" spans="2:34" x14ac:dyDescent="0.3">
      <c r="B5084" s="127" t="str">
        <f t="shared" si="568"/>
        <v/>
      </c>
      <c r="C5084" s="127" t="str">
        <f t="shared" si="569"/>
        <v/>
      </c>
      <c r="E5084" s="159"/>
      <c r="F5084" s="148" t="str">
        <f>IFERROR(VLOOKUP(CONCATENATE(G5084,E5084),LOTES!$A$6:$D$1002,4,0),"")</f>
        <v/>
      </c>
      <c r="H5084" s="136" t="str">
        <f>IFERROR(VLOOKUP(CONCATENATE(G5084,E5084),LOTES!$A$6:$F$1000,6,0),"")</f>
        <v/>
      </c>
      <c r="I5084" s="132" t="str">
        <f t="shared" si="572"/>
        <v/>
      </c>
      <c r="R5084" s="132" t="str">
        <f>IFERROR(VLOOKUP(Q5084,PROVEEDORES!$A$2:$B$100,2,0),"")</f>
        <v/>
      </c>
      <c r="U5084" s="127" t="str">
        <f>IFERROR(VLOOKUP(V5084,TRANSPORTE!$A$4:$B$99,2,0),"")</f>
        <v/>
      </c>
      <c r="Y5084" s="127" t="str">
        <f>IFERROR(VLOOKUP(V5084,TRANSPORTE!$A$4:$C$99,3,0),"")</f>
        <v/>
      </c>
      <c r="Z5084" s="127" t="str">
        <f>IFERROR(VLOOKUP(V5084,TRANSPORTE!$A$4:$D$99,4,0),"")</f>
        <v/>
      </c>
      <c r="AA5084" s="127" t="str">
        <f>IFERROR(VLOOKUP(V5084,TRANSPORTE!$A$4:$E$99,5,0),"")</f>
        <v/>
      </c>
      <c r="AB5084" s="127" t="str">
        <f t="shared" si="574"/>
        <v/>
      </c>
      <c r="AC5084" s="127" t="str">
        <f t="shared" si="573"/>
        <v/>
      </c>
      <c r="AE5084" s="132" t="str">
        <f t="shared" si="571"/>
        <v/>
      </c>
      <c r="AH5084" s="127" t="str">
        <f t="shared" si="570"/>
        <v/>
      </c>
    </row>
    <row r="5085" spans="2:34" x14ac:dyDescent="0.3">
      <c r="B5085" s="127" t="str">
        <f t="shared" si="568"/>
        <v/>
      </c>
      <c r="C5085" s="127" t="str">
        <f t="shared" si="569"/>
        <v/>
      </c>
      <c r="E5085" s="159"/>
      <c r="F5085" s="148" t="str">
        <f>IFERROR(VLOOKUP(CONCATENATE(G5085,E5085),LOTES!$A$6:$D$1002,4,0),"")</f>
        <v/>
      </c>
      <c r="H5085" s="136" t="str">
        <f>IFERROR(VLOOKUP(CONCATENATE(G5085,E5085),LOTES!$A$6:$F$1000,6,0),"")</f>
        <v/>
      </c>
      <c r="I5085" s="132" t="str">
        <f t="shared" si="572"/>
        <v/>
      </c>
      <c r="R5085" s="132" t="str">
        <f>IFERROR(VLOOKUP(Q5085,PROVEEDORES!$A$2:$B$100,2,0),"")</f>
        <v/>
      </c>
      <c r="U5085" s="127" t="str">
        <f>IFERROR(VLOOKUP(V5085,TRANSPORTE!$A$4:$B$99,2,0),"")</f>
        <v/>
      </c>
      <c r="Y5085" s="127" t="str">
        <f>IFERROR(VLOOKUP(V5085,TRANSPORTE!$A$4:$C$99,3,0),"")</f>
        <v/>
      </c>
      <c r="Z5085" s="127" t="str">
        <f>IFERROR(VLOOKUP(V5085,TRANSPORTE!$A$4:$D$99,4,0),"")</f>
        <v/>
      </c>
      <c r="AA5085" s="127" t="str">
        <f>IFERROR(VLOOKUP(V5085,TRANSPORTE!$A$4:$E$99,5,0),"")</f>
        <v/>
      </c>
      <c r="AB5085" s="127" t="str">
        <f t="shared" si="574"/>
        <v/>
      </c>
      <c r="AC5085" s="127" t="str">
        <f t="shared" si="573"/>
        <v/>
      </c>
      <c r="AE5085" s="132" t="str">
        <f t="shared" si="571"/>
        <v/>
      </c>
      <c r="AH5085" s="127" t="str">
        <f t="shared" si="570"/>
        <v/>
      </c>
    </row>
    <row r="5086" spans="2:34" x14ac:dyDescent="0.3">
      <c r="B5086" s="127" t="str">
        <f t="shared" si="568"/>
        <v/>
      </c>
      <c r="C5086" s="127" t="str">
        <f t="shared" si="569"/>
        <v/>
      </c>
      <c r="E5086" s="159"/>
      <c r="F5086" s="148" t="str">
        <f>IFERROR(VLOOKUP(CONCATENATE(G5086,E5086),LOTES!$A$6:$D$1002,4,0),"")</f>
        <v/>
      </c>
      <c r="H5086" s="136" t="str">
        <f>IFERROR(VLOOKUP(CONCATENATE(G5086,E5086),LOTES!$A$6:$F$1000,6,0),"")</f>
        <v/>
      </c>
      <c r="I5086" s="132" t="str">
        <f t="shared" si="572"/>
        <v/>
      </c>
      <c r="R5086" s="132" t="str">
        <f>IFERROR(VLOOKUP(Q5086,PROVEEDORES!$A$2:$B$100,2,0),"")</f>
        <v/>
      </c>
      <c r="U5086" s="127" t="str">
        <f>IFERROR(VLOOKUP(V5086,TRANSPORTE!$A$4:$B$99,2,0),"")</f>
        <v/>
      </c>
      <c r="Y5086" s="127" t="str">
        <f>IFERROR(VLOOKUP(V5086,TRANSPORTE!$A$4:$C$99,3,0),"")</f>
        <v/>
      </c>
      <c r="Z5086" s="127" t="str">
        <f>IFERROR(VLOOKUP(V5086,TRANSPORTE!$A$4:$D$99,4,0),"")</f>
        <v/>
      </c>
      <c r="AA5086" s="127" t="str">
        <f>IFERROR(VLOOKUP(V5086,TRANSPORTE!$A$4:$E$99,5,0),"")</f>
        <v/>
      </c>
      <c r="AB5086" s="127" t="str">
        <f t="shared" si="574"/>
        <v/>
      </c>
      <c r="AC5086" s="127" t="str">
        <f t="shared" si="573"/>
        <v/>
      </c>
      <c r="AE5086" s="132" t="str">
        <f t="shared" si="571"/>
        <v/>
      </c>
      <c r="AH5086" s="127" t="str">
        <f t="shared" si="570"/>
        <v/>
      </c>
    </row>
    <row r="5087" spans="2:34" x14ac:dyDescent="0.3">
      <c r="B5087" s="127" t="str">
        <f t="shared" si="568"/>
        <v/>
      </c>
      <c r="C5087" s="127" t="str">
        <f t="shared" si="569"/>
        <v/>
      </c>
      <c r="E5087" s="159"/>
      <c r="F5087" s="148" t="str">
        <f>IFERROR(VLOOKUP(CONCATENATE(G5087,E5087),LOTES!$A$6:$D$1002,4,0),"")</f>
        <v/>
      </c>
      <c r="H5087" s="136" t="str">
        <f>IFERROR(VLOOKUP(CONCATENATE(G5087,E5087),LOTES!$A$6:$F$1000,6,0),"")</f>
        <v/>
      </c>
      <c r="I5087" s="132" t="str">
        <f t="shared" si="572"/>
        <v/>
      </c>
      <c r="R5087" s="132" t="str">
        <f>IFERROR(VLOOKUP(Q5087,PROVEEDORES!$A$2:$B$100,2,0),"")</f>
        <v/>
      </c>
      <c r="U5087" s="127" t="str">
        <f>IFERROR(VLOOKUP(V5087,TRANSPORTE!$A$4:$B$99,2,0),"")</f>
        <v/>
      </c>
      <c r="Y5087" s="127" t="str">
        <f>IFERROR(VLOOKUP(V5087,TRANSPORTE!$A$4:$C$99,3,0),"")</f>
        <v/>
      </c>
      <c r="Z5087" s="127" t="str">
        <f>IFERROR(VLOOKUP(V5087,TRANSPORTE!$A$4:$D$99,4,0),"")</f>
        <v/>
      </c>
      <c r="AA5087" s="127" t="str">
        <f>IFERROR(VLOOKUP(V5087,TRANSPORTE!$A$4:$E$99,5,0),"")</f>
        <v/>
      </c>
      <c r="AB5087" s="127" t="str">
        <f t="shared" si="574"/>
        <v/>
      </c>
      <c r="AC5087" s="127" t="str">
        <f t="shared" si="573"/>
        <v/>
      </c>
      <c r="AE5087" s="132" t="str">
        <f t="shared" si="571"/>
        <v/>
      </c>
      <c r="AH5087" s="127" t="str">
        <f t="shared" si="570"/>
        <v/>
      </c>
    </row>
    <row r="5088" spans="2:34" x14ac:dyDescent="0.3">
      <c r="B5088" s="127" t="str">
        <f t="shared" si="568"/>
        <v/>
      </c>
      <c r="C5088" s="127" t="str">
        <f t="shared" si="569"/>
        <v/>
      </c>
      <c r="E5088" s="159"/>
      <c r="F5088" s="148" t="str">
        <f>IFERROR(VLOOKUP(CONCATENATE(G5088,E5088),LOTES!$A$6:$D$1002,4,0),"")</f>
        <v/>
      </c>
      <c r="H5088" s="136" t="str">
        <f>IFERROR(VLOOKUP(CONCATENATE(G5088,E5088),LOTES!$A$6:$F$1000,6,0),"")</f>
        <v/>
      </c>
      <c r="I5088" s="132" t="str">
        <f t="shared" si="572"/>
        <v/>
      </c>
      <c r="R5088" s="132" t="str">
        <f>IFERROR(VLOOKUP(Q5088,PROVEEDORES!$A$2:$B$100,2,0),"")</f>
        <v/>
      </c>
      <c r="U5088" s="127" t="str">
        <f>IFERROR(VLOOKUP(V5088,TRANSPORTE!$A$4:$B$99,2,0),"")</f>
        <v/>
      </c>
      <c r="Y5088" s="127" t="str">
        <f>IFERROR(VLOOKUP(V5088,TRANSPORTE!$A$4:$C$99,3,0),"")</f>
        <v/>
      </c>
      <c r="Z5088" s="127" t="str">
        <f>IFERROR(VLOOKUP(V5088,TRANSPORTE!$A$4:$D$99,4,0),"")</f>
        <v/>
      </c>
      <c r="AA5088" s="127" t="str">
        <f>IFERROR(VLOOKUP(V5088,TRANSPORTE!$A$4:$E$99,5,0),"")</f>
        <v/>
      </c>
      <c r="AB5088" s="127" t="str">
        <f t="shared" si="574"/>
        <v/>
      </c>
      <c r="AC5088" s="127" t="str">
        <f t="shared" si="573"/>
        <v/>
      </c>
      <c r="AE5088" s="132" t="str">
        <f t="shared" si="571"/>
        <v/>
      </c>
      <c r="AH5088" s="127" t="str">
        <f t="shared" si="570"/>
        <v/>
      </c>
    </row>
    <row r="5089" spans="2:34" x14ac:dyDescent="0.3">
      <c r="B5089" s="127" t="str">
        <f t="shared" si="568"/>
        <v/>
      </c>
      <c r="C5089" s="127" t="str">
        <f t="shared" si="569"/>
        <v/>
      </c>
      <c r="E5089" s="159"/>
      <c r="F5089" s="148" t="str">
        <f>IFERROR(VLOOKUP(CONCATENATE(G5089,E5089),LOTES!$A$6:$D$1002,4,0),"")</f>
        <v/>
      </c>
      <c r="H5089" s="136" t="str">
        <f>IFERROR(VLOOKUP(CONCATENATE(G5089,E5089),LOTES!$A$6:$F$1000,6,0),"")</f>
        <v/>
      </c>
      <c r="I5089" s="132" t="str">
        <f t="shared" si="572"/>
        <v/>
      </c>
      <c r="R5089" s="132" t="str">
        <f>IFERROR(VLOOKUP(Q5089,PROVEEDORES!$A$2:$B$100,2,0),"")</f>
        <v/>
      </c>
      <c r="U5089" s="127" t="str">
        <f>IFERROR(VLOOKUP(V5089,TRANSPORTE!$A$4:$B$99,2,0),"")</f>
        <v/>
      </c>
      <c r="Y5089" s="127" t="str">
        <f>IFERROR(VLOOKUP(V5089,TRANSPORTE!$A$4:$C$99,3,0),"")</f>
        <v/>
      </c>
      <c r="Z5089" s="127" t="str">
        <f>IFERROR(VLOOKUP(V5089,TRANSPORTE!$A$4:$D$99,4,0),"")</f>
        <v/>
      </c>
      <c r="AA5089" s="127" t="str">
        <f>IFERROR(VLOOKUP(V5089,TRANSPORTE!$A$4:$E$99,5,0),"")</f>
        <v/>
      </c>
      <c r="AB5089" s="127" t="str">
        <f t="shared" si="574"/>
        <v/>
      </c>
      <c r="AC5089" s="127" t="str">
        <f t="shared" si="573"/>
        <v/>
      </c>
      <c r="AE5089" s="132" t="str">
        <f t="shared" si="571"/>
        <v/>
      </c>
      <c r="AH5089" s="127" t="str">
        <f t="shared" si="570"/>
        <v/>
      </c>
    </row>
    <row r="5090" spans="2:34" x14ac:dyDescent="0.3">
      <c r="B5090" s="127" t="str">
        <f t="shared" si="568"/>
        <v/>
      </c>
      <c r="C5090" s="127" t="str">
        <f t="shared" si="569"/>
        <v/>
      </c>
      <c r="E5090" s="159"/>
      <c r="F5090" s="148" t="str">
        <f>IFERROR(VLOOKUP(CONCATENATE(G5090,E5090),LOTES!$A$6:$D$1002,4,0),"")</f>
        <v/>
      </c>
      <c r="H5090" s="136" t="str">
        <f>IFERROR(VLOOKUP(CONCATENATE(G5090,E5090),LOTES!$A$6:$F$1000,6,0),"")</f>
        <v/>
      </c>
      <c r="I5090" s="132" t="str">
        <f t="shared" si="572"/>
        <v/>
      </c>
      <c r="R5090" s="132" t="str">
        <f>IFERROR(VLOOKUP(Q5090,PROVEEDORES!$A$2:$B$100,2,0),"")</f>
        <v/>
      </c>
      <c r="U5090" s="127" t="str">
        <f>IFERROR(VLOOKUP(V5090,TRANSPORTE!$A$4:$B$99,2,0),"")</f>
        <v/>
      </c>
      <c r="Y5090" s="127" t="str">
        <f>IFERROR(VLOOKUP(V5090,TRANSPORTE!$A$4:$C$99,3,0),"")</f>
        <v/>
      </c>
      <c r="Z5090" s="127" t="str">
        <f>IFERROR(VLOOKUP(V5090,TRANSPORTE!$A$4:$D$99,4,0),"")</f>
        <v/>
      </c>
      <c r="AA5090" s="127" t="str">
        <f>IFERROR(VLOOKUP(V5090,TRANSPORTE!$A$4:$E$99,5,0),"")</f>
        <v/>
      </c>
      <c r="AB5090" s="127" t="str">
        <f t="shared" si="574"/>
        <v/>
      </c>
      <c r="AC5090" s="127" t="str">
        <f t="shared" si="573"/>
        <v/>
      </c>
      <c r="AE5090" s="132" t="str">
        <f t="shared" si="571"/>
        <v/>
      </c>
      <c r="AH5090" s="127" t="str">
        <f t="shared" si="570"/>
        <v/>
      </c>
    </row>
    <row r="5091" spans="2:34" x14ac:dyDescent="0.3">
      <c r="B5091" s="127" t="str">
        <f t="shared" si="568"/>
        <v/>
      </c>
      <c r="C5091" s="127" t="str">
        <f t="shared" si="569"/>
        <v/>
      </c>
      <c r="E5091" s="159"/>
      <c r="F5091" s="148" t="str">
        <f>IFERROR(VLOOKUP(CONCATENATE(G5091,E5091),LOTES!$A$6:$D$1002,4,0),"")</f>
        <v/>
      </c>
      <c r="H5091" s="136" t="str">
        <f>IFERROR(VLOOKUP(CONCATENATE(G5091,E5091),LOTES!$A$6:$F$1000,6,0),"")</f>
        <v/>
      </c>
      <c r="I5091" s="132" t="str">
        <f t="shared" si="572"/>
        <v/>
      </c>
      <c r="R5091" s="132" t="str">
        <f>IFERROR(VLOOKUP(Q5091,PROVEEDORES!$A$2:$B$100,2,0),"")</f>
        <v/>
      </c>
      <c r="U5091" s="127" t="str">
        <f>IFERROR(VLOOKUP(V5091,TRANSPORTE!$A$4:$B$99,2,0),"")</f>
        <v/>
      </c>
      <c r="Y5091" s="127" t="str">
        <f>IFERROR(VLOOKUP(V5091,TRANSPORTE!$A$4:$C$99,3,0),"")</f>
        <v/>
      </c>
      <c r="Z5091" s="127" t="str">
        <f>IFERROR(VLOOKUP(V5091,TRANSPORTE!$A$4:$D$99,4,0),"")</f>
        <v/>
      </c>
      <c r="AA5091" s="127" t="str">
        <f>IFERROR(VLOOKUP(V5091,TRANSPORTE!$A$4:$E$99,5,0),"")</f>
        <v/>
      </c>
      <c r="AB5091" s="127" t="str">
        <f t="shared" si="574"/>
        <v/>
      </c>
      <c r="AC5091" s="127" t="str">
        <f t="shared" si="573"/>
        <v/>
      </c>
      <c r="AE5091" s="132" t="str">
        <f t="shared" si="571"/>
        <v/>
      </c>
      <c r="AH5091" s="127" t="str">
        <f t="shared" si="570"/>
        <v/>
      </c>
    </row>
    <row r="5092" spans="2:34" x14ac:dyDescent="0.3">
      <c r="B5092" s="127" t="str">
        <f t="shared" si="568"/>
        <v/>
      </c>
      <c r="C5092" s="127" t="str">
        <f t="shared" si="569"/>
        <v/>
      </c>
      <c r="E5092" s="159"/>
      <c r="F5092" s="148" t="str">
        <f>IFERROR(VLOOKUP(CONCATENATE(G5092,E5092),LOTES!$A$6:$D$1002,4,0),"")</f>
        <v/>
      </c>
      <c r="H5092" s="136" t="str">
        <f>IFERROR(VLOOKUP(CONCATENATE(G5092,E5092),LOTES!$A$6:$F$1000,6,0),"")</f>
        <v/>
      </c>
      <c r="I5092" s="132" t="str">
        <f t="shared" si="572"/>
        <v/>
      </c>
      <c r="R5092" s="132" t="str">
        <f>IFERROR(VLOOKUP(Q5092,PROVEEDORES!$A$2:$B$100,2,0),"")</f>
        <v/>
      </c>
      <c r="U5092" s="127" t="str">
        <f>IFERROR(VLOOKUP(V5092,TRANSPORTE!$A$4:$B$99,2,0),"")</f>
        <v/>
      </c>
      <c r="Y5092" s="127" t="str">
        <f>IFERROR(VLOOKUP(V5092,TRANSPORTE!$A$4:$C$99,3,0),"")</f>
        <v/>
      </c>
      <c r="Z5092" s="127" t="str">
        <f>IFERROR(VLOOKUP(V5092,TRANSPORTE!$A$4:$D$99,4,0),"")</f>
        <v/>
      </c>
      <c r="AA5092" s="127" t="str">
        <f>IFERROR(VLOOKUP(V5092,TRANSPORTE!$A$4:$E$99,5,0),"")</f>
        <v/>
      </c>
      <c r="AB5092" s="127" t="str">
        <f t="shared" si="574"/>
        <v/>
      </c>
      <c r="AC5092" s="127" t="str">
        <f t="shared" si="573"/>
        <v/>
      </c>
      <c r="AE5092" s="132" t="str">
        <f t="shared" si="571"/>
        <v/>
      </c>
      <c r="AH5092" s="127" t="str">
        <f t="shared" si="570"/>
        <v/>
      </c>
    </row>
    <row r="5093" spans="2:34" x14ac:dyDescent="0.3">
      <c r="B5093" s="127" t="str">
        <f t="shared" si="568"/>
        <v/>
      </c>
      <c r="C5093" s="127" t="str">
        <f t="shared" si="569"/>
        <v/>
      </c>
      <c r="E5093" s="159"/>
      <c r="F5093" s="148" t="str">
        <f>IFERROR(VLOOKUP(CONCATENATE(G5093,E5093),LOTES!$A$6:$D$1002,4,0),"")</f>
        <v/>
      </c>
      <c r="H5093" s="136" t="str">
        <f>IFERROR(VLOOKUP(CONCATENATE(G5093,E5093),LOTES!$A$6:$F$1000,6,0),"")</f>
        <v/>
      </c>
      <c r="I5093" s="132" t="str">
        <f t="shared" si="572"/>
        <v/>
      </c>
      <c r="R5093" s="132" t="str">
        <f>IFERROR(VLOOKUP(Q5093,PROVEEDORES!$A$2:$B$100,2,0),"")</f>
        <v/>
      </c>
      <c r="U5093" s="127" t="str">
        <f>IFERROR(VLOOKUP(V5093,TRANSPORTE!$A$4:$B$99,2,0),"")</f>
        <v/>
      </c>
      <c r="Y5093" s="127" t="str">
        <f>IFERROR(VLOOKUP(V5093,TRANSPORTE!$A$4:$C$99,3,0),"")</f>
        <v/>
      </c>
      <c r="Z5093" s="127" t="str">
        <f>IFERROR(VLOOKUP(V5093,TRANSPORTE!$A$4:$D$99,4,0),"")</f>
        <v/>
      </c>
      <c r="AA5093" s="127" t="str">
        <f>IFERROR(VLOOKUP(V5093,TRANSPORTE!$A$4:$E$99,5,0),"")</f>
        <v/>
      </c>
      <c r="AB5093" s="127" t="str">
        <f t="shared" si="574"/>
        <v/>
      </c>
      <c r="AC5093" s="127" t="str">
        <f t="shared" si="573"/>
        <v/>
      </c>
      <c r="AE5093" s="132" t="str">
        <f t="shared" si="571"/>
        <v/>
      </c>
      <c r="AH5093" s="127" t="str">
        <f t="shared" si="570"/>
        <v/>
      </c>
    </row>
    <row r="5094" spans="2:34" x14ac:dyDescent="0.3">
      <c r="B5094" s="127" t="str">
        <f t="shared" si="568"/>
        <v/>
      </c>
      <c r="C5094" s="127" t="str">
        <f t="shared" si="569"/>
        <v/>
      </c>
      <c r="E5094" s="159"/>
      <c r="F5094" s="148" t="str">
        <f>IFERROR(VLOOKUP(CONCATENATE(G5094,E5094),LOTES!$A$6:$D$1002,4,0),"")</f>
        <v/>
      </c>
      <c r="H5094" s="136" t="str">
        <f>IFERROR(VLOOKUP(CONCATENATE(G5094,E5094),LOTES!$A$6:$F$1000,6,0),"")</f>
        <v/>
      </c>
      <c r="I5094" s="132" t="str">
        <f t="shared" si="572"/>
        <v/>
      </c>
      <c r="R5094" s="132" t="str">
        <f>IFERROR(VLOOKUP(Q5094,PROVEEDORES!$A$2:$B$100,2,0),"")</f>
        <v/>
      </c>
      <c r="U5094" s="127" t="str">
        <f>IFERROR(VLOOKUP(V5094,TRANSPORTE!$A$4:$B$99,2,0),"")</f>
        <v/>
      </c>
      <c r="Y5094" s="127" t="str">
        <f>IFERROR(VLOOKUP(V5094,TRANSPORTE!$A$4:$C$99,3,0),"")</f>
        <v/>
      </c>
      <c r="Z5094" s="127" t="str">
        <f>IFERROR(VLOOKUP(V5094,TRANSPORTE!$A$4:$D$99,4,0),"")</f>
        <v/>
      </c>
      <c r="AA5094" s="127" t="str">
        <f>IFERROR(VLOOKUP(V5094,TRANSPORTE!$A$4:$E$99,5,0),"")</f>
        <v/>
      </c>
      <c r="AB5094" s="127" t="str">
        <f t="shared" si="574"/>
        <v/>
      </c>
      <c r="AC5094" s="127" t="str">
        <f t="shared" si="573"/>
        <v/>
      </c>
      <c r="AE5094" s="132" t="str">
        <f t="shared" si="571"/>
        <v/>
      </c>
      <c r="AH5094" s="127" t="str">
        <f t="shared" si="570"/>
        <v/>
      </c>
    </row>
    <row r="5095" spans="2:34" x14ac:dyDescent="0.3">
      <c r="B5095" s="127" t="str">
        <f t="shared" si="568"/>
        <v/>
      </c>
      <c r="C5095" s="127" t="str">
        <f t="shared" si="569"/>
        <v/>
      </c>
      <c r="E5095" s="159"/>
      <c r="F5095" s="148" t="str">
        <f>IFERROR(VLOOKUP(CONCATENATE(G5095,E5095),LOTES!$A$6:$D$1002,4,0),"")</f>
        <v/>
      </c>
      <c r="H5095" s="136" t="str">
        <f>IFERROR(VLOOKUP(CONCATENATE(G5095,E5095),LOTES!$A$6:$F$1000,6,0),"")</f>
        <v/>
      </c>
      <c r="I5095" s="132" t="str">
        <f t="shared" si="572"/>
        <v/>
      </c>
      <c r="R5095" s="132" t="str">
        <f>IFERROR(VLOOKUP(Q5095,PROVEEDORES!$A$2:$B$100,2,0),"")</f>
        <v/>
      </c>
      <c r="U5095" s="127" t="str">
        <f>IFERROR(VLOOKUP(V5095,TRANSPORTE!$A$4:$B$99,2,0),"")</f>
        <v/>
      </c>
      <c r="Y5095" s="127" t="str">
        <f>IFERROR(VLOOKUP(V5095,TRANSPORTE!$A$4:$C$99,3,0),"")</f>
        <v/>
      </c>
      <c r="Z5095" s="127" t="str">
        <f>IFERROR(VLOOKUP(V5095,TRANSPORTE!$A$4:$D$99,4,0),"")</f>
        <v/>
      </c>
      <c r="AA5095" s="127" t="str">
        <f>IFERROR(VLOOKUP(V5095,TRANSPORTE!$A$4:$E$99,5,0),"")</f>
        <v/>
      </c>
      <c r="AB5095" s="127" t="str">
        <f t="shared" si="574"/>
        <v/>
      </c>
      <c r="AC5095" s="127" t="str">
        <f t="shared" si="573"/>
        <v/>
      </c>
      <c r="AE5095" s="132" t="str">
        <f t="shared" si="571"/>
        <v/>
      </c>
      <c r="AH5095" s="127" t="str">
        <f t="shared" si="570"/>
        <v/>
      </c>
    </row>
    <row r="5096" spans="2:34" x14ac:dyDescent="0.3">
      <c r="B5096" s="127" t="str">
        <f t="shared" si="568"/>
        <v/>
      </c>
      <c r="C5096" s="127" t="str">
        <f t="shared" si="569"/>
        <v/>
      </c>
      <c r="E5096" s="159"/>
      <c r="F5096" s="148" t="str">
        <f>IFERROR(VLOOKUP(CONCATENATE(G5096,E5096),LOTES!$A$6:$D$1002,4,0),"")</f>
        <v/>
      </c>
      <c r="H5096" s="136" t="str">
        <f>IFERROR(VLOOKUP(CONCATENATE(G5096,E5096),LOTES!$A$6:$F$1000,6,0),"")</f>
        <v/>
      </c>
      <c r="I5096" s="132" t="str">
        <f t="shared" si="572"/>
        <v/>
      </c>
      <c r="R5096" s="132" t="str">
        <f>IFERROR(VLOOKUP(Q5096,PROVEEDORES!$A$2:$B$100,2,0),"")</f>
        <v/>
      </c>
      <c r="U5096" s="127" t="str">
        <f>IFERROR(VLOOKUP(V5096,TRANSPORTE!$A$4:$B$99,2,0),"")</f>
        <v/>
      </c>
      <c r="Y5096" s="127" t="str">
        <f>IFERROR(VLOOKUP(V5096,TRANSPORTE!$A$4:$C$99,3,0),"")</f>
        <v/>
      </c>
      <c r="Z5096" s="127" t="str">
        <f>IFERROR(VLOOKUP(V5096,TRANSPORTE!$A$4:$D$99,4,0),"")</f>
        <v/>
      </c>
      <c r="AA5096" s="127" t="str">
        <f>IFERROR(VLOOKUP(V5096,TRANSPORTE!$A$4:$E$99,5,0),"")</f>
        <v/>
      </c>
      <c r="AB5096" s="127" t="str">
        <f t="shared" si="574"/>
        <v/>
      </c>
      <c r="AC5096" s="127" t="str">
        <f t="shared" si="573"/>
        <v/>
      </c>
      <c r="AE5096" s="132" t="str">
        <f t="shared" si="571"/>
        <v/>
      </c>
      <c r="AH5096" s="127" t="str">
        <f t="shared" si="570"/>
        <v/>
      </c>
    </row>
    <row r="5097" spans="2:34" x14ac:dyDescent="0.3">
      <c r="B5097" s="127" t="str">
        <f t="shared" si="568"/>
        <v/>
      </c>
      <c r="C5097" s="127" t="str">
        <f t="shared" si="569"/>
        <v/>
      </c>
      <c r="E5097" s="159"/>
      <c r="F5097" s="148" t="str">
        <f>IFERROR(VLOOKUP(CONCATENATE(G5097,E5097),LOTES!$A$6:$D$1002,4,0),"")</f>
        <v/>
      </c>
      <c r="H5097" s="136" t="str">
        <f>IFERROR(VLOOKUP(CONCATENATE(G5097,E5097),LOTES!$A$6:$F$1000,6,0),"")</f>
        <v/>
      </c>
      <c r="I5097" s="132" t="str">
        <f t="shared" si="572"/>
        <v/>
      </c>
      <c r="R5097" s="132" t="str">
        <f>IFERROR(VLOOKUP(Q5097,PROVEEDORES!$A$2:$B$100,2,0),"")</f>
        <v/>
      </c>
      <c r="U5097" s="127" t="str">
        <f>IFERROR(VLOOKUP(V5097,TRANSPORTE!$A$4:$B$99,2,0),"")</f>
        <v/>
      </c>
      <c r="Y5097" s="127" t="str">
        <f>IFERROR(VLOOKUP(V5097,TRANSPORTE!$A$4:$C$99,3,0),"")</f>
        <v/>
      </c>
      <c r="Z5097" s="127" t="str">
        <f>IFERROR(VLOOKUP(V5097,TRANSPORTE!$A$4:$D$99,4,0),"")</f>
        <v/>
      </c>
      <c r="AA5097" s="127" t="str">
        <f>IFERROR(VLOOKUP(V5097,TRANSPORTE!$A$4:$E$99,5,0),"")</f>
        <v/>
      </c>
      <c r="AB5097" s="127" t="str">
        <f t="shared" si="574"/>
        <v/>
      </c>
      <c r="AC5097" s="127" t="str">
        <f t="shared" si="573"/>
        <v/>
      </c>
      <c r="AE5097" s="132" t="str">
        <f t="shared" si="571"/>
        <v/>
      </c>
      <c r="AH5097" s="127" t="str">
        <f t="shared" si="570"/>
        <v/>
      </c>
    </row>
    <row r="5098" spans="2:34" x14ac:dyDescent="0.3">
      <c r="B5098" s="127" t="str">
        <f t="shared" si="568"/>
        <v/>
      </c>
      <c r="C5098" s="127" t="str">
        <f t="shared" si="569"/>
        <v/>
      </c>
      <c r="E5098" s="159"/>
      <c r="F5098" s="148" t="str">
        <f>IFERROR(VLOOKUP(CONCATENATE(G5098,E5098),LOTES!$A$6:$D$1002,4,0),"")</f>
        <v/>
      </c>
      <c r="H5098" s="136" t="str">
        <f>IFERROR(VLOOKUP(CONCATENATE(G5098,E5098),LOTES!$A$6:$F$1000,6,0),"")</f>
        <v/>
      </c>
      <c r="I5098" s="132" t="str">
        <f t="shared" si="572"/>
        <v/>
      </c>
      <c r="R5098" s="132" t="str">
        <f>IFERROR(VLOOKUP(Q5098,PROVEEDORES!$A$2:$B$100,2,0),"")</f>
        <v/>
      </c>
      <c r="U5098" s="127" t="str">
        <f>IFERROR(VLOOKUP(V5098,TRANSPORTE!$A$4:$B$99,2,0),"")</f>
        <v/>
      </c>
      <c r="Y5098" s="127" t="str">
        <f>IFERROR(VLOOKUP(V5098,TRANSPORTE!$A$4:$C$99,3,0),"")</f>
        <v/>
      </c>
      <c r="Z5098" s="127" t="str">
        <f>IFERROR(VLOOKUP(V5098,TRANSPORTE!$A$4:$D$99,4,0),"")</f>
        <v/>
      </c>
      <c r="AA5098" s="127" t="str">
        <f>IFERROR(VLOOKUP(V5098,TRANSPORTE!$A$4:$E$99,5,0),"")</f>
        <v/>
      </c>
      <c r="AB5098" s="127" t="str">
        <f t="shared" si="574"/>
        <v/>
      </c>
      <c r="AC5098" s="127" t="str">
        <f t="shared" si="573"/>
        <v/>
      </c>
      <c r="AE5098" s="132" t="str">
        <f t="shared" si="571"/>
        <v/>
      </c>
      <c r="AH5098" s="127" t="str">
        <f t="shared" si="570"/>
        <v/>
      </c>
    </row>
    <row r="5099" spans="2:34" x14ac:dyDescent="0.3">
      <c r="B5099" s="127" t="str">
        <f t="shared" si="568"/>
        <v/>
      </c>
      <c r="C5099" s="127" t="str">
        <f t="shared" si="569"/>
        <v/>
      </c>
      <c r="E5099" s="159"/>
      <c r="F5099" s="148" t="str">
        <f>IFERROR(VLOOKUP(CONCATENATE(G5099,E5099),LOTES!$A$6:$D$1002,4,0),"")</f>
        <v/>
      </c>
      <c r="H5099" s="136" t="str">
        <f>IFERROR(VLOOKUP(CONCATENATE(G5099,E5099),LOTES!$A$6:$F$1000,6,0),"")</f>
        <v/>
      </c>
      <c r="I5099" s="132" t="str">
        <f t="shared" si="572"/>
        <v/>
      </c>
      <c r="R5099" s="132" t="str">
        <f>IFERROR(VLOOKUP(Q5099,PROVEEDORES!$A$2:$B$100,2,0),"")</f>
        <v/>
      </c>
      <c r="U5099" s="127" t="str">
        <f>IFERROR(VLOOKUP(V5099,TRANSPORTE!$A$4:$B$99,2,0),"")</f>
        <v/>
      </c>
      <c r="Y5099" s="127" t="str">
        <f>IFERROR(VLOOKUP(V5099,TRANSPORTE!$A$4:$C$99,3,0),"")</f>
        <v/>
      </c>
      <c r="Z5099" s="127" t="str">
        <f>IFERROR(VLOOKUP(V5099,TRANSPORTE!$A$4:$D$99,4,0),"")</f>
        <v/>
      </c>
      <c r="AA5099" s="127" t="str">
        <f>IFERROR(VLOOKUP(V5099,TRANSPORTE!$A$4:$E$99,5,0),"")</f>
        <v/>
      </c>
      <c r="AB5099" s="127" t="str">
        <f t="shared" si="574"/>
        <v/>
      </c>
      <c r="AC5099" s="127" t="str">
        <f t="shared" si="573"/>
        <v/>
      </c>
      <c r="AE5099" s="132" t="str">
        <f t="shared" si="571"/>
        <v/>
      </c>
      <c r="AH5099" s="127" t="str">
        <f t="shared" si="570"/>
        <v/>
      </c>
    </row>
    <row r="5100" spans="2:34" x14ac:dyDescent="0.3">
      <c r="B5100" s="127" t="str">
        <f t="shared" si="568"/>
        <v/>
      </c>
      <c r="C5100" s="127" t="str">
        <f t="shared" si="569"/>
        <v/>
      </c>
      <c r="E5100" s="159"/>
      <c r="F5100" s="148" t="str">
        <f>IFERROR(VLOOKUP(CONCATENATE(G5100,E5100),LOTES!$A$6:$D$1002,4,0),"")</f>
        <v/>
      </c>
      <c r="H5100" s="136" t="str">
        <f>IFERROR(VLOOKUP(CONCATENATE(G5100,E5100),LOTES!$A$6:$F$1000,6,0),"")</f>
        <v/>
      </c>
      <c r="I5100" s="132" t="str">
        <f t="shared" si="572"/>
        <v/>
      </c>
      <c r="R5100" s="132" t="str">
        <f>IFERROR(VLOOKUP(Q5100,PROVEEDORES!$A$2:$B$100,2,0),"")</f>
        <v/>
      </c>
      <c r="U5100" s="127" t="str">
        <f>IFERROR(VLOOKUP(V5100,TRANSPORTE!$A$4:$B$99,2,0),"")</f>
        <v/>
      </c>
      <c r="Y5100" s="127" t="str">
        <f>IFERROR(VLOOKUP(V5100,TRANSPORTE!$A$4:$C$99,3,0),"")</f>
        <v/>
      </c>
      <c r="Z5100" s="127" t="str">
        <f>IFERROR(VLOOKUP(V5100,TRANSPORTE!$A$4:$D$99,4,0),"")</f>
        <v/>
      </c>
      <c r="AA5100" s="127" t="str">
        <f>IFERROR(VLOOKUP(V5100,TRANSPORTE!$A$4:$E$99,5,0),"")</f>
        <v/>
      </c>
      <c r="AB5100" s="127" t="str">
        <f t="shared" si="574"/>
        <v/>
      </c>
      <c r="AC5100" s="127" t="str">
        <f t="shared" si="573"/>
        <v/>
      </c>
      <c r="AE5100" s="132" t="str">
        <f t="shared" si="571"/>
        <v/>
      </c>
      <c r="AH5100" s="127" t="str">
        <f t="shared" si="570"/>
        <v/>
      </c>
    </row>
    <row r="5101" spans="2:34" x14ac:dyDescent="0.3">
      <c r="B5101" s="127" t="str">
        <f t="shared" si="568"/>
        <v/>
      </c>
      <c r="C5101" s="127" t="str">
        <f t="shared" si="569"/>
        <v/>
      </c>
      <c r="E5101" s="159"/>
      <c r="F5101" s="148" t="str">
        <f>IFERROR(VLOOKUP(CONCATENATE(G5101,E5101),LOTES!$A$6:$D$1002,4,0),"")</f>
        <v/>
      </c>
      <c r="H5101" s="136" t="str">
        <f>IFERROR(VLOOKUP(CONCATENATE(G5101,E5101),LOTES!$A$6:$F$1000,6,0),"")</f>
        <v/>
      </c>
      <c r="I5101" s="132" t="str">
        <f t="shared" si="572"/>
        <v/>
      </c>
      <c r="R5101" s="132" t="str">
        <f>IFERROR(VLOOKUP(Q5101,PROVEEDORES!$A$2:$B$100,2,0),"")</f>
        <v/>
      </c>
      <c r="U5101" s="127" t="str">
        <f>IFERROR(VLOOKUP(V5101,TRANSPORTE!$A$4:$B$99,2,0),"")</f>
        <v/>
      </c>
      <c r="Y5101" s="127" t="str">
        <f>IFERROR(VLOOKUP(V5101,TRANSPORTE!$A$4:$C$99,3,0),"")</f>
        <v/>
      </c>
      <c r="Z5101" s="127" t="str">
        <f>IFERROR(VLOOKUP(V5101,TRANSPORTE!$A$4:$D$99,4,0),"")</f>
        <v/>
      </c>
      <c r="AA5101" s="127" t="str">
        <f>IFERROR(VLOOKUP(V5101,TRANSPORTE!$A$4:$E$99,5,0),"")</f>
        <v/>
      </c>
      <c r="AB5101" s="127" t="str">
        <f t="shared" si="574"/>
        <v/>
      </c>
      <c r="AC5101" s="127" t="str">
        <f t="shared" si="573"/>
        <v/>
      </c>
      <c r="AE5101" s="132" t="str">
        <f t="shared" si="571"/>
        <v/>
      </c>
      <c r="AH5101" s="127" t="str">
        <f t="shared" si="570"/>
        <v/>
      </c>
    </row>
    <row r="5102" spans="2:34" x14ac:dyDescent="0.3">
      <c r="B5102" s="127" t="str">
        <f t="shared" si="568"/>
        <v/>
      </c>
      <c r="C5102" s="127" t="str">
        <f t="shared" si="569"/>
        <v/>
      </c>
      <c r="E5102" s="159"/>
      <c r="F5102" s="148" t="str">
        <f>IFERROR(VLOOKUP(CONCATENATE(G5102,E5102),LOTES!$A$6:$D$1002,4,0),"")</f>
        <v/>
      </c>
      <c r="H5102" s="136" t="str">
        <f>IFERROR(VLOOKUP(CONCATENATE(G5102,E5102),LOTES!$A$6:$F$1000,6,0),"")</f>
        <v/>
      </c>
      <c r="I5102" s="132" t="str">
        <f t="shared" si="572"/>
        <v/>
      </c>
      <c r="R5102" s="132" t="str">
        <f>IFERROR(VLOOKUP(Q5102,PROVEEDORES!$A$2:$B$100,2,0),"")</f>
        <v/>
      </c>
      <c r="U5102" s="127" t="str">
        <f>IFERROR(VLOOKUP(V5102,TRANSPORTE!$A$4:$B$99,2,0),"")</f>
        <v/>
      </c>
      <c r="Y5102" s="127" t="str">
        <f>IFERROR(VLOOKUP(V5102,TRANSPORTE!$A$4:$C$99,3,0),"")</f>
        <v/>
      </c>
      <c r="Z5102" s="127" t="str">
        <f>IFERROR(VLOOKUP(V5102,TRANSPORTE!$A$4:$D$99,4,0),"")</f>
        <v/>
      </c>
      <c r="AA5102" s="127" t="str">
        <f>IFERROR(VLOOKUP(V5102,TRANSPORTE!$A$4:$E$99,5,0),"")</f>
        <v/>
      </c>
      <c r="AB5102" s="127" t="str">
        <f t="shared" si="574"/>
        <v/>
      </c>
      <c r="AC5102" s="127" t="str">
        <f t="shared" si="573"/>
        <v/>
      </c>
      <c r="AE5102" s="132" t="str">
        <f t="shared" si="571"/>
        <v/>
      </c>
      <c r="AH5102" s="127" t="str">
        <f t="shared" si="570"/>
        <v/>
      </c>
    </row>
    <row r="5103" spans="2:34" x14ac:dyDescent="0.3">
      <c r="B5103" s="127" t="str">
        <f t="shared" si="568"/>
        <v/>
      </c>
      <c r="C5103" s="127" t="str">
        <f t="shared" si="569"/>
        <v/>
      </c>
      <c r="E5103" s="159"/>
      <c r="F5103" s="148" t="str">
        <f>IFERROR(VLOOKUP(CONCATENATE(G5103,E5103),LOTES!$A$6:$D$1002,4,0),"")</f>
        <v/>
      </c>
      <c r="H5103" s="136" t="str">
        <f>IFERROR(VLOOKUP(CONCATENATE(G5103,E5103),LOTES!$A$6:$F$1000,6,0),"")</f>
        <v/>
      </c>
      <c r="I5103" s="132" t="str">
        <f t="shared" si="572"/>
        <v/>
      </c>
      <c r="R5103" s="132" t="str">
        <f>IFERROR(VLOOKUP(Q5103,PROVEEDORES!$A$2:$B$100,2,0),"")</f>
        <v/>
      </c>
      <c r="U5103" s="127" t="str">
        <f>IFERROR(VLOOKUP(V5103,TRANSPORTE!$A$4:$B$99,2,0),"")</f>
        <v/>
      </c>
      <c r="Y5103" s="127" t="str">
        <f>IFERROR(VLOOKUP(V5103,TRANSPORTE!$A$4:$C$99,3,0),"")</f>
        <v/>
      </c>
      <c r="Z5103" s="127" t="str">
        <f>IFERROR(VLOOKUP(V5103,TRANSPORTE!$A$4:$D$99,4,0),"")</f>
        <v/>
      </c>
      <c r="AA5103" s="127" t="str">
        <f>IFERROR(VLOOKUP(V5103,TRANSPORTE!$A$4:$E$99,5,0),"")</f>
        <v/>
      </c>
      <c r="AB5103" s="127" t="str">
        <f t="shared" si="574"/>
        <v/>
      </c>
      <c r="AC5103" s="127" t="str">
        <f t="shared" si="573"/>
        <v/>
      </c>
      <c r="AE5103" s="132" t="str">
        <f t="shared" si="571"/>
        <v/>
      </c>
      <c r="AH5103" s="127" t="str">
        <f t="shared" si="570"/>
        <v/>
      </c>
    </row>
    <row r="5104" spans="2:34" x14ac:dyDescent="0.3">
      <c r="B5104" s="127" t="str">
        <f t="shared" si="568"/>
        <v/>
      </c>
      <c r="C5104" s="127" t="str">
        <f t="shared" si="569"/>
        <v/>
      </c>
      <c r="E5104" s="159"/>
      <c r="F5104" s="148" t="str">
        <f>IFERROR(VLOOKUP(CONCATENATE(G5104,E5104),LOTES!$A$6:$D$1002,4,0),"")</f>
        <v/>
      </c>
      <c r="H5104" s="136" t="str">
        <f>IFERROR(VLOOKUP(CONCATENATE(G5104,E5104),LOTES!$A$6:$F$1000,6,0),"")</f>
        <v/>
      </c>
      <c r="I5104" s="132" t="str">
        <f t="shared" si="572"/>
        <v/>
      </c>
      <c r="R5104" s="132" t="str">
        <f>IFERROR(VLOOKUP(Q5104,PROVEEDORES!$A$2:$B$100,2,0),"")</f>
        <v/>
      </c>
      <c r="U5104" s="127" t="str">
        <f>IFERROR(VLOOKUP(V5104,TRANSPORTE!$A$4:$B$99,2,0),"")</f>
        <v/>
      </c>
      <c r="Y5104" s="127" t="str">
        <f>IFERROR(VLOOKUP(V5104,TRANSPORTE!$A$4:$C$99,3,0),"")</f>
        <v/>
      </c>
      <c r="Z5104" s="127" t="str">
        <f>IFERROR(VLOOKUP(V5104,TRANSPORTE!$A$4:$D$99,4,0),"")</f>
        <v/>
      </c>
      <c r="AA5104" s="127" t="str">
        <f>IFERROR(VLOOKUP(V5104,TRANSPORTE!$A$4:$E$99,5,0),"")</f>
        <v/>
      </c>
      <c r="AB5104" s="127" t="str">
        <f t="shared" si="574"/>
        <v/>
      </c>
      <c r="AC5104" s="127" t="str">
        <f t="shared" si="573"/>
        <v/>
      </c>
      <c r="AE5104" s="132" t="str">
        <f t="shared" si="571"/>
        <v/>
      </c>
      <c r="AH5104" s="127" t="str">
        <f t="shared" si="570"/>
        <v/>
      </c>
    </row>
    <row r="5105" spans="2:34" x14ac:dyDescent="0.3">
      <c r="B5105" s="127" t="str">
        <f t="shared" si="568"/>
        <v/>
      </c>
      <c r="C5105" s="127" t="str">
        <f t="shared" si="569"/>
        <v/>
      </c>
      <c r="E5105" s="159"/>
      <c r="F5105" s="148" t="str">
        <f>IFERROR(VLOOKUP(CONCATENATE(G5105,E5105),LOTES!$A$6:$D$1002,4,0),"")</f>
        <v/>
      </c>
      <c r="H5105" s="136" t="str">
        <f>IFERROR(VLOOKUP(CONCATENATE(G5105,E5105),LOTES!$A$6:$F$1000,6,0),"")</f>
        <v/>
      </c>
      <c r="I5105" s="132" t="str">
        <f t="shared" si="572"/>
        <v/>
      </c>
      <c r="R5105" s="132" t="str">
        <f>IFERROR(VLOOKUP(Q5105,PROVEEDORES!$A$2:$B$100,2,0),"")</f>
        <v/>
      </c>
      <c r="U5105" s="127" t="str">
        <f>IFERROR(VLOOKUP(V5105,TRANSPORTE!$A$4:$B$99,2,0),"")</f>
        <v/>
      </c>
      <c r="Y5105" s="127" t="str">
        <f>IFERROR(VLOOKUP(V5105,TRANSPORTE!$A$4:$C$99,3,0),"")</f>
        <v/>
      </c>
      <c r="Z5105" s="127" t="str">
        <f>IFERROR(VLOOKUP(V5105,TRANSPORTE!$A$4:$D$99,4,0),"")</f>
        <v/>
      </c>
      <c r="AA5105" s="127" t="str">
        <f>IFERROR(VLOOKUP(V5105,TRANSPORTE!$A$4:$E$99,5,0),"")</f>
        <v/>
      </c>
      <c r="AB5105" s="127" t="str">
        <f t="shared" si="574"/>
        <v/>
      </c>
      <c r="AC5105" s="127" t="str">
        <f t="shared" si="573"/>
        <v/>
      </c>
      <c r="AE5105" s="132" t="str">
        <f t="shared" si="571"/>
        <v/>
      </c>
      <c r="AH5105" s="127" t="str">
        <f t="shared" si="570"/>
        <v/>
      </c>
    </row>
    <row r="5106" spans="2:34" x14ac:dyDescent="0.3">
      <c r="B5106" s="127" t="str">
        <f t="shared" si="568"/>
        <v/>
      </c>
      <c r="C5106" s="127" t="str">
        <f t="shared" si="569"/>
        <v/>
      </c>
      <c r="E5106" s="159"/>
      <c r="F5106" s="148" t="str">
        <f>IFERROR(VLOOKUP(CONCATENATE(G5106,E5106),LOTES!$A$6:$D$1002,4,0),"")</f>
        <v/>
      </c>
      <c r="H5106" s="136" t="str">
        <f>IFERROR(VLOOKUP(CONCATENATE(G5106,E5106),LOTES!$A$6:$F$1000,6,0),"")</f>
        <v/>
      </c>
      <c r="I5106" s="132" t="str">
        <f t="shared" si="572"/>
        <v/>
      </c>
      <c r="R5106" s="132" t="str">
        <f>IFERROR(VLOOKUP(Q5106,PROVEEDORES!$A$2:$B$100,2,0),"")</f>
        <v/>
      </c>
      <c r="U5106" s="127" t="str">
        <f>IFERROR(VLOOKUP(V5106,TRANSPORTE!$A$4:$B$99,2,0),"")</f>
        <v/>
      </c>
      <c r="Y5106" s="127" t="str">
        <f>IFERROR(VLOOKUP(V5106,TRANSPORTE!$A$4:$C$99,3,0),"")</f>
        <v/>
      </c>
      <c r="Z5106" s="127" t="str">
        <f>IFERROR(VLOOKUP(V5106,TRANSPORTE!$A$4:$D$99,4,0),"")</f>
        <v/>
      </c>
      <c r="AA5106" s="127" t="str">
        <f>IFERROR(VLOOKUP(V5106,TRANSPORTE!$A$4:$E$99,5,0),"")</f>
        <v/>
      </c>
      <c r="AB5106" s="127" t="str">
        <f t="shared" si="574"/>
        <v/>
      </c>
      <c r="AC5106" s="127" t="str">
        <f t="shared" si="573"/>
        <v/>
      </c>
      <c r="AE5106" s="132" t="str">
        <f t="shared" si="571"/>
        <v/>
      </c>
      <c r="AH5106" s="127" t="str">
        <f t="shared" si="570"/>
        <v/>
      </c>
    </row>
    <row r="5107" spans="2:34" x14ac:dyDescent="0.3">
      <c r="B5107" s="127" t="str">
        <f t="shared" si="568"/>
        <v/>
      </c>
      <c r="C5107" s="127" t="str">
        <f t="shared" si="569"/>
        <v/>
      </c>
      <c r="E5107" s="159"/>
      <c r="F5107" s="148" t="str">
        <f>IFERROR(VLOOKUP(CONCATENATE(G5107,E5107),LOTES!$A$6:$D$1002,4,0),"")</f>
        <v/>
      </c>
      <c r="H5107" s="136" t="str">
        <f>IFERROR(VLOOKUP(CONCATENATE(G5107,E5107),LOTES!$A$6:$F$1000,6,0),"")</f>
        <v/>
      </c>
      <c r="I5107" s="132" t="str">
        <f t="shared" si="572"/>
        <v/>
      </c>
      <c r="R5107" s="132" t="str">
        <f>IFERROR(VLOOKUP(Q5107,PROVEEDORES!$A$2:$B$100,2,0),"")</f>
        <v/>
      </c>
      <c r="U5107" s="127" t="str">
        <f>IFERROR(VLOOKUP(V5107,TRANSPORTE!$A$4:$B$99,2,0),"")</f>
        <v/>
      </c>
      <c r="Y5107" s="127" t="str">
        <f>IFERROR(VLOOKUP(V5107,TRANSPORTE!$A$4:$C$99,3,0),"")</f>
        <v/>
      </c>
      <c r="Z5107" s="127" t="str">
        <f>IFERROR(VLOOKUP(V5107,TRANSPORTE!$A$4:$D$99,4,0),"")</f>
        <v/>
      </c>
      <c r="AA5107" s="127" t="str">
        <f>IFERROR(VLOOKUP(V5107,TRANSPORTE!$A$4:$E$99,5,0),"")</f>
        <v/>
      </c>
      <c r="AB5107" s="127" t="str">
        <f t="shared" si="574"/>
        <v/>
      </c>
      <c r="AC5107" s="127" t="str">
        <f t="shared" si="573"/>
        <v/>
      </c>
      <c r="AE5107" s="132" t="str">
        <f t="shared" si="571"/>
        <v/>
      </c>
      <c r="AH5107" s="127" t="str">
        <f t="shared" si="570"/>
        <v/>
      </c>
    </row>
    <row r="5108" spans="2:34" x14ac:dyDescent="0.3">
      <c r="B5108" s="127" t="str">
        <f t="shared" si="568"/>
        <v/>
      </c>
      <c r="C5108" s="127" t="str">
        <f t="shared" si="569"/>
        <v/>
      </c>
      <c r="E5108" s="159"/>
      <c r="F5108" s="148" t="str">
        <f>IFERROR(VLOOKUP(CONCATENATE(G5108,E5108),LOTES!$A$6:$D$1002,4,0),"")</f>
        <v/>
      </c>
      <c r="H5108" s="136" t="str">
        <f>IFERROR(VLOOKUP(CONCATENATE(G5108,E5108),LOTES!$A$6:$F$1000,6,0),"")</f>
        <v/>
      </c>
      <c r="I5108" s="132" t="str">
        <f t="shared" si="572"/>
        <v/>
      </c>
      <c r="R5108" s="132" t="str">
        <f>IFERROR(VLOOKUP(Q5108,PROVEEDORES!$A$2:$B$100,2,0),"")</f>
        <v/>
      </c>
      <c r="U5108" s="127" t="str">
        <f>IFERROR(VLOOKUP(V5108,TRANSPORTE!$A$4:$B$99,2,0),"")</f>
        <v/>
      </c>
      <c r="Y5108" s="127" t="str">
        <f>IFERROR(VLOOKUP(V5108,TRANSPORTE!$A$4:$C$99,3,0),"")</f>
        <v/>
      </c>
      <c r="Z5108" s="127" t="str">
        <f>IFERROR(VLOOKUP(V5108,TRANSPORTE!$A$4:$D$99,4,0),"")</f>
        <v/>
      </c>
      <c r="AA5108" s="127" t="str">
        <f>IFERROR(VLOOKUP(V5108,TRANSPORTE!$A$4:$E$99,5,0),"")</f>
        <v/>
      </c>
      <c r="AB5108" s="127" t="str">
        <f t="shared" si="574"/>
        <v/>
      </c>
      <c r="AC5108" s="127" t="str">
        <f t="shared" si="573"/>
        <v/>
      </c>
      <c r="AE5108" s="132" t="str">
        <f t="shared" si="571"/>
        <v/>
      </c>
      <c r="AH5108" s="127" t="str">
        <f t="shared" si="570"/>
        <v/>
      </c>
    </row>
    <row r="5109" spans="2:34" x14ac:dyDescent="0.3">
      <c r="B5109" s="127" t="str">
        <f t="shared" si="568"/>
        <v/>
      </c>
      <c r="C5109" s="127" t="str">
        <f t="shared" si="569"/>
        <v/>
      </c>
      <c r="E5109" s="159"/>
      <c r="F5109" s="148" t="str">
        <f>IFERROR(VLOOKUP(CONCATENATE(G5109,E5109),LOTES!$A$6:$D$1002,4,0),"")</f>
        <v/>
      </c>
      <c r="H5109" s="136" t="str">
        <f>IFERROR(VLOOKUP(CONCATENATE(G5109,E5109),LOTES!$A$6:$F$1000,6,0),"")</f>
        <v/>
      </c>
      <c r="I5109" s="132" t="str">
        <f t="shared" si="572"/>
        <v/>
      </c>
      <c r="R5109" s="132" t="str">
        <f>IFERROR(VLOOKUP(Q5109,PROVEEDORES!$A$2:$B$100,2,0),"")</f>
        <v/>
      </c>
      <c r="U5109" s="127" t="str">
        <f>IFERROR(VLOOKUP(V5109,TRANSPORTE!$A$4:$B$99,2,0),"")</f>
        <v/>
      </c>
      <c r="Y5109" s="127" t="str">
        <f>IFERROR(VLOOKUP(V5109,TRANSPORTE!$A$4:$C$99,3,0),"")</f>
        <v/>
      </c>
      <c r="Z5109" s="127" t="str">
        <f>IFERROR(VLOOKUP(V5109,TRANSPORTE!$A$4:$D$99,4,0),"")</f>
        <v/>
      </c>
      <c r="AA5109" s="127" t="str">
        <f>IFERROR(VLOOKUP(V5109,TRANSPORTE!$A$4:$E$99,5,0),"")</f>
        <v/>
      </c>
      <c r="AB5109" s="127" t="str">
        <f t="shared" si="574"/>
        <v/>
      </c>
      <c r="AC5109" s="127" t="str">
        <f t="shared" si="573"/>
        <v/>
      </c>
      <c r="AE5109" s="132" t="str">
        <f t="shared" si="571"/>
        <v/>
      </c>
      <c r="AH5109" s="127" t="str">
        <f t="shared" si="570"/>
        <v/>
      </c>
    </row>
    <row r="5110" spans="2:34" x14ac:dyDescent="0.3">
      <c r="B5110" s="127" t="str">
        <f t="shared" si="568"/>
        <v/>
      </c>
      <c r="C5110" s="127" t="str">
        <f t="shared" si="569"/>
        <v/>
      </c>
      <c r="E5110" s="159"/>
      <c r="F5110" s="148" t="str">
        <f>IFERROR(VLOOKUP(CONCATENATE(G5110,E5110),LOTES!$A$6:$D$1002,4,0),"")</f>
        <v/>
      </c>
      <c r="H5110" s="136" t="str">
        <f>IFERROR(VLOOKUP(CONCATENATE(G5110,E5110),LOTES!$A$6:$F$1000,6,0),"")</f>
        <v/>
      </c>
      <c r="I5110" s="132" t="str">
        <f t="shared" si="572"/>
        <v/>
      </c>
      <c r="R5110" s="132" t="str">
        <f>IFERROR(VLOOKUP(Q5110,PROVEEDORES!$A$2:$B$100,2,0),"")</f>
        <v/>
      </c>
      <c r="U5110" s="127" t="str">
        <f>IFERROR(VLOOKUP(V5110,TRANSPORTE!$A$4:$B$99,2,0),"")</f>
        <v/>
      </c>
      <c r="Y5110" s="127" t="str">
        <f>IFERROR(VLOOKUP(V5110,TRANSPORTE!$A$4:$C$99,3,0),"")</f>
        <v/>
      </c>
      <c r="Z5110" s="127" t="str">
        <f>IFERROR(VLOOKUP(V5110,TRANSPORTE!$A$4:$D$99,4,0),"")</f>
        <v/>
      </c>
      <c r="AA5110" s="127" t="str">
        <f>IFERROR(VLOOKUP(V5110,TRANSPORTE!$A$4:$E$99,5,0),"")</f>
        <v/>
      </c>
      <c r="AB5110" s="127" t="str">
        <f t="shared" si="574"/>
        <v/>
      </c>
      <c r="AC5110" s="127" t="str">
        <f t="shared" si="573"/>
        <v/>
      </c>
      <c r="AE5110" s="132" t="str">
        <f t="shared" si="571"/>
        <v/>
      </c>
      <c r="AH5110" s="127" t="str">
        <f t="shared" si="570"/>
        <v/>
      </c>
    </row>
    <row r="5111" spans="2:34" x14ac:dyDescent="0.3">
      <c r="B5111" s="127" t="str">
        <f t="shared" si="568"/>
        <v/>
      </c>
      <c r="C5111" s="127" t="str">
        <f t="shared" si="569"/>
        <v/>
      </c>
      <c r="E5111" s="159"/>
      <c r="F5111" s="148" t="str">
        <f>IFERROR(VLOOKUP(CONCATENATE(G5111,E5111),LOTES!$A$6:$D$1002,4,0),"")</f>
        <v/>
      </c>
      <c r="H5111" s="136" t="str">
        <f>IFERROR(VLOOKUP(CONCATENATE(G5111,E5111),LOTES!$A$6:$F$1000,6,0),"")</f>
        <v/>
      </c>
      <c r="I5111" s="132" t="str">
        <f t="shared" si="572"/>
        <v/>
      </c>
      <c r="R5111" s="132" t="str">
        <f>IFERROR(VLOOKUP(Q5111,PROVEEDORES!$A$2:$B$100,2,0),"")</f>
        <v/>
      </c>
      <c r="U5111" s="127" t="str">
        <f>IFERROR(VLOOKUP(V5111,TRANSPORTE!$A$4:$B$99,2,0),"")</f>
        <v/>
      </c>
      <c r="Y5111" s="127" t="str">
        <f>IFERROR(VLOOKUP(V5111,TRANSPORTE!$A$4:$C$99,3,0),"")</f>
        <v/>
      </c>
      <c r="Z5111" s="127" t="str">
        <f>IFERROR(VLOOKUP(V5111,TRANSPORTE!$A$4:$D$99,4,0),"")</f>
        <v/>
      </c>
      <c r="AA5111" s="127" t="str">
        <f>IFERROR(VLOOKUP(V5111,TRANSPORTE!$A$4:$E$99,5,0),"")</f>
        <v/>
      </c>
      <c r="AB5111" s="127" t="str">
        <f t="shared" si="574"/>
        <v/>
      </c>
      <c r="AC5111" s="127" t="str">
        <f t="shared" si="573"/>
        <v/>
      </c>
      <c r="AE5111" s="132" t="str">
        <f t="shared" si="571"/>
        <v/>
      </c>
      <c r="AH5111" s="127" t="str">
        <f t="shared" si="570"/>
        <v/>
      </c>
    </row>
    <row r="5112" spans="2:34" x14ac:dyDescent="0.3">
      <c r="B5112" s="127" t="str">
        <f t="shared" si="568"/>
        <v/>
      </c>
      <c r="C5112" s="127" t="str">
        <f t="shared" si="569"/>
        <v/>
      </c>
      <c r="E5112" s="159"/>
      <c r="F5112" s="148" t="str">
        <f>IFERROR(VLOOKUP(CONCATENATE(G5112,E5112),LOTES!$A$6:$D$1002,4,0),"")</f>
        <v/>
      </c>
      <c r="H5112" s="136" t="str">
        <f>IFERROR(VLOOKUP(CONCATENATE(G5112,E5112),LOTES!$A$6:$F$1000,6,0),"")</f>
        <v/>
      </c>
      <c r="I5112" s="132" t="str">
        <f t="shared" si="572"/>
        <v/>
      </c>
      <c r="R5112" s="132" t="str">
        <f>IFERROR(VLOOKUP(Q5112,PROVEEDORES!$A$2:$B$100,2,0),"")</f>
        <v/>
      </c>
      <c r="U5112" s="127" t="str">
        <f>IFERROR(VLOOKUP(V5112,TRANSPORTE!$A$4:$B$99,2,0),"")</f>
        <v/>
      </c>
      <c r="Y5112" s="127" t="str">
        <f>IFERROR(VLOOKUP(V5112,TRANSPORTE!$A$4:$C$99,3,0),"")</f>
        <v/>
      </c>
      <c r="Z5112" s="127" t="str">
        <f>IFERROR(VLOOKUP(V5112,TRANSPORTE!$A$4:$D$99,4,0),"")</f>
        <v/>
      </c>
      <c r="AA5112" s="127" t="str">
        <f>IFERROR(VLOOKUP(V5112,TRANSPORTE!$A$4:$E$99,5,0),"")</f>
        <v/>
      </c>
      <c r="AB5112" s="127" t="str">
        <f t="shared" si="574"/>
        <v/>
      </c>
      <c r="AC5112" s="127" t="str">
        <f t="shared" si="573"/>
        <v/>
      </c>
      <c r="AE5112" s="132" t="str">
        <f t="shared" si="571"/>
        <v/>
      </c>
      <c r="AH5112" s="127" t="str">
        <f t="shared" si="570"/>
        <v/>
      </c>
    </row>
    <row r="5113" spans="2:34" x14ac:dyDescent="0.3">
      <c r="B5113" s="127" t="str">
        <f t="shared" si="568"/>
        <v/>
      </c>
      <c r="C5113" s="127" t="str">
        <f t="shared" si="569"/>
        <v/>
      </c>
      <c r="E5113" s="159"/>
      <c r="F5113" s="148" t="str">
        <f>IFERROR(VLOOKUP(CONCATENATE(G5113,E5113),LOTES!$A$6:$D$1002,4,0),"")</f>
        <v/>
      </c>
      <c r="H5113" s="136" t="str">
        <f>IFERROR(VLOOKUP(CONCATENATE(G5113,E5113),LOTES!$A$6:$F$1000,6,0),"")</f>
        <v/>
      </c>
      <c r="I5113" s="132" t="str">
        <f t="shared" si="572"/>
        <v/>
      </c>
      <c r="R5113" s="132" t="str">
        <f>IFERROR(VLOOKUP(Q5113,PROVEEDORES!$A$2:$B$100,2,0),"")</f>
        <v/>
      </c>
      <c r="U5113" s="127" t="str">
        <f>IFERROR(VLOOKUP(V5113,TRANSPORTE!$A$4:$B$99,2,0),"")</f>
        <v/>
      </c>
      <c r="Y5113" s="127" t="str">
        <f>IFERROR(VLOOKUP(V5113,TRANSPORTE!$A$4:$C$99,3,0),"")</f>
        <v/>
      </c>
      <c r="Z5113" s="127" t="str">
        <f>IFERROR(VLOOKUP(V5113,TRANSPORTE!$A$4:$D$99,4,0),"")</f>
        <v/>
      </c>
      <c r="AA5113" s="127" t="str">
        <f>IFERROR(VLOOKUP(V5113,TRANSPORTE!$A$4:$E$99,5,0),"")</f>
        <v/>
      </c>
      <c r="AB5113" s="127" t="str">
        <f t="shared" si="574"/>
        <v/>
      </c>
      <c r="AC5113" s="127" t="str">
        <f t="shared" si="573"/>
        <v/>
      </c>
      <c r="AE5113" s="132" t="str">
        <f t="shared" si="571"/>
        <v/>
      </c>
      <c r="AH5113" s="127" t="str">
        <f t="shared" si="570"/>
        <v/>
      </c>
    </row>
    <row r="5114" spans="2:34" x14ac:dyDescent="0.3">
      <c r="B5114" s="127" t="str">
        <f t="shared" si="568"/>
        <v/>
      </c>
      <c r="C5114" s="127" t="str">
        <f t="shared" si="569"/>
        <v/>
      </c>
      <c r="E5114" s="159"/>
      <c r="F5114" s="148" t="str">
        <f>IFERROR(VLOOKUP(CONCATENATE(G5114,E5114),LOTES!$A$6:$D$1002,4,0),"")</f>
        <v/>
      </c>
      <c r="H5114" s="136" t="str">
        <f>IFERROR(VLOOKUP(CONCATENATE(G5114,E5114),LOTES!$A$6:$F$1000,6,0),"")</f>
        <v/>
      </c>
      <c r="I5114" s="132" t="str">
        <f t="shared" si="572"/>
        <v/>
      </c>
      <c r="R5114" s="132" t="str">
        <f>IFERROR(VLOOKUP(Q5114,PROVEEDORES!$A$2:$B$100,2,0),"")</f>
        <v/>
      </c>
      <c r="U5114" s="127" t="str">
        <f>IFERROR(VLOOKUP(V5114,TRANSPORTE!$A$4:$B$99,2,0),"")</f>
        <v/>
      </c>
      <c r="Y5114" s="127" t="str">
        <f>IFERROR(VLOOKUP(V5114,TRANSPORTE!$A$4:$C$99,3,0),"")</f>
        <v/>
      </c>
      <c r="Z5114" s="127" t="str">
        <f>IFERROR(VLOOKUP(V5114,TRANSPORTE!$A$4:$D$99,4,0),"")</f>
        <v/>
      </c>
      <c r="AA5114" s="127" t="str">
        <f>IFERROR(VLOOKUP(V5114,TRANSPORTE!$A$4:$E$99,5,0),"")</f>
        <v/>
      </c>
      <c r="AB5114" s="127" t="str">
        <f t="shared" si="574"/>
        <v/>
      </c>
      <c r="AC5114" s="127" t="str">
        <f t="shared" si="573"/>
        <v/>
      </c>
      <c r="AE5114" s="132" t="str">
        <f t="shared" si="571"/>
        <v/>
      </c>
      <c r="AH5114" s="127" t="str">
        <f t="shared" si="570"/>
        <v/>
      </c>
    </row>
    <row r="5115" spans="2:34" x14ac:dyDescent="0.3">
      <c r="B5115" s="127" t="str">
        <f t="shared" si="568"/>
        <v/>
      </c>
      <c r="C5115" s="127" t="str">
        <f t="shared" si="569"/>
        <v/>
      </c>
      <c r="E5115" s="159"/>
      <c r="F5115" s="148" t="str">
        <f>IFERROR(VLOOKUP(CONCATENATE(G5115,E5115),LOTES!$A$6:$D$1002,4,0),"")</f>
        <v/>
      </c>
      <c r="H5115" s="136" t="str">
        <f>IFERROR(VLOOKUP(CONCATENATE(G5115,E5115),LOTES!$A$6:$F$1000,6,0),"")</f>
        <v/>
      </c>
      <c r="I5115" s="132" t="str">
        <f t="shared" si="572"/>
        <v/>
      </c>
      <c r="R5115" s="132" t="str">
        <f>IFERROR(VLOOKUP(Q5115,PROVEEDORES!$A$2:$B$100,2,0),"")</f>
        <v/>
      </c>
      <c r="U5115" s="127" t="str">
        <f>IFERROR(VLOOKUP(V5115,TRANSPORTE!$A$4:$B$99,2,0),"")</f>
        <v/>
      </c>
      <c r="Y5115" s="127" t="str">
        <f>IFERROR(VLOOKUP(V5115,TRANSPORTE!$A$4:$C$99,3,0),"")</f>
        <v/>
      </c>
      <c r="Z5115" s="127" t="str">
        <f>IFERROR(VLOOKUP(V5115,TRANSPORTE!$A$4:$D$99,4,0),"")</f>
        <v/>
      </c>
      <c r="AA5115" s="127" t="str">
        <f>IFERROR(VLOOKUP(V5115,TRANSPORTE!$A$4:$E$99,5,0),"")</f>
        <v/>
      </c>
      <c r="AB5115" s="127" t="str">
        <f t="shared" si="574"/>
        <v/>
      </c>
      <c r="AC5115" s="127" t="str">
        <f t="shared" si="573"/>
        <v/>
      </c>
      <c r="AE5115" s="132" t="str">
        <f t="shared" si="571"/>
        <v/>
      </c>
      <c r="AH5115" s="127" t="str">
        <f t="shared" si="570"/>
        <v/>
      </c>
    </row>
    <row r="5116" spans="2:34" x14ac:dyDescent="0.3">
      <c r="B5116" s="127" t="str">
        <f t="shared" si="568"/>
        <v/>
      </c>
      <c r="C5116" s="127" t="str">
        <f t="shared" si="569"/>
        <v/>
      </c>
      <c r="E5116" s="159"/>
      <c r="F5116" s="148" t="str">
        <f>IFERROR(VLOOKUP(CONCATENATE(G5116,E5116),LOTES!$A$6:$D$1002,4,0),"")</f>
        <v/>
      </c>
      <c r="H5116" s="136" t="str">
        <f>IFERROR(VLOOKUP(CONCATENATE(G5116,E5116),LOTES!$A$6:$F$1000,6,0),"")</f>
        <v/>
      </c>
      <c r="I5116" s="132" t="str">
        <f t="shared" si="572"/>
        <v/>
      </c>
      <c r="R5116" s="132" t="str">
        <f>IFERROR(VLOOKUP(Q5116,PROVEEDORES!$A$2:$B$100,2,0),"")</f>
        <v/>
      </c>
      <c r="U5116" s="127" t="str">
        <f>IFERROR(VLOOKUP(V5116,TRANSPORTE!$A$4:$B$99,2,0),"")</f>
        <v/>
      </c>
      <c r="Y5116" s="127" t="str">
        <f>IFERROR(VLOOKUP(V5116,TRANSPORTE!$A$4:$C$99,3,0),"")</f>
        <v/>
      </c>
      <c r="Z5116" s="127" t="str">
        <f>IFERROR(VLOOKUP(V5116,TRANSPORTE!$A$4:$D$99,4,0),"")</f>
        <v/>
      </c>
      <c r="AA5116" s="127" t="str">
        <f>IFERROR(VLOOKUP(V5116,TRANSPORTE!$A$4:$E$99,5,0),"")</f>
        <v/>
      </c>
      <c r="AB5116" s="127" t="str">
        <f t="shared" si="574"/>
        <v/>
      </c>
      <c r="AC5116" s="127" t="str">
        <f t="shared" si="573"/>
        <v/>
      </c>
      <c r="AE5116" s="132" t="str">
        <f t="shared" si="571"/>
        <v/>
      </c>
      <c r="AH5116" s="127" t="str">
        <f t="shared" si="570"/>
        <v/>
      </c>
    </row>
    <row r="5117" spans="2:34" x14ac:dyDescent="0.3">
      <c r="B5117" s="127" t="str">
        <f t="shared" si="568"/>
        <v/>
      </c>
      <c r="C5117" s="127" t="str">
        <f t="shared" si="569"/>
        <v/>
      </c>
      <c r="E5117" s="159"/>
      <c r="F5117" s="148" t="str">
        <f>IFERROR(VLOOKUP(CONCATENATE(G5117,E5117),LOTES!$A$6:$D$1002,4,0),"")</f>
        <v/>
      </c>
      <c r="H5117" s="136" t="str">
        <f>IFERROR(VLOOKUP(CONCATENATE(G5117,E5117),LOTES!$A$6:$F$1000,6,0),"")</f>
        <v/>
      </c>
      <c r="I5117" s="132" t="str">
        <f t="shared" si="572"/>
        <v/>
      </c>
      <c r="R5117" s="132" t="str">
        <f>IFERROR(VLOOKUP(Q5117,PROVEEDORES!$A$2:$B$100,2,0),"")</f>
        <v/>
      </c>
      <c r="U5117" s="127" t="str">
        <f>IFERROR(VLOOKUP(V5117,TRANSPORTE!$A$4:$B$99,2,0),"")</f>
        <v/>
      </c>
      <c r="Y5117" s="127" t="str">
        <f>IFERROR(VLOOKUP(V5117,TRANSPORTE!$A$4:$C$99,3,0),"")</f>
        <v/>
      </c>
      <c r="Z5117" s="127" t="str">
        <f>IFERROR(VLOOKUP(V5117,TRANSPORTE!$A$4:$D$99,4,0),"")</f>
        <v/>
      </c>
      <c r="AA5117" s="127" t="str">
        <f>IFERROR(VLOOKUP(V5117,TRANSPORTE!$A$4:$E$99,5,0),"")</f>
        <v/>
      </c>
      <c r="AB5117" s="127" t="str">
        <f t="shared" si="574"/>
        <v/>
      </c>
      <c r="AC5117" s="127" t="str">
        <f t="shared" si="573"/>
        <v/>
      </c>
      <c r="AE5117" s="132" t="str">
        <f t="shared" si="571"/>
        <v/>
      </c>
      <c r="AH5117" s="127" t="str">
        <f t="shared" si="570"/>
        <v/>
      </c>
    </row>
    <row r="5118" spans="2:34" x14ac:dyDescent="0.3">
      <c r="B5118" s="127" t="str">
        <f t="shared" si="568"/>
        <v/>
      </c>
      <c r="C5118" s="127" t="str">
        <f t="shared" si="569"/>
        <v/>
      </c>
      <c r="E5118" s="159"/>
      <c r="F5118" s="148" t="str">
        <f>IFERROR(VLOOKUP(CONCATENATE(G5118,E5118),LOTES!$A$6:$D$1002,4,0),"")</f>
        <v/>
      </c>
      <c r="H5118" s="136" t="str">
        <f>IFERROR(VLOOKUP(CONCATENATE(G5118,E5118),LOTES!$A$6:$F$1000,6,0),"")</f>
        <v/>
      </c>
      <c r="I5118" s="132" t="str">
        <f t="shared" si="572"/>
        <v/>
      </c>
      <c r="R5118" s="132" t="str">
        <f>IFERROR(VLOOKUP(Q5118,PROVEEDORES!$A$2:$B$100,2,0),"")</f>
        <v/>
      </c>
      <c r="U5118" s="127" t="str">
        <f>IFERROR(VLOOKUP(V5118,TRANSPORTE!$A$4:$B$99,2,0),"")</f>
        <v/>
      </c>
      <c r="Y5118" s="127" t="str">
        <f>IFERROR(VLOOKUP(V5118,TRANSPORTE!$A$4:$C$99,3,0),"")</f>
        <v/>
      </c>
      <c r="Z5118" s="127" t="str">
        <f>IFERROR(VLOOKUP(V5118,TRANSPORTE!$A$4:$D$99,4,0),"")</f>
        <v/>
      </c>
      <c r="AA5118" s="127" t="str">
        <f>IFERROR(VLOOKUP(V5118,TRANSPORTE!$A$4:$E$99,5,0),"")</f>
        <v/>
      </c>
      <c r="AB5118" s="127" t="str">
        <f t="shared" si="574"/>
        <v/>
      </c>
      <c r="AC5118" s="127" t="str">
        <f t="shared" si="573"/>
        <v/>
      </c>
      <c r="AE5118" s="132" t="str">
        <f t="shared" si="571"/>
        <v/>
      </c>
      <c r="AH5118" s="127" t="str">
        <f t="shared" si="570"/>
        <v/>
      </c>
    </row>
    <row r="5119" spans="2:34" x14ac:dyDescent="0.3">
      <c r="B5119" s="127" t="str">
        <f t="shared" ref="B5119:B5182" si="575">CONCATENATE(A5119,AB5119)</f>
        <v/>
      </c>
      <c r="C5119" s="127" t="str">
        <f t="shared" ref="C5119:C5182" si="576">CONCATENATE(N5119,I5119)</f>
        <v/>
      </c>
      <c r="E5119" s="159"/>
      <c r="F5119" s="148" t="str">
        <f>IFERROR(VLOOKUP(CONCATENATE(G5119,E5119),LOTES!$A$6:$D$1002,4,0),"")</f>
        <v/>
      </c>
      <c r="H5119" s="136" t="str">
        <f>IFERROR(VLOOKUP(CONCATENATE(G5119,E5119),LOTES!$A$6:$F$1000,6,0),"")</f>
        <v/>
      </c>
      <c r="I5119" s="132" t="str">
        <f t="shared" si="572"/>
        <v/>
      </c>
      <c r="R5119" s="132" t="str">
        <f>IFERROR(VLOOKUP(Q5119,PROVEEDORES!$A$2:$B$100,2,0),"")</f>
        <v/>
      </c>
      <c r="U5119" s="127" t="str">
        <f>IFERROR(VLOOKUP(V5119,TRANSPORTE!$A$4:$B$99,2,0),"")</f>
        <v/>
      </c>
      <c r="Y5119" s="127" t="str">
        <f>IFERROR(VLOOKUP(V5119,TRANSPORTE!$A$4:$C$99,3,0),"")</f>
        <v/>
      </c>
      <c r="Z5119" s="127" t="str">
        <f>IFERROR(VLOOKUP(V5119,TRANSPORTE!$A$4:$D$99,4,0),"")</f>
        <v/>
      </c>
      <c r="AA5119" s="127" t="str">
        <f>IFERROR(VLOOKUP(V5119,TRANSPORTE!$A$4:$E$99,5,0),"")</f>
        <v/>
      </c>
      <c r="AB5119" s="127" t="str">
        <f t="shared" si="574"/>
        <v/>
      </c>
      <c r="AC5119" s="127" t="str">
        <f t="shared" si="573"/>
        <v/>
      </c>
      <c r="AE5119" s="132" t="str">
        <f t="shared" si="571"/>
        <v/>
      </c>
      <c r="AH5119" s="127" t="str">
        <f t="shared" ref="AH5119:AH5182" si="577">CONCATENATE(N5119,F5119)</f>
        <v/>
      </c>
    </row>
    <row r="5120" spans="2:34" x14ac:dyDescent="0.3">
      <c r="B5120" s="127" t="str">
        <f t="shared" si="575"/>
        <v/>
      </c>
      <c r="C5120" s="127" t="str">
        <f t="shared" si="576"/>
        <v/>
      </c>
      <c r="E5120" s="159"/>
      <c r="F5120" s="148" t="str">
        <f>IFERROR(VLOOKUP(CONCATENATE(G5120,E5120),LOTES!$A$6:$D$1002,4,0),"")</f>
        <v/>
      </c>
      <c r="H5120" s="136" t="str">
        <f>IFERROR(VLOOKUP(CONCATENATE(G5120,E5120),LOTES!$A$6:$F$1000,6,0),"")</f>
        <v/>
      </c>
      <c r="I5120" s="132" t="str">
        <f t="shared" si="572"/>
        <v/>
      </c>
      <c r="R5120" s="132" t="str">
        <f>IFERROR(VLOOKUP(Q5120,PROVEEDORES!$A$2:$B$100,2,0),"")</f>
        <v/>
      </c>
      <c r="U5120" s="127" t="str">
        <f>IFERROR(VLOOKUP(V5120,TRANSPORTE!$A$4:$B$99,2,0),"")</f>
        <v/>
      </c>
      <c r="Y5120" s="127" t="str">
        <f>IFERROR(VLOOKUP(V5120,TRANSPORTE!$A$4:$C$99,3,0),"")</f>
        <v/>
      </c>
      <c r="Z5120" s="127" t="str">
        <f>IFERROR(VLOOKUP(V5120,TRANSPORTE!$A$4:$D$99,4,0),"")</f>
        <v/>
      </c>
      <c r="AA5120" s="127" t="str">
        <f>IFERROR(VLOOKUP(V5120,TRANSPORTE!$A$4:$E$99,5,0),"")</f>
        <v/>
      </c>
      <c r="AB5120" s="127" t="str">
        <f t="shared" si="574"/>
        <v/>
      </c>
      <c r="AC5120" s="127" t="str">
        <f t="shared" si="573"/>
        <v/>
      </c>
      <c r="AE5120" s="132" t="str">
        <f t="shared" si="571"/>
        <v/>
      </c>
      <c r="AH5120" s="127" t="str">
        <f t="shared" si="577"/>
        <v/>
      </c>
    </row>
    <row r="5121" spans="2:34" x14ac:dyDescent="0.3">
      <c r="B5121" s="127" t="str">
        <f t="shared" si="575"/>
        <v/>
      </c>
      <c r="C5121" s="127" t="str">
        <f t="shared" si="576"/>
        <v/>
      </c>
      <c r="E5121" s="159"/>
      <c r="F5121" s="148" t="str">
        <f>IFERROR(VLOOKUP(CONCATENATE(G5121,E5121),LOTES!$A$6:$D$1002,4,0),"")</f>
        <v/>
      </c>
      <c r="H5121" s="136" t="str">
        <f>IFERROR(VLOOKUP(CONCATENATE(G5121,E5121),LOTES!$A$6:$F$1000,6,0),"")</f>
        <v/>
      </c>
      <c r="I5121" s="132" t="str">
        <f t="shared" si="572"/>
        <v/>
      </c>
      <c r="R5121" s="132" t="str">
        <f>IFERROR(VLOOKUP(Q5121,PROVEEDORES!$A$2:$B$100,2,0),"")</f>
        <v/>
      </c>
      <c r="U5121" s="127" t="str">
        <f>IFERROR(VLOOKUP(V5121,TRANSPORTE!$A$4:$B$99,2,0),"")</f>
        <v/>
      </c>
      <c r="Y5121" s="127" t="str">
        <f>IFERROR(VLOOKUP(V5121,TRANSPORTE!$A$4:$C$99,3,0),"")</f>
        <v/>
      </c>
      <c r="Z5121" s="127" t="str">
        <f>IFERROR(VLOOKUP(V5121,TRANSPORTE!$A$4:$D$99,4,0),"")</f>
        <v/>
      </c>
      <c r="AA5121" s="127" t="str">
        <f>IFERROR(VLOOKUP(V5121,TRANSPORTE!$A$4:$E$99,5,0),"")</f>
        <v/>
      </c>
      <c r="AB5121" s="127" t="str">
        <f t="shared" si="574"/>
        <v/>
      </c>
      <c r="AC5121" s="127" t="str">
        <f t="shared" si="573"/>
        <v/>
      </c>
      <c r="AE5121" s="132" t="str">
        <f t="shared" si="571"/>
        <v/>
      </c>
      <c r="AH5121" s="127" t="str">
        <f t="shared" si="577"/>
        <v/>
      </c>
    </row>
    <row r="5122" spans="2:34" x14ac:dyDescent="0.3">
      <c r="B5122" s="127" t="str">
        <f t="shared" si="575"/>
        <v/>
      </c>
      <c r="C5122" s="127" t="str">
        <f t="shared" si="576"/>
        <v/>
      </c>
      <c r="E5122" s="159"/>
      <c r="F5122" s="148" t="str">
        <f>IFERROR(VLOOKUP(CONCATENATE(G5122,E5122),LOTES!$A$6:$D$1002,4,0),"")</f>
        <v/>
      </c>
      <c r="H5122" s="136" t="str">
        <f>IFERROR(VLOOKUP(CONCATENATE(G5122,E5122),LOTES!$A$6:$F$1000,6,0),"")</f>
        <v/>
      </c>
      <c r="I5122" s="132" t="str">
        <f t="shared" si="572"/>
        <v/>
      </c>
      <c r="R5122" s="132" t="str">
        <f>IFERROR(VLOOKUP(Q5122,PROVEEDORES!$A$2:$B$100,2,0),"")</f>
        <v/>
      </c>
      <c r="U5122" s="127" t="str">
        <f>IFERROR(VLOOKUP(V5122,TRANSPORTE!$A$4:$B$99,2,0),"")</f>
        <v/>
      </c>
      <c r="Y5122" s="127" t="str">
        <f>IFERROR(VLOOKUP(V5122,TRANSPORTE!$A$4:$C$99,3,0),"")</f>
        <v/>
      </c>
      <c r="Z5122" s="127" t="str">
        <f>IFERROR(VLOOKUP(V5122,TRANSPORTE!$A$4:$D$99,4,0),"")</f>
        <v/>
      </c>
      <c r="AA5122" s="127" t="str">
        <f>IFERROR(VLOOKUP(V5122,TRANSPORTE!$A$4:$E$99,5,0),"")</f>
        <v/>
      </c>
      <c r="AB5122" s="127" t="str">
        <f t="shared" si="574"/>
        <v/>
      </c>
      <c r="AC5122" s="127" t="str">
        <f t="shared" si="573"/>
        <v/>
      </c>
      <c r="AE5122" s="132" t="str">
        <f t="shared" ref="AE5122:AE5185" si="578">IF(N5122&lt;&gt;"",IF(N5122=N5121,AE5121,AE5121+1),"")</f>
        <v/>
      </c>
      <c r="AH5122" s="127" t="str">
        <f t="shared" si="577"/>
        <v/>
      </c>
    </row>
    <row r="5123" spans="2:34" x14ac:dyDescent="0.3">
      <c r="B5123" s="127" t="str">
        <f t="shared" si="575"/>
        <v/>
      </c>
      <c r="C5123" s="127" t="str">
        <f t="shared" si="576"/>
        <v/>
      </c>
      <c r="E5123" s="159"/>
      <c r="F5123" s="148" t="str">
        <f>IFERROR(VLOOKUP(CONCATENATE(G5123,E5123),LOTES!$A$6:$D$1002,4,0),"")</f>
        <v/>
      </c>
      <c r="H5123" s="136" t="str">
        <f>IFERROR(VLOOKUP(CONCATENATE(G5123,E5123),LOTES!$A$6:$F$1000,6,0),"")</f>
        <v/>
      </c>
      <c r="I5123" s="132" t="str">
        <f t="shared" si="572"/>
        <v/>
      </c>
      <c r="R5123" s="132" t="str">
        <f>IFERROR(VLOOKUP(Q5123,PROVEEDORES!$A$2:$B$100,2,0),"")</f>
        <v/>
      </c>
      <c r="U5123" s="127" t="str">
        <f>IFERROR(VLOOKUP(V5123,TRANSPORTE!$A$4:$B$99,2,0),"")</f>
        <v/>
      </c>
      <c r="Y5123" s="127" t="str">
        <f>IFERROR(VLOOKUP(V5123,TRANSPORTE!$A$4:$C$99,3,0),"")</f>
        <v/>
      </c>
      <c r="Z5123" s="127" t="str">
        <f>IFERROR(VLOOKUP(V5123,TRANSPORTE!$A$4:$D$99,4,0),"")</f>
        <v/>
      </c>
      <c r="AA5123" s="127" t="str">
        <f>IFERROR(VLOOKUP(V5123,TRANSPORTE!$A$4:$E$99,5,0),"")</f>
        <v/>
      </c>
      <c r="AB5123" s="127" t="str">
        <f t="shared" si="574"/>
        <v/>
      </c>
      <c r="AC5123" s="127" t="str">
        <f t="shared" si="573"/>
        <v/>
      </c>
      <c r="AE5123" s="132" t="str">
        <f t="shared" si="578"/>
        <v/>
      </c>
      <c r="AH5123" s="127" t="str">
        <f t="shared" si="577"/>
        <v/>
      </c>
    </row>
    <row r="5124" spans="2:34" x14ac:dyDescent="0.3">
      <c r="B5124" s="127" t="str">
        <f t="shared" si="575"/>
        <v/>
      </c>
      <c r="C5124" s="127" t="str">
        <f t="shared" si="576"/>
        <v/>
      </c>
      <c r="E5124" s="159"/>
      <c r="F5124" s="148" t="str">
        <f>IFERROR(VLOOKUP(CONCATENATE(G5124,E5124),LOTES!$A$6:$D$1002,4,0),"")</f>
        <v/>
      </c>
      <c r="H5124" s="136" t="str">
        <f>IFERROR(VLOOKUP(CONCATENATE(G5124,E5124),LOTES!$A$6:$F$1000,6,0),"")</f>
        <v/>
      </c>
      <c r="I5124" s="132" t="str">
        <f t="shared" si="572"/>
        <v/>
      </c>
      <c r="R5124" s="132" t="str">
        <f>IFERROR(VLOOKUP(Q5124,PROVEEDORES!$A$2:$B$100,2,0),"")</f>
        <v/>
      </c>
      <c r="U5124" s="127" t="str">
        <f>IFERROR(VLOOKUP(V5124,TRANSPORTE!$A$4:$B$99,2,0),"")</f>
        <v/>
      </c>
      <c r="Y5124" s="127" t="str">
        <f>IFERROR(VLOOKUP(V5124,TRANSPORTE!$A$4:$C$99,3,0),"")</f>
        <v/>
      </c>
      <c r="Z5124" s="127" t="str">
        <f>IFERROR(VLOOKUP(V5124,TRANSPORTE!$A$4:$D$99,4,0),"")</f>
        <v/>
      </c>
      <c r="AA5124" s="127" t="str">
        <f>IFERROR(VLOOKUP(V5124,TRANSPORTE!$A$4:$E$99,5,0),"")</f>
        <v/>
      </c>
      <c r="AB5124" s="127" t="str">
        <f t="shared" si="574"/>
        <v/>
      </c>
      <c r="AC5124" s="127" t="str">
        <f t="shared" si="573"/>
        <v/>
      </c>
      <c r="AE5124" s="132" t="str">
        <f t="shared" si="578"/>
        <v/>
      </c>
      <c r="AH5124" s="127" t="str">
        <f t="shared" si="577"/>
        <v/>
      </c>
    </row>
    <row r="5125" spans="2:34" x14ac:dyDescent="0.3">
      <c r="B5125" s="127" t="str">
        <f t="shared" si="575"/>
        <v/>
      </c>
      <c r="C5125" s="127" t="str">
        <f t="shared" si="576"/>
        <v/>
      </c>
      <c r="E5125" s="159"/>
      <c r="F5125" s="148" t="str">
        <f>IFERROR(VLOOKUP(CONCATENATE(G5125,E5125),LOTES!$A$6:$D$1002,4,0),"")</f>
        <v/>
      </c>
      <c r="H5125" s="136" t="str">
        <f>IFERROR(VLOOKUP(CONCATENATE(G5125,E5125),LOTES!$A$6:$F$1000,6,0),"")</f>
        <v/>
      </c>
      <c r="I5125" s="132" t="str">
        <f t="shared" si="572"/>
        <v/>
      </c>
      <c r="R5125" s="132" t="str">
        <f>IFERROR(VLOOKUP(Q5125,PROVEEDORES!$A$2:$B$100,2,0),"")</f>
        <v/>
      </c>
      <c r="U5125" s="127" t="str">
        <f>IFERROR(VLOOKUP(V5125,TRANSPORTE!$A$4:$B$99,2,0),"")</f>
        <v/>
      </c>
      <c r="Y5125" s="127" t="str">
        <f>IFERROR(VLOOKUP(V5125,TRANSPORTE!$A$4:$C$99,3,0),"")</f>
        <v/>
      </c>
      <c r="Z5125" s="127" t="str">
        <f>IFERROR(VLOOKUP(V5125,TRANSPORTE!$A$4:$D$99,4,0),"")</f>
        <v/>
      </c>
      <c r="AA5125" s="127" t="str">
        <f>IFERROR(VLOOKUP(V5125,TRANSPORTE!$A$4:$E$99,5,0),"")</f>
        <v/>
      </c>
      <c r="AB5125" s="127" t="str">
        <f t="shared" si="574"/>
        <v/>
      </c>
      <c r="AC5125" s="127" t="str">
        <f t="shared" si="573"/>
        <v/>
      </c>
      <c r="AE5125" s="132" t="str">
        <f t="shared" si="578"/>
        <v/>
      </c>
      <c r="AH5125" s="127" t="str">
        <f t="shared" si="577"/>
        <v/>
      </c>
    </row>
    <row r="5126" spans="2:34" x14ac:dyDescent="0.3">
      <c r="B5126" s="127" t="str">
        <f t="shared" si="575"/>
        <v/>
      </c>
      <c r="C5126" s="127" t="str">
        <f t="shared" si="576"/>
        <v/>
      </c>
      <c r="E5126" s="159"/>
      <c r="F5126" s="148" t="str">
        <f>IFERROR(VLOOKUP(CONCATENATE(G5126,E5126),LOTES!$A$6:$D$1002,4,0),"")</f>
        <v/>
      </c>
      <c r="H5126" s="136" t="str">
        <f>IFERROR(VLOOKUP(CONCATENATE(G5126,E5126),LOTES!$A$6:$F$1000,6,0),"")</f>
        <v/>
      </c>
      <c r="I5126" s="132" t="str">
        <f t="shared" ref="I5126:I5189" si="579">IF(E5126&lt;&gt;"",IFERROR(IF(N5126&lt;&gt;N5125,1,IF(E5126=E5125,I5125,I5125+1)),""),"")</f>
        <v/>
      </c>
      <c r="R5126" s="132" t="str">
        <f>IFERROR(VLOOKUP(Q5126,PROVEEDORES!$A$2:$B$100,2,0),"")</f>
        <v/>
      </c>
      <c r="U5126" s="127" t="str">
        <f>IFERROR(VLOOKUP(V5126,TRANSPORTE!$A$4:$B$99,2,0),"")</f>
        <v/>
      </c>
      <c r="Y5126" s="127" t="str">
        <f>IFERROR(VLOOKUP(V5126,TRANSPORTE!$A$4:$C$99,3,0),"")</f>
        <v/>
      </c>
      <c r="Z5126" s="127" t="str">
        <f>IFERROR(VLOOKUP(V5126,TRANSPORTE!$A$4:$D$99,4,0),"")</f>
        <v/>
      </c>
      <c r="AA5126" s="127" t="str">
        <f>IFERROR(VLOOKUP(V5126,TRANSPORTE!$A$4:$E$99,5,0),"")</f>
        <v/>
      </c>
      <c r="AB5126" s="127" t="str">
        <f t="shared" si="574"/>
        <v/>
      </c>
      <c r="AC5126" s="127" t="str">
        <f t="shared" ref="AC5126:AC5189" si="580">IF(N5126&lt;&gt;"",1,"")</f>
        <v/>
      </c>
      <c r="AE5126" s="132" t="str">
        <f t="shared" si="578"/>
        <v/>
      </c>
      <c r="AH5126" s="127" t="str">
        <f t="shared" si="577"/>
        <v/>
      </c>
    </row>
    <row r="5127" spans="2:34" x14ac:dyDescent="0.3">
      <c r="B5127" s="127" t="str">
        <f t="shared" si="575"/>
        <v/>
      </c>
      <c r="C5127" s="127" t="str">
        <f t="shared" si="576"/>
        <v/>
      </c>
      <c r="E5127" s="159"/>
      <c r="F5127" s="148" t="str">
        <f>IFERROR(VLOOKUP(CONCATENATE(G5127,E5127),LOTES!$A$6:$D$1002,4,0),"")</f>
        <v/>
      </c>
      <c r="H5127" s="136" t="str">
        <f>IFERROR(VLOOKUP(CONCATENATE(G5127,E5127),LOTES!$A$6:$F$1000,6,0),"")</f>
        <v/>
      </c>
      <c r="I5127" s="132" t="str">
        <f t="shared" si="579"/>
        <v/>
      </c>
      <c r="R5127" s="132" t="str">
        <f>IFERROR(VLOOKUP(Q5127,PROVEEDORES!$A$2:$B$100,2,0),"")</f>
        <v/>
      </c>
      <c r="U5127" s="127" t="str">
        <f>IFERROR(VLOOKUP(V5127,TRANSPORTE!$A$4:$B$99,2,0),"")</f>
        <v/>
      </c>
      <c r="Y5127" s="127" t="str">
        <f>IFERROR(VLOOKUP(V5127,TRANSPORTE!$A$4:$C$99,3,0),"")</f>
        <v/>
      </c>
      <c r="Z5127" s="127" t="str">
        <f>IFERROR(VLOOKUP(V5127,TRANSPORTE!$A$4:$D$99,4,0),"")</f>
        <v/>
      </c>
      <c r="AA5127" s="127" t="str">
        <f>IFERROR(VLOOKUP(V5127,TRANSPORTE!$A$4:$E$99,5,0),"")</f>
        <v/>
      </c>
      <c r="AB5127" s="127" t="str">
        <f t="shared" si="574"/>
        <v/>
      </c>
      <c r="AC5127" s="127" t="str">
        <f t="shared" si="580"/>
        <v/>
      </c>
      <c r="AE5127" s="132" t="str">
        <f t="shared" si="578"/>
        <v/>
      </c>
      <c r="AH5127" s="127" t="str">
        <f t="shared" si="577"/>
        <v/>
      </c>
    </row>
    <row r="5128" spans="2:34" x14ac:dyDescent="0.3">
      <c r="B5128" s="127" t="str">
        <f t="shared" si="575"/>
        <v/>
      </c>
      <c r="C5128" s="127" t="str">
        <f t="shared" si="576"/>
        <v/>
      </c>
      <c r="E5128" s="159"/>
      <c r="F5128" s="148" t="str">
        <f>IFERROR(VLOOKUP(CONCATENATE(G5128,E5128),LOTES!$A$6:$D$1002,4,0),"")</f>
        <v/>
      </c>
      <c r="H5128" s="136" t="str">
        <f>IFERROR(VLOOKUP(CONCATENATE(G5128,E5128),LOTES!$A$6:$F$1000,6,0),"")</f>
        <v/>
      </c>
      <c r="I5128" s="132" t="str">
        <f t="shared" si="579"/>
        <v/>
      </c>
      <c r="R5128" s="132" t="str">
        <f>IFERROR(VLOOKUP(Q5128,PROVEEDORES!$A$2:$B$100,2,0),"")</f>
        <v/>
      </c>
      <c r="U5128" s="127" t="str">
        <f>IFERROR(VLOOKUP(V5128,TRANSPORTE!$A$4:$B$99,2,0),"")</f>
        <v/>
      </c>
      <c r="Y5128" s="127" t="str">
        <f>IFERROR(VLOOKUP(V5128,TRANSPORTE!$A$4:$C$99,3,0),"")</f>
        <v/>
      </c>
      <c r="Z5128" s="127" t="str">
        <f>IFERROR(VLOOKUP(V5128,TRANSPORTE!$A$4:$D$99,4,0),"")</f>
        <v/>
      </c>
      <c r="AA5128" s="127" t="str">
        <f>IFERROR(VLOOKUP(V5128,TRANSPORTE!$A$4:$E$99,5,0),"")</f>
        <v/>
      </c>
      <c r="AB5128" s="127" t="str">
        <f t="shared" si="574"/>
        <v/>
      </c>
      <c r="AC5128" s="127" t="str">
        <f t="shared" si="580"/>
        <v/>
      </c>
      <c r="AE5128" s="132" t="str">
        <f t="shared" si="578"/>
        <v/>
      </c>
      <c r="AH5128" s="127" t="str">
        <f t="shared" si="577"/>
        <v/>
      </c>
    </row>
    <row r="5129" spans="2:34" x14ac:dyDescent="0.3">
      <c r="B5129" s="127" t="str">
        <f t="shared" si="575"/>
        <v/>
      </c>
      <c r="C5129" s="127" t="str">
        <f t="shared" si="576"/>
        <v/>
      </c>
      <c r="E5129" s="159"/>
      <c r="F5129" s="148" t="str">
        <f>IFERROR(VLOOKUP(CONCATENATE(G5129,E5129),LOTES!$A$6:$D$1002,4,0),"")</f>
        <v/>
      </c>
      <c r="H5129" s="136" t="str">
        <f>IFERROR(VLOOKUP(CONCATENATE(G5129,E5129),LOTES!$A$6:$F$1000,6,0),"")</f>
        <v/>
      </c>
      <c r="I5129" s="132" t="str">
        <f t="shared" si="579"/>
        <v/>
      </c>
      <c r="R5129" s="132" t="str">
        <f>IFERROR(VLOOKUP(Q5129,PROVEEDORES!$A$2:$B$100,2,0),"")</f>
        <v/>
      </c>
      <c r="U5129" s="127" t="str">
        <f>IFERROR(VLOOKUP(V5129,TRANSPORTE!$A$4:$B$99,2,0),"")</f>
        <v/>
      </c>
      <c r="Y5129" s="127" t="str">
        <f>IFERROR(VLOOKUP(V5129,TRANSPORTE!$A$4:$C$99,3,0),"")</f>
        <v/>
      </c>
      <c r="Z5129" s="127" t="str">
        <f>IFERROR(VLOOKUP(V5129,TRANSPORTE!$A$4:$D$99,4,0),"")</f>
        <v/>
      </c>
      <c r="AA5129" s="127" t="str">
        <f>IFERROR(VLOOKUP(V5129,TRANSPORTE!$A$4:$E$99,5,0),"")</f>
        <v/>
      </c>
      <c r="AB5129" s="127" t="str">
        <f t="shared" si="574"/>
        <v/>
      </c>
      <c r="AC5129" s="127" t="str">
        <f t="shared" si="580"/>
        <v/>
      </c>
      <c r="AE5129" s="132" t="str">
        <f t="shared" si="578"/>
        <v/>
      </c>
      <c r="AH5129" s="127" t="str">
        <f t="shared" si="577"/>
        <v/>
      </c>
    </row>
    <row r="5130" spans="2:34" x14ac:dyDescent="0.3">
      <c r="B5130" s="127" t="str">
        <f t="shared" si="575"/>
        <v/>
      </c>
      <c r="C5130" s="127" t="str">
        <f t="shared" si="576"/>
        <v/>
      </c>
      <c r="E5130" s="159"/>
      <c r="F5130" s="148" t="str">
        <f>IFERROR(VLOOKUP(CONCATENATE(G5130,E5130),LOTES!$A$6:$D$1002,4,0),"")</f>
        <v/>
      </c>
      <c r="H5130" s="136" t="str">
        <f>IFERROR(VLOOKUP(CONCATENATE(G5130,E5130),LOTES!$A$6:$F$1000,6,0),"")</f>
        <v/>
      </c>
      <c r="I5130" s="132" t="str">
        <f t="shared" si="579"/>
        <v/>
      </c>
      <c r="R5130" s="132" t="str">
        <f>IFERROR(VLOOKUP(Q5130,PROVEEDORES!$A$2:$B$100,2,0),"")</f>
        <v/>
      </c>
      <c r="U5130" s="127" t="str">
        <f>IFERROR(VLOOKUP(V5130,TRANSPORTE!$A$4:$B$99,2,0),"")</f>
        <v/>
      </c>
      <c r="Y5130" s="127" t="str">
        <f>IFERROR(VLOOKUP(V5130,TRANSPORTE!$A$4:$C$99,3,0),"")</f>
        <v/>
      </c>
      <c r="Z5130" s="127" t="str">
        <f>IFERROR(VLOOKUP(V5130,TRANSPORTE!$A$4:$D$99,4,0),"")</f>
        <v/>
      </c>
      <c r="AA5130" s="127" t="str">
        <f>IFERROR(VLOOKUP(V5130,TRANSPORTE!$A$4:$E$99,5,0),"")</f>
        <v/>
      </c>
      <c r="AB5130" s="127" t="str">
        <f t="shared" si="574"/>
        <v/>
      </c>
      <c r="AC5130" s="127" t="str">
        <f t="shared" si="580"/>
        <v/>
      </c>
      <c r="AE5130" s="132" t="str">
        <f t="shared" si="578"/>
        <v/>
      </c>
      <c r="AH5130" s="127" t="str">
        <f t="shared" si="577"/>
        <v/>
      </c>
    </row>
    <row r="5131" spans="2:34" x14ac:dyDescent="0.3">
      <c r="B5131" s="127" t="str">
        <f t="shared" si="575"/>
        <v/>
      </c>
      <c r="C5131" s="127" t="str">
        <f t="shared" si="576"/>
        <v/>
      </c>
      <c r="E5131" s="159"/>
      <c r="F5131" s="148" t="str">
        <f>IFERROR(VLOOKUP(CONCATENATE(G5131,E5131),LOTES!$A$6:$D$1002,4,0),"")</f>
        <v/>
      </c>
      <c r="H5131" s="136" t="str">
        <f>IFERROR(VLOOKUP(CONCATENATE(G5131,E5131),LOTES!$A$6:$F$1000,6,0),"")</f>
        <v/>
      </c>
      <c r="I5131" s="132" t="str">
        <f t="shared" si="579"/>
        <v/>
      </c>
      <c r="R5131" s="132" t="str">
        <f>IFERROR(VLOOKUP(Q5131,PROVEEDORES!$A$2:$B$100,2,0),"")</f>
        <v/>
      </c>
      <c r="U5131" s="127" t="str">
        <f>IFERROR(VLOOKUP(V5131,TRANSPORTE!$A$4:$B$99,2,0),"")</f>
        <v/>
      </c>
      <c r="Y5131" s="127" t="str">
        <f>IFERROR(VLOOKUP(V5131,TRANSPORTE!$A$4:$C$99,3,0),"")</f>
        <v/>
      </c>
      <c r="Z5131" s="127" t="str">
        <f>IFERROR(VLOOKUP(V5131,TRANSPORTE!$A$4:$D$99,4,0),"")</f>
        <v/>
      </c>
      <c r="AA5131" s="127" t="str">
        <f>IFERROR(VLOOKUP(V5131,TRANSPORTE!$A$4:$E$99,5,0),"")</f>
        <v/>
      </c>
      <c r="AB5131" s="127" t="str">
        <f t="shared" ref="AB5131:AB5194" si="581">IF(N5131&lt;&gt;"",IF(A5131&lt;&gt;A5130,1,IF(N5131=N5130,AB5130,AB5130+1)),"")</f>
        <v/>
      </c>
      <c r="AC5131" s="127" t="str">
        <f t="shared" si="580"/>
        <v/>
      </c>
      <c r="AE5131" s="132" t="str">
        <f t="shared" si="578"/>
        <v/>
      </c>
      <c r="AH5131" s="127" t="str">
        <f t="shared" si="577"/>
        <v/>
      </c>
    </row>
    <row r="5132" spans="2:34" x14ac:dyDescent="0.3">
      <c r="B5132" s="127" t="str">
        <f t="shared" si="575"/>
        <v/>
      </c>
      <c r="C5132" s="127" t="str">
        <f t="shared" si="576"/>
        <v/>
      </c>
      <c r="E5132" s="159"/>
      <c r="F5132" s="148" t="str">
        <f>IFERROR(VLOOKUP(CONCATENATE(G5132,E5132),LOTES!$A$6:$D$1002,4,0),"")</f>
        <v/>
      </c>
      <c r="H5132" s="136" t="str">
        <f>IFERROR(VLOOKUP(CONCATENATE(G5132,E5132),LOTES!$A$6:$F$1000,6,0),"")</f>
        <v/>
      </c>
      <c r="I5132" s="132" t="str">
        <f t="shared" si="579"/>
        <v/>
      </c>
      <c r="R5132" s="132" t="str">
        <f>IFERROR(VLOOKUP(Q5132,PROVEEDORES!$A$2:$B$100,2,0),"")</f>
        <v/>
      </c>
      <c r="U5132" s="127" t="str">
        <f>IFERROR(VLOOKUP(V5132,TRANSPORTE!$A$4:$B$99,2,0),"")</f>
        <v/>
      </c>
      <c r="Y5132" s="127" t="str">
        <f>IFERROR(VLOOKUP(V5132,TRANSPORTE!$A$4:$C$99,3,0),"")</f>
        <v/>
      </c>
      <c r="Z5132" s="127" t="str">
        <f>IFERROR(VLOOKUP(V5132,TRANSPORTE!$A$4:$D$99,4,0),"")</f>
        <v/>
      </c>
      <c r="AA5132" s="127" t="str">
        <f>IFERROR(VLOOKUP(V5132,TRANSPORTE!$A$4:$E$99,5,0),"")</f>
        <v/>
      </c>
      <c r="AB5132" s="127" t="str">
        <f t="shared" si="581"/>
        <v/>
      </c>
      <c r="AC5132" s="127" t="str">
        <f t="shared" si="580"/>
        <v/>
      </c>
      <c r="AE5132" s="132" t="str">
        <f t="shared" si="578"/>
        <v/>
      </c>
      <c r="AH5132" s="127" t="str">
        <f t="shared" si="577"/>
        <v/>
      </c>
    </row>
    <row r="5133" spans="2:34" x14ac:dyDescent="0.3">
      <c r="B5133" s="127" t="str">
        <f t="shared" si="575"/>
        <v/>
      </c>
      <c r="C5133" s="127" t="str">
        <f t="shared" si="576"/>
        <v/>
      </c>
      <c r="E5133" s="159"/>
      <c r="F5133" s="148" t="str">
        <f>IFERROR(VLOOKUP(CONCATENATE(G5133,E5133),LOTES!$A$6:$D$1002,4,0),"")</f>
        <v/>
      </c>
      <c r="H5133" s="136" t="str">
        <f>IFERROR(VLOOKUP(CONCATENATE(G5133,E5133),LOTES!$A$6:$F$1000,6,0),"")</f>
        <v/>
      </c>
      <c r="I5133" s="132" t="str">
        <f t="shared" si="579"/>
        <v/>
      </c>
      <c r="R5133" s="132" t="str">
        <f>IFERROR(VLOOKUP(Q5133,PROVEEDORES!$A$2:$B$100,2,0),"")</f>
        <v/>
      </c>
      <c r="U5133" s="127" t="str">
        <f>IFERROR(VLOOKUP(V5133,TRANSPORTE!$A$4:$B$99,2,0),"")</f>
        <v/>
      </c>
      <c r="Y5133" s="127" t="str">
        <f>IFERROR(VLOOKUP(V5133,TRANSPORTE!$A$4:$C$99,3,0),"")</f>
        <v/>
      </c>
      <c r="Z5133" s="127" t="str">
        <f>IFERROR(VLOOKUP(V5133,TRANSPORTE!$A$4:$D$99,4,0),"")</f>
        <v/>
      </c>
      <c r="AA5133" s="127" t="str">
        <f>IFERROR(VLOOKUP(V5133,TRANSPORTE!$A$4:$E$99,5,0),"")</f>
        <v/>
      </c>
      <c r="AB5133" s="127" t="str">
        <f t="shared" si="581"/>
        <v/>
      </c>
      <c r="AC5133" s="127" t="str">
        <f t="shared" si="580"/>
        <v/>
      </c>
      <c r="AE5133" s="132" t="str">
        <f t="shared" si="578"/>
        <v/>
      </c>
      <c r="AH5133" s="127" t="str">
        <f t="shared" si="577"/>
        <v/>
      </c>
    </row>
    <row r="5134" spans="2:34" x14ac:dyDescent="0.3">
      <c r="B5134" s="127" t="str">
        <f t="shared" si="575"/>
        <v/>
      </c>
      <c r="C5134" s="127" t="str">
        <f t="shared" si="576"/>
        <v/>
      </c>
      <c r="E5134" s="159"/>
      <c r="F5134" s="148" t="str">
        <f>IFERROR(VLOOKUP(CONCATENATE(G5134,E5134),LOTES!$A$6:$D$1002,4,0),"")</f>
        <v/>
      </c>
      <c r="H5134" s="136" t="str">
        <f>IFERROR(VLOOKUP(CONCATENATE(G5134,E5134),LOTES!$A$6:$F$1000,6,0),"")</f>
        <v/>
      </c>
      <c r="I5134" s="132" t="str">
        <f t="shared" si="579"/>
        <v/>
      </c>
      <c r="R5134" s="132" t="str">
        <f>IFERROR(VLOOKUP(Q5134,PROVEEDORES!$A$2:$B$100,2,0),"")</f>
        <v/>
      </c>
      <c r="U5134" s="127" t="str">
        <f>IFERROR(VLOOKUP(V5134,TRANSPORTE!$A$4:$B$99,2,0),"")</f>
        <v/>
      </c>
      <c r="Y5134" s="127" t="str">
        <f>IFERROR(VLOOKUP(V5134,TRANSPORTE!$A$4:$C$99,3,0),"")</f>
        <v/>
      </c>
      <c r="Z5134" s="127" t="str">
        <f>IFERROR(VLOOKUP(V5134,TRANSPORTE!$A$4:$D$99,4,0),"")</f>
        <v/>
      </c>
      <c r="AA5134" s="127" t="str">
        <f>IFERROR(VLOOKUP(V5134,TRANSPORTE!$A$4:$E$99,5,0),"")</f>
        <v/>
      </c>
      <c r="AB5134" s="127" t="str">
        <f t="shared" si="581"/>
        <v/>
      </c>
      <c r="AC5134" s="127" t="str">
        <f t="shared" si="580"/>
        <v/>
      </c>
      <c r="AE5134" s="132" t="str">
        <f t="shared" si="578"/>
        <v/>
      </c>
      <c r="AH5134" s="127" t="str">
        <f t="shared" si="577"/>
        <v/>
      </c>
    </row>
    <row r="5135" spans="2:34" x14ac:dyDescent="0.3">
      <c r="B5135" s="127" t="str">
        <f t="shared" si="575"/>
        <v/>
      </c>
      <c r="C5135" s="127" t="str">
        <f t="shared" si="576"/>
        <v/>
      </c>
      <c r="E5135" s="159"/>
      <c r="F5135" s="148" t="str">
        <f>IFERROR(VLOOKUP(CONCATENATE(G5135,E5135),LOTES!$A$6:$D$1002,4,0),"")</f>
        <v/>
      </c>
      <c r="H5135" s="136" t="str">
        <f>IFERROR(VLOOKUP(CONCATENATE(G5135,E5135),LOTES!$A$6:$F$1000,6,0),"")</f>
        <v/>
      </c>
      <c r="I5135" s="132" t="str">
        <f t="shared" si="579"/>
        <v/>
      </c>
      <c r="R5135" s="132" t="str">
        <f>IFERROR(VLOOKUP(Q5135,PROVEEDORES!$A$2:$B$100,2,0),"")</f>
        <v/>
      </c>
      <c r="U5135" s="127" t="str">
        <f>IFERROR(VLOOKUP(V5135,TRANSPORTE!$A$4:$B$99,2,0),"")</f>
        <v/>
      </c>
      <c r="Y5135" s="127" t="str">
        <f>IFERROR(VLOOKUP(V5135,TRANSPORTE!$A$4:$C$99,3,0),"")</f>
        <v/>
      </c>
      <c r="Z5135" s="127" t="str">
        <f>IFERROR(VLOOKUP(V5135,TRANSPORTE!$A$4:$D$99,4,0),"")</f>
        <v/>
      </c>
      <c r="AA5135" s="127" t="str">
        <f>IFERROR(VLOOKUP(V5135,TRANSPORTE!$A$4:$E$99,5,0),"")</f>
        <v/>
      </c>
      <c r="AB5135" s="127" t="str">
        <f t="shared" si="581"/>
        <v/>
      </c>
      <c r="AC5135" s="127" t="str">
        <f t="shared" si="580"/>
        <v/>
      </c>
      <c r="AE5135" s="132" t="str">
        <f t="shared" si="578"/>
        <v/>
      </c>
      <c r="AH5135" s="127" t="str">
        <f t="shared" si="577"/>
        <v/>
      </c>
    </row>
    <row r="5136" spans="2:34" x14ac:dyDescent="0.3">
      <c r="B5136" s="127" t="str">
        <f t="shared" si="575"/>
        <v/>
      </c>
      <c r="C5136" s="127" t="str">
        <f t="shared" si="576"/>
        <v/>
      </c>
      <c r="E5136" s="159"/>
      <c r="F5136" s="148" t="str">
        <f>IFERROR(VLOOKUP(CONCATENATE(G5136,E5136),LOTES!$A$6:$D$1002,4,0),"")</f>
        <v/>
      </c>
      <c r="H5136" s="136" t="str">
        <f>IFERROR(VLOOKUP(CONCATENATE(G5136,E5136),LOTES!$A$6:$F$1000,6,0),"")</f>
        <v/>
      </c>
      <c r="I5136" s="132" t="str">
        <f t="shared" si="579"/>
        <v/>
      </c>
      <c r="R5136" s="132" t="str">
        <f>IFERROR(VLOOKUP(Q5136,PROVEEDORES!$A$2:$B$100,2,0),"")</f>
        <v/>
      </c>
      <c r="U5136" s="127" t="str">
        <f>IFERROR(VLOOKUP(V5136,TRANSPORTE!$A$4:$B$99,2,0),"")</f>
        <v/>
      </c>
      <c r="Y5136" s="127" t="str">
        <f>IFERROR(VLOOKUP(V5136,TRANSPORTE!$A$4:$C$99,3,0),"")</f>
        <v/>
      </c>
      <c r="Z5136" s="127" t="str">
        <f>IFERROR(VLOOKUP(V5136,TRANSPORTE!$A$4:$D$99,4,0),"")</f>
        <v/>
      </c>
      <c r="AA5136" s="127" t="str">
        <f>IFERROR(VLOOKUP(V5136,TRANSPORTE!$A$4:$E$99,5,0),"")</f>
        <v/>
      </c>
      <c r="AB5136" s="127" t="str">
        <f t="shared" si="581"/>
        <v/>
      </c>
      <c r="AC5136" s="127" t="str">
        <f t="shared" si="580"/>
        <v/>
      </c>
      <c r="AE5136" s="132" t="str">
        <f t="shared" si="578"/>
        <v/>
      </c>
      <c r="AH5136" s="127" t="str">
        <f t="shared" si="577"/>
        <v/>
      </c>
    </row>
    <row r="5137" spans="2:34" x14ac:dyDescent="0.3">
      <c r="B5137" s="127" t="str">
        <f t="shared" si="575"/>
        <v/>
      </c>
      <c r="C5137" s="127" t="str">
        <f t="shared" si="576"/>
        <v/>
      </c>
      <c r="E5137" s="159"/>
      <c r="F5137" s="148" t="str">
        <f>IFERROR(VLOOKUP(CONCATENATE(G5137,E5137),LOTES!$A$6:$D$1002,4,0),"")</f>
        <v/>
      </c>
      <c r="H5137" s="136" t="str">
        <f>IFERROR(VLOOKUP(CONCATENATE(G5137,E5137),LOTES!$A$6:$F$1000,6,0),"")</f>
        <v/>
      </c>
      <c r="I5137" s="132" t="str">
        <f t="shared" si="579"/>
        <v/>
      </c>
      <c r="R5137" s="132" t="str">
        <f>IFERROR(VLOOKUP(Q5137,PROVEEDORES!$A$2:$B$100,2,0),"")</f>
        <v/>
      </c>
      <c r="U5137" s="127" t="str">
        <f>IFERROR(VLOOKUP(V5137,TRANSPORTE!$A$4:$B$99,2,0),"")</f>
        <v/>
      </c>
      <c r="Y5137" s="127" t="str">
        <f>IFERROR(VLOOKUP(V5137,TRANSPORTE!$A$4:$C$99,3,0),"")</f>
        <v/>
      </c>
      <c r="Z5137" s="127" t="str">
        <f>IFERROR(VLOOKUP(V5137,TRANSPORTE!$A$4:$D$99,4,0),"")</f>
        <v/>
      </c>
      <c r="AA5137" s="127" t="str">
        <f>IFERROR(VLOOKUP(V5137,TRANSPORTE!$A$4:$E$99,5,0),"")</f>
        <v/>
      </c>
      <c r="AB5137" s="127" t="str">
        <f t="shared" si="581"/>
        <v/>
      </c>
      <c r="AC5137" s="127" t="str">
        <f t="shared" si="580"/>
        <v/>
      </c>
      <c r="AE5137" s="132" t="str">
        <f t="shared" si="578"/>
        <v/>
      </c>
      <c r="AH5137" s="127" t="str">
        <f t="shared" si="577"/>
        <v/>
      </c>
    </row>
    <row r="5138" spans="2:34" x14ac:dyDescent="0.3">
      <c r="B5138" s="127" t="str">
        <f t="shared" si="575"/>
        <v/>
      </c>
      <c r="C5138" s="127" t="str">
        <f t="shared" si="576"/>
        <v/>
      </c>
      <c r="E5138" s="159"/>
      <c r="F5138" s="148" t="str">
        <f>IFERROR(VLOOKUP(CONCATENATE(G5138,E5138),LOTES!$A$6:$D$1002,4,0),"")</f>
        <v/>
      </c>
      <c r="H5138" s="136" t="str">
        <f>IFERROR(VLOOKUP(CONCATENATE(G5138,E5138),LOTES!$A$6:$F$1000,6,0),"")</f>
        <v/>
      </c>
      <c r="I5138" s="132" t="str">
        <f t="shared" si="579"/>
        <v/>
      </c>
      <c r="R5138" s="132" t="str">
        <f>IFERROR(VLOOKUP(Q5138,PROVEEDORES!$A$2:$B$100,2,0),"")</f>
        <v/>
      </c>
      <c r="U5138" s="127" t="str">
        <f>IFERROR(VLOOKUP(V5138,TRANSPORTE!$A$4:$B$99,2,0),"")</f>
        <v/>
      </c>
      <c r="Y5138" s="127" t="str">
        <f>IFERROR(VLOOKUP(V5138,TRANSPORTE!$A$4:$C$99,3,0),"")</f>
        <v/>
      </c>
      <c r="Z5138" s="127" t="str">
        <f>IFERROR(VLOOKUP(V5138,TRANSPORTE!$A$4:$D$99,4,0),"")</f>
        <v/>
      </c>
      <c r="AA5138" s="127" t="str">
        <f>IFERROR(VLOOKUP(V5138,TRANSPORTE!$A$4:$E$99,5,0),"")</f>
        <v/>
      </c>
      <c r="AB5138" s="127" t="str">
        <f t="shared" si="581"/>
        <v/>
      </c>
      <c r="AC5138" s="127" t="str">
        <f t="shared" si="580"/>
        <v/>
      </c>
      <c r="AE5138" s="132" t="str">
        <f t="shared" si="578"/>
        <v/>
      </c>
      <c r="AH5138" s="127" t="str">
        <f t="shared" si="577"/>
        <v/>
      </c>
    </row>
    <row r="5139" spans="2:34" x14ac:dyDescent="0.3">
      <c r="B5139" s="127" t="str">
        <f t="shared" si="575"/>
        <v/>
      </c>
      <c r="C5139" s="127" t="str">
        <f t="shared" si="576"/>
        <v/>
      </c>
      <c r="E5139" s="159"/>
      <c r="F5139" s="148" t="str">
        <f>IFERROR(VLOOKUP(CONCATENATE(G5139,E5139),LOTES!$A$6:$D$1002,4,0),"")</f>
        <v/>
      </c>
      <c r="H5139" s="136" t="str">
        <f>IFERROR(VLOOKUP(CONCATENATE(G5139,E5139),LOTES!$A$6:$F$1000,6,0),"")</f>
        <v/>
      </c>
      <c r="I5139" s="132" t="str">
        <f t="shared" si="579"/>
        <v/>
      </c>
      <c r="R5139" s="132" t="str">
        <f>IFERROR(VLOOKUP(Q5139,PROVEEDORES!$A$2:$B$100,2,0),"")</f>
        <v/>
      </c>
      <c r="U5139" s="127" t="str">
        <f>IFERROR(VLOOKUP(V5139,TRANSPORTE!$A$4:$B$99,2,0),"")</f>
        <v/>
      </c>
      <c r="Y5139" s="127" t="str">
        <f>IFERROR(VLOOKUP(V5139,TRANSPORTE!$A$4:$C$99,3,0),"")</f>
        <v/>
      </c>
      <c r="Z5139" s="127" t="str">
        <f>IFERROR(VLOOKUP(V5139,TRANSPORTE!$A$4:$D$99,4,0),"")</f>
        <v/>
      </c>
      <c r="AA5139" s="127" t="str">
        <f>IFERROR(VLOOKUP(V5139,TRANSPORTE!$A$4:$E$99,5,0),"")</f>
        <v/>
      </c>
      <c r="AB5139" s="127" t="str">
        <f t="shared" si="581"/>
        <v/>
      </c>
      <c r="AC5139" s="127" t="str">
        <f t="shared" si="580"/>
        <v/>
      </c>
      <c r="AE5139" s="132" t="str">
        <f t="shared" si="578"/>
        <v/>
      </c>
      <c r="AH5139" s="127" t="str">
        <f t="shared" si="577"/>
        <v/>
      </c>
    </row>
    <row r="5140" spans="2:34" x14ac:dyDescent="0.3">
      <c r="B5140" s="127" t="str">
        <f t="shared" si="575"/>
        <v/>
      </c>
      <c r="C5140" s="127" t="str">
        <f t="shared" si="576"/>
        <v/>
      </c>
      <c r="E5140" s="159"/>
      <c r="F5140" s="148" t="str">
        <f>IFERROR(VLOOKUP(CONCATENATE(G5140,E5140),LOTES!$A$6:$D$1002,4,0),"")</f>
        <v/>
      </c>
      <c r="H5140" s="136" t="str">
        <f>IFERROR(VLOOKUP(CONCATENATE(G5140,E5140),LOTES!$A$6:$F$1000,6,0),"")</f>
        <v/>
      </c>
      <c r="I5140" s="132" t="str">
        <f t="shared" si="579"/>
        <v/>
      </c>
      <c r="R5140" s="132" t="str">
        <f>IFERROR(VLOOKUP(Q5140,PROVEEDORES!$A$2:$B$100,2,0),"")</f>
        <v/>
      </c>
      <c r="U5140" s="127" t="str">
        <f>IFERROR(VLOOKUP(V5140,TRANSPORTE!$A$4:$B$99,2,0),"")</f>
        <v/>
      </c>
      <c r="Y5140" s="127" t="str">
        <f>IFERROR(VLOOKUP(V5140,TRANSPORTE!$A$4:$C$99,3,0),"")</f>
        <v/>
      </c>
      <c r="Z5140" s="127" t="str">
        <f>IFERROR(VLOOKUP(V5140,TRANSPORTE!$A$4:$D$99,4,0),"")</f>
        <v/>
      </c>
      <c r="AA5140" s="127" t="str">
        <f>IFERROR(VLOOKUP(V5140,TRANSPORTE!$A$4:$E$99,5,0),"")</f>
        <v/>
      </c>
      <c r="AB5140" s="127" t="str">
        <f t="shared" si="581"/>
        <v/>
      </c>
      <c r="AC5140" s="127" t="str">
        <f t="shared" si="580"/>
        <v/>
      </c>
      <c r="AE5140" s="132" t="str">
        <f t="shared" si="578"/>
        <v/>
      </c>
      <c r="AH5140" s="127" t="str">
        <f t="shared" si="577"/>
        <v/>
      </c>
    </row>
    <row r="5141" spans="2:34" x14ac:dyDescent="0.3">
      <c r="B5141" s="127" t="str">
        <f t="shared" si="575"/>
        <v/>
      </c>
      <c r="C5141" s="127" t="str">
        <f t="shared" si="576"/>
        <v/>
      </c>
      <c r="E5141" s="159"/>
      <c r="F5141" s="148" t="str">
        <f>IFERROR(VLOOKUP(CONCATENATE(G5141,E5141),LOTES!$A$6:$D$1002,4,0),"")</f>
        <v/>
      </c>
      <c r="H5141" s="136" t="str">
        <f>IFERROR(VLOOKUP(CONCATENATE(G5141,E5141),LOTES!$A$6:$F$1000,6,0),"")</f>
        <v/>
      </c>
      <c r="I5141" s="132" t="str">
        <f t="shared" si="579"/>
        <v/>
      </c>
      <c r="R5141" s="132" t="str">
        <f>IFERROR(VLOOKUP(Q5141,PROVEEDORES!$A$2:$B$100,2,0),"")</f>
        <v/>
      </c>
      <c r="U5141" s="127" t="str">
        <f>IFERROR(VLOOKUP(V5141,TRANSPORTE!$A$4:$B$99,2,0),"")</f>
        <v/>
      </c>
      <c r="Y5141" s="127" t="str">
        <f>IFERROR(VLOOKUP(V5141,TRANSPORTE!$A$4:$C$99,3,0),"")</f>
        <v/>
      </c>
      <c r="Z5141" s="127" t="str">
        <f>IFERROR(VLOOKUP(V5141,TRANSPORTE!$A$4:$D$99,4,0),"")</f>
        <v/>
      </c>
      <c r="AA5141" s="127" t="str">
        <f>IFERROR(VLOOKUP(V5141,TRANSPORTE!$A$4:$E$99,5,0),"")</f>
        <v/>
      </c>
      <c r="AB5141" s="127" t="str">
        <f t="shared" si="581"/>
        <v/>
      </c>
      <c r="AC5141" s="127" t="str">
        <f t="shared" si="580"/>
        <v/>
      </c>
      <c r="AE5141" s="132" t="str">
        <f t="shared" si="578"/>
        <v/>
      </c>
      <c r="AH5141" s="127" t="str">
        <f t="shared" si="577"/>
        <v/>
      </c>
    </row>
    <row r="5142" spans="2:34" x14ac:dyDescent="0.3">
      <c r="B5142" s="127" t="str">
        <f t="shared" si="575"/>
        <v/>
      </c>
      <c r="C5142" s="127" t="str">
        <f t="shared" si="576"/>
        <v/>
      </c>
      <c r="E5142" s="159"/>
      <c r="F5142" s="148" t="str">
        <f>IFERROR(VLOOKUP(CONCATENATE(G5142,E5142),LOTES!$A$6:$D$1002,4,0),"")</f>
        <v/>
      </c>
      <c r="H5142" s="136" t="str">
        <f>IFERROR(VLOOKUP(CONCATENATE(G5142,E5142),LOTES!$A$6:$F$1000,6,0),"")</f>
        <v/>
      </c>
      <c r="I5142" s="132" t="str">
        <f t="shared" si="579"/>
        <v/>
      </c>
      <c r="R5142" s="132" t="str">
        <f>IFERROR(VLOOKUP(Q5142,PROVEEDORES!$A$2:$B$100,2,0),"")</f>
        <v/>
      </c>
      <c r="U5142" s="127" t="str">
        <f>IFERROR(VLOOKUP(V5142,TRANSPORTE!$A$4:$B$99,2,0),"")</f>
        <v/>
      </c>
      <c r="Y5142" s="127" t="str">
        <f>IFERROR(VLOOKUP(V5142,TRANSPORTE!$A$4:$C$99,3,0),"")</f>
        <v/>
      </c>
      <c r="Z5142" s="127" t="str">
        <f>IFERROR(VLOOKUP(V5142,TRANSPORTE!$A$4:$D$99,4,0),"")</f>
        <v/>
      </c>
      <c r="AA5142" s="127" t="str">
        <f>IFERROR(VLOOKUP(V5142,TRANSPORTE!$A$4:$E$99,5,0),"")</f>
        <v/>
      </c>
      <c r="AB5142" s="127" t="str">
        <f t="shared" si="581"/>
        <v/>
      </c>
      <c r="AC5142" s="127" t="str">
        <f t="shared" si="580"/>
        <v/>
      </c>
      <c r="AE5142" s="132" t="str">
        <f t="shared" si="578"/>
        <v/>
      </c>
      <c r="AH5142" s="127" t="str">
        <f t="shared" si="577"/>
        <v/>
      </c>
    </row>
    <row r="5143" spans="2:34" x14ac:dyDescent="0.3">
      <c r="B5143" s="127" t="str">
        <f t="shared" si="575"/>
        <v/>
      </c>
      <c r="C5143" s="127" t="str">
        <f t="shared" si="576"/>
        <v/>
      </c>
      <c r="E5143" s="159"/>
      <c r="F5143" s="148" t="str">
        <f>IFERROR(VLOOKUP(CONCATENATE(G5143,E5143),LOTES!$A$6:$D$1002,4,0),"")</f>
        <v/>
      </c>
      <c r="H5143" s="136" t="str">
        <f>IFERROR(VLOOKUP(CONCATENATE(G5143,E5143),LOTES!$A$6:$F$1000,6,0),"")</f>
        <v/>
      </c>
      <c r="I5143" s="132" t="str">
        <f t="shared" si="579"/>
        <v/>
      </c>
      <c r="R5143" s="132" t="str">
        <f>IFERROR(VLOOKUP(Q5143,PROVEEDORES!$A$2:$B$100,2,0),"")</f>
        <v/>
      </c>
      <c r="U5143" s="127" t="str">
        <f>IFERROR(VLOOKUP(V5143,TRANSPORTE!$A$4:$B$99,2,0),"")</f>
        <v/>
      </c>
      <c r="Y5143" s="127" t="str">
        <f>IFERROR(VLOOKUP(V5143,TRANSPORTE!$A$4:$C$99,3,0),"")</f>
        <v/>
      </c>
      <c r="Z5143" s="127" t="str">
        <f>IFERROR(VLOOKUP(V5143,TRANSPORTE!$A$4:$D$99,4,0),"")</f>
        <v/>
      </c>
      <c r="AA5143" s="127" t="str">
        <f>IFERROR(VLOOKUP(V5143,TRANSPORTE!$A$4:$E$99,5,0),"")</f>
        <v/>
      </c>
      <c r="AB5143" s="127" t="str">
        <f t="shared" si="581"/>
        <v/>
      </c>
      <c r="AC5143" s="127" t="str">
        <f t="shared" si="580"/>
        <v/>
      </c>
      <c r="AE5143" s="132" t="str">
        <f t="shared" si="578"/>
        <v/>
      </c>
      <c r="AH5143" s="127" t="str">
        <f t="shared" si="577"/>
        <v/>
      </c>
    </row>
    <row r="5144" spans="2:34" x14ac:dyDescent="0.3">
      <c r="B5144" s="127" t="str">
        <f t="shared" si="575"/>
        <v/>
      </c>
      <c r="C5144" s="127" t="str">
        <f t="shared" si="576"/>
        <v/>
      </c>
      <c r="E5144" s="159"/>
      <c r="F5144" s="148" t="str">
        <f>IFERROR(VLOOKUP(CONCATENATE(G5144,E5144),LOTES!$A$6:$D$1002,4,0),"")</f>
        <v/>
      </c>
      <c r="H5144" s="136" t="str">
        <f>IFERROR(VLOOKUP(CONCATENATE(G5144,E5144),LOTES!$A$6:$F$1000,6,0),"")</f>
        <v/>
      </c>
      <c r="I5144" s="132" t="str">
        <f t="shared" si="579"/>
        <v/>
      </c>
      <c r="R5144" s="132" t="str">
        <f>IFERROR(VLOOKUP(Q5144,PROVEEDORES!$A$2:$B$100,2,0),"")</f>
        <v/>
      </c>
      <c r="U5144" s="127" t="str">
        <f>IFERROR(VLOOKUP(V5144,TRANSPORTE!$A$4:$B$99,2,0),"")</f>
        <v/>
      </c>
      <c r="Y5144" s="127" t="str">
        <f>IFERROR(VLOOKUP(V5144,TRANSPORTE!$A$4:$C$99,3,0),"")</f>
        <v/>
      </c>
      <c r="Z5144" s="127" t="str">
        <f>IFERROR(VLOOKUP(V5144,TRANSPORTE!$A$4:$D$99,4,0),"")</f>
        <v/>
      </c>
      <c r="AA5144" s="127" t="str">
        <f>IFERROR(VLOOKUP(V5144,TRANSPORTE!$A$4:$E$99,5,0),"")</f>
        <v/>
      </c>
      <c r="AB5144" s="127" t="str">
        <f t="shared" si="581"/>
        <v/>
      </c>
      <c r="AC5144" s="127" t="str">
        <f t="shared" si="580"/>
        <v/>
      </c>
      <c r="AE5144" s="132" t="str">
        <f t="shared" si="578"/>
        <v/>
      </c>
      <c r="AH5144" s="127" t="str">
        <f t="shared" si="577"/>
        <v/>
      </c>
    </row>
    <row r="5145" spans="2:34" x14ac:dyDescent="0.3">
      <c r="B5145" s="127" t="str">
        <f t="shared" si="575"/>
        <v/>
      </c>
      <c r="C5145" s="127" t="str">
        <f t="shared" si="576"/>
        <v/>
      </c>
      <c r="E5145" s="159"/>
      <c r="F5145" s="148" t="str">
        <f>IFERROR(VLOOKUP(CONCATENATE(G5145,E5145),LOTES!$A$6:$D$1002,4,0),"")</f>
        <v/>
      </c>
      <c r="H5145" s="136" t="str">
        <f>IFERROR(VLOOKUP(CONCATENATE(G5145,E5145),LOTES!$A$6:$F$1000,6,0),"")</f>
        <v/>
      </c>
      <c r="I5145" s="132" t="str">
        <f t="shared" si="579"/>
        <v/>
      </c>
      <c r="R5145" s="132" t="str">
        <f>IFERROR(VLOOKUP(Q5145,PROVEEDORES!$A$2:$B$100,2,0),"")</f>
        <v/>
      </c>
      <c r="U5145" s="127" t="str">
        <f>IFERROR(VLOOKUP(V5145,TRANSPORTE!$A$4:$B$99,2,0),"")</f>
        <v/>
      </c>
      <c r="Y5145" s="127" t="str">
        <f>IFERROR(VLOOKUP(V5145,TRANSPORTE!$A$4:$C$99,3,0),"")</f>
        <v/>
      </c>
      <c r="Z5145" s="127" t="str">
        <f>IFERROR(VLOOKUP(V5145,TRANSPORTE!$A$4:$D$99,4,0),"")</f>
        <v/>
      </c>
      <c r="AA5145" s="127" t="str">
        <f>IFERROR(VLOOKUP(V5145,TRANSPORTE!$A$4:$E$99,5,0),"")</f>
        <v/>
      </c>
      <c r="AB5145" s="127" t="str">
        <f t="shared" si="581"/>
        <v/>
      </c>
      <c r="AC5145" s="127" t="str">
        <f t="shared" si="580"/>
        <v/>
      </c>
      <c r="AE5145" s="132" t="str">
        <f t="shared" si="578"/>
        <v/>
      </c>
      <c r="AH5145" s="127" t="str">
        <f t="shared" si="577"/>
        <v/>
      </c>
    </row>
    <row r="5146" spans="2:34" x14ac:dyDescent="0.3">
      <c r="B5146" s="127" t="str">
        <f t="shared" si="575"/>
        <v/>
      </c>
      <c r="C5146" s="127" t="str">
        <f t="shared" si="576"/>
        <v/>
      </c>
      <c r="E5146" s="159"/>
      <c r="F5146" s="148" t="str">
        <f>IFERROR(VLOOKUP(CONCATENATE(G5146,E5146),LOTES!$A$6:$D$1002,4,0),"")</f>
        <v/>
      </c>
      <c r="H5146" s="136" t="str">
        <f>IFERROR(VLOOKUP(CONCATENATE(G5146,E5146),LOTES!$A$6:$F$1000,6,0),"")</f>
        <v/>
      </c>
      <c r="I5146" s="132" t="str">
        <f t="shared" si="579"/>
        <v/>
      </c>
      <c r="R5146" s="132" t="str">
        <f>IFERROR(VLOOKUP(Q5146,PROVEEDORES!$A$2:$B$100,2,0),"")</f>
        <v/>
      </c>
      <c r="U5146" s="127" t="str">
        <f>IFERROR(VLOOKUP(V5146,TRANSPORTE!$A$4:$B$99,2,0),"")</f>
        <v/>
      </c>
      <c r="Y5146" s="127" t="str">
        <f>IFERROR(VLOOKUP(V5146,TRANSPORTE!$A$4:$C$99,3,0),"")</f>
        <v/>
      </c>
      <c r="Z5146" s="127" t="str">
        <f>IFERROR(VLOOKUP(V5146,TRANSPORTE!$A$4:$D$99,4,0),"")</f>
        <v/>
      </c>
      <c r="AA5146" s="127" t="str">
        <f>IFERROR(VLOOKUP(V5146,TRANSPORTE!$A$4:$E$99,5,0),"")</f>
        <v/>
      </c>
      <c r="AB5146" s="127" t="str">
        <f t="shared" si="581"/>
        <v/>
      </c>
      <c r="AC5146" s="127" t="str">
        <f t="shared" si="580"/>
        <v/>
      </c>
      <c r="AE5146" s="132" t="str">
        <f t="shared" si="578"/>
        <v/>
      </c>
      <c r="AH5146" s="127" t="str">
        <f t="shared" si="577"/>
        <v/>
      </c>
    </row>
    <row r="5147" spans="2:34" x14ac:dyDescent="0.3">
      <c r="B5147" s="127" t="str">
        <f t="shared" si="575"/>
        <v/>
      </c>
      <c r="C5147" s="127" t="str">
        <f t="shared" si="576"/>
        <v/>
      </c>
      <c r="E5147" s="159"/>
      <c r="F5147" s="148" t="str">
        <f>IFERROR(VLOOKUP(CONCATENATE(G5147,E5147),LOTES!$A$6:$D$1002,4,0),"")</f>
        <v/>
      </c>
      <c r="H5147" s="136" t="str">
        <f>IFERROR(VLOOKUP(CONCATENATE(G5147,E5147),LOTES!$A$6:$F$1000,6,0),"")</f>
        <v/>
      </c>
      <c r="I5147" s="132" t="str">
        <f t="shared" si="579"/>
        <v/>
      </c>
      <c r="R5147" s="132" t="str">
        <f>IFERROR(VLOOKUP(Q5147,PROVEEDORES!$A$2:$B$100,2,0),"")</f>
        <v/>
      </c>
      <c r="U5147" s="127" t="str">
        <f>IFERROR(VLOOKUP(V5147,TRANSPORTE!$A$4:$B$99,2,0),"")</f>
        <v/>
      </c>
      <c r="Y5147" s="127" t="str">
        <f>IFERROR(VLOOKUP(V5147,TRANSPORTE!$A$4:$C$99,3,0),"")</f>
        <v/>
      </c>
      <c r="Z5147" s="127" t="str">
        <f>IFERROR(VLOOKUP(V5147,TRANSPORTE!$A$4:$D$99,4,0),"")</f>
        <v/>
      </c>
      <c r="AA5147" s="127" t="str">
        <f>IFERROR(VLOOKUP(V5147,TRANSPORTE!$A$4:$E$99,5,0),"")</f>
        <v/>
      </c>
      <c r="AB5147" s="127" t="str">
        <f t="shared" si="581"/>
        <v/>
      </c>
      <c r="AC5147" s="127" t="str">
        <f t="shared" si="580"/>
        <v/>
      </c>
      <c r="AE5147" s="132" t="str">
        <f t="shared" si="578"/>
        <v/>
      </c>
      <c r="AH5147" s="127" t="str">
        <f t="shared" si="577"/>
        <v/>
      </c>
    </row>
    <row r="5148" spans="2:34" x14ac:dyDescent="0.3">
      <c r="B5148" s="127" t="str">
        <f t="shared" si="575"/>
        <v/>
      </c>
      <c r="C5148" s="127" t="str">
        <f t="shared" si="576"/>
        <v/>
      </c>
      <c r="E5148" s="159"/>
      <c r="F5148" s="148" t="str">
        <f>IFERROR(VLOOKUP(CONCATENATE(G5148,E5148),LOTES!$A$6:$D$1002,4,0),"")</f>
        <v/>
      </c>
      <c r="H5148" s="136" t="str">
        <f>IFERROR(VLOOKUP(CONCATENATE(G5148,E5148),LOTES!$A$6:$F$1000,6,0),"")</f>
        <v/>
      </c>
      <c r="I5148" s="132" t="str">
        <f t="shared" si="579"/>
        <v/>
      </c>
      <c r="R5148" s="132" t="str">
        <f>IFERROR(VLOOKUP(Q5148,PROVEEDORES!$A$2:$B$100,2,0),"")</f>
        <v/>
      </c>
      <c r="U5148" s="127" t="str">
        <f>IFERROR(VLOOKUP(V5148,TRANSPORTE!$A$4:$B$99,2,0),"")</f>
        <v/>
      </c>
      <c r="Y5148" s="127" t="str">
        <f>IFERROR(VLOOKUP(V5148,TRANSPORTE!$A$4:$C$99,3,0),"")</f>
        <v/>
      </c>
      <c r="Z5148" s="127" t="str">
        <f>IFERROR(VLOOKUP(V5148,TRANSPORTE!$A$4:$D$99,4,0),"")</f>
        <v/>
      </c>
      <c r="AA5148" s="127" t="str">
        <f>IFERROR(VLOOKUP(V5148,TRANSPORTE!$A$4:$E$99,5,0),"")</f>
        <v/>
      </c>
      <c r="AB5148" s="127" t="str">
        <f t="shared" si="581"/>
        <v/>
      </c>
      <c r="AC5148" s="127" t="str">
        <f t="shared" si="580"/>
        <v/>
      </c>
      <c r="AE5148" s="132" t="str">
        <f t="shared" si="578"/>
        <v/>
      </c>
      <c r="AH5148" s="127" t="str">
        <f t="shared" si="577"/>
        <v/>
      </c>
    </row>
    <row r="5149" spans="2:34" x14ac:dyDescent="0.3">
      <c r="B5149" s="127" t="str">
        <f t="shared" si="575"/>
        <v/>
      </c>
      <c r="C5149" s="127" t="str">
        <f t="shared" si="576"/>
        <v/>
      </c>
      <c r="E5149" s="159"/>
      <c r="F5149" s="148" t="str">
        <f>IFERROR(VLOOKUP(CONCATENATE(G5149,E5149),LOTES!$A$6:$D$1002,4,0),"")</f>
        <v/>
      </c>
      <c r="H5149" s="136" t="str">
        <f>IFERROR(VLOOKUP(CONCATENATE(G5149,E5149),LOTES!$A$6:$F$1000,6,0),"")</f>
        <v/>
      </c>
      <c r="I5149" s="132" t="str">
        <f t="shared" si="579"/>
        <v/>
      </c>
      <c r="R5149" s="132" t="str">
        <f>IFERROR(VLOOKUP(Q5149,PROVEEDORES!$A$2:$B$100,2,0),"")</f>
        <v/>
      </c>
      <c r="U5149" s="127" t="str">
        <f>IFERROR(VLOOKUP(V5149,TRANSPORTE!$A$4:$B$99,2,0),"")</f>
        <v/>
      </c>
      <c r="Y5149" s="127" t="str">
        <f>IFERROR(VLOOKUP(V5149,TRANSPORTE!$A$4:$C$99,3,0),"")</f>
        <v/>
      </c>
      <c r="Z5149" s="127" t="str">
        <f>IFERROR(VLOOKUP(V5149,TRANSPORTE!$A$4:$D$99,4,0),"")</f>
        <v/>
      </c>
      <c r="AA5149" s="127" t="str">
        <f>IFERROR(VLOOKUP(V5149,TRANSPORTE!$A$4:$E$99,5,0),"")</f>
        <v/>
      </c>
      <c r="AB5149" s="127" t="str">
        <f t="shared" si="581"/>
        <v/>
      </c>
      <c r="AC5149" s="127" t="str">
        <f t="shared" si="580"/>
        <v/>
      </c>
      <c r="AE5149" s="132" t="str">
        <f t="shared" si="578"/>
        <v/>
      </c>
      <c r="AH5149" s="127" t="str">
        <f t="shared" si="577"/>
        <v/>
      </c>
    </row>
    <row r="5150" spans="2:34" x14ac:dyDescent="0.3">
      <c r="B5150" s="127" t="str">
        <f t="shared" si="575"/>
        <v/>
      </c>
      <c r="C5150" s="127" t="str">
        <f t="shared" si="576"/>
        <v/>
      </c>
      <c r="E5150" s="159"/>
      <c r="F5150" s="148" t="str">
        <f>IFERROR(VLOOKUP(CONCATENATE(G5150,E5150),LOTES!$A$6:$D$1002,4,0),"")</f>
        <v/>
      </c>
      <c r="H5150" s="136" t="str">
        <f>IFERROR(VLOOKUP(CONCATENATE(G5150,E5150),LOTES!$A$6:$F$1000,6,0),"")</f>
        <v/>
      </c>
      <c r="I5150" s="132" t="str">
        <f t="shared" si="579"/>
        <v/>
      </c>
      <c r="R5150" s="132" t="str">
        <f>IFERROR(VLOOKUP(Q5150,PROVEEDORES!$A$2:$B$100,2,0),"")</f>
        <v/>
      </c>
      <c r="U5150" s="127" t="str">
        <f>IFERROR(VLOOKUP(V5150,TRANSPORTE!$A$4:$B$99,2,0),"")</f>
        <v/>
      </c>
      <c r="Y5150" s="127" t="str">
        <f>IFERROR(VLOOKUP(V5150,TRANSPORTE!$A$4:$C$99,3,0),"")</f>
        <v/>
      </c>
      <c r="Z5150" s="127" t="str">
        <f>IFERROR(VLOOKUP(V5150,TRANSPORTE!$A$4:$D$99,4,0),"")</f>
        <v/>
      </c>
      <c r="AA5150" s="127" t="str">
        <f>IFERROR(VLOOKUP(V5150,TRANSPORTE!$A$4:$E$99,5,0),"")</f>
        <v/>
      </c>
      <c r="AB5150" s="127" t="str">
        <f t="shared" si="581"/>
        <v/>
      </c>
      <c r="AC5150" s="127" t="str">
        <f t="shared" si="580"/>
        <v/>
      </c>
      <c r="AE5150" s="132" t="str">
        <f t="shared" si="578"/>
        <v/>
      </c>
      <c r="AH5150" s="127" t="str">
        <f t="shared" si="577"/>
        <v/>
      </c>
    </row>
    <row r="5151" spans="2:34" x14ac:dyDescent="0.3">
      <c r="B5151" s="127" t="str">
        <f t="shared" si="575"/>
        <v/>
      </c>
      <c r="C5151" s="127" t="str">
        <f t="shared" si="576"/>
        <v/>
      </c>
      <c r="E5151" s="159"/>
      <c r="F5151" s="148" t="str">
        <f>IFERROR(VLOOKUP(CONCATENATE(G5151,E5151),LOTES!$A$6:$D$1002,4,0),"")</f>
        <v/>
      </c>
      <c r="H5151" s="136" t="str">
        <f>IFERROR(VLOOKUP(CONCATENATE(G5151,E5151),LOTES!$A$6:$F$1000,6,0),"")</f>
        <v/>
      </c>
      <c r="I5151" s="132" t="str">
        <f t="shared" si="579"/>
        <v/>
      </c>
      <c r="R5151" s="132" t="str">
        <f>IFERROR(VLOOKUP(Q5151,PROVEEDORES!$A$2:$B$100,2,0),"")</f>
        <v/>
      </c>
      <c r="U5151" s="127" t="str">
        <f>IFERROR(VLOOKUP(V5151,TRANSPORTE!$A$4:$B$99,2,0),"")</f>
        <v/>
      </c>
      <c r="Y5151" s="127" t="str">
        <f>IFERROR(VLOOKUP(V5151,TRANSPORTE!$A$4:$C$99,3,0),"")</f>
        <v/>
      </c>
      <c r="Z5151" s="127" t="str">
        <f>IFERROR(VLOOKUP(V5151,TRANSPORTE!$A$4:$D$99,4,0),"")</f>
        <v/>
      </c>
      <c r="AA5151" s="127" t="str">
        <f>IFERROR(VLOOKUP(V5151,TRANSPORTE!$A$4:$E$99,5,0),"")</f>
        <v/>
      </c>
      <c r="AB5151" s="127" t="str">
        <f t="shared" si="581"/>
        <v/>
      </c>
      <c r="AC5151" s="127" t="str">
        <f t="shared" si="580"/>
        <v/>
      </c>
      <c r="AE5151" s="132" t="str">
        <f t="shared" si="578"/>
        <v/>
      </c>
      <c r="AH5151" s="127" t="str">
        <f t="shared" si="577"/>
        <v/>
      </c>
    </row>
    <row r="5152" spans="2:34" x14ac:dyDescent="0.3">
      <c r="B5152" s="127" t="str">
        <f t="shared" si="575"/>
        <v/>
      </c>
      <c r="C5152" s="127" t="str">
        <f t="shared" si="576"/>
        <v/>
      </c>
      <c r="E5152" s="159"/>
      <c r="F5152" s="148" t="str">
        <f>IFERROR(VLOOKUP(CONCATENATE(G5152,E5152),LOTES!$A$6:$D$1002,4,0),"")</f>
        <v/>
      </c>
      <c r="H5152" s="136" t="str">
        <f>IFERROR(VLOOKUP(CONCATENATE(G5152,E5152),LOTES!$A$6:$F$1000,6,0),"")</f>
        <v/>
      </c>
      <c r="I5152" s="132" t="str">
        <f t="shared" si="579"/>
        <v/>
      </c>
      <c r="R5152" s="132" t="str">
        <f>IFERROR(VLOOKUP(Q5152,PROVEEDORES!$A$2:$B$100,2,0),"")</f>
        <v/>
      </c>
      <c r="U5152" s="127" t="str">
        <f>IFERROR(VLOOKUP(V5152,TRANSPORTE!$A$4:$B$99,2,0),"")</f>
        <v/>
      </c>
      <c r="Y5152" s="127" t="str">
        <f>IFERROR(VLOOKUP(V5152,TRANSPORTE!$A$4:$C$99,3,0),"")</f>
        <v/>
      </c>
      <c r="Z5152" s="127" t="str">
        <f>IFERROR(VLOOKUP(V5152,TRANSPORTE!$A$4:$D$99,4,0),"")</f>
        <v/>
      </c>
      <c r="AA5152" s="127" t="str">
        <f>IFERROR(VLOOKUP(V5152,TRANSPORTE!$A$4:$E$99,5,0),"")</f>
        <v/>
      </c>
      <c r="AB5152" s="127" t="str">
        <f t="shared" si="581"/>
        <v/>
      </c>
      <c r="AC5152" s="127" t="str">
        <f t="shared" si="580"/>
        <v/>
      </c>
      <c r="AE5152" s="132" t="str">
        <f t="shared" si="578"/>
        <v/>
      </c>
      <c r="AH5152" s="127" t="str">
        <f t="shared" si="577"/>
        <v/>
      </c>
    </row>
    <row r="5153" spans="2:34" x14ac:dyDescent="0.3">
      <c r="B5153" s="127" t="str">
        <f t="shared" si="575"/>
        <v/>
      </c>
      <c r="C5153" s="127" t="str">
        <f t="shared" si="576"/>
        <v/>
      </c>
      <c r="E5153" s="159"/>
      <c r="F5153" s="148" t="str">
        <f>IFERROR(VLOOKUP(CONCATENATE(G5153,E5153),LOTES!$A$6:$D$1002,4,0),"")</f>
        <v/>
      </c>
      <c r="H5153" s="136" t="str">
        <f>IFERROR(VLOOKUP(CONCATENATE(G5153,E5153),LOTES!$A$6:$F$1000,6,0),"")</f>
        <v/>
      </c>
      <c r="I5153" s="132" t="str">
        <f t="shared" si="579"/>
        <v/>
      </c>
      <c r="R5153" s="132" t="str">
        <f>IFERROR(VLOOKUP(Q5153,PROVEEDORES!$A$2:$B$100,2,0),"")</f>
        <v/>
      </c>
      <c r="U5153" s="127" t="str">
        <f>IFERROR(VLOOKUP(V5153,TRANSPORTE!$A$4:$B$99,2,0),"")</f>
        <v/>
      </c>
      <c r="Y5153" s="127" t="str">
        <f>IFERROR(VLOOKUP(V5153,TRANSPORTE!$A$4:$C$99,3,0),"")</f>
        <v/>
      </c>
      <c r="Z5153" s="127" t="str">
        <f>IFERROR(VLOOKUP(V5153,TRANSPORTE!$A$4:$D$99,4,0),"")</f>
        <v/>
      </c>
      <c r="AA5153" s="127" t="str">
        <f>IFERROR(VLOOKUP(V5153,TRANSPORTE!$A$4:$E$99,5,0),"")</f>
        <v/>
      </c>
      <c r="AB5153" s="127" t="str">
        <f t="shared" si="581"/>
        <v/>
      </c>
      <c r="AC5153" s="127" t="str">
        <f t="shared" si="580"/>
        <v/>
      </c>
      <c r="AE5153" s="132" t="str">
        <f t="shared" si="578"/>
        <v/>
      </c>
      <c r="AH5153" s="127" t="str">
        <f t="shared" si="577"/>
        <v/>
      </c>
    </row>
    <row r="5154" spans="2:34" x14ac:dyDescent="0.3">
      <c r="B5154" s="127" t="str">
        <f t="shared" si="575"/>
        <v/>
      </c>
      <c r="C5154" s="127" t="str">
        <f t="shared" si="576"/>
        <v/>
      </c>
      <c r="E5154" s="159"/>
      <c r="F5154" s="148" t="str">
        <f>IFERROR(VLOOKUP(CONCATENATE(G5154,E5154),LOTES!$A$6:$D$1002,4,0),"")</f>
        <v/>
      </c>
      <c r="H5154" s="136" t="str">
        <f>IFERROR(VLOOKUP(CONCATENATE(G5154,E5154),LOTES!$A$6:$F$1000,6,0),"")</f>
        <v/>
      </c>
      <c r="I5154" s="132" t="str">
        <f t="shared" si="579"/>
        <v/>
      </c>
      <c r="R5154" s="132" t="str">
        <f>IFERROR(VLOOKUP(Q5154,PROVEEDORES!$A$2:$B$100,2,0),"")</f>
        <v/>
      </c>
      <c r="U5154" s="127" t="str">
        <f>IFERROR(VLOOKUP(V5154,TRANSPORTE!$A$4:$B$99,2,0),"")</f>
        <v/>
      </c>
      <c r="Y5154" s="127" t="str">
        <f>IFERROR(VLOOKUP(V5154,TRANSPORTE!$A$4:$C$99,3,0),"")</f>
        <v/>
      </c>
      <c r="Z5154" s="127" t="str">
        <f>IFERROR(VLOOKUP(V5154,TRANSPORTE!$A$4:$D$99,4,0),"")</f>
        <v/>
      </c>
      <c r="AA5154" s="127" t="str">
        <f>IFERROR(VLOOKUP(V5154,TRANSPORTE!$A$4:$E$99,5,0),"")</f>
        <v/>
      </c>
      <c r="AB5154" s="127" t="str">
        <f t="shared" si="581"/>
        <v/>
      </c>
      <c r="AC5154" s="127" t="str">
        <f t="shared" si="580"/>
        <v/>
      </c>
      <c r="AE5154" s="132" t="str">
        <f t="shared" si="578"/>
        <v/>
      </c>
      <c r="AH5154" s="127" t="str">
        <f t="shared" si="577"/>
        <v/>
      </c>
    </row>
    <row r="5155" spans="2:34" x14ac:dyDescent="0.3">
      <c r="B5155" s="127" t="str">
        <f t="shared" si="575"/>
        <v/>
      </c>
      <c r="C5155" s="127" t="str">
        <f t="shared" si="576"/>
        <v/>
      </c>
      <c r="E5155" s="159"/>
      <c r="F5155" s="148" t="str">
        <f>IFERROR(VLOOKUP(CONCATENATE(G5155,E5155),LOTES!$A$6:$D$1002,4,0),"")</f>
        <v/>
      </c>
      <c r="H5155" s="136" t="str">
        <f>IFERROR(VLOOKUP(CONCATENATE(G5155,E5155),LOTES!$A$6:$F$1000,6,0),"")</f>
        <v/>
      </c>
      <c r="I5155" s="132" t="str">
        <f t="shared" si="579"/>
        <v/>
      </c>
      <c r="R5155" s="132" t="str">
        <f>IFERROR(VLOOKUP(Q5155,PROVEEDORES!$A$2:$B$100,2,0),"")</f>
        <v/>
      </c>
      <c r="U5155" s="127" t="str">
        <f>IFERROR(VLOOKUP(V5155,TRANSPORTE!$A$4:$B$99,2,0),"")</f>
        <v/>
      </c>
      <c r="Y5155" s="127" t="str">
        <f>IFERROR(VLOOKUP(V5155,TRANSPORTE!$A$4:$C$99,3,0),"")</f>
        <v/>
      </c>
      <c r="Z5155" s="127" t="str">
        <f>IFERROR(VLOOKUP(V5155,TRANSPORTE!$A$4:$D$99,4,0),"")</f>
        <v/>
      </c>
      <c r="AA5155" s="127" t="str">
        <f>IFERROR(VLOOKUP(V5155,TRANSPORTE!$A$4:$E$99,5,0),"")</f>
        <v/>
      </c>
      <c r="AB5155" s="127" t="str">
        <f t="shared" si="581"/>
        <v/>
      </c>
      <c r="AC5155" s="127" t="str">
        <f t="shared" si="580"/>
        <v/>
      </c>
      <c r="AE5155" s="132" t="str">
        <f t="shared" si="578"/>
        <v/>
      </c>
      <c r="AH5155" s="127" t="str">
        <f t="shared" si="577"/>
        <v/>
      </c>
    </row>
    <row r="5156" spans="2:34" x14ac:dyDescent="0.3">
      <c r="B5156" s="127" t="str">
        <f t="shared" si="575"/>
        <v/>
      </c>
      <c r="C5156" s="127" t="str">
        <f t="shared" si="576"/>
        <v/>
      </c>
      <c r="E5156" s="159"/>
      <c r="F5156" s="148" t="str">
        <f>IFERROR(VLOOKUP(CONCATENATE(G5156,E5156),LOTES!$A$6:$D$1002,4,0),"")</f>
        <v/>
      </c>
      <c r="H5156" s="136" t="str">
        <f>IFERROR(VLOOKUP(CONCATENATE(G5156,E5156),LOTES!$A$6:$F$1000,6,0),"")</f>
        <v/>
      </c>
      <c r="I5156" s="132" t="str">
        <f t="shared" si="579"/>
        <v/>
      </c>
      <c r="R5156" s="132" t="str">
        <f>IFERROR(VLOOKUP(Q5156,PROVEEDORES!$A$2:$B$100,2,0),"")</f>
        <v/>
      </c>
      <c r="U5156" s="127" t="str">
        <f>IFERROR(VLOOKUP(V5156,TRANSPORTE!$A$4:$B$99,2,0),"")</f>
        <v/>
      </c>
      <c r="Y5156" s="127" t="str">
        <f>IFERROR(VLOOKUP(V5156,TRANSPORTE!$A$4:$C$99,3,0),"")</f>
        <v/>
      </c>
      <c r="Z5156" s="127" t="str">
        <f>IFERROR(VLOOKUP(V5156,TRANSPORTE!$A$4:$D$99,4,0),"")</f>
        <v/>
      </c>
      <c r="AA5156" s="127" t="str">
        <f>IFERROR(VLOOKUP(V5156,TRANSPORTE!$A$4:$E$99,5,0),"")</f>
        <v/>
      </c>
      <c r="AB5156" s="127" t="str">
        <f t="shared" si="581"/>
        <v/>
      </c>
      <c r="AC5156" s="127" t="str">
        <f t="shared" si="580"/>
        <v/>
      </c>
      <c r="AE5156" s="132" t="str">
        <f t="shared" si="578"/>
        <v/>
      </c>
      <c r="AH5156" s="127" t="str">
        <f t="shared" si="577"/>
        <v/>
      </c>
    </row>
    <row r="5157" spans="2:34" x14ac:dyDescent="0.3">
      <c r="B5157" s="127" t="str">
        <f t="shared" si="575"/>
        <v/>
      </c>
      <c r="C5157" s="127" t="str">
        <f t="shared" si="576"/>
        <v/>
      </c>
      <c r="E5157" s="159"/>
      <c r="F5157" s="148" t="str">
        <f>IFERROR(VLOOKUP(CONCATENATE(G5157,E5157),LOTES!$A$6:$D$1002,4,0),"")</f>
        <v/>
      </c>
      <c r="H5157" s="136" t="str">
        <f>IFERROR(VLOOKUP(CONCATENATE(G5157,E5157),LOTES!$A$6:$F$1000,6,0),"")</f>
        <v/>
      </c>
      <c r="I5157" s="132" t="str">
        <f t="shared" si="579"/>
        <v/>
      </c>
      <c r="R5157" s="132" t="str">
        <f>IFERROR(VLOOKUP(Q5157,PROVEEDORES!$A$2:$B$100,2,0),"")</f>
        <v/>
      </c>
      <c r="U5157" s="127" t="str">
        <f>IFERROR(VLOOKUP(V5157,TRANSPORTE!$A$4:$B$99,2,0),"")</f>
        <v/>
      </c>
      <c r="Y5157" s="127" t="str">
        <f>IFERROR(VLOOKUP(V5157,TRANSPORTE!$A$4:$C$99,3,0),"")</f>
        <v/>
      </c>
      <c r="Z5157" s="127" t="str">
        <f>IFERROR(VLOOKUP(V5157,TRANSPORTE!$A$4:$D$99,4,0),"")</f>
        <v/>
      </c>
      <c r="AA5157" s="127" t="str">
        <f>IFERROR(VLOOKUP(V5157,TRANSPORTE!$A$4:$E$99,5,0),"")</f>
        <v/>
      </c>
      <c r="AB5157" s="127" t="str">
        <f t="shared" si="581"/>
        <v/>
      </c>
      <c r="AC5157" s="127" t="str">
        <f t="shared" si="580"/>
        <v/>
      </c>
      <c r="AE5157" s="132" t="str">
        <f t="shared" si="578"/>
        <v/>
      </c>
      <c r="AH5157" s="127" t="str">
        <f t="shared" si="577"/>
        <v/>
      </c>
    </row>
    <row r="5158" spans="2:34" x14ac:dyDescent="0.3">
      <c r="B5158" s="127" t="str">
        <f t="shared" si="575"/>
        <v/>
      </c>
      <c r="C5158" s="127" t="str">
        <f t="shared" si="576"/>
        <v/>
      </c>
      <c r="E5158" s="159"/>
      <c r="F5158" s="148" t="str">
        <f>IFERROR(VLOOKUP(CONCATENATE(G5158,E5158),LOTES!$A$6:$D$1002,4,0),"")</f>
        <v/>
      </c>
      <c r="H5158" s="136" t="str">
        <f>IFERROR(VLOOKUP(CONCATENATE(G5158,E5158),LOTES!$A$6:$F$1000,6,0),"")</f>
        <v/>
      </c>
      <c r="I5158" s="132" t="str">
        <f t="shared" si="579"/>
        <v/>
      </c>
      <c r="R5158" s="132" t="str">
        <f>IFERROR(VLOOKUP(Q5158,PROVEEDORES!$A$2:$B$100,2,0),"")</f>
        <v/>
      </c>
      <c r="U5158" s="127" t="str">
        <f>IFERROR(VLOOKUP(V5158,TRANSPORTE!$A$4:$B$99,2,0),"")</f>
        <v/>
      </c>
      <c r="Y5158" s="127" t="str">
        <f>IFERROR(VLOOKUP(V5158,TRANSPORTE!$A$4:$C$99,3,0),"")</f>
        <v/>
      </c>
      <c r="Z5158" s="127" t="str">
        <f>IFERROR(VLOOKUP(V5158,TRANSPORTE!$A$4:$D$99,4,0),"")</f>
        <v/>
      </c>
      <c r="AA5158" s="127" t="str">
        <f>IFERROR(VLOOKUP(V5158,TRANSPORTE!$A$4:$E$99,5,0),"")</f>
        <v/>
      </c>
      <c r="AB5158" s="127" t="str">
        <f t="shared" si="581"/>
        <v/>
      </c>
      <c r="AC5158" s="127" t="str">
        <f t="shared" si="580"/>
        <v/>
      </c>
      <c r="AE5158" s="132" t="str">
        <f t="shared" si="578"/>
        <v/>
      </c>
      <c r="AH5158" s="127" t="str">
        <f t="shared" si="577"/>
        <v/>
      </c>
    </row>
    <row r="5159" spans="2:34" x14ac:dyDescent="0.3">
      <c r="B5159" s="127" t="str">
        <f t="shared" si="575"/>
        <v/>
      </c>
      <c r="C5159" s="127" t="str">
        <f t="shared" si="576"/>
        <v/>
      </c>
      <c r="E5159" s="159"/>
      <c r="F5159" s="148" t="str">
        <f>IFERROR(VLOOKUP(CONCATENATE(G5159,E5159),LOTES!$A$6:$D$1002,4,0),"")</f>
        <v/>
      </c>
      <c r="H5159" s="136" t="str">
        <f>IFERROR(VLOOKUP(CONCATENATE(G5159,E5159),LOTES!$A$6:$F$1000,6,0),"")</f>
        <v/>
      </c>
      <c r="I5159" s="132" t="str">
        <f t="shared" si="579"/>
        <v/>
      </c>
      <c r="R5159" s="132" t="str">
        <f>IFERROR(VLOOKUP(Q5159,PROVEEDORES!$A$2:$B$100,2,0),"")</f>
        <v/>
      </c>
      <c r="U5159" s="127" t="str">
        <f>IFERROR(VLOOKUP(V5159,TRANSPORTE!$A$4:$B$99,2,0),"")</f>
        <v/>
      </c>
      <c r="Y5159" s="127" t="str">
        <f>IFERROR(VLOOKUP(V5159,TRANSPORTE!$A$4:$C$99,3,0),"")</f>
        <v/>
      </c>
      <c r="Z5159" s="127" t="str">
        <f>IFERROR(VLOOKUP(V5159,TRANSPORTE!$A$4:$D$99,4,0),"")</f>
        <v/>
      </c>
      <c r="AA5159" s="127" t="str">
        <f>IFERROR(VLOOKUP(V5159,TRANSPORTE!$A$4:$E$99,5,0),"")</f>
        <v/>
      </c>
      <c r="AB5159" s="127" t="str">
        <f t="shared" si="581"/>
        <v/>
      </c>
      <c r="AC5159" s="127" t="str">
        <f t="shared" si="580"/>
        <v/>
      </c>
      <c r="AE5159" s="132" t="str">
        <f t="shared" si="578"/>
        <v/>
      </c>
      <c r="AH5159" s="127" t="str">
        <f t="shared" si="577"/>
        <v/>
      </c>
    </row>
    <row r="5160" spans="2:34" x14ac:dyDescent="0.3">
      <c r="B5160" s="127" t="str">
        <f t="shared" si="575"/>
        <v/>
      </c>
      <c r="C5160" s="127" t="str">
        <f t="shared" si="576"/>
        <v/>
      </c>
      <c r="E5160" s="159"/>
      <c r="F5160" s="148" t="str">
        <f>IFERROR(VLOOKUP(CONCATENATE(G5160,E5160),LOTES!$A$6:$D$1002,4,0),"")</f>
        <v/>
      </c>
      <c r="H5160" s="136" t="str">
        <f>IFERROR(VLOOKUP(CONCATENATE(G5160,E5160),LOTES!$A$6:$F$1000,6,0),"")</f>
        <v/>
      </c>
      <c r="I5160" s="132" t="str">
        <f t="shared" si="579"/>
        <v/>
      </c>
      <c r="R5160" s="132" t="str">
        <f>IFERROR(VLOOKUP(Q5160,PROVEEDORES!$A$2:$B$100,2,0),"")</f>
        <v/>
      </c>
      <c r="U5160" s="127" t="str">
        <f>IFERROR(VLOOKUP(V5160,TRANSPORTE!$A$4:$B$99,2,0),"")</f>
        <v/>
      </c>
      <c r="Y5160" s="127" t="str">
        <f>IFERROR(VLOOKUP(V5160,TRANSPORTE!$A$4:$C$99,3,0),"")</f>
        <v/>
      </c>
      <c r="Z5160" s="127" t="str">
        <f>IFERROR(VLOOKUP(V5160,TRANSPORTE!$A$4:$D$99,4,0),"")</f>
        <v/>
      </c>
      <c r="AA5160" s="127" t="str">
        <f>IFERROR(VLOOKUP(V5160,TRANSPORTE!$A$4:$E$99,5,0),"")</f>
        <v/>
      </c>
      <c r="AB5160" s="127" t="str">
        <f t="shared" si="581"/>
        <v/>
      </c>
      <c r="AC5160" s="127" t="str">
        <f t="shared" si="580"/>
        <v/>
      </c>
      <c r="AE5160" s="132" t="str">
        <f t="shared" si="578"/>
        <v/>
      </c>
      <c r="AH5160" s="127" t="str">
        <f t="shared" si="577"/>
        <v/>
      </c>
    </row>
    <row r="5161" spans="2:34" x14ac:dyDescent="0.3">
      <c r="B5161" s="127" t="str">
        <f t="shared" si="575"/>
        <v/>
      </c>
      <c r="C5161" s="127" t="str">
        <f t="shared" si="576"/>
        <v/>
      </c>
      <c r="E5161" s="159"/>
      <c r="F5161" s="148" t="str">
        <f>IFERROR(VLOOKUP(CONCATENATE(G5161,E5161),LOTES!$A$6:$D$1002,4,0),"")</f>
        <v/>
      </c>
      <c r="H5161" s="136" t="str">
        <f>IFERROR(VLOOKUP(CONCATENATE(G5161,E5161),LOTES!$A$6:$F$1000,6,0),"")</f>
        <v/>
      </c>
      <c r="I5161" s="132" t="str">
        <f t="shared" si="579"/>
        <v/>
      </c>
      <c r="R5161" s="132" t="str">
        <f>IFERROR(VLOOKUP(Q5161,PROVEEDORES!$A$2:$B$100,2,0),"")</f>
        <v/>
      </c>
      <c r="U5161" s="127" t="str">
        <f>IFERROR(VLOOKUP(V5161,TRANSPORTE!$A$4:$B$99,2,0),"")</f>
        <v/>
      </c>
      <c r="Y5161" s="127" t="str">
        <f>IFERROR(VLOOKUP(V5161,TRANSPORTE!$A$4:$C$99,3,0),"")</f>
        <v/>
      </c>
      <c r="Z5161" s="127" t="str">
        <f>IFERROR(VLOOKUP(V5161,TRANSPORTE!$A$4:$D$99,4,0),"")</f>
        <v/>
      </c>
      <c r="AA5161" s="127" t="str">
        <f>IFERROR(VLOOKUP(V5161,TRANSPORTE!$A$4:$E$99,5,0),"")</f>
        <v/>
      </c>
      <c r="AB5161" s="127" t="str">
        <f t="shared" si="581"/>
        <v/>
      </c>
      <c r="AC5161" s="127" t="str">
        <f t="shared" si="580"/>
        <v/>
      </c>
      <c r="AE5161" s="132" t="str">
        <f t="shared" si="578"/>
        <v/>
      </c>
      <c r="AH5161" s="127" t="str">
        <f t="shared" si="577"/>
        <v/>
      </c>
    </row>
    <row r="5162" spans="2:34" x14ac:dyDescent="0.3">
      <c r="B5162" s="127" t="str">
        <f t="shared" si="575"/>
        <v/>
      </c>
      <c r="C5162" s="127" t="str">
        <f t="shared" si="576"/>
        <v/>
      </c>
      <c r="E5162" s="159"/>
      <c r="F5162" s="148" t="str">
        <f>IFERROR(VLOOKUP(CONCATENATE(G5162,E5162),LOTES!$A$6:$D$1002,4,0),"")</f>
        <v/>
      </c>
      <c r="H5162" s="136" t="str">
        <f>IFERROR(VLOOKUP(CONCATENATE(G5162,E5162),LOTES!$A$6:$F$1000,6,0),"")</f>
        <v/>
      </c>
      <c r="I5162" s="132" t="str">
        <f t="shared" si="579"/>
        <v/>
      </c>
      <c r="R5162" s="132" t="str">
        <f>IFERROR(VLOOKUP(Q5162,PROVEEDORES!$A$2:$B$100,2,0),"")</f>
        <v/>
      </c>
      <c r="U5162" s="127" t="str">
        <f>IFERROR(VLOOKUP(V5162,TRANSPORTE!$A$4:$B$99,2,0),"")</f>
        <v/>
      </c>
      <c r="Y5162" s="127" t="str">
        <f>IFERROR(VLOOKUP(V5162,TRANSPORTE!$A$4:$C$99,3,0),"")</f>
        <v/>
      </c>
      <c r="Z5162" s="127" t="str">
        <f>IFERROR(VLOOKUP(V5162,TRANSPORTE!$A$4:$D$99,4,0),"")</f>
        <v/>
      </c>
      <c r="AA5162" s="127" t="str">
        <f>IFERROR(VLOOKUP(V5162,TRANSPORTE!$A$4:$E$99,5,0),"")</f>
        <v/>
      </c>
      <c r="AB5162" s="127" t="str">
        <f t="shared" si="581"/>
        <v/>
      </c>
      <c r="AC5162" s="127" t="str">
        <f t="shared" si="580"/>
        <v/>
      </c>
      <c r="AE5162" s="132" t="str">
        <f t="shared" si="578"/>
        <v/>
      </c>
      <c r="AH5162" s="127" t="str">
        <f t="shared" si="577"/>
        <v/>
      </c>
    </row>
    <row r="5163" spans="2:34" x14ac:dyDescent="0.3">
      <c r="B5163" s="127" t="str">
        <f t="shared" si="575"/>
        <v/>
      </c>
      <c r="C5163" s="127" t="str">
        <f t="shared" si="576"/>
        <v/>
      </c>
      <c r="E5163" s="159"/>
      <c r="F5163" s="148" t="str">
        <f>IFERROR(VLOOKUP(CONCATENATE(G5163,E5163),LOTES!$A$6:$D$1002,4,0),"")</f>
        <v/>
      </c>
      <c r="H5163" s="136" t="str">
        <f>IFERROR(VLOOKUP(CONCATENATE(G5163,E5163),LOTES!$A$6:$F$1000,6,0),"")</f>
        <v/>
      </c>
      <c r="I5163" s="132" t="str">
        <f t="shared" si="579"/>
        <v/>
      </c>
      <c r="R5163" s="132" t="str">
        <f>IFERROR(VLOOKUP(Q5163,PROVEEDORES!$A$2:$B$100,2,0),"")</f>
        <v/>
      </c>
      <c r="U5163" s="127" t="str">
        <f>IFERROR(VLOOKUP(V5163,TRANSPORTE!$A$4:$B$99,2,0),"")</f>
        <v/>
      </c>
      <c r="Y5163" s="127" t="str">
        <f>IFERROR(VLOOKUP(V5163,TRANSPORTE!$A$4:$C$99,3,0),"")</f>
        <v/>
      </c>
      <c r="Z5163" s="127" t="str">
        <f>IFERROR(VLOOKUP(V5163,TRANSPORTE!$A$4:$D$99,4,0),"")</f>
        <v/>
      </c>
      <c r="AA5163" s="127" t="str">
        <f>IFERROR(VLOOKUP(V5163,TRANSPORTE!$A$4:$E$99,5,0),"")</f>
        <v/>
      </c>
      <c r="AB5163" s="127" t="str">
        <f t="shared" si="581"/>
        <v/>
      </c>
      <c r="AC5163" s="127" t="str">
        <f t="shared" si="580"/>
        <v/>
      </c>
      <c r="AE5163" s="132" t="str">
        <f t="shared" si="578"/>
        <v/>
      </c>
      <c r="AH5163" s="127" t="str">
        <f t="shared" si="577"/>
        <v/>
      </c>
    </row>
    <row r="5164" spans="2:34" x14ac:dyDescent="0.3">
      <c r="B5164" s="127" t="str">
        <f t="shared" si="575"/>
        <v/>
      </c>
      <c r="C5164" s="127" t="str">
        <f t="shared" si="576"/>
        <v/>
      </c>
      <c r="E5164" s="159"/>
      <c r="F5164" s="148" t="str">
        <f>IFERROR(VLOOKUP(CONCATENATE(G5164,E5164),LOTES!$A$6:$D$1002,4,0),"")</f>
        <v/>
      </c>
      <c r="H5164" s="136" t="str">
        <f>IFERROR(VLOOKUP(CONCATENATE(G5164,E5164),LOTES!$A$6:$F$1000,6,0),"")</f>
        <v/>
      </c>
      <c r="I5164" s="132" t="str">
        <f t="shared" si="579"/>
        <v/>
      </c>
      <c r="R5164" s="132" t="str">
        <f>IFERROR(VLOOKUP(Q5164,PROVEEDORES!$A$2:$B$100,2,0),"")</f>
        <v/>
      </c>
      <c r="U5164" s="127" t="str">
        <f>IFERROR(VLOOKUP(V5164,TRANSPORTE!$A$4:$B$99,2,0),"")</f>
        <v/>
      </c>
      <c r="Y5164" s="127" t="str">
        <f>IFERROR(VLOOKUP(V5164,TRANSPORTE!$A$4:$C$99,3,0),"")</f>
        <v/>
      </c>
      <c r="Z5164" s="127" t="str">
        <f>IFERROR(VLOOKUP(V5164,TRANSPORTE!$A$4:$D$99,4,0),"")</f>
        <v/>
      </c>
      <c r="AA5164" s="127" t="str">
        <f>IFERROR(VLOOKUP(V5164,TRANSPORTE!$A$4:$E$99,5,0),"")</f>
        <v/>
      </c>
      <c r="AB5164" s="127" t="str">
        <f t="shared" si="581"/>
        <v/>
      </c>
      <c r="AC5164" s="127" t="str">
        <f t="shared" si="580"/>
        <v/>
      </c>
      <c r="AE5164" s="132" t="str">
        <f t="shared" si="578"/>
        <v/>
      </c>
      <c r="AH5164" s="127" t="str">
        <f t="shared" si="577"/>
        <v/>
      </c>
    </row>
    <row r="5165" spans="2:34" x14ac:dyDescent="0.3">
      <c r="B5165" s="127" t="str">
        <f t="shared" si="575"/>
        <v/>
      </c>
      <c r="C5165" s="127" t="str">
        <f t="shared" si="576"/>
        <v/>
      </c>
      <c r="E5165" s="159"/>
      <c r="F5165" s="148" t="str">
        <f>IFERROR(VLOOKUP(CONCATENATE(G5165,E5165),LOTES!$A$6:$D$1002,4,0),"")</f>
        <v/>
      </c>
      <c r="H5165" s="136" t="str">
        <f>IFERROR(VLOOKUP(CONCATENATE(G5165,E5165),LOTES!$A$6:$F$1000,6,0),"")</f>
        <v/>
      </c>
      <c r="I5165" s="132" t="str">
        <f t="shared" si="579"/>
        <v/>
      </c>
      <c r="R5165" s="132" t="str">
        <f>IFERROR(VLOOKUP(Q5165,PROVEEDORES!$A$2:$B$100,2,0),"")</f>
        <v/>
      </c>
      <c r="U5165" s="127" t="str">
        <f>IFERROR(VLOOKUP(V5165,TRANSPORTE!$A$4:$B$99,2,0),"")</f>
        <v/>
      </c>
      <c r="Y5165" s="127" t="str">
        <f>IFERROR(VLOOKUP(V5165,TRANSPORTE!$A$4:$C$99,3,0),"")</f>
        <v/>
      </c>
      <c r="Z5165" s="127" t="str">
        <f>IFERROR(VLOOKUP(V5165,TRANSPORTE!$A$4:$D$99,4,0),"")</f>
        <v/>
      </c>
      <c r="AA5165" s="127" t="str">
        <f>IFERROR(VLOOKUP(V5165,TRANSPORTE!$A$4:$E$99,5,0),"")</f>
        <v/>
      </c>
      <c r="AB5165" s="127" t="str">
        <f t="shared" si="581"/>
        <v/>
      </c>
      <c r="AC5165" s="127" t="str">
        <f t="shared" si="580"/>
        <v/>
      </c>
      <c r="AE5165" s="132" t="str">
        <f t="shared" si="578"/>
        <v/>
      </c>
      <c r="AH5165" s="127" t="str">
        <f t="shared" si="577"/>
        <v/>
      </c>
    </row>
    <row r="5166" spans="2:34" x14ac:dyDescent="0.3">
      <c r="B5166" s="127" t="str">
        <f t="shared" si="575"/>
        <v/>
      </c>
      <c r="C5166" s="127" t="str">
        <f t="shared" si="576"/>
        <v/>
      </c>
      <c r="E5166" s="159"/>
      <c r="F5166" s="148" t="str">
        <f>IFERROR(VLOOKUP(CONCATENATE(G5166,E5166),LOTES!$A$6:$D$1002,4,0),"")</f>
        <v/>
      </c>
      <c r="H5166" s="136" t="str">
        <f>IFERROR(VLOOKUP(CONCATENATE(G5166,E5166),LOTES!$A$6:$F$1000,6,0),"")</f>
        <v/>
      </c>
      <c r="I5166" s="132" t="str">
        <f t="shared" si="579"/>
        <v/>
      </c>
      <c r="R5166" s="132" t="str">
        <f>IFERROR(VLOOKUP(Q5166,PROVEEDORES!$A$2:$B$100,2,0),"")</f>
        <v/>
      </c>
      <c r="U5166" s="127" t="str">
        <f>IFERROR(VLOOKUP(V5166,TRANSPORTE!$A$4:$B$99,2,0),"")</f>
        <v/>
      </c>
      <c r="Y5166" s="127" t="str">
        <f>IFERROR(VLOOKUP(V5166,TRANSPORTE!$A$4:$C$99,3,0),"")</f>
        <v/>
      </c>
      <c r="Z5166" s="127" t="str">
        <f>IFERROR(VLOOKUP(V5166,TRANSPORTE!$A$4:$D$99,4,0),"")</f>
        <v/>
      </c>
      <c r="AA5166" s="127" t="str">
        <f>IFERROR(VLOOKUP(V5166,TRANSPORTE!$A$4:$E$99,5,0),"")</f>
        <v/>
      </c>
      <c r="AB5166" s="127" t="str">
        <f t="shared" si="581"/>
        <v/>
      </c>
      <c r="AC5166" s="127" t="str">
        <f t="shared" si="580"/>
        <v/>
      </c>
      <c r="AE5166" s="132" t="str">
        <f t="shared" si="578"/>
        <v/>
      </c>
      <c r="AH5166" s="127" t="str">
        <f t="shared" si="577"/>
        <v/>
      </c>
    </row>
    <row r="5167" spans="2:34" x14ac:dyDescent="0.3">
      <c r="B5167" s="127" t="str">
        <f t="shared" si="575"/>
        <v/>
      </c>
      <c r="C5167" s="127" t="str">
        <f t="shared" si="576"/>
        <v/>
      </c>
      <c r="E5167" s="159"/>
      <c r="F5167" s="148" t="str">
        <f>IFERROR(VLOOKUP(CONCATENATE(G5167,E5167),LOTES!$A$6:$D$1002,4,0),"")</f>
        <v/>
      </c>
      <c r="H5167" s="136" t="str">
        <f>IFERROR(VLOOKUP(CONCATENATE(G5167,E5167),LOTES!$A$6:$F$1000,6,0),"")</f>
        <v/>
      </c>
      <c r="I5167" s="132" t="str">
        <f t="shared" si="579"/>
        <v/>
      </c>
      <c r="R5167" s="132" t="str">
        <f>IFERROR(VLOOKUP(Q5167,PROVEEDORES!$A$2:$B$100,2,0),"")</f>
        <v/>
      </c>
      <c r="U5167" s="127" t="str">
        <f>IFERROR(VLOOKUP(V5167,TRANSPORTE!$A$4:$B$99,2,0),"")</f>
        <v/>
      </c>
      <c r="Y5167" s="127" t="str">
        <f>IFERROR(VLOOKUP(V5167,TRANSPORTE!$A$4:$C$99,3,0),"")</f>
        <v/>
      </c>
      <c r="Z5167" s="127" t="str">
        <f>IFERROR(VLOOKUP(V5167,TRANSPORTE!$A$4:$D$99,4,0),"")</f>
        <v/>
      </c>
      <c r="AA5167" s="127" t="str">
        <f>IFERROR(VLOOKUP(V5167,TRANSPORTE!$A$4:$E$99,5,0),"")</f>
        <v/>
      </c>
      <c r="AB5167" s="127" t="str">
        <f t="shared" si="581"/>
        <v/>
      </c>
      <c r="AC5167" s="127" t="str">
        <f t="shared" si="580"/>
        <v/>
      </c>
      <c r="AE5167" s="132" t="str">
        <f t="shared" si="578"/>
        <v/>
      </c>
      <c r="AH5167" s="127" t="str">
        <f t="shared" si="577"/>
        <v/>
      </c>
    </row>
    <row r="5168" spans="2:34" x14ac:dyDescent="0.3">
      <c r="B5168" s="127" t="str">
        <f t="shared" si="575"/>
        <v/>
      </c>
      <c r="C5168" s="127" t="str">
        <f t="shared" si="576"/>
        <v/>
      </c>
      <c r="E5168" s="159"/>
      <c r="F5168" s="148" t="str">
        <f>IFERROR(VLOOKUP(CONCATENATE(G5168,E5168),LOTES!$A$6:$D$1002,4,0),"")</f>
        <v/>
      </c>
      <c r="H5168" s="136" t="str">
        <f>IFERROR(VLOOKUP(CONCATENATE(G5168,E5168),LOTES!$A$6:$F$1000,6,0),"")</f>
        <v/>
      </c>
      <c r="I5168" s="132" t="str">
        <f t="shared" si="579"/>
        <v/>
      </c>
      <c r="R5168" s="132" t="str">
        <f>IFERROR(VLOOKUP(Q5168,PROVEEDORES!$A$2:$B$100,2,0),"")</f>
        <v/>
      </c>
      <c r="U5168" s="127" t="str">
        <f>IFERROR(VLOOKUP(V5168,TRANSPORTE!$A$4:$B$99,2,0),"")</f>
        <v/>
      </c>
      <c r="Y5168" s="127" t="str">
        <f>IFERROR(VLOOKUP(V5168,TRANSPORTE!$A$4:$C$99,3,0),"")</f>
        <v/>
      </c>
      <c r="Z5168" s="127" t="str">
        <f>IFERROR(VLOOKUP(V5168,TRANSPORTE!$A$4:$D$99,4,0),"")</f>
        <v/>
      </c>
      <c r="AA5168" s="127" t="str">
        <f>IFERROR(VLOOKUP(V5168,TRANSPORTE!$A$4:$E$99,5,0),"")</f>
        <v/>
      </c>
      <c r="AB5168" s="127" t="str">
        <f t="shared" si="581"/>
        <v/>
      </c>
      <c r="AC5168" s="127" t="str">
        <f t="shared" si="580"/>
        <v/>
      </c>
      <c r="AE5168" s="132" t="str">
        <f t="shared" si="578"/>
        <v/>
      </c>
      <c r="AH5168" s="127" t="str">
        <f t="shared" si="577"/>
        <v/>
      </c>
    </row>
    <row r="5169" spans="2:34" x14ac:dyDescent="0.3">
      <c r="B5169" s="127" t="str">
        <f t="shared" si="575"/>
        <v/>
      </c>
      <c r="C5169" s="127" t="str">
        <f t="shared" si="576"/>
        <v/>
      </c>
      <c r="E5169" s="159"/>
      <c r="F5169" s="148" t="str">
        <f>IFERROR(VLOOKUP(CONCATENATE(G5169,E5169),LOTES!$A$6:$D$1002,4,0),"")</f>
        <v/>
      </c>
      <c r="H5169" s="136" t="str">
        <f>IFERROR(VLOOKUP(CONCATENATE(G5169,E5169),LOTES!$A$6:$F$1000,6,0),"")</f>
        <v/>
      </c>
      <c r="I5169" s="132" t="str">
        <f t="shared" si="579"/>
        <v/>
      </c>
      <c r="R5169" s="132" t="str">
        <f>IFERROR(VLOOKUP(Q5169,PROVEEDORES!$A$2:$B$100,2,0),"")</f>
        <v/>
      </c>
      <c r="U5169" s="127" t="str">
        <f>IFERROR(VLOOKUP(V5169,TRANSPORTE!$A$4:$B$99,2,0),"")</f>
        <v/>
      </c>
      <c r="Y5169" s="127" t="str">
        <f>IFERROR(VLOOKUP(V5169,TRANSPORTE!$A$4:$C$99,3,0),"")</f>
        <v/>
      </c>
      <c r="Z5169" s="127" t="str">
        <f>IFERROR(VLOOKUP(V5169,TRANSPORTE!$A$4:$D$99,4,0),"")</f>
        <v/>
      </c>
      <c r="AA5169" s="127" t="str">
        <f>IFERROR(VLOOKUP(V5169,TRANSPORTE!$A$4:$E$99,5,0),"")</f>
        <v/>
      </c>
      <c r="AB5169" s="127" t="str">
        <f t="shared" si="581"/>
        <v/>
      </c>
      <c r="AC5169" s="127" t="str">
        <f t="shared" si="580"/>
        <v/>
      </c>
      <c r="AE5169" s="132" t="str">
        <f t="shared" si="578"/>
        <v/>
      </c>
      <c r="AH5169" s="127" t="str">
        <f t="shared" si="577"/>
        <v/>
      </c>
    </row>
    <row r="5170" spans="2:34" x14ac:dyDescent="0.3">
      <c r="B5170" s="127" t="str">
        <f t="shared" si="575"/>
        <v/>
      </c>
      <c r="C5170" s="127" t="str">
        <f t="shared" si="576"/>
        <v/>
      </c>
      <c r="E5170" s="159"/>
      <c r="F5170" s="148" t="str">
        <f>IFERROR(VLOOKUP(CONCATENATE(G5170,E5170),LOTES!$A$6:$D$1002,4,0),"")</f>
        <v/>
      </c>
      <c r="H5170" s="136" t="str">
        <f>IFERROR(VLOOKUP(CONCATENATE(G5170,E5170),LOTES!$A$6:$F$1000,6,0),"")</f>
        <v/>
      </c>
      <c r="I5170" s="132" t="str">
        <f t="shared" si="579"/>
        <v/>
      </c>
      <c r="R5170" s="132" t="str">
        <f>IFERROR(VLOOKUP(Q5170,PROVEEDORES!$A$2:$B$100,2,0),"")</f>
        <v/>
      </c>
      <c r="U5170" s="127" t="str">
        <f>IFERROR(VLOOKUP(V5170,TRANSPORTE!$A$4:$B$99,2,0),"")</f>
        <v/>
      </c>
      <c r="Y5170" s="127" t="str">
        <f>IFERROR(VLOOKUP(V5170,TRANSPORTE!$A$4:$C$99,3,0),"")</f>
        <v/>
      </c>
      <c r="Z5170" s="127" t="str">
        <f>IFERROR(VLOOKUP(V5170,TRANSPORTE!$A$4:$D$99,4,0),"")</f>
        <v/>
      </c>
      <c r="AA5170" s="127" t="str">
        <f>IFERROR(VLOOKUP(V5170,TRANSPORTE!$A$4:$E$99,5,0),"")</f>
        <v/>
      </c>
      <c r="AB5170" s="127" t="str">
        <f t="shared" si="581"/>
        <v/>
      </c>
      <c r="AC5170" s="127" t="str">
        <f t="shared" si="580"/>
        <v/>
      </c>
      <c r="AE5170" s="132" t="str">
        <f t="shared" si="578"/>
        <v/>
      </c>
      <c r="AH5170" s="127" t="str">
        <f t="shared" si="577"/>
        <v/>
      </c>
    </row>
    <row r="5171" spans="2:34" x14ac:dyDescent="0.3">
      <c r="B5171" s="127" t="str">
        <f t="shared" si="575"/>
        <v/>
      </c>
      <c r="C5171" s="127" t="str">
        <f t="shared" si="576"/>
        <v/>
      </c>
      <c r="E5171" s="159"/>
      <c r="F5171" s="148" t="str">
        <f>IFERROR(VLOOKUP(CONCATENATE(G5171,E5171),LOTES!$A$6:$D$1002,4,0),"")</f>
        <v/>
      </c>
      <c r="H5171" s="136" t="str">
        <f>IFERROR(VLOOKUP(CONCATENATE(G5171,E5171),LOTES!$A$6:$F$1000,6,0),"")</f>
        <v/>
      </c>
      <c r="I5171" s="132" t="str">
        <f t="shared" si="579"/>
        <v/>
      </c>
      <c r="R5171" s="132" t="str">
        <f>IFERROR(VLOOKUP(Q5171,PROVEEDORES!$A$2:$B$100,2,0),"")</f>
        <v/>
      </c>
      <c r="U5171" s="127" t="str">
        <f>IFERROR(VLOOKUP(V5171,TRANSPORTE!$A$4:$B$99,2,0),"")</f>
        <v/>
      </c>
      <c r="Y5171" s="127" t="str">
        <f>IFERROR(VLOOKUP(V5171,TRANSPORTE!$A$4:$C$99,3,0),"")</f>
        <v/>
      </c>
      <c r="Z5171" s="127" t="str">
        <f>IFERROR(VLOOKUP(V5171,TRANSPORTE!$A$4:$D$99,4,0),"")</f>
        <v/>
      </c>
      <c r="AA5171" s="127" t="str">
        <f>IFERROR(VLOOKUP(V5171,TRANSPORTE!$A$4:$E$99,5,0),"")</f>
        <v/>
      </c>
      <c r="AB5171" s="127" t="str">
        <f t="shared" si="581"/>
        <v/>
      </c>
      <c r="AC5171" s="127" t="str">
        <f t="shared" si="580"/>
        <v/>
      </c>
      <c r="AE5171" s="132" t="str">
        <f t="shared" si="578"/>
        <v/>
      </c>
      <c r="AH5171" s="127" t="str">
        <f t="shared" si="577"/>
        <v/>
      </c>
    </row>
    <row r="5172" spans="2:34" x14ac:dyDescent="0.3">
      <c r="B5172" s="127" t="str">
        <f t="shared" si="575"/>
        <v/>
      </c>
      <c r="C5172" s="127" t="str">
        <f t="shared" si="576"/>
        <v/>
      </c>
      <c r="E5172" s="159"/>
      <c r="F5172" s="148" t="str">
        <f>IFERROR(VLOOKUP(CONCATENATE(G5172,E5172),LOTES!$A$6:$D$1002,4,0),"")</f>
        <v/>
      </c>
      <c r="H5172" s="136" t="str">
        <f>IFERROR(VLOOKUP(CONCATENATE(G5172,E5172),LOTES!$A$6:$F$1000,6,0),"")</f>
        <v/>
      </c>
      <c r="I5172" s="132" t="str">
        <f t="shared" si="579"/>
        <v/>
      </c>
      <c r="R5172" s="132" t="str">
        <f>IFERROR(VLOOKUP(Q5172,PROVEEDORES!$A$2:$B$100,2,0),"")</f>
        <v/>
      </c>
      <c r="U5172" s="127" t="str">
        <f>IFERROR(VLOOKUP(V5172,TRANSPORTE!$A$4:$B$99,2,0),"")</f>
        <v/>
      </c>
      <c r="Y5172" s="127" t="str">
        <f>IFERROR(VLOOKUP(V5172,TRANSPORTE!$A$4:$C$99,3,0),"")</f>
        <v/>
      </c>
      <c r="Z5172" s="127" t="str">
        <f>IFERROR(VLOOKUP(V5172,TRANSPORTE!$A$4:$D$99,4,0),"")</f>
        <v/>
      </c>
      <c r="AA5172" s="127" t="str">
        <f>IFERROR(VLOOKUP(V5172,TRANSPORTE!$A$4:$E$99,5,0),"")</f>
        <v/>
      </c>
      <c r="AB5172" s="127" t="str">
        <f t="shared" si="581"/>
        <v/>
      </c>
      <c r="AC5172" s="127" t="str">
        <f t="shared" si="580"/>
        <v/>
      </c>
      <c r="AE5172" s="132" t="str">
        <f t="shared" si="578"/>
        <v/>
      </c>
      <c r="AH5172" s="127" t="str">
        <f t="shared" si="577"/>
        <v/>
      </c>
    </row>
    <row r="5173" spans="2:34" x14ac:dyDescent="0.3">
      <c r="B5173" s="127" t="str">
        <f t="shared" si="575"/>
        <v/>
      </c>
      <c r="C5173" s="127" t="str">
        <f t="shared" si="576"/>
        <v/>
      </c>
      <c r="E5173" s="159"/>
      <c r="F5173" s="148" t="str">
        <f>IFERROR(VLOOKUP(CONCATENATE(G5173,E5173),LOTES!$A$6:$D$1002,4,0),"")</f>
        <v/>
      </c>
      <c r="H5173" s="136" t="str">
        <f>IFERROR(VLOOKUP(CONCATENATE(G5173,E5173),LOTES!$A$6:$F$1000,6,0),"")</f>
        <v/>
      </c>
      <c r="I5173" s="132" t="str">
        <f t="shared" si="579"/>
        <v/>
      </c>
      <c r="R5173" s="132" t="str">
        <f>IFERROR(VLOOKUP(Q5173,PROVEEDORES!$A$2:$B$100,2,0),"")</f>
        <v/>
      </c>
      <c r="U5173" s="127" t="str">
        <f>IFERROR(VLOOKUP(V5173,TRANSPORTE!$A$4:$B$99,2,0),"")</f>
        <v/>
      </c>
      <c r="Y5173" s="127" t="str">
        <f>IFERROR(VLOOKUP(V5173,TRANSPORTE!$A$4:$C$99,3,0),"")</f>
        <v/>
      </c>
      <c r="Z5173" s="127" t="str">
        <f>IFERROR(VLOOKUP(V5173,TRANSPORTE!$A$4:$D$99,4,0),"")</f>
        <v/>
      </c>
      <c r="AA5173" s="127" t="str">
        <f>IFERROR(VLOOKUP(V5173,TRANSPORTE!$A$4:$E$99,5,0),"")</f>
        <v/>
      </c>
      <c r="AB5173" s="127" t="str">
        <f t="shared" si="581"/>
        <v/>
      </c>
      <c r="AC5173" s="127" t="str">
        <f t="shared" si="580"/>
        <v/>
      </c>
      <c r="AE5173" s="132" t="str">
        <f t="shared" si="578"/>
        <v/>
      </c>
      <c r="AH5173" s="127" t="str">
        <f t="shared" si="577"/>
        <v/>
      </c>
    </row>
    <row r="5174" spans="2:34" x14ac:dyDescent="0.3">
      <c r="B5174" s="127" t="str">
        <f t="shared" si="575"/>
        <v/>
      </c>
      <c r="C5174" s="127" t="str">
        <f t="shared" si="576"/>
        <v/>
      </c>
      <c r="E5174" s="159"/>
      <c r="F5174" s="148" t="str">
        <f>IFERROR(VLOOKUP(CONCATENATE(G5174,E5174),LOTES!$A$6:$D$1002,4,0),"")</f>
        <v/>
      </c>
      <c r="H5174" s="136" t="str">
        <f>IFERROR(VLOOKUP(CONCATENATE(G5174,E5174),LOTES!$A$6:$F$1000,6,0),"")</f>
        <v/>
      </c>
      <c r="I5174" s="132" t="str">
        <f t="shared" si="579"/>
        <v/>
      </c>
      <c r="R5174" s="132" t="str">
        <f>IFERROR(VLOOKUP(Q5174,PROVEEDORES!$A$2:$B$100,2,0),"")</f>
        <v/>
      </c>
      <c r="U5174" s="127" t="str">
        <f>IFERROR(VLOOKUP(V5174,TRANSPORTE!$A$4:$B$99,2,0),"")</f>
        <v/>
      </c>
      <c r="Y5174" s="127" t="str">
        <f>IFERROR(VLOOKUP(V5174,TRANSPORTE!$A$4:$C$99,3,0),"")</f>
        <v/>
      </c>
      <c r="Z5174" s="127" t="str">
        <f>IFERROR(VLOOKUP(V5174,TRANSPORTE!$A$4:$D$99,4,0),"")</f>
        <v/>
      </c>
      <c r="AA5174" s="127" t="str">
        <f>IFERROR(VLOOKUP(V5174,TRANSPORTE!$A$4:$E$99,5,0),"")</f>
        <v/>
      </c>
      <c r="AB5174" s="127" t="str">
        <f t="shared" si="581"/>
        <v/>
      </c>
      <c r="AC5174" s="127" t="str">
        <f t="shared" si="580"/>
        <v/>
      </c>
      <c r="AE5174" s="132" t="str">
        <f t="shared" si="578"/>
        <v/>
      </c>
      <c r="AH5174" s="127" t="str">
        <f t="shared" si="577"/>
        <v/>
      </c>
    </row>
    <row r="5175" spans="2:34" x14ac:dyDescent="0.3">
      <c r="B5175" s="127" t="str">
        <f t="shared" si="575"/>
        <v/>
      </c>
      <c r="C5175" s="127" t="str">
        <f t="shared" si="576"/>
        <v/>
      </c>
      <c r="E5175" s="159"/>
      <c r="F5175" s="148" t="str">
        <f>IFERROR(VLOOKUP(CONCATENATE(G5175,E5175),LOTES!$A$6:$D$1002,4,0),"")</f>
        <v/>
      </c>
      <c r="H5175" s="136" t="str">
        <f>IFERROR(VLOOKUP(CONCATENATE(G5175,E5175),LOTES!$A$6:$F$1000,6,0),"")</f>
        <v/>
      </c>
      <c r="I5175" s="132" t="str">
        <f t="shared" si="579"/>
        <v/>
      </c>
      <c r="R5175" s="132" t="str">
        <f>IFERROR(VLOOKUP(Q5175,PROVEEDORES!$A$2:$B$100,2,0),"")</f>
        <v/>
      </c>
      <c r="U5175" s="127" t="str">
        <f>IFERROR(VLOOKUP(V5175,TRANSPORTE!$A$4:$B$99,2,0),"")</f>
        <v/>
      </c>
      <c r="Y5175" s="127" t="str">
        <f>IFERROR(VLOOKUP(V5175,TRANSPORTE!$A$4:$C$99,3,0),"")</f>
        <v/>
      </c>
      <c r="Z5175" s="127" t="str">
        <f>IFERROR(VLOOKUP(V5175,TRANSPORTE!$A$4:$D$99,4,0),"")</f>
        <v/>
      </c>
      <c r="AA5175" s="127" t="str">
        <f>IFERROR(VLOOKUP(V5175,TRANSPORTE!$A$4:$E$99,5,0),"")</f>
        <v/>
      </c>
      <c r="AB5175" s="127" t="str">
        <f t="shared" si="581"/>
        <v/>
      </c>
      <c r="AC5175" s="127" t="str">
        <f t="shared" si="580"/>
        <v/>
      </c>
      <c r="AE5175" s="132" t="str">
        <f t="shared" si="578"/>
        <v/>
      </c>
      <c r="AH5175" s="127" t="str">
        <f t="shared" si="577"/>
        <v/>
      </c>
    </row>
    <row r="5176" spans="2:34" x14ac:dyDescent="0.3">
      <c r="B5176" s="127" t="str">
        <f t="shared" si="575"/>
        <v/>
      </c>
      <c r="C5176" s="127" t="str">
        <f t="shared" si="576"/>
        <v/>
      </c>
      <c r="E5176" s="159"/>
      <c r="F5176" s="148" t="str">
        <f>IFERROR(VLOOKUP(CONCATENATE(G5176,E5176),LOTES!$A$6:$D$1002,4,0),"")</f>
        <v/>
      </c>
      <c r="H5176" s="136" t="str">
        <f>IFERROR(VLOOKUP(CONCATENATE(G5176,E5176),LOTES!$A$6:$F$1000,6,0),"")</f>
        <v/>
      </c>
      <c r="I5176" s="132" t="str">
        <f t="shared" si="579"/>
        <v/>
      </c>
      <c r="R5176" s="132" t="str">
        <f>IFERROR(VLOOKUP(Q5176,PROVEEDORES!$A$2:$B$100,2,0),"")</f>
        <v/>
      </c>
      <c r="U5176" s="127" t="str">
        <f>IFERROR(VLOOKUP(V5176,TRANSPORTE!$A$4:$B$99,2,0),"")</f>
        <v/>
      </c>
      <c r="Y5176" s="127" t="str">
        <f>IFERROR(VLOOKUP(V5176,TRANSPORTE!$A$4:$C$99,3,0),"")</f>
        <v/>
      </c>
      <c r="Z5176" s="127" t="str">
        <f>IFERROR(VLOOKUP(V5176,TRANSPORTE!$A$4:$D$99,4,0),"")</f>
        <v/>
      </c>
      <c r="AA5176" s="127" t="str">
        <f>IFERROR(VLOOKUP(V5176,TRANSPORTE!$A$4:$E$99,5,0),"")</f>
        <v/>
      </c>
      <c r="AB5176" s="127" t="str">
        <f t="shared" si="581"/>
        <v/>
      </c>
      <c r="AC5176" s="127" t="str">
        <f t="shared" si="580"/>
        <v/>
      </c>
      <c r="AE5176" s="132" t="str">
        <f t="shared" si="578"/>
        <v/>
      </c>
      <c r="AH5176" s="127" t="str">
        <f t="shared" si="577"/>
        <v/>
      </c>
    </row>
    <row r="5177" spans="2:34" x14ac:dyDescent="0.3">
      <c r="B5177" s="127" t="str">
        <f t="shared" si="575"/>
        <v/>
      </c>
      <c r="C5177" s="127" t="str">
        <f t="shared" si="576"/>
        <v/>
      </c>
      <c r="E5177" s="159"/>
      <c r="F5177" s="148" t="str">
        <f>IFERROR(VLOOKUP(CONCATENATE(G5177,E5177),LOTES!$A$6:$D$1002,4,0),"")</f>
        <v/>
      </c>
      <c r="H5177" s="136" t="str">
        <f>IFERROR(VLOOKUP(CONCATENATE(G5177,E5177),LOTES!$A$6:$F$1000,6,0),"")</f>
        <v/>
      </c>
      <c r="I5177" s="132" t="str">
        <f t="shared" si="579"/>
        <v/>
      </c>
      <c r="R5177" s="132" t="str">
        <f>IFERROR(VLOOKUP(Q5177,PROVEEDORES!$A$2:$B$100,2,0),"")</f>
        <v/>
      </c>
      <c r="U5177" s="127" t="str">
        <f>IFERROR(VLOOKUP(V5177,TRANSPORTE!$A$4:$B$99,2,0),"")</f>
        <v/>
      </c>
      <c r="Y5177" s="127" t="str">
        <f>IFERROR(VLOOKUP(V5177,TRANSPORTE!$A$4:$C$99,3,0),"")</f>
        <v/>
      </c>
      <c r="Z5177" s="127" t="str">
        <f>IFERROR(VLOOKUP(V5177,TRANSPORTE!$A$4:$D$99,4,0),"")</f>
        <v/>
      </c>
      <c r="AA5177" s="127" t="str">
        <f>IFERROR(VLOOKUP(V5177,TRANSPORTE!$A$4:$E$99,5,0),"")</f>
        <v/>
      </c>
      <c r="AB5177" s="127" t="str">
        <f t="shared" si="581"/>
        <v/>
      </c>
      <c r="AC5177" s="127" t="str">
        <f t="shared" si="580"/>
        <v/>
      </c>
      <c r="AE5177" s="132" t="str">
        <f t="shared" si="578"/>
        <v/>
      </c>
      <c r="AH5177" s="127" t="str">
        <f t="shared" si="577"/>
        <v/>
      </c>
    </row>
    <row r="5178" spans="2:34" x14ac:dyDescent="0.3">
      <c r="B5178" s="127" t="str">
        <f t="shared" si="575"/>
        <v/>
      </c>
      <c r="C5178" s="127" t="str">
        <f t="shared" si="576"/>
        <v/>
      </c>
      <c r="E5178" s="159"/>
      <c r="F5178" s="148" t="str">
        <f>IFERROR(VLOOKUP(CONCATENATE(G5178,E5178),LOTES!$A$6:$D$1002,4,0),"")</f>
        <v/>
      </c>
      <c r="H5178" s="136" t="str">
        <f>IFERROR(VLOOKUP(CONCATENATE(G5178,E5178),LOTES!$A$6:$F$1000,6,0),"")</f>
        <v/>
      </c>
      <c r="I5178" s="132" t="str">
        <f t="shared" si="579"/>
        <v/>
      </c>
      <c r="R5178" s="132" t="str">
        <f>IFERROR(VLOOKUP(Q5178,PROVEEDORES!$A$2:$B$100,2,0),"")</f>
        <v/>
      </c>
      <c r="U5178" s="127" t="str">
        <f>IFERROR(VLOOKUP(V5178,TRANSPORTE!$A$4:$B$99,2,0),"")</f>
        <v/>
      </c>
      <c r="Y5178" s="127" t="str">
        <f>IFERROR(VLOOKUP(V5178,TRANSPORTE!$A$4:$C$99,3,0),"")</f>
        <v/>
      </c>
      <c r="Z5178" s="127" t="str">
        <f>IFERROR(VLOOKUP(V5178,TRANSPORTE!$A$4:$D$99,4,0),"")</f>
        <v/>
      </c>
      <c r="AA5178" s="127" t="str">
        <f>IFERROR(VLOOKUP(V5178,TRANSPORTE!$A$4:$E$99,5,0),"")</f>
        <v/>
      </c>
      <c r="AB5178" s="127" t="str">
        <f t="shared" si="581"/>
        <v/>
      </c>
      <c r="AC5178" s="127" t="str">
        <f t="shared" si="580"/>
        <v/>
      </c>
      <c r="AE5178" s="132" t="str">
        <f t="shared" si="578"/>
        <v/>
      </c>
      <c r="AH5178" s="127" t="str">
        <f t="shared" si="577"/>
        <v/>
      </c>
    </row>
    <row r="5179" spans="2:34" x14ac:dyDescent="0.3">
      <c r="B5179" s="127" t="str">
        <f t="shared" si="575"/>
        <v/>
      </c>
      <c r="C5179" s="127" t="str">
        <f t="shared" si="576"/>
        <v/>
      </c>
      <c r="E5179" s="159"/>
      <c r="F5179" s="148" t="str">
        <f>IFERROR(VLOOKUP(CONCATENATE(G5179,E5179),LOTES!$A$6:$D$1002,4,0),"")</f>
        <v/>
      </c>
      <c r="H5179" s="136" t="str">
        <f>IFERROR(VLOOKUP(CONCATENATE(G5179,E5179),LOTES!$A$6:$F$1000,6,0),"")</f>
        <v/>
      </c>
      <c r="I5179" s="132" t="str">
        <f t="shared" si="579"/>
        <v/>
      </c>
      <c r="R5179" s="132" t="str">
        <f>IFERROR(VLOOKUP(Q5179,PROVEEDORES!$A$2:$B$100,2,0),"")</f>
        <v/>
      </c>
      <c r="U5179" s="127" t="str">
        <f>IFERROR(VLOOKUP(V5179,TRANSPORTE!$A$4:$B$99,2,0),"")</f>
        <v/>
      </c>
      <c r="Y5179" s="127" t="str">
        <f>IFERROR(VLOOKUP(V5179,TRANSPORTE!$A$4:$C$99,3,0),"")</f>
        <v/>
      </c>
      <c r="Z5179" s="127" t="str">
        <f>IFERROR(VLOOKUP(V5179,TRANSPORTE!$A$4:$D$99,4,0),"")</f>
        <v/>
      </c>
      <c r="AA5179" s="127" t="str">
        <f>IFERROR(VLOOKUP(V5179,TRANSPORTE!$A$4:$E$99,5,0),"")</f>
        <v/>
      </c>
      <c r="AB5179" s="127" t="str">
        <f t="shared" si="581"/>
        <v/>
      </c>
      <c r="AC5179" s="127" t="str">
        <f t="shared" si="580"/>
        <v/>
      </c>
      <c r="AE5179" s="132" t="str">
        <f t="shared" si="578"/>
        <v/>
      </c>
      <c r="AH5179" s="127" t="str">
        <f t="shared" si="577"/>
        <v/>
      </c>
    </row>
    <row r="5180" spans="2:34" x14ac:dyDescent="0.3">
      <c r="B5180" s="127" t="str">
        <f t="shared" si="575"/>
        <v/>
      </c>
      <c r="C5180" s="127" t="str">
        <f t="shared" si="576"/>
        <v/>
      </c>
      <c r="E5180" s="159"/>
      <c r="F5180" s="148" t="str">
        <f>IFERROR(VLOOKUP(CONCATENATE(G5180,E5180),LOTES!$A$6:$D$1002,4,0),"")</f>
        <v/>
      </c>
      <c r="H5180" s="136" t="str">
        <f>IFERROR(VLOOKUP(CONCATENATE(G5180,E5180),LOTES!$A$6:$F$1000,6,0),"")</f>
        <v/>
      </c>
      <c r="I5180" s="132" t="str">
        <f t="shared" si="579"/>
        <v/>
      </c>
      <c r="R5180" s="132" t="str">
        <f>IFERROR(VLOOKUP(Q5180,PROVEEDORES!$A$2:$B$100,2,0),"")</f>
        <v/>
      </c>
      <c r="U5180" s="127" t="str">
        <f>IFERROR(VLOOKUP(V5180,TRANSPORTE!$A$4:$B$99,2,0),"")</f>
        <v/>
      </c>
      <c r="Y5180" s="127" t="str">
        <f>IFERROR(VLOOKUP(V5180,TRANSPORTE!$A$4:$C$99,3,0),"")</f>
        <v/>
      </c>
      <c r="Z5180" s="127" t="str">
        <f>IFERROR(VLOOKUP(V5180,TRANSPORTE!$A$4:$D$99,4,0),"")</f>
        <v/>
      </c>
      <c r="AA5180" s="127" t="str">
        <f>IFERROR(VLOOKUP(V5180,TRANSPORTE!$A$4:$E$99,5,0),"")</f>
        <v/>
      </c>
      <c r="AB5180" s="127" t="str">
        <f t="shared" si="581"/>
        <v/>
      </c>
      <c r="AC5180" s="127" t="str">
        <f t="shared" si="580"/>
        <v/>
      </c>
      <c r="AE5180" s="132" t="str">
        <f t="shared" si="578"/>
        <v/>
      </c>
      <c r="AH5180" s="127" t="str">
        <f t="shared" si="577"/>
        <v/>
      </c>
    </row>
    <row r="5181" spans="2:34" x14ac:dyDescent="0.3">
      <c r="B5181" s="127" t="str">
        <f t="shared" si="575"/>
        <v/>
      </c>
      <c r="C5181" s="127" t="str">
        <f t="shared" si="576"/>
        <v/>
      </c>
      <c r="E5181" s="159"/>
      <c r="F5181" s="148" t="str">
        <f>IFERROR(VLOOKUP(CONCATENATE(G5181,E5181),LOTES!$A$6:$D$1002,4,0),"")</f>
        <v/>
      </c>
      <c r="H5181" s="136" t="str">
        <f>IFERROR(VLOOKUP(CONCATENATE(G5181,E5181),LOTES!$A$6:$F$1000,6,0),"")</f>
        <v/>
      </c>
      <c r="I5181" s="132" t="str">
        <f t="shared" si="579"/>
        <v/>
      </c>
      <c r="R5181" s="132" t="str">
        <f>IFERROR(VLOOKUP(Q5181,PROVEEDORES!$A$2:$B$100,2,0),"")</f>
        <v/>
      </c>
      <c r="U5181" s="127" t="str">
        <f>IFERROR(VLOOKUP(V5181,TRANSPORTE!$A$4:$B$99,2,0),"")</f>
        <v/>
      </c>
      <c r="Y5181" s="127" t="str">
        <f>IFERROR(VLOOKUP(V5181,TRANSPORTE!$A$4:$C$99,3,0),"")</f>
        <v/>
      </c>
      <c r="Z5181" s="127" t="str">
        <f>IFERROR(VLOOKUP(V5181,TRANSPORTE!$A$4:$D$99,4,0),"")</f>
        <v/>
      </c>
      <c r="AA5181" s="127" t="str">
        <f>IFERROR(VLOOKUP(V5181,TRANSPORTE!$A$4:$E$99,5,0),"")</f>
        <v/>
      </c>
      <c r="AB5181" s="127" t="str">
        <f t="shared" si="581"/>
        <v/>
      </c>
      <c r="AC5181" s="127" t="str">
        <f t="shared" si="580"/>
        <v/>
      </c>
      <c r="AE5181" s="132" t="str">
        <f t="shared" si="578"/>
        <v/>
      </c>
      <c r="AH5181" s="127" t="str">
        <f t="shared" si="577"/>
        <v/>
      </c>
    </row>
    <row r="5182" spans="2:34" x14ac:dyDescent="0.3">
      <c r="B5182" s="127" t="str">
        <f t="shared" si="575"/>
        <v/>
      </c>
      <c r="C5182" s="127" t="str">
        <f t="shared" si="576"/>
        <v/>
      </c>
      <c r="E5182" s="159"/>
      <c r="F5182" s="148" t="str">
        <f>IFERROR(VLOOKUP(CONCATENATE(G5182,E5182),LOTES!$A$6:$D$1002,4,0),"")</f>
        <v/>
      </c>
      <c r="H5182" s="136" t="str">
        <f>IFERROR(VLOOKUP(CONCATENATE(G5182,E5182),LOTES!$A$6:$F$1000,6,0),"")</f>
        <v/>
      </c>
      <c r="I5182" s="132" t="str">
        <f t="shared" si="579"/>
        <v/>
      </c>
      <c r="R5182" s="132" t="str">
        <f>IFERROR(VLOOKUP(Q5182,PROVEEDORES!$A$2:$B$100,2,0),"")</f>
        <v/>
      </c>
      <c r="U5182" s="127" t="str">
        <f>IFERROR(VLOOKUP(V5182,TRANSPORTE!$A$4:$B$99,2,0),"")</f>
        <v/>
      </c>
      <c r="Y5182" s="127" t="str">
        <f>IFERROR(VLOOKUP(V5182,TRANSPORTE!$A$4:$C$99,3,0),"")</f>
        <v/>
      </c>
      <c r="Z5182" s="127" t="str">
        <f>IFERROR(VLOOKUP(V5182,TRANSPORTE!$A$4:$D$99,4,0),"")</f>
        <v/>
      </c>
      <c r="AA5182" s="127" t="str">
        <f>IFERROR(VLOOKUP(V5182,TRANSPORTE!$A$4:$E$99,5,0),"")</f>
        <v/>
      </c>
      <c r="AB5182" s="127" t="str">
        <f t="shared" si="581"/>
        <v/>
      </c>
      <c r="AC5182" s="127" t="str">
        <f t="shared" si="580"/>
        <v/>
      </c>
      <c r="AE5182" s="132" t="str">
        <f t="shared" si="578"/>
        <v/>
      </c>
      <c r="AH5182" s="127" t="str">
        <f t="shared" si="577"/>
        <v/>
      </c>
    </row>
    <row r="5183" spans="2:34" x14ac:dyDescent="0.3">
      <c r="B5183" s="127" t="str">
        <f t="shared" ref="B5183:B5246" si="582">CONCATENATE(A5183,AB5183)</f>
        <v/>
      </c>
      <c r="C5183" s="127" t="str">
        <f t="shared" ref="C5183:C5246" si="583">CONCATENATE(N5183,I5183)</f>
        <v/>
      </c>
      <c r="E5183" s="159"/>
      <c r="F5183" s="148" t="str">
        <f>IFERROR(VLOOKUP(CONCATENATE(G5183,E5183),LOTES!$A$6:$D$1002,4,0),"")</f>
        <v/>
      </c>
      <c r="H5183" s="136" t="str">
        <f>IFERROR(VLOOKUP(CONCATENATE(G5183,E5183),LOTES!$A$6:$F$1000,6,0),"")</f>
        <v/>
      </c>
      <c r="I5183" s="132" t="str">
        <f t="shared" si="579"/>
        <v/>
      </c>
      <c r="R5183" s="132" t="str">
        <f>IFERROR(VLOOKUP(Q5183,PROVEEDORES!$A$2:$B$100,2,0),"")</f>
        <v/>
      </c>
      <c r="U5183" s="127" t="str">
        <f>IFERROR(VLOOKUP(V5183,TRANSPORTE!$A$4:$B$99,2,0),"")</f>
        <v/>
      </c>
      <c r="Y5183" s="127" t="str">
        <f>IFERROR(VLOOKUP(V5183,TRANSPORTE!$A$4:$C$99,3,0),"")</f>
        <v/>
      </c>
      <c r="Z5183" s="127" t="str">
        <f>IFERROR(VLOOKUP(V5183,TRANSPORTE!$A$4:$D$99,4,0),"")</f>
        <v/>
      </c>
      <c r="AA5183" s="127" t="str">
        <f>IFERROR(VLOOKUP(V5183,TRANSPORTE!$A$4:$E$99,5,0),"")</f>
        <v/>
      </c>
      <c r="AB5183" s="127" t="str">
        <f t="shared" si="581"/>
        <v/>
      </c>
      <c r="AC5183" s="127" t="str">
        <f t="shared" si="580"/>
        <v/>
      </c>
      <c r="AE5183" s="132" t="str">
        <f t="shared" si="578"/>
        <v/>
      </c>
      <c r="AH5183" s="127" t="str">
        <f t="shared" ref="AH5183:AH5246" si="584">CONCATENATE(N5183,F5183)</f>
        <v/>
      </c>
    </row>
    <row r="5184" spans="2:34" x14ac:dyDescent="0.3">
      <c r="B5184" s="127" t="str">
        <f t="shared" si="582"/>
        <v/>
      </c>
      <c r="C5184" s="127" t="str">
        <f t="shared" si="583"/>
        <v/>
      </c>
      <c r="E5184" s="159"/>
      <c r="F5184" s="148" t="str">
        <f>IFERROR(VLOOKUP(CONCATENATE(G5184,E5184),LOTES!$A$6:$D$1002,4,0),"")</f>
        <v/>
      </c>
      <c r="H5184" s="136" t="str">
        <f>IFERROR(VLOOKUP(CONCATENATE(G5184,E5184),LOTES!$A$6:$F$1000,6,0),"")</f>
        <v/>
      </c>
      <c r="I5184" s="132" t="str">
        <f t="shared" si="579"/>
        <v/>
      </c>
      <c r="R5184" s="132" t="str">
        <f>IFERROR(VLOOKUP(Q5184,PROVEEDORES!$A$2:$B$100,2,0),"")</f>
        <v/>
      </c>
      <c r="U5184" s="127" t="str">
        <f>IFERROR(VLOOKUP(V5184,TRANSPORTE!$A$4:$B$99,2,0),"")</f>
        <v/>
      </c>
      <c r="Y5184" s="127" t="str">
        <f>IFERROR(VLOOKUP(V5184,TRANSPORTE!$A$4:$C$99,3,0),"")</f>
        <v/>
      </c>
      <c r="Z5184" s="127" t="str">
        <f>IFERROR(VLOOKUP(V5184,TRANSPORTE!$A$4:$D$99,4,0),"")</f>
        <v/>
      </c>
      <c r="AA5184" s="127" t="str">
        <f>IFERROR(VLOOKUP(V5184,TRANSPORTE!$A$4:$E$99,5,0),"")</f>
        <v/>
      </c>
      <c r="AB5184" s="127" t="str">
        <f t="shared" si="581"/>
        <v/>
      </c>
      <c r="AC5184" s="127" t="str">
        <f t="shared" si="580"/>
        <v/>
      </c>
      <c r="AE5184" s="132" t="str">
        <f t="shared" si="578"/>
        <v/>
      </c>
      <c r="AH5184" s="127" t="str">
        <f t="shared" si="584"/>
        <v/>
      </c>
    </row>
    <row r="5185" spans="2:34" x14ac:dyDescent="0.3">
      <c r="B5185" s="127" t="str">
        <f t="shared" si="582"/>
        <v/>
      </c>
      <c r="C5185" s="127" t="str">
        <f t="shared" si="583"/>
        <v/>
      </c>
      <c r="E5185" s="159"/>
      <c r="F5185" s="148" t="str">
        <f>IFERROR(VLOOKUP(CONCATENATE(G5185,E5185),LOTES!$A$6:$D$1002,4,0),"")</f>
        <v/>
      </c>
      <c r="H5185" s="136" t="str">
        <f>IFERROR(VLOOKUP(CONCATENATE(G5185,E5185),LOTES!$A$6:$F$1000,6,0),"")</f>
        <v/>
      </c>
      <c r="I5185" s="132" t="str">
        <f t="shared" si="579"/>
        <v/>
      </c>
      <c r="R5185" s="132" t="str">
        <f>IFERROR(VLOOKUP(Q5185,PROVEEDORES!$A$2:$B$100,2,0),"")</f>
        <v/>
      </c>
      <c r="U5185" s="127" t="str">
        <f>IFERROR(VLOOKUP(V5185,TRANSPORTE!$A$4:$B$99,2,0),"")</f>
        <v/>
      </c>
      <c r="Y5185" s="127" t="str">
        <f>IFERROR(VLOOKUP(V5185,TRANSPORTE!$A$4:$C$99,3,0),"")</f>
        <v/>
      </c>
      <c r="Z5185" s="127" t="str">
        <f>IFERROR(VLOOKUP(V5185,TRANSPORTE!$A$4:$D$99,4,0),"")</f>
        <v/>
      </c>
      <c r="AA5185" s="127" t="str">
        <f>IFERROR(VLOOKUP(V5185,TRANSPORTE!$A$4:$E$99,5,0),"")</f>
        <v/>
      </c>
      <c r="AB5185" s="127" t="str">
        <f t="shared" si="581"/>
        <v/>
      </c>
      <c r="AC5185" s="127" t="str">
        <f t="shared" si="580"/>
        <v/>
      </c>
      <c r="AE5185" s="132" t="str">
        <f t="shared" si="578"/>
        <v/>
      </c>
      <c r="AH5185" s="127" t="str">
        <f t="shared" si="584"/>
        <v/>
      </c>
    </row>
    <row r="5186" spans="2:34" x14ac:dyDescent="0.3">
      <c r="B5186" s="127" t="str">
        <f t="shared" si="582"/>
        <v/>
      </c>
      <c r="C5186" s="127" t="str">
        <f t="shared" si="583"/>
        <v/>
      </c>
      <c r="E5186" s="159"/>
      <c r="F5186" s="148" t="str">
        <f>IFERROR(VLOOKUP(CONCATENATE(G5186,E5186),LOTES!$A$6:$D$1002,4,0),"")</f>
        <v/>
      </c>
      <c r="H5186" s="136" t="str">
        <f>IFERROR(VLOOKUP(CONCATENATE(G5186,E5186),LOTES!$A$6:$F$1000,6,0),"")</f>
        <v/>
      </c>
      <c r="I5186" s="132" t="str">
        <f t="shared" si="579"/>
        <v/>
      </c>
      <c r="R5186" s="132" t="str">
        <f>IFERROR(VLOOKUP(Q5186,PROVEEDORES!$A$2:$B$100,2,0),"")</f>
        <v/>
      </c>
      <c r="U5186" s="127" t="str">
        <f>IFERROR(VLOOKUP(V5186,TRANSPORTE!$A$4:$B$99,2,0),"")</f>
        <v/>
      </c>
      <c r="Y5186" s="127" t="str">
        <f>IFERROR(VLOOKUP(V5186,TRANSPORTE!$A$4:$C$99,3,0),"")</f>
        <v/>
      </c>
      <c r="Z5186" s="127" t="str">
        <f>IFERROR(VLOOKUP(V5186,TRANSPORTE!$A$4:$D$99,4,0),"")</f>
        <v/>
      </c>
      <c r="AA5186" s="127" t="str">
        <f>IFERROR(VLOOKUP(V5186,TRANSPORTE!$A$4:$E$99,5,0),"")</f>
        <v/>
      </c>
      <c r="AB5186" s="127" t="str">
        <f t="shared" si="581"/>
        <v/>
      </c>
      <c r="AC5186" s="127" t="str">
        <f t="shared" si="580"/>
        <v/>
      </c>
      <c r="AE5186" s="132" t="str">
        <f t="shared" ref="AE5186:AE5249" si="585">IF(N5186&lt;&gt;"",IF(N5186=N5185,AE5185,AE5185+1),"")</f>
        <v/>
      </c>
      <c r="AH5186" s="127" t="str">
        <f t="shared" si="584"/>
        <v/>
      </c>
    </row>
    <row r="5187" spans="2:34" x14ac:dyDescent="0.3">
      <c r="B5187" s="127" t="str">
        <f t="shared" si="582"/>
        <v/>
      </c>
      <c r="C5187" s="127" t="str">
        <f t="shared" si="583"/>
        <v/>
      </c>
      <c r="E5187" s="159"/>
      <c r="F5187" s="148" t="str">
        <f>IFERROR(VLOOKUP(CONCATENATE(G5187,E5187),LOTES!$A$6:$D$1002,4,0),"")</f>
        <v/>
      </c>
      <c r="H5187" s="136" t="str">
        <f>IFERROR(VLOOKUP(CONCATENATE(G5187,E5187),LOTES!$A$6:$F$1000,6,0),"")</f>
        <v/>
      </c>
      <c r="I5187" s="132" t="str">
        <f t="shared" si="579"/>
        <v/>
      </c>
      <c r="R5187" s="132" t="str">
        <f>IFERROR(VLOOKUP(Q5187,PROVEEDORES!$A$2:$B$100,2,0),"")</f>
        <v/>
      </c>
      <c r="U5187" s="127" t="str">
        <f>IFERROR(VLOOKUP(V5187,TRANSPORTE!$A$4:$B$99,2,0),"")</f>
        <v/>
      </c>
      <c r="Y5187" s="127" t="str">
        <f>IFERROR(VLOOKUP(V5187,TRANSPORTE!$A$4:$C$99,3,0),"")</f>
        <v/>
      </c>
      <c r="Z5187" s="127" t="str">
        <f>IFERROR(VLOOKUP(V5187,TRANSPORTE!$A$4:$D$99,4,0),"")</f>
        <v/>
      </c>
      <c r="AA5187" s="127" t="str">
        <f>IFERROR(VLOOKUP(V5187,TRANSPORTE!$A$4:$E$99,5,0),"")</f>
        <v/>
      </c>
      <c r="AB5187" s="127" t="str">
        <f t="shared" si="581"/>
        <v/>
      </c>
      <c r="AC5187" s="127" t="str">
        <f t="shared" si="580"/>
        <v/>
      </c>
      <c r="AE5187" s="132" t="str">
        <f t="shared" si="585"/>
        <v/>
      </c>
      <c r="AH5187" s="127" t="str">
        <f t="shared" si="584"/>
        <v/>
      </c>
    </row>
    <row r="5188" spans="2:34" x14ac:dyDescent="0.3">
      <c r="B5188" s="127" t="str">
        <f t="shared" si="582"/>
        <v/>
      </c>
      <c r="C5188" s="127" t="str">
        <f t="shared" si="583"/>
        <v/>
      </c>
      <c r="E5188" s="159"/>
      <c r="F5188" s="148" t="str">
        <f>IFERROR(VLOOKUP(CONCATENATE(G5188,E5188),LOTES!$A$6:$D$1002,4,0),"")</f>
        <v/>
      </c>
      <c r="H5188" s="136" t="str">
        <f>IFERROR(VLOOKUP(CONCATENATE(G5188,E5188),LOTES!$A$6:$F$1000,6,0),"")</f>
        <v/>
      </c>
      <c r="I5188" s="132" t="str">
        <f t="shared" si="579"/>
        <v/>
      </c>
      <c r="R5188" s="132" t="str">
        <f>IFERROR(VLOOKUP(Q5188,PROVEEDORES!$A$2:$B$100,2,0),"")</f>
        <v/>
      </c>
      <c r="U5188" s="127" t="str">
        <f>IFERROR(VLOOKUP(V5188,TRANSPORTE!$A$4:$B$99,2,0),"")</f>
        <v/>
      </c>
      <c r="Y5188" s="127" t="str">
        <f>IFERROR(VLOOKUP(V5188,TRANSPORTE!$A$4:$C$99,3,0),"")</f>
        <v/>
      </c>
      <c r="Z5188" s="127" t="str">
        <f>IFERROR(VLOOKUP(V5188,TRANSPORTE!$A$4:$D$99,4,0),"")</f>
        <v/>
      </c>
      <c r="AA5188" s="127" t="str">
        <f>IFERROR(VLOOKUP(V5188,TRANSPORTE!$A$4:$E$99,5,0),"")</f>
        <v/>
      </c>
      <c r="AB5188" s="127" t="str">
        <f t="shared" si="581"/>
        <v/>
      </c>
      <c r="AC5188" s="127" t="str">
        <f t="shared" si="580"/>
        <v/>
      </c>
      <c r="AE5188" s="132" t="str">
        <f t="shared" si="585"/>
        <v/>
      </c>
      <c r="AH5188" s="127" t="str">
        <f t="shared" si="584"/>
        <v/>
      </c>
    </row>
    <row r="5189" spans="2:34" x14ac:dyDescent="0.3">
      <c r="B5189" s="127" t="str">
        <f t="shared" si="582"/>
        <v/>
      </c>
      <c r="C5189" s="127" t="str">
        <f t="shared" si="583"/>
        <v/>
      </c>
      <c r="E5189" s="159"/>
      <c r="F5189" s="148" t="str">
        <f>IFERROR(VLOOKUP(CONCATENATE(G5189,E5189),LOTES!$A$6:$D$1002,4,0),"")</f>
        <v/>
      </c>
      <c r="H5189" s="136" t="str">
        <f>IFERROR(VLOOKUP(CONCATENATE(G5189,E5189),LOTES!$A$6:$F$1000,6,0),"")</f>
        <v/>
      </c>
      <c r="I5189" s="132" t="str">
        <f t="shared" si="579"/>
        <v/>
      </c>
      <c r="R5189" s="132" t="str">
        <f>IFERROR(VLOOKUP(Q5189,PROVEEDORES!$A$2:$B$100,2,0),"")</f>
        <v/>
      </c>
      <c r="U5189" s="127" t="str">
        <f>IFERROR(VLOOKUP(V5189,TRANSPORTE!$A$4:$B$99,2,0),"")</f>
        <v/>
      </c>
      <c r="Y5189" s="127" t="str">
        <f>IFERROR(VLOOKUP(V5189,TRANSPORTE!$A$4:$C$99,3,0),"")</f>
        <v/>
      </c>
      <c r="Z5189" s="127" t="str">
        <f>IFERROR(VLOOKUP(V5189,TRANSPORTE!$A$4:$D$99,4,0),"")</f>
        <v/>
      </c>
      <c r="AA5189" s="127" t="str">
        <f>IFERROR(VLOOKUP(V5189,TRANSPORTE!$A$4:$E$99,5,0),"")</f>
        <v/>
      </c>
      <c r="AB5189" s="127" t="str">
        <f t="shared" si="581"/>
        <v/>
      </c>
      <c r="AC5189" s="127" t="str">
        <f t="shared" si="580"/>
        <v/>
      </c>
      <c r="AE5189" s="132" t="str">
        <f t="shared" si="585"/>
        <v/>
      </c>
      <c r="AH5189" s="127" t="str">
        <f t="shared" si="584"/>
        <v/>
      </c>
    </row>
    <row r="5190" spans="2:34" x14ac:dyDescent="0.3">
      <c r="B5190" s="127" t="str">
        <f t="shared" si="582"/>
        <v/>
      </c>
      <c r="C5190" s="127" t="str">
        <f t="shared" si="583"/>
        <v/>
      </c>
      <c r="E5190" s="159"/>
      <c r="F5190" s="148" t="str">
        <f>IFERROR(VLOOKUP(CONCATENATE(G5190,E5190),LOTES!$A$6:$D$1002,4,0),"")</f>
        <v/>
      </c>
      <c r="H5190" s="136" t="str">
        <f>IFERROR(VLOOKUP(CONCATENATE(G5190,E5190),LOTES!$A$6:$F$1000,6,0),"")</f>
        <v/>
      </c>
      <c r="I5190" s="132" t="str">
        <f t="shared" ref="I5190:I5253" si="586">IF(E5190&lt;&gt;"",IFERROR(IF(N5190&lt;&gt;N5189,1,IF(E5190=E5189,I5189,I5189+1)),""),"")</f>
        <v/>
      </c>
      <c r="R5190" s="132" t="str">
        <f>IFERROR(VLOOKUP(Q5190,PROVEEDORES!$A$2:$B$100,2,0),"")</f>
        <v/>
      </c>
      <c r="U5190" s="127" t="str">
        <f>IFERROR(VLOOKUP(V5190,TRANSPORTE!$A$4:$B$99,2,0),"")</f>
        <v/>
      </c>
      <c r="Y5190" s="127" t="str">
        <f>IFERROR(VLOOKUP(V5190,TRANSPORTE!$A$4:$C$99,3,0),"")</f>
        <v/>
      </c>
      <c r="Z5190" s="127" t="str">
        <f>IFERROR(VLOOKUP(V5190,TRANSPORTE!$A$4:$D$99,4,0),"")</f>
        <v/>
      </c>
      <c r="AA5190" s="127" t="str">
        <f>IFERROR(VLOOKUP(V5190,TRANSPORTE!$A$4:$E$99,5,0),"")</f>
        <v/>
      </c>
      <c r="AB5190" s="127" t="str">
        <f t="shared" si="581"/>
        <v/>
      </c>
      <c r="AC5190" s="127" t="str">
        <f t="shared" ref="AC5190:AC5253" si="587">IF(N5190&lt;&gt;"",1,"")</f>
        <v/>
      </c>
      <c r="AE5190" s="132" t="str">
        <f t="shared" si="585"/>
        <v/>
      </c>
      <c r="AH5190" s="127" t="str">
        <f t="shared" si="584"/>
        <v/>
      </c>
    </row>
    <row r="5191" spans="2:34" x14ac:dyDescent="0.3">
      <c r="B5191" s="127" t="str">
        <f t="shared" si="582"/>
        <v/>
      </c>
      <c r="C5191" s="127" t="str">
        <f t="shared" si="583"/>
        <v/>
      </c>
      <c r="E5191" s="159"/>
      <c r="F5191" s="148" t="str">
        <f>IFERROR(VLOOKUP(CONCATENATE(G5191,E5191),LOTES!$A$6:$D$1002,4,0),"")</f>
        <v/>
      </c>
      <c r="H5191" s="136" t="str">
        <f>IFERROR(VLOOKUP(CONCATENATE(G5191,E5191),LOTES!$A$6:$F$1000,6,0),"")</f>
        <v/>
      </c>
      <c r="I5191" s="132" t="str">
        <f t="shared" si="586"/>
        <v/>
      </c>
      <c r="R5191" s="132" t="str">
        <f>IFERROR(VLOOKUP(Q5191,PROVEEDORES!$A$2:$B$100,2,0),"")</f>
        <v/>
      </c>
      <c r="U5191" s="127" t="str">
        <f>IFERROR(VLOOKUP(V5191,TRANSPORTE!$A$4:$B$99,2,0),"")</f>
        <v/>
      </c>
      <c r="Y5191" s="127" t="str">
        <f>IFERROR(VLOOKUP(V5191,TRANSPORTE!$A$4:$C$99,3,0),"")</f>
        <v/>
      </c>
      <c r="Z5191" s="127" t="str">
        <f>IFERROR(VLOOKUP(V5191,TRANSPORTE!$A$4:$D$99,4,0),"")</f>
        <v/>
      </c>
      <c r="AA5191" s="127" t="str">
        <f>IFERROR(VLOOKUP(V5191,TRANSPORTE!$A$4:$E$99,5,0),"")</f>
        <v/>
      </c>
      <c r="AB5191" s="127" t="str">
        <f t="shared" si="581"/>
        <v/>
      </c>
      <c r="AC5191" s="127" t="str">
        <f t="shared" si="587"/>
        <v/>
      </c>
      <c r="AE5191" s="132" t="str">
        <f t="shared" si="585"/>
        <v/>
      </c>
      <c r="AH5191" s="127" t="str">
        <f t="shared" si="584"/>
        <v/>
      </c>
    </row>
    <row r="5192" spans="2:34" x14ac:dyDescent="0.3">
      <c r="B5192" s="127" t="str">
        <f t="shared" si="582"/>
        <v/>
      </c>
      <c r="C5192" s="127" t="str">
        <f t="shared" si="583"/>
        <v/>
      </c>
      <c r="E5192" s="159"/>
      <c r="F5192" s="148" t="str">
        <f>IFERROR(VLOOKUP(CONCATENATE(G5192,E5192),LOTES!$A$6:$D$1002,4,0),"")</f>
        <v/>
      </c>
      <c r="H5192" s="136" t="str">
        <f>IFERROR(VLOOKUP(CONCATENATE(G5192,E5192),LOTES!$A$6:$F$1000,6,0),"")</f>
        <v/>
      </c>
      <c r="I5192" s="132" t="str">
        <f t="shared" si="586"/>
        <v/>
      </c>
      <c r="R5192" s="132" t="str">
        <f>IFERROR(VLOOKUP(Q5192,PROVEEDORES!$A$2:$B$100,2,0),"")</f>
        <v/>
      </c>
      <c r="U5192" s="127" t="str">
        <f>IFERROR(VLOOKUP(V5192,TRANSPORTE!$A$4:$B$99,2,0),"")</f>
        <v/>
      </c>
      <c r="Y5192" s="127" t="str">
        <f>IFERROR(VLOOKUP(V5192,TRANSPORTE!$A$4:$C$99,3,0),"")</f>
        <v/>
      </c>
      <c r="Z5192" s="127" t="str">
        <f>IFERROR(VLOOKUP(V5192,TRANSPORTE!$A$4:$D$99,4,0),"")</f>
        <v/>
      </c>
      <c r="AA5192" s="127" t="str">
        <f>IFERROR(VLOOKUP(V5192,TRANSPORTE!$A$4:$E$99,5,0),"")</f>
        <v/>
      </c>
      <c r="AB5192" s="127" t="str">
        <f t="shared" si="581"/>
        <v/>
      </c>
      <c r="AC5192" s="127" t="str">
        <f t="shared" si="587"/>
        <v/>
      </c>
      <c r="AE5192" s="132" t="str">
        <f t="shared" si="585"/>
        <v/>
      </c>
      <c r="AH5192" s="127" t="str">
        <f t="shared" si="584"/>
        <v/>
      </c>
    </row>
    <row r="5193" spans="2:34" x14ac:dyDescent="0.3">
      <c r="B5193" s="127" t="str">
        <f t="shared" si="582"/>
        <v/>
      </c>
      <c r="C5193" s="127" t="str">
        <f t="shared" si="583"/>
        <v/>
      </c>
      <c r="E5193" s="159"/>
      <c r="F5193" s="148" t="str">
        <f>IFERROR(VLOOKUP(CONCATENATE(G5193,E5193),LOTES!$A$6:$D$1002,4,0),"")</f>
        <v/>
      </c>
      <c r="H5193" s="136" t="str">
        <f>IFERROR(VLOOKUP(CONCATENATE(G5193,E5193),LOTES!$A$6:$F$1000,6,0),"")</f>
        <v/>
      </c>
      <c r="I5193" s="132" t="str">
        <f t="shared" si="586"/>
        <v/>
      </c>
      <c r="R5193" s="132" t="str">
        <f>IFERROR(VLOOKUP(Q5193,PROVEEDORES!$A$2:$B$100,2,0),"")</f>
        <v/>
      </c>
      <c r="U5193" s="127" t="str">
        <f>IFERROR(VLOOKUP(V5193,TRANSPORTE!$A$4:$B$99,2,0),"")</f>
        <v/>
      </c>
      <c r="Y5193" s="127" t="str">
        <f>IFERROR(VLOOKUP(V5193,TRANSPORTE!$A$4:$C$99,3,0),"")</f>
        <v/>
      </c>
      <c r="Z5193" s="127" t="str">
        <f>IFERROR(VLOOKUP(V5193,TRANSPORTE!$A$4:$D$99,4,0),"")</f>
        <v/>
      </c>
      <c r="AA5193" s="127" t="str">
        <f>IFERROR(VLOOKUP(V5193,TRANSPORTE!$A$4:$E$99,5,0),"")</f>
        <v/>
      </c>
      <c r="AB5193" s="127" t="str">
        <f t="shared" si="581"/>
        <v/>
      </c>
      <c r="AC5193" s="127" t="str">
        <f t="shared" si="587"/>
        <v/>
      </c>
      <c r="AE5193" s="132" t="str">
        <f t="shared" si="585"/>
        <v/>
      </c>
      <c r="AH5193" s="127" t="str">
        <f t="shared" si="584"/>
        <v/>
      </c>
    </row>
    <row r="5194" spans="2:34" x14ac:dyDescent="0.3">
      <c r="B5194" s="127" t="str">
        <f t="shared" si="582"/>
        <v/>
      </c>
      <c r="C5194" s="127" t="str">
        <f t="shared" si="583"/>
        <v/>
      </c>
      <c r="E5194" s="159"/>
      <c r="F5194" s="148" t="str">
        <f>IFERROR(VLOOKUP(CONCATENATE(G5194,E5194),LOTES!$A$6:$D$1002,4,0),"")</f>
        <v/>
      </c>
      <c r="H5194" s="136" t="str">
        <f>IFERROR(VLOOKUP(CONCATENATE(G5194,E5194),LOTES!$A$6:$F$1000,6,0),"")</f>
        <v/>
      </c>
      <c r="I5194" s="132" t="str">
        <f t="shared" si="586"/>
        <v/>
      </c>
      <c r="R5194" s="132" t="str">
        <f>IFERROR(VLOOKUP(Q5194,PROVEEDORES!$A$2:$B$100,2,0),"")</f>
        <v/>
      </c>
      <c r="U5194" s="127" t="str">
        <f>IFERROR(VLOOKUP(V5194,TRANSPORTE!$A$4:$B$99,2,0),"")</f>
        <v/>
      </c>
      <c r="Y5194" s="127" t="str">
        <f>IFERROR(VLOOKUP(V5194,TRANSPORTE!$A$4:$C$99,3,0),"")</f>
        <v/>
      </c>
      <c r="Z5194" s="127" t="str">
        <f>IFERROR(VLOOKUP(V5194,TRANSPORTE!$A$4:$D$99,4,0),"")</f>
        <v/>
      </c>
      <c r="AA5194" s="127" t="str">
        <f>IFERROR(VLOOKUP(V5194,TRANSPORTE!$A$4:$E$99,5,0),"")</f>
        <v/>
      </c>
      <c r="AB5194" s="127" t="str">
        <f t="shared" si="581"/>
        <v/>
      </c>
      <c r="AC5194" s="127" t="str">
        <f t="shared" si="587"/>
        <v/>
      </c>
      <c r="AE5194" s="132" t="str">
        <f t="shared" si="585"/>
        <v/>
      </c>
      <c r="AH5194" s="127" t="str">
        <f t="shared" si="584"/>
        <v/>
      </c>
    </row>
    <row r="5195" spans="2:34" x14ac:dyDescent="0.3">
      <c r="B5195" s="127" t="str">
        <f t="shared" si="582"/>
        <v/>
      </c>
      <c r="C5195" s="127" t="str">
        <f t="shared" si="583"/>
        <v/>
      </c>
      <c r="E5195" s="159"/>
      <c r="F5195" s="148" t="str">
        <f>IFERROR(VLOOKUP(CONCATENATE(G5195,E5195),LOTES!$A$6:$D$1002,4,0),"")</f>
        <v/>
      </c>
      <c r="H5195" s="136" t="str">
        <f>IFERROR(VLOOKUP(CONCATENATE(G5195,E5195),LOTES!$A$6:$F$1000,6,0),"")</f>
        <v/>
      </c>
      <c r="I5195" s="132" t="str">
        <f t="shared" si="586"/>
        <v/>
      </c>
      <c r="R5195" s="132" t="str">
        <f>IFERROR(VLOOKUP(Q5195,PROVEEDORES!$A$2:$B$100,2,0),"")</f>
        <v/>
      </c>
      <c r="U5195" s="127" t="str">
        <f>IFERROR(VLOOKUP(V5195,TRANSPORTE!$A$4:$B$99,2,0),"")</f>
        <v/>
      </c>
      <c r="Y5195" s="127" t="str">
        <f>IFERROR(VLOOKUP(V5195,TRANSPORTE!$A$4:$C$99,3,0),"")</f>
        <v/>
      </c>
      <c r="Z5195" s="127" t="str">
        <f>IFERROR(VLOOKUP(V5195,TRANSPORTE!$A$4:$D$99,4,0),"")</f>
        <v/>
      </c>
      <c r="AA5195" s="127" t="str">
        <f>IFERROR(VLOOKUP(V5195,TRANSPORTE!$A$4:$E$99,5,0),"")</f>
        <v/>
      </c>
      <c r="AB5195" s="127" t="str">
        <f t="shared" ref="AB5195:AB5258" si="588">IF(N5195&lt;&gt;"",IF(A5195&lt;&gt;A5194,1,IF(N5195=N5194,AB5194,AB5194+1)),"")</f>
        <v/>
      </c>
      <c r="AC5195" s="127" t="str">
        <f t="shared" si="587"/>
        <v/>
      </c>
      <c r="AE5195" s="132" t="str">
        <f t="shared" si="585"/>
        <v/>
      </c>
      <c r="AH5195" s="127" t="str">
        <f t="shared" si="584"/>
        <v/>
      </c>
    </row>
    <row r="5196" spans="2:34" x14ac:dyDescent="0.3">
      <c r="B5196" s="127" t="str">
        <f t="shared" si="582"/>
        <v/>
      </c>
      <c r="C5196" s="127" t="str">
        <f t="shared" si="583"/>
        <v/>
      </c>
      <c r="E5196" s="159"/>
      <c r="F5196" s="148" t="str">
        <f>IFERROR(VLOOKUP(CONCATENATE(G5196,E5196),LOTES!$A$6:$D$1002,4,0),"")</f>
        <v/>
      </c>
      <c r="H5196" s="136" t="str">
        <f>IFERROR(VLOOKUP(CONCATENATE(G5196,E5196),LOTES!$A$6:$F$1000,6,0),"")</f>
        <v/>
      </c>
      <c r="I5196" s="132" t="str">
        <f t="shared" si="586"/>
        <v/>
      </c>
      <c r="R5196" s="132" t="str">
        <f>IFERROR(VLOOKUP(Q5196,PROVEEDORES!$A$2:$B$100,2,0),"")</f>
        <v/>
      </c>
      <c r="U5196" s="127" t="str">
        <f>IFERROR(VLOOKUP(V5196,TRANSPORTE!$A$4:$B$99,2,0),"")</f>
        <v/>
      </c>
      <c r="Y5196" s="127" t="str">
        <f>IFERROR(VLOOKUP(V5196,TRANSPORTE!$A$4:$C$99,3,0),"")</f>
        <v/>
      </c>
      <c r="Z5196" s="127" t="str">
        <f>IFERROR(VLOOKUP(V5196,TRANSPORTE!$A$4:$D$99,4,0),"")</f>
        <v/>
      </c>
      <c r="AA5196" s="127" t="str">
        <f>IFERROR(VLOOKUP(V5196,TRANSPORTE!$A$4:$E$99,5,0),"")</f>
        <v/>
      </c>
      <c r="AB5196" s="127" t="str">
        <f t="shared" si="588"/>
        <v/>
      </c>
      <c r="AC5196" s="127" t="str">
        <f t="shared" si="587"/>
        <v/>
      </c>
      <c r="AE5196" s="132" t="str">
        <f t="shared" si="585"/>
        <v/>
      </c>
      <c r="AH5196" s="127" t="str">
        <f t="shared" si="584"/>
        <v/>
      </c>
    </row>
    <row r="5197" spans="2:34" x14ac:dyDescent="0.3">
      <c r="B5197" s="127" t="str">
        <f t="shared" si="582"/>
        <v/>
      </c>
      <c r="C5197" s="127" t="str">
        <f t="shared" si="583"/>
        <v/>
      </c>
      <c r="E5197" s="159"/>
      <c r="F5197" s="148" t="str">
        <f>IFERROR(VLOOKUP(CONCATENATE(G5197,E5197),LOTES!$A$6:$D$1002,4,0),"")</f>
        <v/>
      </c>
      <c r="H5197" s="136" t="str">
        <f>IFERROR(VLOOKUP(CONCATENATE(G5197,E5197),LOTES!$A$6:$F$1000,6,0),"")</f>
        <v/>
      </c>
      <c r="I5197" s="132" t="str">
        <f t="shared" si="586"/>
        <v/>
      </c>
      <c r="R5197" s="132" t="str">
        <f>IFERROR(VLOOKUP(Q5197,PROVEEDORES!$A$2:$B$100,2,0),"")</f>
        <v/>
      </c>
      <c r="U5197" s="127" t="str">
        <f>IFERROR(VLOOKUP(V5197,TRANSPORTE!$A$4:$B$99,2,0),"")</f>
        <v/>
      </c>
      <c r="Y5197" s="127" t="str">
        <f>IFERROR(VLOOKUP(V5197,TRANSPORTE!$A$4:$C$99,3,0),"")</f>
        <v/>
      </c>
      <c r="Z5197" s="127" t="str">
        <f>IFERROR(VLOOKUP(V5197,TRANSPORTE!$A$4:$D$99,4,0),"")</f>
        <v/>
      </c>
      <c r="AA5197" s="127" t="str">
        <f>IFERROR(VLOOKUP(V5197,TRANSPORTE!$A$4:$E$99,5,0),"")</f>
        <v/>
      </c>
      <c r="AB5197" s="127" t="str">
        <f t="shared" si="588"/>
        <v/>
      </c>
      <c r="AC5197" s="127" t="str">
        <f t="shared" si="587"/>
        <v/>
      </c>
      <c r="AE5197" s="132" t="str">
        <f t="shared" si="585"/>
        <v/>
      </c>
      <c r="AH5197" s="127" t="str">
        <f t="shared" si="584"/>
        <v/>
      </c>
    </row>
    <row r="5198" spans="2:34" x14ac:dyDescent="0.3">
      <c r="B5198" s="127" t="str">
        <f t="shared" si="582"/>
        <v/>
      </c>
      <c r="C5198" s="127" t="str">
        <f t="shared" si="583"/>
        <v/>
      </c>
      <c r="E5198" s="159"/>
      <c r="F5198" s="148" t="str">
        <f>IFERROR(VLOOKUP(CONCATENATE(G5198,E5198),LOTES!$A$6:$D$1002,4,0),"")</f>
        <v/>
      </c>
      <c r="H5198" s="136" t="str">
        <f>IFERROR(VLOOKUP(CONCATENATE(G5198,E5198),LOTES!$A$6:$F$1000,6,0),"")</f>
        <v/>
      </c>
      <c r="I5198" s="132" t="str">
        <f t="shared" si="586"/>
        <v/>
      </c>
      <c r="R5198" s="132" t="str">
        <f>IFERROR(VLOOKUP(Q5198,PROVEEDORES!$A$2:$B$100,2,0),"")</f>
        <v/>
      </c>
      <c r="U5198" s="127" t="str">
        <f>IFERROR(VLOOKUP(V5198,TRANSPORTE!$A$4:$B$99,2,0),"")</f>
        <v/>
      </c>
      <c r="Y5198" s="127" t="str">
        <f>IFERROR(VLOOKUP(V5198,TRANSPORTE!$A$4:$C$99,3,0),"")</f>
        <v/>
      </c>
      <c r="Z5198" s="127" t="str">
        <f>IFERROR(VLOOKUP(V5198,TRANSPORTE!$A$4:$D$99,4,0),"")</f>
        <v/>
      </c>
      <c r="AA5198" s="127" t="str">
        <f>IFERROR(VLOOKUP(V5198,TRANSPORTE!$A$4:$E$99,5,0),"")</f>
        <v/>
      </c>
      <c r="AB5198" s="127" t="str">
        <f t="shared" si="588"/>
        <v/>
      </c>
      <c r="AC5198" s="127" t="str">
        <f t="shared" si="587"/>
        <v/>
      </c>
      <c r="AE5198" s="132" t="str">
        <f t="shared" si="585"/>
        <v/>
      </c>
      <c r="AH5198" s="127" t="str">
        <f t="shared" si="584"/>
        <v/>
      </c>
    </row>
    <row r="5199" spans="2:34" x14ac:dyDescent="0.3">
      <c r="B5199" s="127" t="str">
        <f t="shared" si="582"/>
        <v/>
      </c>
      <c r="C5199" s="127" t="str">
        <f t="shared" si="583"/>
        <v/>
      </c>
      <c r="E5199" s="159"/>
      <c r="F5199" s="148" t="str">
        <f>IFERROR(VLOOKUP(CONCATENATE(G5199,E5199),LOTES!$A$6:$D$1002,4,0),"")</f>
        <v/>
      </c>
      <c r="H5199" s="136" t="str">
        <f>IFERROR(VLOOKUP(CONCATENATE(G5199,E5199),LOTES!$A$6:$F$1000,6,0),"")</f>
        <v/>
      </c>
      <c r="I5199" s="132" t="str">
        <f t="shared" si="586"/>
        <v/>
      </c>
      <c r="R5199" s="132" t="str">
        <f>IFERROR(VLOOKUP(Q5199,PROVEEDORES!$A$2:$B$100,2,0),"")</f>
        <v/>
      </c>
      <c r="U5199" s="127" t="str">
        <f>IFERROR(VLOOKUP(V5199,TRANSPORTE!$A$4:$B$99,2,0),"")</f>
        <v/>
      </c>
      <c r="Y5199" s="127" t="str">
        <f>IFERROR(VLOOKUP(V5199,TRANSPORTE!$A$4:$C$99,3,0),"")</f>
        <v/>
      </c>
      <c r="Z5199" s="127" t="str">
        <f>IFERROR(VLOOKUP(V5199,TRANSPORTE!$A$4:$D$99,4,0),"")</f>
        <v/>
      </c>
      <c r="AA5199" s="127" t="str">
        <f>IFERROR(VLOOKUP(V5199,TRANSPORTE!$A$4:$E$99,5,0),"")</f>
        <v/>
      </c>
      <c r="AB5199" s="127" t="str">
        <f t="shared" si="588"/>
        <v/>
      </c>
      <c r="AC5199" s="127" t="str">
        <f t="shared" si="587"/>
        <v/>
      </c>
      <c r="AE5199" s="132" t="str">
        <f t="shared" si="585"/>
        <v/>
      </c>
      <c r="AH5199" s="127" t="str">
        <f t="shared" si="584"/>
        <v/>
      </c>
    </row>
    <row r="5200" spans="2:34" x14ac:dyDescent="0.3">
      <c r="B5200" s="127" t="str">
        <f t="shared" si="582"/>
        <v/>
      </c>
      <c r="C5200" s="127" t="str">
        <f t="shared" si="583"/>
        <v/>
      </c>
      <c r="E5200" s="159"/>
      <c r="F5200" s="148" t="str">
        <f>IFERROR(VLOOKUP(CONCATENATE(G5200,E5200),LOTES!$A$6:$D$1002,4,0),"")</f>
        <v/>
      </c>
      <c r="H5200" s="136" t="str">
        <f>IFERROR(VLOOKUP(CONCATENATE(G5200,E5200),LOTES!$A$6:$F$1000,6,0),"")</f>
        <v/>
      </c>
      <c r="I5200" s="132" t="str">
        <f t="shared" si="586"/>
        <v/>
      </c>
      <c r="R5200" s="132" t="str">
        <f>IFERROR(VLOOKUP(Q5200,PROVEEDORES!$A$2:$B$100,2,0),"")</f>
        <v/>
      </c>
      <c r="U5200" s="127" t="str">
        <f>IFERROR(VLOOKUP(V5200,TRANSPORTE!$A$4:$B$99,2,0),"")</f>
        <v/>
      </c>
      <c r="Y5200" s="127" t="str">
        <f>IFERROR(VLOOKUP(V5200,TRANSPORTE!$A$4:$C$99,3,0),"")</f>
        <v/>
      </c>
      <c r="Z5200" s="127" t="str">
        <f>IFERROR(VLOOKUP(V5200,TRANSPORTE!$A$4:$D$99,4,0),"")</f>
        <v/>
      </c>
      <c r="AA5200" s="127" t="str">
        <f>IFERROR(VLOOKUP(V5200,TRANSPORTE!$A$4:$E$99,5,0),"")</f>
        <v/>
      </c>
      <c r="AB5200" s="127" t="str">
        <f t="shared" si="588"/>
        <v/>
      </c>
      <c r="AC5200" s="127" t="str">
        <f t="shared" si="587"/>
        <v/>
      </c>
      <c r="AE5200" s="132" t="str">
        <f t="shared" si="585"/>
        <v/>
      </c>
      <c r="AH5200" s="127" t="str">
        <f t="shared" si="584"/>
        <v/>
      </c>
    </row>
    <row r="5201" spans="2:34" x14ac:dyDescent="0.3">
      <c r="B5201" s="127" t="str">
        <f t="shared" si="582"/>
        <v/>
      </c>
      <c r="C5201" s="127" t="str">
        <f t="shared" si="583"/>
        <v/>
      </c>
      <c r="E5201" s="159"/>
      <c r="F5201" s="148" t="str">
        <f>IFERROR(VLOOKUP(CONCATENATE(G5201,E5201),LOTES!$A$6:$D$1002,4,0),"")</f>
        <v/>
      </c>
      <c r="H5201" s="136" t="str">
        <f>IFERROR(VLOOKUP(CONCATENATE(G5201,E5201),LOTES!$A$6:$F$1000,6,0),"")</f>
        <v/>
      </c>
      <c r="I5201" s="132" t="str">
        <f t="shared" si="586"/>
        <v/>
      </c>
      <c r="R5201" s="132" t="str">
        <f>IFERROR(VLOOKUP(Q5201,PROVEEDORES!$A$2:$B$100,2,0),"")</f>
        <v/>
      </c>
      <c r="U5201" s="127" t="str">
        <f>IFERROR(VLOOKUP(V5201,TRANSPORTE!$A$4:$B$99,2,0),"")</f>
        <v/>
      </c>
      <c r="Y5201" s="127" t="str">
        <f>IFERROR(VLOOKUP(V5201,TRANSPORTE!$A$4:$C$99,3,0),"")</f>
        <v/>
      </c>
      <c r="Z5201" s="127" t="str">
        <f>IFERROR(VLOOKUP(V5201,TRANSPORTE!$A$4:$D$99,4,0),"")</f>
        <v/>
      </c>
      <c r="AA5201" s="127" t="str">
        <f>IFERROR(VLOOKUP(V5201,TRANSPORTE!$A$4:$E$99,5,0),"")</f>
        <v/>
      </c>
      <c r="AB5201" s="127" t="str">
        <f t="shared" si="588"/>
        <v/>
      </c>
      <c r="AC5201" s="127" t="str">
        <f t="shared" si="587"/>
        <v/>
      </c>
      <c r="AE5201" s="132" t="str">
        <f t="shared" si="585"/>
        <v/>
      </c>
      <c r="AH5201" s="127" t="str">
        <f t="shared" si="584"/>
        <v/>
      </c>
    </row>
    <row r="5202" spans="2:34" x14ac:dyDescent="0.3">
      <c r="B5202" s="127" t="str">
        <f t="shared" si="582"/>
        <v/>
      </c>
      <c r="C5202" s="127" t="str">
        <f t="shared" si="583"/>
        <v/>
      </c>
      <c r="E5202" s="159"/>
      <c r="F5202" s="148" t="str">
        <f>IFERROR(VLOOKUP(CONCATENATE(G5202,E5202),LOTES!$A$6:$D$1002,4,0),"")</f>
        <v/>
      </c>
      <c r="H5202" s="136" t="str">
        <f>IFERROR(VLOOKUP(CONCATENATE(G5202,E5202),LOTES!$A$6:$F$1000,6,0),"")</f>
        <v/>
      </c>
      <c r="I5202" s="132" t="str">
        <f t="shared" si="586"/>
        <v/>
      </c>
      <c r="R5202" s="132" t="str">
        <f>IFERROR(VLOOKUP(Q5202,PROVEEDORES!$A$2:$B$100,2,0),"")</f>
        <v/>
      </c>
      <c r="U5202" s="127" t="str">
        <f>IFERROR(VLOOKUP(V5202,TRANSPORTE!$A$4:$B$99,2,0),"")</f>
        <v/>
      </c>
      <c r="Y5202" s="127" t="str">
        <f>IFERROR(VLOOKUP(V5202,TRANSPORTE!$A$4:$C$99,3,0),"")</f>
        <v/>
      </c>
      <c r="Z5202" s="127" t="str">
        <f>IFERROR(VLOOKUP(V5202,TRANSPORTE!$A$4:$D$99,4,0),"")</f>
        <v/>
      </c>
      <c r="AA5202" s="127" t="str">
        <f>IFERROR(VLOOKUP(V5202,TRANSPORTE!$A$4:$E$99,5,0),"")</f>
        <v/>
      </c>
      <c r="AB5202" s="127" t="str">
        <f t="shared" si="588"/>
        <v/>
      </c>
      <c r="AC5202" s="127" t="str">
        <f t="shared" si="587"/>
        <v/>
      </c>
      <c r="AE5202" s="132" t="str">
        <f t="shared" si="585"/>
        <v/>
      </c>
      <c r="AH5202" s="127" t="str">
        <f t="shared" si="584"/>
        <v/>
      </c>
    </row>
    <row r="5203" spans="2:34" x14ac:dyDescent="0.3">
      <c r="B5203" s="127" t="str">
        <f t="shared" si="582"/>
        <v/>
      </c>
      <c r="C5203" s="127" t="str">
        <f t="shared" si="583"/>
        <v/>
      </c>
      <c r="E5203" s="159"/>
      <c r="F5203" s="148" t="str">
        <f>IFERROR(VLOOKUP(CONCATENATE(G5203,E5203),LOTES!$A$6:$D$1002,4,0),"")</f>
        <v/>
      </c>
      <c r="H5203" s="136" t="str">
        <f>IFERROR(VLOOKUP(CONCATENATE(G5203,E5203),LOTES!$A$6:$F$1000,6,0),"")</f>
        <v/>
      </c>
      <c r="I5203" s="132" t="str">
        <f t="shared" si="586"/>
        <v/>
      </c>
      <c r="R5203" s="132" t="str">
        <f>IFERROR(VLOOKUP(Q5203,PROVEEDORES!$A$2:$B$100,2,0),"")</f>
        <v/>
      </c>
      <c r="U5203" s="127" t="str">
        <f>IFERROR(VLOOKUP(V5203,TRANSPORTE!$A$4:$B$99,2,0),"")</f>
        <v/>
      </c>
      <c r="Y5203" s="127" t="str">
        <f>IFERROR(VLOOKUP(V5203,TRANSPORTE!$A$4:$C$99,3,0),"")</f>
        <v/>
      </c>
      <c r="Z5203" s="127" t="str">
        <f>IFERROR(VLOOKUP(V5203,TRANSPORTE!$A$4:$D$99,4,0),"")</f>
        <v/>
      </c>
      <c r="AA5203" s="127" t="str">
        <f>IFERROR(VLOOKUP(V5203,TRANSPORTE!$A$4:$E$99,5,0),"")</f>
        <v/>
      </c>
      <c r="AB5203" s="127" t="str">
        <f t="shared" si="588"/>
        <v/>
      </c>
      <c r="AC5203" s="127" t="str">
        <f t="shared" si="587"/>
        <v/>
      </c>
      <c r="AE5203" s="132" t="str">
        <f t="shared" si="585"/>
        <v/>
      </c>
      <c r="AH5203" s="127" t="str">
        <f t="shared" si="584"/>
        <v/>
      </c>
    </row>
    <row r="5204" spans="2:34" x14ac:dyDescent="0.3">
      <c r="B5204" s="127" t="str">
        <f t="shared" si="582"/>
        <v/>
      </c>
      <c r="C5204" s="127" t="str">
        <f t="shared" si="583"/>
        <v/>
      </c>
      <c r="E5204" s="159"/>
      <c r="F5204" s="148" t="str">
        <f>IFERROR(VLOOKUP(CONCATENATE(G5204,E5204),LOTES!$A$6:$D$1002,4,0),"")</f>
        <v/>
      </c>
      <c r="H5204" s="136" t="str">
        <f>IFERROR(VLOOKUP(CONCATENATE(G5204,E5204),LOTES!$A$6:$F$1000,6,0),"")</f>
        <v/>
      </c>
      <c r="I5204" s="132" t="str">
        <f t="shared" si="586"/>
        <v/>
      </c>
      <c r="R5204" s="132" t="str">
        <f>IFERROR(VLOOKUP(Q5204,PROVEEDORES!$A$2:$B$100,2,0),"")</f>
        <v/>
      </c>
      <c r="U5204" s="127" t="str">
        <f>IFERROR(VLOOKUP(V5204,TRANSPORTE!$A$4:$B$99,2,0),"")</f>
        <v/>
      </c>
      <c r="Y5204" s="127" t="str">
        <f>IFERROR(VLOOKUP(V5204,TRANSPORTE!$A$4:$C$99,3,0),"")</f>
        <v/>
      </c>
      <c r="Z5204" s="127" t="str">
        <f>IFERROR(VLOOKUP(V5204,TRANSPORTE!$A$4:$D$99,4,0),"")</f>
        <v/>
      </c>
      <c r="AA5204" s="127" t="str">
        <f>IFERROR(VLOOKUP(V5204,TRANSPORTE!$A$4:$E$99,5,0),"")</f>
        <v/>
      </c>
      <c r="AB5204" s="127" t="str">
        <f t="shared" si="588"/>
        <v/>
      </c>
      <c r="AC5204" s="127" t="str">
        <f t="shared" si="587"/>
        <v/>
      </c>
      <c r="AE5204" s="132" t="str">
        <f t="shared" si="585"/>
        <v/>
      </c>
      <c r="AH5204" s="127" t="str">
        <f t="shared" si="584"/>
        <v/>
      </c>
    </row>
    <row r="5205" spans="2:34" x14ac:dyDescent="0.3">
      <c r="B5205" s="127" t="str">
        <f t="shared" si="582"/>
        <v/>
      </c>
      <c r="C5205" s="127" t="str">
        <f t="shared" si="583"/>
        <v/>
      </c>
      <c r="E5205" s="159"/>
      <c r="F5205" s="148" t="str">
        <f>IFERROR(VLOOKUP(CONCATENATE(G5205,E5205),LOTES!$A$6:$D$1002,4,0),"")</f>
        <v/>
      </c>
      <c r="H5205" s="136" t="str">
        <f>IFERROR(VLOOKUP(CONCATENATE(G5205,E5205),LOTES!$A$6:$F$1000,6,0),"")</f>
        <v/>
      </c>
      <c r="I5205" s="132" t="str">
        <f t="shared" si="586"/>
        <v/>
      </c>
      <c r="R5205" s="132" t="str">
        <f>IFERROR(VLOOKUP(Q5205,PROVEEDORES!$A$2:$B$100,2,0),"")</f>
        <v/>
      </c>
      <c r="U5205" s="127" t="str">
        <f>IFERROR(VLOOKUP(V5205,TRANSPORTE!$A$4:$B$99,2,0),"")</f>
        <v/>
      </c>
      <c r="Y5205" s="127" t="str">
        <f>IFERROR(VLOOKUP(V5205,TRANSPORTE!$A$4:$C$99,3,0),"")</f>
        <v/>
      </c>
      <c r="Z5205" s="127" t="str">
        <f>IFERROR(VLOOKUP(V5205,TRANSPORTE!$A$4:$D$99,4,0),"")</f>
        <v/>
      </c>
      <c r="AA5205" s="127" t="str">
        <f>IFERROR(VLOOKUP(V5205,TRANSPORTE!$A$4:$E$99,5,0),"")</f>
        <v/>
      </c>
      <c r="AB5205" s="127" t="str">
        <f t="shared" si="588"/>
        <v/>
      </c>
      <c r="AC5205" s="127" t="str">
        <f t="shared" si="587"/>
        <v/>
      </c>
      <c r="AE5205" s="132" t="str">
        <f t="shared" si="585"/>
        <v/>
      </c>
      <c r="AH5205" s="127" t="str">
        <f t="shared" si="584"/>
        <v/>
      </c>
    </row>
    <row r="5206" spans="2:34" x14ac:dyDescent="0.3">
      <c r="B5206" s="127" t="str">
        <f t="shared" si="582"/>
        <v/>
      </c>
      <c r="C5206" s="127" t="str">
        <f t="shared" si="583"/>
        <v/>
      </c>
      <c r="E5206" s="159"/>
      <c r="F5206" s="148" t="str">
        <f>IFERROR(VLOOKUP(CONCATENATE(G5206,E5206),LOTES!$A$6:$D$1002,4,0),"")</f>
        <v/>
      </c>
      <c r="H5206" s="136" t="str">
        <f>IFERROR(VLOOKUP(CONCATENATE(G5206,E5206),LOTES!$A$6:$F$1000,6,0),"")</f>
        <v/>
      </c>
      <c r="I5206" s="132" t="str">
        <f t="shared" si="586"/>
        <v/>
      </c>
      <c r="R5206" s="132" t="str">
        <f>IFERROR(VLOOKUP(Q5206,PROVEEDORES!$A$2:$B$100,2,0),"")</f>
        <v/>
      </c>
      <c r="U5206" s="127" t="str">
        <f>IFERROR(VLOOKUP(V5206,TRANSPORTE!$A$4:$B$99,2,0),"")</f>
        <v/>
      </c>
      <c r="Y5206" s="127" t="str">
        <f>IFERROR(VLOOKUP(V5206,TRANSPORTE!$A$4:$C$99,3,0),"")</f>
        <v/>
      </c>
      <c r="Z5206" s="127" t="str">
        <f>IFERROR(VLOOKUP(V5206,TRANSPORTE!$A$4:$D$99,4,0),"")</f>
        <v/>
      </c>
      <c r="AA5206" s="127" t="str">
        <f>IFERROR(VLOOKUP(V5206,TRANSPORTE!$A$4:$E$99,5,0),"")</f>
        <v/>
      </c>
      <c r="AB5206" s="127" t="str">
        <f t="shared" si="588"/>
        <v/>
      </c>
      <c r="AC5206" s="127" t="str">
        <f t="shared" si="587"/>
        <v/>
      </c>
      <c r="AE5206" s="132" t="str">
        <f t="shared" si="585"/>
        <v/>
      </c>
      <c r="AH5206" s="127" t="str">
        <f t="shared" si="584"/>
        <v/>
      </c>
    </row>
    <row r="5207" spans="2:34" x14ac:dyDescent="0.3">
      <c r="B5207" s="127" t="str">
        <f t="shared" si="582"/>
        <v/>
      </c>
      <c r="C5207" s="127" t="str">
        <f t="shared" si="583"/>
        <v/>
      </c>
      <c r="E5207" s="159"/>
      <c r="F5207" s="148" t="str">
        <f>IFERROR(VLOOKUP(CONCATENATE(G5207,E5207),LOTES!$A$6:$D$1002,4,0),"")</f>
        <v/>
      </c>
      <c r="H5207" s="136" t="str">
        <f>IFERROR(VLOOKUP(CONCATENATE(G5207,E5207),LOTES!$A$6:$F$1000,6,0),"")</f>
        <v/>
      </c>
      <c r="I5207" s="132" t="str">
        <f t="shared" si="586"/>
        <v/>
      </c>
      <c r="R5207" s="132" t="str">
        <f>IFERROR(VLOOKUP(Q5207,PROVEEDORES!$A$2:$B$100,2,0),"")</f>
        <v/>
      </c>
      <c r="U5207" s="127" t="str">
        <f>IFERROR(VLOOKUP(V5207,TRANSPORTE!$A$4:$B$99,2,0),"")</f>
        <v/>
      </c>
      <c r="Y5207" s="127" t="str">
        <f>IFERROR(VLOOKUP(V5207,TRANSPORTE!$A$4:$C$99,3,0),"")</f>
        <v/>
      </c>
      <c r="Z5207" s="127" t="str">
        <f>IFERROR(VLOOKUP(V5207,TRANSPORTE!$A$4:$D$99,4,0),"")</f>
        <v/>
      </c>
      <c r="AA5207" s="127" t="str">
        <f>IFERROR(VLOOKUP(V5207,TRANSPORTE!$A$4:$E$99,5,0),"")</f>
        <v/>
      </c>
      <c r="AB5207" s="127" t="str">
        <f t="shared" si="588"/>
        <v/>
      </c>
      <c r="AC5207" s="127" t="str">
        <f t="shared" si="587"/>
        <v/>
      </c>
      <c r="AE5207" s="132" t="str">
        <f t="shared" si="585"/>
        <v/>
      </c>
      <c r="AH5207" s="127" t="str">
        <f t="shared" si="584"/>
        <v/>
      </c>
    </row>
    <row r="5208" spans="2:34" x14ac:dyDescent="0.3">
      <c r="B5208" s="127" t="str">
        <f t="shared" si="582"/>
        <v/>
      </c>
      <c r="C5208" s="127" t="str">
        <f t="shared" si="583"/>
        <v/>
      </c>
      <c r="E5208" s="159"/>
      <c r="F5208" s="148" t="str">
        <f>IFERROR(VLOOKUP(CONCATENATE(G5208,E5208),LOTES!$A$6:$D$1002,4,0),"")</f>
        <v/>
      </c>
      <c r="H5208" s="136" t="str">
        <f>IFERROR(VLOOKUP(CONCATENATE(G5208,E5208),LOTES!$A$6:$F$1000,6,0),"")</f>
        <v/>
      </c>
      <c r="I5208" s="132" t="str">
        <f t="shared" si="586"/>
        <v/>
      </c>
      <c r="R5208" s="132" t="str">
        <f>IFERROR(VLOOKUP(Q5208,PROVEEDORES!$A$2:$B$100,2,0),"")</f>
        <v/>
      </c>
      <c r="U5208" s="127" t="str">
        <f>IFERROR(VLOOKUP(V5208,TRANSPORTE!$A$4:$B$99,2,0),"")</f>
        <v/>
      </c>
      <c r="Y5208" s="127" t="str">
        <f>IFERROR(VLOOKUP(V5208,TRANSPORTE!$A$4:$C$99,3,0),"")</f>
        <v/>
      </c>
      <c r="Z5208" s="127" t="str">
        <f>IFERROR(VLOOKUP(V5208,TRANSPORTE!$A$4:$D$99,4,0),"")</f>
        <v/>
      </c>
      <c r="AA5208" s="127" t="str">
        <f>IFERROR(VLOOKUP(V5208,TRANSPORTE!$A$4:$E$99,5,0),"")</f>
        <v/>
      </c>
      <c r="AB5208" s="127" t="str">
        <f t="shared" si="588"/>
        <v/>
      </c>
      <c r="AC5208" s="127" t="str">
        <f t="shared" si="587"/>
        <v/>
      </c>
      <c r="AE5208" s="132" t="str">
        <f t="shared" si="585"/>
        <v/>
      </c>
      <c r="AH5208" s="127" t="str">
        <f t="shared" si="584"/>
        <v/>
      </c>
    </row>
    <row r="5209" spans="2:34" x14ac:dyDescent="0.3">
      <c r="B5209" s="127" t="str">
        <f t="shared" si="582"/>
        <v/>
      </c>
      <c r="C5209" s="127" t="str">
        <f t="shared" si="583"/>
        <v/>
      </c>
      <c r="E5209" s="159"/>
      <c r="F5209" s="148" t="str">
        <f>IFERROR(VLOOKUP(CONCATENATE(G5209,E5209),LOTES!$A$6:$D$1002,4,0),"")</f>
        <v/>
      </c>
      <c r="H5209" s="136" t="str">
        <f>IFERROR(VLOOKUP(CONCATENATE(G5209,E5209),LOTES!$A$6:$F$1000,6,0),"")</f>
        <v/>
      </c>
      <c r="I5209" s="132" t="str">
        <f t="shared" si="586"/>
        <v/>
      </c>
      <c r="R5209" s="132" t="str">
        <f>IFERROR(VLOOKUP(Q5209,PROVEEDORES!$A$2:$B$100,2,0),"")</f>
        <v/>
      </c>
      <c r="U5209" s="127" t="str">
        <f>IFERROR(VLOOKUP(V5209,TRANSPORTE!$A$4:$B$99,2,0),"")</f>
        <v/>
      </c>
      <c r="Y5209" s="127" t="str">
        <f>IFERROR(VLOOKUP(V5209,TRANSPORTE!$A$4:$C$99,3,0),"")</f>
        <v/>
      </c>
      <c r="Z5209" s="127" t="str">
        <f>IFERROR(VLOOKUP(V5209,TRANSPORTE!$A$4:$D$99,4,0),"")</f>
        <v/>
      </c>
      <c r="AA5209" s="127" t="str">
        <f>IFERROR(VLOOKUP(V5209,TRANSPORTE!$A$4:$E$99,5,0),"")</f>
        <v/>
      </c>
      <c r="AB5209" s="127" t="str">
        <f t="shared" si="588"/>
        <v/>
      </c>
      <c r="AC5209" s="127" t="str">
        <f t="shared" si="587"/>
        <v/>
      </c>
      <c r="AE5209" s="132" t="str">
        <f t="shared" si="585"/>
        <v/>
      </c>
      <c r="AH5209" s="127" t="str">
        <f t="shared" si="584"/>
        <v/>
      </c>
    </row>
    <row r="5210" spans="2:34" x14ac:dyDescent="0.3">
      <c r="B5210" s="127" t="str">
        <f t="shared" si="582"/>
        <v/>
      </c>
      <c r="C5210" s="127" t="str">
        <f t="shared" si="583"/>
        <v/>
      </c>
      <c r="E5210" s="159"/>
      <c r="F5210" s="148" t="str">
        <f>IFERROR(VLOOKUP(CONCATENATE(G5210,E5210),LOTES!$A$6:$D$1002,4,0),"")</f>
        <v/>
      </c>
      <c r="H5210" s="136" t="str">
        <f>IFERROR(VLOOKUP(CONCATENATE(G5210,E5210),LOTES!$A$6:$F$1000,6,0),"")</f>
        <v/>
      </c>
      <c r="I5210" s="132" t="str">
        <f t="shared" si="586"/>
        <v/>
      </c>
      <c r="R5210" s="132" t="str">
        <f>IFERROR(VLOOKUP(Q5210,PROVEEDORES!$A$2:$B$100,2,0),"")</f>
        <v/>
      </c>
      <c r="U5210" s="127" t="str">
        <f>IFERROR(VLOOKUP(V5210,TRANSPORTE!$A$4:$B$99,2,0),"")</f>
        <v/>
      </c>
      <c r="Y5210" s="127" t="str">
        <f>IFERROR(VLOOKUP(V5210,TRANSPORTE!$A$4:$C$99,3,0),"")</f>
        <v/>
      </c>
      <c r="Z5210" s="127" t="str">
        <f>IFERROR(VLOOKUP(V5210,TRANSPORTE!$A$4:$D$99,4,0),"")</f>
        <v/>
      </c>
      <c r="AA5210" s="127" t="str">
        <f>IFERROR(VLOOKUP(V5210,TRANSPORTE!$A$4:$E$99,5,0),"")</f>
        <v/>
      </c>
      <c r="AB5210" s="127" t="str">
        <f t="shared" si="588"/>
        <v/>
      </c>
      <c r="AC5210" s="127" t="str">
        <f t="shared" si="587"/>
        <v/>
      </c>
      <c r="AE5210" s="132" t="str">
        <f t="shared" si="585"/>
        <v/>
      </c>
      <c r="AH5210" s="127" t="str">
        <f t="shared" si="584"/>
        <v/>
      </c>
    </row>
    <row r="5211" spans="2:34" x14ac:dyDescent="0.3">
      <c r="B5211" s="127" t="str">
        <f t="shared" si="582"/>
        <v/>
      </c>
      <c r="C5211" s="127" t="str">
        <f t="shared" si="583"/>
        <v/>
      </c>
      <c r="E5211" s="159"/>
      <c r="F5211" s="148" t="str">
        <f>IFERROR(VLOOKUP(CONCATENATE(G5211,E5211),LOTES!$A$6:$D$1002,4,0),"")</f>
        <v/>
      </c>
      <c r="H5211" s="136" t="str">
        <f>IFERROR(VLOOKUP(CONCATENATE(G5211,E5211),LOTES!$A$6:$F$1000,6,0),"")</f>
        <v/>
      </c>
      <c r="I5211" s="132" t="str">
        <f t="shared" si="586"/>
        <v/>
      </c>
      <c r="R5211" s="132" t="str">
        <f>IFERROR(VLOOKUP(Q5211,PROVEEDORES!$A$2:$B$100,2,0),"")</f>
        <v/>
      </c>
      <c r="U5211" s="127" t="str">
        <f>IFERROR(VLOOKUP(V5211,TRANSPORTE!$A$4:$B$99,2,0),"")</f>
        <v/>
      </c>
      <c r="Y5211" s="127" t="str">
        <f>IFERROR(VLOOKUP(V5211,TRANSPORTE!$A$4:$C$99,3,0),"")</f>
        <v/>
      </c>
      <c r="Z5211" s="127" t="str">
        <f>IFERROR(VLOOKUP(V5211,TRANSPORTE!$A$4:$D$99,4,0),"")</f>
        <v/>
      </c>
      <c r="AA5211" s="127" t="str">
        <f>IFERROR(VLOOKUP(V5211,TRANSPORTE!$A$4:$E$99,5,0),"")</f>
        <v/>
      </c>
      <c r="AB5211" s="127" t="str">
        <f t="shared" si="588"/>
        <v/>
      </c>
      <c r="AC5211" s="127" t="str">
        <f t="shared" si="587"/>
        <v/>
      </c>
      <c r="AE5211" s="132" t="str">
        <f t="shared" si="585"/>
        <v/>
      </c>
      <c r="AH5211" s="127" t="str">
        <f t="shared" si="584"/>
        <v/>
      </c>
    </row>
    <row r="5212" spans="2:34" x14ac:dyDescent="0.3">
      <c r="B5212" s="127" t="str">
        <f t="shared" si="582"/>
        <v/>
      </c>
      <c r="C5212" s="127" t="str">
        <f t="shared" si="583"/>
        <v/>
      </c>
      <c r="E5212" s="159"/>
      <c r="F5212" s="148" t="str">
        <f>IFERROR(VLOOKUP(CONCATENATE(G5212,E5212),LOTES!$A$6:$D$1002,4,0),"")</f>
        <v/>
      </c>
      <c r="H5212" s="136" t="str">
        <f>IFERROR(VLOOKUP(CONCATENATE(G5212,E5212),LOTES!$A$6:$F$1000,6,0),"")</f>
        <v/>
      </c>
      <c r="I5212" s="132" t="str">
        <f t="shared" si="586"/>
        <v/>
      </c>
      <c r="R5212" s="132" t="str">
        <f>IFERROR(VLOOKUP(Q5212,PROVEEDORES!$A$2:$B$100,2,0),"")</f>
        <v/>
      </c>
      <c r="U5212" s="127" t="str">
        <f>IFERROR(VLOOKUP(V5212,TRANSPORTE!$A$4:$B$99,2,0),"")</f>
        <v/>
      </c>
      <c r="Y5212" s="127" t="str">
        <f>IFERROR(VLOOKUP(V5212,TRANSPORTE!$A$4:$C$99,3,0),"")</f>
        <v/>
      </c>
      <c r="Z5212" s="127" t="str">
        <f>IFERROR(VLOOKUP(V5212,TRANSPORTE!$A$4:$D$99,4,0),"")</f>
        <v/>
      </c>
      <c r="AA5212" s="127" t="str">
        <f>IFERROR(VLOOKUP(V5212,TRANSPORTE!$A$4:$E$99,5,0),"")</f>
        <v/>
      </c>
      <c r="AB5212" s="127" t="str">
        <f t="shared" si="588"/>
        <v/>
      </c>
      <c r="AC5212" s="127" t="str">
        <f t="shared" si="587"/>
        <v/>
      </c>
      <c r="AE5212" s="132" t="str">
        <f t="shared" si="585"/>
        <v/>
      </c>
      <c r="AH5212" s="127" t="str">
        <f t="shared" si="584"/>
        <v/>
      </c>
    </row>
    <row r="5213" spans="2:34" x14ac:dyDescent="0.3">
      <c r="B5213" s="127" t="str">
        <f t="shared" si="582"/>
        <v/>
      </c>
      <c r="C5213" s="127" t="str">
        <f t="shared" si="583"/>
        <v/>
      </c>
      <c r="E5213" s="159"/>
      <c r="F5213" s="148" t="str">
        <f>IFERROR(VLOOKUP(CONCATENATE(G5213,E5213),LOTES!$A$6:$D$1002,4,0),"")</f>
        <v/>
      </c>
      <c r="H5213" s="136" t="str">
        <f>IFERROR(VLOOKUP(CONCATENATE(G5213,E5213),LOTES!$A$6:$F$1000,6,0),"")</f>
        <v/>
      </c>
      <c r="I5213" s="132" t="str">
        <f t="shared" si="586"/>
        <v/>
      </c>
      <c r="R5213" s="132" t="str">
        <f>IFERROR(VLOOKUP(Q5213,PROVEEDORES!$A$2:$B$100,2,0),"")</f>
        <v/>
      </c>
      <c r="U5213" s="127" t="str">
        <f>IFERROR(VLOOKUP(V5213,TRANSPORTE!$A$4:$B$99,2,0),"")</f>
        <v/>
      </c>
      <c r="Y5213" s="127" t="str">
        <f>IFERROR(VLOOKUP(V5213,TRANSPORTE!$A$4:$C$99,3,0),"")</f>
        <v/>
      </c>
      <c r="Z5213" s="127" t="str">
        <f>IFERROR(VLOOKUP(V5213,TRANSPORTE!$A$4:$D$99,4,0),"")</f>
        <v/>
      </c>
      <c r="AA5213" s="127" t="str">
        <f>IFERROR(VLOOKUP(V5213,TRANSPORTE!$A$4:$E$99,5,0),"")</f>
        <v/>
      </c>
      <c r="AB5213" s="127" t="str">
        <f t="shared" si="588"/>
        <v/>
      </c>
      <c r="AC5213" s="127" t="str">
        <f t="shared" si="587"/>
        <v/>
      </c>
      <c r="AE5213" s="132" t="str">
        <f t="shared" si="585"/>
        <v/>
      </c>
      <c r="AH5213" s="127" t="str">
        <f t="shared" si="584"/>
        <v/>
      </c>
    </row>
    <row r="5214" spans="2:34" x14ac:dyDescent="0.3">
      <c r="B5214" s="127" t="str">
        <f t="shared" si="582"/>
        <v/>
      </c>
      <c r="C5214" s="127" t="str">
        <f t="shared" si="583"/>
        <v/>
      </c>
      <c r="E5214" s="159"/>
      <c r="F5214" s="148" t="str">
        <f>IFERROR(VLOOKUP(CONCATENATE(G5214,E5214),LOTES!$A$6:$D$1002,4,0),"")</f>
        <v/>
      </c>
      <c r="H5214" s="136" t="str">
        <f>IFERROR(VLOOKUP(CONCATENATE(G5214,E5214),LOTES!$A$6:$F$1000,6,0),"")</f>
        <v/>
      </c>
      <c r="I5214" s="132" t="str">
        <f t="shared" si="586"/>
        <v/>
      </c>
      <c r="R5214" s="132" t="str">
        <f>IFERROR(VLOOKUP(Q5214,PROVEEDORES!$A$2:$B$100,2,0),"")</f>
        <v/>
      </c>
      <c r="U5214" s="127" t="str">
        <f>IFERROR(VLOOKUP(V5214,TRANSPORTE!$A$4:$B$99,2,0),"")</f>
        <v/>
      </c>
      <c r="Y5214" s="127" t="str">
        <f>IFERROR(VLOOKUP(V5214,TRANSPORTE!$A$4:$C$99,3,0),"")</f>
        <v/>
      </c>
      <c r="Z5214" s="127" t="str">
        <f>IFERROR(VLOOKUP(V5214,TRANSPORTE!$A$4:$D$99,4,0),"")</f>
        <v/>
      </c>
      <c r="AA5214" s="127" t="str">
        <f>IFERROR(VLOOKUP(V5214,TRANSPORTE!$A$4:$E$99,5,0),"")</f>
        <v/>
      </c>
      <c r="AB5214" s="127" t="str">
        <f t="shared" si="588"/>
        <v/>
      </c>
      <c r="AC5214" s="127" t="str">
        <f t="shared" si="587"/>
        <v/>
      </c>
      <c r="AE5214" s="132" t="str">
        <f t="shared" si="585"/>
        <v/>
      </c>
      <c r="AH5214" s="127" t="str">
        <f t="shared" si="584"/>
        <v/>
      </c>
    </row>
    <row r="5215" spans="2:34" x14ac:dyDescent="0.3">
      <c r="B5215" s="127" t="str">
        <f t="shared" si="582"/>
        <v/>
      </c>
      <c r="C5215" s="127" t="str">
        <f t="shared" si="583"/>
        <v/>
      </c>
      <c r="E5215" s="159"/>
      <c r="F5215" s="148" t="str">
        <f>IFERROR(VLOOKUP(CONCATENATE(G5215,E5215),LOTES!$A$6:$D$1002,4,0),"")</f>
        <v/>
      </c>
      <c r="H5215" s="136" t="str">
        <f>IFERROR(VLOOKUP(CONCATENATE(G5215,E5215),LOTES!$A$6:$F$1000,6,0),"")</f>
        <v/>
      </c>
      <c r="I5215" s="132" t="str">
        <f t="shared" si="586"/>
        <v/>
      </c>
      <c r="R5215" s="132" t="str">
        <f>IFERROR(VLOOKUP(Q5215,PROVEEDORES!$A$2:$B$100,2,0),"")</f>
        <v/>
      </c>
      <c r="U5215" s="127" t="str">
        <f>IFERROR(VLOOKUP(V5215,TRANSPORTE!$A$4:$B$99,2,0),"")</f>
        <v/>
      </c>
      <c r="Y5215" s="127" t="str">
        <f>IFERROR(VLOOKUP(V5215,TRANSPORTE!$A$4:$C$99,3,0),"")</f>
        <v/>
      </c>
      <c r="Z5215" s="127" t="str">
        <f>IFERROR(VLOOKUP(V5215,TRANSPORTE!$A$4:$D$99,4,0),"")</f>
        <v/>
      </c>
      <c r="AA5215" s="127" t="str">
        <f>IFERROR(VLOOKUP(V5215,TRANSPORTE!$A$4:$E$99,5,0),"")</f>
        <v/>
      </c>
      <c r="AB5215" s="127" t="str">
        <f t="shared" si="588"/>
        <v/>
      </c>
      <c r="AC5215" s="127" t="str">
        <f t="shared" si="587"/>
        <v/>
      </c>
      <c r="AE5215" s="132" t="str">
        <f t="shared" si="585"/>
        <v/>
      </c>
      <c r="AH5215" s="127" t="str">
        <f t="shared" si="584"/>
        <v/>
      </c>
    </row>
    <row r="5216" spans="2:34" x14ac:dyDescent="0.3">
      <c r="B5216" s="127" t="str">
        <f t="shared" si="582"/>
        <v/>
      </c>
      <c r="C5216" s="127" t="str">
        <f t="shared" si="583"/>
        <v/>
      </c>
      <c r="E5216" s="159"/>
      <c r="F5216" s="148" t="str">
        <f>IFERROR(VLOOKUP(CONCATENATE(G5216,E5216),LOTES!$A$6:$D$1002,4,0),"")</f>
        <v/>
      </c>
      <c r="H5216" s="136" t="str">
        <f>IFERROR(VLOOKUP(CONCATENATE(G5216,E5216),LOTES!$A$6:$F$1000,6,0),"")</f>
        <v/>
      </c>
      <c r="I5216" s="132" t="str">
        <f t="shared" si="586"/>
        <v/>
      </c>
      <c r="R5216" s="132" t="str">
        <f>IFERROR(VLOOKUP(Q5216,PROVEEDORES!$A$2:$B$100,2,0),"")</f>
        <v/>
      </c>
      <c r="U5216" s="127" t="str">
        <f>IFERROR(VLOOKUP(V5216,TRANSPORTE!$A$4:$B$99,2,0),"")</f>
        <v/>
      </c>
      <c r="Y5216" s="127" t="str">
        <f>IFERROR(VLOOKUP(V5216,TRANSPORTE!$A$4:$C$99,3,0),"")</f>
        <v/>
      </c>
      <c r="Z5216" s="127" t="str">
        <f>IFERROR(VLOOKUP(V5216,TRANSPORTE!$A$4:$D$99,4,0),"")</f>
        <v/>
      </c>
      <c r="AA5216" s="127" t="str">
        <f>IFERROR(VLOOKUP(V5216,TRANSPORTE!$A$4:$E$99,5,0),"")</f>
        <v/>
      </c>
      <c r="AB5216" s="127" t="str">
        <f t="shared" si="588"/>
        <v/>
      </c>
      <c r="AC5216" s="127" t="str">
        <f t="shared" si="587"/>
        <v/>
      </c>
      <c r="AE5216" s="132" t="str">
        <f t="shared" si="585"/>
        <v/>
      </c>
      <c r="AH5216" s="127" t="str">
        <f t="shared" si="584"/>
        <v/>
      </c>
    </row>
    <row r="5217" spans="2:34" x14ac:dyDescent="0.3">
      <c r="B5217" s="127" t="str">
        <f t="shared" si="582"/>
        <v/>
      </c>
      <c r="C5217" s="127" t="str">
        <f t="shared" si="583"/>
        <v/>
      </c>
      <c r="E5217" s="159"/>
      <c r="F5217" s="148" t="str">
        <f>IFERROR(VLOOKUP(CONCATENATE(G5217,E5217),LOTES!$A$6:$D$1002,4,0),"")</f>
        <v/>
      </c>
      <c r="H5217" s="136" t="str">
        <f>IFERROR(VLOOKUP(CONCATENATE(G5217,E5217),LOTES!$A$6:$F$1000,6,0),"")</f>
        <v/>
      </c>
      <c r="I5217" s="132" t="str">
        <f t="shared" si="586"/>
        <v/>
      </c>
      <c r="R5217" s="132" t="str">
        <f>IFERROR(VLOOKUP(Q5217,PROVEEDORES!$A$2:$B$100,2,0),"")</f>
        <v/>
      </c>
      <c r="U5217" s="127" t="str">
        <f>IFERROR(VLOOKUP(V5217,TRANSPORTE!$A$4:$B$99,2,0),"")</f>
        <v/>
      </c>
      <c r="Y5217" s="127" t="str">
        <f>IFERROR(VLOOKUP(V5217,TRANSPORTE!$A$4:$C$99,3,0),"")</f>
        <v/>
      </c>
      <c r="Z5217" s="127" t="str">
        <f>IFERROR(VLOOKUP(V5217,TRANSPORTE!$A$4:$D$99,4,0),"")</f>
        <v/>
      </c>
      <c r="AA5217" s="127" t="str">
        <f>IFERROR(VLOOKUP(V5217,TRANSPORTE!$A$4:$E$99,5,0),"")</f>
        <v/>
      </c>
      <c r="AB5217" s="127" t="str">
        <f t="shared" si="588"/>
        <v/>
      </c>
      <c r="AC5217" s="127" t="str">
        <f t="shared" si="587"/>
        <v/>
      </c>
      <c r="AE5217" s="132" t="str">
        <f t="shared" si="585"/>
        <v/>
      </c>
      <c r="AH5217" s="127" t="str">
        <f t="shared" si="584"/>
        <v/>
      </c>
    </row>
    <row r="5218" spans="2:34" x14ac:dyDescent="0.3">
      <c r="B5218" s="127" t="str">
        <f t="shared" si="582"/>
        <v/>
      </c>
      <c r="C5218" s="127" t="str">
        <f t="shared" si="583"/>
        <v/>
      </c>
      <c r="E5218" s="159"/>
      <c r="F5218" s="148" t="str">
        <f>IFERROR(VLOOKUP(CONCATENATE(G5218,E5218),LOTES!$A$6:$D$1002,4,0),"")</f>
        <v/>
      </c>
      <c r="H5218" s="136" t="str">
        <f>IFERROR(VLOOKUP(CONCATENATE(G5218,E5218),LOTES!$A$6:$F$1000,6,0),"")</f>
        <v/>
      </c>
      <c r="I5218" s="132" t="str">
        <f t="shared" si="586"/>
        <v/>
      </c>
      <c r="R5218" s="132" t="str">
        <f>IFERROR(VLOOKUP(Q5218,PROVEEDORES!$A$2:$B$100,2,0),"")</f>
        <v/>
      </c>
      <c r="U5218" s="127" t="str">
        <f>IFERROR(VLOOKUP(V5218,TRANSPORTE!$A$4:$B$99,2,0),"")</f>
        <v/>
      </c>
      <c r="Y5218" s="127" t="str">
        <f>IFERROR(VLOOKUP(V5218,TRANSPORTE!$A$4:$C$99,3,0),"")</f>
        <v/>
      </c>
      <c r="Z5218" s="127" t="str">
        <f>IFERROR(VLOOKUP(V5218,TRANSPORTE!$A$4:$D$99,4,0),"")</f>
        <v/>
      </c>
      <c r="AA5218" s="127" t="str">
        <f>IFERROR(VLOOKUP(V5218,TRANSPORTE!$A$4:$E$99,5,0),"")</f>
        <v/>
      </c>
      <c r="AB5218" s="127" t="str">
        <f t="shared" si="588"/>
        <v/>
      </c>
      <c r="AC5218" s="127" t="str">
        <f t="shared" si="587"/>
        <v/>
      </c>
      <c r="AE5218" s="132" t="str">
        <f t="shared" si="585"/>
        <v/>
      </c>
      <c r="AH5218" s="127" t="str">
        <f t="shared" si="584"/>
        <v/>
      </c>
    </row>
    <row r="5219" spans="2:34" x14ac:dyDescent="0.3">
      <c r="B5219" s="127" t="str">
        <f t="shared" si="582"/>
        <v/>
      </c>
      <c r="C5219" s="127" t="str">
        <f t="shared" si="583"/>
        <v/>
      </c>
      <c r="E5219" s="159"/>
      <c r="F5219" s="148" t="str">
        <f>IFERROR(VLOOKUP(CONCATENATE(G5219,E5219),LOTES!$A$6:$D$1002,4,0),"")</f>
        <v/>
      </c>
      <c r="H5219" s="136" t="str">
        <f>IFERROR(VLOOKUP(CONCATENATE(G5219,E5219),LOTES!$A$6:$F$1000,6,0),"")</f>
        <v/>
      </c>
      <c r="I5219" s="132" t="str">
        <f t="shared" si="586"/>
        <v/>
      </c>
      <c r="R5219" s="132" t="str">
        <f>IFERROR(VLOOKUP(Q5219,PROVEEDORES!$A$2:$B$100,2,0),"")</f>
        <v/>
      </c>
      <c r="U5219" s="127" t="str">
        <f>IFERROR(VLOOKUP(V5219,TRANSPORTE!$A$4:$B$99,2,0),"")</f>
        <v/>
      </c>
      <c r="Y5219" s="127" t="str">
        <f>IFERROR(VLOOKUP(V5219,TRANSPORTE!$A$4:$C$99,3,0),"")</f>
        <v/>
      </c>
      <c r="Z5219" s="127" t="str">
        <f>IFERROR(VLOOKUP(V5219,TRANSPORTE!$A$4:$D$99,4,0),"")</f>
        <v/>
      </c>
      <c r="AA5219" s="127" t="str">
        <f>IFERROR(VLOOKUP(V5219,TRANSPORTE!$A$4:$E$99,5,0),"")</f>
        <v/>
      </c>
      <c r="AB5219" s="127" t="str">
        <f t="shared" si="588"/>
        <v/>
      </c>
      <c r="AC5219" s="127" t="str">
        <f t="shared" si="587"/>
        <v/>
      </c>
      <c r="AE5219" s="132" t="str">
        <f t="shared" si="585"/>
        <v/>
      </c>
      <c r="AH5219" s="127" t="str">
        <f t="shared" si="584"/>
        <v/>
      </c>
    </row>
    <row r="5220" spans="2:34" x14ac:dyDescent="0.3">
      <c r="B5220" s="127" t="str">
        <f t="shared" si="582"/>
        <v/>
      </c>
      <c r="C5220" s="127" t="str">
        <f t="shared" si="583"/>
        <v/>
      </c>
      <c r="E5220" s="159"/>
      <c r="F5220" s="148" t="str">
        <f>IFERROR(VLOOKUP(CONCATENATE(G5220,E5220),LOTES!$A$6:$D$1002,4,0),"")</f>
        <v/>
      </c>
      <c r="H5220" s="136" t="str">
        <f>IFERROR(VLOOKUP(CONCATENATE(G5220,E5220),LOTES!$A$6:$F$1000,6,0),"")</f>
        <v/>
      </c>
      <c r="I5220" s="132" t="str">
        <f t="shared" si="586"/>
        <v/>
      </c>
      <c r="R5220" s="132" t="str">
        <f>IFERROR(VLOOKUP(Q5220,PROVEEDORES!$A$2:$B$100,2,0),"")</f>
        <v/>
      </c>
      <c r="U5220" s="127" t="str">
        <f>IFERROR(VLOOKUP(V5220,TRANSPORTE!$A$4:$B$99,2,0),"")</f>
        <v/>
      </c>
      <c r="Y5220" s="127" t="str">
        <f>IFERROR(VLOOKUP(V5220,TRANSPORTE!$A$4:$C$99,3,0),"")</f>
        <v/>
      </c>
      <c r="Z5220" s="127" t="str">
        <f>IFERROR(VLOOKUP(V5220,TRANSPORTE!$A$4:$D$99,4,0),"")</f>
        <v/>
      </c>
      <c r="AA5220" s="127" t="str">
        <f>IFERROR(VLOOKUP(V5220,TRANSPORTE!$A$4:$E$99,5,0),"")</f>
        <v/>
      </c>
      <c r="AB5220" s="127" t="str">
        <f t="shared" si="588"/>
        <v/>
      </c>
      <c r="AC5220" s="127" t="str">
        <f t="shared" si="587"/>
        <v/>
      </c>
      <c r="AE5220" s="132" t="str">
        <f t="shared" si="585"/>
        <v/>
      </c>
      <c r="AH5220" s="127" t="str">
        <f t="shared" si="584"/>
        <v/>
      </c>
    </row>
    <row r="5221" spans="2:34" x14ac:dyDescent="0.3">
      <c r="B5221" s="127" t="str">
        <f t="shared" si="582"/>
        <v/>
      </c>
      <c r="C5221" s="127" t="str">
        <f t="shared" si="583"/>
        <v/>
      </c>
      <c r="E5221" s="159"/>
      <c r="F5221" s="148" t="str">
        <f>IFERROR(VLOOKUP(CONCATENATE(G5221,E5221),LOTES!$A$6:$D$1002,4,0),"")</f>
        <v/>
      </c>
      <c r="H5221" s="136" t="str">
        <f>IFERROR(VLOOKUP(CONCATENATE(G5221,E5221),LOTES!$A$6:$F$1000,6,0),"")</f>
        <v/>
      </c>
      <c r="I5221" s="132" t="str">
        <f t="shared" si="586"/>
        <v/>
      </c>
      <c r="R5221" s="132" t="str">
        <f>IFERROR(VLOOKUP(Q5221,PROVEEDORES!$A$2:$B$100,2,0),"")</f>
        <v/>
      </c>
      <c r="U5221" s="127" t="str">
        <f>IFERROR(VLOOKUP(V5221,TRANSPORTE!$A$4:$B$99,2,0),"")</f>
        <v/>
      </c>
      <c r="Y5221" s="127" t="str">
        <f>IFERROR(VLOOKUP(V5221,TRANSPORTE!$A$4:$C$99,3,0),"")</f>
        <v/>
      </c>
      <c r="Z5221" s="127" t="str">
        <f>IFERROR(VLOOKUP(V5221,TRANSPORTE!$A$4:$D$99,4,0),"")</f>
        <v/>
      </c>
      <c r="AA5221" s="127" t="str">
        <f>IFERROR(VLOOKUP(V5221,TRANSPORTE!$A$4:$E$99,5,0),"")</f>
        <v/>
      </c>
      <c r="AB5221" s="127" t="str">
        <f t="shared" si="588"/>
        <v/>
      </c>
      <c r="AC5221" s="127" t="str">
        <f t="shared" si="587"/>
        <v/>
      </c>
      <c r="AE5221" s="132" t="str">
        <f t="shared" si="585"/>
        <v/>
      </c>
      <c r="AH5221" s="127" t="str">
        <f t="shared" si="584"/>
        <v/>
      </c>
    </row>
    <row r="5222" spans="2:34" x14ac:dyDescent="0.3">
      <c r="B5222" s="127" t="str">
        <f t="shared" si="582"/>
        <v/>
      </c>
      <c r="C5222" s="127" t="str">
        <f t="shared" si="583"/>
        <v/>
      </c>
      <c r="E5222" s="159"/>
      <c r="F5222" s="148" t="str">
        <f>IFERROR(VLOOKUP(CONCATENATE(G5222,E5222),LOTES!$A$6:$D$1002,4,0),"")</f>
        <v/>
      </c>
      <c r="H5222" s="136" t="str">
        <f>IFERROR(VLOOKUP(CONCATENATE(G5222,E5222),LOTES!$A$6:$F$1000,6,0),"")</f>
        <v/>
      </c>
      <c r="I5222" s="132" t="str">
        <f t="shared" si="586"/>
        <v/>
      </c>
      <c r="R5222" s="132" t="str">
        <f>IFERROR(VLOOKUP(Q5222,PROVEEDORES!$A$2:$B$100,2,0),"")</f>
        <v/>
      </c>
      <c r="U5222" s="127" t="str">
        <f>IFERROR(VLOOKUP(V5222,TRANSPORTE!$A$4:$B$99,2,0),"")</f>
        <v/>
      </c>
      <c r="Y5222" s="127" t="str">
        <f>IFERROR(VLOOKUP(V5222,TRANSPORTE!$A$4:$C$99,3,0),"")</f>
        <v/>
      </c>
      <c r="Z5222" s="127" t="str">
        <f>IFERROR(VLOOKUP(V5222,TRANSPORTE!$A$4:$D$99,4,0),"")</f>
        <v/>
      </c>
      <c r="AA5222" s="127" t="str">
        <f>IFERROR(VLOOKUP(V5222,TRANSPORTE!$A$4:$E$99,5,0),"")</f>
        <v/>
      </c>
      <c r="AB5222" s="127" t="str">
        <f t="shared" si="588"/>
        <v/>
      </c>
      <c r="AC5222" s="127" t="str">
        <f t="shared" si="587"/>
        <v/>
      </c>
      <c r="AE5222" s="132" t="str">
        <f t="shared" si="585"/>
        <v/>
      </c>
      <c r="AH5222" s="127" t="str">
        <f t="shared" si="584"/>
        <v/>
      </c>
    </row>
    <row r="5223" spans="2:34" x14ac:dyDescent="0.3">
      <c r="B5223" s="127" t="str">
        <f t="shared" si="582"/>
        <v/>
      </c>
      <c r="C5223" s="127" t="str">
        <f t="shared" si="583"/>
        <v/>
      </c>
      <c r="E5223" s="159"/>
      <c r="F5223" s="148" t="str">
        <f>IFERROR(VLOOKUP(CONCATENATE(G5223,E5223),LOTES!$A$6:$D$1002,4,0),"")</f>
        <v/>
      </c>
      <c r="H5223" s="136" t="str">
        <f>IFERROR(VLOOKUP(CONCATENATE(G5223,E5223),LOTES!$A$6:$F$1000,6,0),"")</f>
        <v/>
      </c>
      <c r="I5223" s="132" t="str">
        <f t="shared" si="586"/>
        <v/>
      </c>
      <c r="R5223" s="132" t="str">
        <f>IFERROR(VLOOKUP(Q5223,PROVEEDORES!$A$2:$B$100,2,0),"")</f>
        <v/>
      </c>
      <c r="U5223" s="127" t="str">
        <f>IFERROR(VLOOKUP(V5223,TRANSPORTE!$A$4:$B$99,2,0),"")</f>
        <v/>
      </c>
      <c r="Y5223" s="127" t="str">
        <f>IFERROR(VLOOKUP(V5223,TRANSPORTE!$A$4:$C$99,3,0),"")</f>
        <v/>
      </c>
      <c r="Z5223" s="127" t="str">
        <f>IFERROR(VLOOKUP(V5223,TRANSPORTE!$A$4:$D$99,4,0),"")</f>
        <v/>
      </c>
      <c r="AA5223" s="127" t="str">
        <f>IFERROR(VLOOKUP(V5223,TRANSPORTE!$A$4:$E$99,5,0),"")</f>
        <v/>
      </c>
      <c r="AB5223" s="127" t="str">
        <f t="shared" si="588"/>
        <v/>
      </c>
      <c r="AC5223" s="127" t="str">
        <f t="shared" si="587"/>
        <v/>
      </c>
      <c r="AE5223" s="132" t="str">
        <f t="shared" si="585"/>
        <v/>
      </c>
      <c r="AH5223" s="127" t="str">
        <f t="shared" si="584"/>
        <v/>
      </c>
    </row>
    <row r="5224" spans="2:34" x14ac:dyDescent="0.3">
      <c r="B5224" s="127" t="str">
        <f t="shared" si="582"/>
        <v/>
      </c>
      <c r="C5224" s="127" t="str">
        <f t="shared" si="583"/>
        <v/>
      </c>
      <c r="E5224" s="159"/>
      <c r="F5224" s="148" t="str">
        <f>IFERROR(VLOOKUP(CONCATENATE(G5224,E5224),LOTES!$A$6:$D$1002,4,0),"")</f>
        <v/>
      </c>
      <c r="H5224" s="136" t="str">
        <f>IFERROR(VLOOKUP(CONCATENATE(G5224,E5224),LOTES!$A$6:$F$1000,6,0),"")</f>
        <v/>
      </c>
      <c r="I5224" s="132" t="str">
        <f t="shared" si="586"/>
        <v/>
      </c>
      <c r="R5224" s="132" t="str">
        <f>IFERROR(VLOOKUP(Q5224,PROVEEDORES!$A$2:$B$100,2,0),"")</f>
        <v/>
      </c>
      <c r="U5224" s="127" t="str">
        <f>IFERROR(VLOOKUP(V5224,TRANSPORTE!$A$4:$B$99,2,0),"")</f>
        <v/>
      </c>
      <c r="Y5224" s="127" t="str">
        <f>IFERROR(VLOOKUP(V5224,TRANSPORTE!$A$4:$C$99,3,0),"")</f>
        <v/>
      </c>
      <c r="Z5224" s="127" t="str">
        <f>IFERROR(VLOOKUP(V5224,TRANSPORTE!$A$4:$D$99,4,0),"")</f>
        <v/>
      </c>
      <c r="AA5224" s="127" t="str">
        <f>IFERROR(VLOOKUP(V5224,TRANSPORTE!$A$4:$E$99,5,0),"")</f>
        <v/>
      </c>
      <c r="AB5224" s="127" t="str">
        <f t="shared" si="588"/>
        <v/>
      </c>
      <c r="AC5224" s="127" t="str">
        <f t="shared" si="587"/>
        <v/>
      </c>
      <c r="AE5224" s="132" t="str">
        <f t="shared" si="585"/>
        <v/>
      </c>
      <c r="AH5224" s="127" t="str">
        <f t="shared" si="584"/>
        <v/>
      </c>
    </row>
    <row r="5225" spans="2:34" x14ac:dyDescent="0.3">
      <c r="B5225" s="127" t="str">
        <f t="shared" si="582"/>
        <v/>
      </c>
      <c r="C5225" s="127" t="str">
        <f t="shared" si="583"/>
        <v/>
      </c>
      <c r="E5225" s="159"/>
      <c r="F5225" s="148" t="str">
        <f>IFERROR(VLOOKUP(CONCATENATE(G5225,E5225),LOTES!$A$6:$D$1002,4,0),"")</f>
        <v/>
      </c>
      <c r="H5225" s="136" t="str">
        <f>IFERROR(VLOOKUP(CONCATENATE(G5225,E5225),LOTES!$A$6:$F$1000,6,0),"")</f>
        <v/>
      </c>
      <c r="I5225" s="132" t="str">
        <f t="shared" si="586"/>
        <v/>
      </c>
      <c r="R5225" s="132" t="str">
        <f>IFERROR(VLOOKUP(Q5225,PROVEEDORES!$A$2:$B$100,2,0),"")</f>
        <v/>
      </c>
      <c r="U5225" s="127" t="str">
        <f>IFERROR(VLOOKUP(V5225,TRANSPORTE!$A$4:$B$99,2,0),"")</f>
        <v/>
      </c>
      <c r="Y5225" s="127" t="str">
        <f>IFERROR(VLOOKUP(V5225,TRANSPORTE!$A$4:$C$99,3,0),"")</f>
        <v/>
      </c>
      <c r="Z5225" s="127" t="str">
        <f>IFERROR(VLOOKUP(V5225,TRANSPORTE!$A$4:$D$99,4,0),"")</f>
        <v/>
      </c>
      <c r="AA5225" s="127" t="str">
        <f>IFERROR(VLOOKUP(V5225,TRANSPORTE!$A$4:$E$99,5,0),"")</f>
        <v/>
      </c>
      <c r="AB5225" s="127" t="str">
        <f t="shared" si="588"/>
        <v/>
      </c>
      <c r="AC5225" s="127" t="str">
        <f t="shared" si="587"/>
        <v/>
      </c>
      <c r="AE5225" s="132" t="str">
        <f t="shared" si="585"/>
        <v/>
      </c>
      <c r="AH5225" s="127" t="str">
        <f t="shared" si="584"/>
        <v/>
      </c>
    </row>
    <row r="5226" spans="2:34" x14ac:dyDescent="0.3">
      <c r="B5226" s="127" t="str">
        <f t="shared" si="582"/>
        <v/>
      </c>
      <c r="C5226" s="127" t="str">
        <f t="shared" si="583"/>
        <v/>
      </c>
      <c r="E5226" s="159"/>
      <c r="F5226" s="148" t="str">
        <f>IFERROR(VLOOKUP(CONCATENATE(G5226,E5226),LOTES!$A$6:$D$1002,4,0),"")</f>
        <v/>
      </c>
      <c r="H5226" s="136" t="str">
        <f>IFERROR(VLOOKUP(CONCATENATE(G5226,E5226),LOTES!$A$6:$F$1000,6,0),"")</f>
        <v/>
      </c>
      <c r="I5226" s="132" t="str">
        <f t="shared" si="586"/>
        <v/>
      </c>
      <c r="R5226" s="132" t="str">
        <f>IFERROR(VLOOKUP(Q5226,PROVEEDORES!$A$2:$B$100,2,0),"")</f>
        <v/>
      </c>
      <c r="U5226" s="127" t="str">
        <f>IFERROR(VLOOKUP(V5226,TRANSPORTE!$A$4:$B$99,2,0),"")</f>
        <v/>
      </c>
      <c r="Y5226" s="127" t="str">
        <f>IFERROR(VLOOKUP(V5226,TRANSPORTE!$A$4:$C$99,3,0),"")</f>
        <v/>
      </c>
      <c r="Z5226" s="127" t="str">
        <f>IFERROR(VLOOKUP(V5226,TRANSPORTE!$A$4:$D$99,4,0),"")</f>
        <v/>
      </c>
      <c r="AA5226" s="127" t="str">
        <f>IFERROR(VLOOKUP(V5226,TRANSPORTE!$A$4:$E$99,5,0),"")</f>
        <v/>
      </c>
      <c r="AB5226" s="127" t="str">
        <f t="shared" si="588"/>
        <v/>
      </c>
      <c r="AC5226" s="127" t="str">
        <f t="shared" si="587"/>
        <v/>
      </c>
      <c r="AE5226" s="132" t="str">
        <f t="shared" si="585"/>
        <v/>
      </c>
      <c r="AH5226" s="127" t="str">
        <f t="shared" si="584"/>
        <v/>
      </c>
    </row>
    <row r="5227" spans="2:34" x14ac:dyDescent="0.3">
      <c r="B5227" s="127" t="str">
        <f t="shared" si="582"/>
        <v/>
      </c>
      <c r="C5227" s="127" t="str">
        <f t="shared" si="583"/>
        <v/>
      </c>
      <c r="E5227" s="159"/>
      <c r="F5227" s="148" t="str">
        <f>IFERROR(VLOOKUP(CONCATENATE(G5227,E5227),LOTES!$A$6:$D$1002,4,0),"")</f>
        <v/>
      </c>
      <c r="H5227" s="136" t="str">
        <f>IFERROR(VLOOKUP(CONCATENATE(G5227,E5227),LOTES!$A$6:$F$1000,6,0),"")</f>
        <v/>
      </c>
      <c r="I5227" s="132" t="str">
        <f t="shared" si="586"/>
        <v/>
      </c>
      <c r="R5227" s="132" t="str">
        <f>IFERROR(VLOOKUP(Q5227,PROVEEDORES!$A$2:$B$100,2,0),"")</f>
        <v/>
      </c>
      <c r="U5227" s="127" t="str">
        <f>IFERROR(VLOOKUP(V5227,TRANSPORTE!$A$4:$B$99,2,0),"")</f>
        <v/>
      </c>
      <c r="Y5227" s="127" t="str">
        <f>IFERROR(VLOOKUP(V5227,TRANSPORTE!$A$4:$C$99,3,0),"")</f>
        <v/>
      </c>
      <c r="Z5227" s="127" t="str">
        <f>IFERROR(VLOOKUP(V5227,TRANSPORTE!$A$4:$D$99,4,0),"")</f>
        <v/>
      </c>
      <c r="AA5227" s="127" t="str">
        <f>IFERROR(VLOOKUP(V5227,TRANSPORTE!$A$4:$E$99,5,0),"")</f>
        <v/>
      </c>
      <c r="AB5227" s="127" t="str">
        <f t="shared" si="588"/>
        <v/>
      </c>
      <c r="AC5227" s="127" t="str">
        <f t="shared" si="587"/>
        <v/>
      </c>
      <c r="AE5227" s="132" t="str">
        <f t="shared" si="585"/>
        <v/>
      </c>
      <c r="AH5227" s="127" t="str">
        <f t="shared" si="584"/>
        <v/>
      </c>
    </row>
    <row r="5228" spans="2:34" x14ac:dyDescent="0.3">
      <c r="B5228" s="127" t="str">
        <f t="shared" si="582"/>
        <v/>
      </c>
      <c r="C5228" s="127" t="str">
        <f t="shared" si="583"/>
        <v/>
      </c>
      <c r="E5228" s="159"/>
      <c r="F5228" s="148" t="str">
        <f>IFERROR(VLOOKUP(CONCATENATE(G5228,E5228),LOTES!$A$6:$D$1002,4,0),"")</f>
        <v/>
      </c>
      <c r="H5228" s="136" t="str">
        <f>IFERROR(VLOOKUP(CONCATENATE(G5228,E5228),LOTES!$A$6:$F$1000,6,0),"")</f>
        <v/>
      </c>
      <c r="I5228" s="132" t="str">
        <f t="shared" si="586"/>
        <v/>
      </c>
      <c r="R5228" s="132" t="str">
        <f>IFERROR(VLOOKUP(Q5228,PROVEEDORES!$A$2:$B$100,2,0),"")</f>
        <v/>
      </c>
      <c r="U5228" s="127" t="str">
        <f>IFERROR(VLOOKUP(V5228,TRANSPORTE!$A$4:$B$99,2,0),"")</f>
        <v/>
      </c>
      <c r="Y5228" s="127" t="str">
        <f>IFERROR(VLOOKUP(V5228,TRANSPORTE!$A$4:$C$99,3,0),"")</f>
        <v/>
      </c>
      <c r="Z5228" s="127" t="str">
        <f>IFERROR(VLOOKUP(V5228,TRANSPORTE!$A$4:$D$99,4,0),"")</f>
        <v/>
      </c>
      <c r="AA5228" s="127" t="str">
        <f>IFERROR(VLOOKUP(V5228,TRANSPORTE!$A$4:$E$99,5,0),"")</f>
        <v/>
      </c>
      <c r="AB5228" s="127" t="str">
        <f t="shared" si="588"/>
        <v/>
      </c>
      <c r="AC5228" s="127" t="str">
        <f t="shared" si="587"/>
        <v/>
      </c>
      <c r="AE5228" s="132" t="str">
        <f t="shared" si="585"/>
        <v/>
      </c>
      <c r="AH5228" s="127" t="str">
        <f t="shared" si="584"/>
        <v/>
      </c>
    </row>
    <row r="5229" spans="2:34" x14ac:dyDescent="0.3">
      <c r="B5229" s="127" t="str">
        <f t="shared" si="582"/>
        <v/>
      </c>
      <c r="C5229" s="127" t="str">
        <f t="shared" si="583"/>
        <v/>
      </c>
      <c r="E5229" s="159"/>
      <c r="F5229" s="148" t="str">
        <f>IFERROR(VLOOKUP(CONCATENATE(G5229,E5229),LOTES!$A$6:$D$1002,4,0),"")</f>
        <v/>
      </c>
      <c r="H5229" s="136" t="str">
        <f>IFERROR(VLOOKUP(CONCATENATE(G5229,E5229),LOTES!$A$6:$F$1000,6,0),"")</f>
        <v/>
      </c>
      <c r="I5229" s="132" t="str">
        <f t="shared" si="586"/>
        <v/>
      </c>
      <c r="R5229" s="132" t="str">
        <f>IFERROR(VLOOKUP(Q5229,PROVEEDORES!$A$2:$B$100,2,0),"")</f>
        <v/>
      </c>
      <c r="U5229" s="127" t="str">
        <f>IFERROR(VLOOKUP(V5229,TRANSPORTE!$A$4:$B$99,2,0),"")</f>
        <v/>
      </c>
      <c r="Y5229" s="127" t="str">
        <f>IFERROR(VLOOKUP(V5229,TRANSPORTE!$A$4:$C$99,3,0),"")</f>
        <v/>
      </c>
      <c r="Z5229" s="127" t="str">
        <f>IFERROR(VLOOKUP(V5229,TRANSPORTE!$A$4:$D$99,4,0),"")</f>
        <v/>
      </c>
      <c r="AA5229" s="127" t="str">
        <f>IFERROR(VLOOKUP(V5229,TRANSPORTE!$A$4:$E$99,5,0),"")</f>
        <v/>
      </c>
      <c r="AB5229" s="127" t="str">
        <f t="shared" si="588"/>
        <v/>
      </c>
      <c r="AC5229" s="127" t="str">
        <f t="shared" si="587"/>
        <v/>
      </c>
      <c r="AE5229" s="132" t="str">
        <f t="shared" si="585"/>
        <v/>
      </c>
      <c r="AH5229" s="127" t="str">
        <f t="shared" si="584"/>
        <v/>
      </c>
    </row>
    <row r="5230" spans="2:34" x14ac:dyDescent="0.3">
      <c r="B5230" s="127" t="str">
        <f t="shared" si="582"/>
        <v/>
      </c>
      <c r="C5230" s="127" t="str">
        <f t="shared" si="583"/>
        <v/>
      </c>
      <c r="E5230" s="159"/>
      <c r="F5230" s="148" t="str">
        <f>IFERROR(VLOOKUP(CONCATENATE(G5230,E5230),LOTES!$A$6:$D$1002,4,0),"")</f>
        <v/>
      </c>
      <c r="H5230" s="136" t="str">
        <f>IFERROR(VLOOKUP(CONCATENATE(G5230,E5230),LOTES!$A$6:$F$1000,6,0),"")</f>
        <v/>
      </c>
      <c r="I5230" s="132" t="str">
        <f t="shared" si="586"/>
        <v/>
      </c>
      <c r="R5230" s="132" t="str">
        <f>IFERROR(VLOOKUP(Q5230,PROVEEDORES!$A$2:$B$100,2,0),"")</f>
        <v/>
      </c>
      <c r="U5230" s="127" t="str">
        <f>IFERROR(VLOOKUP(V5230,TRANSPORTE!$A$4:$B$99,2,0),"")</f>
        <v/>
      </c>
      <c r="Y5230" s="127" t="str">
        <f>IFERROR(VLOOKUP(V5230,TRANSPORTE!$A$4:$C$99,3,0),"")</f>
        <v/>
      </c>
      <c r="Z5230" s="127" t="str">
        <f>IFERROR(VLOOKUP(V5230,TRANSPORTE!$A$4:$D$99,4,0),"")</f>
        <v/>
      </c>
      <c r="AA5230" s="127" t="str">
        <f>IFERROR(VLOOKUP(V5230,TRANSPORTE!$A$4:$E$99,5,0),"")</f>
        <v/>
      </c>
      <c r="AB5230" s="127" t="str">
        <f t="shared" si="588"/>
        <v/>
      </c>
      <c r="AC5230" s="127" t="str">
        <f t="shared" si="587"/>
        <v/>
      </c>
      <c r="AE5230" s="132" t="str">
        <f t="shared" si="585"/>
        <v/>
      </c>
      <c r="AH5230" s="127" t="str">
        <f t="shared" si="584"/>
        <v/>
      </c>
    </row>
    <row r="5231" spans="2:34" x14ac:dyDescent="0.3">
      <c r="B5231" s="127" t="str">
        <f t="shared" si="582"/>
        <v/>
      </c>
      <c r="C5231" s="127" t="str">
        <f t="shared" si="583"/>
        <v/>
      </c>
      <c r="E5231" s="159"/>
      <c r="F5231" s="148" t="str">
        <f>IFERROR(VLOOKUP(CONCATENATE(G5231,E5231),LOTES!$A$6:$D$1002,4,0),"")</f>
        <v/>
      </c>
      <c r="H5231" s="136" t="str">
        <f>IFERROR(VLOOKUP(CONCATENATE(G5231,E5231),LOTES!$A$6:$F$1000,6,0),"")</f>
        <v/>
      </c>
      <c r="I5231" s="132" t="str">
        <f t="shared" si="586"/>
        <v/>
      </c>
      <c r="R5231" s="132" t="str">
        <f>IFERROR(VLOOKUP(Q5231,PROVEEDORES!$A$2:$B$100,2,0),"")</f>
        <v/>
      </c>
      <c r="U5231" s="127" t="str">
        <f>IFERROR(VLOOKUP(V5231,TRANSPORTE!$A$4:$B$99,2,0),"")</f>
        <v/>
      </c>
      <c r="Y5231" s="127" t="str">
        <f>IFERROR(VLOOKUP(V5231,TRANSPORTE!$A$4:$C$99,3,0),"")</f>
        <v/>
      </c>
      <c r="Z5231" s="127" t="str">
        <f>IFERROR(VLOOKUP(V5231,TRANSPORTE!$A$4:$D$99,4,0),"")</f>
        <v/>
      </c>
      <c r="AA5231" s="127" t="str">
        <f>IFERROR(VLOOKUP(V5231,TRANSPORTE!$A$4:$E$99,5,0),"")</f>
        <v/>
      </c>
      <c r="AB5231" s="127" t="str">
        <f t="shared" si="588"/>
        <v/>
      </c>
      <c r="AC5231" s="127" t="str">
        <f t="shared" si="587"/>
        <v/>
      </c>
      <c r="AE5231" s="132" t="str">
        <f t="shared" si="585"/>
        <v/>
      </c>
      <c r="AH5231" s="127" t="str">
        <f t="shared" si="584"/>
        <v/>
      </c>
    </row>
    <row r="5232" spans="2:34" x14ac:dyDescent="0.3">
      <c r="B5232" s="127" t="str">
        <f t="shared" si="582"/>
        <v/>
      </c>
      <c r="C5232" s="127" t="str">
        <f t="shared" si="583"/>
        <v/>
      </c>
      <c r="E5232" s="159"/>
      <c r="F5232" s="148" t="str">
        <f>IFERROR(VLOOKUP(CONCATENATE(G5232,E5232),LOTES!$A$6:$D$1002,4,0),"")</f>
        <v/>
      </c>
      <c r="H5232" s="136" t="str">
        <f>IFERROR(VLOOKUP(CONCATENATE(G5232,E5232),LOTES!$A$6:$F$1000,6,0),"")</f>
        <v/>
      </c>
      <c r="I5232" s="132" t="str">
        <f t="shared" si="586"/>
        <v/>
      </c>
      <c r="R5232" s="132" t="str">
        <f>IFERROR(VLOOKUP(Q5232,PROVEEDORES!$A$2:$B$100,2,0),"")</f>
        <v/>
      </c>
      <c r="U5232" s="127" t="str">
        <f>IFERROR(VLOOKUP(V5232,TRANSPORTE!$A$4:$B$99,2,0),"")</f>
        <v/>
      </c>
      <c r="Y5232" s="127" t="str">
        <f>IFERROR(VLOOKUP(V5232,TRANSPORTE!$A$4:$C$99,3,0),"")</f>
        <v/>
      </c>
      <c r="Z5232" s="127" t="str">
        <f>IFERROR(VLOOKUP(V5232,TRANSPORTE!$A$4:$D$99,4,0),"")</f>
        <v/>
      </c>
      <c r="AA5232" s="127" t="str">
        <f>IFERROR(VLOOKUP(V5232,TRANSPORTE!$A$4:$E$99,5,0),"")</f>
        <v/>
      </c>
      <c r="AB5232" s="127" t="str">
        <f t="shared" si="588"/>
        <v/>
      </c>
      <c r="AC5232" s="127" t="str">
        <f t="shared" si="587"/>
        <v/>
      </c>
      <c r="AE5232" s="132" t="str">
        <f t="shared" si="585"/>
        <v/>
      </c>
      <c r="AH5232" s="127" t="str">
        <f t="shared" si="584"/>
        <v/>
      </c>
    </row>
    <row r="5233" spans="2:34" x14ac:dyDescent="0.3">
      <c r="B5233" s="127" t="str">
        <f t="shared" si="582"/>
        <v/>
      </c>
      <c r="C5233" s="127" t="str">
        <f t="shared" si="583"/>
        <v/>
      </c>
      <c r="E5233" s="159"/>
      <c r="F5233" s="148" t="str">
        <f>IFERROR(VLOOKUP(CONCATENATE(G5233,E5233),LOTES!$A$6:$D$1002,4,0),"")</f>
        <v/>
      </c>
      <c r="H5233" s="136" t="str">
        <f>IFERROR(VLOOKUP(CONCATENATE(G5233,E5233),LOTES!$A$6:$F$1000,6,0),"")</f>
        <v/>
      </c>
      <c r="I5233" s="132" t="str">
        <f t="shared" si="586"/>
        <v/>
      </c>
      <c r="R5233" s="132" t="str">
        <f>IFERROR(VLOOKUP(Q5233,PROVEEDORES!$A$2:$B$100,2,0),"")</f>
        <v/>
      </c>
      <c r="U5233" s="127" t="str">
        <f>IFERROR(VLOOKUP(V5233,TRANSPORTE!$A$4:$B$99,2,0),"")</f>
        <v/>
      </c>
      <c r="Y5233" s="127" t="str">
        <f>IFERROR(VLOOKUP(V5233,TRANSPORTE!$A$4:$C$99,3,0),"")</f>
        <v/>
      </c>
      <c r="Z5233" s="127" t="str">
        <f>IFERROR(VLOOKUP(V5233,TRANSPORTE!$A$4:$D$99,4,0),"")</f>
        <v/>
      </c>
      <c r="AA5233" s="127" t="str">
        <f>IFERROR(VLOOKUP(V5233,TRANSPORTE!$A$4:$E$99,5,0),"")</f>
        <v/>
      </c>
      <c r="AB5233" s="127" t="str">
        <f t="shared" si="588"/>
        <v/>
      </c>
      <c r="AC5233" s="127" t="str">
        <f t="shared" si="587"/>
        <v/>
      </c>
      <c r="AE5233" s="132" t="str">
        <f t="shared" si="585"/>
        <v/>
      </c>
      <c r="AH5233" s="127" t="str">
        <f t="shared" si="584"/>
        <v/>
      </c>
    </row>
    <row r="5234" spans="2:34" x14ac:dyDescent="0.3">
      <c r="B5234" s="127" t="str">
        <f t="shared" si="582"/>
        <v/>
      </c>
      <c r="C5234" s="127" t="str">
        <f t="shared" si="583"/>
        <v/>
      </c>
      <c r="E5234" s="159"/>
      <c r="F5234" s="148" t="str">
        <f>IFERROR(VLOOKUP(CONCATENATE(G5234,E5234),LOTES!$A$6:$D$1002,4,0),"")</f>
        <v/>
      </c>
      <c r="H5234" s="136" t="str">
        <f>IFERROR(VLOOKUP(CONCATENATE(G5234,E5234),LOTES!$A$6:$F$1000,6,0),"")</f>
        <v/>
      </c>
      <c r="I5234" s="132" t="str">
        <f t="shared" si="586"/>
        <v/>
      </c>
      <c r="R5234" s="132" t="str">
        <f>IFERROR(VLOOKUP(Q5234,PROVEEDORES!$A$2:$B$100,2,0),"")</f>
        <v/>
      </c>
      <c r="U5234" s="127" t="str">
        <f>IFERROR(VLOOKUP(V5234,TRANSPORTE!$A$4:$B$99,2,0),"")</f>
        <v/>
      </c>
      <c r="Y5234" s="127" t="str">
        <f>IFERROR(VLOOKUP(V5234,TRANSPORTE!$A$4:$C$99,3,0),"")</f>
        <v/>
      </c>
      <c r="Z5234" s="127" t="str">
        <f>IFERROR(VLOOKUP(V5234,TRANSPORTE!$A$4:$D$99,4,0),"")</f>
        <v/>
      </c>
      <c r="AA5234" s="127" t="str">
        <f>IFERROR(VLOOKUP(V5234,TRANSPORTE!$A$4:$E$99,5,0),"")</f>
        <v/>
      </c>
      <c r="AB5234" s="127" t="str">
        <f t="shared" si="588"/>
        <v/>
      </c>
      <c r="AC5234" s="127" t="str">
        <f t="shared" si="587"/>
        <v/>
      </c>
      <c r="AE5234" s="132" t="str">
        <f t="shared" si="585"/>
        <v/>
      </c>
      <c r="AH5234" s="127" t="str">
        <f t="shared" si="584"/>
        <v/>
      </c>
    </row>
    <row r="5235" spans="2:34" x14ac:dyDescent="0.3">
      <c r="B5235" s="127" t="str">
        <f t="shared" si="582"/>
        <v/>
      </c>
      <c r="C5235" s="127" t="str">
        <f t="shared" si="583"/>
        <v/>
      </c>
      <c r="E5235" s="159"/>
      <c r="F5235" s="148" t="str">
        <f>IFERROR(VLOOKUP(CONCATENATE(G5235,E5235),LOTES!$A$6:$D$1002,4,0),"")</f>
        <v/>
      </c>
      <c r="H5235" s="136" t="str">
        <f>IFERROR(VLOOKUP(CONCATENATE(G5235,E5235),LOTES!$A$6:$F$1000,6,0),"")</f>
        <v/>
      </c>
      <c r="I5235" s="132" t="str">
        <f t="shared" si="586"/>
        <v/>
      </c>
      <c r="R5235" s="132" t="str">
        <f>IFERROR(VLOOKUP(Q5235,PROVEEDORES!$A$2:$B$100,2,0),"")</f>
        <v/>
      </c>
      <c r="U5235" s="127" t="str">
        <f>IFERROR(VLOOKUP(V5235,TRANSPORTE!$A$4:$B$99,2,0),"")</f>
        <v/>
      </c>
      <c r="Y5235" s="127" t="str">
        <f>IFERROR(VLOOKUP(V5235,TRANSPORTE!$A$4:$C$99,3,0),"")</f>
        <v/>
      </c>
      <c r="Z5235" s="127" t="str">
        <f>IFERROR(VLOOKUP(V5235,TRANSPORTE!$A$4:$D$99,4,0),"")</f>
        <v/>
      </c>
      <c r="AA5235" s="127" t="str">
        <f>IFERROR(VLOOKUP(V5235,TRANSPORTE!$A$4:$E$99,5,0),"")</f>
        <v/>
      </c>
      <c r="AB5235" s="127" t="str">
        <f t="shared" si="588"/>
        <v/>
      </c>
      <c r="AC5235" s="127" t="str">
        <f t="shared" si="587"/>
        <v/>
      </c>
      <c r="AE5235" s="132" t="str">
        <f t="shared" si="585"/>
        <v/>
      </c>
      <c r="AH5235" s="127" t="str">
        <f t="shared" si="584"/>
        <v/>
      </c>
    </row>
    <row r="5236" spans="2:34" x14ac:dyDescent="0.3">
      <c r="B5236" s="127" t="str">
        <f t="shared" si="582"/>
        <v/>
      </c>
      <c r="C5236" s="127" t="str">
        <f t="shared" si="583"/>
        <v/>
      </c>
      <c r="E5236" s="159"/>
      <c r="F5236" s="148" t="str">
        <f>IFERROR(VLOOKUP(CONCATENATE(G5236,E5236),LOTES!$A$6:$D$1002,4,0),"")</f>
        <v/>
      </c>
      <c r="H5236" s="136" t="str">
        <f>IFERROR(VLOOKUP(CONCATENATE(G5236,E5236),LOTES!$A$6:$F$1000,6,0),"")</f>
        <v/>
      </c>
      <c r="I5236" s="132" t="str">
        <f t="shared" si="586"/>
        <v/>
      </c>
      <c r="R5236" s="132" t="str">
        <f>IFERROR(VLOOKUP(Q5236,PROVEEDORES!$A$2:$B$100,2,0),"")</f>
        <v/>
      </c>
      <c r="U5236" s="127" t="str">
        <f>IFERROR(VLOOKUP(V5236,TRANSPORTE!$A$4:$B$99,2,0),"")</f>
        <v/>
      </c>
      <c r="Y5236" s="127" t="str">
        <f>IFERROR(VLOOKUP(V5236,TRANSPORTE!$A$4:$C$99,3,0),"")</f>
        <v/>
      </c>
      <c r="Z5236" s="127" t="str">
        <f>IFERROR(VLOOKUP(V5236,TRANSPORTE!$A$4:$D$99,4,0),"")</f>
        <v/>
      </c>
      <c r="AA5236" s="127" t="str">
        <f>IFERROR(VLOOKUP(V5236,TRANSPORTE!$A$4:$E$99,5,0),"")</f>
        <v/>
      </c>
      <c r="AB5236" s="127" t="str">
        <f t="shared" si="588"/>
        <v/>
      </c>
      <c r="AC5236" s="127" t="str">
        <f t="shared" si="587"/>
        <v/>
      </c>
      <c r="AE5236" s="132" t="str">
        <f t="shared" si="585"/>
        <v/>
      </c>
      <c r="AH5236" s="127" t="str">
        <f t="shared" si="584"/>
        <v/>
      </c>
    </row>
    <row r="5237" spans="2:34" x14ac:dyDescent="0.3">
      <c r="B5237" s="127" t="str">
        <f t="shared" si="582"/>
        <v/>
      </c>
      <c r="C5237" s="127" t="str">
        <f t="shared" si="583"/>
        <v/>
      </c>
      <c r="E5237" s="159"/>
      <c r="F5237" s="148" t="str">
        <f>IFERROR(VLOOKUP(CONCATENATE(G5237,E5237),LOTES!$A$6:$D$1002,4,0),"")</f>
        <v/>
      </c>
      <c r="H5237" s="136" t="str">
        <f>IFERROR(VLOOKUP(CONCATENATE(G5237,E5237),LOTES!$A$6:$F$1000,6,0),"")</f>
        <v/>
      </c>
      <c r="I5237" s="132" t="str">
        <f t="shared" si="586"/>
        <v/>
      </c>
      <c r="R5237" s="132" t="str">
        <f>IFERROR(VLOOKUP(Q5237,PROVEEDORES!$A$2:$B$100,2,0),"")</f>
        <v/>
      </c>
      <c r="U5237" s="127" t="str">
        <f>IFERROR(VLOOKUP(V5237,TRANSPORTE!$A$4:$B$99,2,0),"")</f>
        <v/>
      </c>
      <c r="Y5237" s="127" t="str">
        <f>IFERROR(VLOOKUP(V5237,TRANSPORTE!$A$4:$C$99,3,0),"")</f>
        <v/>
      </c>
      <c r="Z5237" s="127" t="str">
        <f>IFERROR(VLOOKUP(V5237,TRANSPORTE!$A$4:$D$99,4,0),"")</f>
        <v/>
      </c>
      <c r="AA5237" s="127" t="str">
        <f>IFERROR(VLOOKUP(V5237,TRANSPORTE!$A$4:$E$99,5,0),"")</f>
        <v/>
      </c>
      <c r="AB5237" s="127" t="str">
        <f t="shared" si="588"/>
        <v/>
      </c>
      <c r="AC5237" s="127" t="str">
        <f t="shared" si="587"/>
        <v/>
      </c>
      <c r="AE5237" s="132" t="str">
        <f t="shared" si="585"/>
        <v/>
      </c>
      <c r="AH5237" s="127" t="str">
        <f t="shared" si="584"/>
        <v/>
      </c>
    </row>
    <row r="5238" spans="2:34" x14ac:dyDescent="0.3">
      <c r="B5238" s="127" t="str">
        <f t="shared" si="582"/>
        <v/>
      </c>
      <c r="C5238" s="127" t="str">
        <f t="shared" si="583"/>
        <v/>
      </c>
      <c r="E5238" s="159"/>
      <c r="F5238" s="148" t="str">
        <f>IFERROR(VLOOKUP(CONCATENATE(G5238,E5238),LOTES!$A$6:$D$1002,4,0),"")</f>
        <v/>
      </c>
      <c r="H5238" s="136" t="str">
        <f>IFERROR(VLOOKUP(CONCATENATE(G5238,E5238),LOTES!$A$6:$F$1000,6,0),"")</f>
        <v/>
      </c>
      <c r="I5238" s="132" t="str">
        <f t="shared" si="586"/>
        <v/>
      </c>
      <c r="R5238" s="132" t="str">
        <f>IFERROR(VLOOKUP(Q5238,PROVEEDORES!$A$2:$B$100,2,0),"")</f>
        <v/>
      </c>
      <c r="U5238" s="127" t="str">
        <f>IFERROR(VLOOKUP(V5238,TRANSPORTE!$A$4:$B$99,2,0),"")</f>
        <v/>
      </c>
      <c r="Y5238" s="127" t="str">
        <f>IFERROR(VLOOKUP(V5238,TRANSPORTE!$A$4:$C$99,3,0),"")</f>
        <v/>
      </c>
      <c r="Z5238" s="127" t="str">
        <f>IFERROR(VLOOKUP(V5238,TRANSPORTE!$A$4:$D$99,4,0),"")</f>
        <v/>
      </c>
      <c r="AA5238" s="127" t="str">
        <f>IFERROR(VLOOKUP(V5238,TRANSPORTE!$A$4:$E$99,5,0),"")</f>
        <v/>
      </c>
      <c r="AB5238" s="127" t="str">
        <f t="shared" si="588"/>
        <v/>
      </c>
      <c r="AC5238" s="127" t="str">
        <f t="shared" si="587"/>
        <v/>
      </c>
      <c r="AE5238" s="132" t="str">
        <f t="shared" si="585"/>
        <v/>
      </c>
      <c r="AH5238" s="127" t="str">
        <f t="shared" si="584"/>
        <v/>
      </c>
    </row>
    <row r="5239" spans="2:34" x14ac:dyDescent="0.3">
      <c r="B5239" s="127" t="str">
        <f t="shared" si="582"/>
        <v/>
      </c>
      <c r="C5239" s="127" t="str">
        <f t="shared" si="583"/>
        <v/>
      </c>
      <c r="E5239" s="159"/>
      <c r="F5239" s="148" t="str">
        <f>IFERROR(VLOOKUP(CONCATENATE(G5239,E5239),LOTES!$A$6:$D$1002,4,0),"")</f>
        <v/>
      </c>
      <c r="H5239" s="136" t="str">
        <f>IFERROR(VLOOKUP(CONCATENATE(G5239,E5239),LOTES!$A$6:$F$1000,6,0),"")</f>
        <v/>
      </c>
      <c r="I5239" s="132" t="str">
        <f t="shared" si="586"/>
        <v/>
      </c>
      <c r="R5239" s="132" t="str">
        <f>IFERROR(VLOOKUP(Q5239,PROVEEDORES!$A$2:$B$100,2,0),"")</f>
        <v/>
      </c>
      <c r="U5239" s="127" t="str">
        <f>IFERROR(VLOOKUP(V5239,TRANSPORTE!$A$4:$B$99,2,0),"")</f>
        <v/>
      </c>
      <c r="Y5239" s="127" t="str">
        <f>IFERROR(VLOOKUP(V5239,TRANSPORTE!$A$4:$C$99,3,0),"")</f>
        <v/>
      </c>
      <c r="Z5239" s="127" t="str">
        <f>IFERROR(VLOOKUP(V5239,TRANSPORTE!$A$4:$D$99,4,0),"")</f>
        <v/>
      </c>
      <c r="AA5239" s="127" t="str">
        <f>IFERROR(VLOOKUP(V5239,TRANSPORTE!$A$4:$E$99,5,0),"")</f>
        <v/>
      </c>
      <c r="AB5239" s="127" t="str">
        <f t="shared" si="588"/>
        <v/>
      </c>
      <c r="AC5239" s="127" t="str">
        <f t="shared" si="587"/>
        <v/>
      </c>
      <c r="AE5239" s="132" t="str">
        <f t="shared" si="585"/>
        <v/>
      </c>
      <c r="AH5239" s="127" t="str">
        <f t="shared" si="584"/>
        <v/>
      </c>
    </row>
    <row r="5240" spans="2:34" x14ac:dyDescent="0.3">
      <c r="B5240" s="127" t="str">
        <f t="shared" si="582"/>
        <v/>
      </c>
      <c r="C5240" s="127" t="str">
        <f t="shared" si="583"/>
        <v/>
      </c>
      <c r="E5240" s="159"/>
      <c r="F5240" s="148" t="str">
        <f>IFERROR(VLOOKUP(CONCATENATE(G5240,E5240),LOTES!$A$6:$D$1002,4,0),"")</f>
        <v/>
      </c>
      <c r="H5240" s="136" t="str">
        <f>IFERROR(VLOOKUP(CONCATENATE(G5240,E5240),LOTES!$A$6:$F$1000,6,0),"")</f>
        <v/>
      </c>
      <c r="I5240" s="132" t="str">
        <f t="shared" si="586"/>
        <v/>
      </c>
      <c r="R5240" s="132" t="str">
        <f>IFERROR(VLOOKUP(Q5240,PROVEEDORES!$A$2:$B$100,2,0),"")</f>
        <v/>
      </c>
      <c r="U5240" s="127" t="str">
        <f>IFERROR(VLOOKUP(V5240,TRANSPORTE!$A$4:$B$99,2,0),"")</f>
        <v/>
      </c>
      <c r="Y5240" s="127" t="str">
        <f>IFERROR(VLOOKUP(V5240,TRANSPORTE!$A$4:$C$99,3,0),"")</f>
        <v/>
      </c>
      <c r="Z5240" s="127" t="str">
        <f>IFERROR(VLOOKUP(V5240,TRANSPORTE!$A$4:$D$99,4,0),"")</f>
        <v/>
      </c>
      <c r="AA5240" s="127" t="str">
        <f>IFERROR(VLOOKUP(V5240,TRANSPORTE!$A$4:$E$99,5,0),"")</f>
        <v/>
      </c>
      <c r="AB5240" s="127" t="str">
        <f t="shared" si="588"/>
        <v/>
      </c>
      <c r="AC5240" s="127" t="str">
        <f t="shared" si="587"/>
        <v/>
      </c>
      <c r="AE5240" s="132" t="str">
        <f t="shared" si="585"/>
        <v/>
      </c>
      <c r="AH5240" s="127" t="str">
        <f t="shared" si="584"/>
        <v/>
      </c>
    </row>
    <row r="5241" spans="2:34" x14ac:dyDescent="0.3">
      <c r="B5241" s="127" t="str">
        <f t="shared" si="582"/>
        <v/>
      </c>
      <c r="C5241" s="127" t="str">
        <f t="shared" si="583"/>
        <v/>
      </c>
      <c r="E5241" s="159"/>
      <c r="F5241" s="148" t="str">
        <f>IFERROR(VLOOKUP(CONCATENATE(G5241,E5241),LOTES!$A$6:$D$1002,4,0),"")</f>
        <v/>
      </c>
      <c r="H5241" s="136" t="str">
        <f>IFERROR(VLOOKUP(CONCATENATE(G5241,E5241),LOTES!$A$6:$F$1000,6,0),"")</f>
        <v/>
      </c>
      <c r="I5241" s="132" t="str">
        <f t="shared" si="586"/>
        <v/>
      </c>
      <c r="R5241" s="132" t="str">
        <f>IFERROR(VLOOKUP(Q5241,PROVEEDORES!$A$2:$B$100,2,0),"")</f>
        <v/>
      </c>
      <c r="U5241" s="127" t="str">
        <f>IFERROR(VLOOKUP(V5241,TRANSPORTE!$A$4:$B$99,2,0),"")</f>
        <v/>
      </c>
      <c r="Y5241" s="127" t="str">
        <f>IFERROR(VLOOKUP(V5241,TRANSPORTE!$A$4:$C$99,3,0),"")</f>
        <v/>
      </c>
      <c r="Z5241" s="127" t="str">
        <f>IFERROR(VLOOKUP(V5241,TRANSPORTE!$A$4:$D$99,4,0),"")</f>
        <v/>
      </c>
      <c r="AA5241" s="127" t="str">
        <f>IFERROR(VLOOKUP(V5241,TRANSPORTE!$A$4:$E$99,5,0),"")</f>
        <v/>
      </c>
      <c r="AB5241" s="127" t="str">
        <f t="shared" si="588"/>
        <v/>
      </c>
      <c r="AC5241" s="127" t="str">
        <f t="shared" si="587"/>
        <v/>
      </c>
      <c r="AE5241" s="132" t="str">
        <f t="shared" si="585"/>
        <v/>
      </c>
      <c r="AH5241" s="127" t="str">
        <f t="shared" si="584"/>
        <v/>
      </c>
    </row>
    <row r="5242" spans="2:34" x14ac:dyDescent="0.3">
      <c r="B5242" s="127" t="str">
        <f t="shared" si="582"/>
        <v/>
      </c>
      <c r="C5242" s="127" t="str">
        <f t="shared" si="583"/>
        <v/>
      </c>
      <c r="E5242" s="159"/>
      <c r="F5242" s="148" t="str">
        <f>IFERROR(VLOOKUP(CONCATENATE(G5242,E5242),LOTES!$A$6:$D$1002,4,0),"")</f>
        <v/>
      </c>
      <c r="H5242" s="136" t="str">
        <f>IFERROR(VLOOKUP(CONCATENATE(G5242,E5242),LOTES!$A$6:$F$1000,6,0),"")</f>
        <v/>
      </c>
      <c r="I5242" s="132" t="str">
        <f t="shared" si="586"/>
        <v/>
      </c>
      <c r="R5242" s="132" t="str">
        <f>IFERROR(VLOOKUP(Q5242,PROVEEDORES!$A$2:$B$100,2,0),"")</f>
        <v/>
      </c>
      <c r="U5242" s="127" t="str">
        <f>IFERROR(VLOOKUP(V5242,TRANSPORTE!$A$4:$B$99,2,0),"")</f>
        <v/>
      </c>
      <c r="Y5242" s="127" t="str">
        <f>IFERROR(VLOOKUP(V5242,TRANSPORTE!$A$4:$C$99,3,0),"")</f>
        <v/>
      </c>
      <c r="Z5242" s="127" t="str">
        <f>IFERROR(VLOOKUP(V5242,TRANSPORTE!$A$4:$D$99,4,0),"")</f>
        <v/>
      </c>
      <c r="AA5242" s="127" t="str">
        <f>IFERROR(VLOOKUP(V5242,TRANSPORTE!$A$4:$E$99,5,0),"")</f>
        <v/>
      </c>
      <c r="AB5242" s="127" t="str">
        <f t="shared" si="588"/>
        <v/>
      </c>
      <c r="AC5242" s="127" t="str">
        <f t="shared" si="587"/>
        <v/>
      </c>
      <c r="AE5242" s="132" t="str">
        <f t="shared" si="585"/>
        <v/>
      </c>
      <c r="AH5242" s="127" t="str">
        <f t="shared" si="584"/>
        <v/>
      </c>
    </row>
    <row r="5243" spans="2:34" x14ac:dyDescent="0.3">
      <c r="B5243" s="127" t="str">
        <f t="shared" si="582"/>
        <v/>
      </c>
      <c r="C5243" s="127" t="str">
        <f t="shared" si="583"/>
        <v/>
      </c>
      <c r="E5243" s="159"/>
      <c r="F5243" s="148" t="str">
        <f>IFERROR(VLOOKUP(CONCATENATE(G5243,E5243),LOTES!$A$6:$D$1002,4,0),"")</f>
        <v/>
      </c>
      <c r="H5243" s="136" t="str">
        <f>IFERROR(VLOOKUP(CONCATENATE(G5243,E5243),LOTES!$A$6:$F$1000,6,0),"")</f>
        <v/>
      </c>
      <c r="I5243" s="132" t="str">
        <f t="shared" si="586"/>
        <v/>
      </c>
      <c r="R5243" s="132" t="str">
        <f>IFERROR(VLOOKUP(Q5243,PROVEEDORES!$A$2:$B$100,2,0),"")</f>
        <v/>
      </c>
      <c r="U5243" s="127" t="str">
        <f>IFERROR(VLOOKUP(V5243,TRANSPORTE!$A$4:$B$99,2,0),"")</f>
        <v/>
      </c>
      <c r="Y5243" s="127" t="str">
        <f>IFERROR(VLOOKUP(V5243,TRANSPORTE!$A$4:$C$99,3,0),"")</f>
        <v/>
      </c>
      <c r="Z5243" s="127" t="str">
        <f>IFERROR(VLOOKUP(V5243,TRANSPORTE!$A$4:$D$99,4,0),"")</f>
        <v/>
      </c>
      <c r="AA5243" s="127" t="str">
        <f>IFERROR(VLOOKUP(V5243,TRANSPORTE!$A$4:$E$99,5,0),"")</f>
        <v/>
      </c>
      <c r="AB5243" s="127" t="str">
        <f t="shared" si="588"/>
        <v/>
      </c>
      <c r="AC5243" s="127" t="str">
        <f t="shared" si="587"/>
        <v/>
      </c>
      <c r="AE5243" s="132" t="str">
        <f t="shared" si="585"/>
        <v/>
      </c>
      <c r="AH5243" s="127" t="str">
        <f t="shared" si="584"/>
        <v/>
      </c>
    </row>
    <row r="5244" spans="2:34" x14ac:dyDescent="0.3">
      <c r="B5244" s="127" t="str">
        <f t="shared" si="582"/>
        <v/>
      </c>
      <c r="C5244" s="127" t="str">
        <f t="shared" si="583"/>
        <v/>
      </c>
      <c r="E5244" s="159"/>
      <c r="F5244" s="148" t="str">
        <f>IFERROR(VLOOKUP(CONCATENATE(G5244,E5244),LOTES!$A$6:$D$1002,4,0),"")</f>
        <v/>
      </c>
      <c r="H5244" s="136" t="str">
        <f>IFERROR(VLOOKUP(CONCATENATE(G5244,E5244),LOTES!$A$6:$F$1000,6,0),"")</f>
        <v/>
      </c>
      <c r="I5244" s="132" t="str">
        <f t="shared" si="586"/>
        <v/>
      </c>
      <c r="R5244" s="132" t="str">
        <f>IFERROR(VLOOKUP(Q5244,PROVEEDORES!$A$2:$B$100,2,0),"")</f>
        <v/>
      </c>
      <c r="U5244" s="127" t="str">
        <f>IFERROR(VLOOKUP(V5244,TRANSPORTE!$A$4:$B$99,2,0),"")</f>
        <v/>
      </c>
      <c r="Y5244" s="127" t="str">
        <f>IFERROR(VLOOKUP(V5244,TRANSPORTE!$A$4:$C$99,3,0),"")</f>
        <v/>
      </c>
      <c r="Z5244" s="127" t="str">
        <f>IFERROR(VLOOKUP(V5244,TRANSPORTE!$A$4:$D$99,4,0),"")</f>
        <v/>
      </c>
      <c r="AA5244" s="127" t="str">
        <f>IFERROR(VLOOKUP(V5244,TRANSPORTE!$A$4:$E$99,5,0),"")</f>
        <v/>
      </c>
      <c r="AB5244" s="127" t="str">
        <f t="shared" si="588"/>
        <v/>
      </c>
      <c r="AC5244" s="127" t="str">
        <f t="shared" si="587"/>
        <v/>
      </c>
      <c r="AE5244" s="132" t="str">
        <f t="shared" si="585"/>
        <v/>
      </c>
      <c r="AH5244" s="127" t="str">
        <f t="shared" si="584"/>
        <v/>
      </c>
    </row>
    <row r="5245" spans="2:34" x14ac:dyDescent="0.3">
      <c r="B5245" s="127" t="str">
        <f t="shared" si="582"/>
        <v/>
      </c>
      <c r="C5245" s="127" t="str">
        <f t="shared" si="583"/>
        <v/>
      </c>
      <c r="E5245" s="159"/>
      <c r="F5245" s="148" t="str">
        <f>IFERROR(VLOOKUP(CONCATENATE(G5245,E5245),LOTES!$A$6:$D$1002,4,0),"")</f>
        <v/>
      </c>
      <c r="H5245" s="136" t="str">
        <f>IFERROR(VLOOKUP(CONCATENATE(G5245,E5245),LOTES!$A$6:$F$1000,6,0),"")</f>
        <v/>
      </c>
      <c r="I5245" s="132" t="str">
        <f t="shared" si="586"/>
        <v/>
      </c>
      <c r="R5245" s="132" t="str">
        <f>IFERROR(VLOOKUP(Q5245,PROVEEDORES!$A$2:$B$100,2,0),"")</f>
        <v/>
      </c>
      <c r="U5245" s="127" t="str">
        <f>IFERROR(VLOOKUP(V5245,TRANSPORTE!$A$4:$B$99,2,0),"")</f>
        <v/>
      </c>
      <c r="Y5245" s="127" t="str">
        <f>IFERROR(VLOOKUP(V5245,TRANSPORTE!$A$4:$C$99,3,0),"")</f>
        <v/>
      </c>
      <c r="Z5245" s="127" t="str">
        <f>IFERROR(VLOOKUP(V5245,TRANSPORTE!$A$4:$D$99,4,0),"")</f>
        <v/>
      </c>
      <c r="AA5245" s="127" t="str">
        <f>IFERROR(VLOOKUP(V5245,TRANSPORTE!$A$4:$E$99,5,0),"")</f>
        <v/>
      </c>
      <c r="AB5245" s="127" t="str">
        <f t="shared" si="588"/>
        <v/>
      </c>
      <c r="AC5245" s="127" t="str">
        <f t="shared" si="587"/>
        <v/>
      </c>
      <c r="AE5245" s="132" t="str">
        <f t="shared" si="585"/>
        <v/>
      </c>
      <c r="AH5245" s="127" t="str">
        <f t="shared" si="584"/>
        <v/>
      </c>
    </row>
    <row r="5246" spans="2:34" x14ac:dyDescent="0.3">
      <c r="B5246" s="127" t="str">
        <f t="shared" si="582"/>
        <v/>
      </c>
      <c r="C5246" s="127" t="str">
        <f t="shared" si="583"/>
        <v/>
      </c>
      <c r="E5246" s="159"/>
      <c r="F5246" s="148" t="str">
        <f>IFERROR(VLOOKUP(CONCATENATE(G5246,E5246),LOTES!$A$6:$D$1002,4,0),"")</f>
        <v/>
      </c>
      <c r="H5246" s="136" t="str">
        <f>IFERROR(VLOOKUP(CONCATENATE(G5246,E5246),LOTES!$A$6:$F$1000,6,0),"")</f>
        <v/>
      </c>
      <c r="I5246" s="132" t="str">
        <f t="shared" si="586"/>
        <v/>
      </c>
      <c r="R5246" s="132" t="str">
        <f>IFERROR(VLOOKUP(Q5246,PROVEEDORES!$A$2:$B$100,2,0),"")</f>
        <v/>
      </c>
      <c r="U5246" s="127" t="str">
        <f>IFERROR(VLOOKUP(V5246,TRANSPORTE!$A$4:$B$99,2,0),"")</f>
        <v/>
      </c>
      <c r="Y5246" s="127" t="str">
        <f>IFERROR(VLOOKUP(V5246,TRANSPORTE!$A$4:$C$99,3,0),"")</f>
        <v/>
      </c>
      <c r="Z5246" s="127" t="str">
        <f>IFERROR(VLOOKUP(V5246,TRANSPORTE!$A$4:$D$99,4,0),"")</f>
        <v/>
      </c>
      <c r="AA5246" s="127" t="str">
        <f>IFERROR(VLOOKUP(V5246,TRANSPORTE!$A$4:$E$99,5,0),"")</f>
        <v/>
      </c>
      <c r="AB5246" s="127" t="str">
        <f t="shared" si="588"/>
        <v/>
      </c>
      <c r="AC5246" s="127" t="str">
        <f t="shared" si="587"/>
        <v/>
      </c>
      <c r="AE5246" s="132" t="str">
        <f t="shared" si="585"/>
        <v/>
      </c>
      <c r="AH5246" s="127" t="str">
        <f t="shared" si="584"/>
        <v/>
      </c>
    </row>
    <row r="5247" spans="2:34" x14ac:dyDescent="0.3">
      <c r="B5247" s="127" t="str">
        <f t="shared" ref="B5247:B5310" si="589">CONCATENATE(A5247,AB5247)</f>
        <v/>
      </c>
      <c r="C5247" s="127" t="str">
        <f t="shared" ref="C5247:C5310" si="590">CONCATENATE(N5247,I5247)</f>
        <v/>
      </c>
      <c r="E5247" s="159"/>
      <c r="F5247" s="148" t="str">
        <f>IFERROR(VLOOKUP(CONCATENATE(G5247,E5247),LOTES!$A$6:$D$1002,4,0),"")</f>
        <v/>
      </c>
      <c r="H5247" s="136" t="str">
        <f>IFERROR(VLOOKUP(CONCATENATE(G5247,E5247),LOTES!$A$6:$F$1000,6,0),"")</f>
        <v/>
      </c>
      <c r="I5247" s="132" t="str">
        <f t="shared" si="586"/>
        <v/>
      </c>
      <c r="R5247" s="132" t="str">
        <f>IFERROR(VLOOKUP(Q5247,PROVEEDORES!$A$2:$B$100,2,0),"")</f>
        <v/>
      </c>
      <c r="U5247" s="127" t="str">
        <f>IFERROR(VLOOKUP(V5247,TRANSPORTE!$A$4:$B$99,2,0),"")</f>
        <v/>
      </c>
      <c r="Y5247" s="127" t="str">
        <f>IFERROR(VLOOKUP(V5247,TRANSPORTE!$A$4:$C$99,3,0),"")</f>
        <v/>
      </c>
      <c r="Z5247" s="127" t="str">
        <f>IFERROR(VLOOKUP(V5247,TRANSPORTE!$A$4:$D$99,4,0),"")</f>
        <v/>
      </c>
      <c r="AA5247" s="127" t="str">
        <f>IFERROR(VLOOKUP(V5247,TRANSPORTE!$A$4:$E$99,5,0),"")</f>
        <v/>
      </c>
      <c r="AB5247" s="127" t="str">
        <f t="shared" si="588"/>
        <v/>
      </c>
      <c r="AC5247" s="127" t="str">
        <f t="shared" si="587"/>
        <v/>
      </c>
      <c r="AE5247" s="132" t="str">
        <f t="shared" si="585"/>
        <v/>
      </c>
      <c r="AH5247" s="127" t="str">
        <f t="shared" ref="AH5247:AH5310" si="591">CONCATENATE(N5247,F5247)</f>
        <v/>
      </c>
    </row>
    <row r="5248" spans="2:34" x14ac:dyDescent="0.3">
      <c r="B5248" s="127" t="str">
        <f t="shared" si="589"/>
        <v/>
      </c>
      <c r="C5248" s="127" t="str">
        <f t="shared" si="590"/>
        <v/>
      </c>
      <c r="E5248" s="159"/>
      <c r="F5248" s="148" t="str">
        <f>IFERROR(VLOOKUP(CONCATENATE(G5248,E5248),LOTES!$A$6:$D$1002,4,0),"")</f>
        <v/>
      </c>
      <c r="H5248" s="136" t="str">
        <f>IFERROR(VLOOKUP(CONCATENATE(G5248,E5248),LOTES!$A$6:$F$1000,6,0),"")</f>
        <v/>
      </c>
      <c r="I5248" s="132" t="str">
        <f t="shared" si="586"/>
        <v/>
      </c>
      <c r="R5248" s="132" t="str">
        <f>IFERROR(VLOOKUP(Q5248,PROVEEDORES!$A$2:$B$100,2,0),"")</f>
        <v/>
      </c>
      <c r="U5248" s="127" t="str">
        <f>IFERROR(VLOOKUP(V5248,TRANSPORTE!$A$4:$B$99,2,0),"")</f>
        <v/>
      </c>
      <c r="Y5248" s="127" t="str">
        <f>IFERROR(VLOOKUP(V5248,TRANSPORTE!$A$4:$C$99,3,0),"")</f>
        <v/>
      </c>
      <c r="Z5248" s="127" t="str">
        <f>IFERROR(VLOOKUP(V5248,TRANSPORTE!$A$4:$D$99,4,0),"")</f>
        <v/>
      </c>
      <c r="AA5248" s="127" t="str">
        <f>IFERROR(VLOOKUP(V5248,TRANSPORTE!$A$4:$E$99,5,0),"")</f>
        <v/>
      </c>
      <c r="AB5248" s="127" t="str">
        <f t="shared" si="588"/>
        <v/>
      </c>
      <c r="AC5248" s="127" t="str">
        <f t="shared" si="587"/>
        <v/>
      </c>
      <c r="AE5248" s="132" t="str">
        <f t="shared" si="585"/>
        <v/>
      </c>
      <c r="AH5248" s="127" t="str">
        <f t="shared" si="591"/>
        <v/>
      </c>
    </row>
    <row r="5249" spans="2:34" x14ac:dyDescent="0.3">
      <c r="B5249" s="127" t="str">
        <f t="shared" si="589"/>
        <v/>
      </c>
      <c r="C5249" s="127" t="str">
        <f t="shared" si="590"/>
        <v/>
      </c>
      <c r="E5249" s="159"/>
      <c r="F5249" s="148" t="str">
        <f>IFERROR(VLOOKUP(CONCATENATE(G5249,E5249),LOTES!$A$6:$D$1002,4,0),"")</f>
        <v/>
      </c>
      <c r="H5249" s="136" t="str">
        <f>IFERROR(VLOOKUP(CONCATENATE(G5249,E5249),LOTES!$A$6:$F$1000,6,0),"")</f>
        <v/>
      </c>
      <c r="I5249" s="132" t="str">
        <f t="shared" si="586"/>
        <v/>
      </c>
      <c r="R5249" s="132" t="str">
        <f>IFERROR(VLOOKUP(Q5249,PROVEEDORES!$A$2:$B$100,2,0),"")</f>
        <v/>
      </c>
      <c r="U5249" s="127" t="str">
        <f>IFERROR(VLOOKUP(V5249,TRANSPORTE!$A$4:$B$99,2,0),"")</f>
        <v/>
      </c>
      <c r="Y5249" s="127" t="str">
        <f>IFERROR(VLOOKUP(V5249,TRANSPORTE!$A$4:$C$99,3,0),"")</f>
        <v/>
      </c>
      <c r="Z5249" s="127" t="str">
        <f>IFERROR(VLOOKUP(V5249,TRANSPORTE!$A$4:$D$99,4,0),"")</f>
        <v/>
      </c>
      <c r="AA5249" s="127" t="str">
        <f>IFERROR(VLOOKUP(V5249,TRANSPORTE!$A$4:$E$99,5,0),"")</f>
        <v/>
      </c>
      <c r="AB5249" s="127" t="str">
        <f t="shared" si="588"/>
        <v/>
      </c>
      <c r="AC5249" s="127" t="str">
        <f t="shared" si="587"/>
        <v/>
      </c>
      <c r="AE5249" s="132" t="str">
        <f t="shared" si="585"/>
        <v/>
      </c>
      <c r="AH5249" s="127" t="str">
        <f t="shared" si="591"/>
        <v/>
      </c>
    </row>
    <row r="5250" spans="2:34" x14ac:dyDescent="0.3">
      <c r="B5250" s="127" t="str">
        <f t="shared" si="589"/>
        <v/>
      </c>
      <c r="C5250" s="127" t="str">
        <f t="shared" si="590"/>
        <v/>
      </c>
      <c r="E5250" s="159"/>
      <c r="F5250" s="148" t="str">
        <f>IFERROR(VLOOKUP(CONCATENATE(G5250,E5250),LOTES!$A$6:$D$1002,4,0),"")</f>
        <v/>
      </c>
      <c r="H5250" s="136" t="str">
        <f>IFERROR(VLOOKUP(CONCATENATE(G5250,E5250),LOTES!$A$6:$F$1000,6,0),"")</f>
        <v/>
      </c>
      <c r="I5250" s="132" t="str">
        <f t="shared" si="586"/>
        <v/>
      </c>
      <c r="R5250" s="132" t="str">
        <f>IFERROR(VLOOKUP(Q5250,PROVEEDORES!$A$2:$B$100,2,0),"")</f>
        <v/>
      </c>
      <c r="U5250" s="127" t="str">
        <f>IFERROR(VLOOKUP(V5250,TRANSPORTE!$A$4:$B$99,2,0),"")</f>
        <v/>
      </c>
      <c r="Y5250" s="127" t="str">
        <f>IFERROR(VLOOKUP(V5250,TRANSPORTE!$A$4:$C$99,3,0),"")</f>
        <v/>
      </c>
      <c r="Z5250" s="127" t="str">
        <f>IFERROR(VLOOKUP(V5250,TRANSPORTE!$A$4:$D$99,4,0),"")</f>
        <v/>
      </c>
      <c r="AA5250" s="127" t="str">
        <f>IFERROR(VLOOKUP(V5250,TRANSPORTE!$A$4:$E$99,5,0),"")</f>
        <v/>
      </c>
      <c r="AB5250" s="127" t="str">
        <f t="shared" si="588"/>
        <v/>
      </c>
      <c r="AC5250" s="127" t="str">
        <f t="shared" si="587"/>
        <v/>
      </c>
      <c r="AE5250" s="132" t="str">
        <f t="shared" ref="AE5250:AE5313" si="592">IF(N5250&lt;&gt;"",IF(N5250=N5249,AE5249,AE5249+1),"")</f>
        <v/>
      </c>
      <c r="AH5250" s="127" t="str">
        <f t="shared" si="591"/>
        <v/>
      </c>
    </row>
    <row r="5251" spans="2:34" x14ac:dyDescent="0.3">
      <c r="B5251" s="127" t="str">
        <f t="shared" si="589"/>
        <v/>
      </c>
      <c r="C5251" s="127" t="str">
        <f t="shared" si="590"/>
        <v/>
      </c>
      <c r="E5251" s="159"/>
      <c r="F5251" s="148" t="str">
        <f>IFERROR(VLOOKUP(CONCATENATE(G5251,E5251),LOTES!$A$6:$D$1002,4,0),"")</f>
        <v/>
      </c>
      <c r="H5251" s="136" t="str">
        <f>IFERROR(VLOOKUP(CONCATENATE(G5251,E5251),LOTES!$A$6:$F$1000,6,0),"")</f>
        <v/>
      </c>
      <c r="I5251" s="132" t="str">
        <f t="shared" si="586"/>
        <v/>
      </c>
      <c r="R5251" s="132" t="str">
        <f>IFERROR(VLOOKUP(Q5251,PROVEEDORES!$A$2:$B$100,2,0),"")</f>
        <v/>
      </c>
      <c r="U5251" s="127" t="str">
        <f>IFERROR(VLOOKUP(V5251,TRANSPORTE!$A$4:$B$99,2,0),"")</f>
        <v/>
      </c>
      <c r="Y5251" s="127" t="str">
        <f>IFERROR(VLOOKUP(V5251,TRANSPORTE!$A$4:$C$99,3,0),"")</f>
        <v/>
      </c>
      <c r="Z5251" s="127" t="str">
        <f>IFERROR(VLOOKUP(V5251,TRANSPORTE!$A$4:$D$99,4,0),"")</f>
        <v/>
      </c>
      <c r="AA5251" s="127" t="str">
        <f>IFERROR(VLOOKUP(V5251,TRANSPORTE!$A$4:$E$99,5,0),"")</f>
        <v/>
      </c>
      <c r="AB5251" s="127" t="str">
        <f t="shared" si="588"/>
        <v/>
      </c>
      <c r="AC5251" s="127" t="str">
        <f t="shared" si="587"/>
        <v/>
      </c>
      <c r="AE5251" s="132" t="str">
        <f t="shared" si="592"/>
        <v/>
      </c>
      <c r="AH5251" s="127" t="str">
        <f t="shared" si="591"/>
        <v/>
      </c>
    </row>
    <row r="5252" spans="2:34" x14ac:dyDescent="0.3">
      <c r="B5252" s="127" t="str">
        <f t="shared" si="589"/>
        <v/>
      </c>
      <c r="C5252" s="127" t="str">
        <f t="shared" si="590"/>
        <v/>
      </c>
      <c r="E5252" s="159"/>
      <c r="F5252" s="148" t="str">
        <f>IFERROR(VLOOKUP(CONCATENATE(G5252,E5252),LOTES!$A$6:$D$1002,4,0),"")</f>
        <v/>
      </c>
      <c r="H5252" s="136" t="str">
        <f>IFERROR(VLOOKUP(CONCATENATE(G5252,E5252),LOTES!$A$6:$F$1000,6,0),"")</f>
        <v/>
      </c>
      <c r="I5252" s="132" t="str">
        <f t="shared" si="586"/>
        <v/>
      </c>
      <c r="R5252" s="132" t="str">
        <f>IFERROR(VLOOKUP(Q5252,PROVEEDORES!$A$2:$B$100,2,0),"")</f>
        <v/>
      </c>
      <c r="U5252" s="127" t="str">
        <f>IFERROR(VLOOKUP(V5252,TRANSPORTE!$A$4:$B$99,2,0),"")</f>
        <v/>
      </c>
      <c r="Y5252" s="127" t="str">
        <f>IFERROR(VLOOKUP(V5252,TRANSPORTE!$A$4:$C$99,3,0),"")</f>
        <v/>
      </c>
      <c r="Z5252" s="127" t="str">
        <f>IFERROR(VLOOKUP(V5252,TRANSPORTE!$A$4:$D$99,4,0),"")</f>
        <v/>
      </c>
      <c r="AA5252" s="127" t="str">
        <f>IFERROR(VLOOKUP(V5252,TRANSPORTE!$A$4:$E$99,5,0),"")</f>
        <v/>
      </c>
      <c r="AB5252" s="127" t="str">
        <f t="shared" si="588"/>
        <v/>
      </c>
      <c r="AC5252" s="127" t="str">
        <f t="shared" si="587"/>
        <v/>
      </c>
      <c r="AE5252" s="132" t="str">
        <f t="shared" si="592"/>
        <v/>
      </c>
      <c r="AH5252" s="127" t="str">
        <f t="shared" si="591"/>
        <v/>
      </c>
    </row>
    <row r="5253" spans="2:34" x14ac:dyDescent="0.3">
      <c r="B5253" s="127" t="str">
        <f t="shared" si="589"/>
        <v/>
      </c>
      <c r="C5253" s="127" t="str">
        <f t="shared" si="590"/>
        <v/>
      </c>
      <c r="E5253" s="159"/>
      <c r="F5253" s="148" t="str">
        <f>IFERROR(VLOOKUP(CONCATENATE(G5253,E5253),LOTES!$A$6:$D$1002,4,0),"")</f>
        <v/>
      </c>
      <c r="H5253" s="136" t="str">
        <f>IFERROR(VLOOKUP(CONCATENATE(G5253,E5253),LOTES!$A$6:$F$1000,6,0),"")</f>
        <v/>
      </c>
      <c r="I5253" s="132" t="str">
        <f t="shared" si="586"/>
        <v/>
      </c>
      <c r="R5253" s="132" t="str">
        <f>IFERROR(VLOOKUP(Q5253,PROVEEDORES!$A$2:$B$100,2,0),"")</f>
        <v/>
      </c>
      <c r="U5253" s="127" t="str">
        <f>IFERROR(VLOOKUP(V5253,TRANSPORTE!$A$4:$B$99,2,0),"")</f>
        <v/>
      </c>
      <c r="Y5253" s="127" t="str">
        <f>IFERROR(VLOOKUP(V5253,TRANSPORTE!$A$4:$C$99,3,0),"")</f>
        <v/>
      </c>
      <c r="Z5253" s="127" t="str">
        <f>IFERROR(VLOOKUP(V5253,TRANSPORTE!$A$4:$D$99,4,0),"")</f>
        <v/>
      </c>
      <c r="AA5253" s="127" t="str">
        <f>IFERROR(VLOOKUP(V5253,TRANSPORTE!$A$4:$E$99,5,0),"")</f>
        <v/>
      </c>
      <c r="AB5253" s="127" t="str">
        <f t="shared" si="588"/>
        <v/>
      </c>
      <c r="AC5253" s="127" t="str">
        <f t="shared" si="587"/>
        <v/>
      </c>
      <c r="AE5253" s="132" t="str">
        <f t="shared" si="592"/>
        <v/>
      </c>
      <c r="AH5253" s="127" t="str">
        <f t="shared" si="591"/>
        <v/>
      </c>
    </row>
    <row r="5254" spans="2:34" x14ac:dyDescent="0.3">
      <c r="B5254" s="127" t="str">
        <f t="shared" si="589"/>
        <v/>
      </c>
      <c r="C5254" s="127" t="str">
        <f t="shared" si="590"/>
        <v/>
      </c>
      <c r="E5254" s="159"/>
      <c r="F5254" s="148" t="str">
        <f>IFERROR(VLOOKUP(CONCATENATE(G5254,E5254),LOTES!$A$6:$D$1002,4,0),"")</f>
        <v/>
      </c>
      <c r="H5254" s="136" t="str">
        <f>IFERROR(VLOOKUP(CONCATENATE(G5254,E5254),LOTES!$A$6:$F$1000,6,0),"")</f>
        <v/>
      </c>
      <c r="I5254" s="132" t="str">
        <f t="shared" ref="I5254:I5317" si="593">IF(E5254&lt;&gt;"",IFERROR(IF(N5254&lt;&gt;N5253,1,IF(E5254=E5253,I5253,I5253+1)),""),"")</f>
        <v/>
      </c>
      <c r="R5254" s="132" t="str">
        <f>IFERROR(VLOOKUP(Q5254,PROVEEDORES!$A$2:$B$100,2,0),"")</f>
        <v/>
      </c>
      <c r="U5254" s="127" t="str">
        <f>IFERROR(VLOOKUP(V5254,TRANSPORTE!$A$4:$B$99,2,0),"")</f>
        <v/>
      </c>
      <c r="Y5254" s="127" t="str">
        <f>IFERROR(VLOOKUP(V5254,TRANSPORTE!$A$4:$C$99,3,0),"")</f>
        <v/>
      </c>
      <c r="Z5254" s="127" t="str">
        <f>IFERROR(VLOOKUP(V5254,TRANSPORTE!$A$4:$D$99,4,0),"")</f>
        <v/>
      </c>
      <c r="AA5254" s="127" t="str">
        <f>IFERROR(VLOOKUP(V5254,TRANSPORTE!$A$4:$E$99,5,0),"")</f>
        <v/>
      </c>
      <c r="AB5254" s="127" t="str">
        <f t="shared" si="588"/>
        <v/>
      </c>
      <c r="AC5254" s="127" t="str">
        <f t="shared" ref="AC5254:AC5317" si="594">IF(N5254&lt;&gt;"",1,"")</f>
        <v/>
      </c>
      <c r="AE5254" s="132" t="str">
        <f t="shared" si="592"/>
        <v/>
      </c>
      <c r="AH5254" s="127" t="str">
        <f t="shared" si="591"/>
        <v/>
      </c>
    </row>
    <row r="5255" spans="2:34" x14ac:dyDescent="0.3">
      <c r="B5255" s="127" t="str">
        <f t="shared" si="589"/>
        <v/>
      </c>
      <c r="C5255" s="127" t="str">
        <f t="shared" si="590"/>
        <v/>
      </c>
      <c r="E5255" s="159"/>
      <c r="F5255" s="148" t="str">
        <f>IFERROR(VLOOKUP(CONCATENATE(G5255,E5255),LOTES!$A$6:$D$1002,4,0),"")</f>
        <v/>
      </c>
      <c r="H5255" s="136" t="str">
        <f>IFERROR(VLOOKUP(CONCATENATE(G5255,E5255),LOTES!$A$6:$F$1000,6,0),"")</f>
        <v/>
      </c>
      <c r="I5255" s="132" t="str">
        <f t="shared" si="593"/>
        <v/>
      </c>
      <c r="R5255" s="132" t="str">
        <f>IFERROR(VLOOKUP(Q5255,PROVEEDORES!$A$2:$B$100,2,0),"")</f>
        <v/>
      </c>
      <c r="U5255" s="127" t="str">
        <f>IFERROR(VLOOKUP(V5255,TRANSPORTE!$A$4:$B$99,2,0),"")</f>
        <v/>
      </c>
      <c r="Y5255" s="127" t="str">
        <f>IFERROR(VLOOKUP(V5255,TRANSPORTE!$A$4:$C$99,3,0),"")</f>
        <v/>
      </c>
      <c r="Z5255" s="127" t="str">
        <f>IFERROR(VLOOKUP(V5255,TRANSPORTE!$A$4:$D$99,4,0),"")</f>
        <v/>
      </c>
      <c r="AA5255" s="127" t="str">
        <f>IFERROR(VLOOKUP(V5255,TRANSPORTE!$A$4:$E$99,5,0),"")</f>
        <v/>
      </c>
      <c r="AB5255" s="127" t="str">
        <f t="shared" si="588"/>
        <v/>
      </c>
      <c r="AC5255" s="127" t="str">
        <f t="shared" si="594"/>
        <v/>
      </c>
      <c r="AE5255" s="132" t="str">
        <f t="shared" si="592"/>
        <v/>
      </c>
      <c r="AH5255" s="127" t="str">
        <f t="shared" si="591"/>
        <v/>
      </c>
    </row>
    <row r="5256" spans="2:34" x14ac:dyDescent="0.3">
      <c r="B5256" s="127" t="str">
        <f t="shared" si="589"/>
        <v/>
      </c>
      <c r="C5256" s="127" t="str">
        <f t="shared" si="590"/>
        <v/>
      </c>
      <c r="E5256" s="159"/>
      <c r="F5256" s="148" t="str">
        <f>IFERROR(VLOOKUP(CONCATENATE(G5256,E5256),LOTES!$A$6:$D$1002,4,0),"")</f>
        <v/>
      </c>
      <c r="H5256" s="136" t="str">
        <f>IFERROR(VLOOKUP(CONCATENATE(G5256,E5256),LOTES!$A$6:$F$1000,6,0),"")</f>
        <v/>
      </c>
      <c r="I5256" s="132" t="str">
        <f t="shared" si="593"/>
        <v/>
      </c>
      <c r="R5256" s="132" t="str">
        <f>IFERROR(VLOOKUP(Q5256,PROVEEDORES!$A$2:$B$100,2,0),"")</f>
        <v/>
      </c>
      <c r="U5256" s="127" t="str">
        <f>IFERROR(VLOOKUP(V5256,TRANSPORTE!$A$4:$B$99,2,0),"")</f>
        <v/>
      </c>
      <c r="Y5256" s="127" t="str">
        <f>IFERROR(VLOOKUP(V5256,TRANSPORTE!$A$4:$C$99,3,0),"")</f>
        <v/>
      </c>
      <c r="Z5256" s="127" t="str">
        <f>IFERROR(VLOOKUP(V5256,TRANSPORTE!$A$4:$D$99,4,0),"")</f>
        <v/>
      </c>
      <c r="AA5256" s="127" t="str">
        <f>IFERROR(VLOOKUP(V5256,TRANSPORTE!$A$4:$E$99,5,0),"")</f>
        <v/>
      </c>
      <c r="AB5256" s="127" t="str">
        <f t="shared" si="588"/>
        <v/>
      </c>
      <c r="AC5256" s="127" t="str">
        <f t="shared" si="594"/>
        <v/>
      </c>
      <c r="AE5256" s="132" t="str">
        <f t="shared" si="592"/>
        <v/>
      </c>
      <c r="AH5256" s="127" t="str">
        <f t="shared" si="591"/>
        <v/>
      </c>
    </row>
    <row r="5257" spans="2:34" x14ac:dyDescent="0.3">
      <c r="B5257" s="127" t="str">
        <f t="shared" si="589"/>
        <v/>
      </c>
      <c r="C5257" s="127" t="str">
        <f t="shared" si="590"/>
        <v/>
      </c>
      <c r="E5257" s="159"/>
      <c r="F5257" s="148" t="str">
        <f>IFERROR(VLOOKUP(CONCATENATE(G5257,E5257),LOTES!$A$6:$D$1002,4,0),"")</f>
        <v/>
      </c>
      <c r="H5257" s="136" t="str">
        <f>IFERROR(VLOOKUP(CONCATENATE(G5257,E5257),LOTES!$A$6:$F$1000,6,0),"")</f>
        <v/>
      </c>
      <c r="I5257" s="132" t="str">
        <f t="shared" si="593"/>
        <v/>
      </c>
      <c r="R5257" s="132" t="str">
        <f>IFERROR(VLOOKUP(Q5257,PROVEEDORES!$A$2:$B$100,2,0),"")</f>
        <v/>
      </c>
      <c r="U5257" s="127" t="str">
        <f>IFERROR(VLOOKUP(V5257,TRANSPORTE!$A$4:$B$99,2,0),"")</f>
        <v/>
      </c>
      <c r="Y5257" s="127" t="str">
        <f>IFERROR(VLOOKUP(V5257,TRANSPORTE!$A$4:$C$99,3,0),"")</f>
        <v/>
      </c>
      <c r="Z5257" s="127" t="str">
        <f>IFERROR(VLOOKUP(V5257,TRANSPORTE!$A$4:$D$99,4,0),"")</f>
        <v/>
      </c>
      <c r="AA5257" s="127" t="str">
        <f>IFERROR(VLOOKUP(V5257,TRANSPORTE!$A$4:$E$99,5,0),"")</f>
        <v/>
      </c>
      <c r="AB5257" s="127" t="str">
        <f t="shared" si="588"/>
        <v/>
      </c>
      <c r="AC5257" s="127" t="str">
        <f t="shared" si="594"/>
        <v/>
      </c>
      <c r="AE5257" s="132" t="str">
        <f t="shared" si="592"/>
        <v/>
      </c>
      <c r="AH5257" s="127" t="str">
        <f t="shared" si="591"/>
        <v/>
      </c>
    </row>
    <row r="5258" spans="2:34" x14ac:dyDescent="0.3">
      <c r="B5258" s="127" t="str">
        <f t="shared" si="589"/>
        <v/>
      </c>
      <c r="C5258" s="127" t="str">
        <f t="shared" si="590"/>
        <v/>
      </c>
      <c r="E5258" s="159"/>
      <c r="F5258" s="148" t="str">
        <f>IFERROR(VLOOKUP(CONCATENATE(G5258,E5258),LOTES!$A$6:$D$1002,4,0),"")</f>
        <v/>
      </c>
      <c r="H5258" s="136" t="str">
        <f>IFERROR(VLOOKUP(CONCATENATE(G5258,E5258),LOTES!$A$6:$F$1000,6,0),"")</f>
        <v/>
      </c>
      <c r="I5258" s="132" t="str">
        <f t="shared" si="593"/>
        <v/>
      </c>
      <c r="R5258" s="132" t="str">
        <f>IFERROR(VLOOKUP(Q5258,PROVEEDORES!$A$2:$B$100,2,0),"")</f>
        <v/>
      </c>
      <c r="U5258" s="127" t="str">
        <f>IFERROR(VLOOKUP(V5258,TRANSPORTE!$A$4:$B$99,2,0),"")</f>
        <v/>
      </c>
      <c r="Y5258" s="127" t="str">
        <f>IFERROR(VLOOKUP(V5258,TRANSPORTE!$A$4:$C$99,3,0),"")</f>
        <v/>
      </c>
      <c r="Z5258" s="127" t="str">
        <f>IFERROR(VLOOKUP(V5258,TRANSPORTE!$A$4:$D$99,4,0),"")</f>
        <v/>
      </c>
      <c r="AA5258" s="127" t="str">
        <f>IFERROR(VLOOKUP(V5258,TRANSPORTE!$A$4:$E$99,5,0),"")</f>
        <v/>
      </c>
      <c r="AB5258" s="127" t="str">
        <f t="shared" si="588"/>
        <v/>
      </c>
      <c r="AC5258" s="127" t="str">
        <f t="shared" si="594"/>
        <v/>
      </c>
      <c r="AE5258" s="132" t="str">
        <f t="shared" si="592"/>
        <v/>
      </c>
      <c r="AH5258" s="127" t="str">
        <f t="shared" si="591"/>
        <v/>
      </c>
    </row>
    <row r="5259" spans="2:34" x14ac:dyDescent="0.3">
      <c r="B5259" s="127" t="str">
        <f t="shared" si="589"/>
        <v/>
      </c>
      <c r="C5259" s="127" t="str">
        <f t="shared" si="590"/>
        <v/>
      </c>
      <c r="E5259" s="159"/>
      <c r="F5259" s="148" t="str">
        <f>IFERROR(VLOOKUP(CONCATENATE(G5259,E5259),LOTES!$A$6:$D$1002,4,0),"")</f>
        <v/>
      </c>
      <c r="H5259" s="136" t="str">
        <f>IFERROR(VLOOKUP(CONCATENATE(G5259,E5259),LOTES!$A$6:$F$1000,6,0),"")</f>
        <v/>
      </c>
      <c r="I5259" s="132" t="str">
        <f t="shared" si="593"/>
        <v/>
      </c>
      <c r="R5259" s="132" t="str">
        <f>IFERROR(VLOOKUP(Q5259,PROVEEDORES!$A$2:$B$100,2,0),"")</f>
        <v/>
      </c>
      <c r="U5259" s="127" t="str">
        <f>IFERROR(VLOOKUP(V5259,TRANSPORTE!$A$4:$B$99,2,0),"")</f>
        <v/>
      </c>
      <c r="Y5259" s="127" t="str">
        <f>IFERROR(VLOOKUP(V5259,TRANSPORTE!$A$4:$C$99,3,0),"")</f>
        <v/>
      </c>
      <c r="Z5259" s="127" t="str">
        <f>IFERROR(VLOOKUP(V5259,TRANSPORTE!$A$4:$D$99,4,0),"")</f>
        <v/>
      </c>
      <c r="AA5259" s="127" t="str">
        <f>IFERROR(VLOOKUP(V5259,TRANSPORTE!$A$4:$E$99,5,0),"")</f>
        <v/>
      </c>
      <c r="AB5259" s="127" t="str">
        <f t="shared" ref="AB5259:AB5322" si="595">IF(N5259&lt;&gt;"",IF(A5259&lt;&gt;A5258,1,IF(N5259=N5258,AB5258,AB5258+1)),"")</f>
        <v/>
      </c>
      <c r="AC5259" s="127" t="str">
        <f t="shared" si="594"/>
        <v/>
      </c>
      <c r="AE5259" s="132" t="str">
        <f t="shared" si="592"/>
        <v/>
      </c>
      <c r="AH5259" s="127" t="str">
        <f t="shared" si="591"/>
        <v/>
      </c>
    </row>
    <row r="5260" spans="2:34" x14ac:dyDescent="0.3">
      <c r="B5260" s="127" t="str">
        <f t="shared" si="589"/>
        <v/>
      </c>
      <c r="C5260" s="127" t="str">
        <f t="shared" si="590"/>
        <v/>
      </c>
      <c r="E5260" s="159"/>
      <c r="F5260" s="148" t="str">
        <f>IFERROR(VLOOKUP(CONCATENATE(G5260,E5260),LOTES!$A$6:$D$1002,4,0),"")</f>
        <v/>
      </c>
      <c r="H5260" s="136" t="str">
        <f>IFERROR(VLOOKUP(CONCATENATE(G5260,E5260),LOTES!$A$6:$F$1000,6,0),"")</f>
        <v/>
      </c>
      <c r="I5260" s="132" t="str">
        <f t="shared" si="593"/>
        <v/>
      </c>
      <c r="R5260" s="132" t="str">
        <f>IFERROR(VLOOKUP(Q5260,PROVEEDORES!$A$2:$B$100,2,0),"")</f>
        <v/>
      </c>
      <c r="U5260" s="127" t="str">
        <f>IFERROR(VLOOKUP(V5260,TRANSPORTE!$A$4:$B$99,2,0),"")</f>
        <v/>
      </c>
      <c r="Y5260" s="127" t="str">
        <f>IFERROR(VLOOKUP(V5260,TRANSPORTE!$A$4:$C$99,3,0),"")</f>
        <v/>
      </c>
      <c r="Z5260" s="127" t="str">
        <f>IFERROR(VLOOKUP(V5260,TRANSPORTE!$A$4:$D$99,4,0),"")</f>
        <v/>
      </c>
      <c r="AA5260" s="127" t="str">
        <f>IFERROR(VLOOKUP(V5260,TRANSPORTE!$A$4:$E$99,5,0),"")</f>
        <v/>
      </c>
      <c r="AB5260" s="127" t="str">
        <f t="shared" si="595"/>
        <v/>
      </c>
      <c r="AC5260" s="127" t="str">
        <f t="shared" si="594"/>
        <v/>
      </c>
      <c r="AE5260" s="132" t="str">
        <f t="shared" si="592"/>
        <v/>
      </c>
      <c r="AH5260" s="127" t="str">
        <f t="shared" si="591"/>
        <v/>
      </c>
    </row>
    <row r="5261" spans="2:34" x14ac:dyDescent="0.3">
      <c r="B5261" s="127" t="str">
        <f t="shared" si="589"/>
        <v/>
      </c>
      <c r="C5261" s="127" t="str">
        <f t="shared" si="590"/>
        <v/>
      </c>
      <c r="E5261" s="159"/>
      <c r="F5261" s="148" t="str">
        <f>IFERROR(VLOOKUP(CONCATENATE(G5261,E5261),LOTES!$A$6:$D$1002,4,0),"")</f>
        <v/>
      </c>
      <c r="H5261" s="136" t="str">
        <f>IFERROR(VLOOKUP(CONCATENATE(G5261,E5261),LOTES!$A$6:$F$1000,6,0),"")</f>
        <v/>
      </c>
      <c r="I5261" s="132" t="str">
        <f t="shared" si="593"/>
        <v/>
      </c>
      <c r="R5261" s="132" t="str">
        <f>IFERROR(VLOOKUP(Q5261,PROVEEDORES!$A$2:$B$100,2,0),"")</f>
        <v/>
      </c>
      <c r="U5261" s="127" t="str">
        <f>IFERROR(VLOOKUP(V5261,TRANSPORTE!$A$4:$B$99,2,0),"")</f>
        <v/>
      </c>
      <c r="Y5261" s="127" t="str">
        <f>IFERROR(VLOOKUP(V5261,TRANSPORTE!$A$4:$C$99,3,0),"")</f>
        <v/>
      </c>
      <c r="Z5261" s="127" t="str">
        <f>IFERROR(VLOOKUP(V5261,TRANSPORTE!$A$4:$D$99,4,0),"")</f>
        <v/>
      </c>
      <c r="AA5261" s="127" t="str">
        <f>IFERROR(VLOOKUP(V5261,TRANSPORTE!$A$4:$E$99,5,0),"")</f>
        <v/>
      </c>
      <c r="AB5261" s="127" t="str">
        <f t="shared" si="595"/>
        <v/>
      </c>
      <c r="AC5261" s="127" t="str">
        <f t="shared" si="594"/>
        <v/>
      </c>
      <c r="AE5261" s="132" t="str">
        <f t="shared" si="592"/>
        <v/>
      </c>
      <c r="AH5261" s="127" t="str">
        <f t="shared" si="591"/>
        <v/>
      </c>
    </row>
    <row r="5262" spans="2:34" x14ac:dyDescent="0.3">
      <c r="B5262" s="127" t="str">
        <f t="shared" si="589"/>
        <v/>
      </c>
      <c r="C5262" s="127" t="str">
        <f t="shared" si="590"/>
        <v/>
      </c>
      <c r="E5262" s="159"/>
      <c r="F5262" s="148" t="str">
        <f>IFERROR(VLOOKUP(CONCATENATE(G5262,E5262),LOTES!$A$6:$D$1002,4,0),"")</f>
        <v/>
      </c>
      <c r="H5262" s="136" t="str">
        <f>IFERROR(VLOOKUP(CONCATENATE(G5262,E5262),LOTES!$A$6:$F$1000,6,0),"")</f>
        <v/>
      </c>
      <c r="I5262" s="132" t="str">
        <f t="shared" si="593"/>
        <v/>
      </c>
      <c r="R5262" s="132" t="str">
        <f>IFERROR(VLOOKUP(Q5262,PROVEEDORES!$A$2:$B$100,2,0),"")</f>
        <v/>
      </c>
      <c r="U5262" s="127" t="str">
        <f>IFERROR(VLOOKUP(V5262,TRANSPORTE!$A$4:$B$99,2,0),"")</f>
        <v/>
      </c>
      <c r="Y5262" s="127" t="str">
        <f>IFERROR(VLOOKUP(V5262,TRANSPORTE!$A$4:$C$99,3,0),"")</f>
        <v/>
      </c>
      <c r="Z5262" s="127" t="str">
        <f>IFERROR(VLOOKUP(V5262,TRANSPORTE!$A$4:$D$99,4,0),"")</f>
        <v/>
      </c>
      <c r="AA5262" s="127" t="str">
        <f>IFERROR(VLOOKUP(V5262,TRANSPORTE!$A$4:$E$99,5,0),"")</f>
        <v/>
      </c>
      <c r="AB5262" s="127" t="str">
        <f t="shared" si="595"/>
        <v/>
      </c>
      <c r="AC5262" s="127" t="str">
        <f t="shared" si="594"/>
        <v/>
      </c>
      <c r="AE5262" s="132" t="str">
        <f t="shared" si="592"/>
        <v/>
      </c>
      <c r="AH5262" s="127" t="str">
        <f t="shared" si="591"/>
        <v/>
      </c>
    </row>
    <row r="5263" spans="2:34" x14ac:dyDescent="0.3">
      <c r="B5263" s="127" t="str">
        <f t="shared" si="589"/>
        <v/>
      </c>
      <c r="C5263" s="127" t="str">
        <f t="shared" si="590"/>
        <v/>
      </c>
      <c r="E5263" s="159"/>
      <c r="F5263" s="148" t="str">
        <f>IFERROR(VLOOKUP(CONCATENATE(G5263,E5263),LOTES!$A$6:$D$1002,4,0),"")</f>
        <v/>
      </c>
      <c r="H5263" s="136" t="str">
        <f>IFERROR(VLOOKUP(CONCATENATE(G5263,E5263),LOTES!$A$6:$F$1000,6,0),"")</f>
        <v/>
      </c>
      <c r="I5263" s="132" t="str">
        <f t="shared" si="593"/>
        <v/>
      </c>
      <c r="R5263" s="132" t="str">
        <f>IFERROR(VLOOKUP(Q5263,PROVEEDORES!$A$2:$B$100,2,0),"")</f>
        <v/>
      </c>
      <c r="U5263" s="127" t="str">
        <f>IFERROR(VLOOKUP(V5263,TRANSPORTE!$A$4:$B$99,2,0),"")</f>
        <v/>
      </c>
      <c r="Y5263" s="127" t="str">
        <f>IFERROR(VLOOKUP(V5263,TRANSPORTE!$A$4:$C$99,3,0),"")</f>
        <v/>
      </c>
      <c r="Z5263" s="127" t="str">
        <f>IFERROR(VLOOKUP(V5263,TRANSPORTE!$A$4:$D$99,4,0),"")</f>
        <v/>
      </c>
      <c r="AA5263" s="127" t="str">
        <f>IFERROR(VLOOKUP(V5263,TRANSPORTE!$A$4:$E$99,5,0),"")</f>
        <v/>
      </c>
      <c r="AB5263" s="127" t="str">
        <f t="shared" si="595"/>
        <v/>
      </c>
      <c r="AC5263" s="127" t="str">
        <f t="shared" si="594"/>
        <v/>
      </c>
      <c r="AE5263" s="132" t="str">
        <f t="shared" si="592"/>
        <v/>
      </c>
      <c r="AH5263" s="127" t="str">
        <f t="shared" si="591"/>
        <v/>
      </c>
    </row>
    <row r="5264" spans="2:34" x14ac:dyDescent="0.3">
      <c r="B5264" s="127" t="str">
        <f t="shared" si="589"/>
        <v/>
      </c>
      <c r="C5264" s="127" t="str">
        <f t="shared" si="590"/>
        <v/>
      </c>
      <c r="E5264" s="159"/>
      <c r="F5264" s="148" t="str">
        <f>IFERROR(VLOOKUP(CONCATENATE(G5264,E5264),LOTES!$A$6:$D$1002,4,0),"")</f>
        <v/>
      </c>
      <c r="H5264" s="136" t="str">
        <f>IFERROR(VLOOKUP(CONCATENATE(G5264,E5264),LOTES!$A$6:$F$1000,6,0),"")</f>
        <v/>
      </c>
      <c r="I5264" s="132" t="str">
        <f t="shared" si="593"/>
        <v/>
      </c>
      <c r="R5264" s="132" t="str">
        <f>IFERROR(VLOOKUP(Q5264,PROVEEDORES!$A$2:$B$100,2,0),"")</f>
        <v/>
      </c>
      <c r="U5264" s="127" t="str">
        <f>IFERROR(VLOOKUP(V5264,TRANSPORTE!$A$4:$B$99,2,0),"")</f>
        <v/>
      </c>
      <c r="Y5264" s="127" t="str">
        <f>IFERROR(VLOOKUP(V5264,TRANSPORTE!$A$4:$C$99,3,0),"")</f>
        <v/>
      </c>
      <c r="Z5264" s="127" t="str">
        <f>IFERROR(VLOOKUP(V5264,TRANSPORTE!$A$4:$D$99,4,0),"")</f>
        <v/>
      </c>
      <c r="AA5264" s="127" t="str">
        <f>IFERROR(VLOOKUP(V5264,TRANSPORTE!$A$4:$E$99,5,0),"")</f>
        <v/>
      </c>
      <c r="AB5264" s="127" t="str">
        <f t="shared" si="595"/>
        <v/>
      </c>
      <c r="AC5264" s="127" t="str">
        <f t="shared" si="594"/>
        <v/>
      </c>
      <c r="AE5264" s="132" t="str">
        <f t="shared" si="592"/>
        <v/>
      </c>
      <c r="AH5264" s="127" t="str">
        <f t="shared" si="591"/>
        <v/>
      </c>
    </row>
    <row r="5265" spans="2:34" x14ac:dyDescent="0.3">
      <c r="B5265" s="127" t="str">
        <f t="shared" si="589"/>
        <v/>
      </c>
      <c r="C5265" s="127" t="str">
        <f t="shared" si="590"/>
        <v/>
      </c>
      <c r="E5265" s="159"/>
      <c r="F5265" s="148" t="str">
        <f>IFERROR(VLOOKUP(CONCATENATE(G5265,E5265),LOTES!$A$6:$D$1002,4,0),"")</f>
        <v/>
      </c>
      <c r="H5265" s="136" t="str">
        <f>IFERROR(VLOOKUP(CONCATENATE(G5265,E5265),LOTES!$A$6:$F$1000,6,0),"")</f>
        <v/>
      </c>
      <c r="I5265" s="132" t="str">
        <f t="shared" si="593"/>
        <v/>
      </c>
      <c r="R5265" s="132" t="str">
        <f>IFERROR(VLOOKUP(Q5265,PROVEEDORES!$A$2:$B$100,2,0),"")</f>
        <v/>
      </c>
      <c r="U5265" s="127" t="str">
        <f>IFERROR(VLOOKUP(V5265,TRANSPORTE!$A$4:$B$99,2,0),"")</f>
        <v/>
      </c>
      <c r="Y5265" s="127" t="str">
        <f>IFERROR(VLOOKUP(V5265,TRANSPORTE!$A$4:$C$99,3,0),"")</f>
        <v/>
      </c>
      <c r="Z5265" s="127" t="str">
        <f>IFERROR(VLOOKUP(V5265,TRANSPORTE!$A$4:$D$99,4,0),"")</f>
        <v/>
      </c>
      <c r="AA5265" s="127" t="str">
        <f>IFERROR(VLOOKUP(V5265,TRANSPORTE!$A$4:$E$99,5,0),"")</f>
        <v/>
      </c>
      <c r="AB5265" s="127" t="str">
        <f t="shared" si="595"/>
        <v/>
      </c>
      <c r="AC5265" s="127" t="str">
        <f t="shared" si="594"/>
        <v/>
      </c>
      <c r="AE5265" s="132" t="str">
        <f t="shared" si="592"/>
        <v/>
      </c>
      <c r="AH5265" s="127" t="str">
        <f t="shared" si="591"/>
        <v/>
      </c>
    </row>
    <row r="5266" spans="2:34" x14ac:dyDescent="0.3">
      <c r="B5266" s="127" t="str">
        <f t="shared" si="589"/>
        <v/>
      </c>
      <c r="C5266" s="127" t="str">
        <f t="shared" si="590"/>
        <v/>
      </c>
      <c r="E5266" s="159"/>
      <c r="F5266" s="148" t="str">
        <f>IFERROR(VLOOKUP(CONCATENATE(G5266,E5266),LOTES!$A$6:$D$1002,4,0),"")</f>
        <v/>
      </c>
      <c r="H5266" s="136" t="str">
        <f>IFERROR(VLOOKUP(CONCATENATE(G5266,E5266),LOTES!$A$6:$F$1000,6,0),"")</f>
        <v/>
      </c>
      <c r="I5266" s="132" t="str">
        <f t="shared" si="593"/>
        <v/>
      </c>
      <c r="R5266" s="132" t="str">
        <f>IFERROR(VLOOKUP(Q5266,PROVEEDORES!$A$2:$B$100,2,0),"")</f>
        <v/>
      </c>
      <c r="U5266" s="127" t="str">
        <f>IFERROR(VLOOKUP(V5266,TRANSPORTE!$A$4:$B$99,2,0),"")</f>
        <v/>
      </c>
      <c r="Y5266" s="127" t="str">
        <f>IFERROR(VLOOKUP(V5266,TRANSPORTE!$A$4:$C$99,3,0),"")</f>
        <v/>
      </c>
      <c r="Z5266" s="127" t="str">
        <f>IFERROR(VLOOKUP(V5266,TRANSPORTE!$A$4:$D$99,4,0),"")</f>
        <v/>
      </c>
      <c r="AA5266" s="127" t="str">
        <f>IFERROR(VLOOKUP(V5266,TRANSPORTE!$A$4:$E$99,5,0),"")</f>
        <v/>
      </c>
      <c r="AB5266" s="127" t="str">
        <f t="shared" si="595"/>
        <v/>
      </c>
      <c r="AC5266" s="127" t="str">
        <f t="shared" si="594"/>
        <v/>
      </c>
      <c r="AE5266" s="132" t="str">
        <f t="shared" si="592"/>
        <v/>
      </c>
      <c r="AH5266" s="127" t="str">
        <f t="shared" si="591"/>
        <v/>
      </c>
    </row>
    <row r="5267" spans="2:34" x14ac:dyDescent="0.3">
      <c r="B5267" s="127" t="str">
        <f t="shared" si="589"/>
        <v/>
      </c>
      <c r="C5267" s="127" t="str">
        <f t="shared" si="590"/>
        <v/>
      </c>
      <c r="E5267" s="159"/>
      <c r="F5267" s="148" t="str">
        <f>IFERROR(VLOOKUP(CONCATENATE(G5267,E5267),LOTES!$A$6:$D$1002,4,0),"")</f>
        <v/>
      </c>
      <c r="H5267" s="136" t="str">
        <f>IFERROR(VLOOKUP(CONCATENATE(G5267,E5267),LOTES!$A$6:$F$1000,6,0),"")</f>
        <v/>
      </c>
      <c r="I5267" s="132" t="str">
        <f t="shared" si="593"/>
        <v/>
      </c>
      <c r="R5267" s="132" t="str">
        <f>IFERROR(VLOOKUP(Q5267,PROVEEDORES!$A$2:$B$100,2,0),"")</f>
        <v/>
      </c>
      <c r="U5267" s="127" t="str">
        <f>IFERROR(VLOOKUP(V5267,TRANSPORTE!$A$4:$B$99,2,0),"")</f>
        <v/>
      </c>
      <c r="Y5267" s="127" t="str">
        <f>IFERROR(VLOOKUP(V5267,TRANSPORTE!$A$4:$C$99,3,0),"")</f>
        <v/>
      </c>
      <c r="Z5267" s="127" t="str">
        <f>IFERROR(VLOOKUP(V5267,TRANSPORTE!$A$4:$D$99,4,0),"")</f>
        <v/>
      </c>
      <c r="AA5267" s="127" t="str">
        <f>IFERROR(VLOOKUP(V5267,TRANSPORTE!$A$4:$E$99,5,0),"")</f>
        <v/>
      </c>
      <c r="AB5267" s="127" t="str">
        <f t="shared" si="595"/>
        <v/>
      </c>
      <c r="AC5267" s="127" t="str">
        <f t="shared" si="594"/>
        <v/>
      </c>
      <c r="AE5267" s="132" t="str">
        <f t="shared" si="592"/>
        <v/>
      </c>
      <c r="AH5267" s="127" t="str">
        <f t="shared" si="591"/>
        <v/>
      </c>
    </row>
    <row r="5268" spans="2:34" x14ac:dyDescent="0.3">
      <c r="B5268" s="127" t="str">
        <f t="shared" si="589"/>
        <v/>
      </c>
      <c r="C5268" s="127" t="str">
        <f t="shared" si="590"/>
        <v/>
      </c>
      <c r="E5268" s="159"/>
      <c r="F5268" s="148" t="str">
        <f>IFERROR(VLOOKUP(CONCATENATE(G5268,E5268),LOTES!$A$6:$D$1002,4,0),"")</f>
        <v/>
      </c>
      <c r="H5268" s="136" t="str">
        <f>IFERROR(VLOOKUP(CONCATENATE(G5268,E5268),LOTES!$A$6:$F$1000,6,0),"")</f>
        <v/>
      </c>
      <c r="I5268" s="132" t="str">
        <f t="shared" si="593"/>
        <v/>
      </c>
      <c r="R5268" s="132" t="str">
        <f>IFERROR(VLOOKUP(Q5268,PROVEEDORES!$A$2:$B$100,2,0),"")</f>
        <v/>
      </c>
      <c r="U5268" s="127" t="str">
        <f>IFERROR(VLOOKUP(V5268,TRANSPORTE!$A$4:$B$99,2,0),"")</f>
        <v/>
      </c>
      <c r="Y5268" s="127" t="str">
        <f>IFERROR(VLOOKUP(V5268,TRANSPORTE!$A$4:$C$99,3,0),"")</f>
        <v/>
      </c>
      <c r="Z5268" s="127" t="str">
        <f>IFERROR(VLOOKUP(V5268,TRANSPORTE!$A$4:$D$99,4,0),"")</f>
        <v/>
      </c>
      <c r="AA5268" s="127" t="str">
        <f>IFERROR(VLOOKUP(V5268,TRANSPORTE!$A$4:$E$99,5,0),"")</f>
        <v/>
      </c>
      <c r="AB5268" s="127" t="str">
        <f t="shared" si="595"/>
        <v/>
      </c>
      <c r="AC5268" s="127" t="str">
        <f t="shared" si="594"/>
        <v/>
      </c>
      <c r="AE5268" s="132" t="str">
        <f t="shared" si="592"/>
        <v/>
      </c>
      <c r="AH5268" s="127" t="str">
        <f t="shared" si="591"/>
        <v/>
      </c>
    </row>
    <row r="5269" spans="2:34" x14ac:dyDescent="0.3">
      <c r="B5269" s="127" t="str">
        <f t="shared" si="589"/>
        <v/>
      </c>
      <c r="C5269" s="127" t="str">
        <f t="shared" si="590"/>
        <v/>
      </c>
      <c r="E5269" s="159"/>
      <c r="F5269" s="148" t="str">
        <f>IFERROR(VLOOKUP(CONCATENATE(G5269,E5269),LOTES!$A$6:$D$1002,4,0),"")</f>
        <v/>
      </c>
      <c r="H5269" s="136" t="str">
        <f>IFERROR(VLOOKUP(CONCATENATE(G5269,E5269),LOTES!$A$6:$F$1000,6,0),"")</f>
        <v/>
      </c>
      <c r="I5269" s="132" t="str">
        <f t="shared" si="593"/>
        <v/>
      </c>
      <c r="R5269" s="132" t="str">
        <f>IFERROR(VLOOKUP(Q5269,PROVEEDORES!$A$2:$B$100,2,0),"")</f>
        <v/>
      </c>
      <c r="U5269" s="127" t="str">
        <f>IFERROR(VLOOKUP(V5269,TRANSPORTE!$A$4:$B$99,2,0),"")</f>
        <v/>
      </c>
      <c r="Y5269" s="127" t="str">
        <f>IFERROR(VLOOKUP(V5269,TRANSPORTE!$A$4:$C$99,3,0),"")</f>
        <v/>
      </c>
      <c r="Z5269" s="127" t="str">
        <f>IFERROR(VLOOKUP(V5269,TRANSPORTE!$A$4:$D$99,4,0),"")</f>
        <v/>
      </c>
      <c r="AA5269" s="127" t="str">
        <f>IFERROR(VLOOKUP(V5269,TRANSPORTE!$A$4:$E$99,5,0),"")</f>
        <v/>
      </c>
      <c r="AB5269" s="127" t="str">
        <f t="shared" si="595"/>
        <v/>
      </c>
      <c r="AC5269" s="127" t="str">
        <f t="shared" si="594"/>
        <v/>
      </c>
      <c r="AE5269" s="132" t="str">
        <f t="shared" si="592"/>
        <v/>
      </c>
      <c r="AH5269" s="127" t="str">
        <f t="shared" si="591"/>
        <v/>
      </c>
    </row>
    <row r="5270" spans="2:34" x14ac:dyDescent="0.3">
      <c r="B5270" s="127" t="str">
        <f t="shared" si="589"/>
        <v/>
      </c>
      <c r="C5270" s="127" t="str">
        <f t="shared" si="590"/>
        <v/>
      </c>
      <c r="E5270" s="159"/>
      <c r="F5270" s="148" t="str">
        <f>IFERROR(VLOOKUP(CONCATENATE(G5270,E5270),LOTES!$A$6:$D$1002,4,0),"")</f>
        <v/>
      </c>
      <c r="H5270" s="136" t="str">
        <f>IFERROR(VLOOKUP(CONCATENATE(G5270,E5270),LOTES!$A$6:$F$1000,6,0),"")</f>
        <v/>
      </c>
      <c r="I5270" s="132" t="str">
        <f t="shared" si="593"/>
        <v/>
      </c>
      <c r="R5270" s="132" t="str">
        <f>IFERROR(VLOOKUP(Q5270,PROVEEDORES!$A$2:$B$100,2,0),"")</f>
        <v/>
      </c>
      <c r="U5270" s="127" t="str">
        <f>IFERROR(VLOOKUP(V5270,TRANSPORTE!$A$4:$B$99,2,0),"")</f>
        <v/>
      </c>
      <c r="Y5270" s="127" t="str">
        <f>IFERROR(VLOOKUP(V5270,TRANSPORTE!$A$4:$C$99,3,0),"")</f>
        <v/>
      </c>
      <c r="Z5270" s="127" t="str">
        <f>IFERROR(VLOOKUP(V5270,TRANSPORTE!$A$4:$D$99,4,0),"")</f>
        <v/>
      </c>
      <c r="AA5270" s="127" t="str">
        <f>IFERROR(VLOOKUP(V5270,TRANSPORTE!$A$4:$E$99,5,0),"")</f>
        <v/>
      </c>
      <c r="AB5270" s="127" t="str">
        <f t="shared" si="595"/>
        <v/>
      </c>
      <c r="AC5270" s="127" t="str">
        <f t="shared" si="594"/>
        <v/>
      </c>
      <c r="AE5270" s="132" t="str">
        <f t="shared" si="592"/>
        <v/>
      </c>
      <c r="AH5270" s="127" t="str">
        <f t="shared" si="591"/>
        <v/>
      </c>
    </row>
    <row r="5271" spans="2:34" x14ac:dyDescent="0.3">
      <c r="B5271" s="127" t="str">
        <f t="shared" si="589"/>
        <v/>
      </c>
      <c r="C5271" s="127" t="str">
        <f t="shared" si="590"/>
        <v/>
      </c>
      <c r="E5271" s="159"/>
      <c r="F5271" s="148" t="str">
        <f>IFERROR(VLOOKUP(CONCATENATE(G5271,E5271),LOTES!$A$6:$D$1002,4,0),"")</f>
        <v/>
      </c>
      <c r="H5271" s="136" t="str">
        <f>IFERROR(VLOOKUP(CONCATENATE(G5271,E5271),LOTES!$A$6:$F$1000,6,0),"")</f>
        <v/>
      </c>
      <c r="I5271" s="132" t="str">
        <f t="shared" si="593"/>
        <v/>
      </c>
      <c r="R5271" s="132" t="str">
        <f>IFERROR(VLOOKUP(Q5271,PROVEEDORES!$A$2:$B$100,2,0),"")</f>
        <v/>
      </c>
      <c r="U5271" s="127" t="str">
        <f>IFERROR(VLOOKUP(V5271,TRANSPORTE!$A$4:$B$99,2,0),"")</f>
        <v/>
      </c>
      <c r="Y5271" s="127" t="str">
        <f>IFERROR(VLOOKUP(V5271,TRANSPORTE!$A$4:$C$99,3,0),"")</f>
        <v/>
      </c>
      <c r="Z5271" s="127" t="str">
        <f>IFERROR(VLOOKUP(V5271,TRANSPORTE!$A$4:$D$99,4,0),"")</f>
        <v/>
      </c>
      <c r="AA5271" s="127" t="str">
        <f>IFERROR(VLOOKUP(V5271,TRANSPORTE!$A$4:$E$99,5,0),"")</f>
        <v/>
      </c>
      <c r="AB5271" s="127" t="str">
        <f t="shared" si="595"/>
        <v/>
      </c>
      <c r="AC5271" s="127" t="str">
        <f t="shared" si="594"/>
        <v/>
      </c>
      <c r="AE5271" s="132" t="str">
        <f t="shared" si="592"/>
        <v/>
      </c>
      <c r="AH5271" s="127" t="str">
        <f t="shared" si="591"/>
        <v/>
      </c>
    </row>
    <row r="5272" spans="2:34" x14ac:dyDescent="0.3">
      <c r="B5272" s="127" t="str">
        <f t="shared" si="589"/>
        <v/>
      </c>
      <c r="C5272" s="127" t="str">
        <f t="shared" si="590"/>
        <v/>
      </c>
      <c r="E5272" s="159"/>
      <c r="F5272" s="148" t="str">
        <f>IFERROR(VLOOKUP(CONCATENATE(G5272,E5272),LOTES!$A$6:$D$1002,4,0),"")</f>
        <v/>
      </c>
      <c r="H5272" s="136" t="str">
        <f>IFERROR(VLOOKUP(CONCATENATE(G5272,E5272),LOTES!$A$6:$F$1000,6,0),"")</f>
        <v/>
      </c>
      <c r="I5272" s="132" t="str">
        <f t="shared" si="593"/>
        <v/>
      </c>
      <c r="R5272" s="132" t="str">
        <f>IFERROR(VLOOKUP(Q5272,PROVEEDORES!$A$2:$B$100,2,0),"")</f>
        <v/>
      </c>
      <c r="U5272" s="127" t="str">
        <f>IFERROR(VLOOKUP(V5272,TRANSPORTE!$A$4:$B$99,2,0),"")</f>
        <v/>
      </c>
      <c r="Y5272" s="127" t="str">
        <f>IFERROR(VLOOKUP(V5272,TRANSPORTE!$A$4:$C$99,3,0),"")</f>
        <v/>
      </c>
      <c r="Z5272" s="127" t="str">
        <f>IFERROR(VLOOKUP(V5272,TRANSPORTE!$A$4:$D$99,4,0),"")</f>
        <v/>
      </c>
      <c r="AA5272" s="127" t="str">
        <f>IFERROR(VLOOKUP(V5272,TRANSPORTE!$A$4:$E$99,5,0),"")</f>
        <v/>
      </c>
      <c r="AB5272" s="127" t="str">
        <f t="shared" si="595"/>
        <v/>
      </c>
      <c r="AC5272" s="127" t="str">
        <f t="shared" si="594"/>
        <v/>
      </c>
      <c r="AE5272" s="132" t="str">
        <f t="shared" si="592"/>
        <v/>
      </c>
      <c r="AH5272" s="127" t="str">
        <f t="shared" si="591"/>
        <v/>
      </c>
    </row>
    <row r="5273" spans="2:34" x14ac:dyDescent="0.3">
      <c r="B5273" s="127" t="str">
        <f t="shared" si="589"/>
        <v/>
      </c>
      <c r="C5273" s="127" t="str">
        <f t="shared" si="590"/>
        <v/>
      </c>
      <c r="E5273" s="159"/>
      <c r="F5273" s="148" t="str">
        <f>IFERROR(VLOOKUP(CONCATENATE(G5273,E5273),LOTES!$A$6:$D$1002,4,0),"")</f>
        <v/>
      </c>
      <c r="H5273" s="136" t="str">
        <f>IFERROR(VLOOKUP(CONCATENATE(G5273,E5273),LOTES!$A$6:$F$1000,6,0),"")</f>
        <v/>
      </c>
      <c r="I5273" s="132" t="str">
        <f t="shared" si="593"/>
        <v/>
      </c>
      <c r="R5273" s="132" t="str">
        <f>IFERROR(VLOOKUP(Q5273,PROVEEDORES!$A$2:$B$100,2,0),"")</f>
        <v/>
      </c>
      <c r="U5273" s="127" t="str">
        <f>IFERROR(VLOOKUP(V5273,TRANSPORTE!$A$4:$B$99,2,0),"")</f>
        <v/>
      </c>
      <c r="Y5273" s="127" t="str">
        <f>IFERROR(VLOOKUP(V5273,TRANSPORTE!$A$4:$C$99,3,0),"")</f>
        <v/>
      </c>
      <c r="Z5273" s="127" t="str">
        <f>IFERROR(VLOOKUP(V5273,TRANSPORTE!$A$4:$D$99,4,0),"")</f>
        <v/>
      </c>
      <c r="AA5273" s="127" t="str">
        <f>IFERROR(VLOOKUP(V5273,TRANSPORTE!$A$4:$E$99,5,0),"")</f>
        <v/>
      </c>
      <c r="AB5273" s="127" t="str">
        <f t="shared" si="595"/>
        <v/>
      </c>
      <c r="AC5273" s="127" t="str">
        <f t="shared" si="594"/>
        <v/>
      </c>
      <c r="AE5273" s="132" t="str">
        <f t="shared" si="592"/>
        <v/>
      </c>
      <c r="AH5273" s="127" t="str">
        <f t="shared" si="591"/>
        <v/>
      </c>
    </row>
    <row r="5274" spans="2:34" x14ac:dyDescent="0.3">
      <c r="B5274" s="127" t="str">
        <f t="shared" si="589"/>
        <v/>
      </c>
      <c r="C5274" s="127" t="str">
        <f t="shared" si="590"/>
        <v/>
      </c>
      <c r="E5274" s="159"/>
      <c r="F5274" s="148" t="str">
        <f>IFERROR(VLOOKUP(CONCATENATE(G5274,E5274),LOTES!$A$6:$D$1002,4,0),"")</f>
        <v/>
      </c>
      <c r="H5274" s="136" t="str">
        <f>IFERROR(VLOOKUP(CONCATENATE(G5274,E5274),LOTES!$A$6:$F$1000,6,0),"")</f>
        <v/>
      </c>
      <c r="I5274" s="132" t="str">
        <f t="shared" si="593"/>
        <v/>
      </c>
      <c r="R5274" s="132" t="str">
        <f>IFERROR(VLOOKUP(Q5274,PROVEEDORES!$A$2:$B$100,2,0),"")</f>
        <v/>
      </c>
      <c r="U5274" s="127" t="str">
        <f>IFERROR(VLOOKUP(V5274,TRANSPORTE!$A$4:$B$99,2,0),"")</f>
        <v/>
      </c>
      <c r="Y5274" s="127" t="str">
        <f>IFERROR(VLOOKUP(V5274,TRANSPORTE!$A$4:$C$99,3,0),"")</f>
        <v/>
      </c>
      <c r="Z5274" s="127" t="str">
        <f>IFERROR(VLOOKUP(V5274,TRANSPORTE!$A$4:$D$99,4,0),"")</f>
        <v/>
      </c>
      <c r="AA5274" s="127" t="str">
        <f>IFERROR(VLOOKUP(V5274,TRANSPORTE!$A$4:$E$99,5,0),"")</f>
        <v/>
      </c>
      <c r="AB5274" s="127" t="str">
        <f t="shared" si="595"/>
        <v/>
      </c>
      <c r="AC5274" s="127" t="str">
        <f t="shared" si="594"/>
        <v/>
      </c>
      <c r="AE5274" s="132" t="str">
        <f t="shared" si="592"/>
        <v/>
      </c>
      <c r="AH5274" s="127" t="str">
        <f t="shared" si="591"/>
        <v/>
      </c>
    </row>
    <row r="5275" spans="2:34" x14ac:dyDescent="0.3">
      <c r="B5275" s="127" t="str">
        <f t="shared" si="589"/>
        <v/>
      </c>
      <c r="C5275" s="127" t="str">
        <f t="shared" si="590"/>
        <v/>
      </c>
      <c r="E5275" s="159"/>
      <c r="F5275" s="148" t="str">
        <f>IFERROR(VLOOKUP(CONCATENATE(G5275,E5275),LOTES!$A$6:$D$1002,4,0),"")</f>
        <v/>
      </c>
      <c r="H5275" s="136" t="str">
        <f>IFERROR(VLOOKUP(CONCATENATE(G5275,E5275),LOTES!$A$6:$F$1000,6,0),"")</f>
        <v/>
      </c>
      <c r="I5275" s="132" t="str">
        <f t="shared" si="593"/>
        <v/>
      </c>
      <c r="R5275" s="132" t="str">
        <f>IFERROR(VLOOKUP(Q5275,PROVEEDORES!$A$2:$B$100,2,0),"")</f>
        <v/>
      </c>
      <c r="U5275" s="127" t="str">
        <f>IFERROR(VLOOKUP(V5275,TRANSPORTE!$A$4:$B$99,2,0),"")</f>
        <v/>
      </c>
      <c r="Y5275" s="127" t="str">
        <f>IFERROR(VLOOKUP(V5275,TRANSPORTE!$A$4:$C$99,3,0),"")</f>
        <v/>
      </c>
      <c r="Z5275" s="127" t="str">
        <f>IFERROR(VLOOKUP(V5275,TRANSPORTE!$A$4:$D$99,4,0),"")</f>
        <v/>
      </c>
      <c r="AA5275" s="127" t="str">
        <f>IFERROR(VLOOKUP(V5275,TRANSPORTE!$A$4:$E$99,5,0),"")</f>
        <v/>
      </c>
      <c r="AB5275" s="127" t="str">
        <f t="shared" si="595"/>
        <v/>
      </c>
      <c r="AC5275" s="127" t="str">
        <f t="shared" si="594"/>
        <v/>
      </c>
      <c r="AE5275" s="132" t="str">
        <f t="shared" si="592"/>
        <v/>
      </c>
      <c r="AH5275" s="127" t="str">
        <f t="shared" si="591"/>
        <v/>
      </c>
    </row>
    <row r="5276" spans="2:34" x14ac:dyDescent="0.3">
      <c r="B5276" s="127" t="str">
        <f t="shared" si="589"/>
        <v/>
      </c>
      <c r="C5276" s="127" t="str">
        <f t="shared" si="590"/>
        <v/>
      </c>
      <c r="E5276" s="159"/>
      <c r="F5276" s="148" t="str">
        <f>IFERROR(VLOOKUP(CONCATENATE(G5276,E5276),LOTES!$A$6:$D$1002,4,0),"")</f>
        <v/>
      </c>
      <c r="H5276" s="136" t="str">
        <f>IFERROR(VLOOKUP(CONCATENATE(G5276,E5276),LOTES!$A$6:$F$1000,6,0),"")</f>
        <v/>
      </c>
      <c r="I5276" s="132" t="str">
        <f t="shared" si="593"/>
        <v/>
      </c>
      <c r="R5276" s="132" t="str">
        <f>IFERROR(VLOOKUP(Q5276,PROVEEDORES!$A$2:$B$100,2,0),"")</f>
        <v/>
      </c>
      <c r="U5276" s="127" t="str">
        <f>IFERROR(VLOOKUP(V5276,TRANSPORTE!$A$4:$B$99,2,0),"")</f>
        <v/>
      </c>
      <c r="Y5276" s="127" t="str">
        <f>IFERROR(VLOOKUP(V5276,TRANSPORTE!$A$4:$C$99,3,0),"")</f>
        <v/>
      </c>
      <c r="Z5276" s="127" t="str">
        <f>IFERROR(VLOOKUP(V5276,TRANSPORTE!$A$4:$D$99,4,0),"")</f>
        <v/>
      </c>
      <c r="AA5276" s="127" t="str">
        <f>IFERROR(VLOOKUP(V5276,TRANSPORTE!$A$4:$E$99,5,0),"")</f>
        <v/>
      </c>
      <c r="AB5276" s="127" t="str">
        <f t="shared" si="595"/>
        <v/>
      </c>
      <c r="AC5276" s="127" t="str">
        <f t="shared" si="594"/>
        <v/>
      </c>
      <c r="AE5276" s="132" t="str">
        <f t="shared" si="592"/>
        <v/>
      </c>
      <c r="AH5276" s="127" t="str">
        <f t="shared" si="591"/>
        <v/>
      </c>
    </row>
    <row r="5277" spans="2:34" x14ac:dyDescent="0.3">
      <c r="B5277" s="127" t="str">
        <f t="shared" si="589"/>
        <v/>
      </c>
      <c r="C5277" s="127" t="str">
        <f t="shared" si="590"/>
        <v/>
      </c>
      <c r="E5277" s="159"/>
      <c r="F5277" s="148" t="str">
        <f>IFERROR(VLOOKUP(CONCATENATE(G5277,E5277),LOTES!$A$6:$D$1002,4,0),"")</f>
        <v/>
      </c>
      <c r="H5277" s="136" t="str">
        <f>IFERROR(VLOOKUP(CONCATENATE(G5277,E5277),LOTES!$A$6:$F$1000,6,0),"")</f>
        <v/>
      </c>
      <c r="I5277" s="132" t="str">
        <f t="shared" si="593"/>
        <v/>
      </c>
      <c r="R5277" s="132" t="str">
        <f>IFERROR(VLOOKUP(Q5277,PROVEEDORES!$A$2:$B$100,2,0),"")</f>
        <v/>
      </c>
      <c r="U5277" s="127" t="str">
        <f>IFERROR(VLOOKUP(V5277,TRANSPORTE!$A$4:$B$99,2,0),"")</f>
        <v/>
      </c>
      <c r="Y5277" s="127" t="str">
        <f>IFERROR(VLOOKUP(V5277,TRANSPORTE!$A$4:$C$99,3,0),"")</f>
        <v/>
      </c>
      <c r="Z5277" s="127" t="str">
        <f>IFERROR(VLOOKUP(V5277,TRANSPORTE!$A$4:$D$99,4,0),"")</f>
        <v/>
      </c>
      <c r="AA5277" s="127" t="str">
        <f>IFERROR(VLOOKUP(V5277,TRANSPORTE!$A$4:$E$99,5,0),"")</f>
        <v/>
      </c>
      <c r="AB5277" s="127" t="str">
        <f t="shared" si="595"/>
        <v/>
      </c>
      <c r="AC5277" s="127" t="str">
        <f t="shared" si="594"/>
        <v/>
      </c>
      <c r="AE5277" s="132" t="str">
        <f t="shared" si="592"/>
        <v/>
      </c>
      <c r="AH5277" s="127" t="str">
        <f t="shared" si="591"/>
        <v/>
      </c>
    </row>
    <row r="5278" spans="2:34" x14ac:dyDescent="0.3">
      <c r="B5278" s="127" t="str">
        <f t="shared" si="589"/>
        <v/>
      </c>
      <c r="C5278" s="127" t="str">
        <f t="shared" si="590"/>
        <v/>
      </c>
      <c r="E5278" s="159"/>
      <c r="F5278" s="148" t="str">
        <f>IFERROR(VLOOKUP(CONCATENATE(G5278,E5278),LOTES!$A$6:$D$1002,4,0),"")</f>
        <v/>
      </c>
      <c r="H5278" s="136" t="str">
        <f>IFERROR(VLOOKUP(CONCATENATE(G5278,E5278),LOTES!$A$6:$F$1000,6,0),"")</f>
        <v/>
      </c>
      <c r="I5278" s="132" t="str">
        <f t="shared" si="593"/>
        <v/>
      </c>
      <c r="R5278" s="132" t="str">
        <f>IFERROR(VLOOKUP(Q5278,PROVEEDORES!$A$2:$B$100,2,0),"")</f>
        <v/>
      </c>
      <c r="U5278" s="127" t="str">
        <f>IFERROR(VLOOKUP(V5278,TRANSPORTE!$A$4:$B$99,2,0),"")</f>
        <v/>
      </c>
      <c r="Y5278" s="127" t="str">
        <f>IFERROR(VLOOKUP(V5278,TRANSPORTE!$A$4:$C$99,3,0),"")</f>
        <v/>
      </c>
      <c r="Z5278" s="127" t="str">
        <f>IFERROR(VLOOKUP(V5278,TRANSPORTE!$A$4:$D$99,4,0),"")</f>
        <v/>
      </c>
      <c r="AA5278" s="127" t="str">
        <f>IFERROR(VLOOKUP(V5278,TRANSPORTE!$A$4:$E$99,5,0),"")</f>
        <v/>
      </c>
      <c r="AB5278" s="127" t="str">
        <f t="shared" si="595"/>
        <v/>
      </c>
      <c r="AC5278" s="127" t="str">
        <f t="shared" si="594"/>
        <v/>
      </c>
      <c r="AE5278" s="132" t="str">
        <f t="shared" si="592"/>
        <v/>
      </c>
      <c r="AH5278" s="127" t="str">
        <f t="shared" si="591"/>
        <v/>
      </c>
    </row>
    <row r="5279" spans="2:34" x14ac:dyDescent="0.3">
      <c r="B5279" s="127" t="str">
        <f t="shared" si="589"/>
        <v/>
      </c>
      <c r="C5279" s="127" t="str">
        <f t="shared" si="590"/>
        <v/>
      </c>
      <c r="E5279" s="159"/>
      <c r="F5279" s="148" t="str">
        <f>IFERROR(VLOOKUP(CONCATENATE(G5279,E5279),LOTES!$A$6:$D$1002,4,0),"")</f>
        <v/>
      </c>
      <c r="H5279" s="136" t="str">
        <f>IFERROR(VLOOKUP(CONCATENATE(G5279,E5279),LOTES!$A$6:$F$1000,6,0),"")</f>
        <v/>
      </c>
      <c r="I5279" s="132" t="str">
        <f t="shared" si="593"/>
        <v/>
      </c>
      <c r="R5279" s="132" t="str">
        <f>IFERROR(VLOOKUP(Q5279,PROVEEDORES!$A$2:$B$100,2,0),"")</f>
        <v/>
      </c>
      <c r="U5279" s="127" t="str">
        <f>IFERROR(VLOOKUP(V5279,TRANSPORTE!$A$4:$B$99,2,0),"")</f>
        <v/>
      </c>
      <c r="Y5279" s="127" t="str">
        <f>IFERROR(VLOOKUP(V5279,TRANSPORTE!$A$4:$C$99,3,0),"")</f>
        <v/>
      </c>
      <c r="Z5279" s="127" t="str">
        <f>IFERROR(VLOOKUP(V5279,TRANSPORTE!$A$4:$D$99,4,0),"")</f>
        <v/>
      </c>
      <c r="AA5279" s="127" t="str">
        <f>IFERROR(VLOOKUP(V5279,TRANSPORTE!$A$4:$E$99,5,0),"")</f>
        <v/>
      </c>
      <c r="AB5279" s="127" t="str">
        <f t="shared" si="595"/>
        <v/>
      </c>
      <c r="AC5279" s="127" t="str">
        <f t="shared" si="594"/>
        <v/>
      </c>
      <c r="AE5279" s="132" t="str">
        <f t="shared" si="592"/>
        <v/>
      </c>
      <c r="AH5279" s="127" t="str">
        <f t="shared" si="591"/>
        <v/>
      </c>
    </row>
    <row r="5280" spans="2:34" x14ac:dyDescent="0.3">
      <c r="B5280" s="127" t="str">
        <f t="shared" si="589"/>
        <v/>
      </c>
      <c r="C5280" s="127" t="str">
        <f t="shared" si="590"/>
        <v/>
      </c>
      <c r="E5280" s="159"/>
      <c r="F5280" s="148" t="str">
        <f>IFERROR(VLOOKUP(CONCATENATE(G5280,E5280),LOTES!$A$6:$D$1002,4,0),"")</f>
        <v/>
      </c>
      <c r="H5280" s="136" t="str">
        <f>IFERROR(VLOOKUP(CONCATENATE(G5280,E5280),LOTES!$A$6:$F$1000,6,0),"")</f>
        <v/>
      </c>
      <c r="I5280" s="132" t="str">
        <f t="shared" si="593"/>
        <v/>
      </c>
      <c r="R5280" s="132" t="str">
        <f>IFERROR(VLOOKUP(Q5280,PROVEEDORES!$A$2:$B$100,2,0),"")</f>
        <v/>
      </c>
      <c r="U5280" s="127" t="str">
        <f>IFERROR(VLOOKUP(V5280,TRANSPORTE!$A$4:$B$99,2,0),"")</f>
        <v/>
      </c>
      <c r="Y5280" s="127" t="str">
        <f>IFERROR(VLOOKUP(V5280,TRANSPORTE!$A$4:$C$99,3,0),"")</f>
        <v/>
      </c>
      <c r="Z5280" s="127" t="str">
        <f>IFERROR(VLOOKUP(V5280,TRANSPORTE!$A$4:$D$99,4,0),"")</f>
        <v/>
      </c>
      <c r="AA5280" s="127" t="str">
        <f>IFERROR(VLOOKUP(V5280,TRANSPORTE!$A$4:$E$99,5,0),"")</f>
        <v/>
      </c>
      <c r="AB5280" s="127" t="str">
        <f t="shared" si="595"/>
        <v/>
      </c>
      <c r="AC5280" s="127" t="str">
        <f t="shared" si="594"/>
        <v/>
      </c>
      <c r="AE5280" s="132" t="str">
        <f t="shared" si="592"/>
        <v/>
      </c>
      <c r="AH5280" s="127" t="str">
        <f t="shared" si="591"/>
        <v/>
      </c>
    </row>
    <row r="5281" spans="2:34" x14ac:dyDescent="0.3">
      <c r="B5281" s="127" t="str">
        <f t="shared" si="589"/>
        <v/>
      </c>
      <c r="C5281" s="127" t="str">
        <f t="shared" si="590"/>
        <v/>
      </c>
      <c r="E5281" s="159"/>
      <c r="F5281" s="148" t="str">
        <f>IFERROR(VLOOKUP(CONCATENATE(G5281,E5281),LOTES!$A$6:$D$1002,4,0),"")</f>
        <v/>
      </c>
      <c r="H5281" s="136" t="str">
        <f>IFERROR(VLOOKUP(CONCATENATE(G5281,E5281),LOTES!$A$6:$F$1000,6,0),"")</f>
        <v/>
      </c>
      <c r="I5281" s="132" t="str">
        <f t="shared" si="593"/>
        <v/>
      </c>
      <c r="R5281" s="132" t="str">
        <f>IFERROR(VLOOKUP(Q5281,PROVEEDORES!$A$2:$B$100,2,0),"")</f>
        <v/>
      </c>
      <c r="U5281" s="127" t="str">
        <f>IFERROR(VLOOKUP(V5281,TRANSPORTE!$A$4:$B$99,2,0),"")</f>
        <v/>
      </c>
      <c r="Y5281" s="127" t="str">
        <f>IFERROR(VLOOKUP(V5281,TRANSPORTE!$A$4:$C$99,3,0),"")</f>
        <v/>
      </c>
      <c r="Z5281" s="127" t="str">
        <f>IFERROR(VLOOKUP(V5281,TRANSPORTE!$A$4:$D$99,4,0),"")</f>
        <v/>
      </c>
      <c r="AA5281" s="127" t="str">
        <f>IFERROR(VLOOKUP(V5281,TRANSPORTE!$A$4:$E$99,5,0),"")</f>
        <v/>
      </c>
      <c r="AB5281" s="127" t="str">
        <f t="shared" si="595"/>
        <v/>
      </c>
      <c r="AC5281" s="127" t="str">
        <f t="shared" si="594"/>
        <v/>
      </c>
      <c r="AE5281" s="132" t="str">
        <f t="shared" si="592"/>
        <v/>
      </c>
      <c r="AH5281" s="127" t="str">
        <f t="shared" si="591"/>
        <v/>
      </c>
    </row>
    <row r="5282" spans="2:34" x14ac:dyDescent="0.3">
      <c r="B5282" s="127" t="str">
        <f t="shared" si="589"/>
        <v/>
      </c>
      <c r="C5282" s="127" t="str">
        <f t="shared" si="590"/>
        <v/>
      </c>
      <c r="E5282" s="159"/>
      <c r="F5282" s="148" t="str">
        <f>IFERROR(VLOOKUP(CONCATENATE(G5282,E5282),LOTES!$A$6:$D$1002,4,0),"")</f>
        <v/>
      </c>
      <c r="H5282" s="136" t="str">
        <f>IFERROR(VLOOKUP(CONCATENATE(G5282,E5282),LOTES!$A$6:$F$1000,6,0),"")</f>
        <v/>
      </c>
      <c r="I5282" s="132" t="str">
        <f t="shared" si="593"/>
        <v/>
      </c>
      <c r="R5282" s="132" t="str">
        <f>IFERROR(VLOOKUP(Q5282,PROVEEDORES!$A$2:$B$100,2,0),"")</f>
        <v/>
      </c>
      <c r="U5282" s="127" t="str">
        <f>IFERROR(VLOOKUP(V5282,TRANSPORTE!$A$4:$B$99,2,0),"")</f>
        <v/>
      </c>
      <c r="Y5282" s="127" t="str">
        <f>IFERROR(VLOOKUP(V5282,TRANSPORTE!$A$4:$C$99,3,0),"")</f>
        <v/>
      </c>
      <c r="Z5282" s="127" t="str">
        <f>IFERROR(VLOOKUP(V5282,TRANSPORTE!$A$4:$D$99,4,0),"")</f>
        <v/>
      </c>
      <c r="AA5282" s="127" t="str">
        <f>IFERROR(VLOOKUP(V5282,TRANSPORTE!$A$4:$E$99,5,0),"")</f>
        <v/>
      </c>
      <c r="AB5282" s="127" t="str">
        <f t="shared" si="595"/>
        <v/>
      </c>
      <c r="AC5282" s="127" t="str">
        <f t="shared" si="594"/>
        <v/>
      </c>
      <c r="AE5282" s="132" t="str">
        <f t="shared" si="592"/>
        <v/>
      </c>
      <c r="AH5282" s="127" t="str">
        <f t="shared" si="591"/>
        <v/>
      </c>
    </row>
    <row r="5283" spans="2:34" x14ac:dyDescent="0.3">
      <c r="B5283" s="127" t="str">
        <f t="shared" si="589"/>
        <v/>
      </c>
      <c r="C5283" s="127" t="str">
        <f t="shared" si="590"/>
        <v/>
      </c>
      <c r="E5283" s="159"/>
      <c r="F5283" s="148" t="str">
        <f>IFERROR(VLOOKUP(CONCATENATE(G5283,E5283),LOTES!$A$6:$D$1002,4,0),"")</f>
        <v/>
      </c>
      <c r="H5283" s="136" t="str">
        <f>IFERROR(VLOOKUP(CONCATENATE(G5283,E5283),LOTES!$A$6:$F$1000,6,0),"")</f>
        <v/>
      </c>
      <c r="I5283" s="132" t="str">
        <f t="shared" si="593"/>
        <v/>
      </c>
      <c r="R5283" s="132" t="str">
        <f>IFERROR(VLOOKUP(Q5283,PROVEEDORES!$A$2:$B$100,2,0),"")</f>
        <v/>
      </c>
      <c r="U5283" s="127" t="str">
        <f>IFERROR(VLOOKUP(V5283,TRANSPORTE!$A$4:$B$99,2,0),"")</f>
        <v/>
      </c>
      <c r="Y5283" s="127" t="str">
        <f>IFERROR(VLOOKUP(V5283,TRANSPORTE!$A$4:$C$99,3,0),"")</f>
        <v/>
      </c>
      <c r="Z5283" s="127" t="str">
        <f>IFERROR(VLOOKUP(V5283,TRANSPORTE!$A$4:$D$99,4,0),"")</f>
        <v/>
      </c>
      <c r="AA5283" s="127" t="str">
        <f>IFERROR(VLOOKUP(V5283,TRANSPORTE!$A$4:$E$99,5,0),"")</f>
        <v/>
      </c>
      <c r="AB5283" s="127" t="str">
        <f t="shared" si="595"/>
        <v/>
      </c>
      <c r="AC5283" s="127" t="str">
        <f t="shared" si="594"/>
        <v/>
      </c>
      <c r="AE5283" s="132" t="str">
        <f t="shared" si="592"/>
        <v/>
      </c>
      <c r="AH5283" s="127" t="str">
        <f t="shared" si="591"/>
        <v/>
      </c>
    </row>
    <row r="5284" spans="2:34" x14ac:dyDescent="0.3">
      <c r="B5284" s="127" t="str">
        <f t="shared" si="589"/>
        <v/>
      </c>
      <c r="C5284" s="127" t="str">
        <f t="shared" si="590"/>
        <v/>
      </c>
      <c r="E5284" s="159"/>
      <c r="F5284" s="148" t="str">
        <f>IFERROR(VLOOKUP(CONCATENATE(G5284,E5284),LOTES!$A$6:$D$1002,4,0),"")</f>
        <v/>
      </c>
      <c r="H5284" s="136" t="str">
        <f>IFERROR(VLOOKUP(CONCATENATE(G5284,E5284),LOTES!$A$6:$F$1000,6,0),"")</f>
        <v/>
      </c>
      <c r="I5284" s="132" t="str">
        <f t="shared" si="593"/>
        <v/>
      </c>
      <c r="R5284" s="132" t="str">
        <f>IFERROR(VLOOKUP(Q5284,PROVEEDORES!$A$2:$B$100,2,0),"")</f>
        <v/>
      </c>
      <c r="U5284" s="127" t="str">
        <f>IFERROR(VLOOKUP(V5284,TRANSPORTE!$A$4:$B$99,2,0),"")</f>
        <v/>
      </c>
      <c r="Y5284" s="127" t="str">
        <f>IFERROR(VLOOKUP(V5284,TRANSPORTE!$A$4:$C$99,3,0),"")</f>
        <v/>
      </c>
      <c r="Z5284" s="127" t="str">
        <f>IFERROR(VLOOKUP(V5284,TRANSPORTE!$A$4:$D$99,4,0),"")</f>
        <v/>
      </c>
      <c r="AA5284" s="127" t="str">
        <f>IFERROR(VLOOKUP(V5284,TRANSPORTE!$A$4:$E$99,5,0),"")</f>
        <v/>
      </c>
      <c r="AB5284" s="127" t="str">
        <f t="shared" si="595"/>
        <v/>
      </c>
      <c r="AC5284" s="127" t="str">
        <f t="shared" si="594"/>
        <v/>
      </c>
      <c r="AE5284" s="132" t="str">
        <f t="shared" si="592"/>
        <v/>
      </c>
      <c r="AH5284" s="127" t="str">
        <f t="shared" si="591"/>
        <v/>
      </c>
    </row>
    <row r="5285" spans="2:34" x14ac:dyDescent="0.3">
      <c r="B5285" s="127" t="str">
        <f t="shared" si="589"/>
        <v/>
      </c>
      <c r="C5285" s="127" t="str">
        <f t="shared" si="590"/>
        <v/>
      </c>
      <c r="E5285" s="159"/>
      <c r="F5285" s="148" t="str">
        <f>IFERROR(VLOOKUP(CONCATENATE(G5285,E5285),LOTES!$A$6:$D$1002,4,0),"")</f>
        <v/>
      </c>
      <c r="H5285" s="136" t="str">
        <f>IFERROR(VLOOKUP(CONCATENATE(G5285,E5285),LOTES!$A$6:$F$1000,6,0),"")</f>
        <v/>
      </c>
      <c r="I5285" s="132" t="str">
        <f t="shared" si="593"/>
        <v/>
      </c>
      <c r="R5285" s="132" t="str">
        <f>IFERROR(VLOOKUP(Q5285,PROVEEDORES!$A$2:$B$100,2,0),"")</f>
        <v/>
      </c>
      <c r="U5285" s="127" t="str">
        <f>IFERROR(VLOOKUP(V5285,TRANSPORTE!$A$4:$B$99,2,0),"")</f>
        <v/>
      </c>
      <c r="Y5285" s="127" t="str">
        <f>IFERROR(VLOOKUP(V5285,TRANSPORTE!$A$4:$C$99,3,0),"")</f>
        <v/>
      </c>
      <c r="Z5285" s="127" t="str">
        <f>IFERROR(VLOOKUP(V5285,TRANSPORTE!$A$4:$D$99,4,0),"")</f>
        <v/>
      </c>
      <c r="AA5285" s="127" t="str">
        <f>IFERROR(VLOOKUP(V5285,TRANSPORTE!$A$4:$E$99,5,0),"")</f>
        <v/>
      </c>
      <c r="AB5285" s="127" t="str">
        <f t="shared" si="595"/>
        <v/>
      </c>
      <c r="AC5285" s="127" t="str">
        <f t="shared" si="594"/>
        <v/>
      </c>
      <c r="AE5285" s="132" t="str">
        <f t="shared" si="592"/>
        <v/>
      </c>
      <c r="AH5285" s="127" t="str">
        <f t="shared" si="591"/>
        <v/>
      </c>
    </row>
    <row r="5286" spans="2:34" x14ac:dyDescent="0.3">
      <c r="B5286" s="127" t="str">
        <f t="shared" si="589"/>
        <v/>
      </c>
      <c r="C5286" s="127" t="str">
        <f t="shared" si="590"/>
        <v/>
      </c>
      <c r="E5286" s="159"/>
      <c r="F5286" s="148" t="str">
        <f>IFERROR(VLOOKUP(CONCATENATE(G5286,E5286),LOTES!$A$6:$D$1002,4,0),"")</f>
        <v/>
      </c>
      <c r="H5286" s="136" t="str">
        <f>IFERROR(VLOOKUP(CONCATENATE(G5286,E5286),LOTES!$A$6:$F$1000,6,0),"")</f>
        <v/>
      </c>
      <c r="I5286" s="132" t="str">
        <f t="shared" si="593"/>
        <v/>
      </c>
      <c r="R5286" s="132" t="str">
        <f>IFERROR(VLOOKUP(Q5286,PROVEEDORES!$A$2:$B$100,2,0),"")</f>
        <v/>
      </c>
      <c r="U5286" s="127" t="str">
        <f>IFERROR(VLOOKUP(V5286,TRANSPORTE!$A$4:$B$99,2,0),"")</f>
        <v/>
      </c>
      <c r="Y5286" s="127" t="str">
        <f>IFERROR(VLOOKUP(V5286,TRANSPORTE!$A$4:$C$99,3,0),"")</f>
        <v/>
      </c>
      <c r="Z5286" s="127" t="str">
        <f>IFERROR(VLOOKUP(V5286,TRANSPORTE!$A$4:$D$99,4,0),"")</f>
        <v/>
      </c>
      <c r="AA5286" s="127" t="str">
        <f>IFERROR(VLOOKUP(V5286,TRANSPORTE!$A$4:$E$99,5,0),"")</f>
        <v/>
      </c>
      <c r="AB5286" s="127" t="str">
        <f t="shared" si="595"/>
        <v/>
      </c>
      <c r="AC5286" s="127" t="str">
        <f t="shared" si="594"/>
        <v/>
      </c>
      <c r="AE5286" s="132" t="str">
        <f t="shared" si="592"/>
        <v/>
      </c>
      <c r="AH5286" s="127" t="str">
        <f t="shared" si="591"/>
        <v/>
      </c>
    </row>
    <row r="5287" spans="2:34" x14ac:dyDescent="0.3">
      <c r="B5287" s="127" t="str">
        <f t="shared" si="589"/>
        <v/>
      </c>
      <c r="C5287" s="127" t="str">
        <f t="shared" si="590"/>
        <v/>
      </c>
      <c r="E5287" s="159"/>
      <c r="F5287" s="148" t="str">
        <f>IFERROR(VLOOKUP(CONCATENATE(G5287,E5287),LOTES!$A$6:$D$1002,4,0),"")</f>
        <v/>
      </c>
      <c r="H5287" s="136" t="str">
        <f>IFERROR(VLOOKUP(CONCATENATE(G5287,E5287),LOTES!$A$6:$F$1000,6,0),"")</f>
        <v/>
      </c>
      <c r="I5287" s="132" t="str">
        <f t="shared" si="593"/>
        <v/>
      </c>
      <c r="R5287" s="132" t="str">
        <f>IFERROR(VLOOKUP(Q5287,PROVEEDORES!$A$2:$B$100,2,0),"")</f>
        <v/>
      </c>
      <c r="U5287" s="127" t="str">
        <f>IFERROR(VLOOKUP(V5287,TRANSPORTE!$A$4:$B$99,2,0),"")</f>
        <v/>
      </c>
      <c r="Y5287" s="127" t="str">
        <f>IFERROR(VLOOKUP(V5287,TRANSPORTE!$A$4:$C$99,3,0),"")</f>
        <v/>
      </c>
      <c r="Z5287" s="127" t="str">
        <f>IFERROR(VLOOKUP(V5287,TRANSPORTE!$A$4:$D$99,4,0),"")</f>
        <v/>
      </c>
      <c r="AA5287" s="127" t="str">
        <f>IFERROR(VLOOKUP(V5287,TRANSPORTE!$A$4:$E$99,5,0),"")</f>
        <v/>
      </c>
      <c r="AB5287" s="127" t="str">
        <f t="shared" si="595"/>
        <v/>
      </c>
      <c r="AC5287" s="127" t="str">
        <f t="shared" si="594"/>
        <v/>
      </c>
      <c r="AE5287" s="132" t="str">
        <f t="shared" si="592"/>
        <v/>
      </c>
      <c r="AH5287" s="127" t="str">
        <f t="shared" si="591"/>
        <v/>
      </c>
    </row>
    <row r="5288" spans="2:34" x14ac:dyDescent="0.3">
      <c r="B5288" s="127" t="str">
        <f t="shared" si="589"/>
        <v/>
      </c>
      <c r="C5288" s="127" t="str">
        <f t="shared" si="590"/>
        <v/>
      </c>
      <c r="E5288" s="159"/>
      <c r="F5288" s="148" t="str">
        <f>IFERROR(VLOOKUP(CONCATENATE(G5288,E5288),LOTES!$A$6:$D$1002,4,0),"")</f>
        <v/>
      </c>
      <c r="H5288" s="136" t="str">
        <f>IFERROR(VLOOKUP(CONCATENATE(G5288,E5288),LOTES!$A$6:$F$1000,6,0),"")</f>
        <v/>
      </c>
      <c r="I5288" s="132" t="str">
        <f t="shared" si="593"/>
        <v/>
      </c>
      <c r="R5288" s="132" t="str">
        <f>IFERROR(VLOOKUP(Q5288,PROVEEDORES!$A$2:$B$100,2,0),"")</f>
        <v/>
      </c>
      <c r="U5288" s="127" t="str">
        <f>IFERROR(VLOOKUP(V5288,TRANSPORTE!$A$4:$B$99,2,0),"")</f>
        <v/>
      </c>
      <c r="Y5288" s="127" t="str">
        <f>IFERROR(VLOOKUP(V5288,TRANSPORTE!$A$4:$C$99,3,0),"")</f>
        <v/>
      </c>
      <c r="Z5288" s="127" t="str">
        <f>IFERROR(VLOOKUP(V5288,TRANSPORTE!$A$4:$D$99,4,0),"")</f>
        <v/>
      </c>
      <c r="AA5288" s="127" t="str">
        <f>IFERROR(VLOOKUP(V5288,TRANSPORTE!$A$4:$E$99,5,0),"")</f>
        <v/>
      </c>
      <c r="AB5288" s="127" t="str">
        <f t="shared" si="595"/>
        <v/>
      </c>
      <c r="AC5288" s="127" t="str">
        <f t="shared" si="594"/>
        <v/>
      </c>
      <c r="AE5288" s="132" t="str">
        <f t="shared" si="592"/>
        <v/>
      </c>
      <c r="AH5288" s="127" t="str">
        <f t="shared" si="591"/>
        <v/>
      </c>
    </row>
    <row r="5289" spans="2:34" x14ac:dyDescent="0.3">
      <c r="B5289" s="127" t="str">
        <f t="shared" si="589"/>
        <v/>
      </c>
      <c r="C5289" s="127" t="str">
        <f t="shared" si="590"/>
        <v/>
      </c>
      <c r="E5289" s="159"/>
      <c r="F5289" s="148" t="str">
        <f>IFERROR(VLOOKUP(CONCATENATE(G5289,E5289),LOTES!$A$6:$D$1002,4,0),"")</f>
        <v/>
      </c>
      <c r="H5289" s="136" t="str">
        <f>IFERROR(VLOOKUP(CONCATENATE(G5289,E5289),LOTES!$A$6:$F$1000,6,0),"")</f>
        <v/>
      </c>
      <c r="I5289" s="132" t="str">
        <f t="shared" si="593"/>
        <v/>
      </c>
      <c r="R5289" s="132" t="str">
        <f>IFERROR(VLOOKUP(Q5289,PROVEEDORES!$A$2:$B$100,2,0),"")</f>
        <v/>
      </c>
      <c r="U5289" s="127" t="str">
        <f>IFERROR(VLOOKUP(V5289,TRANSPORTE!$A$4:$B$99,2,0),"")</f>
        <v/>
      </c>
      <c r="Y5289" s="127" t="str">
        <f>IFERROR(VLOOKUP(V5289,TRANSPORTE!$A$4:$C$99,3,0),"")</f>
        <v/>
      </c>
      <c r="Z5289" s="127" t="str">
        <f>IFERROR(VLOOKUP(V5289,TRANSPORTE!$A$4:$D$99,4,0),"")</f>
        <v/>
      </c>
      <c r="AA5289" s="127" t="str">
        <f>IFERROR(VLOOKUP(V5289,TRANSPORTE!$A$4:$E$99,5,0),"")</f>
        <v/>
      </c>
      <c r="AB5289" s="127" t="str">
        <f t="shared" si="595"/>
        <v/>
      </c>
      <c r="AC5289" s="127" t="str">
        <f t="shared" si="594"/>
        <v/>
      </c>
      <c r="AE5289" s="132" t="str">
        <f t="shared" si="592"/>
        <v/>
      </c>
      <c r="AH5289" s="127" t="str">
        <f t="shared" si="591"/>
        <v/>
      </c>
    </row>
    <row r="5290" spans="2:34" x14ac:dyDescent="0.3">
      <c r="B5290" s="127" t="str">
        <f t="shared" si="589"/>
        <v/>
      </c>
      <c r="C5290" s="127" t="str">
        <f t="shared" si="590"/>
        <v/>
      </c>
      <c r="E5290" s="159"/>
      <c r="F5290" s="148" t="str">
        <f>IFERROR(VLOOKUP(CONCATENATE(G5290,E5290),LOTES!$A$6:$D$1002,4,0),"")</f>
        <v/>
      </c>
      <c r="H5290" s="136" t="str">
        <f>IFERROR(VLOOKUP(CONCATENATE(G5290,E5290),LOTES!$A$6:$F$1000,6,0),"")</f>
        <v/>
      </c>
      <c r="I5290" s="132" t="str">
        <f t="shared" si="593"/>
        <v/>
      </c>
      <c r="R5290" s="132" t="str">
        <f>IFERROR(VLOOKUP(Q5290,PROVEEDORES!$A$2:$B$100,2,0),"")</f>
        <v/>
      </c>
      <c r="U5290" s="127" t="str">
        <f>IFERROR(VLOOKUP(V5290,TRANSPORTE!$A$4:$B$99,2,0),"")</f>
        <v/>
      </c>
      <c r="Y5290" s="127" t="str">
        <f>IFERROR(VLOOKUP(V5290,TRANSPORTE!$A$4:$C$99,3,0),"")</f>
        <v/>
      </c>
      <c r="Z5290" s="127" t="str">
        <f>IFERROR(VLOOKUP(V5290,TRANSPORTE!$A$4:$D$99,4,0),"")</f>
        <v/>
      </c>
      <c r="AA5290" s="127" t="str">
        <f>IFERROR(VLOOKUP(V5290,TRANSPORTE!$A$4:$E$99,5,0),"")</f>
        <v/>
      </c>
      <c r="AB5290" s="127" t="str">
        <f t="shared" si="595"/>
        <v/>
      </c>
      <c r="AC5290" s="127" t="str">
        <f t="shared" si="594"/>
        <v/>
      </c>
      <c r="AE5290" s="132" t="str">
        <f t="shared" si="592"/>
        <v/>
      </c>
      <c r="AH5290" s="127" t="str">
        <f t="shared" si="591"/>
        <v/>
      </c>
    </row>
    <row r="5291" spans="2:34" x14ac:dyDescent="0.3">
      <c r="B5291" s="127" t="str">
        <f t="shared" si="589"/>
        <v/>
      </c>
      <c r="C5291" s="127" t="str">
        <f t="shared" si="590"/>
        <v/>
      </c>
      <c r="E5291" s="159"/>
      <c r="F5291" s="148" t="str">
        <f>IFERROR(VLOOKUP(CONCATENATE(G5291,E5291),LOTES!$A$6:$D$1002,4,0),"")</f>
        <v/>
      </c>
      <c r="H5291" s="136" t="str">
        <f>IFERROR(VLOOKUP(CONCATENATE(G5291,E5291),LOTES!$A$6:$F$1000,6,0),"")</f>
        <v/>
      </c>
      <c r="I5291" s="132" t="str">
        <f t="shared" si="593"/>
        <v/>
      </c>
      <c r="R5291" s="132" t="str">
        <f>IFERROR(VLOOKUP(Q5291,PROVEEDORES!$A$2:$B$100,2,0),"")</f>
        <v/>
      </c>
      <c r="U5291" s="127" t="str">
        <f>IFERROR(VLOOKUP(V5291,TRANSPORTE!$A$4:$B$99,2,0),"")</f>
        <v/>
      </c>
      <c r="Y5291" s="127" t="str">
        <f>IFERROR(VLOOKUP(V5291,TRANSPORTE!$A$4:$C$99,3,0),"")</f>
        <v/>
      </c>
      <c r="Z5291" s="127" t="str">
        <f>IFERROR(VLOOKUP(V5291,TRANSPORTE!$A$4:$D$99,4,0),"")</f>
        <v/>
      </c>
      <c r="AA5291" s="127" t="str">
        <f>IFERROR(VLOOKUP(V5291,TRANSPORTE!$A$4:$E$99,5,0),"")</f>
        <v/>
      </c>
      <c r="AB5291" s="127" t="str">
        <f t="shared" si="595"/>
        <v/>
      </c>
      <c r="AC5291" s="127" t="str">
        <f t="shared" si="594"/>
        <v/>
      </c>
      <c r="AE5291" s="132" t="str">
        <f t="shared" si="592"/>
        <v/>
      </c>
      <c r="AH5291" s="127" t="str">
        <f t="shared" si="591"/>
        <v/>
      </c>
    </row>
    <row r="5292" spans="2:34" x14ac:dyDescent="0.3">
      <c r="B5292" s="127" t="str">
        <f t="shared" si="589"/>
        <v/>
      </c>
      <c r="C5292" s="127" t="str">
        <f t="shared" si="590"/>
        <v/>
      </c>
      <c r="E5292" s="159"/>
      <c r="F5292" s="148" t="str">
        <f>IFERROR(VLOOKUP(CONCATENATE(G5292,E5292),LOTES!$A$6:$D$1002,4,0),"")</f>
        <v/>
      </c>
      <c r="H5292" s="136" t="str">
        <f>IFERROR(VLOOKUP(CONCATENATE(G5292,E5292),LOTES!$A$6:$F$1000,6,0),"")</f>
        <v/>
      </c>
      <c r="I5292" s="132" t="str">
        <f t="shared" si="593"/>
        <v/>
      </c>
      <c r="R5292" s="132" t="str">
        <f>IFERROR(VLOOKUP(Q5292,PROVEEDORES!$A$2:$B$100,2,0),"")</f>
        <v/>
      </c>
      <c r="U5292" s="127" t="str">
        <f>IFERROR(VLOOKUP(V5292,TRANSPORTE!$A$4:$B$99,2,0),"")</f>
        <v/>
      </c>
      <c r="Y5292" s="127" t="str">
        <f>IFERROR(VLOOKUP(V5292,TRANSPORTE!$A$4:$C$99,3,0),"")</f>
        <v/>
      </c>
      <c r="Z5292" s="127" t="str">
        <f>IFERROR(VLOOKUP(V5292,TRANSPORTE!$A$4:$D$99,4,0),"")</f>
        <v/>
      </c>
      <c r="AA5292" s="127" t="str">
        <f>IFERROR(VLOOKUP(V5292,TRANSPORTE!$A$4:$E$99,5,0),"")</f>
        <v/>
      </c>
      <c r="AB5292" s="127" t="str">
        <f t="shared" si="595"/>
        <v/>
      </c>
      <c r="AC5292" s="127" t="str">
        <f t="shared" si="594"/>
        <v/>
      </c>
      <c r="AE5292" s="132" t="str">
        <f t="shared" si="592"/>
        <v/>
      </c>
      <c r="AH5292" s="127" t="str">
        <f t="shared" si="591"/>
        <v/>
      </c>
    </row>
    <row r="5293" spans="2:34" x14ac:dyDescent="0.3">
      <c r="B5293" s="127" t="str">
        <f t="shared" si="589"/>
        <v/>
      </c>
      <c r="C5293" s="127" t="str">
        <f t="shared" si="590"/>
        <v/>
      </c>
      <c r="E5293" s="159"/>
      <c r="F5293" s="148" t="str">
        <f>IFERROR(VLOOKUP(CONCATENATE(G5293,E5293),LOTES!$A$6:$D$1002,4,0),"")</f>
        <v/>
      </c>
      <c r="H5293" s="136" t="str">
        <f>IFERROR(VLOOKUP(CONCATENATE(G5293,E5293),LOTES!$A$6:$F$1000,6,0),"")</f>
        <v/>
      </c>
      <c r="I5293" s="132" t="str">
        <f t="shared" si="593"/>
        <v/>
      </c>
      <c r="R5293" s="132" t="str">
        <f>IFERROR(VLOOKUP(Q5293,PROVEEDORES!$A$2:$B$100,2,0),"")</f>
        <v/>
      </c>
      <c r="U5293" s="127" t="str">
        <f>IFERROR(VLOOKUP(V5293,TRANSPORTE!$A$4:$B$99,2,0),"")</f>
        <v/>
      </c>
      <c r="Y5293" s="127" t="str">
        <f>IFERROR(VLOOKUP(V5293,TRANSPORTE!$A$4:$C$99,3,0),"")</f>
        <v/>
      </c>
      <c r="Z5293" s="127" t="str">
        <f>IFERROR(VLOOKUP(V5293,TRANSPORTE!$A$4:$D$99,4,0),"")</f>
        <v/>
      </c>
      <c r="AA5293" s="127" t="str">
        <f>IFERROR(VLOOKUP(V5293,TRANSPORTE!$A$4:$E$99,5,0),"")</f>
        <v/>
      </c>
      <c r="AB5293" s="127" t="str">
        <f t="shared" si="595"/>
        <v/>
      </c>
      <c r="AC5293" s="127" t="str">
        <f t="shared" si="594"/>
        <v/>
      </c>
      <c r="AE5293" s="132" t="str">
        <f t="shared" si="592"/>
        <v/>
      </c>
      <c r="AH5293" s="127" t="str">
        <f t="shared" si="591"/>
        <v/>
      </c>
    </row>
    <row r="5294" spans="2:34" x14ac:dyDescent="0.3">
      <c r="B5294" s="127" t="str">
        <f t="shared" si="589"/>
        <v/>
      </c>
      <c r="C5294" s="127" t="str">
        <f t="shared" si="590"/>
        <v/>
      </c>
      <c r="E5294" s="159"/>
      <c r="F5294" s="148" t="str">
        <f>IFERROR(VLOOKUP(CONCATENATE(G5294,E5294),LOTES!$A$6:$D$1002,4,0),"")</f>
        <v/>
      </c>
      <c r="H5294" s="136" t="str">
        <f>IFERROR(VLOOKUP(CONCATENATE(G5294,E5294),LOTES!$A$6:$F$1000,6,0),"")</f>
        <v/>
      </c>
      <c r="I5294" s="132" t="str">
        <f t="shared" si="593"/>
        <v/>
      </c>
      <c r="R5294" s="132" t="str">
        <f>IFERROR(VLOOKUP(Q5294,PROVEEDORES!$A$2:$B$100,2,0),"")</f>
        <v/>
      </c>
      <c r="U5294" s="127" t="str">
        <f>IFERROR(VLOOKUP(V5294,TRANSPORTE!$A$4:$B$99,2,0),"")</f>
        <v/>
      </c>
      <c r="Y5294" s="127" t="str">
        <f>IFERROR(VLOOKUP(V5294,TRANSPORTE!$A$4:$C$99,3,0),"")</f>
        <v/>
      </c>
      <c r="Z5294" s="127" t="str">
        <f>IFERROR(VLOOKUP(V5294,TRANSPORTE!$A$4:$D$99,4,0),"")</f>
        <v/>
      </c>
      <c r="AA5294" s="127" t="str">
        <f>IFERROR(VLOOKUP(V5294,TRANSPORTE!$A$4:$E$99,5,0),"")</f>
        <v/>
      </c>
      <c r="AB5294" s="127" t="str">
        <f t="shared" si="595"/>
        <v/>
      </c>
      <c r="AC5294" s="127" t="str">
        <f t="shared" si="594"/>
        <v/>
      </c>
      <c r="AE5294" s="132" t="str">
        <f t="shared" si="592"/>
        <v/>
      </c>
      <c r="AH5294" s="127" t="str">
        <f t="shared" si="591"/>
        <v/>
      </c>
    </row>
    <row r="5295" spans="2:34" x14ac:dyDescent="0.3">
      <c r="B5295" s="127" t="str">
        <f t="shared" si="589"/>
        <v/>
      </c>
      <c r="C5295" s="127" t="str">
        <f t="shared" si="590"/>
        <v/>
      </c>
      <c r="E5295" s="159"/>
      <c r="F5295" s="148" t="str">
        <f>IFERROR(VLOOKUP(CONCATENATE(G5295,E5295),LOTES!$A$6:$D$1002,4,0),"")</f>
        <v/>
      </c>
      <c r="H5295" s="136" t="str">
        <f>IFERROR(VLOOKUP(CONCATENATE(G5295,E5295),LOTES!$A$6:$F$1000,6,0),"")</f>
        <v/>
      </c>
      <c r="I5295" s="132" t="str">
        <f t="shared" si="593"/>
        <v/>
      </c>
      <c r="R5295" s="132" t="str">
        <f>IFERROR(VLOOKUP(Q5295,PROVEEDORES!$A$2:$B$100,2,0),"")</f>
        <v/>
      </c>
      <c r="U5295" s="127" t="str">
        <f>IFERROR(VLOOKUP(V5295,TRANSPORTE!$A$4:$B$99,2,0),"")</f>
        <v/>
      </c>
      <c r="Y5295" s="127" t="str">
        <f>IFERROR(VLOOKUP(V5295,TRANSPORTE!$A$4:$C$99,3,0),"")</f>
        <v/>
      </c>
      <c r="Z5295" s="127" t="str">
        <f>IFERROR(VLOOKUP(V5295,TRANSPORTE!$A$4:$D$99,4,0),"")</f>
        <v/>
      </c>
      <c r="AA5295" s="127" t="str">
        <f>IFERROR(VLOOKUP(V5295,TRANSPORTE!$A$4:$E$99,5,0),"")</f>
        <v/>
      </c>
      <c r="AB5295" s="127" t="str">
        <f t="shared" si="595"/>
        <v/>
      </c>
      <c r="AC5295" s="127" t="str">
        <f t="shared" si="594"/>
        <v/>
      </c>
      <c r="AE5295" s="132" t="str">
        <f t="shared" si="592"/>
        <v/>
      </c>
      <c r="AH5295" s="127" t="str">
        <f t="shared" si="591"/>
        <v/>
      </c>
    </row>
    <row r="5296" spans="2:34" x14ac:dyDescent="0.3">
      <c r="B5296" s="127" t="str">
        <f t="shared" si="589"/>
        <v/>
      </c>
      <c r="C5296" s="127" t="str">
        <f t="shared" si="590"/>
        <v/>
      </c>
      <c r="E5296" s="159"/>
      <c r="F5296" s="148" t="str">
        <f>IFERROR(VLOOKUP(CONCATENATE(G5296,E5296),LOTES!$A$6:$D$1002,4,0),"")</f>
        <v/>
      </c>
      <c r="H5296" s="136" t="str">
        <f>IFERROR(VLOOKUP(CONCATENATE(G5296,E5296),LOTES!$A$6:$F$1000,6,0),"")</f>
        <v/>
      </c>
      <c r="I5296" s="132" t="str">
        <f t="shared" si="593"/>
        <v/>
      </c>
      <c r="R5296" s="132" t="str">
        <f>IFERROR(VLOOKUP(Q5296,PROVEEDORES!$A$2:$B$100,2,0),"")</f>
        <v/>
      </c>
      <c r="U5296" s="127" t="str">
        <f>IFERROR(VLOOKUP(V5296,TRANSPORTE!$A$4:$B$99,2,0),"")</f>
        <v/>
      </c>
      <c r="Y5296" s="127" t="str">
        <f>IFERROR(VLOOKUP(V5296,TRANSPORTE!$A$4:$C$99,3,0),"")</f>
        <v/>
      </c>
      <c r="Z5296" s="127" t="str">
        <f>IFERROR(VLOOKUP(V5296,TRANSPORTE!$A$4:$D$99,4,0),"")</f>
        <v/>
      </c>
      <c r="AA5296" s="127" t="str">
        <f>IFERROR(VLOOKUP(V5296,TRANSPORTE!$A$4:$E$99,5,0),"")</f>
        <v/>
      </c>
      <c r="AB5296" s="127" t="str">
        <f t="shared" si="595"/>
        <v/>
      </c>
      <c r="AC5296" s="127" t="str">
        <f t="shared" si="594"/>
        <v/>
      </c>
      <c r="AE5296" s="132" t="str">
        <f t="shared" si="592"/>
        <v/>
      </c>
      <c r="AH5296" s="127" t="str">
        <f t="shared" si="591"/>
        <v/>
      </c>
    </row>
    <row r="5297" spans="2:34" x14ac:dyDescent="0.3">
      <c r="B5297" s="127" t="str">
        <f t="shared" si="589"/>
        <v/>
      </c>
      <c r="C5297" s="127" t="str">
        <f t="shared" si="590"/>
        <v/>
      </c>
      <c r="E5297" s="159"/>
      <c r="F5297" s="148" t="str">
        <f>IFERROR(VLOOKUP(CONCATENATE(G5297,E5297),LOTES!$A$6:$D$1002,4,0),"")</f>
        <v/>
      </c>
      <c r="H5297" s="136" t="str">
        <f>IFERROR(VLOOKUP(CONCATENATE(G5297,E5297),LOTES!$A$6:$F$1000,6,0),"")</f>
        <v/>
      </c>
      <c r="I5297" s="132" t="str">
        <f t="shared" si="593"/>
        <v/>
      </c>
      <c r="R5297" s="132" t="str">
        <f>IFERROR(VLOOKUP(Q5297,PROVEEDORES!$A$2:$B$100,2,0),"")</f>
        <v/>
      </c>
      <c r="U5297" s="127" t="str">
        <f>IFERROR(VLOOKUP(V5297,TRANSPORTE!$A$4:$B$99,2,0),"")</f>
        <v/>
      </c>
      <c r="Y5297" s="127" t="str">
        <f>IFERROR(VLOOKUP(V5297,TRANSPORTE!$A$4:$C$99,3,0),"")</f>
        <v/>
      </c>
      <c r="Z5297" s="127" t="str">
        <f>IFERROR(VLOOKUP(V5297,TRANSPORTE!$A$4:$D$99,4,0),"")</f>
        <v/>
      </c>
      <c r="AA5297" s="127" t="str">
        <f>IFERROR(VLOOKUP(V5297,TRANSPORTE!$A$4:$E$99,5,0),"")</f>
        <v/>
      </c>
      <c r="AB5297" s="127" t="str">
        <f t="shared" si="595"/>
        <v/>
      </c>
      <c r="AC5297" s="127" t="str">
        <f t="shared" si="594"/>
        <v/>
      </c>
      <c r="AE5297" s="132" t="str">
        <f t="shared" si="592"/>
        <v/>
      </c>
      <c r="AH5297" s="127" t="str">
        <f t="shared" si="591"/>
        <v/>
      </c>
    </row>
    <row r="5298" spans="2:34" x14ac:dyDescent="0.3">
      <c r="B5298" s="127" t="str">
        <f t="shared" si="589"/>
        <v/>
      </c>
      <c r="C5298" s="127" t="str">
        <f t="shared" si="590"/>
        <v/>
      </c>
      <c r="E5298" s="159"/>
      <c r="F5298" s="148" t="str">
        <f>IFERROR(VLOOKUP(CONCATENATE(G5298,E5298),LOTES!$A$6:$D$1002,4,0),"")</f>
        <v/>
      </c>
      <c r="H5298" s="136" t="str">
        <f>IFERROR(VLOOKUP(CONCATENATE(G5298,E5298),LOTES!$A$6:$F$1000,6,0),"")</f>
        <v/>
      </c>
      <c r="I5298" s="132" t="str">
        <f t="shared" si="593"/>
        <v/>
      </c>
      <c r="R5298" s="132" t="str">
        <f>IFERROR(VLOOKUP(Q5298,PROVEEDORES!$A$2:$B$100,2,0),"")</f>
        <v/>
      </c>
      <c r="U5298" s="127" t="str">
        <f>IFERROR(VLOOKUP(V5298,TRANSPORTE!$A$4:$B$99,2,0),"")</f>
        <v/>
      </c>
      <c r="Y5298" s="127" t="str">
        <f>IFERROR(VLOOKUP(V5298,TRANSPORTE!$A$4:$C$99,3,0),"")</f>
        <v/>
      </c>
      <c r="Z5298" s="127" t="str">
        <f>IFERROR(VLOOKUP(V5298,TRANSPORTE!$A$4:$D$99,4,0),"")</f>
        <v/>
      </c>
      <c r="AA5298" s="127" t="str">
        <f>IFERROR(VLOOKUP(V5298,TRANSPORTE!$A$4:$E$99,5,0),"")</f>
        <v/>
      </c>
      <c r="AB5298" s="127" t="str">
        <f t="shared" si="595"/>
        <v/>
      </c>
      <c r="AC5298" s="127" t="str">
        <f t="shared" si="594"/>
        <v/>
      </c>
      <c r="AE5298" s="132" t="str">
        <f t="shared" si="592"/>
        <v/>
      </c>
      <c r="AH5298" s="127" t="str">
        <f t="shared" si="591"/>
        <v/>
      </c>
    </row>
    <row r="5299" spans="2:34" x14ac:dyDescent="0.3">
      <c r="B5299" s="127" t="str">
        <f t="shared" si="589"/>
        <v/>
      </c>
      <c r="C5299" s="127" t="str">
        <f t="shared" si="590"/>
        <v/>
      </c>
      <c r="E5299" s="159"/>
      <c r="F5299" s="148" t="str">
        <f>IFERROR(VLOOKUP(CONCATENATE(G5299,E5299),LOTES!$A$6:$D$1002,4,0),"")</f>
        <v/>
      </c>
      <c r="H5299" s="136" t="str">
        <f>IFERROR(VLOOKUP(CONCATENATE(G5299,E5299),LOTES!$A$6:$F$1000,6,0),"")</f>
        <v/>
      </c>
      <c r="I5299" s="132" t="str">
        <f t="shared" si="593"/>
        <v/>
      </c>
      <c r="R5299" s="132" t="str">
        <f>IFERROR(VLOOKUP(Q5299,PROVEEDORES!$A$2:$B$100,2,0),"")</f>
        <v/>
      </c>
      <c r="U5299" s="127" t="str">
        <f>IFERROR(VLOOKUP(V5299,TRANSPORTE!$A$4:$B$99,2,0),"")</f>
        <v/>
      </c>
      <c r="Y5299" s="127" t="str">
        <f>IFERROR(VLOOKUP(V5299,TRANSPORTE!$A$4:$C$99,3,0),"")</f>
        <v/>
      </c>
      <c r="Z5299" s="127" t="str">
        <f>IFERROR(VLOOKUP(V5299,TRANSPORTE!$A$4:$D$99,4,0),"")</f>
        <v/>
      </c>
      <c r="AA5299" s="127" t="str">
        <f>IFERROR(VLOOKUP(V5299,TRANSPORTE!$A$4:$E$99,5,0),"")</f>
        <v/>
      </c>
      <c r="AB5299" s="127" t="str">
        <f t="shared" si="595"/>
        <v/>
      </c>
      <c r="AC5299" s="127" t="str">
        <f t="shared" si="594"/>
        <v/>
      </c>
      <c r="AE5299" s="132" t="str">
        <f t="shared" si="592"/>
        <v/>
      </c>
      <c r="AH5299" s="127" t="str">
        <f t="shared" si="591"/>
        <v/>
      </c>
    </row>
    <row r="5300" spans="2:34" x14ac:dyDescent="0.3">
      <c r="B5300" s="127" t="str">
        <f t="shared" si="589"/>
        <v/>
      </c>
      <c r="C5300" s="127" t="str">
        <f t="shared" si="590"/>
        <v/>
      </c>
      <c r="E5300" s="159"/>
      <c r="F5300" s="148" t="str">
        <f>IFERROR(VLOOKUP(CONCATENATE(G5300,E5300),LOTES!$A$6:$D$1002,4,0),"")</f>
        <v/>
      </c>
      <c r="H5300" s="136" t="str">
        <f>IFERROR(VLOOKUP(CONCATENATE(G5300,E5300),LOTES!$A$6:$F$1000,6,0),"")</f>
        <v/>
      </c>
      <c r="I5300" s="132" t="str">
        <f t="shared" si="593"/>
        <v/>
      </c>
      <c r="R5300" s="132" t="str">
        <f>IFERROR(VLOOKUP(Q5300,PROVEEDORES!$A$2:$B$100,2,0),"")</f>
        <v/>
      </c>
      <c r="U5300" s="127" t="str">
        <f>IFERROR(VLOOKUP(V5300,TRANSPORTE!$A$4:$B$99,2,0),"")</f>
        <v/>
      </c>
      <c r="Y5300" s="127" t="str">
        <f>IFERROR(VLOOKUP(V5300,TRANSPORTE!$A$4:$C$99,3,0),"")</f>
        <v/>
      </c>
      <c r="Z5300" s="127" t="str">
        <f>IFERROR(VLOOKUP(V5300,TRANSPORTE!$A$4:$D$99,4,0),"")</f>
        <v/>
      </c>
      <c r="AA5300" s="127" t="str">
        <f>IFERROR(VLOOKUP(V5300,TRANSPORTE!$A$4:$E$99,5,0),"")</f>
        <v/>
      </c>
      <c r="AB5300" s="127" t="str">
        <f t="shared" si="595"/>
        <v/>
      </c>
      <c r="AC5300" s="127" t="str">
        <f t="shared" si="594"/>
        <v/>
      </c>
      <c r="AE5300" s="132" t="str">
        <f t="shared" si="592"/>
        <v/>
      </c>
      <c r="AH5300" s="127" t="str">
        <f t="shared" si="591"/>
        <v/>
      </c>
    </row>
    <row r="5301" spans="2:34" x14ac:dyDescent="0.3">
      <c r="B5301" s="127" t="str">
        <f t="shared" si="589"/>
        <v/>
      </c>
      <c r="C5301" s="127" t="str">
        <f t="shared" si="590"/>
        <v/>
      </c>
      <c r="E5301" s="159"/>
      <c r="F5301" s="148" t="str">
        <f>IFERROR(VLOOKUP(CONCATENATE(G5301,E5301),LOTES!$A$6:$D$1002,4,0),"")</f>
        <v/>
      </c>
      <c r="H5301" s="136" t="str">
        <f>IFERROR(VLOOKUP(CONCATENATE(G5301,E5301),LOTES!$A$6:$F$1000,6,0),"")</f>
        <v/>
      </c>
      <c r="I5301" s="132" t="str">
        <f t="shared" si="593"/>
        <v/>
      </c>
      <c r="R5301" s="132" t="str">
        <f>IFERROR(VLOOKUP(Q5301,PROVEEDORES!$A$2:$B$100,2,0),"")</f>
        <v/>
      </c>
      <c r="U5301" s="127" t="str">
        <f>IFERROR(VLOOKUP(V5301,TRANSPORTE!$A$4:$B$99,2,0),"")</f>
        <v/>
      </c>
      <c r="Y5301" s="127" t="str">
        <f>IFERROR(VLOOKUP(V5301,TRANSPORTE!$A$4:$C$99,3,0),"")</f>
        <v/>
      </c>
      <c r="Z5301" s="127" t="str">
        <f>IFERROR(VLOOKUP(V5301,TRANSPORTE!$A$4:$D$99,4,0),"")</f>
        <v/>
      </c>
      <c r="AA5301" s="127" t="str">
        <f>IFERROR(VLOOKUP(V5301,TRANSPORTE!$A$4:$E$99,5,0),"")</f>
        <v/>
      </c>
      <c r="AB5301" s="127" t="str">
        <f t="shared" si="595"/>
        <v/>
      </c>
      <c r="AC5301" s="127" t="str">
        <f t="shared" si="594"/>
        <v/>
      </c>
      <c r="AE5301" s="132" t="str">
        <f t="shared" si="592"/>
        <v/>
      </c>
      <c r="AH5301" s="127" t="str">
        <f t="shared" si="591"/>
        <v/>
      </c>
    </row>
    <row r="5302" spans="2:34" x14ac:dyDescent="0.3">
      <c r="B5302" s="127" t="str">
        <f t="shared" si="589"/>
        <v/>
      </c>
      <c r="C5302" s="127" t="str">
        <f t="shared" si="590"/>
        <v/>
      </c>
      <c r="E5302" s="159"/>
      <c r="F5302" s="148" t="str">
        <f>IFERROR(VLOOKUP(CONCATENATE(G5302,E5302),LOTES!$A$6:$D$1002,4,0),"")</f>
        <v/>
      </c>
      <c r="H5302" s="136" t="str">
        <f>IFERROR(VLOOKUP(CONCATENATE(G5302,E5302),LOTES!$A$6:$F$1000,6,0),"")</f>
        <v/>
      </c>
      <c r="I5302" s="132" t="str">
        <f t="shared" si="593"/>
        <v/>
      </c>
      <c r="R5302" s="132" t="str">
        <f>IFERROR(VLOOKUP(Q5302,PROVEEDORES!$A$2:$B$100,2,0),"")</f>
        <v/>
      </c>
      <c r="U5302" s="127" t="str">
        <f>IFERROR(VLOOKUP(V5302,TRANSPORTE!$A$4:$B$99,2,0),"")</f>
        <v/>
      </c>
      <c r="Y5302" s="127" t="str">
        <f>IFERROR(VLOOKUP(V5302,TRANSPORTE!$A$4:$C$99,3,0),"")</f>
        <v/>
      </c>
      <c r="Z5302" s="127" t="str">
        <f>IFERROR(VLOOKUP(V5302,TRANSPORTE!$A$4:$D$99,4,0),"")</f>
        <v/>
      </c>
      <c r="AA5302" s="127" t="str">
        <f>IFERROR(VLOOKUP(V5302,TRANSPORTE!$A$4:$E$99,5,0),"")</f>
        <v/>
      </c>
      <c r="AB5302" s="127" t="str">
        <f t="shared" si="595"/>
        <v/>
      </c>
      <c r="AC5302" s="127" t="str">
        <f t="shared" si="594"/>
        <v/>
      </c>
      <c r="AE5302" s="132" t="str">
        <f t="shared" si="592"/>
        <v/>
      </c>
      <c r="AH5302" s="127" t="str">
        <f t="shared" si="591"/>
        <v/>
      </c>
    </row>
    <row r="5303" spans="2:34" x14ac:dyDescent="0.3">
      <c r="B5303" s="127" t="str">
        <f t="shared" si="589"/>
        <v/>
      </c>
      <c r="C5303" s="127" t="str">
        <f t="shared" si="590"/>
        <v/>
      </c>
      <c r="E5303" s="159"/>
      <c r="F5303" s="148" t="str">
        <f>IFERROR(VLOOKUP(CONCATENATE(G5303,E5303),LOTES!$A$6:$D$1002,4,0),"")</f>
        <v/>
      </c>
      <c r="H5303" s="136" t="str">
        <f>IFERROR(VLOOKUP(CONCATENATE(G5303,E5303),LOTES!$A$6:$F$1000,6,0),"")</f>
        <v/>
      </c>
      <c r="I5303" s="132" t="str">
        <f t="shared" si="593"/>
        <v/>
      </c>
      <c r="R5303" s="132" t="str">
        <f>IFERROR(VLOOKUP(Q5303,PROVEEDORES!$A$2:$B$100,2,0),"")</f>
        <v/>
      </c>
      <c r="U5303" s="127" t="str">
        <f>IFERROR(VLOOKUP(V5303,TRANSPORTE!$A$4:$B$99,2,0),"")</f>
        <v/>
      </c>
      <c r="Y5303" s="127" t="str">
        <f>IFERROR(VLOOKUP(V5303,TRANSPORTE!$A$4:$C$99,3,0),"")</f>
        <v/>
      </c>
      <c r="Z5303" s="127" t="str">
        <f>IFERROR(VLOOKUP(V5303,TRANSPORTE!$A$4:$D$99,4,0),"")</f>
        <v/>
      </c>
      <c r="AA5303" s="127" t="str">
        <f>IFERROR(VLOOKUP(V5303,TRANSPORTE!$A$4:$E$99,5,0),"")</f>
        <v/>
      </c>
      <c r="AB5303" s="127" t="str">
        <f t="shared" si="595"/>
        <v/>
      </c>
      <c r="AC5303" s="127" t="str">
        <f t="shared" si="594"/>
        <v/>
      </c>
      <c r="AE5303" s="132" t="str">
        <f t="shared" si="592"/>
        <v/>
      </c>
      <c r="AH5303" s="127" t="str">
        <f t="shared" si="591"/>
        <v/>
      </c>
    </row>
    <row r="5304" spans="2:34" x14ac:dyDescent="0.3">
      <c r="B5304" s="127" t="str">
        <f t="shared" si="589"/>
        <v/>
      </c>
      <c r="C5304" s="127" t="str">
        <f t="shared" si="590"/>
        <v/>
      </c>
      <c r="E5304" s="159"/>
      <c r="F5304" s="148" t="str">
        <f>IFERROR(VLOOKUP(CONCATENATE(G5304,E5304),LOTES!$A$6:$D$1002,4,0),"")</f>
        <v/>
      </c>
      <c r="H5304" s="136" t="str">
        <f>IFERROR(VLOOKUP(CONCATENATE(G5304,E5304),LOTES!$A$6:$F$1000,6,0),"")</f>
        <v/>
      </c>
      <c r="I5304" s="132" t="str">
        <f t="shared" si="593"/>
        <v/>
      </c>
      <c r="R5304" s="132" t="str">
        <f>IFERROR(VLOOKUP(Q5304,PROVEEDORES!$A$2:$B$100,2,0),"")</f>
        <v/>
      </c>
      <c r="U5304" s="127" t="str">
        <f>IFERROR(VLOOKUP(V5304,TRANSPORTE!$A$4:$B$99,2,0),"")</f>
        <v/>
      </c>
      <c r="Y5304" s="127" t="str">
        <f>IFERROR(VLOOKUP(V5304,TRANSPORTE!$A$4:$C$99,3,0),"")</f>
        <v/>
      </c>
      <c r="Z5304" s="127" t="str">
        <f>IFERROR(VLOOKUP(V5304,TRANSPORTE!$A$4:$D$99,4,0),"")</f>
        <v/>
      </c>
      <c r="AA5304" s="127" t="str">
        <f>IFERROR(VLOOKUP(V5304,TRANSPORTE!$A$4:$E$99,5,0),"")</f>
        <v/>
      </c>
      <c r="AB5304" s="127" t="str">
        <f t="shared" si="595"/>
        <v/>
      </c>
      <c r="AC5304" s="127" t="str">
        <f t="shared" si="594"/>
        <v/>
      </c>
      <c r="AE5304" s="132" t="str">
        <f t="shared" si="592"/>
        <v/>
      </c>
      <c r="AH5304" s="127" t="str">
        <f t="shared" si="591"/>
        <v/>
      </c>
    </row>
    <row r="5305" spans="2:34" x14ac:dyDescent="0.3">
      <c r="B5305" s="127" t="str">
        <f t="shared" si="589"/>
        <v/>
      </c>
      <c r="C5305" s="127" t="str">
        <f t="shared" si="590"/>
        <v/>
      </c>
      <c r="E5305" s="159"/>
      <c r="F5305" s="148" t="str">
        <f>IFERROR(VLOOKUP(CONCATENATE(G5305,E5305),LOTES!$A$6:$D$1002,4,0),"")</f>
        <v/>
      </c>
      <c r="H5305" s="136" t="str">
        <f>IFERROR(VLOOKUP(CONCATENATE(G5305,E5305),LOTES!$A$6:$F$1000,6,0),"")</f>
        <v/>
      </c>
      <c r="I5305" s="132" t="str">
        <f t="shared" si="593"/>
        <v/>
      </c>
      <c r="R5305" s="132" t="str">
        <f>IFERROR(VLOOKUP(Q5305,PROVEEDORES!$A$2:$B$100,2,0),"")</f>
        <v/>
      </c>
      <c r="U5305" s="127" t="str">
        <f>IFERROR(VLOOKUP(V5305,TRANSPORTE!$A$4:$B$99,2,0),"")</f>
        <v/>
      </c>
      <c r="Y5305" s="127" t="str">
        <f>IFERROR(VLOOKUP(V5305,TRANSPORTE!$A$4:$C$99,3,0),"")</f>
        <v/>
      </c>
      <c r="Z5305" s="127" t="str">
        <f>IFERROR(VLOOKUP(V5305,TRANSPORTE!$A$4:$D$99,4,0),"")</f>
        <v/>
      </c>
      <c r="AA5305" s="127" t="str">
        <f>IFERROR(VLOOKUP(V5305,TRANSPORTE!$A$4:$E$99,5,0),"")</f>
        <v/>
      </c>
      <c r="AB5305" s="127" t="str">
        <f t="shared" si="595"/>
        <v/>
      </c>
      <c r="AC5305" s="127" t="str">
        <f t="shared" si="594"/>
        <v/>
      </c>
      <c r="AE5305" s="132" t="str">
        <f t="shared" si="592"/>
        <v/>
      </c>
      <c r="AH5305" s="127" t="str">
        <f t="shared" si="591"/>
        <v/>
      </c>
    </row>
    <row r="5306" spans="2:34" x14ac:dyDescent="0.3">
      <c r="B5306" s="127" t="str">
        <f t="shared" si="589"/>
        <v/>
      </c>
      <c r="C5306" s="127" t="str">
        <f t="shared" si="590"/>
        <v/>
      </c>
      <c r="E5306" s="159"/>
      <c r="F5306" s="148" t="str">
        <f>IFERROR(VLOOKUP(CONCATENATE(G5306,E5306),LOTES!$A$6:$D$1002,4,0),"")</f>
        <v/>
      </c>
      <c r="H5306" s="136" t="str">
        <f>IFERROR(VLOOKUP(CONCATENATE(G5306,E5306),LOTES!$A$6:$F$1000,6,0),"")</f>
        <v/>
      </c>
      <c r="I5306" s="132" t="str">
        <f t="shared" si="593"/>
        <v/>
      </c>
      <c r="R5306" s="132" t="str">
        <f>IFERROR(VLOOKUP(Q5306,PROVEEDORES!$A$2:$B$100,2,0),"")</f>
        <v/>
      </c>
      <c r="U5306" s="127" t="str">
        <f>IFERROR(VLOOKUP(V5306,TRANSPORTE!$A$4:$B$99,2,0),"")</f>
        <v/>
      </c>
      <c r="Y5306" s="127" t="str">
        <f>IFERROR(VLOOKUP(V5306,TRANSPORTE!$A$4:$C$99,3,0),"")</f>
        <v/>
      </c>
      <c r="Z5306" s="127" t="str">
        <f>IFERROR(VLOOKUP(V5306,TRANSPORTE!$A$4:$D$99,4,0),"")</f>
        <v/>
      </c>
      <c r="AA5306" s="127" t="str">
        <f>IFERROR(VLOOKUP(V5306,TRANSPORTE!$A$4:$E$99,5,0),"")</f>
        <v/>
      </c>
      <c r="AB5306" s="127" t="str">
        <f t="shared" si="595"/>
        <v/>
      </c>
      <c r="AC5306" s="127" t="str">
        <f t="shared" si="594"/>
        <v/>
      </c>
      <c r="AE5306" s="132" t="str">
        <f t="shared" si="592"/>
        <v/>
      </c>
      <c r="AH5306" s="127" t="str">
        <f t="shared" si="591"/>
        <v/>
      </c>
    </row>
    <row r="5307" spans="2:34" x14ac:dyDescent="0.3">
      <c r="B5307" s="127" t="str">
        <f t="shared" si="589"/>
        <v/>
      </c>
      <c r="C5307" s="127" t="str">
        <f t="shared" si="590"/>
        <v/>
      </c>
      <c r="E5307" s="159"/>
      <c r="F5307" s="148" t="str">
        <f>IFERROR(VLOOKUP(CONCATENATE(G5307,E5307),LOTES!$A$6:$D$1002,4,0),"")</f>
        <v/>
      </c>
      <c r="H5307" s="136" t="str">
        <f>IFERROR(VLOOKUP(CONCATENATE(G5307,E5307),LOTES!$A$6:$F$1000,6,0),"")</f>
        <v/>
      </c>
      <c r="I5307" s="132" t="str">
        <f t="shared" si="593"/>
        <v/>
      </c>
      <c r="R5307" s="132" t="str">
        <f>IFERROR(VLOOKUP(Q5307,PROVEEDORES!$A$2:$B$100,2,0),"")</f>
        <v/>
      </c>
      <c r="U5307" s="127" t="str">
        <f>IFERROR(VLOOKUP(V5307,TRANSPORTE!$A$4:$B$99,2,0),"")</f>
        <v/>
      </c>
      <c r="Y5307" s="127" t="str">
        <f>IFERROR(VLOOKUP(V5307,TRANSPORTE!$A$4:$C$99,3,0),"")</f>
        <v/>
      </c>
      <c r="Z5307" s="127" t="str">
        <f>IFERROR(VLOOKUP(V5307,TRANSPORTE!$A$4:$D$99,4,0),"")</f>
        <v/>
      </c>
      <c r="AA5307" s="127" t="str">
        <f>IFERROR(VLOOKUP(V5307,TRANSPORTE!$A$4:$E$99,5,0),"")</f>
        <v/>
      </c>
      <c r="AB5307" s="127" t="str">
        <f t="shared" si="595"/>
        <v/>
      </c>
      <c r="AC5307" s="127" t="str">
        <f t="shared" si="594"/>
        <v/>
      </c>
      <c r="AE5307" s="132" t="str">
        <f t="shared" si="592"/>
        <v/>
      </c>
      <c r="AH5307" s="127" t="str">
        <f t="shared" si="591"/>
        <v/>
      </c>
    </row>
    <row r="5308" spans="2:34" x14ac:dyDescent="0.3">
      <c r="B5308" s="127" t="str">
        <f t="shared" si="589"/>
        <v/>
      </c>
      <c r="C5308" s="127" t="str">
        <f t="shared" si="590"/>
        <v/>
      </c>
      <c r="E5308" s="159"/>
      <c r="F5308" s="148" t="str">
        <f>IFERROR(VLOOKUP(CONCATENATE(G5308,E5308),LOTES!$A$6:$D$1002,4,0),"")</f>
        <v/>
      </c>
      <c r="H5308" s="136" t="str">
        <f>IFERROR(VLOOKUP(CONCATENATE(G5308,E5308),LOTES!$A$6:$F$1000,6,0),"")</f>
        <v/>
      </c>
      <c r="I5308" s="132" t="str">
        <f t="shared" si="593"/>
        <v/>
      </c>
      <c r="R5308" s="132" t="str">
        <f>IFERROR(VLOOKUP(Q5308,PROVEEDORES!$A$2:$B$100,2,0),"")</f>
        <v/>
      </c>
      <c r="U5308" s="127" t="str">
        <f>IFERROR(VLOOKUP(V5308,TRANSPORTE!$A$4:$B$99,2,0),"")</f>
        <v/>
      </c>
      <c r="Y5308" s="127" t="str">
        <f>IFERROR(VLOOKUP(V5308,TRANSPORTE!$A$4:$C$99,3,0),"")</f>
        <v/>
      </c>
      <c r="Z5308" s="127" t="str">
        <f>IFERROR(VLOOKUP(V5308,TRANSPORTE!$A$4:$D$99,4,0),"")</f>
        <v/>
      </c>
      <c r="AA5308" s="127" t="str">
        <f>IFERROR(VLOOKUP(V5308,TRANSPORTE!$A$4:$E$99,5,0),"")</f>
        <v/>
      </c>
      <c r="AB5308" s="127" t="str">
        <f t="shared" si="595"/>
        <v/>
      </c>
      <c r="AC5308" s="127" t="str">
        <f t="shared" si="594"/>
        <v/>
      </c>
      <c r="AE5308" s="132" t="str">
        <f t="shared" si="592"/>
        <v/>
      </c>
      <c r="AH5308" s="127" t="str">
        <f t="shared" si="591"/>
        <v/>
      </c>
    </row>
    <row r="5309" spans="2:34" x14ac:dyDescent="0.3">
      <c r="B5309" s="127" t="str">
        <f t="shared" si="589"/>
        <v/>
      </c>
      <c r="C5309" s="127" t="str">
        <f t="shared" si="590"/>
        <v/>
      </c>
      <c r="E5309" s="159"/>
      <c r="F5309" s="148" t="str">
        <f>IFERROR(VLOOKUP(CONCATENATE(G5309,E5309),LOTES!$A$6:$D$1002,4,0),"")</f>
        <v/>
      </c>
      <c r="H5309" s="136" t="str">
        <f>IFERROR(VLOOKUP(CONCATENATE(G5309,E5309),LOTES!$A$6:$F$1000,6,0),"")</f>
        <v/>
      </c>
      <c r="I5309" s="132" t="str">
        <f t="shared" si="593"/>
        <v/>
      </c>
      <c r="R5309" s="132" t="str">
        <f>IFERROR(VLOOKUP(Q5309,PROVEEDORES!$A$2:$B$100,2,0),"")</f>
        <v/>
      </c>
      <c r="U5309" s="127" t="str">
        <f>IFERROR(VLOOKUP(V5309,TRANSPORTE!$A$4:$B$99,2,0),"")</f>
        <v/>
      </c>
      <c r="Y5309" s="127" t="str">
        <f>IFERROR(VLOOKUP(V5309,TRANSPORTE!$A$4:$C$99,3,0),"")</f>
        <v/>
      </c>
      <c r="Z5309" s="127" t="str">
        <f>IFERROR(VLOOKUP(V5309,TRANSPORTE!$A$4:$D$99,4,0),"")</f>
        <v/>
      </c>
      <c r="AA5309" s="127" t="str">
        <f>IFERROR(VLOOKUP(V5309,TRANSPORTE!$A$4:$E$99,5,0),"")</f>
        <v/>
      </c>
      <c r="AB5309" s="127" t="str">
        <f t="shared" si="595"/>
        <v/>
      </c>
      <c r="AC5309" s="127" t="str">
        <f t="shared" si="594"/>
        <v/>
      </c>
      <c r="AE5309" s="132" t="str">
        <f t="shared" si="592"/>
        <v/>
      </c>
      <c r="AH5309" s="127" t="str">
        <f t="shared" si="591"/>
        <v/>
      </c>
    </row>
    <row r="5310" spans="2:34" x14ac:dyDescent="0.3">
      <c r="B5310" s="127" t="str">
        <f t="shared" si="589"/>
        <v/>
      </c>
      <c r="C5310" s="127" t="str">
        <f t="shared" si="590"/>
        <v/>
      </c>
      <c r="E5310" s="159"/>
      <c r="F5310" s="148" t="str">
        <f>IFERROR(VLOOKUP(CONCATENATE(G5310,E5310),LOTES!$A$6:$D$1002,4,0),"")</f>
        <v/>
      </c>
      <c r="H5310" s="136" t="str">
        <f>IFERROR(VLOOKUP(CONCATENATE(G5310,E5310),LOTES!$A$6:$F$1000,6,0),"")</f>
        <v/>
      </c>
      <c r="I5310" s="132" t="str">
        <f t="shared" si="593"/>
        <v/>
      </c>
      <c r="R5310" s="132" t="str">
        <f>IFERROR(VLOOKUP(Q5310,PROVEEDORES!$A$2:$B$100,2,0),"")</f>
        <v/>
      </c>
      <c r="U5310" s="127" t="str">
        <f>IFERROR(VLOOKUP(V5310,TRANSPORTE!$A$4:$B$99,2,0),"")</f>
        <v/>
      </c>
      <c r="Y5310" s="127" t="str">
        <f>IFERROR(VLOOKUP(V5310,TRANSPORTE!$A$4:$C$99,3,0),"")</f>
        <v/>
      </c>
      <c r="Z5310" s="127" t="str">
        <f>IFERROR(VLOOKUP(V5310,TRANSPORTE!$A$4:$D$99,4,0),"")</f>
        <v/>
      </c>
      <c r="AA5310" s="127" t="str">
        <f>IFERROR(VLOOKUP(V5310,TRANSPORTE!$A$4:$E$99,5,0),"")</f>
        <v/>
      </c>
      <c r="AB5310" s="127" t="str">
        <f t="shared" si="595"/>
        <v/>
      </c>
      <c r="AC5310" s="127" t="str">
        <f t="shared" si="594"/>
        <v/>
      </c>
      <c r="AE5310" s="132" t="str">
        <f t="shared" si="592"/>
        <v/>
      </c>
      <c r="AH5310" s="127" t="str">
        <f t="shared" si="591"/>
        <v/>
      </c>
    </row>
    <row r="5311" spans="2:34" x14ac:dyDescent="0.3">
      <c r="B5311" s="127" t="str">
        <f t="shared" ref="B5311:B5374" si="596">CONCATENATE(A5311,AB5311)</f>
        <v/>
      </c>
      <c r="C5311" s="127" t="str">
        <f t="shared" ref="C5311:C5374" si="597">CONCATENATE(N5311,I5311)</f>
        <v/>
      </c>
      <c r="E5311" s="159"/>
      <c r="F5311" s="148" t="str">
        <f>IFERROR(VLOOKUP(CONCATENATE(G5311,E5311),LOTES!$A$6:$D$1002,4,0),"")</f>
        <v/>
      </c>
      <c r="H5311" s="136" t="str">
        <f>IFERROR(VLOOKUP(CONCATENATE(G5311,E5311),LOTES!$A$6:$F$1000,6,0),"")</f>
        <v/>
      </c>
      <c r="I5311" s="132" t="str">
        <f t="shared" si="593"/>
        <v/>
      </c>
      <c r="R5311" s="132" t="str">
        <f>IFERROR(VLOOKUP(Q5311,PROVEEDORES!$A$2:$B$100,2,0),"")</f>
        <v/>
      </c>
      <c r="U5311" s="127" t="str">
        <f>IFERROR(VLOOKUP(V5311,TRANSPORTE!$A$4:$B$99,2,0),"")</f>
        <v/>
      </c>
      <c r="Y5311" s="127" t="str">
        <f>IFERROR(VLOOKUP(V5311,TRANSPORTE!$A$4:$C$99,3,0),"")</f>
        <v/>
      </c>
      <c r="Z5311" s="127" t="str">
        <f>IFERROR(VLOOKUP(V5311,TRANSPORTE!$A$4:$D$99,4,0),"")</f>
        <v/>
      </c>
      <c r="AA5311" s="127" t="str">
        <f>IFERROR(VLOOKUP(V5311,TRANSPORTE!$A$4:$E$99,5,0),"")</f>
        <v/>
      </c>
      <c r="AB5311" s="127" t="str">
        <f t="shared" si="595"/>
        <v/>
      </c>
      <c r="AC5311" s="127" t="str">
        <f t="shared" si="594"/>
        <v/>
      </c>
      <c r="AE5311" s="132" t="str">
        <f t="shared" si="592"/>
        <v/>
      </c>
      <c r="AH5311" s="127" t="str">
        <f t="shared" ref="AH5311:AH5374" si="598">CONCATENATE(N5311,F5311)</f>
        <v/>
      </c>
    </row>
    <row r="5312" spans="2:34" x14ac:dyDescent="0.3">
      <c r="B5312" s="127" t="str">
        <f t="shared" si="596"/>
        <v/>
      </c>
      <c r="C5312" s="127" t="str">
        <f t="shared" si="597"/>
        <v/>
      </c>
      <c r="E5312" s="159"/>
      <c r="F5312" s="148" t="str">
        <f>IFERROR(VLOOKUP(CONCATENATE(G5312,E5312),LOTES!$A$6:$D$1002,4,0),"")</f>
        <v/>
      </c>
      <c r="H5312" s="136" t="str">
        <f>IFERROR(VLOOKUP(CONCATENATE(G5312,E5312),LOTES!$A$6:$F$1000,6,0),"")</f>
        <v/>
      </c>
      <c r="I5312" s="132" t="str">
        <f t="shared" si="593"/>
        <v/>
      </c>
      <c r="R5312" s="132" t="str">
        <f>IFERROR(VLOOKUP(Q5312,PROVEEDORES!$A$2:$B$100,2,0),"")</f>
        <v/>
      </c>
      <c r="U5312" s="127" t="str">
        <f>IFERROR(VLOOKUP(V5312,TRANSPORTE!$A$4:$B$99,2,0),"")</f>
        <v/>
      </c>
      <c r="Y5312" s="127" t="str">
        <f>IFERROR(VLOOKUP(V5312,TRANSPORTE!$A$4:$C$99,3,0),"")</f>
        <v/>
      </c>
      <c r="Z5312" s="127" t="str">
        <f>IFERROR(VLOOKUP(V5312,TRANSPORTE!$A$4:$D$99,4,0),"")</f>
        <v/>
      </c>
      <c r="AA5312" s="127" t="str">
        <f>IFERROR(VLOOKUP(V5312,TRANSPORTE!$A$4:$E$99,5,0),"")</f>
        <v/>
      </c>
      <c r="AB5312" s="127" t="str">
        <f t="shared" si="595"/>
        <v/>
      </c>
      <c r="AC5312" s="127" t="str">
        <f t="shared" si="594"/>
        <v/>
      </c>
      <c r="AE5312" s="132" t="str">
        <f t="shared" si="592"/>
        <v/>
      </c>
      <c r="AH5312" s="127" t="str">
        <f t="shared" si="598"/>
        <v/>
      </c>
    </row>
    <row r="5313" spans="2:34" x14ac:dyDescent="0.3">
      <c r="B5313" s="127" t="str">
        <f t="shared" si="596"/>
        <v/>
      </c>
      <c r="C5313" s="127" t="str">
        <f t="shared" si="597"/>
        <v/>
      </c>
      <c r="E5313" s="159"/>
      <c r="F5313" s="148" t="str">
        <f>IFERROR(VLOOKUP(CONCATENATE(G5313,E5313),LOTES!$A$6:$D$1002,4,0),"")</f>
        <v/>
      </c>
      <c r="H5313" s="136" t="str">
        <f>IFERROR(VLOOKUP(CONCATENATE(G5313,E5313),LOTES!$A$6:$F$1000,6,0),"")</f>
        <v/>
      </c>
      <c r="I5313" s="132" t="str">
        <f t="shared" si="593"/>
        <v/>
      </c>
      <c r="R5313" s="132" t="str">
        <f>IFERROR(VLOOKUP(Q5313,PROVEEDORES!$A$2:$B$100,2,0),"")</f>
        <v/>
      </c>
      <c r="U5313" s="127" t="str">
        <f>IFERROR(VLOOKUP(V5313,TRANSPORTE!$A$4:$B$99,2,0),"")</f>
        <v/>
      </c>
      <c r="Y5313" s="127" t="str">
        <f>IFERROR(VLOOKUP(V5313,TRANSPORTE!$A$4:$C$99,3,0),"")</f>
        <v/>
      </c>
      <c r="Z5313" s="127" t="str">
        <f>IFERROR(VLOOKUP(V5313,TRANSPORTE!$A$4:$D$99,4,0),"")</f>
        <v/>
      </c>
      <c r="AA5313" s="127" t="str">
        <f>IFERROR(VLOOKUP(V5313,TRANSPORTE!$A$4:$E$99,5,0),"")</f>
        <v/>
      </c>
      <c r="AB5313" s="127" t="str">
        <f t="shared" si="595"/>
        <v/>
      </c>
      <c r="AC5313" s="127" t="str">
        <f t="shared" si="594"/>
        <v/>
      </c>
      <c r="AE5313" s="132" t="str">
        <f t="shared" si="592"/>
        <v/>
      </c>
      <c r="AH5313" s="127" t="str">
        <f t="shared" si="598"/>
        <v/>
      </c>
    </row>
    <row r="5314" spans="2:34" x14ac:dyDescent="0.3">
      <c r="B5314" s="127" t="str">
        <f t="shared" si="596"/>
        <v/>
      </c>
      <c r="C5314" s="127" t="str">
        <f t="shared" si="597"/>
        <v/>
      </c>
      <c r="E5314" s="159"/>
      <c r="F5314" s="148" t="str">
        <f>IFERROR(VLOOKUP(CONCATENATE(G5314,E5314),LOTES!$A$6:$D$1002,4,0),"")</f>
        <v/>
      </c>
      <c r="H5314" s="136" t="str">
        <f>IFERROR(VLOOKUP(CONCATENATE(G5314,E5314),LOTES!$A$6:$F$1000,6,0),"")</f>
        <v/>
      </c>
      <c r="I5314" s="132" t="str">
        <f t="shared" si="593"/>
        <v/>
      </c>
      <c r="R5314" s="132" t="str">
        <f>IFERROR(VLOOKUP(Q5314,PROVEEDORES!$A$2:$B$100,2,0),"")</f>
        <v/>
      </c>
      <c r="U5314" s="127" t="str">
        <f>IFERROR(VLOOKUP(V5314,TRANSPORTE!$A$4:$B$99,2,0),"")</f>
        <v/>
      </c>
      <c r="Y5314" s="127" t="str">
        <f>IFERROR(VLOOKUP(V5314,TRANSPORTE!$A$4:$C$99,3,0),"")</f>
        <v/>
      </c>
      <c r="Z5314" s="127" t="str">
        <f>IFERROR(VLOOKUP(V5314,TRANSPORTE!$A$4:$D$99,4,0),"")</f>
        <v/>
      </c>
      <c r="AA5314" s="127" t="str">
        <f>IFERROR(VLOOKUP(V5314,TRANSPORTE!$A$4:$E$99,5,0),"")</f>
        <v/>
      </c>
      <c r="AB5314" s="127" t="str">
        <f t="shared" si="595"/>
        <v/>
      </c>
      <c r="AC5314" s="127" t="str">
        <f t="shared" si="594"/>
        <v/>
      </c>
      <c r="AE5314" s="132" t="str">
        <f t="shared" ref="AE5314:AE5377" si="599">IF(N5314&lt;&gt;"",IF(N5314=N5313,AE5313,AE5313+1),"")</f>
        <v/>
      </c>
      <c r="AH5314" s="127" t="str">
        <f t="shared" si="598"/>
        <v/>
      </c>
    </row>
    <row r="5315" spans="2:34" x14ac:dyDescent="0.3">
      <c r="B5315" s="127" t="str">
        <f t="shared" si="596"/>
        <v/>
      </c>
      <c r="C5315" s="127" t="str">
        <f t="shared" si="597"/>
        <v/>
      </c>
      <c r="E5315" s="159"/>
      <c r="F5315" s="148" t="str">
        <f>IFERROR(VLOOKUP(CONCATENATE(G5315,E5315),LOTES!$A$6:$D$1002,4,0),"")</f>
        <v/>
      </c>
      <c r="H5315" s="136" t="str">
        <f>IFERROR(VLOOKUP(CONCATENATE(G5315,E5315),LOTES!$A$6:$F$1000,6,0),"")</f>
        <v/>
      </c>
      <c r="I5315" s="132" t="str">
        <f t="shared" si="593"/>
        <v/>
      </c>
      <c r="R5315" s="132" t="str">
        <f>IFERROR(VLOOKUP(Q5315,PROVEEDORES!$A$2:$B$100,2,0),"")</f>
        <v/>
      </c>
      <c r="U5315" s="127" t="str">
        <f>IFERROR(VLOOKUP(V5315,TRANSPORTE!$A$4:$B$99,2,0),"")</f>
        <v/>
      </c>
      <c r="Y5315" s="127" t="str">
        <f>IFERROR(VLOOKUP(V5315,TRANSPORTE!$A$4:$C$99,3,0),"")</f>
        <v/>
      </c>
      <c r="Z5315" s="127" t="str">
        <f>IFERROR(VLOOKUP(V5315,TRANSPORTE!$A$4:$D$99,4,0),"")</f>
        <v/>
      </c>
      <c r="AA5315" s="127" t="str">
        <f>IFERROR(VLOOKUP(V5315,TRANSPORTE!$A$4:$E$99,5,0),"")</f>
        <v/>
      </c>
      <c r="AB5315" s="127" t="str">
        <f t="shared" si="595"/>
        <v/>
      </c>
      <c r="AC5315" s="127" t="str">
        <f t="shared" si="594"/>
        <v/>
      </c>
      <c r="AE5315" s="132" t="str">
        <f t="shared" si="599"/>
        <v/>
      </c>
      <c r="AH5315" s="127" t="str">
        <f t="shared" si="598"/>
        <v/>
      </c>
    </row>
    <row r="5316" spans="2:34" x14ac:dyDescent="0.3">
      <c r="B5316" s="127" t="str">
        <f t="shared" si="596"/>
        <v/>
      </c>
      <c r="C5316" s="127" t="str">
        <f t="shared" si="597"/>
        <v/>
      </c>
      <c r="E5316" s="159"/>
      <c r="F5316" s="148" t="str">
        <f>IFERROR(VLOOKUP(CONCATENATE(G5316,E5316),LOTES!$A$6:$D$1002,4,0),"")</f>
        <v/>
      </c>
      <c r="H5316" s="136" t="str">
        <f>IFERROR(VLOOKUP(CONCATENATE(G5316,E5316),LOTES!$A$6:$F$1000,6,0),"")</f>
        <v/>
      </c>
      <c r="I5316" s="132" t="str">
        <f t="shared" si="593"/>
        <v/>
      </c>
      <c r="R5316" s="132" t="str">
        <f>IFERROR(VLOOKUP(Q5316,PROVEEDORES!$A$2:$B$100,2,0),"")</f>
        <v/>
      </c>
      <c r="U5316" s="127" t="str">
        <f>IFERROR(VLOOKUP(V5316,TRANSPORTE!$A$4:$B$99,2,0),"")</f>
        <v/>
      </c>
      <c r="Y5316" s="127" t="str">
        <f>IFERROR(VLOOKUP(V5316,TRANSPORTE!$A$4:$C$99,3,0),"")</f>
        <v/>
      </c>
      <c r="Z5316" s="127" t="str">
        <f>IFERROR(VLOOKUP(V5316,TRANSPORTE!$A$4:$D$99,4,0),"")</f>
        <v/>
      </c>
      <c r="AA5316" s="127" t="str">
        <f>IFERROR(VLOOKUP(V5316,TRANSPORTE!$A$4:$E$99,5,0),"")</f>
        <v/>
      </c>
      <c r="AB5316" s="127" t="str">
        <f t="shared" si="595"/>
        <v/>
      </c>
      <c r="AC5316" s="127" t="str">
        <f t="shared" si="594"/>
        <v/>
      </c>
      <c r="AE5316" s="132" t="str">
        <f t="shared" si="599"/>
        <v/>
      </c>
      <c r="AH5316" s="127" t="str">
        <f t="shared" si="598"/>
        <v/>
      </c>
    </row>
    <row r="5317" spans="2:34" x14ac:dyDescent="0.3">
      <c r="B5317" s="127" t="str">
        <f t="shared" si="596"/>
        <v/>
      </c>
      <c r="C5317" s="127" t="str">
        <f t="shared" si="597"/>
        <v/>
      </c>
      <c r="E5317" s="159"/>
      <c r="F5317" s="148" t="str">
        <f>IFERROR(VLOOKUP(CONCATENATE(G5317,E5317),LOTES!$A$6:$D$1002,4,0),"")</f>
        <v/>
      </c>
      <c r="H5317" s="136" t="str">
        <f>IFERROR(VLOOKUP(CONCATENATE(G5317,E5317),LOTES!$A$6:$F$1000,6,0),"")</f>
        <v/>
      </c>
      <c r="I5317" s="132" t="str">
        <f t="shared" si="593"/>
        <v/>
      </c>
      <c r="R5317" s="132" t="str">
        <f>IFERROR(VLOOKUP(Q5317,PROVEEDORES!$A$2:$B$100,2,0),"")</f>
        <v/>
      </c>
      <c r="U5317" s="127" t="str">
        <f>IFERROR(VLOOKUP(V5317,TRANSPORTE!$A$4:$B$99,2,0),"")</f>
        <v/>
      </c>
      <c r="Y5317" s="127" t="str">
        <f>IFERROR(VLOOKUP(V5317,TRANSPORTE!$A$4:$C$99,3,0),"")</f>
        <v/>
      </c>
      <c r="Z5317" s="127" t="str">
        <f>IFERROR(VLOOKUP(V5317,TRANSPORTE!$A$4:$D$99,4,0),"")</f>
        <v/>
      </c>
      <c r="AA5317" s="127" t="str">
        <f>IFERROR(VLOOKUP(V5317,TRANSPORTE!$A$4:$E$99,5,0),"")</f>
        <v/>
      </c>
      <c r="AB5317" s="127" t="str">
        <f t="shared" si="595"/>
        <v/>
      </c>
      <c r="AC5317" s="127" t="str">
        <f t="shared" si="594"/>
        <v/>
      </c>
      <c r="AE5317" s="132" t="str">
        <f t="shared" si="599"/>
        <v/>
      </c>
      <c r="AH5317" s="127" t="str">
        <f t="shared" si="598"/>
        <v/>
      </c>
    </row>
    <row r="5318" spans="2:34" x14ac:dyDescent="0.3">
      <c r="B5318" s="127" t="str">
        <f t="shared" si="596"/>
        <v/>
      </c>
      <c r="C5318" s="127" t="str">
        <f t="shared" si="597"/>
        <v/>
      </c>
      <c r="E5318" s="159"/>
      <c r="F5318" s="148" t="str">
        <f>IFERROR(VLOOKUP(CONCATENATE(G5318,E5318),LOTES!$A$6:$D$1002,4,0),"")</f>
        <v/>
      </c>
      <c r="H5318" s="136" t="str">
        <f>IFERROR(VLOOKUP(CONCATENATE(G5318,E5318),LOTES!$A$6:$F$1000,6,0),"")</f>
        <v/>
      </c>
      <c r="I5318" s="132" t="str">
        <f t="shared" ref="I5318:I5381" si="600">IF(E5318&lt;&gt;"",IFERROR(IF(N5318&lt;&gt;N5317,1,IF(E5318=E5317,I5317,I5317+1)),""),"")</f>
        <v/>
      </c>
      <c r="R5318" s="132" t="str">
        <f>IFERROR(VLOOKUP(Q5318,PROVEEDORES!$A$2:$B$100,2,0),"")</f>
        <v/>
      </c>
      <c r="U5318" s="127" t="str">
        <f>IFERROR(VLOOKUP(V5318,TRANSPORTE!$A$4:$B$99,2,0),"")</f>
        <v/>
      </c>
      <c r="Y5318" s="127" t="str">
        <f>IFERROR(VLOOKUP(V5318,TRANSPORTE!$A$4:$C$99,3,0),"")</f>
        <v/>
      </c>
      <c r="Z5318" s="127" t="str">
        <f>IFERROR(VLOOKUP(V5318,TRANSPORTE!$A$4:$D$99,4,0),"")</f>
        <v/>
      </c>
      <c r="AA5318" s="127" t="str">
        <f>IFERROR(VLOOKUP(V5318,TRANSPORTE!$A$4:$E$99,5,0),"")</f>
        <v/>
      </c>
      <c r="AB5318" s="127" t="str">
        <f t="shared" si="595"/>
        <v/>
      </c>
      <c r="AC5318" s="127" t="str">
        <f t="shared" ref="AC5318:AC5381" si="601">IF(N5318&lt;&gt;"",1,"")</f>
        <v/>
      </c>
      <c r="AE5318" s="132" t="str">
        <f t="shared" si="599"/>
        <v/>
      </c>
      <c r="AH5318" s="127" t="str">
        <f t="shared" si="598"/>
        <v/>
      </c>
    </row>
    <row r="5319" spans="2:34" x14ac:dyDescent="0.3">
      <c r="B5319" s="127" t="str">
        <f t="shared" si="596"/>
        <v/>
      </c>
      <c r="C5319" s="127" t="str">
        <f t="shared" si="597"/>
        <v/>
      </c>
      <c r="E5319" s="159"/>
      <c r="F5319" s="148" t="str">
        <f>IFERROR(VLOOKUP(CONCATENATE(G5319,E5319),LOTES!$A$6:$D$1002,4,0),"")</f>
        <v/>
      </c>
      <c r="H5319" s="136" t="str">
        <f>IFERROR(VLOOKUP(CONCATENATE(G5319,E5319),LOTES!$A$6:$F$1000,6,0),"")</f>
        <v/>
      </c>
      <c r="I5319" s="132" t="str">
        <f t="shared" si="600"/>
        <v/>
      </c>
      <c r="R5319" s="132" t="str">
        <f>IFERROR(VLOOKUP(Q5319,PROVEEDORES!$A$2:$B$100,2,0),"")</f>
        <v/>
      </c>
      <c r="U5319" s="127" t="str">
        <f>IFERROR(VLOOKUP(V5319,TRANSPORTE!$A$4:$B$99,2,0),"")</f>
        <v/>
      </c>
      <c r="Y5319" s="127" t="str">
        <f>IFERROR(VLOOKUP(V5319,TRANSPORTE!$A$4:$C$99,3,0),"")</f>
        <v/>
      </c>
      <c r="Z5319" s="127" t="str">
        <f>IFERROR(VLOOKUP(V5319,TRANSPORTE!$A$4:$D$99,4,0),"")</f>
        <v/>
      </c>
      <c r="AA5319" s="127" t="str">
        <f>IFERROR(VLOOKUP(V5319,TRANSPORTE!$A$4:$E$99,5,0),"")</f>
        <v/>
      </c>
      <c r="AB5319" s="127" t="str">
        <f t="shared" si="595"/>
        <v/>
      </c>
      <c r="AC5319" s="127" t="str">
        <f t="shared" si="601"/>
        <v/>
      </c>
      <c r="AE5319" s="132" t="str">
        <f t="shared" si="599"/>
        <v/>
      </c>
      <c r="AH5319" s="127" t="str">
        <f t="shared" si="598"/>
        <v/>
      </c>
    </row>
    <row r="5320" spans="2:34" x14ac:dyDescent="0.3">
      <c r="B5320" s="127" t="str">
        <f t="shared" si="596"/>
        <v/>
      </c>
      <c r="C5320" s="127" t="str">
        <f t="shared" si="597"/>
        <v/>
      </c>
      <c r="E5320" s="159"/>
      <c r="F5320" s="148" t="str">
        <f>IFERROR(VLOOKUP(CONCATENATE(G5320,E5320),LOTES!$A$6:$D$1002,4,0),"")</f>
        <v/>
      </c>
      <c r="H5320" s="136" t="str">
        <f>IFERROR(VLOOKUP(CONCATENATE(G5320,E5320),LOTES!$A$6:$F$1000,6,0),"")</f>
        <v/>
      </c>
      <c r="I5320" s="132" t="str">
        <f t="shared" si="600"/>
        <v/>
      </c>
      <c r="R5320" s="132" t="str">
        <f>IFERROR(VLOOKUP(Q5320,PROVEEDORES!$A$2:$B$100,2,0),"")</f>
        <v/>
      </c>
      <c r="U5320" s="127" t="str">
        <f>IFERROR(VLOOKUP(V5320,TRANSPORTE!$A$4:$B$99,2,0),"")</f>
        <v/>
      </c>
      <c r="Y5320" s="127" t="str">
        <f>IFERROR(VLOOKUP(V5320,TRANSPORTE!$A$4:$C$99,3,0),"")</f>
        <v/>
      </c>
      <c r="Z5320" s="127" t="str">
        <f>IFERROR(VLOOKUP(V5320,TRANSPORTE!$A$4:$D$99,4,0),"")</f>
        <v/>
      </c>
      <c r="AA5320" s="127" t="str">
        <f>IFERROR(VLOOKUP(V5320,TRANSPORTE!$A$4:$E$99,5,0),"")</f>
        <v/>
      </c>
      <c r="AB5320" s="127" t="str">
        <f t="shared" si="595"/>
        <v/>
      </c>
      <c r="AC5320" s="127" t="str">
        <f t="shared" si="601"/>
        <v/>
      </c>
      <c r="AE5320" s="132" t="str">
        <f t="shared" si="599"/>
        <v/>
      </c>
      <c r="AH5320" s="127" t="str">
        <f t="shared" si="598"/>
        <v/>
      </c>
    </row>
    <row r="5321" spans="2:34" x14ac:dyDescent="0.3">
      <c r="B5321" s="127" t="str">
        <f t="shared" si="596"/>
        <v/>
      </c>
      <c r="C5321" s="127" t="str">
        <f t="shared" si="597"/>
        <v/>
      </c>
      <c r="E5321" s="159"/>
      <c r="F5321" s="148" t="str">
        <f>IFERROR(VLOOKUP(CONCATENATE(G5321,E5321),LOTES!$A$6:$D$1002,4,0),"")</f>
        <v/>
      </c>
      <c r="H5321" s="136" t="str">
        <f>IFERROR(VLOOKUP(CONCATENATE(G5321,E5321),LOTES!$A$6:$F$1000,6,0),"")</f>
        <v/>
      </c>
      <c r="I5321" s="132" t="str">
        <f t="shared" si="600"/>
        <v/>
      </c>
      <c r="R5321" s="132" t="str">
        <f>IFERROR(VLOOKUP(Q5321,PROVEEDORES!$A$2:$B$100,2,0),"")</f>
        <v/>
      </c>
      <c r="U5321" s="127" t="str">
        <f>IFERROR(VLOOKUP(V5321,TRANSPORTE!$A$4:$B$99,2,0),"")</f>
        <v/>
      </c>
      <c r="Y5321" s="127" t="str">
        <f>IFERROR(VLOOKUP(V5321,TRANSPORTE!$A$4:$C$99,3,0),"")</f>
        <v/>
      </c>
      <c r="Z5321" s="127" t="str">
        <f>IFERROR(VLOOKUP(V5321,TRANSPORTE!$A$4:$D$99,4,0),"")</f>
        <v/>
      </c>
      <c r="AA5321" s="127" t="str">
        <f>IFERROR(VLOOKUP(V5321,TRANSPORTE!$A$4:$E$99,5,0),"")</f>
        <v/>
      </c>
      <c r="AB5321" s="127" t="str">
        <f t="shared" si="595"/>
        <v/>
      </c>
      <c r="AC5321" s="127" t="str">
        <f t="shared" si="601"/>
        <v/>
      </c>
      <c r="AE5321" s="132" t="str">
        <f t="shared" si="599"/>
        <v/>
      </c>
      <c r="AH5321" s="127" t="str">
        <f t="shared" si="598"/>
        <v/>
      </c>
    </row>
    <row r="5322" spans="2:34" x14ac:dyDescent="0.3">
      <c r="B5322" s="127" t="str">
        <f t="shared" si="596"/>
        <v/>
      </c>
      <c r="C5322" s="127" t="str">
        <f t="shared" si="597"/>
        <v/>
      </c>
      <c r="E5322" s="159"/>
      <c r="F5322" s="148" t="str">
        <f>IFERROR(VLOOKUP(CONCATENATE(G5322,E5322),LOTES!$A$6:$D$1002,4,0),"")</f>
        <v/>
      </c>
      <c r="H5322" s="136" t="str">
        <f>IFERROR(VLOOKUP(CONCATENATE(G5322,E5322),LOTES!$A$6:$F$1000,6,0),"")</f>
        <v/>
      </c>
      <c r="I5322" s="132" t="str">
        <f t="shared" si="600"/>
        <v/>
      </c>
      <c r="R5322" s="132" t="str">
        <f>IFERROR(VLOOKUP(Q5322,PROVEEDORES!$A$2:$B$100,2,0),"")</f>
        <v/>
      </c>
      <c r="U5322" s="127" t="str">
        <f>IFERROR(VLOOKUP(V5322,TRANSPORTE!$A$4:$B$99,2,0),"")</f>
        <v/>
      </c>
      <c r="Y5322" s="127" t="str">
        <f>IFERROR(VLOOKUP(V5322,TRANSPORTE!$A$4:$C$99,3,0),"")</f>
        <v/>
      </c>
      <c r="Z5322" s="127" t="str">
        <f>IFERROR(VLOOKUP(V5322,TRANSPORTE!$A$4:$D$99,4,0),"")</f>
        <v/>
      </c>
      <c r="AA5322" s="127" t="str">
        <f>IFERROR(VLOOKUP(V5322,TRANSPORTE!$A$4:$E$99,5,0),"")</f>
        <v/>
      </c>
      <c r="AB5322" s="127" t="str">
        <f t="shared" si="595"/>
        <v/>
      </c>
      <c r="AC5322" s="127" t="str">
        <f t="shared" si="601"/>
        <v/>
      </c>
      <c r="AE5322" s="132" t="str">
        <f t="shared" si="599"/>
        <v/>
      </c>
      <c r="AH5322" s="127" t="str">
        <f t="shared" si="598"/>
        <v/>
      </c>
    </row>
    <row r="5323" spans="2:34" x14ac:dyDescent="0.3">
      <c r="B5323" s="127" t="str">
        <f t="shared" si="596"/>
        <v/>
      </c>
      <c r="C5323" s="127" t="str">
        <f t="shared" si="597"/>
        <v/>
      </c>
      <c r="E5323" s="159"/>
      <c r="F5323" s="148" t="str">
        <f>IFERROR(VLOOKUP(CONCATENATE(G5323,E5323),LOTES!$A$6:$D$1002,4,0),"")</f>
        <v/>
      </c>
      <c r="H5323" s="136" t="str">
        <f>IFERROR(VLOOKUP(CONCATENATE(G5323,E5323),LOTES!$A$6:$F$1000,6,0),"")</f>
        <v/>
      </c>
      <c r="I5323" s="132" t="str">
        <f t="shared" si="600"/>
        <v/>
      </c>
      <c r="R5323" s="132" t="str">
        <f>IFERROR(VLOOKUP(Q5323,PROVEEDORES!$A$2:$B$100,2,0),"")</f>
        <v/>
      </c>
      <c r="U5323" s="127" t="str">
        <f>IFERROR(VLOOKUP(V5323,TRANSPORTE!$A$4:$B$99,2,0),"")</f>
        <v/>
      </c>
      <c r="Y5323" s="127" t="str">
        <f>IFERROR(VLOOKUP(V5323,TRANSPORTE!$A$4:$C$99,3,0),"")</f>
        <v/>
      </c>
      <c r="Z5323" s="127" t="str">
        <f>IFERROR(VLOOKUP(V5323,TRANSPORTE!$A$4:$D$99,4,0),"")</f>
        <v/>
      </c>
      <c r="AA5323" s="127" t="str">
        <f>IFERROR(VLOOKUP(V5323,TRANSPORTE!$A$4:$E$99,5,0),"")</f>
        <v/>
      </c>
      <c r="AB5323" s="127" t="str">
        <f t="shared" ref="AB5323:AB5386" si="602">IF(N5323&lt;&gt;"",IF(A5323&lt;&gt;A5322,1,IF(N5323=N5322,AB5322,AB5322+1)),"")</f>
        <v/>
      </c>
      <c r="AC5323" s="127" t="str">
        <f t="shared" si="601"/>
        <v/>
      </c>
      <c r="AE5323" s="132" t="str">
        <f t="shared" si="599"/>
        <v/>
      </c>
      <c r="AH5323" s="127" t="str">
        <f t="shared" si="598"/>
        <v/>
      </c>
    </row>
    <row r="5324" spans="2:34" x14ac:dyDescent="0.3">
      <c r="B5324" s="127" t="str">
        <f t="shared" si="596"/>
        <v/>
      </c>
      <c r="C5324" s="127" t="str">
        <f t="shared" si="597"/>
        <v/>
      </c>
      <c r="E5324" s="159"/>
      <c r="F5324" s="148" t="str">
        <f>IFERROR(VLOOKUP(CONCATENATE(G5324,E5324),LOTES!$A$6:$D$1002,4,0),"")</f>
        <v/>
      </c>
      <c r="H5324" s="136" t="str">
        <f>IFERROR(VLOOKUP(CONCATENATE(G5324,E5324),LOTES!$A$6:$F$1000,6,0),"")</f>
        <v/>
      </c>
      <c r="I5324" s="132" t="str">
        <f t="shared" si="600"/>
        <v/>
      </c>
      <c r="R5324" s="132" t="str">
        <f>IFERROR(VLOOKUP(Q5324,PROVEEDORES!$A$2:$B$100,2,0),"")</f>
        <v/>
      </c>
      <c r="U5324" s="127" t="str">
        <f>IFERROR(VLOOKUP(V5324,TRANSPORTE!$A$4:$B$99,2,0),"")</f>
        <v/>
      </c>
      <c r="Y5324" s="127" t="str">
        <f>IFERROR(VLOOKUP(V5324,TRANSPORTE!$A$4:$C$99,3,0),"")</f>
        <v/>
      </c>
      <c r="Z5324" s="127" t="str">
        <f>IFERROR(VLOOKUP(V5324,TRANSPORTE!$A$4:$D$99,4,0),"")</f>
        <v/>
      </c>
      <c r="AA5324" s="127" t="str">
        <f>IFERROR(VLOOKUP(V5324,TRANSPORTE!$A$4:$E$99,5,0),"")</f>
        <v/>
      </c>
      <c r="AB5324" s="127" t="str">
        <f t="shared" si="602"/>
        <v/>
      </c>
      <c r="AC5324" s="127" t="str">
        <f t="shared" si="601"/>
        <v/>
      </c>
      <c r="AE5324" s="132" t="str">
        <f t="shared" si="599"/>
        <v/>
      </c>
      <c r="AH5324" s="127" t="str">
        <f t="shared" si="598"/>
        <v/>
      </c>
    </row>
    <row r="5325" spans="2:34" x14ac:dyDescent="0.3">
      <c r="B5325" s="127" t="str">
        <f t="shared" si="596"/>
        <v/>
      </c>
      <c r="C5325" s="127" t="str">
        <f t="shared" si="597"/>
        <v/>
      </c>
      <c r="E5325" s="159"/>
      <c r="F5325" s="148" t="str">
        <f>IFERROR(VLOOKUP(CONCATENATE(G5325,E5325),LOTES!$A$6:$D$1002,4,0),"")</f>
        <v/>
      </c>
      <c r="H5325" s="136" t="str">
        <f>IFERROR(VLOOKUP(CONCATENATE(G5325,E5325),LOTES!$A$6:$F$1000,6,0),"")</f>
        <v/>
      </c>
      <c r="I5325" s="132" t="str">
        <f t="shared" si="600"/>
        <v/>
      </c>
      <c r="R5325" s="132" t="str">
        <f>IFERROR(VLOOKUP(Q5325,PROVEEDORES!$A$2:$B$100,2,0),"")</f>
        <v/>
      </c>
      <c r="U5325" s="127" t="str">
        <f>IFERROR(VLOOKUP(V5325,TRANSPORTE!$A$4:$B$99,2,0),"")</f>
        <v/>
      </c>
      <c r="Y5325" s="127" t="str">
        <f>IFERROR(VLOOKUP(V5325,TRANSPORTE!$A$4:$C$99,3,0),"")</f>
        <v/>
      </c>
      <c r="Z5325" s="127" t="str">
        <f>IFERROR(VLOOKUP(V5325,TRANSPORTE!$A$4:$D$99,4,0),"")</f>
        <v/>
      </c>
      <c r="AA5325" s="127" t="str">
        <f>IFERROR(VLOOKUP(V5325,TRANSPORTE!$A$4:$E$99,5,0),"")</f>
        <v/>
      </c>
      <c r="AB5325" s="127" t="str">
        <f t="shared" si="602"/>
        <v/>
      </c>
      <c r="AC5325" s="127" t="str">
        <f t="shared" si="601"/>
        <v/>
      </c>
      <c r="AE5325" s="132" t="str">
        <f t="shared" si="599"/>
        <v/>
      </c>
      <c r="AH5325" s="127" t="str">
        <f t="shared" si="598"/>
        <v/>
      </c>
    </row>
    <row r="5326" spans="2:34" x14ac:dyDescent="0.3">
      <c r="B5326" s="127" t="str">
        <f t="shared" si="596"/>
        <v/>
      </c>
      <c r="C5326" s="127" t="str">
        <f t="shared" si="597"/>
        <v/>
      </c>
      <c r="E5326" s="159"/>
      <c r="F5326" s="148" t="str">
        <f>IFERROR(VLOOKUP(CONCATENATE(G5326,E5326),LOTES!$A$6:$D$1002,4,0),"")</f>
        <v/>
      </c>
      <c r="H5326" s="136" t="str">
        <f>IFERROR(VLOOKUP(CONCATENATE(G5326,E5326),LOTES!$A$6:$F$1000,6,0),"")</f>
        <v/>
      </c>
      <c r="I5326" s="132" t="str">
        <f t="shared" si="600"/>
        <v/>
      </c>
      <c r="R5326" s="132" t="str">
        <f>IFERROR(VLOOKUP(Q5326,PROVEEDORES!$A$2:$B$100,2,0),"")</f>
        <v/>
      </c>
      <c r="U5326" s="127" t="str">
        <f>IFERROR(VLOOKUP(V5326,TRANSPORTE!$A$4:$B$99,2,0),"")</f>
        <v/>
      </c>
      <c r="Y5326" s="127" t="str">
        <f>IFERROR(VLOOKUP(V5326,TRANSPORTE!$A$4:$C$99,3,0),"")</f>
        <v/>
      </c>
      <c r="Z5326" s="127" t="str">
        <f>IFERROR(VLOOKUP(V5326,TRANSPORTE!$A$4:$D$99,4,0),"")</f>
        <v/>
      </c>
      <c r="AA5326" s="127" t="str">
        <f>IFERROR(VLOOKUP(V5326,TRANSPORTE!$A$4:$E$99,5,0),"")</f>
        <v/>
      </c>
      <c r="AB5326" s="127" t="str">
        <f t="shared" si="602"/>
        <v/>
      </c>
      <c r="AC5326" s="127" t="str">
        <f t="shared" si="601"/>
        <v/>
      </c>
      <c r="AE5326" s="132" t="str">
        <f t="shared" si="599"/>
        <v/>
      </c>
      <c r="AH5326" s="127" t="str">
        <f t="shared" si="598"/>
        <v/>
      </c>
    </row>
    <row r="5327" spans="2:34" x14ac:dyDescent="0.3">
      <c r="B5327" s="127" t="str">
        <f t="shared" si="596"/>
        <v/>
      </c>
      <c r="C5327" s="127" t="str">
        <f t="shared" si="597"/>
        <v/>
      </c>
      <c r="E5327" s="159"/>
      <c r="F5327" s="148" t="str">
        <f>IFERROR(VLOOKUP(CONCATENATE(G5327,E5327),LOTES!$A$6:$D$1002,4,0),"")</f>
        <v/>
      </c>
      <c r="H5327" s="136" t="str">
        <f>IFERROR(VLOOKUP(CONCATENATE(G5327,E5327),LOTES!$A$6:$F$1000,6,0),"")</f>
        <v/>
      </c>
      <c r="I5327" s="132" t="str">
        <f t="shared" si="600"/>
        <v/>
      </c>
      <c r="R5327" s="132" t="str">
        <f>IFERROR(VLOOKUP(Q5327,PROVEEDORES!$A$2:$B$100,2,0),"")</f>
        <v/>
      </c>
      <c r="U5327" s="127" t="str">
        <f>IFERROR(VLOOKUP(V5327,TRANSPORTE!$A$4:$B$99,2,0),"")</f>
        <v/>
      </c>
      <c r="Y5327" s="127" t="str">
        <f>IFERROR(VLOOKUP(V5327,TRANSPORTE!$A$4:$C$99,3,0),"")</f>
        <v/>
      </c>
      <c r="Z5327" s="127" t="str">
        <f>IFERROR(VLOOKUP(V5327,TRANSPORTE!$A$4:$D$99,4,0),"")</f>
        <v/>
      </c>
      <c r="AA5327" s="127" t="str">
        <f>IFERROR(VLOOKUP(V5327,TRANSPORTE!$A$4:$E$99,5,0),"")</f>
        <v/>
      </c>
      <c r="AB5327" s="127" t="str">
        <f t="shared" si="602"/>
        <v/>
      </c>
      <c r="AC5327" s="127" t="str">
        <f t="shared" si="601"/>
        <v/>
      </c>
      <c r="AE5327" s="132" t="str">
        <f t="shared" si="599"/>
        <v/>
      </c>
      <c r="AH5327" s="127" t="str">
        <f t="shared" si="598"/>
        <v/>
      </c>
    </row>
    <row r="5328" spans="2:34" x14ac:dyDescent="0.3">
      <c r="B5328" s="127" t="str">
        <f t="shared" si="596"/>
        <v/>
      </c>
      <c r="C5328" s="127" t="str">
        <f t="shared" si="597"/>
        <v/>
      </c>
      <c r="E5328" s="159"/>
      <c r="F5328" s="148" t="str">
        <f>IFERROR(VLOOKUP(CONCATENATE(G5328,E5328),LOTES!$A$6:$D$1002,4,0),"")</f>
        <v/>
      </c>
      <c r="H5328" s="136" t="str">
        <f>IFERROR(VLOOKUP(CONCATENATE(G5328,E5328),LOTES!$A$6:$F$1000,6,0),"")</f>
        <v/>
      </c>
      <c r="I5328" s="132" t="str">
        <f t="shared" si="600"/>
        <v/>
      </c>
      <c r="R5328" s="132" t="str">
        <f>IFERROR(VLOOKUP(Q5328,PROVEEDORES!$A$2:$B$100,2,0),"")</f>
        <v/>
      </c>
      <c r="U5328" s="127" t="str">
        <f>IFERROR(VLOOKUP(V5328,TRANSPORTE!$A$4:$B$99,2,0),"")</f>
        <v/>
      </c>
      <c r="Y5328" s="127" t="str">
        <f>IFERROR(VLOOKUP(V5328,TRANSPORTE!$A$4:$C$99,3,0),"")</f>
        <v/>
      </c>
      <c r="Z5328" s="127" t="str">
        <f>IFERROR(VLOOKUP(V5328,TRANSPORTE!$A$4:$D$99,4,0),"")</f>
        <v/>
      </c>
      <c r="AA5328" s="127" t="str">
        <f>IFERROR(VLOOKUP(V5328,TRANSPORTE!$A$4:$E$99,5,0),"")</f>
        <v/>
      </c>
      <c r="AB5328" s="127" t="str">
        <f t="shared" si="602"/>
        <v/>
      </c>
      <c r="AC5328" s="127" t="str">
        <f t="shared" si="601"/>
        <v/>
      </c>
      <c r="AE5328" s="132" t="str">
        <f t="shared" si="599"/>
        <v/>
      </c>
      <c r="AH5328" s="127" t="str">
        <f t="shared" si="598"/>
        <v/>
      </c>
    </row>
    <row r="5329" spans="2:34" x14ac:dyDescent="0.3">
      <c r="B5329" s="127" t="str">
        <f t="shared" si="596"/>
        <v/>
      </c>
      <c r="C5329" s="127" t="str">
        <f t="shared" si="597"/>
        <v/>
      </c>
      <c r="E5329" s="159"/>
      <c r="F5329" s="148" t="str">
        <f>IFERROR(VLOOKUP(CONCATENATE(G5329,E5329),LOTES!$A$6:$D$1002,4,0),"")</f>
        <v/>
      </c>
      <c r="H5329" s="136" t="str">
        <f>IFERROR(VLOOKUP(CONCATENATE(G5329,E5329),LOTES!$A$6:$F$1000,6,0),"")</f>
        <v/>
      </c>
      <c r="I5329" s="132" t="str">
        <f t="shared" si="600"/>
        <v/>
      </c>
      <c r="R5329" s="132" t="str">
        <f>IFERROR(VLOOKUP(Q5329,PROVEEDORES!$A$2:$B$100,2,0),"")</f>
        <v/>
      </c>
      <c r="U5329" s="127" t="str">
        <f>IFERROR(VLOOKUP(V5329,TRANSPORTE!$A$4:$B$99,2,0),"")</f>
        <v/>
      </c>
      <c r="Y5329" s="127" t="str">
        <f>IFERROR(VLOOKUP(V5329,TRANSPORTE!$A$4:$C$99,3,0),"")</f>
        <v/>
      </c>
      <c r="Z5329" s="127" t="str">
        <f>IFERROR(VLOOKUP(V5329,TRANSPORTE!$A$4:$D$99,4,0),"")</f>
        <v/>
      </c>
      <c r="AA5329" s="127" t="str">
        <f>IFERROR(VLOOKUP(V5329,TRANSPORTE!$A$4:$E$99,5,0),"")</f>
        <v/>
      </c>
      <c r="AB5329" s="127" t="str">
        <f t="shared" si="602"/>
        <v/>
      </c>
      <c r="AC5329" s="127" t="str">
        <f t="shared" si="601"/>
        <v/>
      </c>
      <c r="AE5329" s="132" t="str">
        <f t="shared" si="599"/>
        <v/>
      </c>
      <c r="AH5329" s="127" t="str">
        <f t="shared" si="598"/>
        <v/>
      </c>
    </row>
    <row r="5330" spans="2:34" x14ac:dyDescent="0.3">
      <c r="B5330" s="127" t="str">
        <f t="shared" si="596"/>
        <v/>
      </c>
      <c r="C5330" s="127" t="str">
        <f t="shared" si="597"/>
        <v/>
      </c>
      <c r="E5330" s="159"/>
      <c r="F5330" s="148" t="str">
        <f>IFERROR(VLOOKUP(CONCATENATE(G5330,E5330),LOTES!$A$6:$D$1002,4,0),"")</f>
        <v/>
      </c>
      <c r="H5330" s="136" t="str">
        <f>IFERROR(VLOOKUP(CONCATENATE(G5330,E5330),LOTES!$A$6:$F$1000,6,0),"")</f>
        <v/>
      </c>
      <c r="I5330" s="132" t="str">
        <f t="shared" si="600"/>
        <v/>
      </c>
      <c r="R5330" s="132" t="str">
        <f>IFERROR(VLOOKUP(Q5330,PROVEEDORES!$A$2:$B$100,2,0),"")</f>
        <v/>
      </c>
      <c r="U5330" s="127" t="str">
        <f>IFERROR(VLOOKUP(V5330,TRANSPORTE!$A$4:$B$99,2,0),"")</f>
        <v/>
      </c>
      <c r="Y5330" s="127" t="str">
        <f>IFERROR(VLOOKUP(V5330,TRANSPORTE!$A$4:$C$99,3,0),"")</f>
        <v/>
      </c>
      <c r="Z5330" s="127" t="str">
        <f>IFERROR(VLOOKUP(V5330,TRANSPORTE!$A$4:$D$99,4,0),"")</f>
        <v/>
      </c>
      <c r="AA5330" s="127" t="str">
        <f>IFERROR(VLOOKUP(V5330,TRANSPORTE!$A$4:$E$99,5,0),"")</f>
        <v/>
      </c>
      <c r="AB5330" s="127" t="str">
        <f t="shared" si="602"/>
        <v/>
      </c>
      <c r="AC5330" s="127" t="str">
        <f t="shared" si="601"/>
        <v/>
      </c>
      <c r="AE5330" s="132" t="str">
        <f t="shared" si="599"/>
        <v/>
      </c>
      <c r="AH5330" s="127" t="str">
        <f t="shared" si="598"/>
        <v/>
      </c>
    </row>
    <row r="5331" spans="2:34" x14ac:dyDescent="0.3">
      <c r="B5331" s="127" t="str">
        <f t="shared" si="596"/>
        <v/>
      </c>
      <c r="C5331" s="127" t="str">
        <f t="shared" si="597"/>
        <v/>
      </c>
      <c r="E5331" s="159"/>
      <c r="F5331" s="148" t="str">
        <f>IFERROR(VLOOKUP(CONCATENATE(G5331,E5331),LOTES!$A$6:$D$1002,4,0),"")</f>
        <v/>
      </c>
      <c r="H5331" s="136" t="str">
        <f>IFERROR(VLOOKUP(CONCATENATE(G5331,E5331),LOTES!$A$6:$F$1000,6,0),"")</f>
        <v/>
      </c>
      <c r="I5331" s="132" t="str">
        <f t="shared" si="600"/>
        <v/>
      </c>
      <c r="R5331" s="132" t="str">
        <f>IFERROR(VLOOKUP(Q5331,PROVEEDORES!$A$2:$B$100,2,0),"")</f>
        <v/>
      </c>
      <c r="U5331" s="127" t="str">
        <f>IFERROR(VLOOKUP(V5331,TRANSPORTE!$A$4:$B$99,2,0),"")</f>
        <v/>
      </c>
      <c r="Y5331" s="127" t="str">
        <f>IFERROR(VLOOKUP(V5331,TRANSPORTE!$A$4:$C$99,3,0),"")</f>
        <v/>
      </c>
      <c r="Z5331" s="127" t="str">
        <f>IFERROR(VLOOKUP(V5331,TRANSPORTE!$A$4:$D$99,4,0),"")</f>
        <v/>
      </c>
      <c r="AA5331" s="127" t="str">
        <f>IFERROR(VLOOKUP(V5331,TRANSPORTE!$A$4:$E$99,5,0),"")</f>
        <v/>
      </c>
      <c r="AB5331" s="127" t="str">
        <f t="shared" si="602"/>
        <v/>
      </c>
      <c r="AC5331" s="127" t="str">
        <f t="shared" si="601"/>
        <v/>
      </c>
      <c r="AE5331" s="132" t="str">
        <f t="shared" si="599"/>
        <v/>
      </c>
      <c r="AH5331" s="127" t="str">
        <f t="shared" si="598"/>
        <v/>
      </c>
    </row>
    <row r="5332" spans="2:34" x14ac:dyDescent="0.3">
      <c r="B5332" s="127" t="str">
        <f t="shared" si="596"/>
        <v/>
      </c>
      <c r="C5332" s="127" t="str">
        <f t="shared" si="597"/>
        <v/>
      </c>
      <c r="E5332" s="159"/>
      <c r="F5332" s="148" t="str">
        <f>IFERROR(VLOOKUP(CONCATENATE(G5332,E5332),LOTES!$A$6:$D$1002,4,0),"")</f>
        <v/>
      </c>
      <c r="H5332" s="136" t="str">
        <f>IFERROR(VLOOKUP(CONCATENATE(G5332,E5332),LOTES!$A$6:$F$1000,6,0),"")</f>
        <v/>
      </c>
      <c r="I5332" s="132" t="str">
        <f t="shared" si="600"/>
        <v/>
      </c>
      <c r="R5332" s="132" t="str">
        <f>IFERROR(VLOOKUP(Q5332,PROVEEDORES!$A$2:$B$100,2,0),"")</f>
        <v/>
      </c>
      <c r="U5332" s="127" t="str">
        <f>IFERROR(VLOOKUP(V5332,TRANSPORTE!$A$4:$B$99,2,0),"")</f>
        <v/>
      </c>
      <c r="Y5332" s="127" t="str">
        <f>IFERROR(VLOOKUP(V5332,TRANSPORTE!$A$4:$C$99,3,0),"")</f>
        <v/>
      </c>
      <c r="Z5332" s="127" t="str">
        <f>IFERROR(VLOOKUP(V5332,TRANSPORTE!$A$4:$D$99,4,0),"")</f>
        <v/>
      </c>
      <c r="AA5332" s="127" t="str">
        <f>IFERROR(VLOOKUP(V5332,TRANSPORTE!$A$4:$E$99,5,0),"")</f>
        <v/>
      </c>
      <c r="AB5332" s="127" t="str">
        <f t="shared" si="602"/>
        <v/>
      </c>
      <c r="AC5332" s="127" t="str">
        <f t="shared" si="601"/>
        <v/>
      </c>
      <c r="AE5332" s="132" t="str">
        <f t="shared" si="599"/>
        <v/>
      </c>
      <c r="AH5332" s="127" t="str">
        <f t="shared" si="598"/>
        <v/>
      </c>
    </row>
    <row r="5333" spans="2:34" x14ac:dyDescent="0.3">
      <c r="B5333" s="127" t="str">
        <f t="shared" si="596"/>
        <v/>
      </c>
      <c r="C5333" s="127" t="str">
        <f t="shared" si="597"/>
        <v/>
      </c>
      <c r="E5333" s="159"/>
      <c r="F5333" s="148" t="str">
        <f>IFERROR(VLOOKUP(CONCATENATE(G5333,E5333),LOTES!$A$6:$D$1002,4,0),"")</f>
        <v/>
      </c>
      <c r="H5333" s="136" t="str">
        <f>IFERROR(VLOOKUP(CONCATENATE(G5333,E5333),LOTES!$A$6:$F$1000,6,0),"")</f>
        <v/>
      </c>
      <c r="I5333" s="132" t="str">
        <f t="shared" si="600"/>
        <v/>
      </c>
      <c r="R5333" s="132" t="str">
        <f>IFERROR(VLOOKUP(Q5333,PROVEEDORES!$A$2:$B$100,2,0),"")</f>
        <v/>
      </c>
      <c r="U5333" s="127" t="str">
        <f>IFERROR(VLOOKUP(V5333,TRANSPORTE!$A$4:$B$99,2,0),"")</f>
        <v/>
      </c>
      <c r="Y5333" s="127" t="str">
        <f>IFERROR(VLOOKUP(V5333,TRANSPORTE!$A$4:$C$99,3,0),"")</f>
        <v/>
      </c>
      <c r="Z5333" s="127" t="str">
        <f>IFERROR(VLOOKUP(V5333,TRANSPORTE!$A$4:$D$99,4,0),"")</f>
        <v/>
      </c>
      <c r="AA5333" s="127" t="str">
        <f>IFERROR(VLOOKUP(V5333,TRANSPORTE!$A$4:$E$99,5,0),"")</f>
        <v/>
      </c>
      <c r="AB5333" s="127" t="str">
        <f t="shared" si="602"/>
        <v/>
      </c>
      <c r="AC5333" s="127" t="str">
        <f t="shared" si="601"/>
        <v/>
      </c>
      <c r="AE5333" s="132" t="str">
        <f t="shared" si="599"/>
        <v/>
      </c>
      <c r="AH5333" s="127" t="str">
        <f t="shared" si="598"/>
        <v/>
      </c>
    </row>
    <row r="5334" spans="2:34" x14ac:dyDescent="0.3">
      <c r="B5334" s="127" t="str">
        <f t="shared" si="596"/>
        <v/>
      </c>
      <c r="C5334" s="127" t="str">
        <f t="shared" si="597"/>
        <v/>
      </c>
      <c r="E5334" s="159"/>
      <c r="F5334" s="148" t="str">
        <f>IFERROR(VLOOKUP(CONCATENATE(G5334,E5334),LOTES!$A$6:$D$1002,4,0),"")</f>
        <v/>
      </c>
      <c r="H5334" s="136" t="str">
        <f>IFERROR(VLOOKUP(CONCATENATE(G5334,E5334),LOTES!$A$6:$F$1000,6,0),"")</f>
        <v/>
      </c>
      <c r="I5334" s="132" t="str">
        <f t="shared" si="600"/>
        <v/>
      </c>
      <c r="R5334" s="132" t="str">
        <f>IFERROR(VLOOKUP(Q5334,PROVEEDORES!$A$2:$B$100,2,0),"")</f>
        <v/>
      </c>
      <c r="U5334" s="127" t="str">
        <f>IFERROR(VLOOKUP(V5334,TRANSPORTE!$A$4:$B$99,2,0),"")</f>
        <v/>
      </c>
      <c r="Y5334" s="127" t="str">
        <f>IFERROR(VLOOKUP(V5334,TRANSPORTE!$A$4:$C$99,3,0),"")</f>
        <v/>
      </c>
      <c r="Z5334" s="127" t="str">
        <f>IFERROR(VLOOKUP(V5334,TRANSPORTE!$A$4:$D$99,4,0),"")</f>
        <v/>
      </c>
      <c r="AA5334" s="127" t="str">
        <f>IFERROR(VLOOKUP(V5334,TRANSPORTE!$A$4:$E$99,5,0),"")</f>
        <v/>
      </c>
      <c r="AB5334" s="127" t="str">
        <f t="shared" si="602"/>
        <v/>
      </c>
      <c r="AC5334" s="127" t="str">
        <f t="shared" si="601"/>
        <v/>
      </c>
      <c r="AE5334" s="132" t="str">
        <f t="shared" si="599"/>
        <v/>
      </c>
      <c r="AH5334" s="127" t="str">
        <f t="shared" si="598"/>
        <v/>
      </c>
    </row>
    <row r="5335" spans="2:34" x14ac:dyDescent="0.3">
      <c r="B5335" s="127" t="str">
        <f t="shared" si="596"/>
        <v/>
      </c>
      <c r="C5335" s="127" t="str">
        <f t="shared" si="597"/>
        <v/>
      </c>
      <c r="E5335" s="159"/>
      <c r="F5335" s="148" t="str">
        <f>IFERROR(VLOOKUP(CONCATENATE(G5335,E5335),LOTES!$A$6:$D$1002,4,0),"")</f>
        <v/>
      </c>
      <c r="H5335" s="136" t="str">
        <f>IFERROR(VLOOKUP(CONCATENATE(G5335,E5335),LOTES!$A$6:$F$1000,6,0),"")</f>
        <v/>
      </c>
      <c r="I5335" s="132" t="str">
        <f t="shared" si="600"/>
        <v/>
      </c>
      <c r="R5335" s="132" t="str">
        <f>IFERROR(VLOOKUP(Q5335,PROVEEDORES!$A$2:$B$100,2,0),"")</f>
        <v/>
      </c>
      <c r="U5335" s="127" t="str">
        <f>IFERROR(VLOOKUP(V5335,TRANSPORTE!$A$4:$B$99,2,0),"")</f>
        <v/>
      </c>
      <c r="Y5335" s="127" t="str">
        <f>IFERROR(VLOOKUP(V5335,TRANSPORTE!$A$4:$C$99,3,0),"")</f>
        <v/>
      </c>
      <c r="Z5335" s="127" t="str">
        <f>IFERROR(VLOOKUP(V5335,TRANSPORTE!$A$4:$D$99,4,0),"")</f>
        <v/>
      </c>
      <c r="AA5335" s="127" t="str">
        <f>IFERROR(VLOOKUP(V5335,TRANSPORTE!$A$4:$E$99,5,0),"")</f>
        <v/>
      </c>
      <c r="AB5335" s="127" t="str">
        <f t="shared" si="602"/>
        <v/>
      </c>
      <c r="AC5335" s="127" t="str">
        <f t="shared" si="601"/>
        <v/>
      </c>
      <c r="AE5335" s="132" t="str">
        <f t="shared" si="599"/>
        <v/>
      </c>
      <c r="AH5335" s="127" t="str">
        <f t="shared" si="598"/>
        <v/>
      </c>
    </row>
    <row r="5336" spans="2:34" x14ac:dyDescent="0.3">
      <c r="B5336" s="127" t="str">
        <f t="shared" si="596"/>
        <v/>
      </c>
      <c r="C5336" s="127" t="str">
        <f t="shared" si="597"/>
        <v/>
      </c>
      <c r="E5336" s="159"/>
      <c r="F5336" s="148" t="str">
        <f>IFERROR(VLOOKUP(CONCATENATE(G5336,E5336),LOTES!$A$6:$D$1002,4,0),"")</f>
        <v/>
      </c>
      <c r="H5336" s="136" t="str">
        <f>IFERROR(VLOOKUP(CONCATENATE(G5336,E5336),LOTES!$A$6:$F$1000,6,0),"")</f>
        <v/>
      </c>
      <c r="I5336" s="132" t="str">
        <f t="shared" si="600"/>
        <v/>
      </c>
      <c r="R5336" s="132" t="str">
        <f>IFERROR(VLOOKUP(Q5336,PROVEEDORES!$A$2:$B$100,2,0),"")</f>
        <v/>
      </c>
      <c r="U5336" s="127" t="str">
        <f>IFERROR(VLOOKUP(V5336,TRANSPORTE!$A$4:$B$99,2,0),"")</f>
        <v/>
      </c>
      <c r="Y5336" s="127" t="str">
        <f>IFERROR(VLOOKUP(V5336,TRANSPORTE!$A$4:$C$99,3,0),"")</f>
        <v/>
      </c>
      <c r="Z5336" s="127" t="str">
        <f>IFERROR(VLOOKUP(V5336,TRANSPORTE!$A$4:$D$99,4,0),"")</f>
        <v/>
      </c>
      <c r="AA5336" s="127" t="str">
        <f>IFERROR(VLOOKUP(V5336,TRANSPORTE!$A$4:$E$99,5,0),"")</f>
        <v/>
      </c>
      <c r="AB5336" s="127" t="str">
        <f t="shared" si="602"/>
        <v/>
      </c>
      <c r="AC5336" s="127" t="str">
        <f t="shared" si="601"/>
        <v/>
      </c>
      <c r="AE5336" s="132" t="str">
        <f t="shared" si="599"/>
        <v/>
      </c>
      <c r="AH5336" s="127" t="str">
        <f t="shared" si="598"/>
        <v/>
      </c>
    </row>
    <row r="5337" spans="2:34" x14ac:dyDescent="0.3">
      <c r="B5337" s="127" t="str">
        <f t="shared" si="596"/>
        <v/>
      </c>
      <c r="C5337" s="127" t="str">
        <f t="shared" si="597"/>
        <v/>
      </c>
      <c r="E5337" s="159"/>
      <c r="F5337" s="148" t="str">
        <f>IFERROR(VLOOKUP(CONCATENATE(G5337,E5337),LOTES!$A$6:$D$1002,4,0),"")</f>
        <v/>
      </c>
      <c r="H5337" s="136" t="str">
        <f>IFERROR(VLOOKUP(CONCATENATE(G5337,E5337),LOTES!$A$6:$F$1000,6,0),"")</f>
        <v/>
      </c>
      <c r="I5337" s="132" t="str">
        <f t="shared" si="600"/>
        <v/>
      </c>
      <c r="R5337" s="132" t="str">
        <f>IFERROR(VLOOKUP(Q5337,PROVEEDORES!$A$2:$B$100,2,0),"")</f>
        <v/>
      </c>
      <c r="U5337" s="127" t="str">
        <f>IFERROR(VLOOKUP(V5337,TRANSPORTE!$A$4:$B$99,2,0),"")</f>
        <v/>
      </c>
      <c r="Y5337" s="127" t="str">
        <f>IFERROR(VLOOKUP(V5337,TRANSPORTE!$A$4:$C$99,3,0),"")</f>
        <v/>
      </c>
      <c r="Z5337" s="127" t="str">
        <f>IFERROR(VLOOKUP(V5337,TRANSPORTE!$A$4:$D$99,4,0),"")</f>
        <v/>
      </c>
      <c r="AA5337" s="127" t="str">
        <f>IFERROR(VLOOKUP(V5337,TRANSPORTE!$A$4:$E$99,5,0),"")</f>
        <v/>
      </c>
      <c r="AB5337" s="127" t="str">
        <f t="shared" si="602"/>
        <v/>
      </c>
      <c r="AC5337" s="127" t="str">
        <f t="shared" si="601"/>
        <v/>
      </c>
      <c r="AE5337" s="132" t="str">
        <f t="shared" si="599"/>
        <v/>
      </c>
      <c r="AH5337" s="127" t="str">
        <f t="shared" si="598"/>
        <v/>
      </c>
    </row>
    <row r="5338" spans="2:34" x14ac:dyDescent="0.3">
      <c r="B5338" s="127" t="str">
        <f t="shared" si="596"/>
        <v/>
      </c>
      <c r="C5338" s="127" t="str">
        <f t="shared" si="597"/>
        <v/>
      </c>
      <c r="E5338" s="159"/>
      <c r="F5338" s="148" t="str">
        <f>IFERROR(VLOOKUP(CONCATENATE(G5338,E5338),LOTES!$A$6:$D$1002,4,0),"")</f>
        <v/>
      </c>
      <c r="H5338" s="136" t="str">
        <f>IFERROR(VLOOKUP(CONCATENATE(G5338,E5338),LOTES!$A$6:$F$1000,6,0),"")</f>
        <v/>
      </c>
      <c r="I5338" s="132" t="str">
        <f t="shared" si="600"/>
        <v/>
      </c>
      <c r="R5338" s="132" t="str">
        <f>IFERROR(VLOOKUP(Q5338,PROVEEDORES!$A$2:$B$100,2,0),"")</f>
        <v/>
      </c>
      <c r="U5338" s="127" t="str">
        <f>IFERROR(VLOOKUP(V5338,TRANSPORTE!$A$4:$B$99,2,0),"")</f>
        <v/>
      </c>
      <c r="Y5338" s="127" t="str">
        <f>IFERROR(VLOOKUP(V5338,TRANSPORTE!$A$4:$C$99,3,0),"")</f>
        <v/>
      </c>
      <c r="Z5338" s="127" t="str">
        <f>IFERROR(VLOOKUP(V5338,TRANSPORTE!$A$4:$D$99,4,0),"")</f>
        <v/>
      </c>
      <c r="AA5338" s="127" t="str">
        <f>IFERROR(VLOOKUP(V5338,TRANSPORTE!$A$4:$E$99,5,0),"")</f>
        <v/>
      </c>
      <c r="AB5338" s="127" t="str">
        <f t="shared" si="602"/>
        <v/>
      </c>
      <c r="AC5338" s="127" t="str">
        <f t="shared" si="601"/>
        <v/>
      </c>
      <c r="AE5338" s="132" t="str">
        <f t="shared" si="599"/>
        <v/>
      </c>
      <c r="AH5338" s="127" t="str">
        <f t="shared" si="598"/>
        <v/>
      </c>
    </row>
    <row r="5339" spans="2:34" x14ac:dyDescent="0.3">
      <c r="B5339" s="127" t="str">
        <f t="shared" si="596"/>
        <v/>
      </c>
      <c r="C5339" s="127" t="str">
        <f t="shared" si="597"/>
        <v/>
      </c>
      <c r="E5339" s="159"/>
      <c r="F5339" s="148" t="str">
        <f>IFERROR(VLOOKUP(CONCATENATE(G5339,E5339),LOTES!$A$6:$D$1002,4,0),"")</f>
        <v/>
      </c>
      <c r="H5339" s="136" t="str">
        <f>IFERROR(VLOOKUP(CONCATENATE(G5339,E5339),LOTES!$A$6:$F$1000,6,0),"")</f>
        <v/>
      </c>
      <c r="I5339" s="132" t="str">
        <f t="shared" si="600"/>
        <v/>
      </c>
      <c r="R5339" s="132" t="str">
        <f>IFERROR(VLOOKUP(Q5339,PROVEEDORES!$A$2:$B$100,2,0),"")</f>
        <v/>
      </c>
      <c r="U5339" s="127" t="str">
        <f>IFERROR(VLOOKUP(V5339,TRANSPORTE!$A$4:$B$99,2,0),"")</f>
        <v/>
      </c>
      <c r="Y5339" s="127" t="str">
        <f>IFERROR(VLOOKUP(V5339,TRANSPORTE!$A$4:$C$99,3,0),"")</f>
        <v/>
      </c>
      <c r="Z5339" s="127" t="str">
        <f>IFERROR(VLOOKUP(V5339,TRANSPORTE!$A$4:$D$99,4,0),"")</f>
        <v/>
      </c>
      <c r="AA5339" s="127" t="str">
        <f>IFERROR(VLOOKUP(V5339,TRANSPORTE!$A$4:$E$99,5,0),"")</f>
        <v/>
      </c>
      <c r="AB5339" s="127" t="str">
        <f t="shared" si="602"/>
        <v/>
      </c>
      <c r="AC5339" s="127" t="str">
        <f t="shared" si="601"/>
        <v/>
      </c>
      <c r="AE5339" s="132" t="str">
        <f t="shared" si="599"/>
        <v/>
      </c>
      <c r="AH5339" s="127" t="str">
        <f t="shared" si="598"/>
        <v/>
      </c>
    </row>
    <row r="5340" spans="2:34" x14ac:dyDescent="0.3">
      <c r="B5340" s="127" t="str">
        <f t="shared" si="596"/>
        <v/>
      </c>
      <c r="C5340" s="127" t="str">
        <f t="shared" si="597"/>
        <v/>
      </c>
      <c r="E5340" s="159"/>
      <c r="F5340" s="148" t="str">
        <f>IFERROR(VLOOKUP(CONCATENATE(G5340,E5340),LOTES!$A$6:$D$1002,4,0),"")</f>
        <v/>
      </c>
      <c r="H5340" s="136" t="str">
        <f>IFERROR(VLOOKUP(CONCATENATE(G5340,E5340),LOTES!$A$6:$F$1000,6,0),"")</f>
        <v/>
      </c>
      <c r="I5340" s="132" t="str">
        <f t="shared" si="600"/>
        <v/>
      </c>
      <c r="R5340" s="132" t="str">
        <f>IFERROR(VLOOKUP(Q5340,PROVEEDORES!$A$2:$B$100,2,0),"")</f>
        <v/>
      </c>
      <c r="U5340" s="127" t="str">
        <f>IFERROR(VLOOKUP(V5340,TRANSPORTE!$A$4:$B$99,2,0),"")</f>
        <v/>
      </c>
      <c r="Y5340" s="127" t="str">
        <f>IFERROR(VLOOKUP(V5340,TRANSPORTE!$A$4:$C$99,3,0),"")</f>
        <v/>
      </c>
      <c r="Z5340" s="127" t="str">
        <f>IFERROR(VLOOKUP(V5340,TRANSPORTE!$A$4:$D$99,4,0),"")</f>
        <v/>
      </c>
      <c r="AA5340" s="127" t="str">
        <f>IFERROR(VLOOKUP(V5340,TRANSPORTE!$A$4:$E$99,5,0),"")</f>
        <v/>
      </c>
      <c r="AB5340" s="127" t="str">
        <f t="shared" si="602"/>
        <v/>
      </c>
      <c r="AC5340" s="127" t="str">
        <f t="shared" si="601"/>
        <v/>
      </c>
      <c r="AE5340" s="132" t="str">
        <f t="shared" si="599"/>
        <v/>
      </c>
      <c r="AH5340" s="127" t="str">
        <f t="shared" si="598"/>
        <v/>
      </c>
    </row>
    <row r="5341" spans="2:34" x14ac:dyDescent="0.3">
      <c r="B5341" s="127" t="str">
        <f t="shared" si="596"/>
        <v/>
      </c>
      <c r="C5341" s="127" t="str">
        <f t="shared" si="597"/>
        <v/>
      </c>
      <c r="E5341" s="159"/>
      <c r="F5341" s="148" t="str">
        <f>IFERROR(VLOOKUP(CONCATENATE(G5341,E5341),LOTES!$A$6:$D$1002,4,0),"")</f>
        <v/>
      </c>
      <c r="H5341" s="136" t="str">
        <f>IFERROR(VLOOKUP(CONCATENATE(G5341,E5341),LOTES!$A$6:$F$1000,6,0),"")</f>
        <v/>
      </c>
      <c r="I5341" s="132" t="str">
        <f t="shared" si="600"/>
        <v/>
      </c>
      <c r="R5341" s="132" t="str">
        <f>IFERROR(VLOOKUP(Q5341,PROVEEDORES!$A$2:$B$100,2,0),"")</f>
        <v/>
      </c>
      <c r="U5341" s="127" t="str">
        <f>IFERROR(VLOOKUP(V5341,TRANSPORTE!$A$4:$B$99,2,0),"")</f>
        <v/>
      </c>
      <c r="Y5341" s="127" t="str">
        <f>IFERROR(VLOOKUP(V5341,TRANSPORTE!$A$4:$C$99,3,0),"")</f>
        <v/>
      </c>
      <c r="Z5341" s="127" t="str">
        <f>IFERROR(VLOOKUP(V5341,TRANSPORTE!$A$4:$D$99,4,0),"")</f>
        <v/>
      </c>
      <c r="AA5341" s="127" t="str">
        <f>IFERROR(VLOOKUP(V5341,TRANSPORTE!$A$4:$E$99,5,0),"")</f>
        <v/>
      </c>
      <c r="AB5341" s="127" t="str">
        <f t="shared" si="602"/>
        <v/>
      </c>
      <c r="AC5341" s="127" t="str">
        <f t="shared" si="601"/>
        <v/>
      </c>
      <c r="AE5341" s="132" t="str">
        <f t="shared" si="599"/>
        <v/>
      </c>
      <c r="AH5341" s="127" t="str">
        <f t="shared" si="598"/>
        <v/>
      </c>
    </row>
    <row r="5342" spans="2:34" x14ac:dyDescent="0.3">
      <c r="B5342" s="127" t="str">
        <f t="shared" si="596"/>
        <v/>
      </c>
      <c r="C5342" s="127" t="str">
        <f t="shared" si="597"/>
        <v/>
      </c>
      <c r="E5342" s="159"/>
      <c r="F5342" s="148" t="str">
        <f>IFERROR(VLOOKUP(CONCATENATE(G5342,E5342),LOTES!$A$6:$D$1002,4,0),"")</f>
        <v/>
      </c>
      <c r="H5342" s="136" t="str">
        <f>IFERROR(VLOOKUP(CONCATENATE(G5342,E5342),LOTES!$A$6:$F$1000,6,0),"")</f>
        <v/>
      </c>
      <c r="I5342" s="132" t="str">
        <f t="shared" si="600"/>
        <v/>
      </c>
      <c r="R5342" s="132" t="str">
        <f>IFERROR(VLOOKUP(Q5342,PROVEEDORES!$A$2:$B$100,2,0),"")</f>
        <v/>
      </c>
      <c r="U5342" s="127" t="str">
        <f>IFERROR(VLOOKUP(V5342,TRANSPORTE!$A$4:$B$99,2,0),"")</f>
        <v/>
      </c>
      <c r="Y5342" s="127" t="str">
        <f>IFERROR(VLOOKUP(V5342,TRANSPORTE!$A$4:$C$99,3,0),"")</f>
        <v/>
      </c>
      <c r="Z5342" s="127" t="str">
        <f>IFERROR(VLOOKUP(V5342,TRANSPORTE!$A$4:$D$99,4,0),"")</f>
        <v/>
      </c>
      <c r="AA5342" s="127" t="str">
        <f>IFERROR(VLOOKUP(V5342,TRANSPORTE!$A$4:$E$99,5,0),"")</f>
        <v/>
      </c>
      <c r="AB5342" s="127" t="str">
        <f t="shared" si="602"/>
        <v/>
      </c>
      <c r="AC5342" s="127" t="str">
        <f t="shared" si="601"/>
        <v/>
      </c>
      <c r="AE5342" s="132" t="str">
        <f t="shared" si="599"/>
        <v/>
      </c>
      <c r="AH5342" s="127" t="str">
        <f t="shared" si="598"/>
        <v/>
      </c>
    </row>
    <row r="5343" spans="2:34" x14ac:dyDescent="0.3">
      <c r="B5343" s="127" t="str">
        <f t="shared" si="596"/>
        <v/>
      </c>
      <c r="C5343" s="127" t="str">
        <f t="shared" si="597"/>
        <v/>
      </c>
      <c r="E5343" s="159"/>
      <c r="F5343" s="148" t="str">
        <f>IFERROR(VLOOKUP(CONCATENATE(G5343,E5343),LOTES!$A$6:$D$1002,4,0),"")</f>
        <v/>
      </c>
      <c r="H5343" s="136" t="str">
        <f>IFERROR(VLOOKUP(CONCATENATE(G5343,E5343),LOTES!$A$6:$F$1000,6,0),"")</f>
        <v/>
      </c>
      <c r="I5343" s="132" t="str">
        <f t="shared" si="600"/>
        <v/>
      </c>
      <c r="R5343" s="132" t="str">
        <f>IFERROR(VLOOKUP(Q5343,PROVEEDORES!$A$2:$B$100,2,0),"")</f>
        <v/>
      </c>
      <c r="U5343" s="127" t="str">
        <f>IFERROR(VLOOKUP(V5343,TRANSPORTE!$A$4:$B$99,2,0),"")</f>
        <v/>
      </c>
      <c r="Y5343" s="127" t="str">
        <f>IFERROR(VLOOKUP(V5343,TRANSPORTE!$A$4:$C$99,3,0),"")</f>
        <v/>
      </c>
      <c r="Z5343" s="127" t="str">
        <f>IFERROR(VLOOKUP(V5343,TRANSPORTE!$A$4:$D$99,4,0),"")</f>
        <v/>
      </c>
      <c r="AA5343" s="127" t="str">
        <f>IFERROR(VLOOKUP(V5343,TRANSPORTE!$A$4:$E$99,5,0),"")</f>
        <v/>
      </c>
      <c r="AB5343" s="127" t="str">
        <f t="shared" si="602"/>
        <v/>
      </c>
      <c r="AC5343" s="127" t="str">
        <f t="shared" si="601"/>
        <v/>
      </c>
      <c r="AE5343" s="132" t="str">
        <f t="shared" si="599"/>
        <v/>
      </c>
      <c r="AH5343" s="127" t="str">
        <f t="shared" si="598"/>
        <v/>
      </c>
    </row>
    <row r="5344" spans="2:34" x14ac:dyDescent="0.3">
      <c r="B5344" s="127" t="str">
        <f t="shared" si="596"/>
        <v/>
      </c>
      <c r="C5344" s="127" t="str">
        <f t="shared" si="597"/>
        <v/>
      </c>
      <c r="E5344" s="159"/>
      <c r="F5344" s="148" t="str">
        <f>IFERROR(VLOOKUP(CONCATENATE(G5344,E5344),LOTES!$A$6:$D$1002,4,0),"")</f>
        <v/>
      </c>
      <c r="H5344" s="136" t="str">
        <f>IFERROR(VLOOKUP(CONCATENATE(G5344,E5344),LOTES!$A$6:$F$1000,6,0),"")</f>
        <v/>
      </c>
      <c r="I5344" s="132" t="str">
        <f t="shared" si="600"/>
        <v/>
      </c>
      <c r="R5344" s="132" t="str">
        <f>IFERROR(VLOOKUP(Q5344,PROVEEDORES!$A$2:$B$100,2,0),"")</f>
        <v/>
      </c>
      <c r="U5344" s="127" t="str">
        <f>IFERROR(VLOOKUP(V5344,TRANSPORTE!$A$4:$B$99,2,0),"")</f>
        <v/>
      </c>
      <c r="Y5344" s="127" t="str">
        <f>IFERROR(VLOOKUP(V5344,TRANSPORTE!$A$4:$C$99,3,0),"")</f>
        <v/>
      </c>
      <c r="Z5344" s="127" t="str">
        <f>IFERROR(VLOOKUP(V5344,TRANSPORTE!$A$4:$D$99,4,0),"")</f>
        <v/>
      </c>
      <c r="AA5344" s="127" t="str">
        <f>IFERROR(VLOOKUP(V5344,TRANSPORTE!$A$4:$E$99,5,0),"")</f>
        <v/>
      </c>
      <c r="AB5344" s="127" t="str">
        <f t="shared" si="602"/>
        <v/>
      </c>
      <c r="AC5344" s="127" t="str">
        <f t="shared" si="601"/>
        <v/>
      </c>
      <c r="AE5344" s="132" t="str">
        <f t="shared" si="599"/>
        <v/>
      </c>
      <c r="AH5344" s="127" t="str">
        <f t="shared" si="598"/>
        <v/>
      </c>
    </row>
    <row r="5345" spans="2:34" x14ac:dyDescent="0.3">
      <c r="B5345" s="127" t="str">
        <f t="shared" si="596"/>
        <v/>
      </c>
      <c r="C5345" s="127" t="str">
        <f t="shared" si="597"/>
        <v/>
      </c>
      <c r="E5345" s="159"/>
      <c r="F5345" s="148" t="str">
        <f>IFERROR(VLOOKUP(CONCATENATE(G5345,E5345),LOTES!$A$6:$D$1002,4,0),"")</f>
        <v/>
      </c>
      <c r="H5345" s="136" t="str">
        <f>IFERROR(VLOOKUP(CONCATENATE(G5345,E5345),LOTES!$A$6:$F$1000,6,0),"")</f>
        <v/>
      </c>
      <c r="I5345" s="132" t="str">
        <f t="shared" si="600"/>
        <v/>
      </c>
      <c r="R5345" s="132" t="str">
        <f>IFERROR(VLOOKUP(Q5345,PROVEEDORES!$A$2:$B$100,2,0),"")</f>
        <v/>
      </c>
      <c r="U5345" s="127" t="str">
        <f>IFERROR(VLOOKUP(V5345,TRANSPORTE!$A$4:$B$99,2,0),"")</f>
        <v/>
      </c>
      <c r="Y5345" s="127" t="str">
        <f>IFERROR(VLOOKUP(V5345,TRANSPORTE!$A$4:$C$99,3,0),"")</f>
        <v/>
      </c>
      <c r="Z5345" s="127" t="str">
        <f>IFERROR(VLOOKUP(V5345,TRANSPORTE!$A$4:$D$99,4,0),"")</f>
        <v/>
      </c>
      <c r="AA5345" s="127" t="str">
        <f>IFERROR(VLOOKUP(V5345,TRANSPORTE!$A$4:$E$99,5,0),"")</f>
        <v/>
      </c>
      <c r="AB5345" s="127" t="str">
        <f t="shared" si="602"/>
        <v/>
      </c>
      <c r="AC5345" s="127" t="str">
        <f t="shared" si="601"/>
        <v/>
      </c>
      <c r="AE5345" s="132" t="str">
        <f t="shared" si="599"/>
        <v/>
      </c>
      <c r="AH5345" s="127" t="str">
        <f t="shared" si="598"/>
        <v/>
      </c>
    </row>
    <row r="5346" spans="2:34" x14ac:dyDescent="0.3">
      <c r="B5346" s="127" t="str">
        <f t="shared" si="596"/>
        <v/>
      </c>
      <c r="C5346" s="127" t="str">
        <f t="shared" si="597"/>
        <v/>
      </c>
      <c r="E5346" s="159"/>
      <c r="F5346" s="148" t="str">
        <f>IFERROR(VLOOKUP(CONCATENATE(G5346,E5346),LOTES!$A$6:$D$1002,4,0),"")</f>
        <v/>
      </c>
      <c r="H5346" s="136" t="str">
        <f>IFERROR(VLOOKUP(CONCATENATE(G5346,E5346),LOTES!$A$6:$F$1000,6,0),"")</f>
        <v/>
      </c>
      <c r="I5346" s="132" t="str">
        <f t="shared" si="600"/>
        <v/>
      </c>
      <c r="R5346" s="132" t="str">
        <f>IFERROR(VLOOKUP(Q5346,PROVEEDORES!$A$2:$B$100,2,0),"")</f>
        <v/>
      </c>
      <c r="U5346" s="127" t="str">
        <f>IFERROR(VLOOKUP(V5346,TRANSPORTE!$A$4:$B$99,2,0),"")</f>
        <v/>
      </c>
      <c r="Y5346" s="127" t="str">
        <f>IFERROR(VLOOKUP(V5346,TRANSPORTE!$A$4:$C$99,3,0),"")</f>
        <v/>
      </c>
      <c r="Z5346" s="127" t="str">
        <f>IFERROR(VLOOKUP(V5346,TRANSPORTE!$A$4:$D$99,4,0),"")</f>
        <v/>
      </c>
      <c r="AA5346" s="127" t="str">
        <f>IFERROR(VLOOKUP(V5346,TRANSPORTE!$A$4:$E$99,5,0),"")</f>
        <v/>
      </c>
      <c r="AB5346" s="127" t="str">
        <f t="shared" si="602"/>
        <v/>
      </c>
      <c r="AC5346" s="127" t="str">
        <f t="shared" si="601"/>
        <v/>
      </c>
      <c r="AE5346" s="132" t="str">
        <f t="shared" si="599"/>
        <v/>
      </c>
      <c r="AH5346" s="127" t="str">
        <f t="shared" si="598"/>
        <v/>
      </c>
    </row>
    <row r="5347" spans="2:34" x14ac:dyDescent="0.3">
      <c r="B5347" s="127" t="str">
        <f t="shared" si="596"/>
        <v/>
      </c>
      <c r="C5347" s="127" t="str">
        <f t="shared" si="597"/>
        <v/>
      </c>
      <c r="E5347" s="159"/>
      <c r="F5347" s="148" t="str">
        <f>IFERROR(VLOOKUP(CONCATENATE(G5347,E5347),LOTES!$A$6:$D$1002,4,0),"")</f>
        <v/>
      </c>
      <c r="H5347" s="136" t="str">
        <f>IFERROR(VLOOKUP(CONCATENATE(G5347,E5347),LOTES!$A$6:$F$1000,6,0),"")</f>
        <v/>
      </c>
      <c r="I5347" s="132" t="str">
        <f t="shared" si="600"/>
        <v/>
      </c>
      <c r="R5347" s="132" t="str">
        <f>IFERROR(VLOOKUP(Q5347,PROVEEDORES!$A$2:$B$100,2,0),"")</f>
        <v/>
      </c>
      <c r="U5347" s="127" t="str">
        <f>IFERROR(VLOOKUP(V5347,TRANSPORTE!$A$4:$B$99,2,0),"")</f>
        <v/>
      </c>
      <c r="Y5347" s="127" t="str">
        <f>IFERROR(VLOOKUP(V5347,TRANSPORTE!$A$4:$C$99,3,0),"")</f>
        <v/>
      </c>
      <c r="Z5347" s="127" t="str">
        <f>IFERROR(VLOOKUP(V5347,TRANSPORTE!$A$4:$D$99,4,0),"")</f>
        <v/>
      </c>
      <c r="AA5347" s="127" t="str">
        <f>IFERROR(VLOOKUP(V5347,TRANSPORTE!$A$4:$E$99,5,0),"")</f>
        <v/>
      </c>
      <c r="AB5347" s="127" t="str">
        <f t="shared" si="602"/>
        <v/>
      </c>
      <c r="AC5347" s="127" t="str">
        <f t="shared" si="601"/>
        <v/>
      </c>
      <c r="AE5347" s="132" t="str">
        <f t="shared" si="599"/>
        <v/>
      </c>
      <c r="AH5347" s="127" t="str">
        <f t="shared" si="598"/>
        <v/>
      </c>
    </row>
    <row r="5348" spans="2:34" x14ac:dyDescent="0.3">
      <c r="B5348" s="127" t="str">
        <f t="shared" si="596"/>
        <v/>
      </c>
      <c r="C5348" s="127" t="str">
        <f t="shared" si="597"/>
        <v/>
      </c>
      <c r="E5348" s="159"/>
      <c r="F5348" s="148" t="str">
        <f>IFERROR(VLOOKUP(CONCATENATE(G5348,E5348),LOTES!$A$6:$D$1002,4,0),"")</f>
        <v/>
      </c>
      <c r="H5348" s="136" t="str">
        <f>IFERROR(VLOOKUP(CONCATENATE(G5348,E5348),LOTES!$A$6:$F$1000,6,0),"")</f>
        <v/>
      </c>
      <c r="I5348" s="132" t="str">
        <f t="shared" si="600"/>
        <v/>
      </c>
      <c r="R5348" s="132" t="str">
        <f>IFERROR(VLOOKUP(Q5348,PROVEEDORES!$A$2:$B$100,2,0),"")</f>
        <v/>
      </c>
      <c r="U5348" s="127" t="str">
        <f>IFERROR(VLOOKUP(V5348,TRANSPORTE!$A$4:$B$99,2,0),"")</f>
        <v/>
      </c>
      <c r="Y5348" s="127" t="str">
        <f>IFERROR(VLOOKUP(V5348,TRANSPORTE!$A$4:$C$99,3,0),"")</f>
        <v/>
      </c>
      <c r="Z5348" s="127" t="str">
        <f>IFERROR(VLOOKUP(V5348,TRANSPORTE!$A$4:$D$99,4,0),"")</f>
        <v/>
      </c>
      <c r="AA5348" s="127" t="str">
        <f>IFERROR(VLOOKUP(V5348,TRANSPORTE!$A$4:$E$99,5,0),"")</f>
        <v/>
      </c>
      <c r="AB5348" s="127" t="str">
        <f t="shared" si="602"/>
        <v/>
      </c>
      <c r="AC5348" s="127" t="str">
        <f t="shared" si="601"/>
        <v/>
      </c>
      <c r="AE5348" s="132" t="str">
        <f t="shared" si="599"/>
        <v/>
      </c>
      <c r="AH5348" s="127" t="str">
        <f t="shared" si="598"/>
        <v/>
      </c>
    </row>
    <row r="5349" spans="2:34" x14ac:dyDescent="0.3">
      <c r="B5349" s="127" t="str">
        <f t="shared" si="596"/>
        <v/>
      </c>
      <c r="C5349" s="127" t="str">
        <f t="shared" si="597"/>
        <v/>
      </c>
      <c r="E5349" s="159"/>
      <c r="F5349" s="148" t="str">
        <f>IFERROR(VLOOKUP(CONCATENATE(G5349,E5349),LOTES!$A$6:$D$1002,4,0),"")</f>
        <v/>
      </c>
      <c r="H5349" s="136" t="str">
        <f>IFERROR(VLOOKUP(CONCATENATE(G5349,E5349),LOTES!$A$6:$F$1000,6,0),"")</f>
        <v/>
      </c>
      <c r="I5349" s="132" t="str">
        <f t="shared" si="600"/>
        <v/>
      </c>
      <c r="R5349" s="132" t="str">
        <f>IFERROR(VLOOKUP(Q5349,PROVEEDORES!$A$2:$B$100,2,0),"")</f>
        <v/>
      </c>
      <c r="U5349" s="127" t="str">
        <f>IFERROR(VLOOKUP(V5349,TRANSPORTE!$A$4:$B$99,2,0),"")</f>
        <v/>
      </c>
      <c r="Y5349" s="127" t="str">
        <f>IFERROR(VLOOKUP(V5349,TRANSPORTE!$A$4:$C$99,3,0),"")</f>
        <v/>
      </c>
      <c r="Z5349" s="127" t="str">
        <f>IFERROR(VLOOKUP(V5349,TRANSPORTE!$A$4:$D$99,4,0),"")</f>
        <v/>
      </c>
      <c r="AA5349" s="127" t="str">
        <f>IFERROR(VLOOKUP(V5349,TRANSPORTE!$A$4:$E$99,5,0),"")</f>
        <v/>
      </c>
      <c r="AB5349" s="127" t="str">
        <f t="shared" si="602"/>
        <v/>
      </c>
      <c r="AC5349" s="127" t="str">
        <f t="shared" si="601"/>
        <v/>
      </c>
      <c r="AE5349" s="132" t="str">
        <f t="shared" si="599"/>
        <v/>
      </c>
      <c r="AH5349" s="127" t="str">
        <f t="shared" si="598"/>
        <v/>
      </c>
    </row>
    <row r="5350" spans="2:34" x14ac:dyDescent="0.3">
      <c r="B5350" s="127" t="str">
        <f t="shared" si="596"/>
        <v/>
      </c>
      <c r="C5350" s="127" t="str">
        <f t="shared" si="597"/>
        <v/>
      </c>
      <c r="E5350" s="159"/>
      <c r="F5350" s="148" t="str">
        <f>IFERROR(VLOOKUP(CONCATENATE(G5350,E5350),LOTES!$A$6:$D$1002,4,0),"")</f>
        <v/>
      </c>
      <c r="H5350" s="136" t="str">
        <f>IFERROR(VLOOKUP(CONCATENATE(G5350,E5350),LOTES!$A$6:$F$1000,6,0),"")</f>
        <v/>
      </c>
      <c r="I5350" s="132" t="str">
        <f t="shared" si="600"/>
        <v/>
      </c>
      <c r="R5350" s="132" t="str">
        <f>IFERROR(VLOOKUP(Q5350,PROVEEDORES!$A$2:$B$100,2,0),"")</f>
        <v/>
      </c>
      <c r="U5350" s="127" t="str">
        <f>IFERROR(VLOOKUP(V5350,TRANSPORTE!$A$4:$B$99,2,0),"")</f>
        <v/>
      </c>
      <c r="Y5350" s="127" t="str">
        <f>IFERROR(VLOOKUP(V5350,TRANSPORTE!$A$4:$C$99,3,0),"")</f>
        <v/>
      </c>
      <c r="Z5350" s="127" t="str">
        <f>IFERROR(VLOOKUP(V5350,TRANSPORTE!$A$4:$D$99,4,0),"")</f>
        <v/>
      </c>
      <c r="AA5350" s="127" t="str">
        <f>IFERROR(VLOOKUP(V5350,TRANSPORTE!$A$4:$E$99,5,0),"")</f>
        <v/>
      </c>
      <c r="AB5350" s="127" t="str">
        <f t="shared" si="602"/>
        <v/>
      </c>
      <c r="AC5350" s="127" t="str">
        <f t="shared" si="601"/>
        <v/>
      </c>
      <c r="AE5350" s="132" t="str">
        <f t="shared" si="599"/>
        <v/>
      </c>
      <c r="AH5350" s="127" t="str">
        <f t="shared" si="598"/>
        <v/>
      </c>
    </row>
    <row r="5351" spans="2:34" x14ac:dyDescent="0.3">
      <c r="B5351" s="127" t="str">
        <f t="shared" si="596"/>
        <v/>
      </c>
      <c r="C5351" s="127" t="str">
        <f t="shared" si="597"/>
        <v/>
      </c>
      <c r="E5351" s="159"/>
      <c r="F5351" s="148" t="str">
        <f>IFERROR(VLOOKUP(CONCATENATE(G5351,E5351),LOTES!$A$6:$D$1002,4,0),"")</f>
        <v/>
      </c>
      <c r="H5351" s="136" t="str">
        <f>IFERROR(VLOOKUP(CONCATENATE(G5351,E5351),LOTES!$A$6:$F$1000,6,0),"")</f>
        <v/>
      </c>
      <c r="I5351" s="132" t="str">
        <f t="shared" si="600"/>
        <v/>
      </c>
      <c r="R5351" s="132" t="str">
        <f>IFERROR(VLOOKUP(Q5351,PROVEEDORES!$A$2:$B$100,2,0),"")</f>
        <v/>
      </c>
      <c r="U5351" s="127" t="str">
        <f>IFERROR(VLOOKUP(V5351,TRANSPORTE!$A$4:$B$99,2,0),"")</f>
        <v/>
      </c>
      <c r="Y5351" s="127" t="str">
        <f>IFERROR(VLOOKUP(V5351,TRANSPORTE!$A$4:$C$99,3,0),"")</f>
        <v/>
      </c>
      <c r="Z5351" s="127" t="str">
        <f>IFERROR(VLOOKUP(V5351,TRANSPORTE!$A$4:$D$99,4,0),"")</f>
        <v/>
      </c>
      <c r="AA5351" s="127" t="str">
        <f>IFERROR(VLOOKUP(V5351,TRANSPORTE!$A$4:$E$99,5,0),"")</f>
        <v/>
      </c>
      <c r="AB5351" s="127" t="str">
        <f t="shared" si="602"/>
        <v/>
      </c>
      <c r="AC5351" s="127" t="str">
        <f t="shared" si="601"/>
        <v/>
      </c>
      <c r="AE5351" s="132" t="str">
        <f t="shared" si="599"/>
        <v/>
      </c>
      <c r="AH5351" s="127" t="str">
        <f t="shared" si="598"/>
        <v/>
      </c>
    </row>
    <row r="5352" spans="2:34" x14ac:dyDescent="0.3">
      <c r="B5352" s="127" t="str">
        <f t="shared" si="596"/>
        <v/>
      </c>
      <c r="C5352" s="127" t="str">
        <f t="shared" si="597"/>
        <v/>
      </c>
      <c r="E5352" s="159"/>
      <c r="F5352" s="148" t="str">
        <f>IFERROR(VLOOKUP(CONCATENATE(G5352,E5352),LOTES!$A$6:$D$1002,4,0),"")</f>
        <v/>
      </c>
      <c r="H5352" s="136" t="str">
        <f>IFERROR(VLOOKUP(CONCATENATE(G5352,E5352),LOTES!$A$6:$F$1000,6,0),"")</f>
        <v/>
      </c>
      <c r="I5352" s="132" t="str">
        <f t="shared" si="600"/>
        <v/>
      </c>
      <c r="R5352" s="132" t="str">
        <f>IFERROR(VLOOKUP(Q5352,PROVEEDORES!$A$2:$B$100,2,0),"")</f>
        <v/>
      </c>
      <c r="U5352" s="127" t="str">
        <f>IFERROR(VLOOKUP(V5352,TRANSPORTE!$A$4:$B$99,2,0),"")</f>
        <v/>
      </c>
      <c r="Y5352" s="127" t="str">
        <f>IFERROR(VLOOKUP(V5352,TRANSPORTE!$A$4:$C$99,3,0),"")</f>
        <v/>
      </c>
      <c r="Z5352" s="127" t="str">
        <f>IFERROR(VLOOKUP(V5352,TRANSPORTE!$A$4:$D$99,4,0),"")</f>
        <v/>
      </c>
      <c r="AA5352" s="127" t="str">
        <f>IFERROR(VLOOKUP(V5352,TRANSPORTE!$A$4:$E$99,5,0),"")</f>
        <v/>
      </c>
      <c r="AB5352" s="127" t="str">
        <f t="shared" si="602"/>
        <v/>
      </c>
      <c r="AC5352" s="127" t="str">
        <f t="shared" si="601"/>
        <v/>
      </c>
      <c r="AE5352" s="132" t="str">
        <f t="shared" si="599"/>
        <v/>
      </c>
      <c r="AH5352" s="127" t="str">
        <f t="shared" si="598"/>
        <v/>
      </c>
    </row>
    <row r="5353" spans="2:34" x14ac:dyDescent="0.3">
      <c r="B5353" s="127" t="str">
        <f t="shared" si="596"/>
        <v/>
      </c>
      <c r="C5353" s="127" t="str">
        <f t="shared" si="597"/>
        <v/>
      </c>
      <c r="E5353" s="159"/>
      <c r="F5353" s="148" t="str">
        <f>IFERROR(VLOOKUP(CONCATENATE(G5353,E5353),LOTES!$A$6:$D$1002,4,0),"")</f>
        <v/>
      </c>
      <c r="H5353" s="136" t="str">
        <f>IFERROR(VLOOKUP(CONCATENATE(G5353,E5353),LOTES!$A$6:$F$1000,6,0),"")</f>
        <v/>
      </c>
      <c r="I5353" s="132" t="str">
        <f t="shared" si="600"/>
        <v/>
      </c>
      <c r="R5353" s="132" t="str">
        <f>IFERROR(VLOOKUP(Q5353,PROVEEDORES!$A$2:$B$100,2,0),"")</f>
        <v/>
      </c>
      <c r="U5353" s="127" t="str">
        <f>IFERROR(VLOOKUP(V5353,TRANSPORTE!$A$4:$B$99,2,0),"")</f>
        <v/>
      </c>
      <c r="Y5353" s="127" t="str">
        <f>IFERROR(VLOOKUP(V5353,TRANSPORTE!$A$4:$C$99,3,0),"")</f>
        <v/>
      </c>
      <c r="Z5353" s="127" t="str">
        <f>IFERROR(VLOOKUP(V5353,TRANSPORTE!$A$4:$D$99,4,0),"")</f>
        <v/>
      </c>
      <c r="AA5353" s="127" t="str">
        <f>IFERROR(VLOOKUP(V5353,TRANSPORTE!$A$4:$E$99,5,0),"")</f>
        <v/>
      </c>
      <c r="AB5353" s="127" t="str">
        <f t="shared" si="602"/>
        <v/>
      </c>
      <c r="AC5353" s="127" t="str">
        <f t="shared" si="601"/>
        <v/>
      </c>
      <c r="AE5353" s="132" t="str">
        <f t="shared" si="599"/>
        <v/>
      </c>
      <c r="AH5353" s="127" t="str">
        <f t="shared" si="598"/>
        <v/>
      </c>
    </row>
    <row r="5354" spans="2:34" x14ac:dyDescent="0.3">
      <c r="B5354" s="127" t="str">
        <f t="shared" si="596"/>
        <v/>
      </c>
      <c r="C5354" s="127" t="str">
        <f t="shared" si="597"/>
        <v/>
      </c>
      <c r="E5354" s="159"/>
      <c r="F5354" s="148" t="str">
        <f>IFERROR(VLOOKUP(CONCATENATE(G5354,E5354),LOTES!$A$6:$D$1002,4,0),"")</f>
        <v/>
      </c>
      <c r="H5354" s="136" t="str">
        <f>IFERROR(VLOOKUP(CONCATENATE(G5354,E5354),LOTES!$A$6:$F$1000,6,0),"")</f>
        <v/>
      </c>
      <c r="I5354" s="132" t="str">
        <f t="shared" si="600"/>
        <v/>
      </c>
      <c r="R5354" s="132" t="str">
        <f>IFERROR(VLOOKUP(Q5354,PROVEEDORES!$A$2:$B$100,2,0),"")</f>
        <v/>
      </c>
      <c r="U5354" s="127" t="str">
        <f>IFERROR(VLOOKUP(V5354,TRANSPORTE!$A$4:$B$99,2,0),"")</f>
        <v/>
      </c>
      <c r="Y5354" s="127" t="str">
        <f>IFERROR(VLOOKUP(V5354,TRANSPORTE!$A$4:$C$99,3,0),"")</f>
        <v/>
      </c>
      <c r="Z5354" s="127" t="str">
        <f>IFERROR(VLOOKUP(V5354,TRANSPORTE!$A$4:$D$99,4,0),"")</f>
        <v/>
      </c>
      <c r="AA5354" s="127" t="str">
        <f>IFERROR(VLOOKUP(V5354,TRANSPORTE!$A$4:$E$99,5,0),"")</f>
        <v/>
      </c>
      <c r="AB5354" s="127" t="str">
        <f t="shared" si="602"/>
        <v/>
      </c>
      <c r="AC5354" s="127" t="str">
        <f t="shared" si="601"/>
        <v/>
      </c>
      <c r="AE5354" s="132" t="str">
        <f t="shared" si="599"/>
        <v/>
      </c>
      <c r="AH5354" s="127" t="str">
        <f t="shared" si="598"/>
        <v/>
      </c>
    </row>
    <row r="5355" spans="2:34" x14ac:dyDescent="0.3">
      <c r="B5355" s="127" t="str">
        <f t="shared" si="596"/>
        <v/>
      </c>
      <c r="C5355" s="127" t="str">
        <f t="shared" si="597"/>
        <v/>
      </c>
      <c r="E5355" s="159"/>
      <c r="F5355" s="148" t="str">
        <f>IFERROR(VLOOKUP(CONCATENATE(G5355,E5355),LOTES!$A$6:$D$1002,4,0),"")</f>
        <v/>
      </c>
      <c r="H5355" s="136" t="str">
        <f>IFERROR(VLOOKUP(CONCATENATE(G5355,E5355),LOTES!$A$6:$F$1000,6,0),"")</f>
        <v/>
      </c>
      <c r="I5355" s="132" t="str">
        <f t="shared" si="600"/>
        <v/>
      </c>
      <c r="R5355" s="132" t="str">
        <f>IFERROR(VLOOKUP(Q5355,PROVEEDORES!$A$2:$B$100,2,0),"")</f>
        <v/>
      </c>
      <c r="U5355" s="127" t="str">
        <f>IFERROR(VLOOKUP(V5355,TRANSPORTE!$A$4:$B$99,2,0),"")</f>
        <v/>
      </c>
      <c r="Y5355" s="127" t="str">
        <f>IFERROR(VLOOKUP(V5355,TRANSPORTE!$A$4:$C$99,3,0),"")</f>
        <v/>
      </c>
      <c r="Z5355" s="127" t="str">
        <f>IFERROR(VLOOKUP(V5355,TRANSPORTE!$A$4:$D$99,4,0),"")</f>
        <v/>
      </c>
      <c r="AA5355" s="127" t="str">
        <f>IFERROR(VLOOKUP(V5355,TRANSPORTE!$A$4:$E$99,5,0),"")</f>
        <v/>
      </c>
      <c r="AB5355" s="127" t="str">
        <f t="shared" si="602"/>
        <v/>
      </c>
      <c r="AC5355" s="127" t="str">
        <f t="shared" si="601"/>
        <v/>
      </c>
      <c r="AE5355" s="132" t="str">
        <f t="shared" si="599"/>
        <v/>
      </c>
      <c r="AH5355" s="127" t="str">
        <f t="shared" si="598"/>
        <v/>
      </c>
    </row>
    <row r="5356" spans="2:34" x14ac:dyDescent="0.3">
      <c r="B5356" s="127" t="str">
        <f t="shared" si="596"/>
        <v/>
      </c>
      <c r="C5356" s="127" t="str">
        <f t="shared" si="597"/>
        <v/>
      </c>
      <c r="E5356" s="159"/>
      <c r="F5356" s="148" t="str">
        <f>IFERROR(VLOOKUP(CONCATENATE(G5356,E5356),LOTES!$A$6:$D$1002,4,0),"")</f>
        <v/>
      </c>
      <c r="H5356" s="136" t="str">
        <f>IFERROR(VLOOKUP(CONCATENATE(G5356,E5356),LOTES!$A$6:$F$1000,6,0),"")</f>
        <v/>
      </c>
      <c r="I5356" s="132" t="str">
        <f t="shared" si="600"/>
        <v/>
      </c>
      <c r="R5356" s="132" t="str">
        <f>IFERROR(VLOOKUP(Q5356,PROVEEDORES!$A$2:$B$100,2,0),"")</f>
        <v/>
      </c>
      <c r="U5356" s="127" t="str">
        <f>IFERROR(VLOOKUP(V5356,TRANSPORTE!$A$4:$B$99,2,0),"")</f>
        <v/>
      </c>
      <c r="Y5356" s="127" t="str">
        <f>IFERROR(VLOOKUP(V5356,TRANSPORTE!$A$4:$C$99,3,0),"")</f>
        <v/>
      </c>
      <c r="Z5356" s="127" t="str">
        <f>IFERROR(VLOOKUP(V5356,TRANSPORTE!$A$4:$D$99,4,0),"")</f>
        <v/>
      </c>
      <c r="AA5356" s="127" t="str">
        <f>IFERROR(VLOOKUP(V5356,TRANSPORTE!$A$4:$E$99,5,0),"")</f>
        <v/>
      </c>
      <c r="AB5356" s="127" t="str">
        <f t="shared" si="602"/>
        <v/>
      </c>
      <c r="AC5356" s="127" t="str">
        <f t="shared" si="601"/>
        <v/>
      </c>
      <c r="AE5356" s="132" t="str">
        <f t="shared" si="599"/>
        <v/>
      </c>
      <c r="AH5356" s="127" t="str">
        <f t="shared" si="598"/>
        <v/>
      </c>
    </row>
    <row r="5357" spans="2:34" x14ac:dyDescent="0.3">
      <c r="B5357" s="127" t="str">
        <f t="shared" si="596"/>
        <v/>
      </c>
      <c r="C5357" s="127" t="str">
        <f t="shared" si="597"/>
        <v/>
      </c>
      <c r="E5357" s="159"/>
      <c r="F5357" s="148" t="str">
        <f>IFERROR(VLOOKUP(CONCATENATE(G5357,E5357),LOTES!$A$6:$D$1002,4,0),"")</f>
        <v/>
      </c>
      <c r="H5357" s="136" t="str">
        <f>IFERROR(VLOOKUP(CONCATENATE(G5357,E5357),LOTES!$A$6:$F$1000,6,0),"")</f>
        <v/>
      </c>
      <c r="I5357" s="132" t="str">
        <f t="shared" si="600"/>
        <v/>
      </c>
      <c r="R5357" s="132" t="str">
        <f>IFERROR(VLOOKUP(Q5357,PROVEEDORES!$A$2:$B$100,2,0),"")</f>
        <v/>
      </c>
      <c r="U5357" s="127" t="str">
        <f>IFERROR(VLOOKUP(V5357,TRANSPORTE!$A$4:$B$99,2,0),"")</f>
        <v/>
      </c>
      <c r="Y5357" s="127" t="str">
        <f>IFERROR(VLOOKUP(V5357,TRANSPORTE!$A$4:$C$99,3,0),"")</f>
        <v/>
      </c>
      <c r="Z5357" s="127" t="str">
        <f>IFERROR(VLOOKUP(V5357,TRANSPORTE!$A$4:$D$99,4,0),"")</f>
        <v/>
      </c>
      <c r="AA5357" s="127" t="str">
        <f>IFERROR(VLOOKUP(V5357,TRANSPORTE!$A$4:$E$99,5,0),"")</f>
        <v/>
      </c>
      <c r="AB5357" s="127" t="str">
        <f t="shared" si="602"/>
        <v/>
      </c>
      <c r="AC5357" s="127" t="str">
        <f t="shared" si="601"/>
        <v/>
      </c>
      <c r="AE5357" s="132" t="str">
        <f t="shared" si="599"/>
        <v/>
      </c>
      <c r="AH5357" s="127" t="str">
        <f t="shared" si="598"/>
        <v/>
      </c>
    </row>
    <row r="5358" spans="2:34" x14ac:dyDescent="0.3">
      <c r="B5358" s="127" t="str">
        <f t="shared" si="596"/>
        <v/>
      </c>
      <c r="C5358" s="127" t="str">
        <f t="shared" si="597"/>
        <v/>
      </c>
      <c r="E5358" s="159"/>
      <c r="F5358" s="148" t="str">
        <f>IFERROR(VLOOKUP(CONCATENATE(G5358,E5358),LOTES!$A$6:$D$1002,4,0),"")</f>
        <v/>
      </c>
      <c r="H5358" s="136" t="str">
        <f>IFERROR(VLOOKUP(CONCATENATE(G5358,E5358),LOTES!$A$6:$F$1000,6,0),"")</f>
        <v/>
      </c>
      <c r="I5358" s="132" t="str">
        <f t="shared" si="600"/>
        <v/>
      </c>
      <c r="R5358" s="132" t="str">
        <f>IFERROR(VLOOKUP(Q5358,PROVEEDORES!$A$2:$B$100,2,0),"")</f>
        <v/>
      </c>
      <c r="U5358" s="127" t="str">
        <f>IFERROR(VLOOKUP(V5358,TRANSPORTE!$A$4:$B$99,2,0),"")</f>
        <v/>
      </c>
      <c r="Y5358" s="127" t="str">
        <f>IFERROR(VLOOKUP(V5358,TRANSPORTE!$A$4:$C$99,3,0),"")</f>
        <v/>
      </c>
      <c r="Z5358" s="127" t="str">
        <f>IFERROR(VLOOKUP(V5358,TRANSPORTE!$A$4:$D$99,4,0),"")</f>
        <v/>
      </c>
      <c r="AA5358" s="127" t="str">
        <f>IFERROR(VLOOKUP(V5358,TRANSPORTE!$A$4:$E$99,5,0),"")</f>
        <v/>
      </c>
      <c r="AB5358" s="127" t="str">
        <f t="shared" si="602"/>
        <v/>
      </c>
      <c r="AC5358" s="127" t="str">
        <f t="shared" si="601"/>
        <v/>
      </c>
      <c r="AE5358" s="132" t="str">
        <f t="shared" si="599"/>
        <v/>
      </c>
      <c r="AH5358" s="127" t="str">
        <f t="shared" si="598"/>
        <v/>
      </c>
    </row>
    <row r="5359" spans="2:34" x14ac:dyDescent="0.3">
      <c r="B5359" s="127" t="str">
        <f t="shared" si="596"/>
        <v/>
      </c>
      <c r="C5359" s="127" t="str">
        <f t="shared" si="597"/>
        <v/>
      </c>
      <c r="E5359" s="159"/>
      <c r="F5359" s="148" t="str">
        <f>IFERROR(VLOOKUP(CONCATENATE(G5359,E5359),LOTES!$A$6:$D$1002,4,0),"")</f>
        <v/>
      </c>
      <c r="H5359" s="136" t="str">
        <f>IFERROR(VLOOKUP(CONCATENATE(G5359,E5359),LOTES!$A$6:$F$1000,6,0),"")</f>
        <v/>
      </c>
      <c r="I5359" s="132" t="str">
        <f t="shared" si="600"/>
        <v/>
      </c>
      <c r="R5359" s="132" t="str">
        <f>IFERROR(VLOOKUP(Q5359,PROVEEDORES!$A$2:$B$100,2,0),"")</f>
        <v/>
      </c>
      <c r="U5359" s="127" t="str">
        <f>IFERROR(VLOOKUP(V5359,TRANSPORTE!$A$4:$B$99,2,0),"")</f>
        <v/>
      </c>
      <c r="Y5359" s="127" t="str">
        <f>IFERROR(VLOOKUP(V5359,TRANSPORTE!$A$4:$C$99,3,0),"")</f>
        <v/>
      </c>
      <c r="Z5359" s="127" t="str">
        <f>IFERROR(VLOOKUP(V5359,TRANSPORTE!$A$4:$D$99,4,0),"")</f>
        <v/>
      </c>
      <c r="AA5359" s="127" t="str">
        <f>IFERROR(VLOOKUP(V5359,TRANSPORTE!$A$4:$E$99,5,0),"")</f>
        <v/>
      </c>
      <c r="AB5359" s="127" t="str">
        <f t="shared" si="602"/>
        <v/>
      </c>
      <c r="AC5359" s="127" t="str">
        <f t="shared" si="601"/>
        <v/>
      </c>
      <c r="AE5359" s="132" t="str">
        <f t="shared" si="599"/>
        <v/>
      </c>
      <c r="AH5359" s="127" t="str">
        <f t="shared" si="598"/>
        <v/>
      </c>
    </row>
    <row r="5360" spans="2:34" x14ac:dyDescent="0.3">
      <c r="B5360" s="127" t="str">
        <f t="shared" si="596"/>
        <v/>
      </c>
      <c r="C5360" s="127" t="str">
        <f t="shared" si="597"/>
        <v/>
      </c>
      <c r="E5360" s="159"/>
      <c r="F5360" s="148" t="str">
        <f>IFERROR(VLOOKUP(CONCATENATE(G5360,E5360),LOTES!$A$6:$D$1002,4,0),"")</f>
        <v/>
      </c>
      <c r="H5360" s="136" t="str">
        <f>IFERROR(VLOOKUP(CONCATENATE(G5360,E5360),LOTES!$A$6:$F$1000,6,0),"")</f>
        <v/>
      </c>
      <c r="I5360" s="132" t="str">
        <f t="shared" si="600"/>
        <v/>
      </c>
      <c r="R5360" s="132" t="str">
        <f>IFERROR(VLOOKUP(Q5360,PROVEEDORES!$A$2:$B$100,2,0),"")</f>
        <v/>
      </c>
      <c r="U5360" s="127" t="str">
        <f>IFERROR(VLOOKUP(V5360,TRANSPORTE!$A$4:$B$99,2,0),"")</f>
        <v/>
      </c>
      <c r="Y5360" s="127" t="str">
        <f>IFERROR(VLOOKUP(V5360,TRANSPORTE!$A$4:$C$99,3,0),"")</f>
        <v/>
      </c>
      <c r="Z5360" s="127" t="str">
        <f>IFERROR(VLOOKUP(V5360,TRANSPORTE!$A$4:$D$99,4,0),"")</f>
        <v/>
      </c>
      <c r="AA5360" s="127" t="str">
        <f>IFERROR(VLOOKUP(V5360,TRANSPORTE!$A$4:$E$99,5,0),"")</f>
        <v/>
      </c>
      <c r="AB5360" s="127" t="str">
        <f t="shared" si="602"/>
        <v/>
      </c>
      <c r="AC5360" s="127" t="str">
        <f t="shared" si="601"/>
        <v/>
      </c>
      <c r="AE5360" s="132" t="str">
        <f t="shared" si="599"/>
        <v/>
      </c>
      <c r="AH5360" s="127" t="str">
        <f t="shared" si="598"/>
        <v/>
      </c>
    </row>
    <row r="5361" spans="2:34" x14ac:dyDescent="0.3">
      <c r="B5361" s="127" t="str">
        <f t="shared" si="596"/>
        <v/>
      </c>
      <c r="C5361" s="127" t="str">
        <f t="shared" si="597"/>
        <v/>
      </c>
      <c r="E5361" s="159"/>
      <c r="F5361" s="148" t="str">
        <f>IFERROR(VLOOKUP(CONCATENATE(G5361,E5361),LOTES!$A$6:$D$1002,4,0),"")</f>
        <v/>
      </c>
      <c r="H5361" s="136" t="str">
        <f>IFERROR(VLOOKUP(CONCATENATE(G5361,E5361),LOTES!$A$6:$F$1000,6,0),"")</f>
        <v/>
      </c>
      <c r="I5361" s="132" t="str">
        <f t="shared" si="600"/>
        <v/>
      </c>
      <c r="R5361" s="132" t="str">
        <f>IFERROR(VLOOKUP(Q5361,PROVEEDORES!$A$2:$B$100,2,0),"")</f>
        <v/>
      </c>
      <c r="U5361" s="127" t="str">
        <f>IFERROR(VLOOKUP(V5361,TRANSPORTE!$A$4:$B$99,2,0),"")</f>
        <v/>
      </c>
      <c r="Y5361" s="127" t="str">
        <f>IFERROR(VLOOKUP(V5361,TRANSPORTE!$A$4:$C$99,3,0),"")</f>
        <v/>
      </c>
      <c r="Z5361" s="127" t="str">
        <f>IFERROR(VLOOKUP(V5361,TRANSPORTE!$A$4:$D$99,4,0),"")</f>
        <v/>
      </c>
      <c r="AA5361" s="127" t="str">
        <f>IFERROR(VLOOKUP(V5361,TRANSPORTE!$A$4:$E$99,5,0),"")</f>
        <v/>
      </c>
      <c r="AB5361" s="127" t="str">
        <f t="shared" si="602"/>
        <v/>
      </c>
      <c r="AC5361" s="127" t="str">
        <f t="shared" si="601"/>
        <v/>
      </c>
      <c r="AE5361" s="132" t="str">
        <f t="shared" si="599"/>
        <v/>
      </c>
      <c r="AH5361" s="127" t="str">
        <f t="shared" si="598"/>
        <v/>
      </c>
    </row>
    <row r="5362" spans="2:34" x14ac:dyDescent="0.3">
      <c r="B5362" s="127" t="str">
        <f t="shared" si="596"/>
        <v/>
      </c>
      <c r="C5362" s="127" t="str">
        <f t="shared" si="597"/>
        <v/>
      </c>
      <c r="E5362" s="159"/>
      <c r="F5362" s="148" t="str">
        <f>IFERROR(VLOOKUP(CONCATENATE(G5362,E5362),LOTES!$A$6:$D$1002,4,0),"")</f>
        <v/>
      </c>
      <c r="H5362" s="136" t="str">
        <f>IFERROR(VLOOKUP(CONCATENATE(G5362,E5362),LOTES!$A$6:$F$1000,6,0),"")</f>
        <v/>
      </c>
      <c r="I5362" s="132" t="str">
        <f t="shared" si="600"/>
        <v/>
      </c>
      <c r="R5362" s="132" t="str">
        <f>IFERROR(VLOOKUP(Q5362,PROVEEDORES!$A$2:$B$100,2,0),"")</f>
        <v/>
      </c>
      <c r="U5362" s="127" t="str">
        <f>IFERROR(VLOOKUP(V5362,TRANSPORTE!$A$4:$B$99,2,0),"")</f>
        <v/>
      </c>
      <c r="Y5362" s="127" t="str">
        <f>IFERROR(VLOOKUP(V5362,TRANSPORTE!$A$4:$C$99,3,0),"")</f>
        <v/>
      </c>
      <c r="Z5362" s="127" t="str">
        <f>IFERROR(VLOOKUP(V5362,TRANSPORTE!$A$4:$D$99,4,0),"")</f>
        <v/>
      </c>
      <c r="AA5362" s="127" t="str">
        <f>IFERROR(VLOOKUP(V5362,TRANSPORTE!$A$4:$E$99,5,0),"")</f>
        <v/>
      </c>
      <c r="AB5362" s="127" t="str">
        <f t="shared" si="602"/>
        <v/>
      </c>
      <c r="AC5362" s="127" t="str">
        <f t="shared" si="601"/>
        <v/>
      </c>
      <c r="AE5362" s="132" t="str">
        <f t="shared" si="599"/>
        <v/>
      </c>
      <c r="AH5362" s="127" t="str">
        <f t="shared" si="598"/>
        <v/>
      </c>
    </row>
    <row r="5363" spans="2:34" x14ac:dyDescent="0.3">
      <c r="B5363" s="127" t="str">
        <f t="shared" si="596"/>
        <v/>
      </c>
      <c r="C5363" s="127" t="str">
        <f t="shared" si="597"/>
        <v/>
      </c>
      <c r="E5363" s="159"/>
      <c r="F5363" s="148" t="str">
        <f>IFERROR(VLOOKUP(CONCATENATE(G5363,E5363),LOTES!$A$6:$D$1002,4,0),"")</f>
        <v/>
      </c>
      <c r="H5363" s="136" t="str">
        <f>IFERROR(VLOOKUP(CONCATENATE(G5363,E5363),LOTES!$A$6:$F$1000,6,0),"")</f>
        <v/>
      </c>
      <c r="I5363" s="132" t="str">
        <f t="shared" si="600"/>
        <v/>
      </c>
      <c r="R5363" s="132" t="str">
        <f>IFERROR(VLOOKUP(Q5363,PROVEEDORES!$A$2:$B$100,2,0),"")</f>
        <v/>
      </c>
      <c r="U5363" s="127" t="str">
        <f>IFERROR(VLOOKUP(V5363,TRANSPORTE!$A$4:$B$99,2,0),"")</f>
        <v/>
      </c>
      <c r="Y5363" s="127" t="str">
        <f>IFERROR(VLOOKUP(V5363,TRANSPORTE!$A$4:$C$99,3,0),"")</f>
        <v/>
      </c>
      <c r="Z5363" s="127" t="str">
        <f>IFERROR(VLOOKUP(V5363,TRANSPORTE!$A$4:$D$99,4,0),"")</f>
        <v/>
      </c>
      <c r="AA5363" s="127" t="str">
        <f>IFERROR(VLOOKUP(V5363,TRANSPORTE!$A$4:$E$99,5,0),"")</f>
        <v/>
      </c>
      <c r="AB5363" s="127" t="str">
        <f t="shared" si="602"/>
        <v/>
      </c>
      <c r="AC5363" s="127" t="str">
        <f t="shared" si="601"/>
        <v/>
      </c>
      <c r="AE5363" s="132" t="str">
        <f t="shared" si="599"/>
        <v/>
      </c>
      <c r="AH5363" s="127" t="str">
        <f t="shared" si="598"/>
        <v/>
      </c>
    </row>
    <row r="5364" spans="2:34" x14ac:dyDescent="0.3">
      <c r="B5364" s="127" t="str">
        <f t="shared" si="596"/>
        <v/>
      </c>
      <c r="C5364" s="127" t="str">
        <f t="shared" si="597"/>
        <v/>
      </c>
      <c r="E5364" s="159"/>
      <c r="F5364" s="148" t="str">
        <f>IFERROR(VLOOKUP(CONCATENATE(G5364,E5364),LOTES!$A$6:$D$1002,4,0),"")</f>
        <v/>
      </c>
      <c r="H5364" s="136" t="str">
        <f>IFERROR(VLOOKUP(CONCATENATE(G5364,E5364),LOTES!$A$6:$F$1000,6,0),"")</f>
        <v/>
      </c>
      <c r="I5364" s="132" t="str">
        <f t="shared" si="600"/>
        <v/>
      </c>
      <c r="R5364" s="132" t="str">
        <f>IFERROR(VLOOKUP(Q5364,PROVEEDORES!$A$2:$B$100,2,0),"")</f>
        <v/>
      </c>
      <c r="U5364" s="127" t="str">
        <f>IFERROR(VLOOKUP(V5364,TRANSPORTE!$A$4:$B$99,2,0),"")</f>
        <v/>
      </c>
      <c r="Y5364" s="127" t="str">
        <f>IFERROR(VLOOKUP(V5364,TRANSPORTE!$A$4:$C$99,3,0),"")</f>
        <v/>
      </c>
      <c r="Z5364" s="127" t="str">
        <f>IFERROR(VLOOKUP(V5364,TRANSPORTE!$A$4:$D$99,4,0),"")</f>
        <v/>
      </c>
      <c r="AA5364" s="127" t="str">
        <f>IFERROR(VLOOKUP(V5364,TRANSPORTE!$A$4:$E$99,5,0),"")</f>
        <v/>
      </c>
      <c r="AB5364" s="127" t="str">
        <f t="shared" si="602"/>
        <v/>
      </c>
      <c r="AC5364" s="127" t="str">
        <f t="shared" si="601"/>
        <v/>
      </c>
      <c r="AE5364" s="132" t="str">
        <f t="shared" si="599"/>
        <v/>
      </c>
      <c r="AH5364" s="127" t="str">
        <f t="shared" si="598"/>
        <v/>
      </c>
    </row>
    <row r="5365" spans="2:34" x14ac:dyDescent="0.3">
      <c r="B5365" s="127" t="str">
        <f t="shared" si="596"/>
        <v/>
      </c>
      <c r="C5365" s="127" t="str">
        <f t="shared" si="597"/>
        <v/>
      </c>
      <c r="E5365" s="159"/>
      <c r="F5365" s="148" t="str">
        <f>IFERROR(VLOOKUP(CONCATENATE(G5365,E5365),LOTES!$A$6:$D$1002,4,0),"")</f>
        <v/>
      </c>
      <c r="H5365" s="136" t="str">
        <f>IFERROR(VLOOKUP(CONCATENATE(G5365,E5365),LOTES!$A$6:$F$1000,6,0),"")</f>
        <v/>
      </c>
      <c r="I5365" s="132" t="str">
        <f t="shared" si="600"/>
        <v/>
      </c>
      <c r="R5365" s="132" t="str">
        <f>IFERROR(VLOOKUP(Q5365,PROVEEDORES!$A$2:$B$100,2,0),"")</f>
        <v/>
      </c>
      <c r="U5365" s="127" t="str">
        <f>IFERROR(VLOOKUP(V5365,TRANSPORTE!$A$4:$B$99,2,0),"")</f>
        <v/>
      </c>
      <c r="Y5365" s="127" t="str">
        <f>IFERROR(VLOOKUP(V5365,TRANSPORTE!$A$4:$C$99,3,0),"")</f>
        <v/>
      </c>
      <c r="Z5365" s="127" t="str">
        <f>IFERROR(VLOOKUP(V5365,TRANSPORTE!$A$4:$D$99,4,0),"")</f>
        <v/>
      </c>
      <c r="AA5365" s="127" t="str">
        <f>IFERROR(VLOOKUP(V5365,TRANSPORTE!$A$4:$E$99,5,0),"")</f>
        <v/>
      </c>
      <c r="AB5365" s="127" t="str">
        <f t="shared" si="602"/>
        <v/>
      </c>
      <c r="AC5365" s="127" t="str">
        <f t="shared" si="601"/>
        <v/>
      </c>
      <c r="AE5365" s="132" t="str">
        <f t="shared" si="599"/>
        <v/>
      </c>
      <c r="AH5365" s="127" t="str">
        <f t="shared" si="598"/>
        <v/>
      </c>
    </row>
    <row r="5366" spans="2:34" x14ac:dyDescent="0.3">
      <c r="B5366" s="127" t="str">
        <f t="shared" si="596"/>
        <v/>
      </c>
      <c r="C5366" s="127" t="str">
        <f t="shared" si="597"/>
        <v/>
      </c>
      <c r="E5366" s="159"/>
      <c r="F5366" s="148" t="str">
        <f>IFERROR(VLOOKUP(CONCATENATE(G5366,E5366),LOTES!$A$6:$D$1002,4,0),"")</f>
        <v/>
      </c>
      <c r="H5366" s="136" t="str">
        <f>IFERROR(VLOOKUP(CONCATENATE(G5366,E5366),LOTES!$A$6:$F$1000,6,0),"")</f>
        <v/>
      </c>
      <c r="I5366" s="132" t="str">
        <f t="shared" si="600"/>
        <v/>
      </c>
      <c r="R5366" s="132" t="str">
        <f>IFERROR(VLOOKUP(Q5366,PROVEEDORES!$A$2:$B$100,2,0),"")</f>
        <v/>
      </c>
      <c r="U5366" s="127" t="str">
        <f>IFERROR(VLOOKUP(V5366,TRANSPORTE!$A$4:$B$99,2,0),"")</f>
        <v/>
      </c>
      <c r="Y5366" s="127" t="str">
        <f>IFERROR(VLOOKUP(V5366,TRANSPORTE!$A$4:$C$99,3,0),"")</f>
        <v/>
      </c>
      <c r="Z5366" s="127" t="str">
        <f>IFERROR(VLOOKUP(V5366,TRANSPORTE!$A$4:$D$99,4,0),"")</f>
        <v/>
      </c>
      <c r="AA5366" s="127" t="str">
        <f>IFERROR(VLOOKUP(V5366,TRANSPORTE!$A$4:$E$99,5,0),"")</f>
        <v/>
      </c>
      <c r="AB5366" s="127" t="str">
        <f t="shared" si="602"/>
        <v/>
      </c>
      <c r="AC5366" s="127" t="str">
        <f t="shared" si="601"/>
        <v/>
      </c>
      <c r="AE5366" s="132" t="str">
        <f t="shared" si="599"/>
        <v/>
      </c>
      <c r="AH5366" s="127" t="str">
        <f t="shared" si="598"/>
        <v/>
      </c>
    </row>
    <row r="5367" spans="2:34" x14ac:dyDescent="0.3">
      <c r="B5367" s="127" t="str">
        <f t="shared" si="596"/>
        <v/>
      </c>
      <c r="C5367" s="127" t="str">
        <f t="shared" si="597"/>
        <v/>
      </c>
      <c r="E5367" s="159"/>
      <c r="F5367" s="148" t="str">
        <f>IFERROR(VLOOKUP(CONCATENATE(G5367,E5367),LOTES!$A$6:$D$1002,4,0),"")</f>
        <v/>
      </c>
      <c r="H5367" s="136" t="str">
        <f>IFERROR(VLOOKUP(CONCATENATE(G5367,E5367),LOTES!$A$6:$F$1000,6,0),"")</f>
        <v/>
      </c>
      <c r="I5367" s="132" t="str">
        <f t="shared" si="600"/>
        <v/>
      </c>
      <c r="R5367" s="132" t="str">
        <f>IFERROR(VLOOKUP(Q5367,PROVEEDORES!$A$2:$B$100,2,0),"")</f>
        <v/>
      </c>
      <c r="U5367" s="127" t="str">
        <f>IFERROR(VLOOKUP(V5367,TRANSPORTE!$A$4:$B$99,2,0),"")</f>
        <v/>
      </c>
      <c r="Y5367" s="127" t="str">
        <f>IFERROR(VLOOKUP(V5367,TRANSPORTE!$A$4:$C$99,3,0),"")</f>
        <v/>
      </c>
      <c r="Z5367" s="127" t="str">
        <f>IFERROR(VLOOKUP(V5367,TRANSPORTE!$A$4:$D$99,4,0),"")</f>
        <v/>
      </c>
      <c r="AA5367" s="127" t="str">
        <f>IFERROR(VLOOKUP(V5367,TRANSPORTE!$A$4:$E$99,5,0),"")</f>
        <v/>
      </c>
      <c r="AB5367" s="127" t="str">
        <f t="shared" si="602"/>
        <v/>
      </c>
      <c r="AC5367" s="127" t="str">
        <f t="shared" si="601"/>
        <v/>
      </c>
      <c r="AE5367" s="132" t="str">
        <f t="shared" si="599"/>
        <v/>
      </c>
      <c r="AH5367" s="127" t="str">
        <f t="shared" si="598"/>
        <v/>
      </c>
    </row>
    <row r="5368" spans="2:34" x14ac:dyDescent="0.3">
      <c r="B5368" s="127" t="str">
        <f t="shared" si="596"/>
        <v/>
      </c>
      <c r="C5368" s="127" t="str">
        <f t="shared" si="597"/>
        <v/>
      </c>
      <c r="E5368" s="159"/>
      <c r="F5368" s="148" t="str">
        <f>IFERROR(VLOOKUP(CONCATENATE(G5368,E5368),LOTES!$A$6:$D$1002,4,0),"")</f>
        <v/>
      </c>
      <c r="H5368" s="136" t="str">
        <f>IFERROR(VLOOKUP(CONCATENATE(G5368,E5368),LOTES!$A$6:$F$1000,6,0),"")</f>
        <v/>
      </c>
      <c r="I5368" s="132" t="str">
        <f t="shared" si="600"/>
        <v/>
      </c>
      <c r="R5368" s="132" t="str">
        <f>IFERROR(VLOOKUP(Q5368,PROVEEDORES!$A$2:$B$100,2,0),"")</f>
        <v/>
      </c>
      <c r="U5368" s="127" t="str">
        <f>IFERROR(VLOOKUP(V5368,TRANSPORTE!$A$4:$B$99,2,0),"")</f>
        <v/>
      </c>
      <c r="Y5368" s="127" t="str">
        <f>IFERROR(VLOOKUP(V5368,TRANSPORTE!$A$4:$C$99,3,0),"")</f>
        <v/>
      </c>
      <c r="Z5368" s="127" t="str">
        <f>IFERROR(VLOOKUP(V5368,TRANSPORTE!$A$4:$D$99,4,0),"")</f>
        <v/>
      </c>
      <c r="AA5368" s="127" t="str">
        <f>IFERROR(VLOOKUP(V5368,TRANSPORTE!$A$4:$E$99,5,0),"")</f>
        <v/>
      </c>
      <c r="AB5368" s="127" t="str">
        <f t="shared" si="602"/>
        <v/>
      </c>
      <c r="AC5368" s="127" t="str">
        <f t="shared" si="601"/>
        <v/>
      </c>
      <c r="AE5368" s="132" t="str">
        <f t="shared" si="599"/>
        <v/>
      </c>
      <c r="AH5368" s="127" t="str">
        <f t="shared" si="598"/>
        <v/>
      </c>
    </row>
    <row r="5369" spans="2:34" x14ac:dyDescent="0.3">
      <c r="B5369" s="127" t="str">
        <f t="shared" si="596"/>
        <v/>
      </c>
      <c r="C5369" s="127" t="str">
        <f t="shared" si="597"/>
        <v/>
      </c>
      <c r="E5369" s="159"/>
      <c r="F5369" s="148" t="str">
        <f>IFERROR(VLOOKUP(CONCATENATE(G5369,E5369),LOTES!$A$6:$D$1002,4,0),"")</f>
        <v/>
      </c>
      <c r="H5369" s="136" t="str">
        <f>IFERROR(VLOOKUP(CONCATENATE(G5369,E5369),LOTES!$A$6:$F$1000,6,0),"")</f>
        <v/>
      </c>
      <c r="I5369" s="132" t="str">
        <f t="shared" si="600"/>
        <v/>
      </c>
      <c r="R5369" s="132" t="str">
        <f>IFERROR(VLOOKUP(Q5369,PROVEEDORES!$A$2:$B$100,2,0),"")</f>
        <v/>
      </c>
      <c r="U5369" s="127" t="str">
        <f>IFERROR(VLOOKUP(V5369,TRANSPORTE!$A$4:$B$99,2,0),"")</f>
        <v/>
      </c>
      <c r="Y5369" s="127" t="str">
        <f>IFERROR(VLOOKUP(V5369,TRANSPORTE!$A$4:$C$99,3,0),"")</f>
        <v/>
      </c>
      <c r="Z5369" s="127" t="str">
        <f>IFERROR(VLOOKUP(V5369,TRANSPORTE!$A$4:$D$99,4,0),"")</f>
        <v/>
      </c>
      <c r="AA5369" s="127" t="str">
        <f>IFERROR(VLOOKUP(V5369,TRANSPORTE!$A$4:$E$99,5,0),"")</f>
        <v/>
      </c>
      <c r="AB5369" s="127" t="str">
        <f t="shared" si="602"/>
        <v/>
      </c>
      <c r="AC5369" s="127" t="str">
        <f t="shared" si="601"/>
        <v/>
      </c>
      <c r="AE5369" s="132" t="str">
        <f t="shared" si="599"/>
        <v/>
      </c>
      <c r="AH5369" s="127" t="str">
        <f t="shared" si="598"/>
        <v/>
      </c>
    </row>
    <row r="5370" spans="2:34" x14ac:dyDescent="0.3">
      <c r="B5370" s="127" t="str">
        <f t="shared" si="596"/>
        <v/>
      </c>
      <c r="C5370" s="127" t="str">
        <f t="shared" si="597"/>
        <v/>
      </c>
      <c r="E5370" s="159"/>
      <c r="F5370" s="148" t="str">
        <f>IFERROR(VLOOKUP(CONCATENATE(G5370,E5370),LOTES!$A$6:$D$1002,4,0),"")</f>
        <v/>
      </c>
      <c r="H5370" s="136" t="str">
        <f>IFERROR(VLOOKUP(CONCATENATE(G5370,E5370),LOTES!$A$6:$F$1000,6,0),"")</f>
        <v/>
      </c>
      <c r="I5370" s="132" t="str">
        <f t="shared" si="600"/>
        <v/>
      </c>
      <c r="R5370" s="132" t="str">
        <f>IFERROR(VLOOKUP(Q5370,PROVEEDORES!$A$2:$B$100,2,0),"")</f>
        <v/>
      </c>
      <c r="U5370" s="127" t="str">
        <f>IFERROR(VLOOKUP(V5370,TRANSPORTE!$A$4:$B$99,2,0),"")</f>
        <v/>
      </c>
      <c r="Y5370" s="127" t="str">
        <f>IFERROR(VLOOKUP(V5370,TRANSPORTE!$A$4:$C$99,3,0),"")</f>
        <v/>
      </c>
      <c r="Z5370" s="127" t="str">
        <f>IFERROR(VLOOKUP(V5370,TRANSPORTE!$A$4:$D$99,4,0),"")</f>
        <v/>
      </c>
      <c r="AA5370" s="127" t="str">
        <f>IFERROR(VLOOKUP(V5370,TRANSPORTE!$A$4:$E$99,5,0),"")</f>
        <v/>
      </c>
      <c r="AB5370" s="127" t="str">
        <f t="shared" si="602"/>
        <v/>
      </c>
      <c r="AC5370" s="127" t="str">
        <f t="shared" si="601"/>
        <v/>
      </c>
      <c r="AE5370" s="132" t="str">
        <f t="shared" si="599"/>
        <v/>
      </c>
      <c r="AH5370" s="127" t="str">
        <f t="shared" si="598"/>
        <v/>
      </c>
    </row>
    <row r="5371" spans="2:34" x14ac:dyDescent="0.3">
      <c r="B5371" s="127" t="str">
        <f t="shared" si="596"/>
        <v/>
      </c>
      <c r="C5371" s="127" t="str">
        <f t="shared" si="597"/>
        <v/>
      </c>
      <c r="E5371" s="159"/>
      <c r="F5371" s="148" t="str">
        <f>IFERROR(VLOOKUP(CONCATENATE(G5371,E5371),LOTES!$A$6:$D$1002,4,0),"")</f>
        <v/>
      </c>
      <c r="H5371" s="136" t="str">
        <f>IFERROR(VLOOKUP(CONCATENATE(G5371,E5371),LOTES!$A$6:$F$1000,6,0),"")</f>
        <v/>
      </c>
      <c r="I5371" s="132" t="str">
        <f t="shared" si="600"/>
        <v/>
      </c>
      <c r="R5371" s="132" t="str">
        <f>IFERROR(VLOOKUP(Q5371,PROVEEDORES!$A$2:$B$100,2,0),"")</f>
        <v/>
      </c>
      <c r="U5371" s="127" t="str">
        <f>IFERROR(VLOOKUP(V5371,TRANSPORTE!$A$4:$B$99,2,0),"")</f>
        <v/>
      </c>
      <c r="Y5371" s="127" t="str">
        <f>IFERROR(VLOOKUP(V5371,TRANSPORTE!$A$4:$C$99,3,0),"")</f>
        <v/>
      </c>
      <c r="Z5371" s="127" t="str">
        <f>IFERROR(VLOOKUP(V5371,TRANSPORTE!$A$4:$D$99,4,0),"")</f>
        <v/>
      </c>
      <c r="AA5371" s="127" t="str">
        <f>IFERROR(VLOOKUP(V5371,TRANSPORTE!$A$4:$E$99,5,0),"")</f>
        <v/>
      </c>
      <c r="AB5371" s="127" t="str">
        <f t="shared" si="602"/>
        <v/>
      </c>
      <c r="AC5371" s="127" t="str">
        <f t="shared" si="601"/>
        <v/>
      </c>
      <c r="AE5371" s="132" t="str">
        <f t="shared" si="599"/>
        <v/>
      </c>
      <c r="AH5371" s="127" t="str">
        <f t="shared" si="598"/>
        <v/>
      </c>
    </row>
    <row r="5372" spans="2:34" x14ac:dyDescent="0.3">
      <c r="B5372" s="127" t="str">
        <f t="shared" si="596"/>
        <v/>
      </c>
      <c r="C5372" s="127" t="str">
        <f t="shared" si="597"/>
        <v/>
      </c>
      <c r="E5372" s="159"/>
      <c r="F5372" s="148" t="str">
        <f>IFERROR(VLOOKUP(CONCATENATE(G5372,E5372),LOTES!$A$6:$D$1002,4,0),"")</f>
        <v/>
      </c>
      <c r="H5372" s="136" t="str">
        <f>IFERROR(VLOOKUP(CONCATENATE(G5372,E5372),LOTES!$A$6:$F$1000,6,0),"")</f>
        <v/>
      </c>
      <c r="I5372" s="132" t="str">
        <f t="shared" si="600"/>
        <v/>
      </c>
      <c r="R5372" s="132" t="str">
        <f>IFERROR(VLOOKUP(Q5372,PROVEEDORES!$A$2:$B$100,2,0),"")</f>
        <v/>
      </c>
      <c r="U5372" s="127" t="str">
        <f>IFERROR(VLOOKUP(V5372,TRANSPORTE!$A$4:$B$99,2,0),"")</f>
        <v/>
      </c>
      <c r="Y5372" s="127" t="str">
        <f>IFERROR(VLOOKUP(V5372,TRANSPORTE!$A$4:$C$99,3,0),"")</f>
        <v/>
      </c>
      <c r="Z5372" s="127" t="str">
        <f>IFERROR(VLOOKUP(V5372,TRANSPORTE!$A$4:$D$99,4,0),"")</f>
        <v/>
      </c>
      <c r="AA5372" s="127" t="str">
        <f>IFERROR(VLOOKUP(V5372,TRANSPORTE!$A$4:$E$99,5,0),"")</f>
        <v/>
      </c>
      <c r="AB5372" s="127" t="str">
        <f t="shared" si="602"/>
        <v/>
      </c>
      <c r="AC5372" s="127" t="str">
        <f t="shared" si="601"/>
        <v/>
      </c>
      <c r="AE5372" s="132" t="str">
        <f t="shared" si="599"/>
        <v/>
      </c>
      <c r="AH5372" s="127" t="str">
        <f t="shared" si="598"/>
        <v/>
      </c>
    </row>
    <row r="5373" spans="2:34" x14ac:dyDescent="0.3">
      <c r="B5373" s="127" t="str">
        <f t="shared" si="596"/>
        <v/>
      </c>
      <c r="C5373" s="127" t="str">
        <f t="shared" si="597"/>
        <v/>
      </c>
      <c r="E5373" s="159"/>
      <c r="F5373" s="148" t="str">
        <f>IFERROR(VLOOKUP(CONCATENATE(G5373,E5373),LOTES!$A$6:$D$1002,4,0),"")</f>
        <v/>
      </c>
      <c r="H5373" s="136" t="str">
        <f>IFERROR(VLOOKUP(CONCATENATE(G5373,E5373),LOTES!$A$6:$F$1000,6,0),"")</f>
        <v/>
      </c>
      <c r="I5373" s="132" t="str">
        <f t="shared" si="600"/>
        <v/>
      </c>
      <c r="R5373" s="132" t="str">
        <f>IFERROR(VLOOKUP(Q5373,PROVEEDORES!$A$2:$B$100,2,0),"")</f>
        <v/>
      </c>
      <c r="U5373" s="127" t="str">
        <f>IFERROR(VLOOKUP(V5373,TRANSPORTE!$A$4:$B$99,2,0),"")</f>
        <v/>
      </c>
      <c r="Y5373" s="127" t="str">
        <f>IFERROR(VLOOKUP(V5373,TRANSPORTE!$A$4:$C$99,3,0),"")</f>
        <v/>
      </c>
      <c r="Z5373" s="127" t="str">
        <f>IFERROR(VLOOKUP(V5373,TRANSPORTE!$A$4:$D$99,4,0),"")</f>
        <v/>
      </c>
      <c r="AA5373" s="127" t="str">
        <f>IFERROR(VLOOKUP(V5373,TRANSPORTE!$A$4:$E$99,5,0),"")</f>
        <v/>
      </c>
      <c r="AB5373" s="127" t="str">
        <f t="shared" si="602"/>
        <v/>
      </c>
      <c r="AC5373" s="127" t="str">
        <f t="shared" si="601"/>
        <v/>
      </c>
      <c r="AE5373" s="132" t="str">
        <f t="shared" si="599"/>
        <v/>
      </c>
      <c r="AH5373" s="127" t="str">
        <f t="shared" si="598"/>
        <v/>
      </c>
    </row>
    <row r="5374" spans="2:34" x14ac:dyDescent="0.3">
      <c r="B5374" s="127" t="str">
        <f t="shared" si="596"/>
        <v/>
      </c>
      <c r="C5374" s="127" t="str">
        <f t="shared" si="597"/>
        <v/>
      </c>
      <c r="E5374" s="159"/>
      <c r="F5374" s="148" t="str">
        <f>IFERROR(VLOOKUP(CONCATENATE(G5374,E5374),LOTES!$A$6:$D$1002,4,0),"")</f>
        <v/>
      </c>
      <c r="H5374" s="136" t="str">
        <f>IFERROR(VLOOKUP(CONCATENATE(G5374,E5374),LOTES!$A$6:$F$1000,6,0),"")</f>
        <v/>
      </c>
      <c r="I5374" s="132" t="str">
        <f t="shared" si="600"/>
        <v/>
      </c>
      <c r="R5374" s="132" t="str">
        <f>IFERROR(VLOOKUP(Q5374,PROVEEDORES!$A$2:$B$100,2,0),"")</f>
        <v/>
      </c>
      <c r="U5374" s="127" t="str">
        <f>IFERROR(VLOOKUP(V5374,TRANSPORTE!$A$4:$B$99,2,0),"")</f>
        <v/>
      </c>
      <c r="Y5374" s="127" t="str">
        <f>IFERROR(VLOOKUP(V5374,TRANSPORTE!$A$4:$C$99,3,0),"")</f>
        <v/>
      </c>
      <c r="Z5374" s="127" t="str">
        <f>IFERROR(VLOOKUP(V5374,TRANSPORTE!$A$4:$D$99,4,0),"")</f>
        <v/>
      </c>
      <c r="AA5374" s="127" t="str">
        <f>IFERROR(VLOOKUP(V5374,TRANSPORTE!$A$4:$E$99,5,0),"")</f>
        <v/>
      </c>
      <c r="AB5374" s="127" t="str">
        <f t="shared" si="602"/>
        <v/>
      </c>
      <c r="AC5374" s="127" t="str">
        <f t="shared" si="601"/>
        <v/>
      </c>
      <c r="AE5374" s="132" t="str">
        <f t="shared" si="599"/>
        <v/>
      </c>
      <c r="AH5374" s="127" t="str">
        <f t="shared" si="598"/>
        <v/>
      </c>
    </row>
    <row r="5375" spans="2:34" x14ac:dyDescent="0.3">
      <c r="B5375" s="127" t="str">
        <f t="shared" ref="B5375:B5438" si="603">CONCATENATE(A5375,AB5375)</f>
        <v/>
      </c>
      <c r="C5375" s="127" t="str">
        <f t="shared" ref="C5375:C5438" si="604">CONCATENATE(N5375,I5375)</f>
        <v/>
      </c>
      <c r="E5375" s="159"/>
      <c r="F5375" s="148" t="str">
        <f>IFERROR(VLOOKUP(CONCATENATE(G5375,E5375),LOTES!$A$6:$D$1002,4,0),"")</f>
        <v/>
      </c>
      <c r="H5375" s="136" t="str">
        <f>IFERROR(VLOOKUP(CONCATENATE(G5375,E5375),LOTES!$A$6:$F$1000,6,0),"")</f>
        <v/>
      </c>
      <c r="I5375" s="132" t="str">
        <f t="shared" si="600"/>
        <v/>
      </c>
      <c r="R5375" s="132" t="str">
        <f>IFERROR(VLOOKUP(Q5375,PROVEEDORES!$A$2:$B$100,2,0),"")</f>
        <v/>
      </c>
      <c r="U5375" s="127" t="str">
        <f>IFERROR(VLOOKUP(V5375,TRANSPORTE!$A$4:$B$99,2,0),"")</f>
        <v/>
      </c>
      <c r="Y5375" s="127" t="str">
        <f>IFERROR(VLOOKUP(V5375,TRANSPORTE!$A$4:$C$99,3,0),"")</f>
        <v/>
      </c>
      <c r="Z5375" s="127" t="str">
        <f>IFERROR(VLOOKUP(V5375,TRANSPORTE!$A$4:$D$99,4,0),"")</f>
        <v/>
      </c>
      <c r="AA5375" s="127" t="str">
        <f>IFERROR(VLOOKUP(V5375,TRANSPORTE!$A$4:$E$99,5,0),"")</f>
        <v/>
      </c>
      <c r="AB5375" s="127" t="str">
        <f t="shared" si="602"/>
        <v/>
      </c>
      <c r="AC5375" s="127" t="str">
        <f t="shared" si="601"/>
        <v/>
      </c>
      <c r="AE5375" s="132" t="str">
        <f t="shared" si="599"/>
        <v/>
      </c>
      <c r="AH5375" s="127" t="str">
        <f t="shared" ref="AH5375:AH5438" si="605">CONCATENATE(N5375,F5375)</f>
        <v/>
      </c>
    </row>
    <row r="5376" spans="2:34" x14ac:dyDescent="0.3">
      <c r="B5376" s="127" t="str">
        <f t="shared" si="603"/>
        <v/>
      </c>
      <c r="C5376" s="127" t="str">
        <f t="shared" si="604"/>
        <v/>
      </c>
      <c r="E5376" s="159"/>
      <c r="F5376" s="148" t="str">
        <f>IFERROR(VLOOKUP(CONCATENATE(G5376,E5376),LOTES!$A$6:$D$1002,4,0),"")</f>
        <v/>
      </c>
      <c r="H5376" s="136" t="str">
        <f>IFERROR(VLOOKUP(CONCATENATE(G5376,E5376),LOTES!$A$6:$F$1000,6,0),"")</f>
        <v/>
      </c>
      <c r="I5376" s="132" t="str">
        <f t="shared" si="600"/>
        <v/>
      </c>
      <c r="R5376" s="132" t="str">
        <f>IFERROR(VLOOKUP(Q5376,PROVEEDORES!$A$2:$B$100,2,0),"")</f>
        <v/>
      </c>
      <c r="U5376" s="127" t="str">
        <f>IFERROR(VLOOKUP(V5376,TRANSPORTE!$A$4:$B$99,2,0),"")</f>
        <v/>
      </c>
      <c r="Y5376" s="127" t="str">
        <f>IFERROR(VLOOKUP(V5376,TRANSPORTE!$A$4:$C$99,3,0),"")</f>
        <v/>
      </c>
      <c r="Z5376" s="127" t="str">
        <f>IFERROR(VLOOKUP(V5376,TRANSPORTE!$A$4:$D$99,4,0),"")</f>
        <v/>
      </c>
      <c r="AA5376" s="127" t="str">
        <f>IFERROR(VLOOKUP(V5376,TRANSPORTE!$A$4:$E$99,5,0),"")</f>
        <v/>
      </c>
      <c r="AB5376" s="127" t="str">
        <f t="shared" si="602"/>
        <v/>
      </c>
      <c r="AC5376" s="127" t="str">
        <f t="shared" si="601"/>
        <v/>
      </c>
      <c r="AE5376" s="132" t="str">
        <f t="shared" si="599"/>
        <v/>
      </c>
      <c r="AH5376" s="127" t="str">
        <f t="shared" si="605"/>
        <v/>
      </c>
    </row>
    <row r="5377" spans="2:34" x14ac:dyDescent="0.3">
      <c r="B5377" s="127" t="str">
        <f t="shared" si="603"/>
        <v/>
      </c>
      <c r="C5377" s="127" t="str">
        <f t="shared" si="604"/>
        <v/>
      </c>
      <c r="E5377" s="159"/>
      <c r="F5377" s="148" t="str">
        <f>IFERROR(VLOOKUP(CONCATENATE(G5377,E5377),LOTES!$A$6:$D$1002,4,0),"")</f>
        <v/>
      </c>
      <c r="H5377" s="136" t="str">
        <f>IFERROR(VLOOKUP(CONCATENATE(G5377,E5377),LOTES!$A$6:$F$1000,6,0),"")</f>
        <v/>
      </c>
      <c r="I5377" s="132" t="str">
        <f t="shared" si="600"/>
        <v/>
      </c>
      <c r="R5377" s="132" t="str">
        <f>IFERROR(VLOOKUP(Q5377,PROVEEDORES!$A$2:$B$100,2,0),"")</f>
        <v/>
      </c>
      <c r="U5377" s="127" t="str">
        <f>IFERROR(VLOOKUP(V5377,TRANSPORTE!$A$4:$B$99,2,0),"")</f>
        <v/>
      </c>
      <c r="Y5377" s="127" t="str">
        <f>IFERROR(VLOOKUP(V5377,TRANSPORTE!$A$4:$C$99,3,0),"")</f>
        <v/>
      </c>
      <c r="Z5377" s="127" t="str">
        <f>IFERROR(VLOOKUP(V5377,TRANSPORTE!$A$4:$D$99,4,0),"")</f>
        <v/>
      </c>
      <c r="AA5377" s="127" t="str">
        <f>IFERROR(VLOOKUP(V5377,TRANSPORTE!$A$4:$E$99,5,0),"")</f>
        <v/>
      </c>
      <c r="AB5377" s="127" t="str">
        <f t="shared" si="602"/>
        <v/>
      </c>
      <c r="AC5377" s="127" t="str">
        <f t="shared" si="601"/>
        <v/>
      </c>
      <c r="AE5377" s="132" t="str">
        <f t="shared" si="599"/>
        <v/>
      </c>
      <c r="AH5377" s="127" t="str">
        <f t="shared" si="605"/>
        <v/>
      </c>
    </row>
    <row r="5378" spans="2:34" x14ac:dyDescent="0.3">
      <c r="B5378" s="127" t="str">
        <f t="shared" si="603"/>
        <v/>
      </c>
      <c r="C5378" s="127" t="str">
        <f t="shared" si="604"/>
        <v/>
      </c>
      <c r="E5378" s="159"/>
      <c r="F5378" s="148" t="str">
        <f>IFERROR(VLOOKUP(CONCATENATE(G5378,E5378),LOTES!$A$6:$D$1002,4,0),"")</f>
        <v/>
      </c>
      <c r="H5378" s="136" t="str">
        <f>IFERROR(VLOOKUP(CONCATENATE(G5378,E5378),LOTES!$A$6:$F$1000,6,0),"")</f>
        <v/>
      </c>
      <c r="I5378" s="132" t="str">
        <f t="shared" si="600"/>
        <v/>
      </c>
      <c r="R5378" s="132" t="str">
        <f>IFERROR(VLOOKUP(Q5378,PROVEEDORES!$A$2:$B$100,2,0),"")</f>
        <v/>
      </c>
      <c r="U5378" s="127" t="str">
        <f>IFERROR(VLOOKUP(V5378,TRANSPORTE!$A$4:$B$99,2,0),"")</f>
        <v/>
      </c>
      <c r="Y5378" s="127" t="str">
        <f>IFERROR(VLOOKUP(V5378,TRANSPORTE!$A$4:$C$99,3,0),"")</f>
        <v/>
      </c>
      <c r="Z5378" s="127" t="str">
        <f>IFERROR(VLOOKUP(V5378,TRANSPORTE!$A$4:$D$99,4,0),"")</f>
        <v/>
      </c>
      <c r="AA5378" s="127" t="str">
        <f>IFERROR(VLOOKUP(V5378,TRANSPORTE!$A$4:$E$99,5,0),"")</f>
        <v/>
      </c>
      <c r="AB5378" s="127" t="str">
        <f t="shared" si="602"/>
        <v/>
      </c>
      <c r="AC5378" s="127" t="str">
        <f t="shared" si="601"/>
        <v/>
      </c>
      <c r="AE5378" s="132" t="str">
        <f t="shared" ref="AE5378:AE5441" si="606">IF(N5378&lt;&gt;"",IF(N5378=N5377,AE5377,AE5377+1),"")</f>
        <v/>
      </c>
      <c r="AH5378" s="127" t="str">
        <f t="shared" si="605"/>
        <v/>
      </c>
    </row>
    <row r="5379" spans="2:34" x14ac:dyDescent="0.3">
      <c r="B5379" s="127" t="str">
        <f t="shared" si="603"/>
        <v/>
      </c>
      <c r="C5379" s="127" t="str">
        <f t="shared" si="604"/>
        <v/>
      </c>
      <c r="E5379" s="159"/>
      <c r="F5379" s="148" t="str">
        <f>IFERROR(VLOOKUP(CONCATENATE(G5379,E5379),LOTES!$A$6:$D$1002,4,0),"")</f>
        <v/>
      </c>
      <c r="H5379" s="136" t="str">
        <f>IFERROR(VLOOKUP(CONCATENATE(G5379,E5379),LOTES!$A$6:$F$1000,6,0),"")</f>
        <v/>
      </c>
      <c r="I5379" s="132" t="str">
        <f t="shared" si="600"/>
        <v/>
      </c>
      <c r="R5379" s="132" t="str">
        <f>IFERROR(VLOOKUP(Q5379,PROVEEDORES!$A$2:$B$100,2,0),"")</f>
        <v/>
      </c>
      <c r="U5379" s="127" t="str">
        <f>IFERROR(VLOOKUP(V5379,TRANSPORTE!$A$4:$B$99,2,0),"")</f>
        <v/>
      </c>
      <c r="Y5379" s="127" t="str">
        <f>IFERROR(VLOOKUP(V5379,TRANSPORTE!$A$4:$C$99,3,0),"")</f>
        <v/>
      </c>
      <c r="Z5379" s="127" t="str">
        <f>IFERROR(VLOOKUP(V5379,TRANSPORTE!$A$4:$D$99,4,0),"")</f>
        <v/>
      </c>
      <c r="AA5379" s="127" t="str">
        <f>IFERROR(VLOOKUP(V5379,TRANSPORTE!$A$4:$E$99,5,0),"")</f>
        <v/>
      </c>
      <c r="AB5379" s="127" t="str">
        <f t="shared" si="602"/>
        <v/>
      </c>
      <c r="AC5379" s="127" t="str">
        <f t="shared" si="601"/>
        <v/>
      </c>
      <c r="AE5379" s="132" t="str">
        <f t="shared" si="606"/>
        <v/>
      </c>
      <c r="AH5379" s="127" t="str">
        <f t="shared" si="605"/>
        <v/>
      </c>
    </row>
    <row r="5380" spans="2:34" x14ac:dyDescent="0.3">
      <c r="B5380" s="127" t="str">
        <f t="shared" si="603"/>
        <v/>
      </c>
      <c r="C5380" s="127" t="str">
        <f t="shared" si="604"/>
        <v/>
      </c>
      <c r="E5380" s="159"/>
      <c r="F5380" s="148" t="str">
        <f>IFERROR(VLOOKUP(CONCATENATE(G5380,E5380),LOTES!$A$6:$D$1002,4,0),"")</f>
        <v/>
      </c>
      <c r="H5380" s="136" t="str">
        <f>IFERROR(VLOOKUP(CONCATENATE(G5380,E5380),LOTES!$A$6:$F$1000,6,0),"")</f>
        <v/>
      </c>
      <c r="I5380" s="132" t="str">
        <f t="shared" si="600"/>
        <v/>
      </c>
      <c r="R5380" s="132" t="str">
        <f>IFERROR(VLOOKUP(Q5380,PROVEEDORES!$A$2:$B$100,2,0),"")</f>
        <v/>
      </c>
      <c r="U5380" s="127" t="str">
        <f>IFERROR(VLOOKUP(V5380,TRANSPORTE!$A$4:$B$99,2,0),"")</f>
        <v/>
      </c>
      <c r="Y5380" s="127" t="str">
        <f>IFERROR(VLOOKUP(V5380,TRANSPORTE!$A$4:$C$99,3,0),"")</f>
        <v/>
      </c>
      <c r="Z5380" s="127" t="str">
        <f>IFERROR(VLOOKUP(V5380,TRANSPORTE!$A$4:$D$99,4,0),"")</f>
        <v/>
      </c>
      <c r="AA5380" s="127" t="str">
        <f>IFERROR(VLOOKUP(V5380,TRANSPORTE!$A$4:$E$99,5,0),"")</f>
        <v/>
      </c>
      <c r="AB5380" s="127" t="str">
        <f t="shared" si="602"/>
        <v/>
      </c>
      <c r="AC5380" s="127" t="str">
        <f t="shared" si="601"/>
        <v/>
      </c>
      <c r="AE5380" s="132" t="str">
        <f t="shared" si="606"/>
        <v/>
      </c>
      <c r="AH5380" s="127" t="str">
        <f t="shared" si="605"/>
        <v/>
      </c>
    </row>
    <row r="5381" spans="2:34" x14ac:dyDescent="0.3">
      <c r="B5381" s="127" t="str">
        <f t="shared" si="603"/>
        <v/>
      </c>
      <c r="C5381" s="127" t="str">
        <f t="shared" si="604"/>
        <v/>
      </c>
      <c r="E5381" s="159"/>
      <c r="F5381" s="148" t="str">
        <f>IFERROR(VLOOKUP(CONCATENATE(G5381,E5381),LOTES!$A$6:$D$1002,4,0),"")</f>
        <v/>
      </c>
      <c r="H5381" s="136" t="str">
        <f>IFERROR(VLOOKUP(CONCATENATE(G5381,E5381),LOTES!$A$6:$F$1000,6,0),"")</f>
        <v/>
      </c>
      <c r="I5381" s="132" t="str">
        <f t="shared" si="600"/>
        <v/>
      </c>
      <c r="R5381" s="132" t="str">
        <f>IFERROR(VLOOKUP(Q5381,PROVEEDORES!$A$2:$B$100,2,0),"")</f>
        <v/>
      </c>
      <c r="U5381" s="127" t="str">
        <f>IFERROR(VLOOKUP(V5381,TRANSPORTE!$A$4:$B$99,2,0),"")</f>
        <v/>
      </c>
      <c r="Y5381" s="127" t="str">
        <f>IFERROR(VLOOKUP(V5381,TRANSPORTE!$A$4:$C$99,3,0),"")</f>
        <v/>
      </c>
      <c r="Z5381" s="127" t="str">
        <f>IFERROR(VLOOKUP(V5381,TRANSPORTE!$A$4:$D$99,4,0),"")</f>
        <v/>
      </c>
      <c r="AA5381" s="127" t="str">
        <f>IFERROR(VLOOKUP(V5381,TRANSPORTE!$A$4:$E$99,5,0),"")</f>
        <v/>
      </c>
      <c r="AB5381" s="127" t="str">
        <f t="shared" si="602"/>
        <v/>
      </c>
      <c r="AC5381" s="127" t="str">
        <f t="shared" si="601"/>
        <v/>
      </c>
      <c r="AE5381" s="132" t="str">
        <f t="shared" si="606"/>
        <v/>
      </c>
      <c r="AH5381" s="127" t="str">
        <f t="shared" si="605"/>
        <v/>
      </c>
    </row>
    <row r="5382" spans="2:34" x14ac:dyDescent="0.3">
      <c r="B5382" s="127" t="str">
        <f t="shared" si="603"/>
        <v/>
      </c>
      <c r="C5382" s="127" t="str">
        <f t="shared" si="604"/>
        <v/>
      </c>
      <c r="E5382" s="159"/>
      <c r="F5382" s="148" t="str">
        <f>IFERROR(VLOOKUP(CONCATENATE(G5382,E5382),LOTES!$A$6:$D$1002,4,0),"")</f>
        <v/>
      </c>
      <c r="H5382" s="136" t="str">
        <f>IFERROR(VLOOKUP(CONCATENATE(G5382,E5382),LOTES!$A$6:$F$1000,6,0),"")</f>
        <v/>
      </c>
      <c r="I5382" s="132" t="str">
        <f t="shared" ref="I5382:I5445" si="607">IF(E5382&lt;&gt;"",IFERROR(IF(N5382&lt;&gt;N5381,1,IF(E5382=E5381,I5381,I5381+1)),""),"")</f>
        <v/>
      </c>
      <c r="R5382" s="132" t="str">
        <f>IFERROR(VLOOKUP(Q5382,PROVEEDORES!$A$2:$B$100,2,0),"")</f>
        <v/>
      </c>
      <c r="U5382" s="127" t="str">
        <f>IFERROR(VLOOKUP(V5382,TRANSPORTE!$A$4:$B$99,2,0),"")</f>
        <v/>
      </c>
      <c r="Y5382" s="127" t="str">
        <f>IFERROR(VLOOKUP(V5382,TRANSPORTE!$A$4:$C$99,3,0),"")</f>
        <v/>
      </c>
      <c r="Z5382" s="127" t="str">
        <f>IFERROR(VLOOKUP(V5382,TRANSPORTE!$A$4:$D$99,4,0),"")</f>
        <v/>
      </c>
      <c r="AA5382" s="127" t="str">
        <f>IFERROR(VLOOKUP(V5382,TRANSPORTE!$A$4:$E$99,5,0),"")</f>
        <v/>
      </c>
      <c r="AB5382" s="127" t="str">
        <f t="shared" si="602"/>
        <v/>
      </c>
      <c r="AC5382" s="127" t="str">
        <f t="shared" ref="AC5382:AC5445" si="608">IF(N5382&lt;&gt;"",1,"")</f>
        <v/>
      </c>
      <c r="AE5382" s="132" t="str">
        <f t="shared" si="606"/>
        <v/>
      </c>
      <c r="AH5382" s="127" t="str">
        <f t="shared" si="605"/>
        <v/>
      </c>
    </row>
    <row r="5383" spans="2:34" x14ac:dyDescent="0.3">
      <c r="B5383" s="127" t="str">
        <f t="shared" si="603"/>
        <v/>
      </c>
      <c r="C5383" s="127" t="str">
        <f t="shared" si="604"/>
        <v/>
      </c>
      <c r="E5383" s="159"/>
      <c r="F5383" s="148" t="str">
        <f>IFERROR(VLOOKUP(CONCATENATE(G5383,E5383),LOTES!$A$6:$D$1002,4,0),"")</f>
        <v/>
      </c>
      <c r="H5383" s="136" t="str">
        <f>IFERROR(VLOOKUP(CONCATENATE(G5383,E5383),LOTES!$A$6:$F$1000,6,0),"")</f>
        <v/>
      </c>
      <c r="I5383" s="132" t="str">
        <f t="shared" si="607"/>
        <v/>
      </c>
      <c r="R5383" s="132" t="str">
        <f>IFERROR(VLOOKUP(Q5383,PROVEEDORES!$A$2:$B$100,2,0),"")</f>
        <v/>
      </c>
      <c r="U5383" s="127" t="str">
        <f>IFERROR(VLOOKUP(V5383,TRANSPORTE!$A$4:$B$99,2,0),"")</f>
        <v/>
      </c>
      <c r="Y5383" s="127" t="str">
        <f>IFERROR(VLOOKUP(V5383,TRANSPORTE!$A$4:$C$99,3,0),"")</f>
        <v/>
      </c>
      <c r="Z5383" s="127" t="str">
        <f>IFERROR(VLOOKUP(V5383,TRANSPORTE!$A$4:$D$99,4,0),"")</f>
        <v/>
      </c>
      <c r="AA5383" s="127" t="str">
        <f>IFERROR(VLOOKUP(V5383,TRANSPORTE!$A$4:$E$99,5,0),"")</f>
        <v/>
      </c>
      <c r="AB5383" s="127" t="str">
        <f t="shared" si="602"/>
        <v/>
      </c>
      <c r="AC5383" s="127" t="str">
        <f t="shared" si="608"/>
        <v/>
      </c>
      <c r="AE5383" s="132" t="str">
        <f t="shared" si="606"/>
        <v/>
      </c>
      <c r="AH5383" s="127" t="str">
        <f t="shared" si="605"/>
        <v/>
      </c>
    </row>
    <row r="5384" spans="2:34" x14ac:dyDescent="0.3">
      <c r="B5384" s="127" t="str">
        <f t="shared" si="603"/>
        <v/>
      </c>
      <c r="C5384" s="127" t="str">
        <f t="shared" si="604"/>
        <v/>
      </c>
      <c r="E5384" s="159"/>
      <c r="F5384" s="148" t="str">
        <f>IFERROR(VLOOKUP(CONCATENATE(G5384,E5384),LOTES!$A$6:$D$1002,4,0),"")</f>
        <v/>
      </c>
      <c r="H5384" s="136" t="str">
        <f>IFERROR(VLOOKUP(CONCATENATE(G5384,E5384),LOTES!$A$6:$F$1000,6,0),"")</f>
        <v/>
      </c>
      <c r="I5384" s="132" t="str">
        <f t="shared" si="607"/>
        <v/>
      </c>
      <c r="R5384" s="132" t="str">
        <f>IFERROR(VLOOKUP(Q5384,PROVEEDORES!$A$2:$B$100,2,0),"")</f>
        <v/>
      </c>
      <c r="U5384" s="127" t="str">
        <f>IFERROR(VLOOKUP(V5384,TRANSPORTE!$A$4:$B$99,2,0),"")</f>
        <v/>
      </c>
      <c r="Y5384" s="127" t="str">
        <f>IFERROR(VLOOKUP(V5384,TRANSPORTE!$A$4:$C$99,3,0),"")</f>
        <v/>
      </c>
      <c r="Z5384" s="127" t="str">
        <f>IFERROR(VLOOKUP(V5384,TRANSPORTE!$A$4:$D$99,4,0),"")</f>
        <v/>
      </c>
      <c r="AA5384" s="127" t="str">
        <f>IFERROR(VLOOKUP(V5384,TRANSPORTE!$A$4:$E$99,5,0),"")</f>
        <v/>
      </c>
      <c r="AB5384" s="127" t="str">
        <f t="shared" si="602"/>
        <v/>
      </c>
      <c r="AC5384" s="127" t="str">
        <f t="shared" si="608"/>
        <v/>
      </c>
      <c r="AE5384" s="132" t="str">
        <f t="shared" si="606"/>
        <v/>
      </c>
      <c r="AH5384" s="127" t="str">
        <f t="shared" si="605"/>
        <v/>
      </c>
    </row>
    <row r="5385" spans="2:34" x14ac:dyDescent="0.3">
      <c r="B5385" s="127" t="str">
        <f t="shared" si="603"/>
        <v/>
      </c>
      <c r="C5385" s="127" t="str">
        <f t="shared" si="604"/>
        <v/>
      </c>
      <c r="E5385" s="159"/>
      <c r="F5385" s="148" t="str">
        <f>IFERROR(VLOOKUP(CONCATENATE(G5385,E5385),LOTES!$A$6:$D$1002,4,0),"")</f>
        <v/>
      </c>
      <c r="H5385" s="136" t="str">
        <f>IFERROR(VLOOKUP(CONCATENATE(G5385,E5385),LOTES!$A$6:$F$1000,6,0),"")</f>
        <v/>
      </c>
      <c r="I5385" s="132" t="str">
        <f t="shared" si="607"/>
        <v/>
      </c>
      <c r="R5385" s="132" t="str">
        <f>IFERROR(VLOOKUP(Q5385,PROVEEDORES!$A$2:$B$100,2,0),"")</f>
        <v/>
      </c>
      <c r="U5385" s="127" t="str">
        <f>IFERROR(VLOOKUP(V5385,TRANSPORTE!$A$4:$B$99,2,0),"")</f>
        <v/>
      </c>
      <c r="Y5385" s="127" t="str">
        <f>IFERROR(VLOOKUP(V5385,TRANSPORTE!$A$4:$C$99,3,0),"")</f>
        <v/>
      </c>
      <c r="Z5385" s="127" t="str">
        <f>IFERROR(VLOOKUP(V5385,TRANSPORTE!$A$4:$D$99,4,0),"")</f>
        <v/>
      </c>
      <c r="AA5385" s="127" t="str">
        <f>IFERROR(VLOOKUP(V5385,TRANSPORTE!$A$4:$E$99,5,0),"")</f>
        <v/>
      </c>
      <c r="AB5385" s="127" t="str">
        <f t="shared" si="602"/>
        <v/>
      </c>
      <c r="AC5385" s="127" t="str">
        <f t="shared" si="608"/>
        <v/>
      </c>
      <c r="AE5385" s="132" t="str">
        <f t="shared" si="606"/>
        <v/>
      </c>
      <c r="AH5385" s="127" t="str">
        <f t="shared" si="605"/>
        <v/>
      </c>
    </row>
    <row r="5386" spans="2:34" x14ac:dyDescent="0.3">
      <c r="B5386" s="127" t="str">
        <f t="shared" si="603"/>
        <v/>
      </c>
      <c r="C5386" s="127" t="str">
        <f t="shared" si="604"/>
        <v/>
      </c>
      <c r="E5386" s="159"/>
      <c r="F5386" s="148" t="str">
        <f>IFERROR(VLOOKUP(CONCATENATE(G5386,E5386),LOTES!$A$6:$D$1002,4,0),"")</f>
        <v/>
      </c>
      <c r="H5386" s="136" t="str">
        <f>IFERROR(VLOOKUP(CONCATENATE(G5386,E5386),LOTES!$A$6:$F$1000,6,0),"")</f>
        <v/>
      </c>
      <c r="I5386" s="132" t="str">
        <f t="shared" si="607"/>
        <v/>
      </c>
      <c r="R5386" s="132" t="str">
        <f>IFERROR(VLOOKUP(Q5386,PROVEEDORES!$A$2:$B$100,2,0),"")</f>
        <v/>
      </c>
      <c r="U5386" s="127" t="str">
        <f>IFERROR(VLOOKUP(V5386,TRANSPORTE!$A$4:$B$99,2,0),"")</f>
        <v/>
      </c>
      <c r="Y5386" s="127" t="str">
        <f>IFERROR(VLOOKUP(V5386,TRANSPORTE!$A$4:$C$99,3,0),"")</f>
        <v/>
      </c>
      <c r="Z5386" s="127" t="str">
        <f>IFERROR(VLOOKUP(V5386,TRANSPORTE!$A$4:$D$99,4,0),"")</f>
        <v/>
      </c>
      <c r="AA5386" s="127" t="str">
        <f>IFERROR(VLOOKUP(V5386,TRANSPORTE!$A$4:$E$99,5,0),"")</f>
        <v/>
      </c>
      <c r="AB5386" s="127" t="str">
        <f t="shared" si="602"/>
        <v/>
      </c>
      <c r="AC5386" s="127" t="str">
        <f t="shared" si="608"/>
        <v/>
      </c>
      <c r="AE5386" s="132" t="str">
        <f t="shared" si="606"/>
        <v/>
      </c>
      <c r="AH5386" s="127" t="str">
        <f t="shared" si="605"/>
        <v/>
      </c>
    </row>
    <row r="5387" spans="2:34" x14ac:dyDescent="0.3">
      <c r="B5387" s="127" t="str">
        <f t="shared" si="603"/>
        <v/>
      </c>
      <c r="C5387" s="127" t="str">
        <f t="shared" si="604"/>
        <v/>
      </c>
      <c r="E5387" s="159"/>
      <c r="F5387" s="148" t="str">
        <f>IFERROR(VLOOKUP(CONCATENATE(G5387,E5387),LOTES!$A$6:$D$1002,4,0),"")</f>
        <v/>
      </c>
      <c r="H5387" s="136" t="str">
        <f>IFERROR(VLOOKUP(CONCATENATE(G5387,E5387),LOTES!$A$6:$F$1000,6,0),"")</f>
        <v/>
      </c>
      <c r="I5387" s="132" t="str">
        <f t="shared" si="607"/>
        <v/>
      </c>
      <c r="R5387" s="132" t="str">
        <f>IFERROR(VLOOKUP(Q5387,PROVEEDORES!$A$2:$B$100,2,0),"")</f>
        <v/>
      </c>
      <c r="U5387" s="127" t="str">
        <f>IFERROR(VLOOKUP(V5387,TRANSPORTE!$A$4:$B$99,2,0),"")</f>
        <v/>
      </c>
      <c r="Y5387" s="127" t="str">
        <f>IFERROR(VLOOKUP(V5387,TRANSPORTE!$A$4:$C$99,3,0),"")</f>
        <v/>
      </c>
      <c r="Z5387" s="127" t="str">
        <f>IFERROR(VLOOKUP(V5387,TRANSPORTE!$A$4:$D$99,4,0),"")</f>
        <v/>
      </c>
      <c r="AA5387" s="127" t="str">
        <f>IFERROR(VLOOKUP(V5387,TRANSPORTE!$A$4:$E$99,5,0),"")</f>
        <v/>
      </c>
      <c r="AB5387" s="127" t="str">
        <f t="shared" ref="AB5387:AB5450" si="609">IF(N5387&lt;&gt;"",IF(A5387&lt;&gt;A5386,1,IF(N5387=N5386,AB5386,AB5386+1)),"")</f>
        <v/>
      </c>
      <c r="AC5387" s="127" t="str">
        <f t="shared" si="608"/>
        <v/>
      </c>
      <c r="AE5387" s="132" t="str">
        <f t="shared" si="606"/>
        <v/>
      </c>
      <c r="AH5387" s="127" t="str">
        <f t="shared" si="605"/>
        <v/>
      </c>
    </row>
    <row r="5388" spans="2:34" x14ac:dyDescent="0.3">
      <c r="B5388" s="127" t="str">
        <f t="shared" si="603"/>
        <v/>
      </c>
      <c r="C5388" s="127" t="str">
        <f t="shared" si="604"/>
        <v/>
      </c>
      <c r="E5388" s="159"/>
      <c r="F5388" s="148" t="str">
        <f>IFERROR(VLOOKUP(CONCATENATE(G5388,E5388),LOTES!$A$6:$D$1002,4,0),"")</f>
        <v/>
      </c>
      <c r="H5388" s="136" t="str">
        <f>IFERROR(VLOOKUP(CONCATENATE(G5388,E5388),LOTES!$A$6:$F$1000,6,0),"")</f>
        <v/>
      </c>
      <c r="I5388" s="132" t="str">
        <f t="shared" si="607"/>
        <v/>
      </c>
      <c r="R5388" s="132" t="str">
        <f>IFERROR(VLOOKUP(Q5388,PROVEEDORES!$A$2:$B$100,2,0),"")</f>
        <v/>
      </c>
      <c r="U5388" s="127" t="str">
        <f>IFERROR(VLOOKUP(V5388,TRANSPORTE!$A$4:$B$99,2,0),"")</f>
        <v/>
      </c>
      <c r="Y5388" s="127" t="str">
        <f>IFERROR(VLOOKUP(V5388,TRANSPORTE!$A$4:$C$99,3,0),"")</f>
        <v/>
      </c>
      <c r="Z5388" s="127" t="str">
        <f>IFERROR(VLOOKUP(V5388,TRANSPORTE!$A$4:$D$99,4,0),"")</f>
        <v/>
      </c>
      <c r="AA5388" s="127" t="str">
        <f>IFERROR(VLOOKUP(V5388,TRANSPORTE!$A$4:$E$99,5,0),"")</f>
        <v/>
      </c>
      <c r="AB5388" s="127" t="str">
        <f t="shared" si="609"/>
        <v/>
      </c>
      <c r="AC5388" s="127" t="str">
        <f t="shared" si="608"/>
        <v/>
      </c>
      <c r="AE5388" s="132" t="str">
        <f t="shared" si="606"/>
        <v/>
      </c>
      <c r="AH5388" s="127" t="str">
        <f t="shared" si="605"/>
        <v/>
      </c>
    </row>
    <row r="5389" spans="2:34" x14ac:dyDescent="0.3">
      <c r="B5389" s="127" t="str">
        <f t="shared" si="603"/>
        <v/>
      </c>
      <c r="C5389" s="127" t="str">
        <f t="shared" si="604"/>
        <v/>
      </c>
      <c r="E5389" s="159"/>
      <c r="F5389" s="148" t="str">
        <f>IFERROR(VLOOKUP(CONCATENATE(G5389,E5389),LOTES!$A$6:$D$1002,4,0),"")</f>
        <v/>
      </c>
      <c r="H5389" s="136" t="str">
        <f>IFERROR(VLOOKUP(CONCATENATE(G5389,E5389),LOTES!$A$6:$F$1000,6,0),"")</f>
        <v/>
      </c>
      <c r="I5389" s="132" t="str">
        <f t="shared" si="607"/>
        <v/>
      </c>
      <c r="R5389" s="132" t="str">
        <f>IFERROR(VLOOKUP(Q5389,PROVEEDORES!$A$2:$B$100,2,0),"")</f>
        <v/>
      </c>
      <c r="U5389" s="127" t="str">
        <f>IFERROR(VLOOKUP(V5389,TRANSPORTE!$A$4:$B$99,2,0),"")</f>
        <v/>
      </c>
      <c r="Y5389" s="127" t="str">
        <f>IFERROR(VLOOKUP(V5389,TRANSPORTE!$A$4:$C$99,3,0),"")</f>
        <v/>
      </c>
      <c r="Z5389" s="127" t="str">
        <f>IFERROR(VLOOKUP(V5389,TRANSPORTE!$A$4:$D$99,4,0),"")</f>
        <v/>
      </c>
      <c r="AA5389" s="127" t="str">
        <f>IFERROR(VLOOKUP(V5389,TRANSPORTE!$A$4:$E$99,5,0),"")</f>
        <v/>
      </c>
      <c r="AB5389" s="127" t="str">
        <f t="shared" si="609"/>
        <v/>
      </c>
      <c r="AC5389" s="127" t="str">
        <f t="shared" si="608"/>
        <v/>
      </c>
      <c r="AE5389" s="132" t="str">
        <f t="shared" si="606"/>
        <v/>
      </c>
      <c r="AH5389" s="127" t="str">
        <f t="shared" si="605"/>
        <v/>
      </c>
    </row>
    <row r="5390" spans="2:34" x14ac:dyDescent="0.3">
      <c r="B5390" s="127" t="str">
        <f t="shared" si="603"/>
        <v/>
      </c>
      <c r="C5390" s="127" t="str">
        <f t="shared" si="604"/>
        <v/>
      </c>
      <c r="E5390" s="159"/>
      <c r="F5390" s="148" t="str">
        <f>IFERROR(VLOOKUP(CONCATENATE(G5390,E5390),LOTES!$A$6:$D$1002,4,0),"")</f>
        <v/>
      </c>
      <c r="H5390" s="136" t="str">
        <f>IFERROR(VLOOKUP(CONCATENATE(G5390,E5390),LOTES!$A$6:$F$1000,6,0),"")</f>
        <v/>
      </c>
      <c r="I5390" s="132" t="str">
        <f t="shared" si="607"/>
        <v/>
      </c>
      <c r="R5390" s="132" t="str">
        <f>IFERROR(VLOOKUP(Q5390,PROVEEDORES!$A$2:$B$100,2,0),"")</f>
        <v/>
      </c>
      <c r="U5390" s="127" t="str">
        <f>IFERROR(VLOOKUP(V5390,TRANSPORTE!$A$4:$B$99,2,0),"")</f>
        <v/>
      </c>
      <c r="Y5390" s="127" t="str">
        <f>IFERROR(VLOOKUP(V5390,TRANSPORTE!$A$4:$C$99,3,0),"")</f>
        <v/>
      </c>
      <c r="Z5390" s="127" t="str">
        <f>IFERROR(VLOOKUP(V5390,TRANSPORTE!$A$4:$D$99,4,0),"")</f>
        <v/>
      </c>
      <c r="AA5390" s="127" t="str">
        <f>IFERROR(VLOOKUP(V5390,TRANSPORTE!$A$4:$E$99,5,0),"")</f>
        <v/>
      </c>
      <c r="AB5390" s="127" t="str">
        <f t="shared" si="609"/>
        <v/>
      </c>
      <c r="AC5390" s="127" t="str">
        <f t="shared" si="608"/>
        <v/>
      </c>
      <c r="AE5390" s="132" t="str">
        <f t="shared" si="606"/>
        <v/>
      </c>
      <c r="AH5390" s="127" t="str">
        <f t="shared" si="605"/>
        <v/>
      </c>
    </row>
    <row r="5391" spans="2:34" x14ac:dyDescent="0.3">
      <c r="B5391" s="127" t="str">
        <f t="shared" si="603"/>
        <v/>
      </c>
      <c r="C5391" s="127" t="str">
        <f t="shared" si="604"/>
        <v/>
      </c>
      <c r="E5391" s="159"/>
      <c r="F5391" s="148" t="str">
        <f>IFERROR(VLOOKUP(CONCATENATE(G5391,E5391),LOTES!$A$6:$D$1002,4,0),"")</f>
        <v/>
      </c>
      <c r="H5391" s="136" t="str">
        <f>IFERROR(VLOOKUP(CONCATENATE(G5391,E5391),LOTES!$A$6:$F$1000,6,0),"")</f>
        <v/>
      </c>
      <c r="I5391" s="132" t="str">
        <f t="shared" si="607"/>
        <v/>
      </c>
      <c r="R5391" s="132" t="str">
        <f>IFERROR(VLOOKUP(Q5391,PROVEEDORES!$A$2:$B$100,2,0),"")</f>
        <v/>
      </c>
      <c r="U5391" s="127" t="str">
        <f>IFERROR(VLOOKUP(V5391,TRANSPORTE!$A$4:$B$99,2,0),"")</f>
        <v/>
      </c>
      <c r="Y5391" s="127" t="str">
        <f>IFERROR(VLOOKUP(V5391,TRANSPORTE!$A$4:$C$99,3,0),"")</f>
        <v/>
      </c>
      <c r="Z5391" s="127" t="str">
        <f>IFERROR(VLOOKUP(V5391,TRANSPORTE!$A$4:$D$99,4,0),"")</f>
        <v/>
      </c>
      <c r="AA5391" s="127" t="str">
        <f>IFERROR(VLOOKUP(V5391,TRANSPORTE!$A$4:$E$99,5,0),"")</f>
        <v/>
      </c>
      <c r="AB5391" s="127" t="str">
        <f t="shared" si="609"/>
        <v/>
      </c>
      <c r="AC5391" s="127" t="str">
        <f t="shared" si="608"/>
        <v/>
      </c>
      <c r="AE5391" s="132" t="str">
        <f t="shared" si="606"/>
        <v/>
      </c>
      <c r="AH5391" s="127" t="str">
        <f t="shared" si="605"/>
        <v/>
      </c>
    </row>
    <row r="5392" spans="2:34" x14ac:dyDescent="0.3">
      <c r="B5392" s="127" t="str">
        <f t="shared" si="603"/>
        <v/>
      </c>
      <c r="C5392" s="127" t="str">
        <f t="shared" si="604"/>
        <v/>
      </c>
      <c r="E5392" s="159"/>
      <c r="F5392" s="148" t="str">
        <f>IFERROR(VLOOKUP(CONCATENATE(G5392,E5392),LOTES!$A$6:$D$1002,4,0),"")</f>
        <v/>
      </c>
      <c r="H5392" s="136" t="str">
        <f>IFERROR(VLOOKUP(CONCATENATE(G5392,E5392),LOTES!$A$6:$F$1000,6,0),"")</f>
        <v/>
      </c>
      <c r="I5392" s="132" t="str">
        <f t="shared" si="607"/>
        <v/>
      </c>
      <c r="R5392" s="132" t="str">
        <f>IFERROR(VLOOKUP(Q5392,PROVEEDORES!$A$2:$B$100,2,0),"")</f>
        <v/>
      </c>
      <c r="U5392" s="127" t="str">
        <f>IFERROR(VLOOKUP(V5392,TRANSPORTE!$A$4:$B$99,2,0),"")</f>
        <v/>
      </c>
      <c r="Y5392" s="127" t="str">
        <f>IFERROR(VLOOKUP(V5392,TRANSPORTE!$A$4:$C$99,3,0),"")</f>
        <v/>
      </c>
      <c r="Z5392" s="127" t="str">
        <f>IFERROR(VLOOKUP(V5392,TRANSPORTE!$A$4:$D$99,4,0),"")</f>
        <v/>
      </c>
      <c r="AA5392" s="127" t="str">
        <f>IFERROR(VLOOKUP(V5392,TRANSPORTE!$A$4:$E$99,5,0),"")</f>
        <v/>
      </c>
      <c r="AB5392" s="127" t="str">
        <f t="shared" si="609"/>
        <v/>
      </c>
      <c r="AC5392" s="127" t="str">
        <f t="shared" si="608"/>
        <v/>
      </c>
      <c r="AE5392" s="132" t="str">
        <f t="shared" si="606"/>
        <v/>
      </c>
      <c r="AH5392" s="127" t="str">
        <f t="shared" si="605"/>
        <v/>
      </c>
    </row>
    <row r="5393" spans="2:34" x14ac:dyDescent="0.3">
      <c r="B5393" s="127" t="str">
        <f t="shared" si="603"/>
        <v/>
      </c>
      <c r="C5393" s="127" t="str">
        <f t="shared" si="604"/>
        <v/>
      </c>
      <c r="E5393" s="159"/>
      <c r="F5393" s="148" t="str">
        <f>IFERROR(VLOOKUP(CONCATENATE(G5393,E5393),LOTES!$A$6:$D$1002,4,0),"")</f>
        <v/>
      </c>
      <c r="H5393" s="136" t="str">
        <f>IFERROR(VLOOKUP(CONCATENATE(G5393,E5393),LOTES!$A$6:$F$1000,6,0),"")</f>
        <v/>
      </c>
      <c r="I5393" s="132" t="str">
        <f t="shared" si="607"/>
        <v/>
      </c>
      <c r="R5393" s="132" t="str">
        <f>IFERROR(VLOOKUP(Q5393,PROVEEDORES!$A$2:$B$100,2,0),"")</f>
        <v/>
      </c>
      <c r="U5393" s="127" t="str">
        <f>IFERROR(VLOOKUP(V5393,TRANSPORTE!$A$4:$B$99,2,0),"")</f>
        <v/>
      </c>
      <c r="Y5393" s="127" t="str">
        <f>IFERROR(VLOOKUP(V5393,TRANSPORTE!$A$4:$C$99,3,0),"")</f>
        <v/>
      </c>
      <c r="Z5393" s="127" t="str">
        <f>IFERROR(VLOOKUP(V5393,TRANSPORTE!$A$4:$D$99,4,0),"")</f>
        <v/>
      </c>
      <c r="AA5393" s="127" t="str">
        <f>IFERROR(VLOOKUP(V5393,TRANSPORTE!$A$4:$E$99,5,0),"")</f>
        <v/>
      </c>
      <c r="AB5393" s="127" t="str">
        <f t="shared" si="609"/>
        <v/>
      </c>
      <c r="AC5393" s="127" t="str">
        <f t="shared" si="608"/>
        <v/>
      </c>
      <c r="AE5393" s="132" t="str">
        <f t="shared" si="606"/>
        <v/>
      </c>
      <c r="AH5393" s="127" t="str">
        <f t="shared" si="605"/>
        <v/>
      </c>
    </row>
    <row r="5394" spans="2:34" x14ac:dyDescent="0.3">
      <c r="B5394" s="127" t="str">
        <f t="shared" si="603"/>
        <v/>
      </c>
      <c r="C5394" s="127" t="str">
        <f t="shared" si="604"/>
        <v/>
      </c>
      <c r="E5394" s="159"/>
      <c r="F5394" s="148" t="str">
        <f>IFERROR(VLOOKUP(CONCATENATE(G5394,E5394),LOTES!$A$6:$D$1002,4,0),"")</f>
        <v/>
      </c>
      <c r="H5394" s="136" t="str">
        <f>IFERROR(VLOOKUP(CONCATENATE(G5394,E5394),LOTES!$A$6:$F$1000,6,0),"")</f>
        <v/>
      </c>
      <c r="I5394" s="132" t="str">
        <f t="shared" si="607"/>
        <v/>
      </c>
      <c r="R5394" s="132" t="str">
        <f>IFERROR(VLOOKUP(Q5394,PROVEEDORES!$A$2:$B$100,2,0),"")</f>
        <v/>
      </c>
      <c r="U5394" s="127" t="str">
        <f>IFERROR(VLOOKUP(V5394,TRANSPORTE!$A$4:$B$99,2,0),"")</f>
        <v/>
      </c>
      <c r="Y5394" s="127" t="str">
        <f>IFERROR(VLOOKUP(V5394,TRANSPORTE!$A$4:$C$99,3,0),"")</f>
        <v/>
      </c>
      <c r="Z5394" s="127" t="str">
        <f>IFERROR(VLOOKUP(V5394,TRANSPORTE!$A$4:$D$99,4,0),"")</f>
        <v/>
      </c>
      <c r="AA5394" s="127" t="str">
        <f>IFERROR(VLOOKUP(V5394,TRANSPORTE!$A$4:$E$99,5,0),"")</f>
        <v/>
      </c>
      <c r="AB5394" s="127" t="str">
        <f t="shared" si="609"/>
        <v/>
      </c>
      <c r="AC5394" s="127" t="str">
        <f t="shared" si="608"/>
        <v/>
      </c>
      <c r="AE5394" s="132" t="str">
        <f t="shared" si="606"/>
        <v/>
      </c>
      <c r="AH5394" s="127" t="str">
        <f t="shared" si="605"/>
        <v/>
      </c>
    </row>
    <row r="5395" spans="2:34" x14ac:dyDescent="0.3">
      <c r="B5395" s="127" t="str">
        <f t="shared" si="603"/>
        <v/>
      </c>
      <c r="C5395" s="127" t="str">
        <f t="shared" si="604"/>
        <v/>
      </c>
      <c r="E5395" s="159"/>
      <c r="F5395" s="148" t="str">
        <f>IFERROR(VLOOKUP(CONCATENATE(G5395,E5395),LOTES!$A$6:$D$1002,4,0),"")</f>
        <v/>
      </c>
      <c r="H5395" s="136" t="str">
        <f>IFERROR(VLOOKUP(CONCATENATE(G5395,E5395),LOTES!$A$6:$F$1000,6,0),"")</f>
        <v/>
      </c>
      <c r="I5395" s="132" t="str">
        <f t="shared" si="607"/>
        <v/>
      </c>
      <c r="R5395" s="132" t="str">
        <f>IFERROR(VLOOKUP(Q5395,PROVEEDORES!$A$2:$B$100,2,0),"")</f>
        <v/>
      </c>
      <c r="U5395" s="127" t="str">
        <f>IFERROR(VLOOKUP(V5395,TRANSPORTE!$A$4:$B$99,2,0),"")</f>
        <v/>
      </c>
      <c r="Y5395" s="127" t="str">
        <f>IFERROR(VLOOKUP(V5395,TRANSPORTE!$A$4:$C$99,3,0),"")</f>
        <v/>
      </c>
      <c r="Z5395" s="127" t="str">
        <f>IFERROR(VLOOKUP(V5395,TRANSPORTE!$A$4:$D$99,4,0),"")</f>
        <v/>
      </c>
      <c r="AA5395" s="127" t="str">
        <f>IFERROR(VLOOKUP(V5395,TRANSPORTE!$A$4:$E$99,5,0),"")</f>
        <v/>
      </c>
      <c r="AB5395" s="127" t="str">
        <f t="shared" si="609"/>
        <v/>
      </c>
      <c r="AC5395" s="127" t="str">
        <f t="shared" si="608"/>
        <v/>
      </c>
      <c r="AE5395" s="132" t="str">
        <f t="shared" si="606"/>
        <v/>
      </c>
      <c r="AH5395" s="127" t="str">
        <f t="shared" si="605"/>
        <v/>
      </c>
    </row>
    <row r="5396" spans="2:34" x14ac:dyDescent="0.3">
      <c r="B5396" s="127" t="str">
        <f t="shared" si="603"/>
        <v/>
      </c>
      <c r="C5396" s="127" t="str">
        <f t="shared" si="604"/>
        <v/>
      </c>
      <c r="E5396" s="159"/>
      <c r="F5396" s="148" t="str">
        <f>IFERROR(VLOOKUP(CONCATENATE(G5396,E5396),LOTES!$A$6:$D$1002,4,0),"")</f>
        <v/>
      </c>
      <c r="H5396" s="136" t="str">
        <f>IFERROR(VLOOKUP(CONCATENATE(G5396,E5396),LOTES!$A$6:$F$1000,6,0),"")</f>
        <v/>
      </c>
      <c r="I5396" s="132" t="str">
        <f t="shared" si="607"/>
        <v/>
      </c>
      <c r="R5396" s="132" t="str">
        <f>IFERROR(VLOOKUP(Q5396,PROVEEDORES!$A$2:$B$100,2,0),"")</f>
        <v/>
      </c>
      <c r="U5396" s="127" t="str">
        <f>IFERROR(VLOOKUP(V5396,TRANSPORTE!$A$4:$B$99,2,0),"")</f>
        <v/>
      </c>
      <c r="Y5396" s="127" t="str">
        <f>IFERROR(VLOOKUP(V5396,TRANSPORTE!$A$4:$C$99,3,0),"")</f>
        <v/>
      </c>
      <c r="Z5396" s="127" t="str">
        <f>IFERROR(VLOOKUP(V5396,TRANSPORTE!$A$4:$D$99,4,0),"")</f>
        <v/>
      </c>
      <c r="AA5396" s="127" t="str">
        <f>IFERROR(VLOOKUP(V5396,TRANSPORTE!$A$4:$E$99,5,0),"")</f>
        <v/>
      </c>
      <c r="AB5396" s="127" t="str">
        <f t="shared" si="609"/>
        <v/>
      </c>
      <c r="AC5396" s="127" t="str">
        <f t="shared" si="608"/>
        <v/>
      </c>
      <c r="AE5396" s="132" t="str">
        <f t="shared" si="606"/>
        <v/>
      </c>
      <c r="AH5396" s="127" t="str">
        <f t="shared" si="605"/>
        <v/>
      </c>
    </row>
    <row r="5397" spans="2:34" x14ac:dyDescent="0.3">
      <c r="B5397" s="127" t="str">
        <f t="shared" si="603"/>
        <v/>
      </c>
      <c r="C5397" s="127" t="str">
        <f t="shared" si="604"/>
        <v/>
      </c>
      <c r="E5397" s="159"/>
      <c r="F5397" s="148" t="str">
        <f>IFERROR(VLOOKUP(CONCATENATE(G5397,E5397),LOTES!$A$6:$D$1002,4,0),"")</f>
        <v/>
      </c>
      <c r="H5397" s="136" t="str">
        <f>IFERROR(VLOOKUP(CONCATENATE(G5397,E5397),LOTES!$A$6:$F$1000,6,0),"")</f>
        <v/>
      </c>
      <c r="I5397" s="132" t="str">
        <f t="shared" si="607"/>
        <v/>
      </c>
      <c r="R5397" s="132" t="str">
        <f>IFERROR(VLOOKUP(Q5397,PROVEEDORES!$A$2:$B$100,2,0),"")</f>
        <v/>
      </c>
      <c r="U5397" s="127" t="str">
        <f>IFERROR(VLOOKUP(V5397,TRANSPORTE!$A$4:$B$99,2,0),"")</f>
        <v/>
      </c>
      <c r="Y5397" s="127" t="str">
        <f>IFERROR(VLOOKUP(V5397,TRANSPORTE!$A$4:$C$99,3,0),"")</f>
        <v/>
      </c>
      <c r="Z5397" s="127" t="str">
        <f>IFERROR(VLOOKUP(V5397,TRANSPORTE!$A$4:$D$99,4,0),"")</f>
        <v/>
      </c>
      <c r="AA5397" s="127" t="str">
        <f>IFERROR(VLOOKUP(V5397,TRANSPORTE!$A$4:$E$99,5,0),"")</f>
        <v/>
      </c>
      <c r="AB5397" s="127" t="str">
        <f t="shared" si="609"/>
        <v/>
      </c>
      <c r="AC5397" s="127" t="str">
        <f t="shared" si="608"/>
        <v/>
      </c>
      <c r="AE5397" s="132" t="str">
        <f t="shared" si="606"/>
        <v/>
      </c>
      <c r="AH5397" s="127" t="str">
        <f t="shared" si="605"/>
        <v/>
      </c>
    </row>
    <row r="5398" spans="2:34" x14ac:dyDescent="0.3">
      <c r="B5398" s="127" t="str">
        <f t="shared" si="603"/>
        <v/>
      </c>
      <c r="C5398" s="127" t="str">
        <f t="shared" si="604"/>
        <v/>
      </c>
      <c r="E5398" s="159"/>
      <c r="F5398" s="148" t="str">
        <f>IFERROR(VLOOKUP(CONCATENATE(G5398,E5398),LOTES!$A$6:$D$1002,4,0),"")</f>
        <v/>
      </c>
      <c r="H5398" s="136" t="str">
        <f>IFERROR(VLOOKUP(CONCATENATE(G5398,E5398),LOTES!$A$6:$F$1000,6,0),"")</f>
        <v/>
      </c>
      <c r="I5398" s="132" t="str">
        <f t="shared" si="607"/>
        <v/>
      </c>
      <c r="R5398" s="132" t="str">
        <f>IFERROR(VLOOKUP(Q5398,PROVEEDORES!$A$2:$B$100,2,0),"")</f>
        <v/>
      </c>
      <c r="U5398" s="127" t="str">
        <f>IFERROR(VLOOKUP(V5398,TRANSPORTE!$A$4:$B$99,2,0),"")</f>
        <v/>
      </c>
      <c r="Y5398" s="127" t="str">
        <f>IFERROR(VLOOKUP(V5398,TRANSPORTE!$A$4:$C$99,3,0),"")</f>
        <v/>
      </c>
      <c r="Z5398" s="127" t="str">
        <f>IFERROR(VLOOKUP(V5398,TRANSPORTE!$A$4:$D$99,4,0),"")</f>
        <v/>
      </c>
      <c r="AA5398" s="127" t="str">
        <f>IFERROR(VLOOKUP(V5398,TRANSPORTE!$A$4:$E$99,5,0),"")</f>
        <v/>
      </c>
      <c r="AB5398" s="127" t="str">
        <f t="shared" si="609"/>
        <v/>
      </c>
      <c r="AC5398" s="127" t="str">
        <f t="shared" si="608"/>
        <v/>
      </c>
      <c r="AE5398" s="132" t="str">
        <f t="shared" si="606"/>
        <v/>
      </c>
      <c r="AH5398" s="127" t="str">
        <f t="shared" si="605"/>
        <v/>
      </c>
    </row>
    <row r="5399" spans="2:34" x14ac:dyDescent="0.3">
      <c r="B5399" s="127" t="str">
        <f t="shared" si="603"/>
        <v/>
      </c>
      <c r="C5399" s="127" t="str">
        <f t="shared" si="604"/>
        <v/>
      </c>
      <c r="E5399" s="159"/>
      <c r="F5399" s="148" t="str">
        <f>IFERROR(VLOOKUP(CONCATENATE(G5399,E5399),LOTES!$A$6:$D$1002,4,0),"")</f>
        <v/>
      </c>
      <c r="H5399" s="136" t="str">
        <f>IFERROR(VLOOKUP(CONCATENATE(G5399,E5399),LOTES!$A$6:$F$1000,6,0),"")</f>
        <v/>
      </c>
      <c r="I5399" s="132" t="str">
        <f t="shared" si="607"/>
        <v/>
      </c>
      <c r="R5399" s="132" t="str">
        <f>IFERROR(VLOOKUP(Q5399,PROVEEDORES!$A$2:$B$100,2,0),"")</f>
        <v/>
      </c>
      <c r="U5399" s="127" t="str">
        <f>IFERROR(VLOOKUP(V5399,TRANSPORTE!$A$4:$B$99,2,0),"")</f>
        <v/>
      </c>
      <c r="Y5399" s="127" t="str">
        <f>IFERROR(VLOOKUP(V5399,TRANSPORTE!$A$4:$C$99,3,0),"")</f>
        <v/>
      </c>
      <c r="Z5399" s="127" t="str">
        <f>IFERROR(VLOOKUP(V5399,TRANSPORTE!$A$4:$D$99,4,0),"")</f>
        <v/>
      </c>
      <c r="AA5399" s="127" t="str">
        <f>IFERROR(VLOOKUP(V5399,TRANSPORTE!$A$4:$E$99,5,0),"")</f>
        <v/>
      </c>
      <c r="AB5399" s="127" t="str">
        <f t="shared" si="609"/>
        <v/>
      </c>
      <c r="AC5399" s="127" t="str">
        <f t="shared" si="608"/>
        <v/>
      </c>
      <c r="AE5399" s="132" t="str">
        <f t="shared" si="606"/>
        <v/>
      </c>
      <c r="AH5399" s="127" t="str">
        <f t="shared" si="605"/>
        <v/>
      </c>
    </row>
    <row r="5400" spans="2:34" x14ac:dyDescent="0.3">
      <c r="B5400" s="127" t="str">
        <f t="shared" si="603"/>
        <v/>
      </c>
      <c r="C5400" s="127" t="str">
        <f t="shared" si="604"/>
        <v/>
      </c>
      <c r="E5400" s="159"/>
      <c r="F5400" s="148" t="str">
        <f>IFERROR(VLOOKUP(CONCATENATE(G5400,E5400),LOTES!$A$6:$D$1002,4,0),"")</f>
        <v/>
      </c>
      <c r="H5400" s="136" t="str">
        <f>IFERROR(VLOOKUP(CONCATENATE(G5400,E5400),LOTES!$A$6:$F$1000,6,0),"")</f>
        <v/>
      </c>
      <c r="I5400" s="132" t="str">
        <f t="shared" si="607"/>
        <v/>
      </c>
      <c r="R5400" s="132" t="str">
        <f>IFERROR(VLOOKUP(Q5400,PROVEEDORES!$A$2:$B$100,2,0),"")</f>
        <v/>
      </c>
      <c r="U5400" s="127" t="str">
        <f>IFERROR(VLOOKUP(V5400,TRANSPORTE!$A$4:$B$99,2,0),"")</f>
        <v/>
      </c>
      <c r="Y5400" s="127" t="str">
        <f>IFERROR(VLOOKUP(V5400,TRANSPORTE!$A$4:$C$99,3,0),"")</f>
        <v/>
      </c>
      <c r="Z5400" s="127" t="str">
        <f>IFERROR(VLOOKUP(V5400,TRANSPORTE!$A$4:$D$99,4,0),"")</f>
        <v/>
      </c>
      <c r="AA5400" s="127" t="str">
        <f>IFERROR(VLOOKUP(V5400,TRANSPORTE!$A$4:$E$99,5,0),"")</f>
        <v/>
      </c>
      <c r="AB5400" s="127" t="str">
        <f t="shared" si="609"/>
        <v/>
      </c>
      <c r="AC5400" s="127" t="str">
        <f t="shared" si="608"/>
        <v/>
      </c>
      <c r="AE5400" s="132" t="str">
        <f t="shared" si="606"/>
        <v/>
      </c>
      <c r="AH5400" s="127" t="str">
        <f t="shared" si="605"/>
        <v/>
      </c>
    </row>
    <row r="5401" spans="2:34" x14ac:dyDescent="0.3">
      <c r="B5401" s="127" t="str">
        <f t="shared" si="603"/>
        <v/>
      </c>
      <c r="C5401" s="127" t="str">
        <f t="shared" si="604"/>
        <v/>
      </c>
      <c r="E5401" s="159"/>
      <c r="F5401" s="148" t="str">
        <f>IFERROR(VLOOKUP(CONCATENATE(G5401,E5401),LOTES!$A$6:$D$1002,4,0),"")</f>
        <v/>
      </c>
      <c r="H5401" s="136" t="str">
        <f>IFERROR(VLOOKUP(CONCATENATE(G5401,E5401),LOTES!$A$6:$F$1000,6,0),"")</f>
        <v/>
      </c>
      <c r="I5401" s="132" t="str">
        <f t="shared" si="607"/>
        <v/>
      </c>
      <c r="R5401" s="132" t="str">
        <f>IFERROR(VLOOKUP(Q5401,PROVEEDORES!$A$2:$B$100,2,0),"")</f>
        <v/>
      </c>
      <c r="U5401" s="127" t="str">
        <f>IFERROR(VLOOKUP(V5401,TRANSPORTE!$A$4:$B$99,2,0),"")</f>
        <v/>
      </c>
      <c r="Y5401" s="127" t="str">
        <f>IFERROR(VLOOKUP(V5401,TRANSPORTE!$A$4:$C$99,3,0),"")</f>
        <v/>
      </c>
      <c r="Z5401" s="127" t="str">
        <f>IFERROR(VLOOKUP(V5401,TRANSPORTE!$A$4:$D$99,4,0),"")</f>
        <v/>
      </c>
      <c r="AA5401" s="127" t="str">
        <f>IFERROR(VLOOKUP(V5401,TRANSPORTE!$A$4:$E$99,5,0),"")</f>
        <v/>
      </c>
      <c r="AB5401" s="127" t="str">
        <f t="shared" si="609"/>
        <v/>
      </c>
      <c r="AC5401" s="127" t="str">
        <f t="shared" si="608"/>
        <v/>
      </c>
      <c r="AE5401" s="132" t="str">
        <f t="shared" si="606"/>
        <v/>
      </c>
      <c r="AH5401" s="127" t="str">
        <f t="shared" si="605"/>
        <v/>
      </c>
    </row>
    <row r="5402" spans="2:34" x14ac:dyDescent="0.3">
      <c r="B5402" s="127" t="str">
        <f t="shared" si="603"/>
        <v/>
      </c>
      <c r="C5402" s="127" t="str">
        <f t="shared" si="604"/>
        <v/>
      </c>
      <c r="E5402" s="159"/>
      <c r="F5402" s="148" t="str">
        <f>IFERROR(VLOOKUP(CONCATENATE(G5402,E5402),LOTES!$A$6:$D$1002,4,0),"")</f>
        <v/>
      </c>
      <c r="H5402" s="136" t="str">
        <f>IFERROR(VLOOKUP(CONCATENATE(G5402,E5402),LOTES!$A$6:$F$1000,6,0),"")</f>
        <v/>
      </c>
      <c r="I5402" s="132" t="str">
        <f t="shared" si="607"/>
        <v/>
      </c>
      <c r="R5402" s="132" t="str">
        <f>IFERROR(VLOOKUP(Q5402,PROVEEDORES!$A$2:$B$100,2,0),"")</f>
        <v/>
      </c>
      <c r="U5402" s="127" t="str">
        <f>IFERROR(VLOOKUP(V5402,TRANSPORTE!$A$4:$B$99,2,0),"")</f>
        <v/>
      </c>
      <c r="Y5402" s="127" t="str">
        <f>IFERROR(VLOOKUP(V5402,TRANSPORTE!$A$4:$C$99,3,0),"")</f>
        <v/>
      </c>
      <c r="Z5402" s="127" t="str">
        <f>IFERROR(VLOOKUP(V5402,TRANSPORTE!$A$4:$D$99,4,0),"")</f>
        <v/>
      </c>
      <c r="AA5402" s="127" t="str">
        <f>IFERROR(VLOOKUP(V5402,TRANSPORTE!$A$4:$E$99,5,0),"")</f>
        <v/>
      </c>
      <c r="AB5402" s="127" t="str">
        <f t="shared" si="609"/>
        <v/>
      </c>
      <c r="AC5402" s="127" t="str">
        <f t="shared" si="608"/>
        <v/>
      </c>
      <c r="AE5402" s="132" t="str">
        <f t="shared" si="606"/>
        <v/>
      </c>
      <c r="AH5402" s="127" t="str">
        <f t="shared" si="605"/>
        <v/>
      </c>
    </row>
    <row r="5403" spans="2:34" x14ac:dyDescent="0.3">
      <c r="B5403" s="127" t="str">
        <f t="shared" si="603"/>
        <v/>
      </c>
      <c r="C5403" s="127" t="str">
        <f t="shared" si="604"/>
        <v/>
      </c>
      <c r="E5403" s="159"/>
      <c r="F5403" s="148" t="str">
        <f>IFERROR(VLOOKUP(CONCATENATE(G5403,E5403),LOTES!$A$6:$D$1002,4,0),"")</f>
        <v/>
      </c>
      <c r="H5403" s="136" t="str">
        <f>IFERROR(VLOOKUP(CONCATENATE(G5403,E5403),LOTES!$A$6:$F$1000,6,0),"")</f>
        <v/>
      </c>
      <c r="I5403" s="132" t="str">
        <f t="shared" si="607"/>
        <v/>
      </c>
      <c r="R5403" s="132" t="str">
        <f>IFERROR(VLOOKUP(Q5403,PROVEEDORES!$A$2:$B$100,2,0),"")</f>
        <v/>
      </c>
      <c r="U5403" s="127" t="str">
        <f>IFERROR(VLOOKUP(V5403,TRANSPORTE!$A$4:$B$99,2,0),"")</f>
        <v/>
      </c>
      <c r="Y5403" s="127" t="str">
        <f>IFERROR(VLOOKUP(V5403,TRANSPORTE!$A$4:$C$99,3,0),"")</f>
        <v/>
      </c>
      <c r="Z5403" s="127" t="str">
        <f>IFERROR(VLOOKUP(V5403,TRANSPORTE!$A$4:$D$99,4,0),"")</f>
        <v/>
      </c>
      <c r="AA5403" s="127" t="str">
        <f>IFERROR(VLOOKUP(V5403,TRANSPORTE!$A$4:$E$99,5,0),"")</f>
        <v/>
      </c>
      <c r="AB5403" s="127" t="str">
        <f t="shared" si="609"/>
        <v/>
      </c>
      <c r="AC5403" s="127" t="str">
        <f t="shared" si="608"/>
        <v/>
      </c>
      <c r="AE5403" s="132" t="str">
        <f t="shared" si="606"/>
        <v/>
      </c>
      <c r="AH5403" s="127" t="str">
        <f t="shared" si="605"/>
        <v/>
      </c>
    </row>
    <row r="5404" spans="2:34" x14ac:dyDescent="0.3">
      <c r="B5404" s="127" t="str">
        <f t="shared" si="603"/>
        <v/>
      </c>
      <c r="C5404" s="127" t="str">
        <f t="shared" si="604"/>
        <v/>
      </c>
      <c r="E5404" s="159"/>
      <c r="F5404" s="148" t="str">
        <f>IFERROR(VLOOKUP(CONCATENATE(G5404,E5404),LOTES!$A$6:$D$1002,4,0),"")</f>
        <v/>
      </c>
      <c r="H5404" s="136" t="str">
        <f>IFERROR(VLOOKUP(CONCATENATE(G5404,E5404),LOTES!$A$6:$F$1000,6,0),"")</f>
        <v/>
      </c>
      <c r="I5404" s="132" t="str">
        <f t="shared" si="607"/>
        <v/>
      </c>
      <c r="R5404" s="132" t="str">
        <f>IFERROR(VLOOKUP(Q5404,PROVEEDORES!$A$2:$B$100,2,0),"")</f>
        <v/>
      </c>
      <c r="U5404" s="127" t="str">
        <f>IFERROR(VLOOKUP(V5404,TRANSPORTE!$A$4:$B$99,2,0),"")</f>
        <v/>
      </c>
      <c r="Y5404" s="127" t="str">
        <f>IFERROR(VLOOKUP(V5404,TRANSPORTE!$A$4:$C$99,3,0),"")</f>
        <v/>
      </c>
      <c r="Z5404" s="127" t="str">
        <f>IFERROR(VLOOKUP(V5404,TRANSPORTE!$A$4:$D$99,4,0),"")</f>
        <v/>
      </c>
      <c r="AA5404" s="127" t="str">
        <f>IFERROR(VLOOKUP(V5404,TRANSPORTE!$A$4:$E$99,5,0),"")</f>
        <v/>
      </c>
      <c r="AB5404" s="127" t="str">
        <f t="shared" si="609"/>
        <v/>
      </c>
      <c r="AC5404" s="127" t="str">
        <f t="shared" si="608"/>
        <v/>
      </c>
      <c r="AE5404" s="132" t="str">
        <f t="shared" si="606"/>
        <v/>
      </c>
      <c r="AH5404" s="127" t="str">
        <f t="shared" si="605"/>
        <v/>
      </c>
    </row>
    <row r="5405" spans="2:34" x14ac:dyDescent="0.3">
      <c r="B5405" s="127" t="str">
        <f t="shared" si="603"/>
        <v/>
      </c>
      <c r="C5405" s="127" t="str">
        <f t="shared" si="604"/>
        <v/>
      </c>
      <c r="E5405" s="159"/>
      <c r="F5405" s="148" t="str">
        <f>IFERROR(VLOOKUP(CONCATENATE(G5405,E5405),LOTES!$A$6:$D$1002,4,0),"")</f>
        <v/>
      </c>
      <c r="H5405" s="136" t="str">
        <f>IFERROR(VLOOKUP(CONCATENATE(G5405,E5405),LOTES!$A$6:$F$1000,6,0),"")</f>
        <v/>
      </c>
      <c r="I5405" s="132" t="str">
        <f t="shared" si="607"/>
        <v/>
      </c>
      <c r="R5405" s="132" t="str">
        <f>IFERROR(VLOOKUP(Q5405,PROVEEDORES!$A$2:$B$100,2,0),"")</f>
        <v/>
      </c>
      <c r="U5405" s="127" t="str">
        <f>IFERROR(VLOOKUP(V5405,TRANSPORTE!$A$4:$B$99,2,0),"")</f>
        <v/>
      </c>
      <c r="Y5405" s="127" t="str">
        <f>IFERROR(VLOOKUP(V5405,TRANSPORTE!$A$4:$C$99,3,0),"")</f>
        <v/>
      </c>
      <c r="Z5405" s="127" t="str">
        <f>IFERROR(VLOOKUP(V5405,TRANSPORTE!$A$4:$D$99,4,0),"")</f>
        <v/>
      </c>
      <c r="AA5405" s="127" t="str">
        <f>IFERROR(VLOOKUP(V5405,TRANSPORTE!$A$4:$E$99,5,0),"")</f>
        <v/>
      </c>
      <c r="AB5405" s="127" t="str">
        <f t="shared" si="609"/>
        <v/>
      </c>
      <c r="AC5405" s="127" t="str">
        <f t="shared" si="608"/>
        <v/>
      </c>
      <c r="AE5405" s="132" t="str">
        <f t="shared" si="606"/>
        <v/>
      </c>
      <c r="AH5405" s="127" t="str">
        <f t="shared" si="605"/>
        <v/>
      </c>
    </row>
    <row r="5406" spans="2:34" x14ac:dyDescent="0.3">
      <c r="B5406" s="127" t="str">
        <f t="shared" si="603"/>
        <v/>
      </c>
      <c r="C5406" s="127" t="str">
        <f t="shared" si="604"/>
        <v/>
      </c>
      <c r="E5406" s="159"/>
      <c r="F5406" s="148" t="str">
        <f>IFERROR(VLOOKUP(CONCATENATE(G5406,E5406),LOTES!$A$6:$D$1002,4,0),"")</f>
        <v/>
      </c>
      <c r="H5406" s="136" t="str">
        <f>IFERROR(VLOOKUP(CONCATENATE(G5406,E5406),LOTES!$A$6:$F$1000,6,0),"")</f>
        <v/>
      </c>
      <c r="I5406" s="132" t="str">
        <f t="shared" si="607"/>
        <v/>
      </c>
      <c r="R5406" s="132" t="str">
        <f>IFERROR(VLOOKUP(Q5406,PROVEEDORES!$A$2:$B$100,2,0),"")</f>
        <v/>
      </c>
      <c r="U5406" s="127" t="str">
        <f>IFERROR(VLOOKUP(V5406,TRANSPORTE!$A$4:$B$99,2,0),"")</f>
        <v/>
      </c>
      <c r="Y5406" s="127" t="str">
        <f>IFERROR(VLOOKUP(V5406,TRANSPORTE!$A$4:$C$99,3,0),"")</f>
        <v/>
      </c>
      <c r="Z5406" s="127" t="str">
        <f>IFERROR(VLOOKUP(V5406,TRANSPORTE!$A$4:$D$99,4,0),"")</f>
        <v/>
      </c>
      <c r="AA5406" s="127" t="str">
        <f>IFERROR(VLOOKUP(V5406,TRANSPORTE!$A$4:$E$99,5,0),"")</f>
        <v/>
      </c>
      <c r="AB5406" s="127" t="str">
        <f t="shared" si="609"/>
        <v/>
      </c>
      <c r="AC5406" s="127" t="str">
        <f t="shared" si="608"/>
        <v/>
      </c>
      <c r="AE5406" s="132" t="str">
        <f t="shared" si="606"/>
        <v/>
      </c>
      <c r="AH5406" s="127" t="str">
        <f t="shared" si="605"/>
        <v/>
      </c>
    </row>
    <row r="5407" spans="2:34" x14ac:dyDescent="0.3">
      <c r="B5407" s="127" t="str">
        <f t="shared" si="603"/>
        <v/>
      </c>
      <c r="C5407" s="127" t="str">
        <f t="shared" si="604"/>
        <v/>
      </c>
      <c r="E5407" s="159"/>
      <c r="F5407" s="148" t="str">
        <f>IFERROR(VLOOKUP(CONCATENATE(G5407,E5407),LOTES!$A$6:$D$1002,4,0),"")</f>
        <v/>
      </c>
      <c r="H5407" s="136" t="str">
        <f>IFERROR(VLOOKUP(CONCATENATE(G5407,E5407),LOTES!$A$6:$F$1000,6,0),"")</f>
        <v/>
      </c>
      <c r="I5407" s="132" t="str">
        <f t="shared" si="607"/>
        <v/>
      </c>
      <c r="R5407" s="132" t="str">
        <f>IFERROR(VLOOKUP(Q5407,PROVEEDORES!$A$2:$B$100,2,0),"")</f>
        <v/>
      </c>
      <c r="U5407" s="127" t="str">
        <f>IFERROR(VLOOKUP(V5407,TRANSPORTE!$A$4:$B$99,2,0),"")</f>
        <v/>
      </c>
      <c r="Y5407" s="127" t="str">
        <f>IFERROR(VLOOKUP(V5407,TRANSPORTE!$A$4:$C$99,3,0),"")</f>
        <v/>
      </c>
      <c r="Z5407" s="127" t="str">
        <f>IFERROR(VLOOKUP(V5407,TRANSPORTE!$A$4:$D$99,4,0),"")</f>
        <v/>
      </c>
      <c r="AA5407" s="127" t="str">
        <f>IFERROR(VLOOKUP(V5407,TRANSPORTE!$A$4:$E$99,5,0),"")</f>
        <v/>
      </c>
      <c r="AB5407" s="127" t="str">
        <f t="shared" si="609"/>
        <v/>
      </c>
      <c r="AC5407" s="127" t="str">
        <f t="shared" si="608"/>
        <v/>
      </c>
      <c r="AE5407" s="132" t="str">
        <f t="shared" si="606"/>
        <v/>
      </c>
      <c r="AH5407" s="127" t="str">
        <f t="shared" si="605"/>
        <v/>
      </c>
    </row>
    <row r="5408" spans="2:34" x14ac:dyDescent="0.3">
      <c r="B5408" s="127" t="str">
        <f t="shared" si="603"/>
        <v/>
      </c>
      <c r="C5408" s="127" t="str">
        <f t="shared" si="604"/>
        <v/>
      </c>
      <c r="E5408" s="159"/>
      <c r="F5408" s="148" t="str">
        <f>IFERROR(VLOOKUP(CONCATENATE(G5408,E5408),LOTES!$A$6:$D$1002,4,0),"")</f>
        <v/>
      </c>
      <c r="H5408" s="136" t="str">
        <f>IFERROR(VLOOKUP(CONCATENATE(G5408,E5408),LOTES!$A$6:$F$1000,6,0),"")</f>
        <v/>
      </c>
      <c r="I5408" s="132" t="str">
        <f t="shared" si="607"/>
        <v/>
      </c>
      <c r="R5408" s="132" t="str">
        <f>IFERROR(VLOOKUP(Q5408,PROVEEDORES!$A$2:$B$100,2,0),"")</f>
        <v/>
      </c>
      <c r="U5408" s="127" t="str">
        <f>IFERROR(VLOOKUP(V5408,TRANSPORTE!$A$4:$B$99,2,0),"")</f>
        <v/>
      </c>
      <c r="Y5408" s="127" t="str">
        <f>IFERROR(VLOOKUP(V5408,TRANSPORTE!$A$4:$C$99,3,0),"")</f>
        <v/>
      </c>
      <c r="Z5408" s="127" t="str">
        <f>IFERROR(VLOOKUP(V5408,TRANSPORTE!$A$4:$D$99,4,0),"")</f>
        <v/>
      </c>
      <c r="AA5408" s="127" t="str">
        <f>IFERROR(VLOOKUP(V5408,TRANSPORTE!$A$4:$E$99,5,0),"")</f>
        <v/>
      </c>
      <c r="AB5408" s="127" t="str">
        <f t="shared" si="609"/>
        <v/>
      </c>
      <c r="AC5408" s="127" t="str">
        <f t="shared" si="608"/>
        <v/>
      </c>
      <c r="AE5408" s="132" t="str">
        <f t="shared" si="606"/>
        <v/>
      </c>
      <c r="AH5408" s="127" t="str">
        <f t="shared" si="605"/>
        <v/>
      </c>
    </row>
    <row r="5409" spans="2:34" x14ac:dyDescent="0.3">
      <c r="B5409" s="127" t="str">
        <f t="shared" si="603"/>
        <v/>
      </c>
      <c r="C5409" s="127" t="str">
        <f t="shared" si="604"/>
        <v/>
      </c>
      <c r="E5409" s="159"/>
      <c r="F5409" s="148" t="str">
        <f>IFERROR(VLOOKUP(CONCATENATE(G5409,E5409),LOTES!$A$6:$D$1002,4,0),"")</f>
        <v/>
      </c>
      <c r="H5409" s="136" t="str">
        <f>IFERROR(VLOOKUP(CONCATENATE(G5409,E5409),LOTES!$A$6:$F$1000,6,0),"")</f>
        <v/>
      </c>
      <c r="I5409" s="132" t="str">
        <f t="shared" si="607"/>
        <v/>
      </c>
      <c r="R5409" s="132" t="str">
        <f>IFERROR(VLOOKUP(Q5409,PROVEEDORES!$A$2:$B$100,2,0),"")</f>
        <v/>
      </c>
      <c r="U5409" s="127" t="str">
        <f>IFERROR(VLOOKUP(V5409,TRANSPORTE!$A$4:$B$99,2,0),"")</f>
        <v/>
      </c>
      <c r="Y5409" s="127" t="str">
        <f>IFERROR(VLOOKUP(V5409,TRANSPORTE!$A$4:$C$99,3,0),"")</f>
        <v/>
      </c>
      <c r="Z5409" s="127" t="str">
        <f>IFERROR(VLOOKUP(V5409,TRANSPORTE!$A$4:$D$99,4,0),"")</f>
        <v/>
      </c>
      <c r="AA5409" s="127" t="str">
        <f>IFERROR(VLOOKUP(V5409,TRANSPORTE!$A$4:$E$99,5,0),"")</f>
        <v/>
      </c>
      <c r="AB5409" s="127" t="str">
        <f t="shared" si="609"/>
        <v/>
      </c>
      <c r="AC5409" s="127" t="str">
        <f t="shared" si="608"/>
        <v/>
      </c>
      <c r="AE5409" s="132" t="str">
        <f t="shared" si="606"/>
        <v/>
      </c>
      <c r="AH5409" s="127" t="str">
        <f t="shared" si="605"/>
        <v/>
      </c>
    </row>
    <row r="5410" spans="2:34" x14ac:dyDescent="0.3">
      <c r="B5410" s="127" t="str">
        <f t="shared" si="603"/>
        <v/>
      </c>
      <c r="C5410" s="127" t="str">
        <f t="shared" si="604"/>
        <v/>
      </c>
      <c r="E5410" s="159"/>
      <c r="F5410" s="148" t="str">
        <f>IFERROR(VLOOKUP(CONCATENATE(G5410,E5410),LOTES!$A$6:$D$1002,4,0),"")</f>
        <v/>
      </c>
      <c r="H5410" s="136" t="str">
        <f>IFERROR(VLOOKUP(CONCATENATE(G5410,E5410),LOTES!$A$6:$F$1000,6,0),"")</f>
        <v/>
      </c>
      <c r="I5410" s="132" t="str">
        <f t="shared" si="607"/>
        <v/>
      </c>
      <c r="R5410" s="132" t="str">
        <f>IFERROR(VLOOKUP(Q5410,PROVEEDORES!$A$2:$B$100,2,0),"")</f>
        <v/>
      </c>
      <c r="U5410" s="127" t="str">
        <f>IFERROR(VLOOKUP(V5410,TRANSPORTE!$A$4:$B$99,2,0),"")</f>
        <v/>
      </c>
      <c r="Y5410" s="127" t="str">
        <f>IFERROR(VLOOKUP(V5410,TRANSPORTE!$A$4:$C$99,3,0),"")</f>
        <v/>
      </c>
      <c r="Z5410" s="127" t="str">
        <f>IFERROR(VLOOKUP(V5410,TRANSPORTE!$A$4:$D$99,4,0),"")</f>
        <v/>
      </c>
      <c r="AA5410" s="127" t="str">
        <f>IFERROR(VLOOKUP(V5410,TRANSPORTE!$A$4:$E$99,5,0),"")</f>
        <v/>
      </c>
      <c r="AB5410" s="127" t="str">
        <f t="shared" si="609"/>
        <v/>
      </c>
      <c r="AC5410" s="127" t="str">
        <f t="shared" si="608"/>
        <v/>
      </c>
      <c r="AE5410" s="132" t="str">
        <f t="shared" si="606"/>
        <v/>
      </c>
      <c r="AH5410" s="127" t="str">
        <f t="shared" si="605"/>
        <v/>
      </c>
    </row>
    <row r="5411" spans="2:34" x14ac:dyDescent="0.3">
      <c r="B5411" s="127" t="str">
        <f t="shared" si="603"/>
        <v/>
      </c>
      <c r="C5411" s="127" t="str">
        <f t="shared" si="604"/>
        <v/>
      </c>
      <c r="E5411" s="159"/>
      <c r="F5411" s="148" t="str">
        <f>IFERROR(VLOOKUP(CONCATENATE(G5411,E5411),LOTES!$A$6:$D$1002,4,0),"")</f>
        <v/>
      </c>
      <c r="H5411" s="136" t="str">
        <f>IFERROR(VLOOKUP(CONCATENATE(G5411,E5411),LOTES!$A$6:$F$1000,6,0),"")</f>
        <v/>
      </c>
      <c r="I5411" s="132" t="str">
        <f t="shared" si="607"/>
        <v/>
      </c>
      <c r="R5411" s="132" t="str">
        <f>IFERROR(VLOOKUP(Q5411,PROVEEDORES!$A$2:$B$100,2,0),"")</f>
        <v/>
      </c>
      <c r="U5411" s="127" t="str">
        <f>IFERROR(VLOOKUP(V5411,TRANSPORTE!$A$4:$B$99,2,0),"")</f>
        <v/>
      </c>
      <c r="Y5411" s="127" t="str">
        <f>IFERROR(VLOOKUP(V5411,TRANSPORTE!$A$4:$C$99,3,0),"")</f>
        <v/>
      </c>
      <c r="Z5411" s="127" t="str">
        <f>IFERROR(VLOOKUP(V5411,TRANSPORTE!$A$4:$D$99,4,0),"")</f>
        <v/>
      </c>
      <c r="AA5411" s="127" t="str">
        <f>IFERROR(VLOOKUP(V5411,TRANSPORTE!$A$4:$E$99,5,0),"")</f>
        <v/>
      </c>
      <c r="AB5411" s="127" t="str">
        <f t="shared" si="609"/>
        <v/>
      </c>
      <c r="AC5411" s="127" t="str">
        <f t="shared" si="608"/>
        <v/>
      </c>
      <c r="AE5411" s="132" t="str">
        <f t="shared" si="606"/>
        <v/>
      </c>
      <c r="AH5411" s="127" t="str">
        <f t="shared" si="605"/>
        <v/>
      </c>
    </row>
    <row r="5412" spans="2:34" x14ac:dyDescent="0.3">
      <c r="B5412" s="127" t="str">
        <f t="shared" si="603"/>
        <v/>
      </c>
      <c r="C5412" s="127" t="str">
        <f t="shared" si="604"/>
        <v/>
      </c>
      <c r="E5412" s="159"/>
      <c r="F5412" s="148" t="str">
        <f>IFERROR(VLOOKUP(CONCATENATE(G5412,E5412),LOTES!$A$6:$D$1002,4,0),"")</f>
        <v/>
      </c>
      <c r="H5412" s="136" t="str">
        <f>IFERROR(VLOOKUP(CONCATENATE(G5412,E5412),LOTES!$A$6:$F$1000,6,0),"")</f>
        <v/>
      </c>
      <c r="I5412" s="132" t="str">
        <f t="shared" si="607"/>
        <v/>
      </c>
      <c r="R5412" s="132" t="str">
        <f>IFERROR(VLOOKUP(Q5412,PROVEEDORES!$A$2:$B$100,2,0),"")</f>
        <v/>
      </c>
      <c r="U5412" s="127" t="str">
        <f>IFERROR(VLOOKUP(V5412,TRANSPORTE!$A$4:$B$99,2,0),"")</f>
        <v/>
      </c>
      <c r="Y5412" s="127" t="str">
        <f>IFERROR(VLOOKUP(V5412,TRANSPORTE!$A$4:$C$99,3,0),"")</f>
        <v/>
      </c>
      <c r="Z5412" s="127" t="str">
        <f>IFERROR(VLOOKUP(V5412,TRANSPORTE!$A$4:$D$99,4,0),"")</f>
        <v/>
      </c>
      <c r="AA5412" s="127" t="str">
        <f>IFERROR(VLOOKUP(V5412,TRANSPORTE!$A$4:$E$99,5,0),"")</f>
        <v/>
      </c>
      <c r="AB5412" s="127" t="str">
        <f t="shared" si="609"/>
        <v/>
      </c>
      <c r="AC5412" s="127" t="str">
        <f t="shared" si="608"/>
        <v/>
      </c>
      <c r="AE5412" s="132" t="str">
        <f t="shared" si="606"/>
        <v/>
      </c>
      <c r="AH5412" s="127" t="str">
        <f t="shared" si="605"/>
        <v/>
      </c>
    </row>
    <row r="5413" spans="2:34" x14ac:dyDescent="0.3">
      <c r="B5413" s="127" t="str">
        <f t="shared" si="603"/>
        <v/>
      </c>
      <c r="C5413" s="127" t="str">
        <f t="shared" si="604"/>
        <v/>
      </c>
      <c r="E5413" s="159"/>
      <c r="F5413" s="148" t="str">
        <f>IFERROR(VLOOKUP(CONCATENATE(G5413,E5413),LOTES!$A$6:$D$1002,4,0),"")</f>
        <v/>
      </c>
      <c r="H5413" s="136" t="str">
        <f>IFERROR(VLOOKUP(CONCATENATE(G5413,E5413),LOTES!$A$6:$F$1000,6,0),"")</f>
        <v/>
      </c>
      <c r="I5413" s="132" t="str">
        <f t="shared" si="607"/>
        <v/>
      </c>
      <c r="R5413" s="132" t="str">
        <f>IFERROR(VLOOKUP(Q5413,PROVEEDORES!$A$2:$B$100,2,0),"")</f>
        <v/>
      </c>
      <c r="U5413" s="127" t="str">
        <f>IFERROR(VLOOKUP(V5413,TRANSPORTE!$A$4:$B$99,2,0),"")</f>
        <v/>
      </c>
      <c r="Y5413" s="127" t="str">
        <f>IFERROR(VLOOKUP(V5413,TRANSPORTE!$A$4:$C$99,3,0),"")</f>
        <v/>
      </c>
      <c r="Z5413" s="127" t="str">
        <f>IFERROR(VLOOKUP(V5413,TRANSPORTE!$A$4:$D$99,4,0),"")</f>
        <v/>
      </c>
      <c r="AA5413" s="127" t="str">
        <f>IFERROR(VLOOKUP(V5413,TRANSPORTE!$A$4:$E$99,5,0),"")</f>
        <v/>
      </c>
      <c r="AB5413" s="127" t="str">
        <f t="shared" si="609"/>
        <v/>
      </c>
      <c r="AC5413" s="127" t="str">
        <f t="shared" si="608"/>
        <v/>
      </c>
      <c r="AE5413" s="132" t="str">
        <f t="shared" si="606"/>
        <v/>
      </c>
      <c r="AH5413" s="127" t="str">
        <f t="shared" si="605"/>
        <v/>
      </c>
    </row>
    <row r="5414" spans="2:34" x14ac:dyDescent="0.3">
      <c r="B5414" s="127" t="str">
        <f t="shared" si="603"/>
        <v/>
      </c>
      <c r="C5414" s="127" t="str">
        <f t="shared" si="604"/>
        <v/>
      </c>
      <c r="E5414" s="159"/>
      <c r="F5414" s="148" t="str">
        <f>IFERROR(VLOOKUP(CONCATENATE(G5414,E5414),LOTES!$A$6:$D$1002,4,0),"")</f>
        <v/>
      </c>
      <c r="H5414" s="136" t="str">
        <f>IFERROR(VLOOKUP(CONCATENATE(G5414,E5414),LOTES!$A$6:$F$1000,6,0),"")</f>
        <v/>
      </c>
      <c r="I5414" s="132" t="str">
        <f t="shared" si="607"/>
        <v/>
      </c>
      <c r="R5414" s="132" t="str">
        <f>IFERROR(VLOOKUP(Q5414,PROVEEDORES!$A$2:$B$100,2,0),"")</f>
        <v/>
      </c>
      <c r="U5414" s="127" t="str">
        <f>IFERROR(VLOOKUP(V5414,TRANSPORTE!$A$4:$B$99,2,0),"")</f>
        <v/>
      </c>
      <c r="Y5414" s="127" t="str">
        <f>IFERROR(VLOOKUP(V5414,TRANSPORTE!$A$4:$C$99,3,0),"")</f>
        <v/>
      </c>
      <c r="Z5414" s="127" t="str">
        <f>IFERROR(VLOOKUP(V5414,TRANSPORTE!$A$4:$D$99,4,0),"")</f>
        <v/>
      </c>
      <c r="AA5414" s="127" t="str">
        <f>IFERROR(VLOOKUP(V5414,TRANSPORTE!$A$4:$E$99,5,0),"")</f>
        <v/>
      </c>
      <c r="AB5414" s="127" t="str">
        <f t="shared" si="609"/>
        <v/>
      </c>
      <c r="AC5414" s="127" t="str">
        <f t="shared" si="608"/>
        <v/>
      </c>
      <c r="AE5414" s="132" t="str">
        <f t="shared" si="606"/>
        <v/>
      </c>
      <c r="AH5414" s="127" t="str">
        <f t="shared" si="605"/>
        <v/>
      </c>
    </row>
    <row r="5415" spans="2:34" x14ac:dyDescent="0.3">
      <c r="B5415" s="127" t="str">
        <f t="shared" si="603"/>
        <v/>
      </c>
      <c r="C5415" s="127" t="str">
        <f t="shared" si="604"/>
        <v/>
      </c>
      <c r="E5415" s="159"/>
      <c r="F5415" s="148" t="str">
        <f>IFERROR(VLOOKUP(CONCATENATE(G5415,E5415),LOTES!$A$6:$D$1002,4,0),"")</f>
        <v/>
      </c>
      <c r="H5415" s="136" t="str">
        <f>IFERROR(VLOOKUP(CONCATENATE(G5415,E5415),LOTES!$A$6:$F$1000,6,0),"")</f>
        <v/>
      </c>
      <c r="I5415" s="132" t="str">
        <f t="shared" si="607"/>
        <v/>
      </c>
      <c r="R5415" s="132" t="str">
        <f>IFERROR(VLOOKUP(Q5415,PROVEEDORES!$A$2:$B$100,2,0),"")</f>
        <v/>
      </c>
      <c r="U5415" s="127" t="str">
        <f>IFERROR(VLOOKUP(V5415,TRANSPORTE!$A$4:$B$99,2,0),"")</f>
        <v/>
      </c>
      <c r="Y5415" s="127" t="str">
        <f>IFERROR(VLOOKUP(V5415,TRANSPORTE!$A$4:$C$99,3,0),"")</f>
        <v/>
      </c>
      <c r="Z5415" s="127" t="str">
        <f>IFERROR(VLOOKUP(V5415,TRANSPORTE!$A$4:$D$99,4,0),"")</f>
        <v/>
      </c>
      <c r="AA5415" s="127" t="str">
        <f>IFERROR(VLOOKUP(V5415,TRANSPORTE!$A$4:$E$99,5,0),"")</f>
        <v/>
      </c>
      <c r="AB5415" s="127" t="str">
        <f t="shared" si="609"/>
        <v/>
      </c>
      <c r="AC5415" s="127" t="str">
        <f t="shared" si="608"/>
        <v/>
      </c>
      <c r="AE5415" s="132" t="str">
        <f t="shared" si="606"/>
        <v/>
      </c>
      <c r="AH5415" s="127" t="str">
        <f t="shared" si="605"/>
        <v/>
      </c>
    </row>
    <row r="5416" spans="2:34" x14ac:dyDescent="0.3">
      <c r="B5416" s="127" t="str">
        <f t="shared" si="603"/>
        <v/>
      </c>
      <c r="C5416" s="127" t="str">
        <f t="shared" si="604"/>
        <v/>
      </c>
      <c r="E5416" s="159"/>
      <c r="F5416" s="148" t="str">
        <f>IFERROR(VLOOKUP(CONCATENATE(G5416,E5416),LOTES!$A$6:$D$1002,4,0),"")</f>
        <v/>
      </c>
      <c r="H5416" s="136" t="str">
        <f>IFERROR(VLOOKUP(CONCATENATE(G5416,E5416),LOTES!$A$6:$F$1000,6,0),"")</f>
        <v/>
      </c>
      <c r="I5416" s="132" t="str">
        <f t="shared" si="607"/>
        <v/>
      </c>
      <c r="R5416" s="132" t="str">
        <f>IFERROR(VLOOKUP(Q5416,PROVEEDORES!$A$2:$B$100,2,0),"")</f>
        <v/>
      </c>
      <c r="U5416" s="127" t="str">
        <f>IFERROR(VLOOKUP(V5416,TRANSPORTE!$A$4:$B$99,2,0),"")</f>
        <v/>
      </c>
      <c r="Y5416" s="127" t="str">
        <f>IFERROR(VLOOKUP(V5416,TRANSPORTE!$A$4:$C$99,3,0),"")</f>
        <v/>
      </c>
      <c r="Z5416" s="127" t="str">
        <f>IFERROR(VLOOKUP(V5416,TRANSPORTE!$A$4:$D$99,4,0),"")</f>
        <v/>
      </c>
      <c r="AA5416" s="127" t="str">
        <f>IFERROR(VLOOKUP(V5416,TRANSPORTE!$A$4:$E$99,5,0),"")</f>
        <v/>
      </c>
      <c r="AB5416" s="127" t="str">
        <f t="shared" si="609"/>
        <v/>
      </c>
      <c r="AC5416" s="127" t="str">
        <f t="shared" si="608"/>
        <v/>
      </c>
      <c r="AE5416" s="132" t="str">
        <f t="shared" si="606"/>
        <v/>
      </c>
      <c r="AH5416" s="127" t="str">
        <f t="shared" si="605"/>
        <v/>
      </c>
    </row>
    <row r="5417" spans="2:34" x14ac:dyDescent="0.3">
      <c r="B5417" s="127" t="str">
        <f t="shared" si="603"/>
        <v/>
      </c>
      <c r="C5417" s="127" t="str">
        <f t="shared" si="604"/>
        <v/>
      </c>
      <c r="E5417" s="159"/>
      <c r="F5417" s="148" t="str">
        <f>IFERROR(VLOOKUP(CONCATENATE(G5417,E5417),LOTES!$A$6:$D$1002,4,0),"")</f>
        <v/>
      </c>
      <c r="H5417" s="136" t="str">
        <f>IFERROR(VLOOKUP(CONCATENATE(G5417,E5417),LOTES!$A$6:$F$1000,6,0),"")</f>
        <v/>
      </c>
      <c r="I5417" s="132" t="str">
        <f t="shared" si="607"/>
        <v/>
      </c>
      <c r="R5417" s="132" t="str">
        <f>IFERROR(VLOOKUP(Q5417,PROVEEDORES!$A$2:$B$100,2,0),"")</f>
        <v/>
      </c>
      <c r="U5417" s="127" t="str">
        <f>IFERROR(VLOOKUP(V5417,TRANSPORTE!$A$4:$B$99,2,0),"")</f>
        <v/>
      </c>
      <c r="Y5417" s="127" t="str">
        <f>IFERROR(VLOOKUP(V5417,TRANSPORTE!$A$4:$C$99,3,0),"")</f>
        <v/>
      </c>
      <c r="Z5417" s="127" t="str">
        <f>IFERROR(VLOOKUP(V5417,TRANSPORTE!$A$4:$D$99,4,0),"")</f>
        <v/>
      </c>
      <c r="AA5417" s="127" t="str">
        <f>IFERROR(VLOOKUP(V5417,TRANSPORTE!$A$4:$E$99,5,0),"")</f>
        <v/>
      </c>
      <c r="AB5417" s="127" t="str">
        <f t="shared" si="609"/>
        <v/>
      </c>
      <c r="AC5417" s="127" t="str">
        <f t="shared" si="608"/>
        <v/>
      </c>
      <c r="AE5417" s="132" t="str">
        <f t="shared" si="606"/>
        <v/>
      </c>
      <c r="AH5417" s="127" t="str">
        <f t="shared" si="605"/>
        <v/>
      </c>
    </row>
    <row r="5418" spans="2:34" x14ac:dyDescent="0.3">
      <c r="B5418" s="127" t="str">
        <f t="shared" si="603"/>
        <v/>
      </c>
      <c r="C5418" s="127" t="str">
        <f t="shared" si="604"/>
        <v/>
      </c>
      <c r="E5418" s="159"/>
      <c r="F5418" s="148" t="str">
        <f>IFERROR(VLOOKUP(CONCATENATE(G5418,E5418),LOTES!$A$6:$D$1002,4,0),"")</f>
        <v/>
      </c>
      <c r="H5418" s="136" t="str">
        <f>IFERROR(VLOOKUP(CONCATENATE(G5418,E5418),LOTES!$A$6:$F$1000,6,0),"")</f>
        <v/>
      </c>
      <c r="I5418" s="132" t="str">
        <f t="shared" si="607"/>
        <v/>
      </c>
      <c r="R5418" s="132" t="str">
        <f>IFERROR(VLOOKUP(Q5418,PROVEEDORES!$A$2:$B$100,2,0),"")</f>
        <v/>
      </c>
      <c r="U5418" s="127" t="str">
        <f>IFERROR(VLOOKUP(V5418,TRANSPORTE!$A$4:$B$99,2,0),"")</f>
        <v/>
      </c>
      <c r="Y5418" s="127" t="str">
        <f>IFERROR(VLOOKUP(V5418,TRANSPORTE!$A$4:$C$99,3,0),"")</f>
        <v/>
      </c>
      <c r="Z5418" s="127" t="str">
        <f>IFERROR(VLOOKUP(V5418,TRANSPORTE!$A$4:$D$99,4,0),"")</f>
        <v/>
      </c>
      <c r="AA5418" s="127" t="str">
        <f>IFERROR(VLOOKUP(V5418,TRANSPORTE!$A$4:$E$99,5,0),"")</f>
        <v/>
      </c>
      <c r="AB5418" s="127" t="str">
        <f t="shared" si="609"/>
        <v/>
      </c>
      <c r="AC5418" s="127" t="str">
        <f t="shared" si="608"/>
        <v/>
      </c>
      <c r="AE5418" s="132" t="str">
        <f t="shared" si="606"/>
        <v/>
      </c>
      <c r="AH5418" s="127" t="str">
        <f t="shared" si="605"/>
        <v/>
      </c>
    </row>
    <row r="5419" spans="2:34" x14ac:dyDescent="0.3">
      <c r="B5419" s="127" t="str">
        <f t="shared" si="603"/>
        <v/>
      </c>
      <c r="C5419" s="127" t="str">
        <f t="shared" si="604"/>
        <v/>
      </c>
      <c r="E5419" s="159"/>
      <c r="F5419" s="148" t="str">
        <f>IFERROR(VLOOKUP(CONCATENATE(G5419,E5419),LOTES!$A$6:$D$1002,4,0),"")</f>
        <v/>
      </c>
      <c r="H5419" s="136" t="str">
        <f>IFERROR(VLOOKUP(CONCATENATE(G5419,E5419),LOTES!$A$6:$F$1000,6,0),"")</f>
        <v/>
      </c>
      <c r="I5419" s="132" t="str">
        <f t="shared" si="607"/>
        <v/>
      </c>
      <c r="R5419" s="132" t="str">
        <f>IFERROR(VLOOKUP(Q5419,PROVEEDORES!$A$2:$B$100,2,0),"")</f>
        <v/>
      </c>
      <c r="U5419" s="127" t="str">
        <f>IFERROR(VLOOKUP(V5419,TRANSPORTE!$A$4:$B$99,2,0),"")</f>
        <v/>
      </c>
      <c r="Y5419" s="127" t="str">
        <f>IFERROR(VLOOKUP(V5419,TRANSPORTE!$A$4:$C$99,3,0),"")</f>
        <v/>
      </c>
      <c r="Z5419" s="127" t="str">
        <f>IFERROR(VLOOKUP(V5419,TRANSPORTE!$A$4:$D$99,4,0),"")</f>
        <v/>
      </c>
      <c r="AA5419" s="127" t="str">
        <f>IFERROR(VLOOKUP(V5419,TRANSPORTE!$A$4:$E$99,5,0),"")</f>
        <v/>
      </c>
      <c r="AB5419" s="127" t="str">
        <f t="shared" si="609"/>
        <v/>
      </c>
      <c r="AC5419" s="127" t="str">
        <f t="shared" si="608"/>
        <v/>
      </c>
      <c r="AE5419" s="132" t="str">
        <f t="shared" si="606"/>
        <v/>
      </c>
      <c r="AH5419" s="127" t="str">
        <f t="shared" si="605"/>
        <v/>
      </c>
    </row>
    <row r="5420" spans="2:34" x14ac:dyDescent="0.3">
      <c r="B5420" s="127" t="str">
        <f t="shared" si="603"/>
        <v/>
      </c>
      <c r="C5420" s="127" t="str">
        <f t="shared" si="604"/>
        <v/>
      </c>
      <c r="E5420" s="159"/>
      <c r="F5420" s="148" t="str">
        <f>IFERROR(VLOOKUP(CONCATENATE(G5420,E5420),LOTES!$A$6:$D$1002,4,0),"")</f>
        <v/>
      </c>
      <c r="H5420" s="136" t="str">
        <f>IFERROR(VLOOKUP(CONCATENATE(G5420,E5420),LOTES!$A$6:$F$1000,6,0),"")</f>
        <v/>
      </c>
      <c r="I5420" s="132" t="str">
        <f t="shared" si="607"/>
        <v/>
      </c>
      <c r="R5420" s="132" t="str">
        <f>IFERROR(VLOOKUP(Q5420,PROVEEDORES!$A$2:$B$100,2,0),"")</f>
        <v/>
      </c>
      <c r="U5420" s="127" t="str">
        <f>IFERROR(VLOOKUP(V5420,TRANSPORTE!$A$4:$B$99,2,0),"")</f>
        <v/>
      </c>
      <c r="Y5420" s="127" t="str">
        <f>IFERROR(VLOOKUP(V5420,TRANSPORTE!$A$4:$C$99,3,0),"")</f>
        <v/>
      </c>
      <c r="Z5420" s="127" t="str">
        <f>IFERROR(VLOOKUP(V5420,TRANSPORTE!$A$4:$D$99,4,0),"")</f>
        <v/>
      </c>
      <c r="AA5420" s="127" t="str">
        <f>IFERROR(VLOOKUP(V5420,TRANSPORTE!$A$4:$E$99,5,0),"")</f>
        <v/>
      </c>
      <c r="AB5420" s="127" t="str">
        <f t="shared" si="609"/>
        <v/>
      </c>
      <c r="AC5420" s="127" t="str">
        <f t="shared" si="608"/>
        <v/>
      </c>
      <c r="AE5420" s="132" t="str">
        <f t="shared" si="606"/>
        <v/>
      </c>
      <c r="AH5420" s="127" t="str">
        <f t="shared" si="605"/>
        <v/>
      </c>
    </row>
    <row r="5421" spans="2:34" x14ac:dyDescent="0.3">
      <c r="B5421" s="127" t="str">
        <f t="shared" si="603"/>
        <v/>
      </c>
      <c r="C5421" s="127" t="str">
        <f t="shared" si="604"/>
        <v/>
      </c>
      <c r="E5421" s="159"/>
      <c r="F5421" s="148" t="str">
        <f>IFERROR(VLOOKUP(CONCATENATE(G5421,E5421),LOTES!$A$6:$D$1002,4,0),"")</f>
        <v/>
      </c>
      <c r="H5421" s="136" t="str">
        <f>IFERROR(VLOOKUP(CONCATENATE(G5421,E5421),LOTES!$A$6:$F$1000,6,0),"")</f>
        <v/>
      </c>
      <c r="I5421" s="132" t="str">
        <f t="shared" si="607"/>
        <v/>
      </c>
      <c r="R5421" s="132" t="str">
        <f>IFERROR(VLOOKUP(Q5421,PROVEEDORES!$A$2:$B$100,2,0),"")</f>
        <v/>
      </c>
      <c r="U5421" s="127" t="str">
        <f>IFERROR(VLOOKUP(V5421,TRANSPORTE!$A$4:$B$99,2,0),"")</f>
        <v/>
      </c>
      <c r="Y5421" s="127" t="str">
        <f>IFERROR(VLOOKUP(V5421,TRANSPORTE!$A$4:$C$99,3,0),"")</f>
        <v/>
      </c>
      <c r="Z5421" s="127" t="str">
        <f>IFERROR(VLOOKUP(V5421,TRANSPORTE!$A$4:$D$99,4,0),"")</f>
        <v/>
      </c>
      <c r="AA5421" s="127" t="str">
        <f>IFERROR(VLOOKUP(V5421,TRANSPORTE!$A$4:$E$99,5,0),"")</f>
        <v/>
      </c>
      <c r="AB5421" s="127" t="str">
        <f t="shared" si="609"/>
        <v/>
      </c>
      <c r="AC5421" s="127" t="str">
        <f t="shared" si="608"/>
        <v/>
      </c>
      <c r="AE5421" s="132" t="str">
        <f t="shared" si="606"/>
        <v/>
      </c>
      <c r="AH5421" s="127" t="str">
        <f t="shared" si="605"/>
        <v/>
      </c>
    </row>
    <row r="5422" spans="2:34" x14ac:dyDescent="0.3">
      <c r="B5422" s="127" t="str">
        <f t="shared" si="603"/>
        <v/>
      </c>
      <c r="C5422" s="127" t="str">
        <f t="shared" si="604"/>
        <v/>
      </c>
      <c r="E5422" s="159"/>
      <c r="F5422" s="148" t="str">
        <f>IFERROR(VLOOKUP(CONCATENATE(G5422,E5422),LOTES!$A$6:$D$1002,4,0),"")</f>
        <v/>
      </c>
      <c r="H5422" s="136" t="str">
        <f>IFERROR(VLOOKUP(CONCATENATE(G5422,E5422),LOTES!$A$6:$F$1000,6,0),"")</f>
        <v/>
      </c>
      <c r="I5422" s="132" t="str">
        <f t="shared" si="607"/>
        <v/>
      </c>
      <c r="R5422" s="132" t="str">
        <f>IFERROR(VLOOKUP(Q5422,PROVEEDORES!$A$2:$B$100,2,0),"")</f>
        <v/>
      </c>
      <c r="U5422" s="127" t="str">
        <f>IFERROR(VLOOKUP(V5422,TRANSPORTE!$A$4:$B$99,2,0),"")</f>
        <v/>
      </c>
      <c r="Y5422" s="127" t="str">
        <f>IFERROR(VLOOKUP(V5422,TRANSPORTE!$A$4:$C$99,3,0),"")</f>
        <v/>
      </c>
      <c r="Z5422" s="127" t="str">
        <f>IFERROR(VLOOKUP(V5422,TRANSPORTE!$A$4:$D$99,4,0),"")</f>
        <v/>
      </c>
      <c r="AA5422" s="127" t="str">
        <f>IFERROR(VLOOKUP(V5422,TRANSPORTE!$A$4:$E$99,5,0),"")</f>
        <v/>
      </c>
      <c r="AB5422" s="127" t="str">
        <f t="shared" si="609"/>
        <v/>
      </c>
      <c r="AC5422" s="127" t="str">
        <f t="shared" si="608"/>
        <v/>
      </c>
      <c r="AE5422" s="132" t="str">
        <f t="shared" si="606"/>
        <v/>
      </c>
      <c r="AH5422" s="127" t="str">
        <f t="shared" si="605"/>
        <v/>
      </c>
    </row>
    <row r="5423" spans="2:34" x14ac:dyDescent="0.3">
      <c r="B5423" s="127" t="str">
        <f t="shared" si="603"/>
        <v/>
      </c>
      <c r="C5423" s="127" t="str">
        <f t="shared" si="604"/>
        <v/>
      </c>
      <c r="E5423" s="159"/>
      <c r="F5423" s="148" t="str">
        <f>IFERROR(VLOOKUP(CONCATENATE(G5423,E5423),LOTES!$A$6:$D$1002,4,0),"")</f>
        <v/>
      </c>
      <c r="H5423" s="136" t="str">
        <f>IFERROR(VLOOKUP(CONCATENATE(G5423,E5423),LOTES!$A$6:$F$1000,6,0),"")</f>
        <v/>
      </c>
      <c r="I5423" s="132" t="str">
        <f t="shared" si="607"/>
        <v/>
      </c>
      <c r="R5423" s="132" t="str">
        <f>IFERROR(VLOOKUP(Q5423,PROVEEDORES!$A$2:$B$100,2,0),"")</f>
        <v/>
      </c>
      <c r="U5423" s="127" t="str">
        <f>IFERROR(VLOOKUP(V5423,TRANSPORTE!$A$4:$B$99,2,0),"")</f>
        <v/>
      </c>
      <c r="Y5423" s="127" t="str">
        <f>IFERROR(VLOOKUP(V5423,TRANSPORTE!$A$4:$C$99,3,0),"")</f>
        <v/>
      </c>
      <c r="Z5423" s="127" t="str">
        <f>IFERROR(VLOOKUP(V5423,TRANSPORTE!$A$4:$D$99,4,0),"")</f>
        <v/>
      </c>
      <c r="AA5423" s="127" t="str">
        <f>IFERROR(VLOOKUP(V5423,TRANSPORTE!$A$4:$E$99,5,0),"")</f>
        <v/>
      </c>
      <c r="AB5423" s="127" t="str">
        <f t="shared" si="609"/>
        <v/>
      </c>
      <c r="AC5423" s="127" t="str">
        <f t="shared" si="608"/>
        <v/>
      </c>
      <c r="AE5423" s="132" t="str">
        <f t="shared" si="606"/>
        <v/>
      </c>
      <c r="AH5423" s="127" t="str">
        <f t="shared" si="605"/>
        <v/>
      </c>
    </row>
    <row r="5424" spans="2:34" x14ac:dyDescent="0.3">
      <c r="B5424" s="127" t="str">
        <f t="shared" si="603"/>
        <v/>
      </c>
      <c r="C5424" s="127" t="str">
        <f t="shared" si="604"/>
        <v/>
      </c>
      <c r="E5424" s="159"/>
      <c r="F5424" s="148" t="str">
        <f>IFERROR(VLOOKUP(CONCATENATE(G5424,E5424),LOTES!$A$6:$D$1002,4,0),"")</f>
        <v/>
      </c>
      <c r="H5424" s="136" t="str">
        <f>IFERROR(VLOOKUP(CONCATENATE(G5424,E5424),LOTES!$A$6:$F$1000,6,0),"")</f>
        <v/>
      </c>
      <c r="I5424" s="132" t="str">
        <f t="shared" si="607"/>
        <v/>
      </c>
      <c r="R5424" s="132" t="str">
        <f>IFERROR(VLOOKUP(Q5424,PROVEEDORES!$A$2:$B$100,2,0),"")</f>
        <v/>
      </c>
      <c r="U5424" s="127" t="str">
        <f>IFERROR(VLOOKUP(V5424,TRANSPORTE!$A$4:$B$99,2,0),"")</f>
        <v/>
      </c>
      <c r="Y5424" s="127" t="str">
        <f>IFERROR(VLOOKUP(V5424,TRANSPORTE!$A$4:$C$99,3,0),"")</f>
        <v/>
      </c>
      <c r="Z5424" s="127" t="str">
        <f>IFERROR(VLOOKUP(V5424,TRANSPORTE!$A$4:$D$99,4,0),"")</f>
        <v/>
      </c>
      <c r="AA5424" s="127" t="str">
        <f>IFERROR(VLOOKUP(V5424,TRANSPORTE!$A$4:$E$99,5,0),"")</f>
        <v/>
      </c>
      <c r="AB5424" s="127" t="str">
        <f t="shared" si="609"/>
        <v/>
      </c>
      <c r="AC5424" s="127" t="str">
        <f t="shared" si="608"/>
        <v/>
      </c>
      <c r="AE5424" s="132" t="str">
        <f t="shared" si="606"/>
        <v/>
      </c>
      <c r="AH5424" s="127" t="str">
        <f t="shared" si="605"/>
        <v/>
      </c>
    </row>
    <row r="5425" spans="2:34" x14ac:dyDescent="0.3">
      <c r="B5425" s="127" t="str">
        <f t="shared" si="603"/>
        <v/>
      </c>
      <c r="C5425" s="127" t="str">
        <f t="shared" si="604"/>
        <v/>
      </c>
      <c r="E5425" s="159"/>
      <c r="F5425" s="148" t="str">
        <f>IFERROR(VLOOKUP(CONCATENATE(G5425,E5425),LOTES!$A$6:$D$1002,4,0),"")</f>
        <v/>
      </c>
      <c r="H5425" s="136" t="str">
        <f>IFERROR(VLOOKUP(CONCATENATE(G5425,E5425),LOTES!$A$6:$F$1000,6,0),"")</f>
        <v/>
      </c>
      <c r="I5425" s="132" t="str">
        <f t="shared" si="607"/>
        <v/>
      </c>
      <c r="R5425" s="132" t="str">
        <f>IFERROR(VLOOKUP(Q5425,PROVEEDORES!$A$2:$B$100,2,0),"")</f>
        <v/>
      </c>
      <c r="U5425" s="127" t="str">
        <f>IFERROR(VLOOKUP(V5425,TRANSPORTE!$A$4:$B$99,2,0),"")</f>
        <v/>
      </c>
      <c r="Y5425" s="127" t="str">
        <f>IFERROR(VLOOKUP(V5425,TRANSPORTE!$A$4:$C$99,3,0),"")</f>
        <v/>
      </c>
      <c r="Z5425" s="127" t="str">
        <f>IFERROR(VLOOKUP(V5425,TRANSPORTE!$A$4:$D$99,4,0),"")</f>
        <v/>
      </c>
      <c r="AA5425" s="127" t="str">
        <f>IFERROR(VLOOKUP(V5425,TRANSPORTE!$A$4:$E$99,5,0),"")</f>
        <v/>
      </c>
      <c r="AB5425" s="127" t="str">
        <f t="shared" si="609"/>
        <v/>
      </c>
      <c r="AC5425" s="127" t="str">
        <f t="shared" si="608"/>
        <v/>
      </c>
      <c r="AE5425" s="132" t="str">
        <f t="shared" si="606"/>
        <v/>
      </c>
      <c r="AH5425" s="127" t="str">
        <f t="shared" si="605"/>
        <v/>
      </c>
    </row>
    <row r="5426" spans="2:34" x14ac:dyDescent="0.3">
      <c r="B5426" s="127" t="str">
        <f t="shared" si="603"/>
        <v/>
      </c>
      <c r="C5426" s="127" t="str">
        <f t="shared" si="604"/>
        <v/>
      </c>
      <c r="E5426" s="159"/>
      <c r="F5426" s="148" t="str">
        <f>IFERROR(VLOOKUP(CONCATENATE(G5426,E5426),LOTES!$A$6:$D$1002,4,0),"")</f>
        <v/>
      </c>
      <c r="H5426" s="136" t="str">
        <f>IFERROR(VLOOKUP(CONCATENATE(G5426,E5426),LOTES!$A$6:$F$1000,6,0),"")</f>
        <v/>
      </c>
      <c r="I5426" s="132" t="str">
        <f t="shared" si="607"/>
        <v/>
      </c>
      <c r="R5426" s="132" t="str">
        <f>IFERROR(VLOOKUP(Q5426,PROVEEDORES!$A$2:$B$100,2,0),"")</f>
        <v/>
      </c>
      <c r="U5426" s="127" t="str">
        <f>IFERROR(VLOOKUP(V5426,TRANSPORTE!$A$4:$B$99,2,0),"")</f>
        <v/>
      </c>
      <c r="Y5426" s="127" t="str">
        <f>IFERROR(VLOOKUP(V5426,TRANSPORTE!$A$4:$C$99,3,0),"")</f>
        <v/>
      </c>
      <c r="Z5426" s="127" t="str">
        <f>IFERROR(VLOOKUP(V5426,TRANSPORTE!$A$4:$D$99,4,0),"")</f>
        <v/>
      </c>
      <c r="AA5426" s="127" t="str">
        <f>IFERROR(VLOOKUP(V5426,TRANSPORTE!$A$4:$E$99,5,0),"")</f>
        <v/>
      </c>
      <c r="AB5426" s="127" t="str">
        <f t="shared" si="609"/>
        <v/>
      </c>
      <c r="AC5426" s="127" t="str">
        <f t="shared" si="608"/>
        <v/>
      </c>
      <c r="AE5426" s="132" t="str">
        <f t="shared" si="606"/>
        <v/>
      </c>
      <c r="AH5426" s="127" t="str">
        <f t="shared" si="605"/>
        <v/>
      </c>
    </row>
    <row r="5427" spans="2:34" x14ac:dyDescent="0.3">
      <c r="B5427" s="127" t="str">
        <f t="shared" si="603"/>
        <v/>
      </c>
      <c r="C5427" s="127" t="str">
        <f t="shared" si="604"/>
        <v/>
      </c>
      <c r="E5427" s="159"/>
      <c r="F5427" s="148" t="str">
        <f>IFERROR(VLOOKUP(CONCATENATE(G5427,E5427),LOTES!$A$6:$D$1002,4,0),"")</f>
        <v/>
      </c>
      <c r="H5427" s="136" t="str">
        <f>IFERROR(VLOOKUP(CONCATENATE(G5427,E5427),LOTES!$A$6:$F$1000,6,0),"")</f>
        <v/>
      </c>
      <c r="I5427" s="132" t="str">
        <f t="shared" si="607"/>
        <v/>
      </c>
      <c r="R5427" s="132" t="str">
        <f>IFERROR(VLOOKUP(Q5427,PROVEEDORES!$A$2:$B$100,2,0),"")</f>
        <v/>
      </c>
      <c r="U5427" s="127" t="str">
        <f>IFERROR(VLOOKUP(V5427,TRANSPORTE!$A$4:$B$99,2,0),"")</f>
        <v/>
      </c>
      <c r="Y5427" s="127" t="str">
        <f>IFERROR(VLOOKUP(V5427,TRANSPORTE!$A$4:$C$99,3,0),"")</f>
        <v/>
      </c>
      <c r="Z5427" s="127" t="str">
        <f>IFERROR(VLOOKUP(V5427,TRANSPORTE!$A$4:$D$99,4,0),"")</f>
        <v/>
      </c>
      <c r="AA5427" s="127" t="str">
        <f>IFERROR(VLOOKUP(V5427,TRANSPORTE!$A$4:$E$99,5,0),"")</f>
        <v/>
      </c>
      <c r="AB5427" s="127" t="str">
        <f t="shared" si="609"/>
        <v/>
      </c>
      <c r="AC5427" s="127" t="str">
        <f t="shared" si="608"/>
        <v/>
      </c>
      <c r="AE5427" s="132" t="str">
        <f t="shared" si="606"/>
        <v/>
      </c>
      <c r="AH5427" s="127" t="str">
        <f t="shared" si="605"/>
        <v/>
      </c>
    </row>
    <row r="5428" spans="2:34" x14ac:dyDescent="0.3">
      <c r="B5428" s="127" t="str">
        <f t="shared" si="603"/>
        <v/>
      </c>
      <c r="C5428" s="127" t="str">
        <f t="shared" si="604"/>
        <v/>
      </c>
      <c r="E5428" s="159"/>
      <c r="F5428" s="148" t="str">
        <f>IFERROR(VLOOKUP(CONCATENATE(G5428,E5428),LOTES!$A$6:$D$1002,4,0),"")</f>
        <v/>
      </c>
      <c r="H5428" s="136" t="str">
        <f>IFERROR(VLOOKUP(CONCATENATE(G5428,E5428),LOTES!$A$6:$F$1000,6,0),"")</f>
        <v/>
      </c>
      <c r="I5428" s="132" t="str">
        <f t="shared" si="607"/>
        <v/>
      </c>
      <c r="R5428" s="132" t="str">
        <f>IFERROR(VLOOKUP(Q5428,PROVEEDORES!$A$2:$B$100,2,0),"")</f>
        <v/>
      </c>
      <c r="U5428" s="127" t="str">
        <f>IFERROR(VLOOKUP(V5428,TRANSPORTE!$A$4:$B$99,2,0),"")</f>
        <v/>
      </c>
      <c r="Y5428" s="127" t="str">
        <f>IFERROR(VLOOKUP(V5428,TRANSPORTE!$A$4:$C$99,3,0),"")</f>
        <v/>
      </c>
      <c r="Z5428" s="127" t="str">
        <f>IFERROR(VLOOKUP(V5428,TRANSPORTE!$A$4:$D$99,4,0),"")</f>
        <v/>
      </c>
      <c r="AA5428" s="127" t="str">
        <f>IFERROR(VLOOKUP(V5428,TRANSPORTE!$A$4:$E$99,5,0),"")</f>
        <v/>
      </c>
      <c r="AB5428" s="127" t="str">
        <f t="shared" si="609"/>
        <v/>
      </c>
      <c r="AC5428" s="127" t="str">
        <f t="shared" si="608"/>
        <v/>
      </c>
      <c r="AE5428" s="132" t="str">
        <f t="shared" si="606"/>
        <v/>
      </c>
      <c r="AH5428" s="127" t="str">
        <f t="shared" si="605"/>
        <v/>
      </c>
    </row>
    <row r="5429" spans="2:34" x14ac:dyDescent="0.3">
      <c r="B5429" s="127" t="str">
        <f t="shared" si="603"/>
        <v/>
      </c>
      <c r="C5429" s="127" t="str">
        <f t="shared" si="604"/>
        <v/>
      </c>
      <c r="E5429" s="159"/>
      <c r="F5429" s="148" t="str">
        <f>IFERROR(VLOOKUP(CONCATENATE(G5429,E5429),LOTES!$A$6:$D$1002,4,0),"")</f>
        <v/>
      </c>
      <c r="H5429" s="136" t="str">
        <f>IFERROR(VLOOKUP(CONCATENATE(G5429,E5429),LOTES!$A$6:$F$1000,6,0),"")</f>
        <v/>
      </c>
      <c r="I5429" s="132" t="str">
        <f t="shared" si="607"/>
        <v/>
      </c>
      <c r="R5429" s="132" t="str">
        <f>IFERROR(VLOOKUP(Q5429,PROVEEDORES!$A$2:$B$100,2,0),"")</f>
        <v/>
      </c>
      <c r="U5429" s="127" t="str">
        <f>IFERROR(VLOOKUP(V5429,TRANSPORTE!$A$4:$B$99,2,0),"")</f>
        <v/>
      </c>
      <c r="Y5429" s="127" t="str">
        <f>IFERROR(VLOOKUP(V5429,TRANSPORTE!$A$4:$C$99,3,0),"")</f>
        <v/>
      </c>
      <c r="Z5429" s="127" t="str">
        <f>IFERROR(VLOOKUP(V5429,TRANSPORTE!$A$4:$D$99,4,0),"")</f>
        <v/>
      </c>
      <c r="AA5429" s="127" t="str">
        <f>IFERROR(VLOOKUP(V5429,TRANSPORTE!$A$4:$E$99,5,0),"")</f>
        <v/>
      </c>
      <c r="AB5429" s="127" t="str">
        <f t="shared" si="609"/>
        <v/>
      </c>
      <c r="AC5429" s="127" t="str">
        <f t="shared" si="608"/>
        <v/>
      </c>
      <c r="AE5429" s="132" t="str">
        <f t="shared" si="606"/>
        <v/>
      </c>
      <c r="AH5429" s="127" t="str">
        <f t="shared" si="605"/>
        <v/>
      </c>
    </row>
    <row r="5430" spans="2:34" x14ac:dyDescent="0.3">
      <c r="B5430" s="127" t="str">
        <f t="shared" si="603"/>
        <v/>
      </c>
      <c r="C5430" s="127" t="str">
        <f t="shared" si="604"/>
        <v/>
      </c>
      <c r="E5430" s="159"/>
      <c r="F5430" s="148" t="str">
        <f>IFERROR(VLOOKUP(CONCATENATE(G5430,E5430),LOTES!$A$6:$D$1002,4,0),"")</f>
        <v/>
      </c>
      <c r="H5430" s="136" t="str">
        <f>IFERROR(VLOOKUP(CONCATENATE(G5430,E5430),LOTES!$A$6:$F$1000,6,0),"")</f>
        <v/>
      </c>
      <c r="I5430" s="132" t="str">
        <f t="shared" si="607"/>
        <v/>
      </c>
      <c r="R5430" s="132" t="str">
        <f>IFERROR(VLOOKUP(Q5430,PROVEEDORES!$A$2:$B$100,2,0),"")</f>
        <v/>
      </c>
      <c r="U5430" s="127" t="str">
        <f>IFERROR(VLOOKUP(V5430,TRANSPORTE!$A$4:$B$99,2,0),"")</f>
        <v/>
      </c>
      <c r="Y5430" s="127" t="str">
        <f>IFERROR(VLOOKUP(V5430,TRANSPORTE!$A$4:$C$99,3,0),"")</f>
        <v/>
      </c>
      <c r="Z5430" s="127" t="str">
        <f>IFERROR(VLOOKUP(V5430,TRANSPORTE!$A$4:$D$99,4,0),"")</f>
        <v/>
      </c>
      <c r="AA5430" s="127" t="str">
        <f>IFERROR(VLOOKUP(V5430,TRANSPORTE!$A$4:$E$99,5,0),"")</f>
        <v/>
      </c>
      <c r="AB5430" s="127" t="str">
        <f t="shared" si="609"/>
        <v/>
      </c>
      <c r="AC5430" s="127" t="str">
        <f t="shared" si="608"/>
        <v/>
      </c>
      <c r="AE5430" s="132" t="str">
        <f t="shared" si="606"/>
        <v/>
      </c>
      <c r="AH5430" s="127" t="str">
        <f t="shared" si="605"/>
        <v/>
      </c>
    </row>
    <row r="5431" spans="2:34" x14ac:dyDescent="0.3">
      <c r="B5431" s="127" t="str">
        <f t="shared" si="603"/>
        <v/>
      </c>
      <c r="C5431" s="127" t="str">
        <f t="shared" si="604"/>
        <v/>
      </c>
      <c r="E5431" s="159"/>
      <c r="F5431" s="148" t="str">
        <f>IFERROR(VLOOKUP(CONCATENATE(G5431,E5431),LOTES!$A$6:$D$1002,4,0),"")</f>
        <v/>
      </c>
      <c r="H5431" s="136" t="str">
        <f>IFERROR(VLOOKUP(CONCATENATE(G5431,E5431),LOTES!$A$6:$F$1000,6,0),"")</f>
        <v/>
      </c>
      <c r="I5431" s="132" t="str">
        <f t="shared" si="607"/>
        <v/>
      </c>
      <c r="R5431" s="132" t="str">
        <f>IFERROR(VLOOKUP(Q5431,PROVEEDORES!$A$2:$B$100,2,0),"")</f>
        <v/>
      </c>
      <c r="U5431" s="127" t="str">
        <f>IFERROR(VLOOKUP(V5431,TRANSPORTE!$A$4:$B$99,2,0),"")</f>
        <v/>
      </c>
      <c r="Y5431" s="127" t="str">
        <f>IFERROR(VLOOKUP(V5431,TRANSPORTE!$A$4:$C$99,3,0),"")</f>
        <v/>
      </c>
      <c r="Z5431" s="127" t="str">
        <f>IFERROR(VLOOKUP(V5431,TRANSPORTE!$A$4:$D$99,4,0),"")</f>
        <v/>
      </c>
      <c r="AA5431" s="127" t="str">
        <f>IFERROR(VLOOKUP(V5431,TRANSPORTE!$A$4:$E$99,5,0),"")</f>
        <v/>
      </c>
      <c r="AB5431" s="127" t="str">
        <f t="shared" si="609"/>
        <v/>
      </c>
      <c r="AC5431" s="127" t="str">
        <f t="shared" si="608"/>
        <v/>
      </c>
      <c r="AE5431" s="132" t="str">
        <f t="shared" si="606"/>
        <v/>
      </c>
      <c r="AH5431" s="127" t="str">
        <f t="shared" si="605"/>
        <v/>
      </c>
    </row>
    <row r="5432" spans="2:34" x14ac:dyDescent="0.3">
      <c r="B5432" s="127" t="str">
        <f t="shared" si="603"/>
        <v/>
      </c>
      <c r="C5432" s="127" t="str">
        <f t="shared" si="604"/>
        <v/>
      </c>
      <c r="E5432" s="159"/>
      <c r="F5432" s="148" t="str">
        <f>IFERROR(VLOOKUP(CONCATENATE(G5432,E5432),LOTES!$A$6:$D$1002,4,0),"")</f>
        <v/>
      </c>
      <c r="H5432" s="136" t="str">
        <f>IFERROR(VLOOKUP(CONCATENATE(G5432,E5432),LOTES!$A$6:$F$1000,6,0),"")</f>
        <v/>
      </c>
      <c r="I5432" s="132" t="str">
        <f t="shared" si="607"/>
        <v/>
      </c>
      <c r="R5432" s="132" t="str">
        <f>IFERROR(VLOOKUP(Q5432,PROVEEDORES!$A$2:$B$100,2,0),"")</f>
        <v/>
      </c>
      <c r="U5432" s="127" t="str">
        <f>IFERROR(VLOOKUP(V5432,TRANSPORTE!$A$4:$B$99,2,0),"")</f>
        <v/>
      </c>
      <c r="Y5432" s="127" t="str">
        <f>IFERROR(VLOOKUP(V5432,TRANSPORTE!$A$4:$C$99,3,0),"")</f>
        <v/>
      </c>
      <c r="Z5432" s="127" t="str">
        <f>IFERROR(VLOOKUP(V5432,TRANSPORTE!$A$4:$D$99,4,0),"")</f>
        <v/>
      </c>
      <c r="AA5432" s="127" t="str">
        <f>IFERROR(VLOOKUP(V5432,TRANSPORTE!$A$4:$E$99,5,0),"")</f>
        <v/>
      </c>
      <c r="AB5432" s="127" t="str">
        <f t="shared" si="609"/>
        <v/>
      </c>
      <c r="AC5432" s="127" t="str">
        <f t="shared" si="608"/>
        <v/>
      </c>
      <c r="AE5432" s="132" t="str">
        <f t="shared" si="606"/>
        <v/>
      </c>
      <c r="AH5432" s="127" t="str">
        <f t="shared" si="605"/>
        <v/>
      </c>
    </row>
    <row r="5433" spans="2:34" x14ac:dyDescent="0.3">
      <c r="B5433" s="127" t="str">
        <f t="shared" si="603"/>
        <v/>
      </c>
      <c r="C5433" s="127" t="str">
        <f t="shared" si="604"/>
        <v/>
      </c>
      <c r="E5433" s="159"/>
      <c r="F5433" s="148" t="str">
        <f>IFERROR(VLOOKUP(CONCATENATE(G5433,E5433),LOTES!$A$6:$D$1002,4,0),"")</f>
        <v/>
      </c>
      <c r="H5433" s="136" t="str">
        <f>IFERROR(VLOOKUP(CONCATENATE(G5433,E5433),LOTES!$A$6:$F$1000,6,0),"")</f>
        <v/>
      </c>
      <c r="I5433" s="132" t="str">
        <f t="shared" si="607"/>
        <v/>
      </c>
      <c r="R5433" s="132" t="str">
        <f>IFERROR(VLOOKUP(Q5433,PROVEEDORES!$A$2:$B$100,2,0),"")</f>
        <v/>
      </c>
      <c r="U5433" s="127" t="str">
        <f>IFERROR(VLOOKUP(V5433,TRANSPORTE!$A$4:$B$99,2,0),"")</f>
        <v/>
      </c>
      <c r="Y5433" s="127" t="str">
        <f>IFERROR(VLOOKUP(V5433,TRANSPORTE!$A$4:$C$99,3,0),"")</f>
        <v/>
      </c>
      <c r="Z5433" s="127" t="str">
        <f>IFERROR(VLOOKUP(V5433,TRANSPORTE!$A$4:$D$99,4,0),"")</f>
        <v/>
      </c>
      <c r="AA5433" s="127" t="str">
        <f>IFERROR(VLOOKUP(V5433,TRANSPORTE!$A$4:$E$99,5,0),"")</f>
        <v/>
      </c>
      <c r="AB5433" s="127" t="str">
        <f t="shared" si="609"/>
        <v/>
      </c>
      <c r="AC5433" s="127" t="str">
        <f t="shared" si="608"/>
        <v/>
      </c>
      <c r="AE5433" s="132" t="str">
        <f t="shared" si="606"/>
        <v/>
      </c>
      <c r="AH5433" s="127" t="str">
        <f t="shared" si="605"/>
        <v/>
      </c>
    </row>
    <row r="5434" spans="2:34" x14ac:dyDescent="0.3">
      <c r="B5434" s="127" t="str">
        <f t="shared" si="603"/>
        <v/>
      </c>
      <c r="C5434" s="127" t="str">
        <f t="shared" si="604"/>
        <v/>
      </c>
      <c r="E5434" s="159"/>
      <c r="F5434" s="148" t="str">
        <f>IFERROR(VLOOKUP(CONCATENATE(G5434,E5434),LOTES!$A$6:$D$1002,4,0),"")</f>
        <v/>
      </c>
      <c r="H5434" s="136" t="str">
        <f>IFERROR(VLOOKUP(CONCATENATE(G5434,E5434),LOTES!$A$6:$F$1000,6,0),"")</f>
        <v/>
      </c>
      <c r="I5434" s="132" t="str">
        <f t="shared" si="607"/>
        <v/>
      </c>
      <c r="R5434" s="132" t="str">
        <f>IFERROR(VLOOKUP(Q5434,PROVEEDORES!$A$2:$B$100,2,0),"")</f>
        <v/>
      </c>
      <c r="U5434" s="127" t="str">
        <f>IFERROR(VLOOKUP(V5434,TRANSPORTE!$A$4:$B$99,2,0),"")</f>
        <v/>
      </c>
      <c r="Y5434" s="127" t="str">
        <f>IFERROR(VLOOKUP(V5434,TRANSPORTE!$A$4:$C$99,3,0),"")</f>
        <v/>
      </c>
      <c r="Z5434" s="127" t="str">
        <f>IFERROR(VLOOKUP(V5434,TRANSPORTE!$A$4:$D$99,4,0),"")</f>
        <v/>
      </c>
      <c r="AA5434" s="127" t="str">
        <f>IFERROR(VLOOKUP(V5434,TRANSPORTE!$A$4:$E$99,5,0),"")</f>
        <v/>
      </c>
      <c r="AB5434" s="127" t="str">
        <f t="shared" si="609"/>
        <v/>
      </c>
      <c r="AC5434" s="127" t="str">
        <f t="shared" si="608"/>
        <v/>
      </c>
      <c r="AE5434" s="132" t="str">
        <f t="shared" si="606"/>
        <v/>
      </c>
      <c r="AH5434" s="127" t="str">
        <f t="shared" si="605"/>
        <v/>
      </c>
    </row>
    <row r="5435" spans="2:34" x14ac:dyDescent="0.3">
      <c r="B5435" s="127" t="str">
        <f t="shared" si="603"/>
        <v/>
      </c>
      <c r="C5435" s="127" t="str">
        <f t="shared" si="604"/>
        <v/>
      </c>
      <c r="E5435" s="159"/>
      <c r="F5435" s="148" t="str">
        <f>IFERROR(VLOOKUP(CONCATENATE(G5435,E5435),LOTES!$A$6:$D$1002,4,0),"")</f>
        <v/>
      </c>
      <c r="H5435" s="136" t="str">
        <f>IFERROR(VLOOKUP(CONCATENATE(G5435,E5435),LOTES!$A$6:$F$1000,6,0),"")</f>
        <v/>
      </c>
      <c r="I5435" s="132" t="str">
        <f t="shared" si="607"/>
        <v/>
      </c>
      <c r="R5435" s="132" t="str">
        <f>IFERROR(VLOOKUP(Q5435,PROVEEDORES!$A$2:$B$100,2,0),"")</f>
        <v/>
      </c>
      <c r="U5435" s="127" t="str">
        <f>IFERROR(VLOOKUP(V5435,TRANSPORTE!$A$4:$B$99,2,0),"")</f>
        <v/>
      </c>
      <c r="Y5435" s="127" t="str">
        <f>IFERROR(VLOOKUP(V5435,TRANSPORTE!$A$4:$C$99,3,0),"")</f>
        <v/>
      </c>
      <c r="Z5435" s="127" t="str">
        <f>IFERROR(VLOOKUP(V5435,TRANSPORTE!$A$4:$D$99,4,0),"")</f>
        <v/>
      </c>
      <c r="AA5435" s="127" t="str">
        <f>IFERROR(VLOOKUP(V5435,TRANSPORTE!$A$4:$E$99,5,0),"")</f>
        <v/>
      </c>
      <c r="AB5435" s="127" t="str">
        <f t="shared" si="609"/>
        <v/>
      </c>
      <c r="AC5435" s="127" t="str">
        <f t="shared" si="608"/>
        <v/>
      </c>
      <c r="AE5435" s="132" t="str">
        <f t="shared" si="606"/>
        <v/>
      </c>
      <c r="AH5435" s="127" t="str">
        <f t="shared" si="605"/>
        <v/>
      </c>
    </row>
    <row r="5436" spans="2:34" x14ac:dyDescent="0.3">
      <c r="B5436" s="127" t="str">
        <f t="shared" si="603"/>
        <v/>
      </c>
      <c r="C5436" s="127" t="str">
        <f t="shared" si="604"/>
        <v/>
      </c>
      <c r="E5436" s="159"/>
      <c r="F5436" s="148" t="str">
        <f>IFERROR(VLOOKUP(CONCATENATE(G5436,E5436),LOTES!$A$6:$D$1002,4,0),"")</f>
        <v/>
      </c>
      <c r="H5436" s="136" t="str">
        <f>IFERROR(VLOOKUP(CONCATENATE(G5436,E5436),LOTES!$A$6:$F$1000,6,0),"")</f>
        <v/>
      </c>
      <c r="I5436" s="132" t="str">
        <f t="shared" si="607"/>
        <v/>
      </c>
      <c r="R5436" s="132" t="str">
        <f>IFERROR(VLOOKUP(Q5436,PROVEEDORES!$A$2:$B$100,2,0),"")</f>
        <v/>
      </c>
      <c r="U5436" s="127" t="str">
        <f>IFERROR(VLOOKUP(V5436,TRANSPORTE!$A$4:$B$99,2,0),"")</f>
        <v/>
      </c>
      <c r="Y5436" s="127" t="str">
        <f>IFERROR(VLOOKUP(V5436,TRANSPORTE!$A$4:$C$99,3,0),"")</f>
        <v/>
      </c>
      <c r="Z5436" s="127" t="str">
        <f>IFERROR(VLOOKUP(V5436,TRANSPORTE!$A$4:$D$99,4,0),"")</f>
        <v/>
      </c>
      <c r="AA5436" s="127" t="str">
        <f>IFERROR(VLOOKUP(V5436,TRANSPORTE!$A$4:$E$99,5,0),"")</f>
        <v/>
      </c>
      <c r="AB5436" s="127" t="str">
        <f t="shared" si="609"/>
        <v/>
      </c>
      <c r="AC5436" s="127" t="str">
        <f t="shared" si="608"/>
        <v/>
      </c>
      <c r="AE5436" s="132" t="str">
        <f t="shared" si="606"/>
        <v/>
      </c>
      <c r="AH5436" s="127" t="str">
        <f t="shared" si="605"/>
        <v/>
      </c>
    </row>
    <row r="5437" spans="2:34" x14ac:dyDescent="0.3">
      <c r="B5437" s="127" t="str">
        <f t="shared" si="603"/>
        <v/>
      </c>
      <c r="C5437" s="127" t="str">
        <f t="shared" si="604"/>
        <v/>
      </c>
      <c r="E5437" s="159"/>
      <c r="F5437" s="148" t="str">
        <f>IFERROR(VLOOKUP(CONCATENATE(G5437,E5437),LOTES!$A$6:$D$1002,4,0),"")</f>
        <v/>
      </c>
      <c r="H5437" s="136" t="str">
        <f>IFERROR(VLOOKUP(CONCATENATE(G5437,E5437),LOTES!$A$6:$F$1000,6,0),"")</f>
        <v/>
      </c>
      <c r="I5437" s="132" t="str">
        <f t="shared" si="607"/>
        <v/>
      </c>
      <c r="R5437" s="132" t="str">
        <f>IFERROR(VLOOKUP(Q5437,PROVEEDORES!$A$2:$B$100,2,0),"")</f>
        <v/>
      </c>
      <c r="U5437" s="127" t="str">
        <f>IFERROR(VLOOKUP(V5437,TRANSPORTE!$A$4:$B$99,2,0),"")</f>
        <v/>
      </c>
      <c r="Y5437" s="127" t="str">
        <f>IFERROR(VLOOKUP(V5437,TRANSPORTE!$A$4:$C$99,3,0),"")</f>
        <v/>
      </c>
      <c r="Z5437" s="127" t="str">
        <f>IFERROR(VLOOKUP(V5437,TRANSPORTE!$A$4:$D$99,4,0),"")</f>
        <v/>
      </c>
      <c r="AA5437" s="127" t="str">
        <f>IFERROR(VLOOKUP(V5437,TRANSPORTE!$A$4:$E$99,5,0),"")</f>
        <v/>
      </c>
      <c r="AB5437" s="127" t="str">
        <f t="shared" si="609"/>
        <v/>
      </c>
      <c r="AC5437" s="127" t="str">
        <f t="shared" si="608"/>
        <v/>
      </c>
      <c r="AE5437" s="132" t="str">
        <f t="shared" si="606"/>
        <v/>
      </c>
      <c r="AH5437" s="127" t="str">
        <f t="shared" si="605"/>
        <v/>
      </c>
    </row>
    <row r="5438" spans="2:34" x14ac:dyDescent="0.3">
      <c r="B5438" s="127" t="str">
        <f t="shared" si="603"/>
        <v/>
      </c>
      <c r="C5438" s="127" t="str">
        <f t="shared" si="604"/>
        <v/>
      </c>
      <c r="E5438" s="159"/>
      <c r="F5438" s="148" t="str">
        <f>IFERROR(VLOOKUP(CONCATENATE(G5438,E5438),LOTES!$A$6:$D$1002,4,0),"")</f>
        <v/>
      </c>
      <c r="H5438" s="136" t="str">
        <f>IFERROR(VLOOKUP(CONCATENATE(G5438,E5438),LOTES!$A$6:$F$1000,6,0),"")</f>
        <v/>
      </c>
      <c r="I5438" s="132" t="str">
        <f t="shared" si="607"/>
        <v/>
      </c>
      <c r="R5438" s="132" t="str">
        <f>IFERROR(VLOOKUP(Q5438,PROVEEDORES!$A$2:$B$100,2,0),"")</f>
        <v/>
      </c>
      <c r="U5438" s="127" t="str">
        <f>IFERROR(VLOOKUP(V5438,TRANSPORTE!$A$4:$B$99,2,0),"")</f>
        <v/>
      </c>
      <c r="Y5438" s="127" t="str">
        <f>IFERROR(VLOOKUP(V5438,TRANSPORTE!$A$4:$C$99,3,0),"")</f>
        <v/>
      </c>
      <c r="Z5438" s="127" t="str">
        <f>IFERROR(VLOOKUP(V5438,TRANSPORTE!$A$4:$D$99,4,0),"")</f>
        <v/>
      </c>
      <c r="AA5438" s="127" t="str">
        <f>IFERROR(VLOOKUP(V5438,TRANSPORTE!$A$4:$E$99,5,0),"")</f>
        <v/>
      </c>
      <c r="AB5438" s="127" t="str">
        <f t="shared" si="609"/>
        <v/>
      </c>
      <c r="AC5438" s="127" t="str">
        <f t="shared" si="608"/>
        <v/>
      </c>
      <c r="AE5438" s="132" t="str">
        <f t="shared" si="606"/>
        <v/>
      </c>
      <c r="AH5438" s="127" t="str">
        <f t="shared" si="605"/>
        <v/>
      </c>
    </row>
    <row r="5439" spans="2:34" x14ac:dyDescent="0.3">
      <c r="B5439" s="127" t="str">
        <f t="shared" ref="B5439:B5502" si="610">CONCATENATE(A5439,AB5439)</f>
        <v/>
      </c>
      <c r="C5439" s="127" t="str">
        <f t="shared" ref="C5439:C5502" si="611">CONCATENATE(N5439,I5439)</f>
        <v/>
      </c>
      <c r="E5439" s="159"/>
      <c r="F5439" s="148" t="str">
        <f>IFERROR(VLOOKUP(CONCATENATE(G5439,E5439),LOTES!$A$6:$D$1002,4,0),"")</f>
        <v/>
      </c>
      <c r="H5439" s="136" t="str">
        <f>IFERROR(VLOOKUP(CONCATENATE(G5439,E5439),LOTES!$A$6:$F$1000,6,0),"")</f>
        <v/>
      </c>
      <c r="I5439" s="132" t="str">
        <f t="shared" si="607"/>
        <v/>
      </c>
      <c r="R5439" s="132" t="str">
        <f>IFERROR(VLOOKUP(Q5439,PROVEEDORES!$A$2:$B$100,2,0),"")</f>
        <v/>
      </c>
      <c r="U5439" s="127" t="str">
        <f>IFERROR(VLOOKUP(V5439,TRANSPORTE!$A$4:$B$99,2,0),"")</f>
        <v/>
      </c>
      <c r="Y5439" s="127" t="str">
        <f>IFERROR(VLOOKUP(V5439,TRANSPORTE!$A$4:$C$99,3,0),"")</f>
        <v/>
      </c>
      <c r="Z5439" s="127" t="str">
        <f>IFERROR(VLOOKUP(V5439,TRANSPORTE!$A$4:$D$99,4,0),"")</f>
        <v/>
      </c>
      <c r="AA5439" s="127" t="str">
        <f>IFERROR(VLOOKUP(V5439,TRANSPORTE!$A$4:$E$99,5,0),"")</f>
        <v/>
      </c>
      <c r="AB5439" s="127" t="str">
        <f t="shared" si="609"/>
        <v/>
      </c>
      <c r="AC5439" s="127" t="str">
        <f t="shared" si="608"/>
        <v/>
      </c>
      <c r="AE5439" s="132" t="str">
        <f t="shared" si="606"/>
        <v/>
      </c>
      <c r="AH5439" s="127" t="str">
        <f t="shared" ref="AH5439:AH5502" si="612">CONCATENATE(N5439,F5439)</f>
        <v/>
      </c>
    </row>
    <row r="5440" spans="2:34" x14ac:dyDescent="0.3">
      <c r="B5440" s="127" t="str">
        <f t="shared" si="610"/>
        <v/>
      </c>
      <c r="C5440" s="127" t="str">
        <f t="shared" si="611"/>
        <v/>
      </c>
      <c r="E5440" s="159"/>
      <c r="F5440" s="148" t="str">
        <f>IFERROR(VLOOKUP(CONCATENATE(G5440,E5440),LOTES!$A$6:$D$1002,4,0),"")</f>
        <v/>
      </c>
      <c r="H5440" s="136" t="str">
        <f>IFERROR(VLOOKUP(CONCATENATE(G5440,E5440),LOTES!$A$6:$F$1000,6,0),"")</f>
        <v/>
      </c>
      <c r="I5440" s="132" t="str">
        <f t="shared" si="607"/>
        <v/>
      </c>
      <c r="R5440" s="132" t="str">
        <f>IFERROR(VLOOKUP(Q5440,PROVEEDORES!$A$2:$B$100,2,0),"")</f>
        <v/>
      </c>
      <c r="U5440" s="127" t="str">
        <f>IFERROR(VLOOKUP(V5440,TRANSPORTE!$A$4:$B$99,2,0),"")</f>
        <v/>
      </c>
      <c r="Y5440" s="127" t="str">
        <f>IFERROR(VLOOKUP(V5440,TRANSPORTE!$A$4:$C$99,3,0),"")</f>
        <v/>
      </c>
      <c r="Z5440" s="127" t="str">
        <f>IFERROR(VLOOKUP(V5440,TRANSPORTE!$A$4:$D$99,4,0),"")</f>
        <v/>
      </c>
      <c r="AA5440" s="127" t="str">
        <f>IFERROR(VLOOKUP(V5440,TRANSPORTE!$A$4:$E$99,5,0),"")</f>
        <v/>
      </c>
      <c r="AB5440" s="127" t="str">
        <f t="shared" si="609"/>
        <v/>
      </c>
      <c r="AC5440" s="127" t="str">
        <f t="shared" si="608"/>
        <v/>
      </c>
      <c r="AE5440" s="132" t="str">
        <f t="shared" si="606"/>
        <v/>
      </c>
      <c r="AH5440" s="127" t="str">
        <f t="shared" si="612"/>
        <v/>
      </c>
    </row>
    <row r="5441" spans="2:34" x14ac:dyDescent="0.3">
      <c r="B5441" s="127" t="str">
        <f t="shared" si="610"/>
        <v/>
      </c>
      <c r="C5441" s="127" t="str">
        <f t="shared" si="611"/>
        <v/>
      </c>
      <c r="E5441" s="159"/>
      <c r="F5441" s="148" t="str">
        <f>IFERROR(VLOOKUP(CONCATENATE(G5441,E5441),LOTES!$A$6:$D$1002,4,0),"")</f>
        <v/>
      </c>
      <c r="H5441" s="136" t="str">
        <f>IFERROR(VLOOKUP(CONCATENATE(G5441,E5441),LOTES!$A$6:$F$1000,6,0),"")</f>
        <v/>
      </c>
      <c r="I5441" s="132" t="str">
        <f t="shared" si="607"/>
        <v/>
      </c>
      <c r="R5441" s="132" t="str">
        <f>IFERROR(VLOOKUP(Q5441,PROVEEDORES!$A$2:$B$100,2,0),"")</f>
        <v/>
      </c>
      <c r="U5441" s="127" t="str">
        <f>IFERROR(VLOOKUP(V5441,TRANSPORTE!$A$4:$B$99,2,0),"")</f>
        <v/>
      </c>
      <c r="Y5441" s="127" t="str">
        <f>IFERROR(VLOOKUP(V5441,TRANSPORTE!$A$4:$C$99,3,0),"")</f>
        <v/>
      </c>
      <c r="Z5441" s="127" t="str">
        <f>IFERROR(VLOOKUP(V5441,TRANSPORTE!$A$4:$D$99,4,0),"")</f>
        <v/>
      </c>
      <c r="AA5441" s="127" t="str">
        <f>IFERROR(VLOOKUP(V5441,TRANSPORTE!$A$4:$E$99,5,0),"")</f>
        <v/>
      </c>
      <c r="AB5441" s="127" t="str">
        <f t="shared" si="609"/>
        <v/>
      </c>
      <c r="AC5441" s="127" t="str">
        <f t="shared" si="608"/>
        <v/>
      </c>
      <c r="AE5441" s="132" t="str">
        <f t="shared" si="606"/>
        <v/>
      </c>
      <c r="AH5441" s="127" t="str">
        <f t="shared" si="612"/>
        <v/>
      </c>
    </row>
    <row r="5442" spans="2:34" x14ac:dyDescent="0.3">
      <c r="B5442" s="127" t="str">
        <f t="shared" si="610"/>
        <v/>
      </c>
      <c r="C5442" s="127" t="str">
        <f t="shared" si="611"/>
        <v/>
      </c>
      <c r="E5442" s="159"/>
      <c r="F5442" s="148" t="str">
        <f>IFERROR(VLOOKUP(CONCATENATE(G5442,E5442),LOTES!$A$6:$D$1002,4,0),"")</f>
        <v/>
      </c>
      <c r="H5442" s="136" t="str">
        <f>IFERROR(VLOOKUP(CONCATENATE(G5442,E5442),LOTES!$A$6:$F$1000,6,0),"")</f>
        <v/>
      </c>
      <c r="I5442" s="132" t="str">
        <f t="shared" si="607"/>
        <v/>
      </c>
      <c r="R5442" s="132" t="str">
        <f>IFERROR(VLOOKUP(Q5442,PROVEEDORES!$A$2:$B$100,2,0),"")</f>
        <v/>
      </c>
      <c r="U5442" s="127" t="str">
        <f>IFERROR(VLOOKUP(V5442,TRANSPORTE!$A$4:$B$99,2,0),"")</f>
        <v/>
      </c>
      <c r="Y5442" s="127" t="str">
        <f>IFERROR(VLOOKUP(V5442,TRANSPORTE!$A$4:$C$99,3,0),"")</f>
        <v/>
      </c>
      <c r="Z5442" s="127" t="str">
        <f>IFERROR(VLOOKUP(V5442,TRANSPORTE!$A$4:$D$99,4,0),"")</f>
        <v/>
      </c>
      <c r="AA5442" s="127" t="str">
        <f>IFERROR(VLOOKUP(V5442,TRANSPORTE!$A$4:$E$99,5,0),"")</f>
        <v/>
      </c>
      <c r="AB5442" s="127" t="str">
        <f t="shared" si="609"/>
        <v/>
      </c>
      <c r="AC5442" s="127" t="str">
        <f t="shared" si="608"/>
        <v/>
      </c>
      <c r="AE5442" s="132" t="str">
        <f t="shared" ref="AE5442:AE5505" si="613">IF(N5442&lt;&gt;"",IF(N5442=N5441,AE5441,AE5441+1),"")</f>
        <v/>
      </c>
      <c r="AH5442" s="127" t="str">
        <f t="shared" si="612"/>
        <v/>
      </c>
    </row>
    <row r="5443" spans="2:34" x14ac:dyDescent="0.3">
      <c r="B5443" s="127" t="str">
        <f t="shared" si="610"/>
        <v/>
      </c>
      <c r="C5443" s="127" t="str">
        <f t="shared" si="611"/>
        <v/>
      </c>
      <c r="E5443" s="159"/>
      <c r="F5443" s="148" t="str">
        <f>IFERROR(VLOOKUP(CONCATENATE(G5443,E5443),LOTES!$A$6:$D$1002,4,0),"")</f>
        <v/>
      </c>
      <c r="H5443" s="136" t="str">
        <f>IFERROR(VLOOKUP(CONCATENATE(G5443,E5443),LOTES!$A$6:$F$1000,6,0),"")</f>
        <v/>
      </c>
      <c r="I5443" s="132" t="str">
        <f t="shared" si="607"/>
        <v/>
      </c>
      <c r="R5443" s="132" t="str">
        <f>IFERROR(VLOOKUP(Q5443,PROVEEDORES!$A$2:$B$100,2,0),"")</f>
        <v/>
      </c>
      <c r="U5443" s="127" t="str">
        <f>IFERROR(VLOOKUP(V5443,TRANSPORTE!$A$4:$B$99,2,0),"")</f>
        <v/>
      </c>
      <c r="Y5443" s="127" t="str">
        <f>IFERROR(VLOOKUP(V5443,TRANSPORTE!$A$4:$C$99,3,0),"")</f>
        <v/>
      </c>
      <c r="Z5443" s="127" t="str">
        <f>IFERROR(VLOOKUP(V5443,TRANSPORTE!$A$4:$D$99,4,0),"")</f>
        <v/>
      </c>
      <c r="AA5443" s="127" t="str">
        <f>IFERROR(VLOOKUP(V5443,TRANSPORTE!$A$4:$E$99,5,0),"")</f>
        <v/>
      </c>
      <c r="AB5443" s="127" t="str">
        <f t="shared" si="609"/>
        <v/>
      </c>
      <c r="AC5443" s="127" t="str">
        <f t="shared" si="608"/>
        <v/>
      </c>
      <c r="AE5443" s="132" t="str">
        <f t="shared" si="613"/>
        <v/>
      </c>
      <c r="AH5443" s="127" t="str">
        <f t="shared" si="612"/>
        <v/>
      </c>
    </row>
    <row r="5444" spans="2:34" x14ac:dyDescent="0.3">
      <c r="B5444" s="127" t="str">
        <f t="shared" si="610"/>
        <v/>
      </c>
      <c r="C5444" s="127" t="str">
        <f t="shared" si="611"/>
        <v/>
      </c>
      <c r="E5444" s="159"/>
      <c r="F5444" s="148" t="str">
        <f>IFERROR(VLOOKUP(CONCATENATE(G5444,E5444),LOTES!$A$6:$D$1002,4,0),"")</f>
        <v/>
      </c>
      <c r="H5444" s="136" t="str">
        <f>IFERROR(VLOOKUP(CONCATENATE(G5444,E5444),LOTES!$A$6:$F$1000,6,0),"")</f>
        <v/>
      </c>
      <c r="I5444" s="132" t="str">
        <f t="shared" si="607"/>
        <v/>
      </c>
      <c r="R5444" s="132" t="str">
        <f>IFERROR(VLOOKUP(Q5444,PROVEEDORES!$A$2:$B$100,2,0),"")</f>
        <v/>
      </c>
      <c r="U5444" s="127" t="str">
        <f>IFERROR(VLOOKUP(V5444,TRANSPORTE!$A$4:$B$99,2,0),"")</f>
        <v/>
      </c>
      <c r="Y5444" s="127" t="str">
        <f>IFERROR(VLOOKUP(V5444,TRANSPORTE!$A$4:$C$99,3,0),"")</f>
        <v/>
      </c>
      <c r="Z5444" s="127" t="str">
        <f>IFERROR(VLOOKUP(V5444,TRANSPORTE!$A$4:$D$99,4,0),"")</f>
        <v/>
      </c>
      <c r="AA5444" s="127" t="str">
        <f>IFERROR(VLOOKUP(V5444,TRANSPORTE!$A$4:$E$99,5,0),"")</f>
        <v/>
      </c>
      <c r="AB5444" s="127" t="str">
        <f t="shared" si="609"/>
        <v/>
      </c>
      <c r="AC5444" s="127" t="str">
        <f t="shared" si="608"/>
        <v/>
      </c>
      <c r="AE5444" s="132" t="str">
        <f t="shared" si="613"/>
        <v/>
      </c>
      <c r="AH5444" s="127" t="str">
        <f t="shared" si="612"/>
        <v/>
      </c>
    </row>
    <row r="5445" spans="2:34" x14ac:dyDescent="0.3">
      <c r="B5445" s="127" t="str">
        <f t="shared" si="610"/>
        <v/>
      </c>
      <c r="C5445" s="127" t="str">
        <f t="shared" si="611"/>
        <v/>
      </c>
      <c r="E5445" s="159"/>
      <c r="F5445" s="148" t="str">
        <f>IFERROR(VLOOKUP(CONCATENATE(G5445,E5445),LOTES!$A$6:$D$1002,4,0),"")</f>
        <v/>
      </c>
      <c r="H5445" s="136" t="str">
        <f>IFERROR(VLOOKUP(CONCATENATE(G5445,E5445),LOTES!$A$6:$F$1000,6,0),"")</f>
        <v/>
      </c>
      <c r="I5445" s="132" t="str">
        <f t="shared" si="607"/>
        <v/>
      </c>
      <c r="R5445" s="132" t="str">
        <f>IFERROR(VLOOKUP(Q5445,PROVEEDORES!$A$2:$B$100,2,0),"")</f>
        <v/>
      </c>
      <c r="U5445" s="127" t="str">
        <f>IFERROR(VLOOKUP(V5445,TRANSPORTE!$A$4:$B$99,2,0),"")</f>
        <v/>
      </c>
      <c r="Y5445" s="127" t="str">
        <f>IFERROR(VLOOKUP(V5445,TRANSPORTE!$A$4:$C$99,3,0),"")</f>
        <v/>
      </c>
      <c r="Z5445" s="127" t="str">
        <f>IFERROR(VLOOKUP(V5445,TRANSPORTE!$A$4:$D$99,4,0),"")</f>
        <v/>
      </c>
      <c r="AA5445" s="127" t="str">
        <f>IFERROR(VLOOKUP(V5445,TRANSPORTE!$A$4:$E$99,5,0),"")</f>
        <v/>
      </c>
      <c r="AB5445" s="127" t="str">
        <f t="shared" si="609"/>
        <v/>
      </c>
      <c r="AC5445" s="127" t="str">
        <f t="shared" si="608"/>
        <v/>
      </c>
      <c r="AE5445" s="132" t="str">
        <f t="shared" si="613"/>
        <v/>
      </c>
      <c r="AH5445" s="127" t="str">
        <f t="shared" si="612"/>
        <v/>
      </c>
    </row>
    <row r="5446" spans="2:34" x14ac:dyDescent="0.3">
      <c r="B5446" s="127" t="str">
        <f t="shared" si="610"/>
        <v/>
      </c>
      <c r="C5446" s="127" t="str">
        <f t="shared" si="611"/>
        <v/>
      </c>
      <c r="E5446" s="159"/>
      <c r="F5446" s="148" t="str">
        <f>IFERROR(VLOOKUP(CONCATENATE(G5446,E5446),LOTES!$A$6:$D$1002,4,0),"")</f>
        <v/>
      </c>
      <c r="H5446" s="136" t="str">
        <f>IFERROR(VLOOKUP(CONCATENATE(G5446,E5446),LOTES!$A$6:$F$1000,6,0),"")</f>
        <v/>
      </c>
      <c r="I5446" s="132" t="str">
        <f t="shared" ref="I5446:I5509" si="614">IF(E5446&lt;&gt;"",IFERROR(IF(N5446&lt;&gt;N5445,1,IF(E5446=E5445,I5445,I5445+1)),""),"")</f>
        <v/>
      </c>
      <c r="R5446" s="132" t="str">
        <f>IFERROR(VLOOKUP(Q5446,PROVEEDORES!$A$2:$B$100,2,0),"")</f>
        <v/>
      </c>
      <c r="U5446" s="127" t="str">
        <f>IFERROR(VLOOKUP(V5446,TRANSPORTE!$A$4:$B$99,2,0),"")</f>
        <v/>
      </c>
      <c r="Y5446" s="127" t="str">
        <f>IFERROR(VLOOKUP(V5446,TRANSPORTE!$A$4:$C$99,3,0),"")</f>
        <v/>
      </c>
      <c r="Z5446" s="127" t="str">
        <f>IFERROR(VLOOKUP(V5446,TRANSPORTE!$A$4:$D$99,4,0),"")</f>
        <v/>
      </c>
      <c r="AA5446" s="127" t="str">
        <f>IFERROR(VLOOKUP(V5446,TRANSPORTE!$A$4:$E$99,5,0),"")</f>
        <v/>
      </c>
      <c r="AB5446" s="127" t="str">
        <f t="shared" si="609"/>
        <v/>
      </c>
      <c r="AC5446" s="127" t="str">
        <f t="shared" ref="AC5446:AC5509" si="615">IF(N5446&lt;&gt;"",1,"")</f>
        <v/>
      </c>
      <c r="AE5446" s="132" t="str">
        <f t="shared" si="613"/>
        <v/>
      </c>
      <c r="AH5446" s="127" t="str">
        <f t="shared" si="612"/>
        <v/>
      </c>
    </row>
    <row r="5447" spans="2:34" x14ac:dyDescent="0.3">
      <c r="B5447" s="127" t="str">
        <f t="shared" si="610"/>
        <v/>
      </c>
      <c r="C5447" s="127" t="str">
        <f t="shared" si="611"/>
        <v/>
      </c>
      <c r="E5447" s="159"/>
      <c r="F5447" s="148" t="str">
        <f>IFERROR(VLOOKUP(CONCATENATE(G5447,E5447),LOTES!$A$6:$D$1002,4,0),"")</f>
        <v/>
      </c>
      <c r="H5447" s="136" t="str">
        <f>IFERROR(VLOOKUP(CONCATENATE(G5447,E5447),LOTES!$A$6:$F$1000,6,0),"")</f>
        <v/>
      </c>
      <c r="I5447" s="132" t="str">
        <f t="shared" si="614"/>
        <v/>
      </c>
      <c r="R5447" s="132" t="str">
        <f>IFERROR(VLOOKUP(Q5447,PROVEEDORES!$A$2:$B$100,2,0),"")</f>
        <v/>
      </c>
      <c r="U5447" s="127" t="str">
        <f>IFERROR(VLOOKUP(V5447,TRANSPORTE!$A$4:$B$99,2,0),"")</f>
        <v/>
      </c>
      <c r="Y5447" s="127" t="str">
        <f>IFERROR(VLOOKUP(V5447,TRANSPORTE!$A$4:$C$99,3,0),"")</f>
        <v/>
      </c>
      <c r="Z5447" s="127" t="str">
        <f>IFERROR(VLOOKUP(V5447,TRANSPORTE!$A$4:$D$99,4,0),"")</f>
        <v/>
      </c>
      <c r="AA5447" s="127" t="str">
        <f>IFERROR(VLOOKUP(V5447,TRANSPORTE!$A$4:$E$99,5,0),"")</f>
        <v/>
      </c>
      <c r="AB5447" s="127" t="str">
        <f t="shared" si="609"/>
        <v/>
      </c>
      <c r="AC5447" s="127" t="str">
        <f t="shared" si="615"/>
        <v/>
      </c>
      <c r="AE5447" s="132" t="str">
        <f t="shared" si="613"/>
        <v/>
      </c>
      <c r="AH5447" s="127" t="str">
        <f t="shared" si="612"/>
        <v/>
      </c>
    </row>
    <row r="5448" spans="2:34" x14ac:dyDescent="0.3">
      <c r="B5448" s="127" t="str">
        <f t="shared" si="610"/>
        <v/>
      </c>
      <c r="C5448" s="127" t="str">
        <f t="shared" si="611"/>
        <v/>
      </c>
      <c r="E5448" s="159"/>
      <c r="F5448" s="148" t="str">
        <f>IFERROR(VLOOKUP(CONCATENATE(G5448,E5448),LOTES!$A$6:$D$1002,4,0),"")</f>
        <v/>
      </c>
      <c r="H5448" s="136" t="str">
        <f>IFERROR(VLOOKUP(CONCATENATE(G5448,E5448),LOTES!$A$6:$F$1000,6,0),"")</f>
        <v/>
      </c>
      <c r="I5448" s="132" t="str">
        <f t="shared" si="614"/>
        <v/>
      </c>
      <c r="R5448" s="132" t="str">
        <f>IFERROR(VLOOKUP(Q5448,PROVEEDORES!$A$2:$B$100,2,0),"")</f>
        <v/>
      </c>
      <c r="U5448" s="127" t="str">
        <f>IFERROR(VLOOKUP(V5448,TRANSPORTE!$A$4:$B$99,2,0),"")</f>
        <v/>
      </c>
      <c r="Y5448" s="127" t="str">
        <f>IFERROR(VLOOKUP(V5448,TRANSPORTE!$A$4:$C$99,3,0),"")</f>
        <v/>
      </c>
      <c r="Z5448" s="127" t="str">
        <f>IFERROR(VLOOKUP(V5448,TRANSPORTE!$A$4:$D$99,4,0),"")</f>
        <v/>
      </c>
      <c r="AA5448" s="127" t="str">
        <f>IFERROR(VLOOKUP(V5448,TRANSPORTE!$A$4:$E$99,5,0),"")</f>
        <v/>
      </c>
      <c r="AB5448" s="127" t="str">
        <f t="shared" si="609"/>
        <v/>
      </c>
      <c r="AC5448" s="127" t="str">
        <f t="shared" si="615"/>
        <v/>
      </c>
      <c r="AE5448" s="132" t="str">
        <f t="shared" si="613"/>
        <v/>
      </c>
      <c r="AH5448" s="127" t="str">
        <f t="shared" si="612"/>
        <v/>
      </c>
    </row>
    <row r="5449" spans="2:34" x14ac:dyDescent="0.3">
      <c r="B5449" s="127" t="str">
        <f t="shared" si="610"/>
        <v/>
      </c>
      <c r="C5449" s="127" t="str">
        <f t="shared" si="611"/>
        <v/>
      </c>
      <c r="E5449" s="159"/>
      <c r="F5449" s="148" t="str">
        <f>IFERROR(VLOOKUP(CONCATENATE(G5449,E5449),LOTES!$A$6:$D$1002,4,0),"")</f>
        <v/>
      </c>
      <c r="H5449" s="136" t="str">
        <f>IFERROR(VLOOKUP(CONCATENATE(G5449,E5449),LOTES!$A$6:$F$1000,6,0),"")</f>
        <v/>
      </c>
      <c r="I5449" s="132" t="str">
        <f t="shared" si="614"/>
        <v/>
      </c>
      <c r="R5449" s="132" t="str">
        <f>IFERROR(VLOOKUP(Q5449,PROVEEDORES!$A$2:$B$100,2,0),"")</f>
        <v/>
      </c>
      <c r="U5449" s="127" t="str">
        <f>IFERROR(VLOOKUP(V5449,TRANSPORTE!$A$4:$B$99,2,0),"")</f>
        <v/>
      </c>
      <c r="Y5449" s="127" t="str">
        <f>IFERROR(VLOOKUP(V5449,TRANSPORTE!$A$4:$C$99,3,0),"")</f>
        <v/>
      </c>
      <c r="Z5449" s="127" t="str">
        <f>IFERROR(VLOOKUP(V5449,TRANSPORTE!$A$4:$D$99,4,0),"")</f>
        <v/>
      </c>
      <c r="AA5449" s="127" t="str">
        <f>IFERROR(VLOOKUP(V5449,TRANSPORTE!$A$4:$E$99,5,0),"")</f>
        <v/>
      </c>
      <c r="AB5449" s="127" t="str">
        <f t="shared" si="609"/>
        <v/>
      </c>
      <c r="AC5449" s="127" t="str">
        <f t="shared" si="615"/>
        <v/>
      </c>
      <c r="AE5449" s="132" t="str">
        <f t="shared" si="613"/>
        <v/>
      </c>
      <c r="AH5449" s="127" t="str">
        <f t="shared" si="612"/>
        <v/>
      </c>
    </row>
    <row r="5450" spans="2:34" x14ac:dyDescent="0.3">
      <c r="B5450" s="127" t="str">
        <f t="shared" si="610"/>
        <v/>
      </c>
      <c r="C5450" s="127" t="str">
        <f t="shared" si="611"/>
        <v/>
      </c>
      <c r="E5450" s="159"/>
      <c r="F5450" s="148" t="str">
        <f>IFERROR(VLOOKUP(CONCATENATE(G5450,E5450),LOTES!$A$6:$D$1002,4,0),"")</f>
        <v/>
      </c>
      <c r="H5450" s="136" t="str">
        <f>IFERROR(VLOOKUP(CONCATENATE(G5450,E5450),LOTES!$A$6:$F$1000,6,0),"")</f>
        <v/>
      </c>
      <c r="I5450" s="132" t="str">
        <f t="shared" si="614"/>
        <v/>
      </c>
      <c r="R5450" s="132" t="str">
        <f>IFERROR(VLOOKUP(Q5450,PROVEEDORES!$A$2:$B$100,2,0),"")</f>
        <v/>
      </c>
      <c r="U5450" s="127" t="str">
        <f>IFERROR(VLOOKUP(V5450,TRANSPORTE!$A$4:$B$99,2,0),"")</f>
        <v/>
      </c>
      <c r="Y5450" s="127" t="str">
        <f>IFERROR(VLOOKUP(V5450,TRANSPORTE!$A$4:$C$99,3,0),"")</f>
        <v/>
      </c>
      <c r="Z5450" s="127" t="str">
        <f>IFERROR(VLOOKUP(V5450,TRANSPORTE!$A$4:$D$99,4,0),"")</f>
        <v/>
      </c>
      <c r="AA5450" s="127" t="str">
        <f>IFERROR(VLOOKUP(V5450,TRANSPORTE!$A$4:$E$99,5,0),"")</f>
        <v/>
      </c>
      <c r="AB5450" s="127" t="str">
        <f t="shared" si="609"/>
        <v/>
      </c>
      <c r="AC5450" s="127" t="str">
        <f t="shared" si="615"/>
        <v/>
      </c>
      <c r="AE5450" s="132" t="str">
        <f t="shared" si="613"/>
        <v/>
      </c>
      <c r="AH5450" s="127" t="str">
        <f t="shared" si="612"/>
        <v/>
      </c>
    </row>
    <row r="5451" spans="2:34" x14ac:dyDescent="0.3">
      <c r="B5451" s="127" t="str">
        <f t="shared" si="610"/>
        <v/>
      </c>
      <c r="C5451" s="127" t="str">
        <f t="shared" si="611"/>
        <v/>
      </c>
      <c r="E5451" s="159"/>
      <c r="F5451" s="148" t="str">
        <f>IFERROR(VLOOKUP(CONCATENATE(G5451,E5451),LOTES!$A$6:$D$1002,4,0),"")</f>
        <v/>
      </c>
      <c r="H5451" s="136" t="str">
        <f>IFERROR(VLOOKUP(CONCATENATE(G5451,E5451),LOTES!$A$6:$F$1000,6,0),"")</f>
        <v/>
      </c>
      <c r="I5451" s="132" t="str">
        <f t="shared" si="614"/>
        <v/>
      </c>
      <c r="R5451" s="132" t="str">
        <f>IFERROR(VLOOKUP(Q5451,PROVEEDORES!$A$2:$B$100,2,0),"")</f>
        <v/>
      </c>
      <c r="U5451" s="127" t="str">
        <f>IFERROR(VLOOKUP(V5451,TRANSPORTE!$A$4:$B$99,2,0),"")</f>
        <v/>
      </c>
      <c r="Y5451" s="127" t="str">
        <f>IFERROR(VLOOKUP(V5451,TRANSPORTE!$A$4:$C$99,3,0),"")</f>
        <v/>
      </c>
      <c r="Z5451" s="127" t="str">
        <f>IFERROR(VLOOKUP(V5451,TRANSPORTE!$A$4:$D$99,4,0),"")</f>
        <v/>
      </c>
      <c r="AA5451" s="127" t="str">
        <f>IFERROR(VLOOKUP(V5451,TRANSPORTE!$A$4:$E$99,5,0),"")</f>
        <v/>
      </c>
      <c r="AB5451" s="127" t="str">
        <f t="shared" ref="AB5451:AB5514" si="616">IF(N5451&lt;&gt;"",IF(A5451&lt;&gt;A5450,1,IF(N5451=N5450,AB5450,AB5450+1)),"")</f>
        <v/>
      </c>
      <c r="AC5451" s="127" t="str">
        <f t="shared" si="615"/>
        <v/>
      </c>
      <c r="AE5451" s="132" t="str">
        <f t="shared" si="613"/>
        <v/>
      </c>
      <c r="AH5451" s="127" t="str">
        <f t="shared" si="612"/>
        <v/>
      </c>
    </row>
    <row r="5452" spans="2:34" x14ac:dyDescent="0.3">
      <c r="B5452" s="127" t="str">
        <f t="shared" si="610"/>
        <v/>
      </c>
      <c r="C5452" s="127" t="str">
        <f t="shared" si="611"/>
        <v/>
      </c>
      <c r="E5452" s="159"/>
      <c r="F5452" s="148" t="str">
        <f>IFERROR(VLOOKUP(CONCATENATE(G5452,E5452),LOTES!$A$6:$D$1002,4,0),"")</f>
        <v/>
      </c>
      <c r="H5452" s="136" t="str">
        <f>IFERROR(VLOOKUP(CONCATENATE(G5452,E5452),LOTES!$A$6:$F$1000,6,0),"")</f>
        <v/>
      </c>
      <c r="I5452" s="132" t="str">
        <f t="shared" si="614"/>
        <v/>
      </c>
      <c r="R5452" s="132" t="str">
        <f>IFERROR(VLOOKUP(Q5452,PROVEEDORES!$A$2:$B$100,2,0),"")</f>
        <v/>
      </c>
      <c r="U5452" s="127" t="str">
        <f>IFERROR(VLOOKUP(V5452,TRANSPORTE!$A$4:$B$99,2,0),"")</f>
        <v/>
      </c>
      <c r="Y5452" s="127" t="str">
        <f>IFERROR(VLOOKUP(V5452,TRANSPORTE!$A$4:$C$99,3,0),"")</f>
        <v/>
      </c>
      <c r="Z5452" s="127" t="str">
        <f>IFERROR(VLOOKUP(V5452,TRANSPORTE!$A$4:$D$99,4,0),"")</f>
        <v/>
      </c>
      <c r="AA5452" s="127" t="str">
        <f>IFERROR(VLOOKUP(V5452,TRANSPORTE!$A$4:$E$99,5,0),"")</f>
        <v/>
      </c>
      <c r="AB5452" s="127" t="str">
        <f t="shared" si="616"/>
        <v/>
      </c>
      <c r="AC5452" s="127" t="str">
        <f t="shared" si="615"/>
        <v/>
      </c>
      <c r="AE5452" s="132" t="str">
        <f t="shared" si="613"/>
        <v/>
      </c>
      <c r="AH5452" s="127" t="str">
        <f t="shared" si="612"/>
        <v/>
      </c>
    </row>
    <row r="5453" spans="2:34" x14ac:dyDescent="0.3">
      <c r="B5453" s="127" t="str">
        <f t="shared" si="610"/>
        <v/>
      </c>
      <c r="C5453" s="127" t="str">
        <f t="shared" si="611"/>
        <v/>
      </c>
      <c r="E5453" s="159"/>
      <c r="F5453" s="148" t="str">
        <f>IFERROR(VLOOKUP(CONCATENATE(G5453,E5453),LOTES!$A$6:$D$1002,4,0),"")</f>
        <v/>
      </c>
      <c r="H5453" s="136" t="str">
        <f>IFERROR(VLOOKUP(CONCATENATE(G5453,E5453),LOTES!$A$6:$F$1000,6,0),"")</f>
        <v/>
      </c>
      <c r="I5453" s="132" t="str">
        <f t="shared" si="614"/>
        <v/>
      </c>
      <c r="R5453" s="132" t="str">
        <f>IFERROR(VLOOKUP(Q5453,PROVEEDORES!$A$2:$B$100,2,0),"")</f>
        <v/>
      </c>
      <c r="U5453" s="127" t="str">
        <f>IFERROR(VLOOKUP(V5453,TRANSPORTE!$A$4:$B$99,2,0),"")</f>
        <v/>
      </c>
      <c r="Y5453" s="127" t="str">
        <f>IFERROR(VLOOKUP(V5453,TRANSPORTE!$A$4:$C$99,3,0),"")</f>
        <v/>
      </c>
      <c r="Z5453" s="127" t="str">
        <f>IFERROR(VLOOKUP(V5453,TRANSPORTE!$A$4:$D$99,4,0),"")</f>
        <v/>
      </c>
      <c r="AA5453" s="127" t="str">
        <f>IFERROR(VLOOKUP(V5453,TRANSPORTE!$A$4:$E$99,5,0),"")</f>
        <v/>
      </c>
      <c r="AB5453" s="127" t="str">
        <f t="shared" si="616"/>
        <v/>
      </c>
      <c r="AC5453" s="127" t="str">
        <f t="shared" si="615"/>
        <v/>
      </c>
      <c r="AE5453" s="132" t="str">
        <f t="shared" si="613"/>
        <v/>
      </c>
      <c r="AH5453" s="127" t="str">
        <f t="shared" si="612"/>
        <v/>
      </c>
    </row>
    <row r="5454" spans="2:34" x14ac:dyDescent="0.3">
      <c r="B5454" s="127" t="str">
        <f t="shared" si="610"/>
        <v/>
      </c>
      <c r="C5454" s="127" t="str">
        <f t="shared" si="611"/>
        <v/>
      </c>
      <c r="E5454" s="159"/>
      <c r="F5454" s="148" t="str">
        <f>IFERROR(VLOOKUP(CONCATENATE(G5454,E5454),LOTES!$A$6:$D$1002,4,0),"")</f>
        <v/>
      </c>
      <c r="H5454" s="136" t="str">
        <f>IFERROR(VLOOKUP(CONCATENATE(G5454,E5454),LOTES!$A$6:$F$1000,6,0),"")</f>
        <v/>
      </c>
      <c r="I5454" s="132" t="str">
        <f t="shared" si="614"/>
        <v/>
      </c>
      <c r="R5454" s="132" t="str">
        <f>IFERROR(VLOOKUP(Q5454,PROVEEDORES!$A$2:$B$100,2,0),"")</f>
        <v/>
      </c>
      <c r="U5454" s="127" t="str">
        <f>IFERROR(VLOOKUP(V5454,TRANSPORTE!$A$4:$B$99,2,0),"")</f>
        <v/>
      </c>
      <c r="Y5454" s="127" t="str">
        <f>IFERROR(VLOOKUP(V5454,TRANSPORTE!$A$4:$C$99,3,0),"")</f>
        <v/>
      </c>
      <c r="Z5454" s="127" t="str">
        <f>IFERROR(VLOOKUP(V5454,TRANSPORTE!$A$4:$D$99,4,0),"")</f>
        <v/>
      </c>
      <c r="AA5454" s="127" t="str">
        <f>IFERROR(VLOOKUP(V5454,TRANSPORTE!$A$4:$E$99,5,0),"")</f>
        <v/>
      </c>
      <c r="AB5454" s="127" t="str">
        <f t="shared" si="616"/>
        <v/>
      </c>
      <c r="AC5454" s="127" t="str">
        <f t="shared" si="615"/>
        <v/>
      </c>
      <c r="AE5454" s="132" t="str">
        <f t="shared" si="613"/>
        <v/>
      </c>
      <c r="AH5454" s="127" t="str">
        <f t="shared" si="612"/>
        <v/>
      </c>
    </row>
    <row r="5455" spans="2:34" x14ac:dyDescent="0.3">
      <c r="B5455" s="127" t="str">
        <f t="shared" si="610"/>
        <v/>
      </c>
      <c r="C5455" s="127" t="str">
        <f t="shared" si="611"/>
        <v/>
      </c>
      <c r="E5455" s="159"/>
      <c r="F5455" s="148" t="str">
        <f>IFERROR(VLOOKUP(CONCATENATE(G5455,E5455),LOTES!$A$6:$D$1002,4,0),"")</f>
        <v/>
      </c>
      <c r="H5455" s="136" t="str">
        <f>IFERROR(VLOOKUP(CONCATENATE(G5455,E5455),LOTES!$A$6:$F$1000,6,0),"")</f>
        <v/>
      </c>
      <c r="I5455" s="132" t="str">
        <f t="shared" si="614"/>
        <v/>
      </c>
      <c r="R5455" s="132" t="str">
        <f>IFERROR(VLOOKUP(Q5455,PROVEEDORES!$A$2:$B$100,2,0),"")</f>
        <v/>
      </c>
      <c r="U5455" s="127" t="str">
        <f>IFERROR(VLOOKUP(V5455,TRANSPORTE!$A$4:$B$99,2,0),"")</f>
        <v/>
      </c>
      <c r="Y5455" s="127" t="str">
        <f>IFERROR(VLOOKUP(V5455,TRANSPORTE!$A$4:$C$99,3,0),"")</f>
        <v/>
      </c>
      <c r="Z5455" s="127" t="str">
        <f>IFERROR(VLOOKUP(V5455,TRANSPORTE!$A$4:$D$99,4,0),"")</f>
        <v/>
      </c>
      <c r="AA5455" s="127" t="str">
        <f>IFERROR(VLOOKUP(V5455,TRANSPORTE!$A$4:$E$99,5,0),"")</f>
        <v/>
      </c>
      <c r="AB5455" s="127" t="str">
        <f t="shared" si="616"/>
        <v/>
      </c>
      <c r="AC5455" s="127" t="str">
        <f t="shared" si="615"/>
        <v/>
      </c>
      <c r="AE5455" s="132" t="str">
        <f t="shared" si="613"/>
        <v/>
      </c>
      <c r="AH5455" s="127" t="str">
        <f t="shared" si="612"/>
        <v/>
      </c>
    </row>
    <row r="5456" spans="2:34" x14ac:dyDescent="0.3">
      <c r="B5456" s="127" t="str">
        <f t="shared" si="610"/>
        <v/>
      </c>
      <c r="C5456" s="127" t="str">
        <f t="shared" si="611"/>
        <v/>
      </c>
      <c r="E5456" s="159"/>
      <c r="F5456" s="148" t="str">
        <f>IFERROR(VLOOKUP(CONCATENATE(G5456,E5456),LOTES!$A$6:$D$1002,4,0),"")</f>
        <v/>
      </c>
      <c r="H5456" s="136" t="str">
        <f>IFERROR(VLOOKUP(CONCATENATE(G5456,E5456),LOTES!$A$6:$F$1000,6,0),"")</f>
        <v/>
      </c>
      <c r="I5456" s="132" t="str">
        <f t="shared" si="614"/>
        <v/>
      </c>
      <c r="R5456" s="132" t="str">
        <f>IFERROR(VLOOKUP(Q5456,PROVEEDORES!$A$2:$B$100,2,0),"")</f>
        <v/>
      </c>
      <c r="U5456" s="127" t="str">
        <f>IFERROR(VLOOKUP(V5456,TRANSPORTE!$A$4:$B$99,2,0),"")</f>
        <v/>
      </c>
      <c r="Y5456" s="127" t="str">
        <f>IFERROR(VLOOKUP(V5456,TRANSPORTE!$A$4:$C$99,3,0),"")</f>
        <v/>
      </c>
      <c r="Z5456" s="127" t="str">
        <f>IFERROR(VLOOKUP(V5456,TRANSPORTE!$A$4:$D$99,4,0),"")</f>
        <v/>
      </c>
      <c r="AA5456" s="127" t="str">
        <f>IFERROR(VLOOKUP(V5456,TRANSPORTE!$A$4:$E$99,5,0),"")</f>
        <v/>
      </c>
      <c r="AB5456" s="127" t="str">
        <f t="shared" si="616"/>
        <v/>
      </c>
      <c r="AC5456" s="127" t="str">
        <f t="shared" si="615"/>
        <v/>
      </c>
      <c r="AE5456" s="132" t="str">
        <f t="shared" si="613"/>
        <v/>
      </c>
      <c r="AH5456" s="127" t="str">
        <f t="shared" si="612"/>
        <v/>
      </c>
    </row>
    <row r="5457" spans="2:34" x14ac:dyDescent="0.3">
      <c r="B5457" s="127" t="str">
        <f t="shared" si="610"/>
        <v/>
      </c>
      <c r="C5457" s="127" t="str">
        <f t="shared" si="611"/>
        <v/>
      </c>
      <c r="E5457" s="159"/>
      <c r="F5457" s="148" t="str">
        <f>IFERROR(VLOOKUP(CONCATENATE(G5457,E5457),LOTES!$A$6:$D$1002,4,0),"")</f>
        <v/>
      </c>
      <c r="H5457" s="136" t="str">
        <f>IFERROR(VLOOKUP(CONCATENATE(G5457,E5457),LOTES!$A$6:$F$1000,6,0),"")</f>
        <v/>
      </c>
      <c r="I5457" s="132" t="str">
        <f t="shared" si="614"/>
        <v/>
      </c>
      <c r="R5457" s="132" t="str">
        <f>IFERROR(VLOOKUP(Q5457,PROVEEDORES!$A$2:$B$100,2,0),"")</f>
        <v/>
      </c>
      <c r="U5457" s="127" t="str">
        <f>IFERROR(VLOOKUP(V5457,TRANSPORTE!$A$4:$B$99,2,0),"")</f>
        <v/>
      </c>
      <c r="Y5457" s="127" t="str">
        <f>IFERROR(VLOOKUP(V5457,TRANSPORTE!$A$4:$C$99,3,0),"")</f>
        <v/>
      </c>
      <c r="Z5457" s="127" t="str">
        <f>IFERROR(VLOOKUP(V5457,TRANSPORTE!$A$4:$D$99,4,0),"")</f>
        <v/>
      </c>
      <c r="AA5457" s="127" t="str">
        <f>IFERROR(VLOOKUP(V5457,TRANSPORTE!$A$4:$E$99,5,0),"")</f>
        <v/>
      </c>
      <c r="AB5457" s="127" t="str">
        <f t="shared" si="616"/>
        <v/>
      </c>
      <c r="AC5457" s="127" t="str">
        <f t="shared" si="615"/>
        <v/>
      </c>
      <c r="AE5457" s="132" t="str">
        <f t="shared" si="613"/>
        <v/>
      </c>
      <c r="AH5457" s="127" t="str">
        <f t="shared" si="612"/>
        <v/>
      </c>
    </row>
    <row r="5458" spans="2:34" x14ac:dyDescent="0.3">
      <c r="B5458" s="127" t="str">
        <f t="shared" si="610"/>
        <v/>
      </c>
      <c r="C5458" s="127" t="str">
        <f t="shared" si="611"/>
        <v/>
      </c>
      <c r="E5458" s="159"/>
      <c r="F5458" s="148" t="str">
        <f>IFERROR(VLOOKUP(CONCATENATE(G5458,E5458),LOTES!$A$6:$D$1002,4,0),"")</f>
        <v/>
      </c>
      <c r="H5458" s="136" t="str">
        <f>IFERROR(VLOOKUP(CONCATENATE(G5458,E5458),LOTES!$A$6:$F$1000,6,0),"")</f>
        <v/>
      </c>
      <c r="I5458" s="132" t="str">
        <f t="shared" si="614"/>
        <v/>
      </c>
      <c r="R5458" s="132" t="str">
        <f>IFERROR(VLOOKUP(Q5458,PROVEEDORES!$A$2:$B$100,2,0),"")</f>
        <v/>
      </c>
      <c r="U5458" s="127" t="str">
        <f>IFERROR(VLOOKUP(V5458,TRANSPORTE!$A$4:$B$99,2,0),"")</f>
        <v/>
      </c>
      <c r="Y5458" s="127" t="str">
        <f>IFERROR(VLOOKUP(V5458,TRANSPORTE!$A$4:$C$99,3,0),"")</f>
        <v/>
      </c>
      <c r="Z5458" s="127" t="str">
        <f>IFERROR(VLOOKUP(V5458,TRANSPORTE!$A$4:$D$99,4,0),"")</f>
        <v/>
      </c>
      <c r="AA5458" s="127" t="str">
        <f>IFERROR(VLOOKUP(V5458,TRANSPORTE!$A$4:$E$99,5,0),"")</f>
        <v/>
      </c>
      <c r="AB5458" s="127" t="str">
        <f t="shared" si="616"/>
        <v/>
      </c>
      <c r="AC5458" s="127" t="str">
        <f t="shared" si="615"/>
        <v/>
      </c>
      <c r="AE5458" s="132" t="str">
        <f t="shared" si="613"/>
        <v/>
      </c>
      <c r="AH5458" s="127" t="str">
        <f t="shared" si="612"/>
        <v/>
      </c>
    </row>
    <row r="5459" spans="2:34" x14ac:dyDescent="0.3">
      <c r="B5459" s="127" t="str">
        <f t="shared" si="610"/>
        <v/>
      </c>
      <c r="C5459" s="127" t="str">
        <f t="shared" si="611"/>
        <v/>
      </c>
      <c r="E5459" s="159"/>
      <c r="F5459" s="148" t="str">
        <f>IFERROR(VLOOKUP(CONCATENATE(G5459,E5459),LOTES!$A$6:$D$1002,4,0),"")</f>
        <v/>
      </c>
      <c r="H5459" s="136" t="str">
        <f>IFERROR(VLOOKUP(CONCATENATE(G5459,E5459),LOTES!$A$6:$F$1000,6,0),"")</f>
        <v/>
      </c>
      <c r="I5459" s="132" t="str">
        <f t="shared" si="614"/>
        <v/>
      </c>
      <c r="R5459" s="132" t="str">
        <f>IFERROR(VLOOKUP(Q5459,PROVEEDORES!$A$2:$B$100,2,0),"")</f>
        <v/>
      </c>
      <c r="U5459" s="127" t="str">
        <f>IFERROR(VLOOKUP(V5459,TRANSPORTE!$A$4:$B$99,2,0),"")</f>
        <v/>
      </c>
      <c r="Y5459" s="127" t="str">
        <f>IFERROR(VLOOKUP(V5459,TRANSPORTE!$A$4:$C$99,3,0),"")</f>
        <v/>
      </c>
      <c r="Z5459" s="127" t="str">
        <f>IFERROR(VLOOKUP(V5459,TRANSPORTE!$A$4:$D$99,4,0),"")</f>
        <v/>
      </c>
      <c r="AA5459" s="127" t="str">
        <f>IFERROR(VLOOKUP(V5459,TRANSPORTE!$A$4:$E$99,5,0),"")</f>
        <v/>
      </c>
      <c r="AB5459" s="127" t="str">
        <f t="shared" si="616"/>
        <v/>
      </c>
      <c r="AC5459" s="127" t="str">
        <f t="shared" si="615"/>
        <v/>
      </c>
      <c r="AE5459" s="132" t="str">
        <f t="shared" si="613"/>
        <v/>
      </c>
      <c r="AH5459" s="127" t="str">
        <f t="shared" si="612"/>
        <v/>
      </c>
    </row>
    <row r="5460" spans="2:34" x14ac:dyDescent="0.3">
      <c r="B5460" s="127" t="str">
        <f t="shared" si="610"/>
        <v/>
      </c>
      <c r="C5460" s="127" t="str">
        <f t="shared" si="611"/>
        <v/>
      </c>
      <c r="E5460" s="159"/>
      <c r="F5460" s="148" t="str">
        <f>IFERROR(VLOOKUP(CONCATENATE(G5460,E5460),LOTES!$A$6:$D$1002,4,0),"")</f>
        <v/>
      </c>
      <c r="H5460" s="136" t="str">
        <f>IFERROR(VLOOKUP(CONCATENATE(G5460,E5460),LOTES!$A$6:$F$1000,6,0),"")</f>
        <v/>
      </c>
      <c r="I5460" s="132" t="str">
        <f t="shared" si="614"/>
        <v/>
      </c>
      <c r="R5460" s="132" t="str">
        <f>IFERROR(VLOOKUP(Q5460,PROVEEDORES!$A$2:$B$100,2,0),"")</f>
        <v/>
      </c>
      <c r="U5460" s="127" t="str">
        <f>IFERROR(VLOOKUP(V5460,TRANSPORTE!$A$4:$B$99,2,0),"")</f>
        <v/>
      </c>
      <c r="Y5460" s="127" t="str">
        <f>IFERROR(VLOOKUP(V5460,TRANSPORTE!$A$4:$C$99,3,0),"")</f>
        <v/>
      </c>
      <c r="Z5460" s="127" t="str">
        <f>IFERROR(VLOOKUP(V5460,TRANSPORTE!$A$4:$D$99,4,0),"")</f>
        <v/>
      </c>
      <c r="AA5460" s="127" t="str">
        <f>IFERROR(VLOOKUP(V5460,TRANSPORTE!$A$4:$E$99,5,0),"")</f>
        <v/>
      </c>
      <c r="AB5460" s="127" t="str">
        <f t="shared" si="616"/>
        <v/>
      </c>
      <c r="AC5460" s="127" t="str">
        <f t="shared" si="615"/>
        <v/>
      </c>
      <c r="AE5460" s="132" t="str">
        <f t="shared" si="613"/>
        <v/>
      </c>
      <c r="AH5460" s="127" t="str">
        <f t="shared" si="612"/>
        <v/>
      </c>
    </row>
    <row r="5461" spans="2:34" x14ac:dyDescent="0.3">
      <c r="B5461" s="127" t="str">
        <f t="shared" si="610"/>
        <v/>
      </c>
      <c r="C5461" s="127" t="str">
        <f t="shared" si="611"/>
        <v/>
      </c>
      <c r="E5461" s="159"/>
      <c r="F5461" s="148" t="str">
        <f>IFERROR(VLOOKUP(CONCATENATE(G5461,E5461),LOTES!$A$6:$D$1002,4,0),"")</f>
        <v/>
      </c>
      <c r="H5461" s="136" t="str">
        <f>IFERROR(VLOOKUP(CONCATENATE(G5461,E5461),LOTES!$A$6:$F$1000,6,0),"")</f>
        <v/>
      </c>
      <c r="I5461" s="132" t="str">
        <f t="shared" si="614"/>
        <v/>
      </c>
      <c r="R5461" s="132" t="str">
        <f>IFERROR(VLOOKUP(Q5461,PROVEEDORES!$A$2:$B$100,2,0),"")</f>
        <v/>
      </c>
      <c r="U5461" s="127" t="str">
        <f>IFERROR(VLOOKUP(V5461,TRANSPORTE!$A$4:$B$99,2,0),"")</f>
        <v/>
      </c>
      <c r="Y5461" s="127" t="str">
        <f>IFERROR(VLOOKUP(V5461,TRANSPORTE!$A$4:$C$99,3,0),"")</f>
        <v/>
      </c>
      <c r="Z5461" s="127" t="str">
        <f>IFERROR(VLOOKUP(V5461,TRANSPORTE!$A$4:$D$99,4,0),"")</f>
        <v/>
      </c>
      <c r="AA5461" s="127" t="str">
        <f>IFERROR(VLOOKUP(V5461,TRANSPORTE!$A$4:$E$99,5,0),"")</f>
        <v/>
      </c>
      <c r="AB5461" s="127" t="str">
        <f t="shared" si="616"/>
        <v/>
      </c>
      <c r="AC5461" s="127" t="str">
        <f t="shared" si="615"/>
        <v/>
      </c>
      <c r="AE5461" s="132" t="str">
        <f t="shared" si="613"/>
        <v/>
      </c>
      <c r="AH5461" s="127" t="str">
        <f t="shared" si="612"/>
        <v/>
      </c>
    </row>
    <row r="5462" spans="2:34" x14ac:dyDescent="0.3">
      <c r="B5462" s="127" t="str">
        <f t="shared" si="610"/>
        <v/>
      </c>
      <c r="C5462" s="127" t="str">
        <f t="shared" si="611"/>
        <v/>
      </c>
      <c r="E5462" s="159"/>
      <c r="F5462" s="148" t="str">
        <f>IFERROR(VLOOKUP(CONCATENATE(G5462,E5462),LOTES!$A$6:$D$1002,4,0),"")</f>
        <v/>
      </c>
      <c r="H5462" s="136" t="str">
        <f>IFERROR(VLOOKUP(CONCATENATE(G5462,E5462),LOTES!$A$6:$F$1000,6,0),"")</f>
        <v/>
      </c>
      <c r="I5462" s="132" t="str">
        <f t="shared" si="614"/>
        <v/>
      </c>
      <c r="R5462" s="132" t="str">
        <f>IFERROR(VLOOKUP(Q5462,PROVEEDORES!$A$2:$B$100,2,0),"")</f>
        <v/>
      </c>
      <c r="U5462" s="127" t="str">
        <f>IFERROR(VLOOKUP(V5462,TRANSPORTE!$A$4:$B$99,2,0),"")</f>
        <v/>
      </c>
      <c r="Y5462" s="127" t="str">
        <f>IFERROR(VLOOKUP(V5462,TRANSPORTE!$A$4:$C$99,3,0),"")</f>
        <v/>
      </c>
      <c r="Z5462" s="127" t="str">
        <f>IFERROR(VLOOKUP(V5462,TRANSPORTE!$A$4:$D$99,4,0),"")</f>
        <v/>
      </c>
      <c r="AA5462" s="127" t="str">
        <f>IFERROR(VLOOKUP(V5462,TRANSPORTE!$A$4:$E$99,5,0),"")</f>
        <v/>
      </c>
      <c r="AB5462" s="127" t="str">
        <f t="shared" si="616"/>
        <v/>
      </c>
      <c r="AC5462" s="127" t="str">
        <f t="shared" si="615"/>
        <v/>
      </c>
      <c r="AE5462" s="132" t="str">
        <f t="shared" si="613"/>
        <v/>
      </c>
      <c r="AH5462" s="127" t="str">
        <f t="shared" si="612"/>
        <v/>
      </c>
    </row>
    <row r="5463" spans="2:34" x14ac:dyDescent="0.3">
      <c r="B5463" s="127" t="str">
        <f t="shared" si="610"/>
        <v/>
      </c>
      <c r="C5463" s="127" t="str">
        <f t="shared" si="611"/>
        <v/>
      </c>
      <c r="E5463" s="159"/>
      <c r="F5463" s="148" t="str">
        <f>IFERROR(VLOOKUP(CONCATENATE(G5463,E5463),LOTES!$A$6:$D$1002,4,0),"")</f>
        <v/>
      </c>
      <c r="H5463" s="136" t="str">
        <f>IFERROR(VLOOKUP(CONCATENATE(G5463,E5463),LOTES!$A$6:$F$1000,6,0),"")</f>
        <v/>
      </c>
      <c r="I5463" s="132" t="str">
        <f t="shared" si="614"/>
        <v/>
      </c>
      <c r="R5463" s="132" t="str">
        <f>IFERROR(VLOOKUP(Q5463,PROVEEDORES!$A$2:$B$100,2,0),"")</f>
        <v/>
      </c>
      <c r="U5463" s="127" t="str">
        <f>IFERROR(VLOOKUP(V5463,TRANSPORTE!$A$4:$B$99,2,0),"")</f>
        <v/>
      </c>
      <c r="Y5463" s="127" t="str">
        <f>IFERROR(VLOOKUP(V5463,TRANSPORTE!$A$4:$C$99,3,0),"")</f>
        <v/>
      </c>
      <c r="Z5463" s="127" t="str">
        <f>IFERROR(VLOOKUP(V5463,TRANSPORTE!$A$4:$D$99,4,0),"")</f>
        <v/>
      </c>
      <c r="AA5463" s="127" t="str">
        <f>IFERROR(VLOOKUP(V5463,TRANSPORTE!$A$4:$E$99,5,0),"")</f>
        <v/>
      </c>
      <c r="AB5463" s="127" t="str">
        <f t="shared" si="616"/>
        <v/>
      </c>
      <c r="AC5463" s="127" t="str">
        <f t="shared" si="615"/>
        <v/>
      </c>
      <c r="AE5463" s="132" t="str">
        <f t="shared" si="613"/>
        <v/>
      </c>
      <c r="AH5463" s="127" t="str">
        <f t="shared" si="612"/>
        <v/>
      </c>
    </row>
    <row r="5464" spans="2:34" x14ac:dyDescent="0.3">
      <c r="B5464" s="127" t="str">
        <f t="shared" si="610"/>
        <v/>
      </c>
      <c r="C5464" s="127" t="str">
        <f t="shared" si="611"/>
        <v/>
      </c>
      <c r="E5464" s="159"/>
      <c r="F5464" s="148" t="str">
        <f>IFERROR(VLOOKUP(CONCATENATE(G5464,E5464),LOTES!$A$6:$D$1002,4,0),"")</f>
        <v/>
      </c>
      <c r="H5464" s="136" t="str">
        <f>IFERROR(VLOOKUP(CONCATENATE(G5464,E5464),LOTES!$A$6:$F$1000,6,0),"")</f>
        <v/>
      </c>
      <c r="I5464" s="132" t="str">
        <f t="shared" si="614"/>
        <v/>
      </c>
      <c r="R5464" s="132" t="str">
        <f>IFERROR(VLOOKUP(Q5464,PROVEEDORES!$A$2:$B$100,2,0),"")</f>
        <v/>
      </c>
      <c r="U5464" s="127" t="str">
        <f>IFERROR(VLOOKUP(V5464,TRANSPORTE!$A$4:$B$99,2,0),"")</f>
        <v/>
      </c>
      <c r="Y5464" s="127" t="str">
        <f>IFERROR(VLOOKUP(V5464,TRANSPORTE!$A$4:$C$99,3,0),"")</f>
        <v/>
      </c>
      <c r="Z5464" s="127" t="str">
        <f>IFERROR(VLOOKUP(V5464,TRANSPORTE!$A$4:$D$99,4,0),"")</f>
        <v/>
      </c>
      <c r="AA5464" s="127" t="str">
        <f>IFERROR(VLOOKUP(V5464,TRANSPORTE!$A$4:$E$99,5,0),"")</f>
        <v/>
      </c>
      <c r="AB5464" s="127" t="str">
        <f t="shared" si="616"/>
        <v/>
      </c>
      <c r="AC5464" s="127" t="str">
        <f t="shared" si="615"/>
        <v/>
      </c>
      <c r="AE5464" s="132" t="str">
        <f t="shared" si="613"/>
        <v/>
      </c>
      <c r="AH5464" s="127" t="str">
        <f t="shared" si="612"/>
        <v/>
      </c>
    </row>
    <row r="5465" spans="2:34" x14ac:dyDescent="0.3">
      <c r="B5465" s="127" t="str">
        <f t="shared" si="610"/>
        <v/>
      </c>
      <c r="C5465" s="127" t="str">
        <f t="shared" si="611"/>
        <v/>
      </c>
      <c r="E5465" s="159"/>
      <c r="F5465" s="148" t="str">
        <f>IFERROR(VLOOKUP(CONCATENATE(G5465,E5465),LOTES!$A$6:$D$1002,4,0),"")</f>
        <v/>
      </c>
      <c r="H5465" s="136" t="str">
        <f>IFERROR(VLOOKUP(CONCATENATE(G5465,E5465),LOTES!$A$6:$F$1000,6,0),"")</f>
        <v/>
      </c>
      <c r="I5465" s="132" t="str">
        <f t="shared" si="614"/>
        <v/>
      </c>
      <c r="R5465" s="132" t="str">
        <f>IFERROR(VLOOKUP(Q5465,PROVEEDORES!$A$2:$B$100,2,0),"")</f>
        <v/>
      </c>
      <c r="U5465" s="127" t="str">
        <f>IFERROR(VLOOKUP(V5465,TRANSPORTE!$A$4:$B$99,2,0),"")</f>
        <v/>
      </c>
      <c r="Y5465" s="127" t="str">
        <f>IFERROR(VLOOKUP(V5465,TRANSPORTE!$A$4:$C$99,3,0),"")</f>
        <v/>
      </c>
      <c r="Z5465" s="127" t="str">
        <f>IFERROR(VLOOKUP(V5465,TRANSPORTE!$A$4:$D$99,4,0),"")</f>
        <v/>
      </c>
      <c r="AA5465" s="127" t="str">
        <f>IFERROR(VLOOKUP(V5465,TRANSPORTE!$A$4:$E$99,5,0),"")</f>
        <v/>
      </c>
      <c r="AB5465" s="127" t="str">
        <f t="shared" si="616"/>
        <v/>
      </c>
      <c r="AC5465" s="127" t="str">
        <f t="shared" si="615"/>
        <v/>
      </c>
      <c r="AE5465" s="132" t="str">
        <f t="shared" si="613"/>
        <v/>
      </c>
      <c r="AH5465" s="127" t="str">
        <f t="shared" si="612"/>
        <v/>
      </c>
    </row>
    <row r="5466" spans="2:34" x14ac:dyDescent="0.3">
      <c r="B5466" s="127" t="str">
        <f t="shared" si="610"/>
        <v/>
      </c>
      <c r="C5466" s="127" t="str">
        <f t="shared" si="611"/>
        <v/>
      </c>
      <c r="E5466" s="159"/>
      <c r="F5466" s="148" t="str">
        <f>IFERROR(VLOOKUP(CONCATENATE(G5466,E5466),LOTES!$A$6:$D$1002,4,0),"")</f>
        <v/>
      </c>
      <c r="H5466" s="136" t="str">
        <f>IFERROR(VLOOKUP(CONCATENATE(G5466,E5466),LOTES!$A$6:$F$1000,6,0),"")</f>
        <v/>
      </c>
      <c r="I5466" s="132" t="str">
        <f t="shared" si="614"/>
        <v/>
      </c>
      <c r="R5466" s="132" t="str">
        <f>IFERROR(VLOOKUP(Q5466,PROVEEDORES!$A$2:$B$100,2,0),"")</f>
        <v/>
      </c>
      <c r="U5466" s="127" t="str">
        <f>IFERROR(VLOOKUP(V5466,TRANSPORTE!$A$4:$B$99,2,0),"")</f>
        <v/>
      </c>
      <c r="Y5466" s="127" t="str">
        <f>IFERROR(VLOOKUP(V5466,TRANSPORTE!$A$4:$C$99,3,0),"")</f>
        <v/>
      </c>
      <c r="Z5466" s="127" t="str">
        <f>IFERROR(VLOOKUP(V5466,TRANSPORTE!$A$4:$D$99,4,0),"")</f>
        <v/>
      </c>
      <c r="AA5466" s="127" t="str">
        <f>IFERROR(VLOOKUP(V5466,TRANSPORTE!$A$4:$E$99,5,0),"")</f>
        <v/>
      </c>
      <c r="AB5466" s="127" t="str">
        <f t="shared" si="616"/>
        <v/>
      </c>
      <c r="AC5466" s="127" t="str">
        <f t="shared" si="615"/>
        <v/>
      </c>
      <c r="AE5466" s="132" t="str">
        <f t="shared" si="613"/>
        <v/>
      </c>
      <c r="AH5466" s="127" t="str">
        <f t="shared" si="612"/>
        <v/>
      </c>
    </row>
    <row r="5467" spans="2:34" x14ac:dyDescent="0.3">
      <c r="B5467" s="127" t="str">
        <f t="shared" si="610"/>
        <v/>
      </c>
      <c r="C5467" s="127" t="str">
        <f t="shared" si="611"/>
        <v/>
      </c>
      <c r="E5467" s="159"/>
      <c r="F5467" s="148" t="str">
        <f>IFERROR(VLOOKUP(CONCATENATE(G5467,E5467),LOTES!$A$6:$D$1002,4,0),"")</f>
        <v/>
      </c>
      <c r="H5467" s="136" t="str">
        <f>IFERROR(VLOOKUP(CONCATENATE(G5467,E5467),LOTES!$A$6:$F$1000,6,0),"")</f>
        <v/>
      </c>
      <c r="I5467" s="132" t="str">
        <f t="shared" si="614"/>
        <v/>
      </c>
      <c r="R5467" s="132" t="str">
        <f>IFERROR(VLOOKUP(Q5467,PROVEEDORES!$A$2:$B$100,2,0),"")</f>
        <v/>
      </c>
      <c r="U5467" s="127" t="str">
        <f>IFERROR(VLOOKUP(V5467,TRANSPORTE!$A$4:$B$99,2,0),"")</f>
        <v/>
      </c>
      <c r="Y5467" s="127" t="str">
        <f>IFERROR(VLOOKUP(V5467,TRANSPORTE!$A$4:$C$99,3,0),"")</f>
        <v/>
      </c>
      <c r="Z5467" s="127" t="str">
        <f>IFERROR(VLOOKUP(V5467,TRANSPORTE!$A$4:$D$99,4,0),"")</f>
        <v/>
      </c>
      <c r="AA5467" s="127" t="str">
        <f>IFERROR(VLOOKUP(V5467,TRANSPORTE!$A$4:$E$99,5,0),"")</f>
        <v/>
      </c>
      <c r="AB5467" s="127" t="str">
        <f t="shared" si="616"/>
        <v/>
      </c>
      <c r="AC5467" s="127" t="str">
        <f t="shared" si="615"/>
        <v/>
      </c>
      <c r="AE5467" s="132" t="str">
        <f t="shared" si="613"/>
        <v/>
      </c>
      <c r="AH5467" s="127" t="str">
        <f t="shared" si="612"/>
        <v/>
      </c>
    </row>
    <row r="5468" spans="2:34" x14ac:dyDescent="0.3">
      <c r="B5468" s="127" t="str">
        <f t="shared" si="610"/>
        <v/>
      </c>
      <c r="C5468" s="127" t="str">
        <f t="shared" si="611"/>
        <v/>
      </c>
      <c r="E5468" s="159"/>
      <c r="F5468" s="148" t="str">
        <f>IFERROR(VLOOKUP(CONCATENATE(G5468,E5468),LOTES!$A$6:$D$1002,4,0),"")</f>
        <v/>
      </c>
      <c r="H5468" s="136" t="str">
        <f>IFERROR(VLOOKUP(CONCATENATE(G5468,E5468),LOTES!$A$6:$F$1000,6,0),"")</f>
        <v/>
      </c>
      <c r="I5468" s="132" t="str">
        <f t="shared" si="614"/>
        <v/>
      </c>
      <c r="R5468" s="132" t="str">
        <f>IFERROR(VLOOKUP(Q5468,PROVEEDORES!$A$2:$B$100,2,0),"")</f>
        <v/>
      </c>
      <c r="U5468" s="127" t="str">
        <f>IFERROR(VLOOKUP(V5468,TRANSPORTE!$A$4:$B$99,2,0),"")</f>
        <v/>
      </c>
      <c r="Y5468" s="127" t="str">
        <f>IFERROR(VLOOKUP(V5468,TRANSPORTE!$A$4:$C$99,3,0),"")</f>
        <v/>
      </c>
      <c r="Z5468" s="127" t="str">
        <f>IFERROR(VLOOKUP(V5468,TRANSPORTE!$A$4:$D$99,4,0),"")</f>
        <v/>
      </c>
      <c r="AA5468" s="127" t="str">
        <f>IFERROR(VLOOKUP(V5468,TRANSPORTE!$A$4:$E$99,5,0),"")</f>
        <v/>
      </c>
      <c r="AB5468" s="127" t="str">
        <f t="shared" si="616"/>
        <v/>
      </c>
      <c r="AC5468" s="127" t="str">
        <f t="shared" si="615"/>
        <v/>
      </c>
      <c r="AE5468" s="132" t="str">
        <f t="shared" si="613"/>
        <v/>
      </c>
      <c r="AH5468" s="127" t="str">
        <f t="shared" si="612"/>
        <v/>
      </c>
    </row>
    <row r="5469" spans="2:34" x14ac:dyDescent="0.3">
      <c r="B5469" s="127" t="str">
        <f t="shared" si="610"/>
        <v/>
      </c>
      <c r="C5469" s="127" t="str">
        <f t="shared" si="611"/>
        <v/>
      </c>
      <c r="E5469" s="159"/>
      <c r="F5469" s="148" t="str">
        <f>IFERROR(VLOOKUP(CONCATENATE(G5469,E5469),LOTES!$A$6:$D$1002,4,0),"")</f>
        <v/>
      </c>
      <c r="H5469" s="136" t="str">
        <f>IFERROR(VLOOKUP(CONCATENATE(G5469,E5469),LOTES!$A$6:$F$1000,6,0),"")</f>
        <v/>
      </c>
      <c r="I5469" s="132" t="str">
        <f t="shared" si="614"/>
        <v/>
      </c>
      <c r="R5469" s="132" t="str">
        <f>IFERROR(VLOOKUP(Q5469,PROVEEDORES!$A$2:$B$100,2,0),"")</f>
        <v/>
      </c>
      <c r="U5469" s="127" t="str">
        <f>IFERROR(VLOOKUP(V5469,TRANSPORTE!$A$4:$B$99,2,0),"")</f>
        <v/>
      </c>
      <c r="Y5469" s="127" t="str">
        <f>IFERROR(VLOOKUP(V5469,TRANSPORTE!$A$4:$C$99,3,0),"")</f>
        <v/>
      </c>
      <c r="Z5469" s="127" t="str">
        <f>IFERROR(VLOOKUP(V5469,TRANSPORTE!$A$4:$D$99,4,0),"")</f>
        <v/>
      </c>
      <c r="AA5469" s="127" t="str">
        <f>IFERROR(VLOOKUP(V5469,TRANSPORTE!$A$4:$E$99,5,0),"")</f>
        <v/>
      </c>
      <c r="AB5469" s="127" t="str">
        <f t="shared" si="616"/>
        <v/>
      </c>
      <c r="AC5469" s="127" t="str">
        <f t="shared" si="615"/>
        <v/>
      </c>
      <c r="AE5469" s="132" t="str">
        <f t="shared" si="613"/>
        <v/>
      </c>
      <c r="AH5469" s="127" t="str">
        <f t="shared" si="612"/>
        <v/>
      </c>
    </row>
    <row r="5470" spans="2:34" x14ac:dyDescent="0.3">
      <c r="B5470" s="127" t="str">
        <f t="shared" si="610"/>
        <v/>
      </c>
      <c r="C5470" s="127" t="str">
        <f t="shared" si="611"/>
        <v/>
      </c>
      <c r="E5470" s="159"/>
      <c r="F5470" s="148" t="str">
        <f>IFERROR(VLOOKUP(CONCATENATE(G5470,E5470),LOTES!$A$6:$D$1002,4,0),"")</f>
        <v/>
      </c>
      <c r="H5470" s="136" t="str">
        <f>IFERROR(VLOOKUP(CONCATENATE(G5470,E5470),LOTES!$A$6:$F$1000,6,0),"")</f>
        <v/>
      </c>
      <c r="I5470" s="132" t="str">
        <f t="shared" si="614"/>
        <v/>
      </c>
      <c r="R5470" s="132" t="str">
        <f>IFERROR(VLOOKUP(Q5470,PROVEEDORES!$A$2:$B$100,2,0),"")</f>
        <v/>
      </c>
      <c r="U5470" s="127" t="str">
        <f>IFERROR(VLOOKUP(V5470,TRANSPORTE!$A$4:$B$99,2,0),"")</f>
        <v/>
      </c>
      <c r="Y5470" s="127" t="str">
        <f>IFERROR(VLOOKUP(V5470,TRANSPORTE!$A$4:$C$99,3,0),"")</f>
        <v/>
      </c>
      <c r="Z5470" s="127" t="str">
        <f>IFERROR(VLOOKUP(V5470,TRANSPORTE!$A$4:$D$99,4,0),"")</f>
        <v/>
      </c>
      <c r="AA5470" s="127" t="str">
        <f>IFERROR(VLOOKUP(V5470,TRANSPORTE!$A$4:$E$99,5,0),"")</f>
        <v/>
      </c>
      <c r="AB5470" s="127" t="str">
        <f t="shared" si="616"/>
        <v/>
      </c>
      <c r="AC5470" s="127" t="str">
        <f t="shared" si="615"/>
        <v/>
      </c>
      <c r="AE5470" s="132" t="str">
        <f t="shared" si="613"/>
        <v/>
      </c>
      <c r="AH5470" s="127" t="str">
        <f t="shared" si="612"/>
        <v/>
      </c>
    </row>
    <row r="5471" spans="2:34" x14ac:dyDescent="0.3">
      <c r="B5471" s="127" t="str">
        <f t="shared" si="610"/>
        <v/>
      </c>
      <c r="C5471" s="127" t="str">
        <f t="shared" si="611"/>
        <v/>
      </c>
      <c r="E5471" s="159"/>
      <c r="F5471" s="148" t="str">
        <f>IFERROR(VLOOKUP(CONCATENATE(G5471,E5471),LOTES!$A$6:$D$1002,4,0),"")</f>
        <v/>
      </c>
      <c r="H5471" s="136" t="str">
        <f>IFERROR(VLOOKUP(CONCATENATE(G5471,E5471),LOTES!$A$6:$F$1000,6,0),"")</f>
        <v/>
      </c>
      <c r="I5471" s="132" t="str">
        <f t="shared" si="614"/>
        <v/>
      </c>
      <c r="R5471" s="132" t="str">
        <f>IFERROR(VLOOKUP(Q5471,PROVEEDORES!$A$2:$B$100,2,0),"")</f>
        <v/>
      </c>
      <c r="U5471" s="127" t="str">
        <f>IFERROR(VLOOKUP(V5471,TRANSPORTE!$A$4:$B$99,2,0),"")</f>
        <v/>
      </c>
      <c r="Y5471" s="127" t="str">
        <f>IFERROR(VLOOKUP(V5471,TRANSPORTE!$A$4:$C$99,3,0),"")</f>
        <v/>
      </c>
      <c r="Z5471" s="127" t="str">
        <f>IFERROR(VLOOKUP(V5471,TRANSPORTE!$A$4:$D$99,4,0),"")</f>
        <v/>
      </c>
      <c r="AA5471" s="127" t="str">
        <f>IFERROR(VLOOKUP(V5471,TRANSPORTE!$A$4:$E$99,5,0),"")</f>
        <v/>
      </c>
      <c r="AB5471" s="127" t="str">
        <f t="shared" si="616"/>
        <v/>
      </c>
      <c r="AC5471" s="127" t="str">
        <f t="shared" si="615"/>
        <v/>
      </c>
      <c r="AE5471" s="132" t="str">
        <f t="shared" si="613"/>
        <v/>
      </c>
      <c r="AH5471" s="127" t="str">
        <f t="shared" si="612"/>
        <v/>
      </c>
    </row>
    <row r="5472" spans="2:34" x14ac:dyDescent="0.3">
      <c r="B5472" s="127" t="str">
        <f t="shared" si="610"/>
        <v/>
      </c>
      <c r="C5472" s="127" t="str">
        <f t="shared" si="611"/>
        <v/>
      </c>
      <c r="E5472" s="159"/>
      <c r="F5472" s="148" t="str">
        <f>IFERROR(VLOOKUP(CONCATENATE(G5472,E5472),LOTES!$A$6:$D$1002,4,0),"")</f>
        <v/>
      </c>
      <c r="H5472" s="136" t="str">
        <f>IFERROR(VLOOKUP(CONCATENATE(G5472,E5472),LOTES!$A$6:$F$1000,6,0),"")</f>
        <v/>
      </c>
      <c r="I5472" s="132" t="str">
        <f t="shared" si="614"/>
        <v/>
      </c>
      <c r="R5472" s="132" t="str">
        <f>IFERROR(VLOOKUP(Q5472,PROVEEDORES!$A$2:$B$100,2,0),"")</f>
        <v/>
      </c>
      <c r="U5472" s="127" t="str">
        <f>IFERROR(VLOOKUP(V5472,TRANSPORTE!$A$4:$B$99,2,0),"")</f>
        <v/>
      </c>
      <c r="Y5472" s="127" t="str">
        <f>IFERROR(VLOOKUP(V5472,TRANSPORTE!$A$4:$C$99,3,0),"")</f>
        <v/>
      </c>
      <c r="Z5472" s="127" t="str">
        <f>IFERROR(VLOOKUP(V5472,TRANSPORTE!$A$4:$D$99,4,0),"")</f>
        <v/>
      </c>
      <c r="AA5472" s="127" t="str">
        <f>IFERROR(VLOOKUP(V5472,TRANSPORTE!$A$4:$E$99,5,0),"")</f>
        <v/>
      </c>
      <c r="AB5472" s="127" t="str">
        <f t="shared" si="616"/>
        <v/>
      </c>
      <c r="AC5472" s="127" t="str">
        <f t="shared" si="615"/>
        <v/>
      </c>
      <c r="AE5472" s="132" t="str">
        <f t="shared" si="613"/>
        <v/>
      </c>
      <c r="AH5472" s="127" t="str">
        <f t="shared" si="612"/>
        <v/>
      </c>
    </row>
    <row r="5473" spans="2:34" x14ac:dyDescent="0.3">
      <c r="B5473" s="127" t="str">
        <f t="shared" si="610"/>
        <v/>
      </c>
      <c r="C5473" s="127" t="str">
        <f t="shared" si="611"/>
        <v/>
      </c>
      <c r="E5473" s="159"/>
      <c r="F5473" s="148" t="str">
        <f>IFERROR(VLOOKUP(CONCATENATE(G5473,E5473),LOTES!$A$6:$D$1002,4,0),"")</f>
        <v/>
      </c>
      <c r="H5473" s="136" t="str">
        <f>IFERROR(VLOOKUP(CONCATENATE(G5473,E5473),LOTES!$A$6:$F$1000,6,0),"")</f>
        <v/>
      </c>
      <c r="I5473" s="132" t="str">
        <f t="shared" si="614"/>
        <v/>
      </c>
      <c r="R5473" s="132" t="str">
        <f>IFERROR(VLOOKUP(Q5473,PROVEEDORES!$A$2:$B$100,2,0),"")</f>
        <v/>
      </c>
      <c r="U5473" s="127" t="str">
        <f>IFERROR(VLOOKUP(V5473,TRANSPORTE!$A$4:$B$99,2,0),"")</f>
        <v/>
      </c>
      <c r="Y5473" s="127" t="str">
        <f>IFERROR(VLOOKUP(V5473,TRANSPORTE!$A$4:$C$99,3,0),"")</f>
        <v/>
      </c>
      <c r="Z5473" s="127" t="str">
        <f>IFERROR(VLOOKUP(V5473,TRANSPORTE!$A$4:$D$99,4,0),"")</f>
        <v/>
      </c>
      <c r="AA5473" s="127" t="str">
        <f>IFERROR(VLOOKUP(V5473,TRANSPORTE!$A$4:$E$99,5,0),"")</f>
        <v/>
      </c>
      <c r="AB5473" s="127" t="str">
        <f t="shared" si="616"/>
        <v/>
      </c>
      <c r="AC5473" s="127" t="str">
        <f t="shared" si="615"/>
        <v/>
      </c>
      <c r="AE5473" s="132" t="str">
        <f t="shared" si="613"/>
        <v/>
      </c>
      <c r="AH5473" s="127" t="str">
        <f t="shared" si="612"/>
        <v/>
      </c>
    </row>
    <row r="5474" spans="2:34" x14ac:dyDescent="0.3">
      <c r="B5474" s="127" t="str">
        <f t="shared" si="610"/>
        <v/>
      </c>
      <c r="C5474" s="127" t="str">
        <f t="shared" si="611"/>
        <v/>
      </c>
      <c r="E5474" s="159"/>
      <c r="F5474" s="148" t="str">
        <f>IFERROR(VLOOKUP(CONCATENATE(G5474,E5474),LOTES!$A$6:$D$1002,4,0),"")</f>
        <v/>
      </c>
      <c r="H5474" s="136" t="str">
        <f>IFERROR(VLOOKUP(CONCATENATE(G5474,E5474),LOTES!$A$6:$F$1000,6,0),"")</f>
        <v/>
      </c>
      <c r="I5474" s="132" t="str">
        <f t="shared" si="614"/>
        <v/>
      </c>
      <c r="R5474" s="132" t="str">
        <f>IFERROR(VLOOKUP(Q5474,PROVEEDORES!$A$2:$B$100,2,0),"")</f>
        <v/>
      </c>
      <c r="U5474" s="127" t="str">
        <f>IFERROR(VLOOKUP(V5474,TRANSPORTE!$A$4:$B$99,2,0),"")</f>
        <v/>
      </c>
      <c r="Y5474" s="127" t="str">
        <f>IFERROR(VLOOKUP(V5474,TRANSPORTE!$A$4:$C$99,3,0),"")</f>
        <v/>
      </c>
      <c r="Z5474" s="127" t="str">
        <f>IFERROR(VLOOKUP(V5474,TRANSPORTE!$A$4:$D$99,4,0),"")</f>
        <v/>
      </c>
      <c r="AA5474" s="127" t="str">
        <f>IFERROR(VLOOKUP(V5474,TRANSPORTE!$A$4:$E$99,5,0),"")</f>
        <v/>
      </c>
      <c r="AB5474" s="127" t="str">
        <f t="shared" si="616"/>
        <v/>
      </c>
      <c r="AC5474" s="127" t="str">
        <f t="shared" si="615"/>
        <v/>
      </c>
      <c r="AE5474" s="132" t="str">
        <f t="shared" si="613"/>
        <v/>
      </c>
      <c r="AH5474" s="127" t="str">
        <f t="shared" si="612"/>
        <v/>
      </c>
    </row>
    <row r="5475" spans="2:34" x14ac:dyDescent="0.3">
      <c r="B5475" s="127" t="str">
        <f t="shared" si="610"/>
        <v/>
      </c>
      <c r="C5475" s="127" t="str">
        <f t="shared" si="611"/>
        <v/>
      </c>
      <c r="E5475" s="159"/>
      <c r="F5475" s="148" t="str">
        <f>IFERROR(VLOOKUP(CONCATENATE(G5475,E5475),LOTES!$A$6:$D$1002,4,0),"")</f>
        <v/>
      </c>
      <c r="H5475" s="136" t="str">
        <f>IFERROR(VLOOKUP(CONCATENATE(G5475,E5475),LOTES!$A$6:$F$1000,6,0),"")</f>
        <v/>
      </c>
      <c r="I5475" s="132" t="str">
        <f t="shared" si="614"/>
        <v/>
      </c>
      <c r="R5475" s="132" t="str">
        <f>IFERROR(VLOOKUP(Q5475,PROVEEDORES!$A$2:$B$100,2,0),"")</f>
        <v/>
      </c>
      <c r="U5475" s="127" t="str">
        <f>IFERROR(VLOOKUP(V5475,TRANSPORTE!$A$4:$B$99,2,0),"")</f>
        <v/>
      </c>
      <c r="Y5475" s="127" t="str">
        <f>IFERROR(VLOOKUP(V5475,TRANSPORTE!$A$4:$C$99,3,0),"")</f>
        <v/>
      </c>
      <c r="Z5475" s="127" t="str">
        <f>IFERROR(VLOOKUP(V5475,TRANSPORTE!$A$4:$D$99,4,0),"")</f>
        <v/>
      </c>
      <c r="AA5475" s="127" t="str">
        <f>IFERROR(VLOOKUP(V5475,TRANSPORTE!$A$4:$E$99,5,0),"")</f>
        <v/>
      </c>
      <c r="AB5475" s="127" t="str">
        <f t="shared" si="616"/>
        <v/>
      </c>
      <c r="AC5475" s="127" t="str">
        <f t="shared" si="615"/>
        <v/>
      </c>
      <c r="AE5475" s="132" t="str">
        <f t="shared" si="613"/>
        <v/>
      </c>
      <c r="AH5475" s="127" t="str">
        <f t="shared" si="612"/>
        <v/>
      </c>
    </row>
    <row r="5476" spans="2:34" x14ac:dyDescent="0.3">
      <c r="B5476" s="127" t="str">
        <f t="shared" si="610"/>
        <v/>
      </c>
      <c r="C5476" s="127" t="str">
        <f t="shared" si="611"/>
        <v/>
      </c>
      <c r="E5476" s="159"/>
      <c r="F5476" s="148" t="str">
        <f>IFERROR(VLOOKUP(CONCATENATE(G5476,E5476),LOTES!$A$6:$D$1002,4,0),"")</f>
        <v/>
      </c>
      <c r="H5476" s="136" t="str">
        <f>IFERROR(VLOOKUP(CONCATENATE(G5476,E5476),LOTES!$A$6:$F$1000,6,0),"")</f>
        <v/>
      </c>
      <c r="I5476" s="132" t="str">
        <f t="shared" si="614"/>
        <v/>
      </c>
      <c r="R5476" s="132" t="str">
        <f>IFERROR(VLOOKUP(Q5476,PROVEEDORES!$A$2:$B$100,2,0),"")</f>
        <v/>
      </c>
      <c r="U5476" s="127" t="str">
        <f>IFERROR(VLOOKUP(V5476,TRANSPORTE!$A$4:$B$99,2,0),"")</f>
        <v/>
      </c>
      <c r="Y5476" s="127" t="str">
        <f>IFERROR(VLOOKUP(V5476,TRANSPORTE!$A$4:$C$99,3,0),"")</f>
        <v/>
      </c>
      <c r="Z5476" s="127" t="str">
        <f>IFERROR(VLOOKUP(V5476,TRANSPORTE!$A$4:$D$99,4,0),"")</f>
        <v/>
      </c>
      <c r="AA5476" s="127" t="str">
        <f>IFERROR(VLOOKUP(V5476,TRANSPORTE!$A$4:$E$99,5,0),"")</f>
        <v/>
      </c>
      <c r="AB5476" s="127" t="str">
        <f t="shared" si="616"/>
        <v/>
      </c>
      <c r="AC5476" s="127" t="str">
        <f t="shared" si="615"/>
        <v/>
      </c>
      <c r="AE5476" s="132" t="str">
        <f t="shared" si="613"/>
        <v/>
      </c>
      <c r="AH5476" s="127" t="str">
        <f t="shared" si="612"/>
        <v/>
      </c>
    </row>
    <row r="5477" spans="2:34" x14ac:dyDescent="0.3">
      <c r="B5477" s="127" t="str">
        <f t="shared" si="610"/>
        <v/>
      </c>
      <c r="C5477" s="127" t="str">
        <f t="shared" si="611"/>
        <v/>
      </c>
      <c r="E5477" s="159"/>
      <c r="F5477" s="148" t="str">
        <f>IFERROR(VLOOKUP(CONCATENATE(G5477,E5477),LOTES!$A$6:$D$1002,4,0),"")</f>
        <v/>
      </c>
      <c r="H5477" s="136" t="str">
        <f>IFERROR(VLOOKUP(CONCATENATE(G5477,E5477),LOTES!$A$6:$F$1000,6,0),"")</f>
        <v/>
      </c>
      <c r="I5477" s="132" t="str">
        <f t="shared" si="614"/>
        <v/>
      </c>
      <c r="R5477" s="132" t="str">
        <f>IFERROR(VLOOKUP(Q5477,PROVEEDORES!$A$2:$B$100,2,0),"")</f>
        <v/>
      </c>
      <c r="U5477" s="127" t="str">
        <f>IFERROR(VLOOKUP(V5477,TRANSPORTE!$A$4:$B$99,2,0),"")</f>
        <v/>
      </c>
      <c r="Y5477" s="127" t="str">
        <f>IFERROR(VLOOKUP(V5477,TRANSPORTE!$A$4:$C$99,3,0),"")</f>
        <v/>
      </c>
      <c r="Z5477" s="127" t="str">
        <f>IFERROR(VLOOKUP(V5477,TRANSPORTE!$A$4:$D$99,4,0),"")</f>
        <v/>
      </c>
      <c r="AA5477" s="127" t="str">
        <f>IFERROR(VLOOKUP(V5477,TRANSPORTE!$A$4:$E$99,5,0),"")</f>
        <v/>
      </c>
      <c r="AB5477" s="127" t="str">
        <f t="shared" si="616"/>
        <v/>
      </c>
      <c r="AC5477" s="127" t="str">
        <f t="shared" si="615"/>
        <v/>
      </c>
      <c r="AE5477" s="132" t="str">
        <f t="shared" si="613"/>
        <v/>
      </c>
      <c r="AH5477" s="127" t="str">
        <f t="shared" si="612"/>
        <v/>
      </c>
    </row>
    <row r="5478" spans="2:34" x14ac:dyDescent="0.3">
      <c r="B5478" s="127" t="str">
        <f t="shared" si="610"/>
        <v/>
      </c>
      <c r="C5478" s="127" t="str">
        <f t="shared" si="611"/>
        <v/>
      </c>
      <c r="E5478" s="159"/>
      <c r="F5478" s="148" t="str">
        <f>IFERROR(VLOOKUP(CONCATENATE(G5478,E5478),LOTES!$A$6:$D$1002,4,0),"")</f>
        <v/>
      </c>
      <c r="H5478" s="136" t="str">
        <f>IFERROR(VLOOKUP(CONCATENATE(G5478,E5478),LOTES!$A$6:$F$1000,6,0),"")</f>
        <v/>
      </c>
      <c r="I5478" s="132" t="str">
        <f t="shared" si="614"/>
        <v/>
      </c>
      <c r="R5478" s="132" t="str">
        <f>IFERROR(VLOOKUP(Q5478,PROVEEDORES!$A$2:$B$100,2,0),"")</f>
        <v/>
      </c>
      <c r="U5478" s="127" t="str">
        <f>IFERROR(VLOOKUP(V5478,TRANSPORTE!$A$4:$B$99,2,0),"")</f>
        <v/>
      </c>
      <c r="Y5478" s="127" t="str">
        <f>IFERROR(VLOOKUP(V5478,TRANSPORTE!$A$4:$C$99,3,0),"")</f>
        <v/>
      </c>
      <c r="Z5478" s="127" t="str">
        <f>IFERROR(VLOOKUP(V5478,TRANSPORTE!$A$4:$D$99,4,0),"")</f>
        <v/>
      </c>
      <c r="AA5478" s="127" t="str">
        <f>IFERROR(VLOOKUP(V5478,TRANSPORTE!$A$4:$E$99,5,0),"")</f>
        <v/>
      </c>
      <c r="AB5478" s="127" t="str">
        <f t="shared" si="616"/>
        <v/>
      </c>
      <c r="AC5478" s="127" t="str">
        <f t="shared" si="615"/>
        <v/>
      </c>
      <c r="AE5478" s="132" t="str">
        <f t="shared" si="613"/>
        <v/>
      </c>
      <c r="AH5478" s="127" t="str">
        <f t="shared" si="612"/>
        <v/>
      </c>
    </row>
    <row r="5479" spans="2:34" x14ac:dyDescent="0.3">
      <c r="B5479" s="127" t="str">
        <f t="shared" si="610"/>
        <v/>
      </c>
      <c r="C5479" s="127" t="str">
        <f t="shared" si="611"/>
        <v/>
      </c>
      <c r="E5479" s="159"/>
      <c r="F5479" s="148" t="str">
        <f>IFERROR(VLOOKUP(CONCATENATE(G5479,E5479),LOTES!$A$6:$D$1002,4,0),"")</f>
        <v/>
      </c>
      <c r="H5479" s="136" t="str">
        <f>IFERROR(VLOOKUP(CONCATENATE(G5479,E5479),LOTES!$A$6:$F$1000,6,0),"")</f>
        <v/>
      </c>
      <c r="I5479" s="132" t="str">
        <f t="shared" si="614"/>
        <v/>
      </c>
      <c r="R5479" s="132" t="str">
        <f>IFERROR(VLOOKUP(Q5479,PROVEEDORES!$A$2:$B$100,2,0),"")</f>
        <v/>
      </c>
      <c r="U5479" s="127" t="str">
        <f>IFERROR(VLOOKUP(V5479,TRANSPORTE!$A$4:$B$99,2,0),"")</f>
        <v/>
      </c>
      <c r="Y5479" s="127" t="str">
        <f>IFERROR(VLOOKUP(V5479,TRANSPORTE!$A$4:$C$99,3,0),"")</f>
        <v/>
      </c>
      <c r="Z5479" s="127" t="str">
        <f>IFERROR(VLOOKUP(V5479,TRANSPORTE!$A$4:$D$99,4,0),"")</f>
        <v/>
      </c>
      <c r="AA5479" s="127" t="str">
        <f>IFERROR(VLOOKUP(V5479,TRANSPORTE!$A$4:$E$99,5,0),"")</f>
        <v/>
      </c>
      <c r="AB5479" s="127" t="str">
        <f t="shared" si="616"/>
        <v/>
      </c>
      <c r="AC5479" s="127" t="str">
        <f t="shared" si="615"/>
        <v/>
      </c>
      <c r="AE5479" s="132" t="str">
        <f t="shared" si="613"/>
        <v/>
      </c>
      <c r="AH5479" s="127" t="str">
        <f t="shared" si="612"/>
        <v/>
      </c>
    </row>
    <row r="5480" spans="2:34" x14ac:dyDescent="0.3">
      <c r="B5480" s="127" t="str">
        <f t="shared" si="610"/>
        <v/>
      </c>
      <c r="C5480" s="127" t="str">
        <f t="shared" si="611"/>
        <v/>
      </c>
      <c r="E5480" s="159"/>
      <c r="F5480" s="148" t="str">
        <f>IFERROR(VLOOKUP(CONCATENATE(G5480,E5480),LOTES!$A$6:$D$1002,4,0),"")</f>
        <v/>
      </c>
      <c r="H5480" s="136" t="str">
        <f>IFERROR(VLOOKUP(CONCATENATE(G5480,E5480),LOTES!$A$6:$F$1000,6,0),"")</f>
        <v/>
      </c>
      <c r="I5480" s="132" t="str">
        <f t="shared" si="614"/>
        <v/>
      </c>
      <c r="R5480" s="132" t="str">
        <f>IFERROR(VLOOKUP(Q5480,PROVEEDORES!$A$2:$B$100,2,0),"")</f>
        <v/>
      </c>
      <c r="U5480" s="127" t="str">
        <f>IFERROR(VLOOKUP(V5480,TRANSPORTE!$A$4:$B$99,2,0),"")</f>
        <v/>
      </c>
      <c r="Y5480" s="127" t="str">
        <f>IFERROR(VLOOKUP(V5480,TRANSPORTE!$A$4:$C$99,3,0),"")</f>
        <v/>
      </c>
      <c r="Z5480" s="127" t="str">
        <f>IFERROR(VLOOKUP(V5480,TRANSPORTE!$A$4:$D$99,4,0),"")</f>
        <v/>
      </c>
      <c r="AA5480" s="127" t="str">
        <f>IFERROR(VLOOKUP(V5480,TRANSPORTE!$A$4:$E$99,5,0),"")</f>
        <v/>
      </c>
      <c r="AB5480" s="127" t="str">
        <f t="shared" si="616"/>
        <v/>
      </c>
      <c r="AC5480" s="127" t="str">
        <f t="shared" si="615"/>
        <v/>
      </c>
      <c r="AE5480" s="132" t="str">
        <f t="shared" si="613"/>
        <v/>
      </c>
      <c r="AH5480" s="127" t="str">
        <f t="shared" si="612"/>
        <v/>
      </c>
    </row>
    <row r="5481" spans="2:34" x14ac:dyDescent="0.3">
      <c r="B5481" s="127" t="str">
        <f t="shared" si="610"/>
        <v/>
      </c>
      <c r="C5481" s="127" t="str">
        <f t="shared" si="611"/>
        <v/>
      </c>
      <c r="E5481" s="159"/>
      <c r="F5481" s="148" t="str">
        <f>IFERROR(VLOOKUP(CONCATENATE(G5481,E5481),LOTES!$A$6:$D$1002,4,0),"")</f>
        <v/>
      </c>
      <c r="H5481" s="136" t="str">
        <f>IFERROR(VLOOKUP(CONCATENATE(G5481,E5481),LOTES!$A$6:$F$1000,6,0),"")</f>
        <v/>
      </c>
      <c r="I5481" s="132" t="str">
        <f t="shared" si="614"/>
        <v/>
      </c>
      <c r="R5481" s="132" t="str">
        <f>IFERROR(VLOOKUP(Q5481,PROVEEDORES!$A$2:$B$100,2,0),"")</f>
        <v/>
      </c>
      <c r="U5481" s="127" t="str">
        <f>IFERROR(VLOOKUP(V5481,TRANSPORTE!$A$4:$B$99,2,0),"")</f>
        <v/>
      </c>
      <c r="Y5481" s="127" t="str">
        <f>IFERROR(VLOOKUP(V5481,TRANSPORTE!$A$4:$C$99,3,0),"")</f>
        <v/>
      </c>
      <c r="Z5481" s="127" t="str">
        <f>IFERROR(VLOOKUP(V5481,TRANSPORTE!$A$4:$D$99,4,0),"")</f>
        <v/>
      </c>
      <c r="AA5481" s="127" t="str">
        <f>IFERROR(VLOOKUP(V5481,TRANSPORTE!$A$4:$E$99,5,0),"")</f>
        <v/>
      </c>
      <c r="AB5481" s="127" t="str">
        <f t="shared" si="616"/>
        <v/>
      </c>
      <c r="AC5481" s="127" t="str">
        <f t="shared" si="615"/>
        <v/>
      </c>
      <c r="AE5481" s="132" t="str">
        <f t="shared" si="613"/>
        <v/>
      </c>
      <c r="AH5481" s="127" t="str">
        <f t="shared" si="612"/>
        <v/>
      </c>
    </row>
    <row r="5482" spans="2:34" x14ac:dyDescent="0.3">
      <c r="B5482" s="127" t="str">
        <f t="shared" si="610"/>
        <v/>
      </c>
      <c r="C5482" s="127" t="str">
        <f t="shared" si="611"/>
        <v/>
      </c>
      <c r="E5482" s="159"/>
      <c r="F5482" s="148" t="str">
        <f>IFERROR(VLOOKUP(CONCATENATE(G5482,E5482),LOTES!$A$6:$D$1002,4,0),"")</f>
        <v/>
      </c>
      <c r="H5482" s="136" t="str">
        <f>IFERROR(VLOOKUP(CONCATENATE(G5482,E5482),LOTES!$A$6:$F$1000,6,0),"")</f>
        <v/>
      </c>
      <c r="I5482" s="132" t="str">
        <f t="shared" si="614"/>
        <v/>
      </c>
      <c r="R5482" s="132" t="str">
        <f>IFERROR(VLOOKUP(Q5482,PROVEEDORES!$A$2:$B$100,2,0),"")</f>
        <v/>
      </c>
      <c r="U5482" s="127" t="str">
        <f>IFERROR(VLOOKUP(V5482,TRANSPORTE!$A$4:$B$99,2,0),"")</f>
        <v/>
      </c>
      <c r="Y5482" s="127" t="str">
        <f>IFERROR(VLOOKUP(V5482,TRANSPORTE!$A$4:$C$99,3,0),"")</f>
        <v/>
      </c>
      <c r="Z5482" s="127" t="str">
        <f>IFERROR(VLOOKUP(V5482,TRANSPORTE!$A$4:$D$99,4,0),"")</f>
        <v/>
      </c>
      <c r="AA5482" s="127" t="str">
        <f>IFERROR(VLOOKUP(V5482,TRANSPORTE!$A$4:$E$99,5,0),"")</f>
        <v/>
      </c>
      <c r="AB5482" s="127" t="str">
        <f t="shared" si="616"/>
        <v/>
      </c>
      <c r="AC5482" s="127" t="str">
        <f t="shared" si="615"/>
        <v/>
      </c>
      <c r="AE5482" s="132" t="str">
        <f t="shared" si="613"/>
        <v/>
      </c>
      <c r="AH5482" s="127" t="str">
        <f t="shared" si="612"/>
        <v/>
      </c>
    </row>
    <row r="5483" spans="2:34" x14ac:dyDescent="0.3">
      <c r="B5483" s="127" t="str">
        <f t="shared" si="610"/>
        <v/>
      </c>
      <c r="C5483" s="127" t="str">
        <f t="shared" si="611"/>
        <v/>
      </c>
      <c r="E5483" s="159"/>
      <c r="F5483" s="148" t="str">
        <f>IFERROR(VLOOKUP(CONCATENATE(G5483,E5483),LOTES!$A$6:$D$1002,4,0),"")</f>
        <v/>
      </c>
      <c r="H5483" s="136" t="str">
        <f>IFERROR(VLOOKUP(CONCATENATE(G5483,E5483),LOTES!$A$6:$F$1000,6,0),"")</f>
        <v/>
      </c>
      <c r="I5483" s="132" t="str">
        <f t="shared" si="614"/>
        <v/>
      </c>
      <c r="R5483" s="132" t="str">
        <f>IFERROR(VLOOKUP(Q5483,PROVEEDORES!$A$2:$B$100,2,0),"")</f>
        <v/>
      </c>
      <c r="U5483" s="127" t="str">
        <f>IFERROR(VLOOKUP(V5483,TRANSPORTE!$A$4:$B$99,2,0),"")</f>
        <v/>
      </c>
      <c r="Y5483" s="127" t="str">
        <f>IFERROR(VLOOKUP(V5483,TRANSPORTE!$A$4:$C$99,3,0),"")</f>
        <v/>
      </c>
      <c r="Z5483" s="127" t="str">
        <f>IFERROR(VLOOKUP(V5483,TRANSPORTE!$A$4:$D$99,4,0),"")</f>
        <v/>
      </c>
      <c r="AA5483" s="127" t="str">
        <f>IFERROR(VLOOKUP(V5483,TRANSPORTE!$A$4:$E$99,5,0),"")</f>
        <v/>
      </c>
      <c r="AB5483" s="127" t="str">
        <f t="shared" si="616"/>
        <v/>
      </c>
      <c r="AC5483" s="127" t="str">
        <f t="shared" si="615"/>
        <v/>
      </c>
      <c r="AE5483" s="132" t="str">
        <f t="shared" si="613"/>
        <v/>
      </c>
      <c r="AH5483" s="127" t="str">
        <f t="shared" si="612"/>
        <v/>
      </c>
    </row>
    <row r="5484" spans="2:34" x14ac:dyDescent="0.3">
      <c r="B5484" s="127" t="str">
        <f t="shared" si="610"/>
        <v/>
      </c>
      <c r="C5484" s="127" t="str">
        <f t="shared" si="611"/>
        <v/>
      </c>
      <c r="E5484" s="159"/>
      <c r="F5484" s="148" t="str">
        <f>IFERROR(VLOOKUP(CONCATENATE(G5484,E5484),LOTES!$A$6:$D$1002,4,0),"")</f>
        <v/>
      </c>
      <c r="H5484" s="136" t="str">
        <f>IFERROR(VLOOKUP(CONCATENATE(G5484,E5484),LOTES!$A$6:$F$1000,6,0),"")</f>
        <v/>
      </c>
      <c r="I5484" s="132" t="str">
        <f t="shared" si="614"/>
        <v/>
      </c>
      <c r="R5484" s="132" t="str">
        <f>IFERROR(VLOOKUP(Q5484,PROVEEDORES!$A$2:$B$100,2,0),"")</f>
        <v/>
      </c>
      <c r="U5484" s="127" t="str">
        <f>IFERROR(VLOOKUP(V5484,TRANSPORTE!$A$4:$B$99,2,0),"")</f>
        <v/>
      </c>
      <c r="Y5484" s="127" t="str">
        <f>IFERROR(VLOOKUP(V5484,TRANSPORTE!$A$4:$C$99,3,0),"")</f>
        <v/>
      </c>
      <c r="Z5484" s="127" t="str">
        <f>IFERROR(VLOOKUP(V5484,TRANSPORTE!$A$4:$D$99,4,0),"")</f>
        <v/>
      </c>
      <c r="AA5484" s="127" t="str">
        <f>IFERROR(VLOOKUP(V5484,TRANSPORTE!$A$4:$E$99,5,0),"")</f>
        <v/>
      </c>
      <c r="AB5484" s="127" t="str">
        <f t="shared" si="616"/>
        <v/>
      </c>
      <c r="AC5484" s="127" t="str">
        <f t="shared" si="615"/>
        <v/>
      </c>
      <c r="AE5484" s="132" t="str">
        <f t="shared" si="613"/>
        <v/>
      </c>
      <c r="AH5484" s="127" t="str">
        <f t="shared" si="612"/>
        <v/>
      </c>
    </row>
    <row r="5485" spans="2:34" x14ac:dyDescent="0.3">
      <c r="B5485" s="127" t="str">
        <f t="shared" si="610"/>
        <v/>
      </c>
      <c r="C5485" s="127" t="str">
        <f t="shared" si="611"/>
        <v/>
      </c>
      <c r="E5485" s="159"/>
      <c r="F5485" s="148" t="str">
        <f>IFERROR(VLOOKUP(CONCATENATE(G5485,E5485),LOTES!$A$6:$D$1002,4,0),"")</f>
        <v/>
      </c>
      <c r="H5485" s="136" t="str">
        <f>IFERROR(VLOOKUP(CONCATENATE(G5485,E5485),LOTES!$A$6:$F$1000,6,0),"")</f>
        <v/>
      </c>
      <c r="I5485" s="132" t="str">
        <f t="shared" si="614"/>
        <v/>
      </c>
      <c r="R5485" s="132" t="str">
        <f>IFERROR(VLOOKUP(Q5485,PROVEEDORES!$A$2:$B$100,2,0),"")</f>
        <v/>
      </c>
      <c r="U5485" s="127" t="str">
        <f>IFERROR(VLOOKUP(V5485,TRANSPORTE!$A$4:$B$99,2,0),"")</f>
        <v/>
      </c>
      <c r="Y5485" s="127" t="str">
        <f>IFERROR(VLOOKUP(V5485,TRANSPORTE!$A$4:$C$99,3,0),"")</f>
        <v/>
      </c>
      <c r="Z5485" s="127" t="str">
        <f>IFERROR(VLOOKUP(V5485,TRANSPORTE!$A$4:$D$99,4,0),"")</f>
        <v/>
      </c>
      <c r="AA5485" s="127" t="str">
        <f>IFERROR(VLOOKUP(V5485,TRANSPORTE!$A$4:$E$99,5,0),"")</f>
        <v/>
      </c>
      <c r="AB5485" s="127" t="str">
        <f t="shared" si="616"/>
        <v/>
      </c>
      <c r="AC5485" s="127" t="str">
        <f t="shared" si="615"/>
        <v/>
      </c>
      <c r="AE5485" s="132" t="str">
        <f t="shared" si="613"/>
        <v/>
      </c>
      <c r="AH5485" s="127" t="str">
        <f t="shared" si="612"/>
        <v/>
      </c>
    </row>
    <row r="5486" spans="2:34" x14ac:dyDescent="0.3">
      <c r="B5486" s="127" t="str">
        <f t="shared" si="610"/>
        <v/>
      </c>
      <c r="C5486" s="127" t="str">
        <f t="shared" si="611"/>
        <v/>
      </c>
      <c r="E5486" s="159"/>
      <c r="F5486" s="148" t="str">
        <f>IFERROR(VLOOKUP(CONCATENATE(G5486,E5486),LOTES!$A$6:$D$1002,4,0),"")</f>
        <v/>
      </c>
      <c r="H5486" s="136" t="str">
        <f>IFERROR(VLOOKUP(CONCATENATE(G5486,E5486),LOTES!$A$6:$F$1000,6,0),"")</f>
        <v/>
      </c>
      <c r="I5486" s="132" t="str">
        <f t="shared" si="614"/>
        <v/>
      </c>
      <c r="R5486" s="132" t="str">
        <f>IFERROR(VLOOKUP(Q5486,PROVEEDORES!$A$2:$B$100,2,0),"")</f>
        <v/>
      </c>
      <c r="U5486" s="127" t="str">
        <f>IFERROR(VLOOKUP(V5486,TRANSPORTE!$A$4:$B$99,2,0),"")</f>
        <v/>
      </c>
      <c r="Y5486" s="127" t="str">
        <f>IFERROR(VLOOKUP(V5486,TRANSPORTE!$A$4:$C$99,3,0),"")</f>
        <v/>
      </c>
      <c r="Z5486" s="127" t="str">
        <f>IFERROR(VLOOKUP(V5486,TRANSPORTE!$A$4:$D$99,4,0),"")</f>
        <v/>
      </c>
      <c r="AA5486" s="127" t="str">
        <f>IFERROR(VLOOKUP(V5486,TRANSPORTE!$A$4:$E$99,5,0),"")</f>
        <v/>
      </c>
      <c r="AB5486" s="127" t="str">
        <f t="shared" si="616"/>
        <v/>
      </c>
      <c r="AC5486" s="127" t="str">
        <f t="shared" si="615"/>
        <v/>
      </c>
      <c r="AE5486" s="132" t="str">
        <f t="shared" si="613"/>
        <v/>
      </c>
      <c r="AH5486" s="127" t="str">
        <f t="shared" si="612"/>
        <v/>
      </c>
    </row>
    <row r="5487" spans="2:34" x14ac:dyDescent="0.3">
      <c r="B5487" s="127" t="str">
        <f t="shared" si="610"/>
        <v/>
      </c>
      <c r="C5487" s="127" t="str">
        <f t="shared" si="611"/>
        <v/>
      </c>
      <c r="E5487" s="159"/>
      <c r="F5487" s="148" t="str">
        <f>IFERROR(VLOOKUP(CONCATENATE(G5487,E5487),LOTES!$A$6:$D$1002,4,0),"")</f>
        <v/>
      </c>
      <c r="H5487" s="136" t="str">
        <f>IFERROR(VLOOKUP(CONCATENATE(G5487,E5487),LOTES!$A$6:$F$1000,6,0),"")</f>
        <v/>
      </c>
      <c r="I5487" s="132" t="str">
        <f t="shared" si="614"/>
        <v/>
      </c>
      <c r="R5487" s="132" t="str">
        <f>IFERROR(VLOOKUP(Q5487,PROVEEDORES!$A$2:$B$100,2,0),"")</f>
        <v/>
      </c>
      <c r="U5487" s="127" t="str">
        <f>IFERROR(VLOOKUP(V5487,TRANSPORTE!$A$4:$B$99,2,0),"")</f>
        <v/>
      </c>
      <c r="Y5487" s="127" t="str">
        <f>IFERROR(VLOOKUP(V5487,TRANSPORTE!$A$4:$C$99,3,0),"")</f>
        <v/>
      </c>
      <c r="Z5487" s="127" t="str">
        <f>IFERROR(VLOOKUP(V5487,TRANSPORTE!$A$4:$D$99,4,0),"")</f>
        <v/>
      </c>
      <c r="AA5487" s="127" t="str">
        <f>IFERROR(VLOOKUP(V5487,TRANSPORTE!$A$4:$E$99,5,0),"")</f>
        <v/>
      </c>
      <c r="AB5487" s="127" t="str">
        <f t="shared" si="616"/>
        <v/>
      </c>
      <c r="AC5487" s="127" t="str">
        <f t="shared" si="615"/>
        <v/>
      </c>
      <c r="AE5487" s="132" t="str">
        <f t="shared" si="613"/>
        <v/>
      </c>
      <c r="AH5487" s="127" t="str">
        <f t="shared" si="612"/>
        <v/>
      </c>
    </row>
    <row r="5488" spans="2:34" x14ac:dyDescent="0.3">
      <c r="B5488" s="127" t="str">
        <f t="shared" si="610"/>
        <v/>
      </c>
      <c r="C5488" s="127" t="str">
        <f t="shared" si="611"/>
        <v/>
      </c>
      <c r="E5488" s="159"/>
      <c r="F5488" s="148" t="str">
        <f>IFERROR(VLOOKUP(CONCATENATE(G5488,E5488),LOTES!$A$6:$D$1002,4,0),"")</f>
        <v/>
      </c>
      <c r="H5488" s="136" t="str">
        <f>IFERROR(VLOOKUP(CONCATENATE(G5488,E5488),LOTES!$A$6:$F$1000,6,0),"")</f>
        <v/>
      </c>
      <c r="I5488" s="132" t="str">
        <f t="shared" si="614"/>
        <v/>
      </c>
      <c r="R5488" s="132" t="str">
        <f>IFERROR(VLOOKUP(Q5488,PROVEEDORES!$A$2:$B$100,2,0),"")</f>
        <v/>
      </c>
      <c r="U5488" s="127" t="str">
        <f>IFERROR(VLOOKUP(V5488,TRANSPORTE!$A$4:$B$99,2,0),"")</f>
        <v/>
      </c>
      <c r="Y5488" s="127" t="str">
        <f>IFERROR(VLOOKUP(V5488,TRANSPORTE!$A$4:$C$99,3,0),"")</f>
        <v/>
      </c>
      <c r="Z5488" s="127" t="str">
        <f>IFERROR(VLOOKUP(V5488,TRANSPORTE!$A$4:$D$99,4,0),"")</f>
        <v/>
      </c>
      <c r="AA5488" s="127" t="str">
        <f>IFERROR(VLOOKUP(V5488,TRANSPORTE!$A$4:$E$99,5,0),"")</f>
        <v/>
      </c>
      <c r="AB5488" s="127" t="str">
        <f t="shared" si="616"/>
        <v/>
      </c>
      <c r="AC5488" s="127" t="str">
        <f t="shared" si="615"/>
        <v/>
      </c>
      <c r="AE5488" s="132" t="str">
        <f t="shared" si="613"/>
        <v/>
      </c>
      <c r="AH5488" s="127" t="str">
        <f t="shared" si="612"/>
        <v/>
      </c>
    </row>
    <row r="5489" spans="2:34" x14ac:dyDescent="0.3">
      <c r="B5489" s="127" t="str">
        <f t="shared" si="610"/>
        <v/>
      </c>
      <c r="C5489" s="127" t="str">
        <f t="shared" si="611"/>
        <v/>
      </c>
      <c r="E5489" s="159"/>
      <c r="F5489" s="148" t="str">
        <f>IFERROR(VLOOKUP(CONCATENATE(G5489,E5489),LOTES!$A$6:$D$1002,4,0),"")</f>
        <v/>
      </c>
      <c r="H5489" s="136" t="str">
        <f>IFERROR(VLOOKUP(CONCATENATE(G5489,E5489),LOTES!$A$6:$F$1000,6,0),"")</f>
        <v/>
      </c>
      <c r="I5489" s="132" t="str">
        <f t="shared" si="614"/>
        <v/>
      </c>
      <c r="R5489" s="132" t="str">
        <f>IFERROR(VLOOKUP(Q5489,PROVEEDORES!$A$2:$B$100,2,0),"")</f>
        <v/>
      </c>
      <c r="U5489" s="127" t="str">
        <f>IFERROR(VLOOKUP(V5489,TRANSPORTE!$A$4:$B$99,2,0),"")</f>
        <v/>
      </c>
      <c r="Y5489" s="127" t="str">
        <f>IFERROR(VLOOKUP(V5489,TRANSPORTE!$A$4:$C$99,3,0),"")</f>
        <v/>
      </c>
      <c r="Z5489" s="127" t="str">
        <f>IFERROR(VLOOKUP(V5489,TRANSPORTE!$A$4:$D$99,4,0),"")</f>
        <v/>
      </c>
      <c r="AA5489" s="127" t="str">
        <f>IFERROR(VLOOKUP(V5489,TRANSPORTE!$A$4:$E$99,5,0),"")</f>
        <v/>
      </c>
      <c r="AB5489" s="127" t="str">
        <f t="shared" si="616"/>
        <v/>
      </c>
      <c r="AC5489" s="127" t="str">
        <f t="shared" si="615"/>
        <v/>
      </c>
      <c r="AE5489" s="132" t="str">
        <f t="shared" si="613"/>
        <v/>
      </c>
      <c r="AH5489" s="127" t="str">
        <f t="shared" si="612"/>
        <v/>
      </c>
    </row>
    <row r="5490" spans="2:34" x14ac:dyDescent="0.3">
      <c r="B5490" s="127" t="str">
        <f t="shared" si="610"/>
        <v/>
      </c>
      <c r="C5490" s="127" t="str">
        <f t="shared" si="611"/>
        <v/>
      </c>
      <c r="E5490" s="159"/>
      <c r="F5490" s="148" t="str">
        <f>IFERROR(VLOOKUP(CONCATENATE(G5490,E5490),LOTES!$A$6:$D$1002,4,0),"")</f>
        <v/>
      </c>
      <c r="H5490" s="136" t="str">
        <f>IFERROR(VLOOKUP(CONCATENATE(G5490,E5490),LOTES!$A$6:$F$1000,6,0),"")</f>
        <v/>
      </c>
      <c r="I5490" s="132" t="str">
        <f t="shared" si="614"/>
        <v/>
      </c>
      <c r="R5490" s="132" t="str">
        <f>IFERROR(VLOOKUP(Q5490,PROVEEDORES!$A$2:$B$100,2,0),"")</f>
        <v/>
      </c>
      <c r="U5490" s="127" t="str">
        <f>IFERROR(VLOOKUP(V5490,TRANSPORTE!$A$4:$B$99,2,0),"")</f>
        <v/>
      </c>
      <c r="Y5490" s="127" t="str">
        <f>IFERROR(VLOOKUP(V5490,TRANSPORTE!$A$4:$C$99,3,0),"")</f>
        <v/>
      </c>
      <c r="Z5490" s="127" t="str">
        <f>IFERROR(VLOOKUP(V5490,TRANSPORTE!$A$4:$D$99,4,0),"")</f>
        <v/>
      </c>
      <c r="AA5490" s="127" t="str">
        <f>IFERROR(VLOOKUP(V5490,TRANSPORTE!$A$4:$E$99,5,0),"")</f>
        <v/>
      </c>
      <c r="AB5490" s="127" t="str">
        <f t="shared" si="616"/>
        <v/>
      </c>
      <c r="AC5490" s="127" t="str">
        <f t="shared" si="615"/>
        <v/>
      </c>
      <c r="AE5490" s="132" t="str">
        <f t="shared" si="613"/>
        <v/>
      </c>
      <c r="AH5490" s="127" t="str">
        <f t="shared" si="612"/>
        <v/>
      </c>
    </row>
    <row r="5491" spans="2:34" x14ac:dyDescent="0.3">
      <c r="B5491" s="127" t="str">
        <f t="shared" si="610"/>
        <v/>
      </c>
      <c r="C5491" s="127" t="str">
        <f t="shared" si="611"/>
        <v/>
      </c>
      <c r="E5491" s="159"/>
      <c r="F5491" s="148" t="str">
        <f>IFERROR(VLOOKUP(CONCATENATE(G5491,E5491),LOTES!$A$6:$D$1002,4,0),"")</f>
        <v/>
      </c>
      <c r="H5491" s="136" t="str">
        <f>IFERROR(VLOOKUP(CONCATENATE(G5491,E5491),LOTES!$A$6:$F$1000,6,0),"")</f>
        <v/>
      </c>
      <c r="I5491" s="132" t="str">
        <f t="shared" si="614"/>
        <v/>
      </c>
      <c r="R5491" s="132" t="str">
        <f>IFERROR(VLOOKUP(Q5491,PROVEEDORES!$A$2:$B$100,2,0),"")</f>
        <v/>
      </c>
      <c r="U5491" s="127" t="str">
        <f>IFERROR(VLOOKUP(V5491,TRANSPORTE!$A$4:$B$99,2,0),"")</f>
        <v/>
      </c>
      <c r="Y5491" s="127" t="str">
        <f>IFERROR(VLOOKUP(V5491,TRANSPORTE!$A$4:$C$99,3,0),"")</f>
        <v/>
      </c>
      <c r="Z5491" s="127" t="str">
        <f>IFERROR(VLOOKUP(V5491,TRANSPORTE!$A$4:$D$99,4,0),"")</f>
        <v/>
      </c>
      <c r="AA5491" s="127" t="str">
        <f>IFERROR(VLOOKUP(V5491,TRANSPORTE!$A$4:$E$99,5,0),"")</f>
        <v/>
      </c>
      <c r="AB5491" s="127" t="str">
        <f t="shared" si="616"/>
        <v/>
      </c>
      <c r="AC5491" s="127" t="str">
        <f t="shared" si="615"/>
        <v/>
      </c>
      <c r="AE5491" s="132" t="str">
        <f t="shared" si="613"/>
        <v/>
      </c>
      <c r="AH5491" s="127" t="str">
        <f t="shared" si="612"/>
        <v/>
      </c>
    </row>
    <row r="5492" spans="2:34" x14ac:dyDescent="0.3">
      <c r="B5492" s="127" t="str">
        <f t="shared" si="610"/>
        <v/>
      </c>
      <c r="C5492" s="127" t="str">
        <f t="shared" si="611"/>
        <v/>
      </c>
      <c r="E5492" s="159"/>
      <c r="F5492" s="148" t="str">
        <f>IFERROR(VLOOKUP(CONCATENATE(G5492,E5492),LOTES!$A$6:$D$1002,4,0),"")</f>
        <v/>
      </c>
      <c r="H5492" s="136" t="str">
        <f>IFERROR(VLOOKUP(CONCATENATE(G5492,E5492),LOTES!$A$6:$F$1000,6,0),"")</f>
        <v/>
      </c>
      <c r="I5492" s="132" t="str">
        <f t="shared" si="614"/>
        <v/>
      </c>
      <c r="R5492" s="132" t="str">
        <f>IFERROR(VLOOKUP(Q5492,PROVEEDORES!$A$2:$B$100,2,0),"")</f>
        <v/>
      </c>
      <c r="U5492" s="127" t="str">
        <f>IFERROR(VLOOKUP(V5492,TRANSPORTE!$A$4:$B$99,2,0),"")</f>
        <v/>
      </c>
      <c r="Y5492" s="127" t="str">
        <f>IFERROR(VLOOKUP(V5492,TRANSPORTE!$A$4:$C$99,3,0),"")</f>
        <v/>
      </c>
      <c r="Z5492" s="127" t="str">
        <f>IFERROR(VLOOKUP(V5492,TRANSPORTE!$A$4:$D$99,4,0),"")</f>
        <v/>
      </c>
      <c r="AA5492" s="127" t="str">
        <f>IFERROR(VLOOKUP(V5492,TRANSPORTE!$A$4:$E$99,5,0),"")</f>
        <v/>
      </c>
      <c r="AB5492" s="127" t="str">
        <f t="shared" si="616"/>
        <v/>
      </c>
      <c r="AC5492" s="127" t="str">
        <f t="shared" si="615"/>
        <v/>
      </c>
      <c r="AE5492" s="132" t="str">
        <f t="shared" si="613"/>
        <v/>
      </c>
      <c r="AH5492" s="127" t="str">
        <f t="shared" si="612"/>
        <v/>
      </c>
    </row>
    <row r="5493" spans="2:34" x14ac:dyDescent="0.3">
      <c r="B5493" s="127" t="str">
        <f t="shared" si="610"/>
        <v/>
      </c>
      <c r="C5493" s="127" t="str">
        <f t="shared" si="611"/>
        <v/>
      </c>
      <c r="E5493" s="159"/>
      <c r="F5493" s="148" t="str">
        <f>IFERROR(VLOOKUP(CONCATENATE(G5493,E5493),LOTES!$A$6:$D$1002,4,0),"")</f>
        <v/>
      </c>
      <c r="H5493" s="136" t="str">
        <f>IFERROR(VLOOKUP(CONCATENATE(G5493,E5493),LOTES!$A$6:$F$1000,6,0),"")</f>
        <v/>
      </c>
      <c r="I5493" s="132" t="str">
        <f t="shared" si="614"/>
        <v/>
      </c>
      <c r="R5493" s="132" t="str">
        <f>IFERROR(VLOOKUP(Q5493,PROVEEDORES!$A$2:$B$100,2,0),"")</f>
        <v/>
      </c>
      <c r="U5493" s="127" t="str">
        <f>IFERROR(VLOOKUP(V5493,TRANSPORTE!$A$4:$B$99,2,0),"")</f>
        <v/>
      </c>
      <c r="Y5493" s="127" t="str">
        <f>IFERROR(VLOOKUP(V5493,TRANSPORTE!$A$4:$C$99,3,0),"")</f>
        <v/>
      </c>
      <c r="Z5493" s="127" t="str">
        <f>IFERROR(VLOOKUP(V5493,TRANSPORTE!$A$4:$D$99,4,0),"")</f>
        <v/>
      </c>
      <c r="AA5493" s="127" t="str">
        <f>IFERROR(VLOOKUP(V5493,TRANSPORTE!$A$4:$E$99,5,0),"")</f>
        <v/>
      </c>
      <c r="AB5493" s="127" t="str">
        <f t="shared" si="616"/>
        <v/>
      </c>
      <c r="AC5493" s="127" t="str">
        <f t="shared" si="615"/>
        <v/>
      </c>
      <c r="AE5493" s="132" t="str">
        <f t="shared" si="613"/>
        <v/>
      </c>
      <c r="AH5493" s="127" t="str">
        <f t="shared" si="612"/>
        <v/>
      </c>
    </row>
    <row r="5494" spans="2:34" x14ac:dyDescent="0.3">
      <c r="B5494" s="127" t="str">
        <f t="shared" si="610"/>
        <v/>
      </c>
      <c r="C5494" s="127" t="str">
        <f t="shared" si="611"/>
        <v/>
      </c>
      <c r="E5494" s="159"/>
      <c r="F5494" s="148" t="str">
        <f>IFERROR(VLOOKUP(CONCATENATE(G5494,E5494),LOTES!$A$6:$D$1002,4,0),"")</f>
        <v/>
      </c>
      <c r="H5494" s="136" t="str">
        <f>IFERROR(VLOOKUP(CONCATENATE(G5494,E5494),LOTES!$A$6:$F$1000,6,0),"")</f>
        <v/>
      </c>
      <c r="I5494" s="132" t="str">
        <f t="shared" si="614"/>
        <v/>
      </c>
      <c r="R5494" s="132" t="str">
        <f>IFERROR(VLOOKUP(Q5494,PROVEEDORES!$A$2:$B$100,2,0),"")</f>
        <v/>
      </c>
      <c r="U5494" s="127" t="str">
        <f>IFERROR(VLOOKUP(V5494,TRANSPORTE!$A$4:$B$99,2,0),"")</f>
        <v/>
      </c>
      <c r="Y5494" s="127" t="str">
        <f>IFERROR(VLOOKUP(V5494,TRANSPORTE!$A$4:$C$99,3,0),"")</f>
        <v/>
      </c>
      <c r="Z5494" s="127" t="str">
        <f>IFERROR(VLOOKUP(V5494,TRANSPORTE!$A$4:$D$99,4,0),"")</f>
        <v/>
      </c>
      <c r="AA5494" s="127" t="str">
        <f>IFERROR(VLOOKUP(V5494,TRANSPORTE!$A$4:$E$99,5,0),"")</f>
        <v/>
      </c>
      <c r="AB5494" s="127" t="str">
        <f t="shared" si="616"/>
        <v/>
      </c>
      <c r="AC5494" s="127" t="str">
        <f t="shared" si="615"/>
        <v/>
      </c>
      <c r="AE5494" s="132" t="str">
        <f t="shared" si="613"/>
        <v/>
      </c>
      <c r="AH5494" s="127" t="str">
        <f t="shared" si="612"/>
        <v/>
      </c>
    </row>
    <row r="5495" spans="2:34" x14ac:dyDescent="0.3">
      <c r="B5495" s="127" t="str">
        <f t="shared" si="610"/>
        <v/>
      </c>
      <c r="C5495" s="127" t="str">
        <f t="shared" si="611"/>
        <v/>
      </c>
      <c r="E5495" s="159"/>
      <c r="F5495" s="148" t="str">
        <f>IFERROR(VLOOKUP(CONCATENATE(G5495,E5495),LOTES!$A$6:$D$1002,4,0),"")</f>
        <v/>
      </c>
      <c r="H5495" s="136" t="str">
        <f>IFERROR(VLOOKUP(CONCATENATE(G5495,E5495),LOTES!$A$6:$F$1000,6,0),"")</f>
        <v/>
      </c>
      <c r="I5495" s="132" t="str">
        <f t="shared" si="614"/>
        <v/>
      </c>
      <c r="R5495" s="132" t="str">
        <f>IFERROR(VLOOKUP(Q5495,PROVEEDORES!$A$2:$B$100,2,0),"")</f>
        <v/>
      </c>
      <c r="U5495" s="127" t="str">
        <f>IFERROR(VLOOKUP(V5495,TRANSPORTE!$A$4:$B$99,2,0),"")</f>
        <v/>
      </c>
      <c r="Y5495" s="127" t="str">
        <f>IFERROR(VLOOKUP(V5495,TRANSPORTE!$A$4:$C$99,3,0),"")</f>
        <v/>
      </c>
      <c r="Z5495" s="127" t="str">
        <f>IFERROR(VLOOKUP(V5495,TRANSPORTE!$A$4:$D$99,4,0),"")</f>
        <v/>
      </c>
      <c r="AA5495" s="127" t="str">
        <f>IFERROR(VLOOKUP(V5495,TRANSPORTE!$A$4:$E$99,5,0),"")</f>
        <v/>
      </c>
      <c r="AB5495" s="127" t="str">
        <f t="shared" si="616"/>
        <v/>
      </c>
      <c r="AC5495" s="127" t="str">
        <f t="shared" si="615"/>
        <v/>
      </c>
      <c r="AE5495" s="132" t="str">
        <f t="shared" si="613"/>
        <v/>
      </c>
      <c r="AH5495" s="127" t="str">
        <f t="shared" si="612"/>
        <v/>
      </c>
    </row>
    <row r="5496" spans="2:34" x14ac:dyDescent="0.3">
      <c r="B5496" s="127" t="str">
        <f t="shared" si="610"/>
        <v/>
      </c>
      <c r="C5496" s="127" t="str">
        <f t="shared" si="611"/>
        <v/>
      </c>
      <c r="E5496" s="159"/>
      <c r="F5496" s="148" t="str">
        <f>IFERROR(VLOOKUP(CONCATENATE(G5496,E5496),LOTES!$A$6:$D$1002,4,0),"")</f>
        <v/>
      </c>
      <c r="H5496" s="136" t="str">
        <f>IFERROR(VLOOKUP(CONCATENATE(G5496,E5496),LOTES!$A$6:$F$1000,6,0),"")</f>
        <v/>
      </c>
      <c r="I5496" s="132" t="str">
        <f t="shared" si="614"/>
        <v/>
      </c>
      <c r="R5496" s="132" t="str">
        <f>IFERROR(VLOOKUP(Q5496,PROVEEDORES!$A$2:$B$100,2,0),"")</f>
        <v/>
      </c>
      <c r="U5496" s="127" t="str">
        <f>IFERROR(VLOOKUP(V5496,TRANSPORTE!$A$4:$B$99,2,0),"")</f>
        <v/>
      </c>
      <c r="Y5496" s="127" t="str">
        <f>IFERROR(VLOOKUP(V5496,TRANSPORTE!$A$4:$C$99,3,0),"")</f>
        <v/>
      </c>
      <c r="Z5496" s="127" t="str">
        <f>IFERROR(VLOOKUP(V5496,TRANSPORTE!$A$4:$D$99,4,0),"")</f>
        <v/>
      </c>
      <c r="AA5496" s="127" t="str">
        <f>IFERROR(VLOOKUP(V5496,TRANSPORTE!$A$4:$E$99,5,0),"")</f>
        <v/>
      </c>
      <c r="AB5496" s="127" t="str">
        <f t="shared" si="616"/>
        <v/>
      </c>
      <c r="AC5496" s="127" t="str">
        <f t="shared" si="615"/>
        <v/>
      </c>
      <c r="AE5496" s="132" t="str">
        <f t="shared" si="613"/>
        <v/>
      </c>
      <c r="AH5496" s="127" t="str">
        <f t="shared" si="612"/>
        <v/>
      </c>
    </row>
    <row r="5497" spans="2:34" x14ac:dyDescent="0.3">
      <c r="B5497" s="127" t="str">
        <f t="shared" si="610"/>
        <v/>
      </c>
      <c r="C5497" s="127" t="str">
        <f t="shared" si="611"/>
        <v/>
      </c>
      <c r="E5497" s="159"/>
      <c r="F5497" s="148" t="str">
        <f>IFERROR(VLOOKUP(CONCATENATE(G5497,E5497),LOTES!$A$6:$D$1002,4,0),"")</f>
        <v/>
      </c>
      <c r="H5497" s="136" t="str">
        <f>IFERROR(VLOOKUP(CONCATENATE(G5497,E5497),LOTES!$A$6:$F$1000,6,0),"")</f>
        <v/>
      </c>
      <c r="I5497" s="132" t="str">
        <f t="shared" si="614"/>
        <v/>
      </c>
      <c r="R5497" s="132" t="str">
        <f>IFERROR(VLOOKUP(Q5497,PROVEEDORES!$A$2:$B$100,2,0),"")</f>
        <v/>
      </c>
      <c r="U5497" s="127" t="str">
        <f>IFERROR(VLOOKUP(V5497,TRANSPORTE!$A$4:$B$99,2,0),"")</f>
        <v/>
      </c>
      <c r="Y5497" s="127" t="str">
        <f>IFERROR(VLOOKUP(V5497,TRANSPORTE!$A$4:$C$99,3,0),"")</f>
        <v/>
      </c>
      <c r="Z5497" s="127" t="str">
        <f>IFERROR(VLOOKUP(V5497,TRANSPORTE!$A$4:$D$99,4,0),"")</f>
        <v/>
      </c>
      <c r="AA5497" s="127" t="str">
        <f>IFERROR(VLOOKUP(V5497,TRANSPORTE!$A$4:$E$99,5,0),"")</f>
        <v/>
      </c>
      <c r="AB5497" s="127" t="str">
        <f t="shared" si="616"/>
        <v/>
      </c>
      <c r="AC5497" s="127" t="str">
        <f t="shared" si="615"/>
        <v/>
      </c>
      <c r="AE5497" s="132" t="str">
        <f t="shared" si="613"/>
        <v/>
      </c>
      <c r="AH5497" s="127" t="str">
        <f t="shared" si="612"/>
        <v/>
      </c>
    </row>
    <row r="5498" spans="2:34" x14ac:dyDescent="0.3">
      <c r="B5498" s="127" t="str">
        <f t="shared" si="610"/>
        <v/>
      </c>
      <c r="C5498" s="127" t="str">
        <f t="shared" si="611"/>
        <v/>
      </c>
      <c r="E5498" s="159"/>
      <c r="F5498" s="148" t="str">
        <f>IFERROR(VLOOKUP(CONCATENATE(G5498,E5498),LOTES!$A$6:$D$1002,4,0),"")</f>
        <v/>
      </c>
      <c r="H5498" s="136" t="str">
        <f>IFERROR(VLOOKUP(CONCATENATE(G5498,E5498),LOTES!$A$6:$F$1000,6,0),"")</f>
        <v/>
      </c>
      <c r="I5498" s="132" t="str">
        <f t="shared" si="614"/>
        <v/>
      </c>
      <c r="R5498" s="132" t="str">
        <f>IFERROR(VLOOKUP(Q5498,PROVEEDORES!$A$2:$B$100,2,0),"")</f>
        <v/>
      </c>
      <c r="U5498" s="127" t="str">
        <f>IFERROR(VLOOKUP(V5498,TRANSPORTE!$A$4:$B$99,2,0),"")</f>
        <v/>
      </c>
      <c r="Y5498" s="127" t="str">
        <f>IFERROR(VLOOKUP(V5498,TRANSPORTE!$A$4:$C$99,3,0),"")</f>
        <v/>
      </c>
      <c r="Z5498" s="127" t="str">
        <f>IFERROR(VLOOKUP(V5498,TRANSPORTE!$A$4:$D$99,4,0),"")</f>
        <v/>
      </c>
      <c r="AA5498" s="127" t="str">
        <f>IFERROR(VLOOKUP(V5498,TRANSPORTE!$A$4:$E$99,5,0),"")</f>
        <v/>
      </c>
      <c r="AB5498" s="127" t="str">
        <f t="shared" si="616"/>
        <v/>
      </c>
      <c r="AC5498" s="127" t="str">
        <f t="shared" si="615"/>
        <v/>
      </c>
      <c r="AE5498" s="132" t="str">
        <f t="shared" si="613"/>
        <v/>
      </c>
      <c r="AH5498" s="127" t="str">
        <f t="shared" si="612"/>
        <v/>
      </c>
    </row>
    <row r="5499" spans="2:34" x14ac:dyDescent="0.3">
      <c r="B5499" s="127" t="str">
        <f t="shared" si="610"/>
        <v/>
      </c>
      <c r="C5499" s="127" t="str">
        <f t="shared" si="611"/>
        <v/>
      </c>
      <c r="E5499" s="159"/>
      <c r="F5499" s="148" t="str">
        <f>IFERROR(VLOOKUP(CONCATENATE(G5499,E5499),LOTES!$A$6:$D$1002,4,0),"")</f>
        <v/>
      </c>
      <c r="H5499" s="136" t="str">
        <f>IFERROR(VLOOKUP(CONCATENATE(G5499,E5499),LOTES!$A$6:$F$1000,6,0),"")</f>
        <v/>
      </c>
      <c r="I5499" s="132" t="str">
        <f t="shared" si="614"/>
        <v/>
      </c>
      <c r="R5499" s="132" t="str">
        <f>IFERROR(VLOOKUP(Q5499,PROVEEDORES!$A$2:$B$100,2,0),"")</f>
        <v/>
      </c>
      <c r="U5499" s="127" t="str">
        <f>IFERROR(VLOOKUP(V5499,TRANSPORTE!$A$4:$B$99,2,0),"")</f>
        <v/>
      </c>
      <c r="Y5499" s="127" t="str">
        <f>IFERROR(VLOOKUP(V5499,TRANSPORTE!$A$4:$C$99,3,0),"")</f>
        <v/>
      </c>
      <c r="Z5499" s="127" t="str">
        <f>IFERROR(VLOOKUP(V5499,TRANSPORTE!$A$4:$D$99,4,0),"")</f>
        <v/>
      </c>
      <c r="AA5499" s="127" t="str">
        <f>IFERROR(VLOOKUP(V5499,TRANSPORTE!$A$4:$E$99,5,0),"")</f>
        <v/>
      </c>
      <c r="AB5499" s="127" t="str">
        <f t="shared" si="616"/>
        <v/>
      </c>
      <c r="AC5499" s="127" t="str">
        <f t="shared" si="615"/>
        <v/>
      </c>
      <c r="AE5499" s="132" t="str">
        <f t="shared" si="613"/>
        <v/>
      </c>
      <c r="AH5499" s="127" t="str">
        <f t="shared" si="612"/>
        <v/>
      </c>
    </row>
    <row r="5500" spans="2:34" x14ac:dyDescent="0.3">
      <c r="B5500" s="127" t="str">
        <f t="shared" si="610"/>
        <v/>
      </c>
      <c r="C5500" s="127" t="str">
        <f t="shared" si="611"/>
        <v/>
      </c>
      <c r="E5500" s="159"/>
      <c r="F5500" s="148" t="str">
        <f>IFERROR(VLOOKUP(CONCATENATE(G5500,E5500),LOTES!$A$6:$D$1002,4,0),"")</f>
        <v/>
      </c>
      <c r="H5500" s="136" t="str">
        <f>IFERROR(VLOOKUP(CONCATENATE(G5500,E5500),LOTES!$A$6:$F$1000,6,0),"")</f>
        <v/>
      </c>
      <c r="I5500" s="132" t="str">
        <f t="shared" si="614"/>
        <v/>
      </c>
      <c r="R5500" s="132" t="str">
        <f>IFERROR(VLOOKUP(Q5500,PROVEEDORES!$A$2:$B$100,2,0),"")</f>
        <v/>
      </c>
      <c r="U5500" s="127" t="str">
        <f>IFERROR(VLOOKUP(V5500,TRANSPORTE!$A$4:$B$99,2,0),"")</f>
        <v/>
      </c>
      <c r="Y5500" s="127" t="str">
        <f>IFERROR(VLOOKUP(V5500,TRANSPORTE!$A$4:$C$99,3,0),"")</f>
        <v/>
      </c>
      <c r="Z5500" s="127" t="str">
        <f>IFERROR(VLOOKUP(V5500,TRANSPORTE!$A$4:$D$99,4,0),"")</f>
        <v/>
      </c>
      <c r="AA5500" s="127" t="str">
        <f>IFERROR(VLOOKUP(V5500,TRANSPORTE!$A$4:$E$99,5,0),"")</f>
        <v/>
      </c>
      <c r="AB5500" s="127" t="str">
        <f t="shared" si="616"/>
        <v/>
      </c>
      <c r="AC5500" s="127" t="str">
        <f t="shared" si="615"/>
        <v/>
      </c>
      <c r="AE5500" s="132" t="str">
        <f t="shared" si="613"/>
        <v/>
      </c>
      <c r="AH5500" s="127" t="str">
        <f t="shared" si="612"/>
        <v/>
      </c>
    </row>
    <row r="5501" spans="2:34" x14ac:dyDescent="0.3">
      <c r="B5501" s="127" t="str">
        <f t="shared" si="610"/>
        <v/>
      </c>
      <c r="C5501" s="127" t="str">
        <f t="shared" si="611"/>
        <v/>
      </c>
      <c r="E5501" s="159"/>
      <c r="F5501" s="148" t="str">
        <f>IFERROR(VLOOKUP(CONCATENATE(G5501,E5501),LOTES!$A$6:$D$1002,4,0),"")</f>
        <v/>
      </c>
      <c r="H5501" s="136" t="str">
        <f>IFERROR(VLOOKUP(CONCATENATE(G5501,E5501),LOTES!$A$6:$F$1000,6,0),"")</f>
        <v/>
      </c>
      <c r="I5501" s="132" t="str">
        <f t="shared" si="614"/>
        <v/>
      </c>
      <c r="R5501" s="132" t="str">
        <f>IFERROR(VLOOKUP(Q5501,PROVEEDORES!$A$2:$B$100,2,0),"")</f>
        <v/>
      </c>
      <c r="U5501" s="127" t="str">
        <f>IFERROR(VLOOKUP(V5501,TRANSPORTE!$A$4:$B$99,2,0),"")</f>
        <v/>
      </c>
      <c r="Y5501" s="127" t="str">
        <f>IFERROR(VLOOKUP(V5501,TRANSPORTE!$A$4:$C$99,3,0),"")</f>
        <v/>
      </c>
      <c r="Z5501" s="127" t="str">
        <f>IFERROR(VLOOKUP(V5501,TRANSPORTE!$A$4:$D$99,4,0),"")</f>
        <v/>
      </c>
      <c r="AA5501" s="127" t="str">
        <f>IFERROR(VLOOKUP(V5501,TRANSPORTE!$A$4:$E$99,5,0),"")</f>
        <v/>
      </c>
      <c r="AB5501" s="127" t="str">
        <f t="shared" si="616"/>
        <v/>
      </c>
      <c r="AC5501" s="127" t="str">
        <f t="shared" si="615"/>
        <v/>
      </c>
      <c r="AE5501" s="132" t="str">
        <f t="shared" si="613"/>
        <v/>
      </c>
      <c r="AH5501" s="127" t="str">
        <f t="shared" si="612"/>
        <v/>
      </c>
    </row>
    <row r="5502" spans="2:34" x14ac:dyDescent="0.3">
      <c r="B5502" s="127" t="str">
        <f t="shared" si="610"/>
        <v/>
      </c>
      <c r="C5502" s="127" t="str">
        <f t="shared" si="611"/>
        <v/>
      </c>
      <c r="E5502" s="159"/>
      <c r="F5502" s="148" t="str">
        <f>IFERROR(VLOOKUP(CONCATENATE(G5502,E5502),LOTES!$A$6:$D$1002,4,0),"")</f>
        <v/>
      </c>
      <c r="H5502" s="136" t="str">
        <f>IFERROR(VLOOKUP(CONCATENATE(G5502,E5502),LOTES!$A$6:$F$1000,6,0),"")</f>
        <v/>
      </c>
      <c r="I5502" s="132" t="str">
        <f t="shared" si="614"/>
        <v/>
      </c>
      <c r="R5502" s="132" t="str">
        <f>IFERROR(VLOOKUP(Q5502,PROVEEDORES!$A$2:$B$100,2,0),"")</f>
        <v/>
      </c>
      <c r="U5502" s="127" t="str">
        <f>IFERROR(VLOOKUP(V5502,TRANSPORTE!$A$4:$B$99,2,0),"")</f>
        <v/>
      </c>
      <c r="Y5502" s="127" t="str">
        <f>IFERROR(VLOOKUP(V5502,TRANSPORTE!$A$4:$C$99,3,0),"")</f>
        <v/>
      </c>
      <c r="Z5502" s="127" t="str">
        <f>IFERROR(VLOOKUP(V5502,TRANSPORTE!$A$4:$D$99,4,0),"")</f>
        <v/>
      </c>
      <c r="AA5502" s="127" t="str">
        <f>IFERROR(VLOOKUP(V5502,TRANSPORTE!$A$4:$E$99,5,0),"")</f>
        <v/>
      </c>
      <c r="AB5502" s="127" t="str">
        <f t="shared" si="616"/>
        <v/>
      </c>
      <c r="AC5502" s="127" t="str">
        <f t="shared" si="615"/>
        <v/>
      </c>
      <c r="AE5502" s="132" t="str">
        <f t="shared" si="613"/>
        <v/>
      </c>
      <c r="AH5502" s="127" t="str">
        <f t="shared" si="612"/>
        <v/>
      </c>
    </row>
    <row r="5503" spans="2:34" x14ac:dyDescent="0.3">
      <c r="B5503" s="127" t="str">
        <f t="shared" ref="B5503:B5566" si="617">CONCATENATE(A5503,AB5503)</f>
        <v/>
      </c>
      <c r="C5503" s="127" t="str">
        <f t="shared" ref="C5503:C5566" si="618">CONCATENATE(N5503,I5503)</f>
        <v/>
      </c>
      <c r="E5503" s="159"/>
      <c r="F5503" s="148" t="str">
        <f>IFERROR(VLOOKUP(CONCATENATE(G5503,E5503),LOTES!$A$6:$D$1002,4,0),"")</f>
        <v/>
      </c>
      <c r="H5503" s="136" t="str">
        <f>IFERROR(VLOOKUP(CONCATENATE(G5503,E5503),LOTES!$A$6:$F$1000,6,0),"")</f>
        <v/>
      </c>
      <c r="I5503" s="132" t="str">
        <f t="shared" si="614"/>
        <v/>
      </c>
      <c r="R5503" s="132" t="str">
        <f>IFERROR(VLOOKUP(Q5503,PROVEEDORES!$A$2:$B$100,2,0),"")</f>
        <v/>
      </c>
      <c r="U5503" s="127" t="str">
        <f>IFERROR(VLOOKUP(V5503,TRANSPORTE!$A$4:$B$99,2,0),"")</f>
        <v/>
      </c>
      <c r="Y5503" s="127" t="str">
        <f>IFERROR(VLOOKUP(V5503,TRANSPORTE!$A$4:$C$99,3,0),"")</f>
        <v/>
      </c>
      <c r="Z5503" s="127" t="str">
        <f>IFERROR(VLOOKUP(V5503,TRANSPORTE!$A$4:$D$99,4,0),"")</f>
        <v/>
      </c>
      <c r="AA5503" s="127" t="str">
        <f>IFERROR(VLOOKUP(V5503,TRANSPORTE!$A$4:$E$99,5,0),"")</f>
        <v/>
      </c>
      <c r="AB5503" s="127" t="str">
        <f t="shared" si="616"/>
        <v/>
      </c>
      <c r="AC5503" s="127" t="str">
        <f t="shared" si="615"/>
        <v/>
      </c>
      <c r="AE5503" s="132" t="str">
        <f t="shared" si="613"/>
        <v/>
      </c>
      <c r="AH5503" s="127" t="str">
        <f t="shared" ref="AH5503:AH5566" si="619">CONCATENATE(N5503,F5503)</f>
        <v/>
      </c>
    </row>
    <row r="5504" spans="2:34" x14ac:dyDescent="0.3">
      <c r="B5504" s="127" t="str">
        <f t="shared" si="617"/>
        <v/>
      </c>
      <c r="C5504" s="127" t="str">
        <f t="shared" si="618"/>
        <v/>
      </c>
      <c r="E5504" s="159"/>
      <c r="F5504" s="148" t="str">
        <f>IFERROR(VLOOKUP(CONCATENATE(G5504,E5504),LOTES!$A$6:$D$1002,4,0),"")</f>
        <v/>
      </c>
      <c r="H5504" s="136" t="str">
        <f>IFERROR(VLOOKUP(CONCATENATE(G5504,E5504),LOTES!$A$6:$F$1000,6,0),"")</f>
        <v/>
      </c>
      <c r="I5504" s="132" t="str">
        <f t="shared" si="614"/>
        <v/>
      </c>
      <c r="R5504" s="132" t="str">
        <f>IFERROR(VLOOKUP(Q5504,PROVEEDORES!$A$2:$B$100,2,0),"")</f>
        <v/>
      </c>
      <c r="U5504" s="127" t="str">
        <f>IFERROR(VLOOKUP(V5504,TRANSPORTE!$A$4:$B$99,2,0),"")</f>
        <v/>
      </c>
      <c r="Y5504" s="127" t="str">
        <f>IFERROR(VLOOKUP(V5504,TRANSPORTE!$A$4:$C$99,3,0),"")</f>
        <v/>
      </c>
      <c r="Z5504" s="127" t="str">
        <f>IFERROR(VLOOKUP(V5504,TRANSPORTE!$A$4:$D$99,4,0),"")</f>
        <v/>
      </c>
      <c r="AA5504" s="127" t="str">
        <f>IFERROR(VLOOKUP(V5504,TRANSPORTE!$A$4:$E$99,5,0),"")</f>
        <v/>
      </c>
      <c r="AB5504" s="127" t="str">
        <f t="shared" si="616"/>
        <v/>
      </c>
      <c r="AC5504" s="127" t="str">
        <f t="shared" si="615"/>
        <v/>
      </c>
      <c r="AE5504" s="132" t="str">
        <f t="shared" si="613"/>
        <v/>
      </c>
      <c r="AH5504" s="127" t="str">
        <f t="shared" si="619"/>
        <v/>
      </c>
    </row>
    <row r="5505" spans="2:34" x14ac:dyDescent="0.3">
      <c r="B5505" s="127" t="str">
        <f t="shared" si="617"/>
        <v/>
      </c>
      <c r="C5505" s="127" t="str">
        <f t="shared" si="618"/>
        <v/>
      </c>
      <c r="E5505" s="159"/>
      <c r="F5505" s="148" t="str">
        <f>IFERROR(VLOOKUP(CONCATENATE(G5505,E5505),LOTES!$A$6:$D$1002,4,0),"")</f>
        <v/>
      </c>
      <c r="H5505" s="136" t="str">
        <f>IFERROR(VLOOKUP(CONCATENATE(G5505,E5505),LOTES!$A$6:$F$1000,6,0),"")</f>
        <v/>
      </c>
      <c r="I5505" s="132" t="str">
        <f t="shared" si="614"/>
        <v/>
      </c>
      <c r="R5505" s="132" t="str">
        <f>IFERROR(VLOOKUP(Q5505,PROVEEDORES!$A$2:$B$100,2,0),"")</f>
        <v/>
      </c>
      <c r="U5505" s="127" t="str">
        <f>IFERROR(VLOOKUP(V5505,TRANSPORTE!$A$4:$B$99,2,0),"")</f>
        <v/>
      </c>
      <c r="Y5505" s="127" t="str">
        <f>IFERROR(VLOOKUP(V5505,TRANSPORTE!$A$4:$C$99,3,0),"")</f>
        <v/>
      </c>
      <c r="Z5505" s="127" t="str">
        <f>IFERROR(VLOOKUP(V5505,TRANSPORTE!$A$4:$D$99,4,0),"")</f>
        <v/>
      </c>
      <c r="AA5505" s="127" t="str">
        <f>IFERROR(VLOOKUP(V5505,TRANSPORTE!$A$4:$E$99,5,0),"")</f>
        <v/>
      </c>
      <c r="AB5505" s="127" t="str">
        <f t="shared" si="616"/>
        <v/>
      </c>
      <c r="AC5505" s="127" t="str">
        <f t="shared" si="615"/>
        <v/>
      </c>
      <c r="AE5505" s="132" t="str">
        <f t="shared" si="613"/>
        <v/>
      </c>
      <c r="AH5505" s="127" t="str">
        <f t="shared" si="619"/>
        <v/>
      </c>
    </row>
    <row r="5506" spans="2:34" x14ac:dyDescent="0.3">
      <c r="B5506" s="127" t="str">
        <f t="shared" si="617"/>
        <v/>
      </c>
      <c r="C5506" s="127" t="str">
        <f t="shared" si="618"/>
        <v/>
      </c>
      <c r="E5506" s="159"/>
      <c r="F5506" s="148" t="str">
        <f>IFERROR(VLOOKUP(CONCATENATE(G5506,E5506),LOTES!$A$6:$D$1002,4,0),"")</f>
        <v/>
      </c>
      <c r="H5506" s="136" t="str">
        <f>IFERROR(VLOOKUP(CONCATENATE(G5506,E5506),LOTES!$A$6:$F$1000,6,0),"")</f>
        <v/>
      </c>
      <c r="I5506" s="132" t="str">
        <f t="shared" si="614"/>
        <v/>
      </c>
      <c r="R5506" s="132" t="str">
        <f>IFERROR(VLOOKUP(Q5506,PROVEEDORES!$A$2:$B$100,2,0),"")</f>
        <v/>
      </c>
      <c r="U5506" s="127" t="str">
        <f>IFERROR(VLOOKUP(V5506,TRANSPORTE!$A$4:$B$99,2,0),"")</f>
        <v/>
      </c>
      <c r="Y5506" s="127" t="str">
        <f>IFERROR(VLOOKUP(V5506,TRANSPORTE!$A$4:$C$99,3,0),"")</f>
        <v/>
      </c>
      <c r="Z5506" s="127" t="str">
        <f>IFERROR(VLOOKUP(V5506,TRANSPORTE!$A$4:$D$99,4,0),"")</f>
        <v/>
      </c>
      <c r="AA5506" s="127" t="str">
        <f>IFERROR(VLOOKUP(V5506,TRANSPORTE!$A$4:$E$99,5,0),"")</f>
        <v/>
      </c>
      <c r="AB5506" s="127" t="str">
        <f t="shared" si="616"/>
        <v/>
      </c>
      <c r="AC5506" s="127" t="str">
        <f t="shared" si="615"/>
        <v/>
      </c>
      <c r="AE5506" s="132" t="str">
        <f t="shared" ref="AE5506:AE5569" si="620">IF(N5506&lt;&gt;"",IF(N5506=N5505,AE5505,AE5505+1),"")</f>
        <v/>
      </c>
      <c r="AH5506" s="127" t="str">
        <f t="shared" si="619"/>
        <v/>
      </c>
    </row>
    <row r="5507" spans="2:34" x14ac:dyDescent="0.3">
      <c r="B5507" s="127" t="str">
        <f t="shared" si="617"/>
        <v/>
      </c>
      <c r="C5507" s="127" t="str">
        <f t="shared" si="618"/>
        <v/>
      </c>
      <c r="E5507" s="159"/>
      <c r="F5507" s="148" t="str">
        <f>IFERROR(VLOOKUP(CONCATENATE(G5507,E5507),LOTES!$A$6:$D$1002,4,0),"")</f>
        <v/>
      </c>
      <c r="H5507" s="136" t="str">
        <f>IFERROR(VLOOKUP(CONCATENATE(G5507,E5507),LOTES!$A$6:$F$1000,6,0),"")</f>
        <v/>
      </c>
      <c r="I5507" s="132" t="str">
        <f t="shared" si="614"/>
        <v/>
      </c>
      <c r="R5507" s="132" t="str">
        <f>IFERROR(VLOOKUP(Q5507,PROVEEDORES!$A$2:$B$100,2,0),"")</f>
        <v/>
      </c>
      <c r="U5507" s="127" t="str">
        <f>IFERROR(VLOOKUP(V5507,TRANSPORTE!$A$4:$B$99,2,0),"")</f>
        <v/>
      </c>
      <c r="Y5507" s="127" t="str">
        <f>IFERROR(VLOOKUP(V5507,TRANSPORTE!$A$4:$C$99,3,0),"")</f>
        <v/>
      </c>
      <c r="Z5507" s="127" t="str">
        <f>IFERROR(VLOOKUP(V5507,TRANSPORTE!$A$4:$D$99,4,0),"")</f>
        <v/>
      </c>
      <c r="AA5507" s="127" t="str">
        <f>IFERROR(VLOOKUP(V5507,TRANSPORTE!$A$4:$E$99,5,0),"")</f>
        <v/>
      </c>
      <c r="AB5507" s="127" t="str">
        <f t="shared" si="616"/>
        <v/>
      </c>
      <c r="AC5507" s="127" t="str">
        <f t="shared" si="615"/>
        <v/>
      </c>
      <c r="AE5507" s="132" t="str">
        <f t="shared" si="620"/>
        <v/>
      </c>
      <c r="AH5507" s="127" t="str">
        <f t="shared" si="619"/>
        <v/>
      </c>
    </row>
    <row r="5508" spans="2:34" x14ac:dyDescent="0.3">
      <c r="B5508" s="127" t="str">
        <f t="shared" si="617"/>
        <v/>
      </c>
      <c r="C5508" s="127" t="str">
        <f t="shared" si="618"/>
        <v/>
      </c>
      <c r="E5508" s="159"/>
      <c r="F5508" s="148" t="str">
        <f>IFERROR(VLOOKUP(CONCATENATE(G5508,E5508),LOTES!$A$6:$D$1002,4,0),"")</f>
        <v/>
      </c>
      <c r="H5508" s="136" t="str">
        <f>IFERROR(VLOOKUP(CONCATENATE(G5508,E5508),LOTES!$A$6:$F$1000,6,0),"")</f>
        <v/>
      </c>
      <c r="I5508" s="132" t="str">
        <f t="shared" si="614"/>
        <v/>
      </c>
      <c r="R5508" s="132" t="str">
        <f>IFERROR(VLOOKUP(Q5508,PROVEEDORES!$A$2:$B$100,2,0),"")</f>
        <v/>
      </c>
      <c r="U5508" s="127" t="str">
        <f>IFERROR(VLOOKUP(V5508,TRANSPORTE!$A$4:$B$99,2,0),"")</f>
        <v/>
      </c>
      <c r="Y5508" s="127" t="str">
        <f>IFERROR(VLOOKUP(V5508,TRANSPORTE!$A$4:$C$99,3,0),"")</f>
        <v/>
      </c>
      <c r="Z5508" s="127" t="str">
        <f>IFERROR(VLOOKUP(V5508,TRANSPORTE!$A$4:$D$99,4,0),"")</f>
        <v/>
      </c>
      <c r="AA5508" s="127" t="str">
        <f>IFERROR(VLOOKUP(V5508,TRANSPORTE!$A$4:$E$99,5,0),"")</f>
        <v/>
      </c>
      <c r="AB5508" s="127" t="str">
        <f t="shared" si="616"/>
        <v/>
      </c>
      <c r="AC5508" s="127" t="str">
        <f t="shared" si="615"/>
        <v/>
      </c>
      <c r="AE5508" s="132" t="str">
        <f t="shared" si="620"/>
        <v/>
      </c>
      <c r="AH5508" s="127" t="str">
        <f t="shared" si="619"/>
        <v/>
      </c>
    </row>
    <row r="5509" spans="2:34" x14ac:dyDescent="0.3">
      <c r="B5509" s="127" t="str">
        <f t="shared" si="617"/>
        <v/>
      </c>
      <c r="C5509" s="127" t="str">
        <f t="shared" si="618"/>
        <v/>
      </c>
      <c r="E5509" s="159"/>
      <c r="F5509" s="148" t="str">
        <f>IFERROR(VLOOKUP(CONCATENATE(G5509,E5509),LOTES!$A$6:$D$1002,4,0),"")</f>
        <v/>
      </c>
      <c r="H5509" s="136" t="str">
        <f>IFERROR(VLOOKUP(CONCATENATE(G5509,E5509),LOTES!$A$6:$F$1000,6,0),"")</f>
        <v/>
      </c>
      <c r="I5509" s="132" t="str">
        <f t="shared" si="614"/>
        <v/>
      </c>
      <c r="R5509" s="132" t="str">
        <f>IFERROR(VLOOKUP(Q5509,PROVEEDORES!$A$2:$B$100,2,0),"")</f>
        <v/>
      </c>
      <c r="U5509" s="127" t="str">
        <f>IFERROR(VLOOKUP(V5509,TRANSPORTE!$A$4:$B$99,2,0),"")</f>
        <v/>
      </c>
      <c r="Y5509" s="127" t="str">
        <f>IFERROR(VLOOKUP(V5509,TRANSPORTE!$A$4:$C$99,3,0),"")</f>
        <v/>
      </c>
      <c r="Z5509" s="127" t="str">
        <f>IFERROR(VLOOKUP(V5509,TRANSPORTE!$A$4:$D$99,4,0),"")</f>
        <v/>
      </c>
      <c r="AA5509" s="127" t="str">
        <f>IFERROR(VLOOKUP(V5509,TRANSPORTE!$A$4:$E$99,5,0),"")</f>
        <v/>
      </c>
      <c r="AB5509" s="127" t="str">
        <f t="shared" si="616"/>
        <v/>
      </c>
      <c r="AC5509" s="127" t="str">
        <f t="shared" si="615"/>
        <v/>
      </c>
      <c r="AE5509" s="132" t="str">
        <f t="shared" si="620"/>
        <v/>
      </c>
      <c r="AH5509" s="127" t="str">
        <f t="shared" si="619"/>
        <v/>
      </c>
    </row>
    <row r="5510" spans="2:34" x14ac:dyDescent="0.3">
      <c r="B5510" s="127" t="str">
        <f t="shared" si="617"/>
        <v/>
      </c>
      <c r="C5510" s="127" t="str">
        <f t="shared" si="618"/>
        <v/>
      </c>
      <c r="E5510" s="159"/>
      <c r="F5510" s="148" t="str">
        <f>IFERROR(VLOOKUP(CONCATENATE(G5510,E5510),LOTES!$A$6:$D$1002,4,0),"")</f>
        <v/>
      </c>
      <c r="H5510" s="136" t="str">
        <f>IFERROR(VLOOKUP(CONCATENATE(G5510,E5510),LOTES!$A$6:$F$1000,6,0),"")</f>
        <v/>
      </c>
      <c r="I5510" s="132" t="str">
        <f t="shared" ref="I5510:I5573" si="621">IF(E5510&lt;&gt;"",IFERROR(IF(N5510&lt;&gt;N5509,1,IF(E5510=E5509,I5509,I5509+1)),""),"")</f>
        <v/>
      </c>
      <c r="R5510" s="132" t="str">
        <f>IFERROR(VLOOKUP(Q5510,PROVEEDORES!$A$2:$B$100,2,0),"")</f>
        <v/>
      </c>
      <c r="U5510" s="127" t="str">
        <f>IFERROR(VLOOKUP(V5510,TRANSPORTE!$A$4:$B$99,2,0),"")</f>
        <v/>
      </c>
      <c r="Y5510" s="127" t="str">
        <f>IFERROR(VLOOKUP(V5510,TRANSPORTE!$A$4:$C$99,3,0),"")</f>
        <v/>
      </c>
      <c r="Z5510" s="127" t="str">
        <f>IFERROR(VLOOKUP(V5510,TRANSPORTE!$A$4:$D$99,4,0),"")</f>
        <v/>
      </c>
      <c r="AA5510" s="127" t="str">
        <f>IFERROR(VLOOKUP(V5510,TRANSPORTE!$A$4:$E$99,5,0),"")</f>
        <v/>
      </c>
      <c r="AB5510" s="127" t="str">
        <f t="shared" si="616"/>
        <v/>
      </c>
      <c r="AC5510" s="127" t="str">
        <f t="shared" ref="AC5510:AC5573" si="622">IF(N5510&lt;&gt;"",1,"")</f>
        <v/>
      </c>
      <c r="AE5510" s="132" t="str">
        <f t="shared" si="620"/>
        <v/>
      </c>
      <c r="AH5510" s="127" t="str">
        <f t="shared" si="619"/>
        <v/>
      </c>
    </row>
    <row r="5511" spans="2:34" x14ac:dyDescent="0.3">
      <c r="B5511" s="127" t="str">
        <f t="shared" si="617"/>
        <v/>
      </c>
      <c r="C5511" s="127" t="str">
        <f t="shared" si="618"/>
        <v/>
      </c>
      <c r="E5511" s="159"/>
      <c r="F5511" s="148" t="str">
        <f>IFERROR(VLOOKUP(CONCATENATE(G5511,E5511),LOTES!$A$6:$D$1002,4,0),"")</f>
        <v/>
      </c>
      <c r="H5511" s="136" t="str">
        <f>IFERROR(VLOOKUP(CONCATENATE(G5511,E5511),LOTES!$A$6:$F$1000,6,0),"")</f>
        <v/>
      </c>
      <c r="I5511" s="132" t="str">
        <f t="shared" si="621"/>
        <v/>
      </c>
      <c r="R5511" s="132" t="str">
        <f>IFERROR(VLOOKUP(Q5511,PROVEEDORES!$A$2:$B$100,2,0),"")</f>
        <v/>
      </c>
      <c r="U5511" s="127" t="str">
        <f>IFERROR(VLOOKUP(V5511,TRANSPORTE!$A$4:$B$99,2,0),"")</f>
        <v/>
      </c>
      <c r="Y5511" s="127" t="str">
        <f>IFERROR(VLOOKUP(V5511,TRANSPORTE!$A$4:$C$99,3,0),"")</f>
        <v/>
      </c>
      <c r="Z5511" s="127" t="str">
        <f>IFERROR(VLOOKUP(V5511,TRANSPORTE!$A$4:$D$99,4,0),"")</f>
        <v/>
      </c>
      <c r="AA5511" s="127" t="str">
        <f>IFERROR(VLOOKUP(V5511,TRANSPORTE!$A$4:$E$99,5,0),"")</f>
        <v/>
      </c>
      <c r="AB5511" s="127" t="str">
        <f t="shared" si="616"/>
        <v/>
      </c>
      <c r="AC5511" s="127" t="str">
        <f t="shared" si="622"/>
        <v/>
      </c>
      <c r="AE5511" s="132" t="str">
        <f t="shared" si="620"/>
        <v/>
      </c>
      <c r="AH5511" s="127" t="str">
        <f t="shared" si="619"/>
        <v/>
      </c>
    </row>
    <row r="5512" spans="2:34" x14ac:dyDescent="0.3">
      <c r="B5512" s="127" t="str">
        <f t="shared" si="617"/>
        <v/>
      </c>
      <c r="C5512" s="127" t="str">
        <f t="shared" si="618"/>
        <v/>
      </c>
      <c r="E5512" s="159"/>
      <c r="F5512" s="148" t="str">
        <f>IFERROR(VLOOKUP(CONCATENATE(G5512,E5512),LOTES!$A$6:$D$1002,4,0),"")</f>
        <v/>
      </c>
      <c r="H5512" s="136" t="str">
        <f>IFERROR(VLOOKUP(CONCATENATE(G5512,E5512),LOTES!$A$6:$F$1000,6,0),"")</f>
        <v/>
      </c>
      <c r="I5512" s="132" t="str">
        <f t="shared" si="621"/>
        <v/>
      </c>
      <c r="R5512" s="132" t="str">
        <f>IFERROR(VLOOKUP(Q5512,PROVEEDORES!$A$2:$B$100,2,0),"")</f>
        <v/>
      </c>
      <c r="U5512" s="127" t="str">
        <f>IFERROR(VLOOKUP(V5512,TRANSPORTE!$A$4:$B$99,2,0),"")</f>
        <v/>
      </c>
      <c r="Y5512" s="127" t="str">
        <f>IFERROR(VLOOKUP(V5512,TRANSPORTE!$A$4:$C$99,3,0),"")</f>
        <v/>
      </c>
      <c r="Z5512" s="127" t="str">
        <f>IFERROR(VLOOKUP(V5512,TRANSPORTE!$A$4:$D$99,4,0),"")</f>
        <v/>
      </c>
      <c r="AA5512" s="127" t="str">
        <f>IFERROR(VLOOKUP(V5512,TRANSPORTE!$A$4:$E$99,5,0),"")</f>
        <v/>
      </c>
      <c r="AB5512" s="127" t="str">
        <f t="shared" si="616"/>
        <v/>
      </c>
      <c r="AC5512" s="127" t="str">
        <f t="shared" si="622"/>
        <v/>
      </c>
      <c r="AE5512" s="132" t="str">
        <f t="shared" si="620"/>
        <v/>
      </c>
      <c r="AH5512" s="127" t="str">
        <f t="shared" si="619"/>
        <v/>
      </c>
    </row>
    <row r="5513" spans="2:34" x14ac:dyDescent="0.3">
      <c r="B5513" s="127" t="str">
        <f t="shared" si="617"/>
        <v/>
      </c>
      <c r="C5513" s="127" t="str">
        <f t="shared" si="618"/>
        <v/>
      </c>
      <c r="E5513" s="159"/>
      <c r="F5513" s="148" t="str">
        <f>IFERROR(VLOOKUP(CONCATENATE(G5513,E5513),LOTES!$A$6:$D$1002,4,0),"")</f>
        <v/>
      </c>
      <c r="H5513" s="136" t="str">
        <f>IFERROR(VLOOKUP(CONCATENATE(G5513,E5513),LOTES!$A$6:$F$1000,6,0),"")</f>
        <v/>
      </c>
      <c r="I5513" s="132" t="str">
        <f t="shared" si="621"/>
        <v/>
      </c>
      <c r="R5513" s="132" t="str">
        <f>IFERROR(VLOOKUP(Q5513,PROVEEDORES!$A$2:$B$100,2,0),"")</f>
        <v/>
      </c>
      <c r="U5513" s="127" t="str">
        <f>IFERROR(VLOOKUP(V5513,TRANSPORTE!$A$4:$B$99,2,0),"")</f>
        <v/>
      </c>
      <c r="Y5513" s="127" t="str">
        <f>IFERROR(VLOOKUP(V5513,TRANSPORTE!$A$4:$C$99,3,0),"")</f>
        <v/>
      </c>
      <c r="Z5513" s="127" t="str">
        <f>IFERROR(VLOOKUP(V5513,TRANSPORTE!$A$4:$D$99,4,0),"")</f>
        <v/>
      </c>
      <c r="AA5513" s="127" t="str">
        <f>IFERROR(VLOOKUP(V5513,TRANSPORTE!$A$4:$E$99,5,0),"")</f>
        <v/>
      </c>
      <c r="AB5513" s="127" t="str">
        <f t="shared" si="616"/>
        <v/>
      </c>
      <c r="AC5513" s="127" t="str">
        <f t="shared" si="622"/>
        <v/>
      </c>
      <c r="AE5513" s="132" t="str">
        <f t="shared" si="620"/>
        <v/>
      </c>
      <c r="AH5513" s="127" t="str">
        <f t="shared" si="619"/>
        <v/>
      </c>
    </row>
    <row r="5514" spans="2:34" x14ac:dyDescent="0.3">
      <c r="B5514" s="127" t="str">
        <f t="shared" si="617"/>
        <v/>
      </c>
      <c r="C5514" s="127" t="str">
        <f t="shared" si="618"/>
        <v/>
      </c>
      <c r="E5514" s="159"/>
      <c r="F5514" s="148" t="str">
        <f>IFERROR(VLOOKUP(CONCATENATE(G5514,E5514),LOTES!$A$6:$D$1002,4,0),"")</f>
        <v/>
      </c>
      <c r="H5514" s="136" t="str">
        <f>IFERROR(VLOOKUP(CONCATENATE(G5514,E5514),LOTES!$A$6:$F$1000,6,0),"")</f>
        <v/>
      </c>
      <c r="I5514" s="132" t="str">
        <f t="shared" si="621"/>
        <v/>
      </c>
      <c r="R5514" s="132" t="str">
        <f>IFERROR(VLOOKUP(Q5514,PROVEEDORES!$A$2:$B$100,2,0),"")</f>
        <v/>
      </c>
      <c r="U5514" s="127" t="str">
        <f>IFERROR(VLOOKUP(V5514,TRANSPORTE!$A$4:$B$99,2,0),"")</f>
        <v/>
      </c>
      <c r="Y5514" s="127" t="str">
        <f>IFERROR(VLOOKUP(V5514,TRANSPORTE!$A$4:$C$99,3,0),"")</f>
        <v/>
      </c>
      <c r="Z5514" s="127" t="str">
        <f>IFERROR(VLOOKUP(V5514,TRANSPORTE!$A$4:$D$99,4,0),"")</f>
        <v/>
      </c>
      <c r="AA5514" s="127" t="str">
        <f>IFERROR(VLOOKUP(V5514,TRANSPORTE!$A$4:$E$99,5,0),"")</f>
        <v/>
      </c>
      <c r="AB5514" s="127" t="str">
        <f t="shared" si="616"/>
        <v/>
      </c>
      <c r="AC5514" s="127" t="str">
        <f t="shared" si="622"/>
        <v/>
      </c>
      <c r="AE5514" s="132" t="str">
        <f t="shared" si="620"/>
        <v/>
      </c>
      <c r="AH5514" s="127" t="str">
        <f t="shared" si="619"/>
        <v/>
      </c>
    </row>
    <row r="5515" spans="2:34" x14ac:dyDescent="0.3">
      <c r="B5515" s="127" t="str">
        <f t="shared" si="617"/>
        <v/>
      </c>
      <c r="C5515" s="127" t="str">
        <f t="shared" si="618"/>
        <v/>
      </c>
      <c r="E5515" s="159"/>
      <c r="F5515" s="148" t="str">
        <f>IFERROR(VLOOKUP(CONCATENATE(G5515,E5515),LOTES!$A$6:$D$1002,4,0),"")</f>
        <v/>
      </c>
      <c r="H5515" s="136" t="str">
        <f>IFERROR(VLOOKUP(CONCATENATE(G5515,E5515),LOTES!$A$6:$F$1000,6,0),"")</f>
        <v/>
      </c>
      <c r="I5515" s="132" t="str">
        <f t="shared" si="621"/>
        <v/>
      </c>
      <c r="R5515" s="132" t="str">
        <f>IFERROR(VLOOKUP(Q5515,PROVEEDORES!$A$2:$B$100,2,0),"")</f>
        <v/>
      </c>
      <c r="U5515" s="127" t="str">
        <f>IFERROR(VLOOKUP(V5515,TRANSPORTE!$A$4:$B$99,2,0),"")</f>
        <v/>
      </c>
      <c r="Y5515" s="127" t="str">
        <f>IFERROR(VLOOKUP(V5515,TRANSPORTE!$A$4:$C$99,3,0),"")</f>
        <v/>
      </c>
      <c r="Z5515" s="127" t="str">
        <f>IFERROR(VLOOKUP(V5515,TRANSPORTE!$A$4:$D$99,4,0),"")</f>
        <v/>
      </c>
      <c r="AA5515" s="127" t="str">
        <f>IFERROR(VLOOKUP(V5515,TRANSPORTE!$A$4:$E$99,5,0),"")</f>
        <v/>
      </c>
      <c r="AB5515" s="127" t="str">
        <f t="shared" ref="AB5515:AB5578" si="623">IF(N5515&lt;&gt;"",IF(A5515&lt;&gt;A5514,1,IF(N5515=N5514,AB5514,AB5514+1)),"")</f>
        <v/>
      </c>
      <c r="AC5515" s="127" t="str">
        <f t="shared" si="622"/>
        <v/>
      </c>
      <c r="AE5515" s="132" t="str">
        <f t="shared" si="620"/>
        <v/>
      </c>
      <c r="AH5515" s="127" t="str">
        <f t="shared" si="619"/>
        <v/>
      </c>
    </row>
    <row r="5516" spans="2:34" x14ac:dyDescent="0.3">
      <c r="B5516" s="127" t="str">
        <f t="shared" si="617"/>
        <v/>
      </c>
      <c r="C5516" s="127" t="str">
        <f t="shared" si="618"/>
        <v/>
      </c>
      <c r="E5516" s="159"/>
      <c r="F5516" s="148" t="str">
        <f>IFERROR(VLOOKUP(CONCATENATE(G5516,E5516),LOTES!$A$6:$D$1002,4,0),"")</f>
        <v/>
      </c>
      <c r="H5516" s="136" t="str">
        <f>IFERROR(VLOOKUP(CONCATENATE(G5516,E5516),LOTES!$A$6:$F$1000,6,0),"")</f>
        <v/>
      </c>
      <c r="I5516" s="132" t="str">
        <f t="shared" si="621"/>
        <v/>
      </c>
      <c r="R5516" s="132" t="str">
        <f>IFERROR(VLOOKUP(Q5516,PROVEEDORES!$A$2:$B$100,2,0),"")</f>
        <v/>
      </c>
      <c r="U5516" s="127" t="str">
        <f>IFERROR(VLOOKUP(V5516,TRANSPORTE!$A$4:$B$99,2,0),"")</f>
        <v/>
      </c>
      <c r="Y5516" s="127" t="str">
        <f>IFERROR(VLOOKUP(V5516,TRANSPORTE!$A$4:$C$99,3,0),"")</f>
        <v/>
      </c>
      <c r="Z5516" s="127" t="str">
        <f>IFERROR(VLOOKUP(V5516,TRANSPORTE!$A$4:$D$99,4,0),"")</f>
        <v/>
      </c>
      <c r="AA5516" s="127" t="str">
        <f>IFERROR(VLOOKUP(V5516,TRANSPORTE!$A$4:$E$99,5,0),"")</f>
        <v/>
      </c>
      <c r="AB5516" s="127" t="str">
        <f t="shared" si="623"/>
        <v/>
      </c>
      <c r="AC5516" s="127" t="str">
        <f t="shared" si="622"/>
        <v/>
      </c>
      <c r="AE5516" s="132" t="str">
        <f t="shared" si="620"/>
        <v/>
      </c>
      <c r="AH5516" s="127" t="str">
        <f t="shared" si="619"/>
        <v/>
      </c>
    </row>
    <row r="5517" spans="2:34" x14ac:dyDescent="0.3">
      <c r="B5517" s="127" t="str">
        <f t="shared" si="617"/>
        <v/>
      </c>
      <c r="C5517" s="127" t="str">
        <f t="shared" si="618"/>
        <v/>
      </c>
      <c r="E5517" s="159"/>
      <c r="F5517" s="148" t="str">
        <f>IFERROR(VLOOKUP(CONCATENATE(G5517,E5517),LOTES!$A$6:$D$1002,4,0),"")</f>
        <v/>
      </c>
      <c r="H5517" s="136" t="str">
        <f>IFERROR(VLOOKUP(CONCATENATE(G5517,E5517),LOTES!$A$6:$F$1000,6,0),"")</f>
        <v/>
      </c>
      <c r="I5517" s="132" t="str">
        <f t="shared" si="621"/>
        <v/>
      </c>
      <c r="R5517" s="132" t="str">
        <f>IFERROR(VLOOKUP(Q5517,PROVEEDORES!$A$2:$B$100,2,0),"")</f>
        <v/>
      </c>
      <c r="U5517" s="127" t="str">
        <f>IFERROR(VLOOKUP(V5517,TRANSPORTE!$A$4:$B$99,2,0),"")</f>
        <v/>
      </c>
      <c r="Y5517" s="127" t="str">
        <f>IFERROR(VLOOKUP(V5517,TRANSPORTE!$A$4:$C$99,3,0),"")</f>
        <v/>
      </c>
      <c r="Z5517" s="127" t="str">
        <f>IFERROR(VLOOKUP(V5517,TRANSPORTE!$A$4:$D$99,4,0),"")</f>
        <v/>
      </c>
      <c r="AA5517" s="127" t="str">
        <f>IFERROR(VLOOKUP(V5517,TRANSPORTE!$A$4:$E$99,5,0),"")</f>
        <v/>
      </c>
      <c r="AB5517" s="127" t="str">
        <f t="shared" si="623"/>
        <v/>
      </c>
      <c r="AC5517" s="127" t="str">
        <f t="shared" si="622"/>
        <v/>
      </c>
      <c r="AE5517" s="132" t="str">
        <f t="shared" si="620"/>
        <v/>
      </c>
      <c r="AH5517" s="127" t="str">
        <f t="shared" si="619"/>
        <v/>
      </c>
    </row>
    <row r="5518" spans="2:34" x14ac:dyDescent="0.3">
      <c r="B5518" s="127" t="str">
        <f t="shared" si="617"/>
        <v/>
      </c>
      <c r="C5518" s="127" t="str">
        <f t="shared" si="618"/>
        <v/>
      </c>
      <c r="E5518" s="159"/>
      <c r="F5518" s="148" t="str">
        <f>IFERROR(VLOOKUP(CONCATENATE(G5518,E5518),LOTES!$A$6:$D$1002,4,0),"")</f>
        <v/>
      </c>
      <c r="H5518" s="136" t="str">
        <f>IFERROR(VLOOKUP(CONCATENATE(G5518,E5518),LOTES!$A$6:$F$1000,6,0),"")</f>
        <v/>
      </c>
      <c r="I5518" s="132" t="str">
        <f t="shared" si="621"/>
        <v/>
      </c>
      <c r="R5518" s="132" t="str">
        <f>IFERROR(VLOOKUP(Q5518,PROVEEDORES!$A$2:$B$100,2,0),"")</f>
        <v/>
      </c>
      <c r="U5518" s="127" t="str">
        <f>IFERROR(VLOOKUP(V5518,TRANSPORTE!$A$4:$B$99,2,0),"")</f>
        <v/>
      </c>
      <c r="Y5518" s="127" t="str">
        <f>IFERROR(VLOOKUP(V5518,TRANSPORTE!$A$4:$C$99,3,0),"")</f>
        <v/>
      </c>
      <c r="Z5518" s="127" t="str">
        <f>IFERROR(VLOOKUP(V5518,TRANSPORTE!$A$4:$D$99,4,0),"")</f>
        <v/>
      </c>
      <c r="AA5518" s="127" t="str">
        <f>IFERROR(VLOOKUP(V5518,TRANSPORTE!$A$4:$E$99,5,0),"")</f>
        <v/>
      </c>
      <c r="AB5518" s="127" t="str">
        <f t="shared" si="623"/>
        <v/>
      </c>
      <c r="AC5518" s="127" t="str">
        <f t="shared" si="622"/>
        <v/>
      </c>
      <c r="AE5518" s="132" t="str">
        <f t="shared" si="620"/>
        <v/>
      </c>
      <c r="AH5518" s="127" t="str">
        <f t="shared" si="619"/>
        <v/>
      </c>
    </row>
    <row r="5519" spans="2:34" x14ac:dyDescent="0.3">
      <c r="B5519" s="127" t="str">
        <f t="shared" si="617"/>
        <v/>
      </c>
      <c r="C5519" s="127" t="str">
        <f t="shared" si="618"/>
        <v/>
      </c>
      <c r="E5519" s="159"/>
      <c r="F5519" s="148" t="str">
        <f>IFERROR(VLOOKUP(CONCATENATE(G5519,E5519),LOTES!$A$6:$D$1002,4,0),"")</f>
        <v/>
      </c>
      <c r="H5519" s="136" t="str">
        <f>IFERROR(VLOOKUP(CONCATENATE(G5519,E5519),LOTES!$A$6:$F$1000,6,0),"")</f>
        <v/>
      </c>
      <c r="I5519" s="132" t="str">
        <f t="shared" si="621"/>
        <v/>
      </c>
      <c r="R5519" s="132" t="str">
        <f>IFERROR(VLOOKUP(Q5519,PROVEEDORES!$A$2:$B$100,2,0),"")</f>
        <v/>
      </c>
      <c r="U5519" s="127" t="str">
        <f>IFERROR(VLOOKUP(V5519,TRANSPORTE!$A$4:$B$99,2,0),"")</f>
        <v/>
      </c>
      <c r="Y5519" s="127" t="str">
        <f>IFERROR(VLOOKUP(V5519,TRANSPORTE!$A$4:$C$99,3,0),"")</f>
        <v/>
      </c>
      <c r="Z5519" s="127" t="str">
        <f>IFERROR(VLOOKUP(V5519,TRANSPORTE!$A$4:$D$99,4,0),"")</f>
        <v/>
      </c>
      <c r="AA5519" s="127" t="str">
        <f>IFERROR(VLOOKUP(V5519,TRANSPORTE!$A$4:$E$99,5,0),"")</f>
        <v/>
      </c>
      <c r="AB5519" s="127" t="str">
        <f t="shared" si="623"/>
        <v/>
      </c>
      <c r="AC5519" s="127" t="str">
        <f t="shared" si="622"/>
        <v/>
      </c>
      <c r="AE5519" s="132" t="str">
        <f t="shared" si="620"/>
        <v/>
      </c>
      <c r="AH5519" s="127" t="str">
        <f t="shared" si="619"/>
        <v/>
      </c>
    </row>
    <row r="5520" spans="2:34" x14ac:dyDescent="0.3">
      <c r="B5520" s="127" t="str">
        <f t="shared" si="617"/>
        <v/>
      </c>
      <c r="C5520" s="127" t="str">
        <f t="shared" si="618"/>
        <v/>
      </c>
      <c r="E5520" s="159"/>
      <c r="F5520" s="148" t="str">
        <f>IFERROR(VLOOKUP(CONCATENATE(G5520,E5520),LOTES!$A$6:$D$1002,4,0),"")</f>
        <v/>
      </c>
      <c r="H5520" s="136" t="str">
        <f>IFERROR(VLOOKUP(CONCATENATE(G5520,E5520),LOTES!$A$6:$F$1000,6,0),"")</f>
        <v/>
      </c>
      <c r="I5520" s="132" t="str">
        <f t="shared" si="621"/>
        <v/>
      </c>
      <c r="R5520" s="132" t="str">
        <f>IFERROR(VLOOKUP(Q5520,PROVEEDORES!$A$2:$B$100,2,0),"")</f>
        <v/>
      </c>
      <c r="U5520" s="127" t="str">
        <f>IFERROR(VLOOKUP(V5520,TRANSPORTE!$A$4:$B$99,2,0),"")</f>
        <v/>
      </c>
      <c r="Y5520" s="127" t="str">
        <f>IFERROR(VLOOKUP(V5520,TRANSPORTE!$A$4:$C$99,3,0),"")</f>
        <v/>
      </c>
      <c r="Z5520" s="127" t="str">
        <f>IFERROR(VLOOKUP(V5520,TRANSPORTE!$A$4:$D$99,4,0),"")</f>
        <v/>
      </c>
      <c r="AA5520" s="127" t="str">
        <f>IFERROR(VLOOKUP(V5520,TRANSPORTE!$A$4:$E$99,5,0),"")</f>
        <v/>
      </c>
      <c r="AB5520" s="127" t="str">
        <f t="shared" si="623"/>
        <v/>
      </c>
      <c r="AC5520" s="127" t="str">
        <f t="shared" si="622"/>
        <v/>
      </c>
      <c r="AE5520" s="132" t="str">
        <f t="shared" si="620"/>
        <v/>
      </c>
      <c r="AH5520" s="127" t="str">
        <f t="shared" si="619"/>
        <v/>
      </c>
    </row>
    <row r="5521" spans="2:34" x14ac:dyDescent="0.3">
      <c r="B5521" s="127" t="str">
        <f t="shared" si="617"/>
        <v/>
      </c>
      <c r="C5521" s="127" t="str">
        <f t="shared" si="618"/>
        <v/>
      </c>
      <c r="E5521" s="159"/>
      <c r="F5521" s="148" t="str">
        <f>IFERROR(VLOOKUP(CONCATENATE(G5521,E5521),LOTES!$A$6:$D$1002,4,0),"")</f>
        <v/>
      </c>
      <c r="H5521" s="136" t="str">
        <f>IFERROR(VLOOKUP(CONCATENATE(G5521,E5521),LOTES!$A$6:$F$1000,6,0),"")</f>
        <v/>
      </c>
      <c r="I5521" s="132" t="str">
        <f t="shared" si="621"/>
        <v/>
      </c>
      <c r="R5521" s="132" t="str">
        <f>IFERROR(VLOOKUP(Q5521,PROVEEDORES!$A$2:$B$100,2,0),"")</f>
        <v/>
      </c>
      <c r="U5521" s="127" t="str">
        <f>IFERROR(VLOOKUP(V5521,TRANSPORTE!$A$4:$B$99,2,0),"")</f>
        <v/>
      </c>
      <c r="Y5521" s="127" t="str">
        <f>IFERROR(VLOOKUP(V5521,TRANSPORTE!$A$4:$C$99,3,0),"")</f>
        <v/>
      </c>
      <c r="Z5521" s="127" t="str">
        <f>IFERROR(VLOOKUP(V5521,TRANSPORTE!$A$4:$D$99,4,0),"")</f>
        <v/>
      </c>
      <c r="AA5521" s="127" t="str">
        <f>IFERROR(VLOOKUP(V5521,TRANSPORTE!$A$4:$E$99,5,0),"")</f>
        <v/>
      </c>
      <c r="AB5521" s="127" t="str">
        <f t="shared" si="623"/>
        <v/>
      </c>
      <c r="AC5521" s="127" t="str">
        <f t="shared" si="622"/>
        <v/>
      </c>
      <c r="AE5521" s="132" t="str">
        <f t="shared" si="620"/>
        <v/>
      </c>
      <c r="AH5521" s="127" t="str">
        <f t="shared" si="619"/>
        <v/>
      </c>
    </row>
    <row r="5522" spans="2:34" x14ac:dyDescent="0.3">
      <c r="B5522" s="127" t="str">
        <f t="shared" si="617"/>
        <v/>
      </c>
      <c r="C5522" s="127" t="str">
        <f t="shared" si="618"/>
        <v/>
      </c>
      <c r="E5522" s="159"/>
      <c r="F5522" s="148" t="str">
        <f>IFERROR(VLOOKUP(CONCATENATE(G5522,E5522),LOTES!$A$6:$D$1002,4,0),"")</f>
        <v/>
      </c>
      <c r="H5522" s="136" t="str">
        <f>IFERROR(VLOOKUP(CONCATENATE(G5522,E5522),LOTES!$A$6:$F$1000,6,0),"")</f>
        <v/>
      </c>
      <c r="I5522" s="132" t="str">
        <f t="shared" si="621"/>
        <v/>
      </c>
      <c r="R5522" s="132" t="str">
        <f>IFERROR(VLOOKUP(Q5522,PROVEEDORES!$A$2:$B$100,2,0),"")</f>
        <v/>
      </c>
      <c r="U5522" s="127" t="str">
        <f>IFERROR(VLOOKUP(V5522,TRANSPORTE!$A$4:$B$99,2,0),"")</f>
        <v/>
      </c>
      <c r="Y5522" s="127" t="str">
        <f>IFERROR(VLOOKUP(V5522,TRANSPORTE!$A$4:$C$99,3,0),"")</f>
        <v/>
      </c>
      <c r="Z5522" s="127" t="str">
        <f>IFERROR(VLOOKUP(V5522,TRANSPORTE!$A$4:$D$99,4,0),"")</f>
        <v/>
      </c>
      <c r="AA5522" s="127" t="str">
        <f>IFERROR(VLOOKUP(V5522,TRANSPORTE!$A$4:$E$99,5,0),"")</f>
        <v/>
      </c>
      <c r="AB5522" s="127" t="str">
        <f t="shared" si="623"/>
        <v/>
      </c>
      <c r="AC5522" s="127" t="str">
        <f t="shared" si="622"/>
        <v/>
      </c>
      <c r="AE5522" s="132" t="str">
        <f t="shared" si="620"/>
        <v/>
      </c>
      <c r="AH5522" s="127" t="str">
        <f t="shared" si="619"/>
        <v/>
      </c>
    </row>
    <row r="5523" spans="2:34" x14ac:dyDescent="0.3">
      <c r="B5523" s="127" t="str">
        <f t="shared" si="617"/>
        <v/>
      </c>
      <c r="C5523" s="127" t="str">
        <f t="shared" si="618"/>
        <v/>
      </c>
      <c r="E5523" s="159"/>
      <c r="F5523" s="148" t="str">
        <f>IFERROR(VLOOKUP(CONCATENATE(G5523,E5523),LOTES!$A$6:$D$1002,4,0),"")</f>
        <v/>
      </c>
      <c r="H5523" s="136" t="str">
        <f>IFERROR(VLOOKUP(CONCATENATE(G5523,E5523),LOTES!$A$6:$F$1000,6,0),"")</f>
        <v/>
      </c>
      <c r="I5523" s="132" t="str">
        <f t="shared" si="621"/>
        <v/>
      </c>
      <c r="R5523" s="132" t="str">
        <f>IFERROR(VLOOKUP(Q5523,PROVEEDORES!$A$2:$B$100,2,0),"")</f>
        <v/>
      </c>
      <c r="U5523" s="127" t="str">
        <f>IFERROR(VLOOKUP(V5523,TRANSPORTE!$A$4:$B$99,2,0),"")</f>
        <v/>
      </c>
      <c r="Y5523" s="127" t="str">
        <f>IFERROR(VLOOKUP(V5523,TRANSPORTE!$A$4:$C$99,3,0),"")</f>
        <v/>
      </c>
      <c r="Z5523" s="127" t="str">
        <f>IFERROR(VLOOKUP(V5523,TRANSPORTE!$A$4:$D$99,4,0),"")</f>
        <v/>
      </c>
      <c r="AA5523" s="127" t="str">
        <f>IFERROR(VLOOKUP(V5523,TRANSPORTE!$A$4:$E$99,5,0),"")</f>
        <v/>
      </c>
      <c r="AB5523" s="127" t="str">
        <f t="shared" si="623"/>
        <v/>
      </c>
      <c r="AC5523" s="127" t="str">
        <f t="shared" si="622"/>
        <v/>
      </c>
      <c r="AE5523" s="132" t="str">
        <f t="shared" si="620"/>
        <v/>
      </c>
      <c r="AH5523" s="127" t="str">
        <f t="shared" si="619"/>
        <v/>
      </c>
    </row>
    <row r="5524" spans="2:34" x14ac:dyDescent="0.3">
      <c r="B5524" s="127" t="str">
        <f t="shared" si="617"/>
        <v/>
      </c>
      <c r="C5524" s="127" t="str">
        <f t="shared" si="618"/>
        <v/>
      </c>
      <c r="E5524" s="159"/>
      <c r="F5524" s="148" t="str">
        <f>IFERROR(VLOOKUP(CONCATENATE(G5524,E5524),LOTES!$A$6:$D$1002,4,0),"")</f>
        <v/>
      </c>
      <c r="H5524" s="136" t="str">
        <f>IFERROR(VLOOKUP(CONCATENATE(G5524,E5524),LOTES!$A$6:$F$1000,6,0),"")</f>
        <v/>
      </c>
      <c r="I5524" s="132" t="str">
        <f t="shared" si="621"/>
        <v/>
      </c>
      <c r="R5524" s="132" t="str">
        <f>IFERROR(VLOOKUP(Q5524,PROVEEDORES!$A$2:$B$100,2,0),"")</f>
        <v/>
      </c>
      <c r="U5524" s="127" t="str">
        <f>IFERROR(VLOOKUP(V5524,TRANSPORTE!$A$4:$B$99,2,0),"")</f>
        <v/>
      </c>
      <c r="Y5524" s="127" t="str">
        <f>IFERROR(VLOOKUP(V5524,TRANSPORTE!$A$4:$C$99,3,0),"")</f>
        <v/>
      </c>
      <c r="Z5524" s="127" t="str">
        <f>IFERROR(VLOOKUP(V5524,TRANSPORTE!$A$4:$D$99,4,0),"")</f>
        <v/>
      </c>
      <c r="AA5524" s="127" t="str">
        <f>IFERROR(VLOOKUP(V5524,TRANSPORTE!$A$4:$E$99,5,0),"")</f>
        <v/>
      </c>
      <c r="AB5524" s="127" t="str">
        <f t="shared" si="623"/>
        <v/>
      </c>
      <c r="AC5524" s="127" t="str">
        <f t="shared" si="622"/>
        <v/>
      </c>
      <c r="AE5524" s="132" t="str">
        <f t="shared" si="620"/>
        <v/>
      </c>
      <c r="AH5524" s="127" t="str">
        <f t="shared" si="619"/>
        <v/>
      </c>
    </row>
    <row r="5525" spans="2:34" x14ac:dyDescent="0.3">
      <c r="B5525" s="127" t="str">
        <f t="shared" si="617"/>
        <v/>
      </c>
      <c r="C5525" s="127" t="str">
        <f t="shared" si="618"/>
        <v/>
      </c>
      <c r="E5525" s="159"/>
      <c r="F5525" s="148" t="str">
        <f>IFERROR(VLOOKUP(CONCATENATE(G5525,E5525),LOTES!$A$6:$D$1002,4,0),"")</f>
        <v/>
      </c>
      <c r="H5525" s="136" t="str">
        <f>IFERROR(VLOOKUP(CONCATENATE(G5525,E5525),LOTES!$A$6:$F$1000,6,0),"")</f>
        <v/>
      </c>
      <c r="I5525" s="132" t="str">
        <f t="shared" si="621"/>
        <v/>
      </c>
      <c r="R5525" s="132" t="str">
        <f>IFERROR(VLOOKUP(Q5525,PROVEEDORES!$A$2:$B$100,2,0),"")</f>
        <v/>
      </c>
      <c r="U5525" s="127" t="str">
        <f>IFERROR(VLOOKUP(V5525,TRANSPORTE!$A$4:$B$99,2,0),"")</f>
        <v/>
      </c>
      <c r="Y5525" s="127" t="str">
        <f>IFERROR(VLOOKUP(V5525,TRANSPORTE!$A$4:$C$99,3,0),"")</f>
        <v/>
      </c>
      <c r="Z5525" s="127" t="str">
        <f>IFERROR(VLOOKUP(V5525,TRANSPORTE!$A$4:$D$99,4,0),"")</f>
        <v/>
      </c>
      <c r="AA5525" s="127" t="str">
        <f>IFERROR(VLOOKUP(V5525,TRANSPORTE!$A$4:$E$99,5,0),"")</f>
        <v/>
      </c>
      <c r="AB5525" s="127" t="str">
        <f t="shared" si="623"/>
        <v/>
      </c>
      <c r="AC5525" s="127" t="str">
        <f t="shared" si="622"/>
        <v/>
      </c>
      <c r="AE5525" s="132" t="str">
        <f t="shared" si="620"/>
        <v/>
      </c>
      <c r="AH5525" s="127" t="str">
        <f t="shared" si="619"/>
        <v/>
      </c>
    </row>
    <row r="5526" spans="2:34" x14ac:dyDescent="0.3">
      <c r="B5526" s="127" t="str">
        <f t="shared" si="617"/>
        <v/>
      </c>
      <c r="C5526" s="127" t="str">
        <f t="shared" si="618"/>
        <v/>
      </c>
      <c r="E5526" s="159"/>
      <c r="F5526" s="148" t="str">
        <f>IFERROR(VLOOKUP(CONCATENATE(G5526,E5526),LOTES!$A$6:$D$1002,4,0),"")</f>
        <v/>
      </c>
      <c r="H5526" s="136" t="str">
        <f>IFERROR(VLOOKUP(CONCATENATE(G5526,E5526),LOTES!$A$6:$F$1000,6,0),"")</f>
        <v/>
      </c>
      <c r="I5526" s="132" t="str">
        <f t="shared" si="621"/>
        <v/>
      </c>
      <c r="R5526" s="132" t="str">
        <f>IFERROR(VLOOKUP(Q5526,PROVEEDORES!$A$2:$B$100,2,0),"")</f>
        <v/>
      </c>
      <c r="U5526" s="127" t="str">
        <f>IFERROR(VLOOKUP(V5526,TRANSPORTE!$A$4:$B$99,2,0),"")</f>
        <v/>
      </c>
      <c r="Y5526" s="127" t="str">
        <f>IFERROR(VLOOKUP(V5526,TRANSPORTE!$A$4:$C$99,3,0),"")</f>
        <v/>
      </c>
      <c r="Z5526" s="127" t="str">
        <f>IFERROR(VLOOKUP(V5526,TRANSPORTE!$A$4:$D$99,4,0),"")</f>
        <v/>
      </c>
      <c r="AA5526" s="127" t="str">
        <f>IFERROR(VLOOKUP(V5526,TRANSPORTE!$A$4:$E$99,5,0),"")</f>
        <v/>
      </c>
      <c r="AB5526" s="127" t="str">
        <f t="shared" si="623"/>
        <v/>
      </c>
      <c r="AC5526" s="127" t="str">
        <f t="shared" si="622"/>
        <v/>
      </c>
      <c r="AE5526" s="132" t="str">
        <f t="shared" si="620"/>
        <v/>
      </c>
      <c r="AH5526" s="127" t="str">
        <f t="shared" si="619"/>
        <v/>
      </c>
    </row>
    <row r="5527" spans="2:34" x14ac:dyDescent="0.3">
      <c r="B5527" s="127" t="str">
        <f t="shared" si="617"/>
        <v/>
      </c>
      <c r="C5527" s="127" t="str">
        <f t="shared" si="618"/>
        <v/>
      </c>
      <c r="E5527" s="159"/>
      <c r="F5527" s="148" t="str">
        <f>IFERROR(VLOOKUP(CONCATENATE(G5527,E5527),LOTES!$A$6:$D$1002,4,0),"")</f>
        <v/>
      </c>
      <c r="H5527" s="136" t="str">
        <f>IFERROR(VLOOKUP(CONCATENATE(G5527,E5527),LOTES!$A$6:$F$1000,6,0),"")</f>
        <v/>
      </c>
      <c r="I5527" s="132" t="str">
        <f t="shared" si="621"/>
        <v/>
      </c>
      <c r="R5527" s="132" t="str">
        <f>IFERROR(VLOOKUP(Q5527,PROVEEDORES!$A$2:$B$100,2,0),"")</f>
        <v/>
      </c>
      <c r="U5527" s="127" t="str">
        <f>IFERROR(VLOOKUP(V5527,TRANSPORTE!$A$4:$B$99,2,0),"")</f>
        <v/>
      </c>
      <c r="Y5527" s="127" t="str">
        <f>IFERROR(VLOOKUP(V5527,TRANSPORTE!$A$4:$C$99,3,0),"")</f>
        <v/>
      </c>
      <c r="Z5527" s="127" t="str">
        <f>IFERROR(VLOOKUP(V5527,TRANSPORTE!$A$4:$D$99,4,0),"")</f>
        <v/>
      </c>
      <c r="AA5527" s="127" t="str">
        <f>IFERROR(VLOOKUP(V5527,TRANSPORTE!$A$4:$E$99,5,0),"")</f>
        <v/>
      </c>
      <c r="AB5527" s="127" t="str">
        <f t="shared" si="623"/>
        <v/>
      </c>
      <c r="AC5527" s="127" t="str">
        <f t="shared" si="622"/>
        <v/>
      </c>
      <c r="AE5527" s="132" t="str">
        <f t="shared" si="620"/>
        <v/>
      </c>
      <c r="AH5527" s="127" t="str">
        <f t="shared" si="619"/>
        <v/>
      </c>
    </row>
    <row r="5528" spans="2:34" x14ac:dyDescent="0.3">
      <c r="B5528" s="127" t="str">
        <f t="shared" si="617"/>
        <v/>
      </c>
      <c r="C5528" s="127" t="str">
        <f t="shared" si="618"/>
        <v/>
      </c>
      <c r="E5528" s="159"/>
      <c r="F5528" s="148" t="str">
        <f>IFERROR(VLOOKUP(CONCATENATE(G5528,E5528),LOTES!$A$6:$D$1002,4,0),"")</f>
        <v/>
      </c>
      <c r="H5528" s="136" t="str">
        <f>IFERROR(VLOOKUP(CONCATENATE(G5528,E5528),LOTES!$A$6:$F$1000,6,0),"")</f>
        <v/>
      </c>
      <c r="I5528" s="132" t="str">
        <f t="shared" si="621"/>
        <v/>
      </c>
      <c r="R5528" s="132" t="str">
        <f>IFERROR(VLOOKUP(Q5528,PROVEEDORES!$A$2:$B$100,2,0),"")</f>
        <v/>
      </c>
      <c r="U5528" s="127" t="str">
        <f>IFERROR(VLOOKUP(V5528,TRANSPORTE!$A$4:$B$99,2,0),"")</f>
        <v/>
      </c>
      <c r="Y5528" s="127" t="str">
        <f>IFERROR(VLOOKUP(V5528,TRANSPORTE!$A$4:$C$99,3,0),"")</f>
        <v/>
      </c>
      <c r="Z5528" s="127" t="str">
        <f>IFERROR(VLOOKUP(V5528,TRANSPORTE!$A$4:$D$99,4,0),"")</f>
        <v/>
      </c>
      <c r="AA5528" s="127" t="str">
        <f>IFERROR(VLOOKUP(V5528,TRANSPORTE!$A$4:$E$99,5,0),"")</f>
        <v/>
      </c>
      <c r="AB5528" s="127" t="str">
        <f t="shared" si="623"/>
        <v/>
      </c>
      <c r="AC5528" s="127" t="str">
        <f t="shared" si="622"/>
        <v/>
      </c>
      <c r="AE5528" s="132" t="str">
        <f t="shared" si="620"/>
        <v/>
      </c>
      <c r="AH5528" s="127" t="str">
        <f t="shared" si="619"/>
        <v/>
      </c>
    </row>
    <row r="5529" spans="2:34" x14ac:dyDescent="0.3">
      <c r="B5529" s="127" t="str">
        <f t="shared" si="617"/>
        <v/>
      </c>
      <c r="C5529" s="127" t="str">
        <f t="shared" si="618"/>
        <v/>
      </c>
      <c r="E5529" s="159"/>
      <c r="F5529" s="148" t="str">
        <f>IFERROR(VLOOKUP(CONCATENATE(G5529,E5529),LOTES!$A$6:$D$1002,4,0),"")</f>
        <v/>
      </c>
      <c r="H5529" s="136" t="str">
        <f>IFERROR(VLOOKUP(CONCATENATE(G5529,E5529),LOTES!$A$6:$F$1000,6,0),"")</f>
        <v/>
      </c>
      <c r="I5529" s="132" t="str">
        <f t="shared" si="621"/>
        <v/>
      </c>
      <c r="R5529" s="132" t="str">
        <f>IFERROR(VLOOKUP(Q5529,PROVEEDORES!$A$2:$B$100,2,0),"")</f>
        <v/>
      </c>
      <c r="U5529" s="127" t="str">
        <f>IFERROR(VLOOKUP(V5529,TRANSPORTE!$A$4:$B$99,2,0),"")</f>
        <v/>
      </c>
      <c r="Y5529" s="127" t="str">
        <f>IFERROR(VLOOKUP(V5529,TRANSPORTE!$A$4:$C$99,3,0),"")</f>
        <v/>
      </c>
      <c r="Z5529" s="127" t="str">
        <f>IFERROR(VLOOKUP(V5529,TRANSPORTE!$A$4:$D$99,4,0),"")</f>
        <v/>
      </c>
      <c r="AA5529" s="127" t="str">
        <f>IFERROR(VLOOKUP(V5529,TRANSPORTE!$A$4:$E$99,5,0),"")</f>
        <v/>
      </c>
      <c r="AB5529" s="127" t="str">
        <f t="shared" si="623"/>
        <v/>
      </c>
      <c r="AC5529" s="127" t="str">
        <f t="shared" si="622"/>
        <v/>
      </c>
      <c r="AE5529" s="132" t="str">
        <f t="shared" si="620"/>
        <v/>
      </c>
      <c r="AH5529" s="127" t="str">
        <f t="shared" si="619"/>
        <v/>
      </c>
    </row>
    <row r="5530" spans="2:34" x14ac:dyDescent="0.3">
      <c r="B5530" s="127" t="str">
        <f t="shared" si="617"/>
        <v/>
      </c>
      <c r="C5530" s="127" t="str">
        <f t="shared" si="618"/>
        <v/>
      </c>
      <c r="E5530" s="159"/>
      <c r="F5530" s="148" t="str">
        <f>IFERROR(VLOOKUP(CONCATENATE(G5530,E5530),LOTES!$A$6:$D$1002,4,0),"")</f>
        <v/>
      </c>
      <c r="H5530" s="136" t="str">
        <f>IFERROR(VLOOKUP(CONCATENATE(G5530,E5530),LOTES!$A$6:$F$1000,6,0),"")</f>
        <v/>
      </c>
      <c r="I5530" s="132" t="str">
        <f t="shared" si="621"/>
        <v/>
      </c>
      <c r="R5530" s="132" t="str">
        <f>IFERROR(VLOOKUP(Q5530,PROVEEDORES!$A$2:$B$100,2,0),"")</f>
        <v/>
      </c>
      <c r="U5530" s="127" t="str">
        <f>IFERROR(VLOOKUP(V5530,TRANSPORTE!$A$4:$B$99,2,0),"")</f>
        <v/>
      </c>
      <c r="Y5530" s="127" t="str">
        <f>IFERROR(VLOOKUP(V5530,TRANSPORTE!$A$4:$C$99,3,0),"")</f>
        <v/>
      </c>
      <c r="Z5530" s="127" t="str">
        <f>IFERROR(VLOOKUP(V5530,TRANSPORTE!$A$4:$D$99,4,0),"")</f>
        <v/>
      </c>
      <c r="AA5530" s="127" t="str">
        <f>IFERROR(VLOOKUP(V5530,TRANSPORTE!$A$4:$E$99,5,0),"")</f>
        <v/>
      </c>
      <c r="AB5530" s="127" t="str">
        <f t="shared" si="623"/>
        <v/>
      </c>
      <c r="AC5530" s="127" t="str">
        <f t="shared" si="622"/>
        <v/>
      </c>
      <c r="AE5530" s="132" t="str">
        <f t="shared" si="620"/>
        <v/>
      </c>
      <c r="AH5530" s="127" t="str">
        <f t="shared" si="619"/>
        <v/>
      </c>
    </row>
    <row r="5531" spans="2:34" x14ac:dyDescent="0.3">
      <c r="B5531" s="127" t="str">
        <f t="shared" si="617"/>
        <v/>
      </c>
      <c r="C5531" s="127" t="str">
        <f t="shared" si="618"/>
        <v/>
      </c>
      <c r="E5531" s="159"/>
      <c r="F5531" s="148" t="str">
        <f>IFERROR(VLOOKUP(CONCATENATE(G5531,E5531),LOTES!$A$6:$D$1002,4,0),"")</f>
        <v/>
      </c>
      <c r="H5531" s="136" t="str">
        <f>IFERROR(VLOOKUP(CONCATENATE(G5531,E5531),LOTES!$A$6:$F$1000,6,0),"")</f>
        <v/>
      </c>
      <c r="I5531" s="132" t="str">
        <f t="shared" si="621"/>
        <v/>
      </c>
      <c r="R5531" s="132" t="str">
        <f>IFERROR(VLOOKUP(Q5531,PROVEEDORES!$A$2:$B$100,2,0),"")</f>
        <v/>
      </c>
      <c r="U5531" s="127" t="str">
        <f>IFERROR(VLOOKUP(V5531,TRANSPORTE!$A$4:$B$99,2,0),"")</f>
        <v/>
      </c>
      <c r="Y5531" s="127" t="str">
        <f>IFERROR(VLOOKUP(V5531,TRANSPORTE!$A$4:$C$99,3,0),"")</f>
        <v/>
      </c>
      <c r="Z5531" s="127" t="str">
        <f>IFERROR(VLOOKUP(V5531,TRANSPORTE!$A$4:$D$99,4,0),"")</f>
        <v/>
      </c>
      <c r="AA5531" s="127" t="str">
        <f>IFERROR(VLOOKUP(V5531,TRANSPORTE!$A$4:$E$99,5,0),"")</f>
        <v/>
      </c>
      <c r="AB5531" s="127" t="str">
        <f t="shared" si="623"/>
        <v/>
      </c>
      <c r="AC5531" s="127" t="str">
        <f t="shared" si="622"/>
        <v/>
      </c>
      <c r="AE5531" s="132" t="str">
        <f t="shared" si="620"/>
        <v/>
      </c>
      <c r="AH5531" s="127" t="str">
        <f t="shared" si="619"/>
        <v/>
      </c>
    </row>
    <row r="5532" spans="2:34" x14ac:dyDescent="0.3">
      <c r="B5532" s="127" t="str">
        <f t="shared" si="617"/>
        <v/>
      </c>
      <c r="C5532" s="127" t="str">
        <f t="shared" si="618"/>
        <v/>
      </c>
      <c r="E5532" s="159"/>
      <c r="F5532" s="148" t="str">
        <f>IFERROR(VLOOKUP(CONCATENATE(G5532,E5532),LOTES!$A$6:$D$1002,4,0),"")</f>
        <v/>
      </c>
      <c r="H5532" s="136" t="str">
        <f>IFERROR(VLOOKUP(CONCATENATE(G5532,E5532),LOTES!$A$6:$F$1000,6,0),"")</f>
        <v/>
      </c>
      <c r="I5532" s="132" t="str">
        <f t="shared" si="621"/>
        <v/>
      </c>
      <c r="R5532" s="132" t="str">
        <f>IFERROR(VLOOKUP(Q5532,PROVEEDORES!$A$2:$B$100,2,0),"")</f>
        <v/>
      </c>
      <c r="U5532" s="127" t="str">
        <f>IFERROR(VLOOKUP(V5532,TRANSPORTE!$A$4:$B$99,2,0),"")</f>
        <v/>
      </c>
      <c r="Y5532" s="127" t="str">
        <f>IFERROR(VLOOKUP(V5532,TRANSPORTE!$A$4:$C$99,3,0),"")</f>
        <v/>
      </c>
      <c r="Z5532" s="127" t="str">
        <f>IFERROR(VLOOKUP(V5532,TRANSPORTE!$A$4:$D$99,4,0),"")</f>
        <v/>
      </c>
      <c r="AA5532" s="127" t="str">
        <f>IFERROR(VLOOKUP(V5532,TRANSPORTE!$A$4:$E$99,5,0),"")</f>
        <v/>
      </c>
      <c r="AB5532" s="127" t="str">
        <f t="shared" si="623"/>
        <v/>
      </c>
      <c r="AC5532" s="127" t="str">
        <f t="shared" si="622"/>
        <v/>
      </c>
      <c r="AE5532" s="132" t="str">
        <f t="shared" si="620"/>
        <v/>
      </c>
      <c r="AH5532" s="127" t="str">
        <f t="shared" si="619"/>
        <v/>
      </c>
    </row>
    <row r="5533" spans="2:34" x14ac:dyDescent="0.3">
      <c r="B5533" s="127" t="str">
        <f t="shared" si="617"/>
        <v/>
      </c>
      <c r="C5533" s="127" t="str">
        <f t="shared" si="618"/>
        <v/>
      </c>
      <c r="E5533" s="159"/>
      <c r="F5533" s="148" t="str">
        <f>IFERROR(VLOOKUP(CONCATENATE(G5533,E5533),LOTES!$A$6:$D$1002,4,0),"")</f>
        <v/>
      </c>
      <c r="H5533" s="136" t="str">
        <f>IFERROR(VLOOKUP(CONCATENATE(G5533,E5533),LOTES!$A$6:$F$1000,6,0),"")</f>
        <v/>
      </c>
      <c r="I5533" s="132" t="str">
        <f t="shared" si="621"/>
        <v/>
      </c>
      <c r="R5533" s="132" t="str">
        <f>IFERROR(VLOOKUP(Q5533,PROVEEDORES!$A$2:$B$100,2,0),"")</f>
        <v/>
      </c>
      <c r="U5533" s="127" t="str">
        <f>IFERROR(VLOOKUP(V5533,TRANSPORTE!$A$4:$B$99,2,0),"")</f>
        <v/>
      </c>
      <c r="Y5533" s="127" t="str">
        <f>IFERROR(VLOOKUP(V5533,TRANSPORTE!$A$4:$C$99,3,0),"")</f>
        <v/>
      </c>
      <c r="Z5533" s="127" t="str">
        <f>IFERROR(VLOOKUP(V5533,TRANSPORTE!$A$4:$D$99,4,0),"")</f>
        <v/>
      </c>
      <c r="AA5533" s="127" t="str">
        <f>IFERROR(VLOOKUP(V5533,TRANSPORTE!$A$4:$E$99,5,0),"")</f>
        <v/>
      </c>
      <c r="AB5533" s="127" t="str">
        <f t="shared" si="623"/>
        <v/>
      </c>
      <c r="AC5533" s="127" t="str">
        <f t="shared" si="622"/>
        <v/>
      </c>
      <c r="AE5533" s="132" t="str">
        <f t="shared" si="620"/>
        <v/>
      </c>
      <c r="AH5533" s="127" t="str">
        <f t="shared" si="619"/>
        <v/>
      </c>
    </row>
    <row r="5534" spans="2:34" x14ac:dyDescent="0.3">
      <c r="B5534" s="127" t="str">
        <f t="shared" si="617"/>
        <v/>
      </c>
      <c r="C5534" s="127" t="str">
        <f t="shared" si="618"/>
        <v/>
      </c>
      <c r="E5534" s="159"/>
      <c r="F5534" s="148" t="str">
        <f>IFERROR(VLOOKUP(CONCATENATE(G5534,E5534),LOTES!$A$6:$D$1002,4,0),"")</f>
        <v/>
      </c>
      <c r="H5534" s="136" t="str">
        <f>IFERROR(VLOOKUP(CONCATENATE(G5534,E5534),LOTES!$A$6:$F$1000,6,0),"")</f>
        <v/>
      </c>
      <c r="I5534" s="132" t="str">
        <f t="shared" si="621"/>
        <v/>
      </c>
      <c r="R5534" s="132" t="str">
        <f>IFERROR(VLOOKUP(Q5534,PROVEEDORES!$A$2:$B$100,2,0),"")</f>
        <v/>
      </c>
      <c r="U5534" s="127" t="str">
        <f>IFERROR(VLOOKUP(V5534,TRANSPORTE!$A$4:$B$99,2,0),"")</f>
        <v/>
      </c>
      <c r="Y5534" s="127" t="str">
        <f>IFERROR(VLOOKUP(V5534,TRANSPORTE!$A$4:$C$99,3,0),"")</f>
        <v/>
      </c>
      <c r="Z5534" s="127" t="str">
        <f>IFERROR(VLOOKUP(V5534,TRANSPORTE!$A$4:$D$99,4,0),"")</f>
        <v/>
      </c>
      <c r="AA5534" s="127" t="str">
        <f>IFERROR(VLOOKUP(V5534,TRANSPORTE!$A$4:$E$99,5,0),"")</f>
        <v/>
      </c>
      <c r="AB5534" s="127" t="str">
        <f t="shared" si="623"/>
        <v/>
      </c>
      <c r="AC5534" s="127" t="str">
        <f t="shared" si="622"/>
        <v/>
      </c>
      <c r="AE5534" s="132" t="str">
        <f t="shared" si="620"/>
        <v/>
      </c>
      <c r="AH5534" s="127" t="str">
        <f t="shared" si="619"/>
        <v/>
      </c>
    </row>
    <row r="5535" spans="2:34" x14ac:dyDescent="0.3">
      <c r="B5535" s="127" t="str">
        <f t="shared" si="617"/>
        <v/>
      </c>
      <c r="C5535" s="127" t="str">
        <f t="shared" si="618"/>
        <v/>
      </c>
      <c r="E5535" s="159"/>
      <c r="F5535" s="148" t="str">
        <f>IFERROR(VLOOKUP(CONCATENATE(G5535,E5535),LOTES!$A$6:$D$1002,4,0),"")</f>
        <v/>
      </c>
      <c r="H5535" s="136" t="str">
        <f>IFERROR(VLOOKUP(CONCATENATE(G5535,E5535),LOTES!$A$6:$F$1000,6,0),"")</f>
        <v/>
      </c>
      <c r="I5535" s="132" t="str">
        <f t="shared" si="621"/>
        <v/>
      </c>
      <c r="R5535" s="132" t="str">
        <f>IFERROR(VLOOKUP(Q5535,PROVEEDORES!$A$2:$B$100,2,0),"")</f>
        <v/>
      </c>
      <c r="U5535" s="127" t="str">
        <f>IFERROR(VLOOKUP(V5535,TRANSPORTE!$A$4:$B$99,2,0),"")</f>
        <v/>
      </c>
      <c r="Y5535" s="127" t="str">
        <f>IFERROR(VLOOKUP(V5535,TRANSPORTE!$A$4:$C$99,3,0),"")</f>
        <v/>
      </c>
      <c r="Z5535" s="127" t="str">
        <f>IFERROR(VLOOKUP(V5535,TRANSPORTE!$A$4:$D$99,4,0),"")</f>
        <v/>
      </c>
      <c r="AA5535" s="127" t="str">
        <f>IFERROR(VLOOKUP(V5535,TRANSPORTE!$A$4:$E$99,5,0),"")</f>
        <v/>
      </c>
      <c r="AB5535" s="127" t="str">
        <f t="shared" si="623"/>
        <v/>
      </c>
      <c r="AC5535" s="127" t="str">
        <f t="shared" si="622"/>
        <v/>
      </c>
      <c r="AE5535" s="132" t="str">
        <f t="shared" si="620"/>
        <v/>
      </c>
      <c r="AH5535" s="127" t="str">
        <f t="shared" si="619"/>
        <v/>
      </c>
    </row>
    <row r="5536" spans="2:34" x14ac:dyDescent="0.3">
      <c r="B5536" s="127" t="str">
        <f t="shared" si="617"/>
        <v/>
      </c>
      <c r="C5536" s="127" t="str">
        <f t="shared" si="618"/>
        <v/>
      </c>
      <c r="E5536" s="159"/>
      <c r="F5536" s="148" t="str">
        <f>IFERROR(VLOOKUP(CONCATENATE(G5536,E5536),LOTES!$A$6:$D$1002,4,0),"")</f>
        <v/>
      </c>
      <c r="H5536" s="136" t="str">
        <f>IFERROR(VLOOKUP(CONCATENATE(G5536,E5536),LOTES!$A$6:$F$1000,6,0),"")</f>
        <v/>
      </c>
      <c r="I5536" s="132" t="str">
        <f t="shared" si="621"/>
        <v/>
      </c>
      <c r="R5536" s="132" t="str">
        <f>IFERROR(VLOOKUP(Q5536,PROVEEDORES!$A$2:$B$100,2,0),"")</f>
        <v/>
      </c>
      <c r="U5536" s="127" t="str">
        <f>IFERROR(VLOOKUP(V5536,TRANSPORTE!$A$4:$B$99,2,0),"")</f>
        <v/>
      </c>
      <c r="Y5536" s="127" t="str">
        <f>IFERROR(VLOOKUP(V5536,TRANSPORTE!$A$4:$C$99,3,0),"")</f>
        <v/>
      </c>
      <c r="Z5536" s="127" t="str">
        <f>IFERROR(VLOOKUP(V5536,TRANSPORTE!$A$4:$D$99,4,0),"")</f>
        <v/>
      </c>
      <c r="AA5536" s="127" t="str">
        <f>IFERROR(VLOOKUP(V5536,TRANSPORTE!$A$4:$E$99,5,0),"")</f>
        <v/>
      </c>
      <c r="AB5536" s="127" t="str">
        <f t="shared" si="623"/>
        <v/>
      </c>
      <c r="AC5536" s="127" t="str">
        <f t="shared" si="622"/>
        <v/>
      </c>
      <c r="AE5536" s="132" t="str">
        <f t="shared" si="620"/>
        <v/>
      </c>
      <c r="AH5536" s="127" t="str">
        <f t="shared" si="619"/>
        <v/>
      </c>
    </row>
    <row r="5537" spans="2:34" x14ac:dyDescent="0.3">
      <c r="B5537" s="127" t="str">
        <f t="shared" si="617"/>
        <v/>
      </c>
      <c r="C5537" s="127" t="str">
        <f t="shared" si="618"/>
        <v/>
      </c>
      <c r="E5537" s="159"/>
      <c r="F5537" s="148" t="str">
        <f>IFERROR(VLOOKUP(CONCATENATE(G5537,E5537),LOTES!$A$6:$D$1002,4,0),"")</f>
        <v/>
      </c>
      <c r="H5537" s="136" t="str">
        <f>IFERROR(VLOOKUP(CONCATENATE(G5537,E5537),LOTES!$A$6:$F$1000,6,0),"")</f>
        <v/>
      </c>
      <c r="I5537" s="132" t="str">
        <f t="shared" si="621"/>
        <v/>
      </c>
      <c r="R5537" s="132" t="str">
        <f>IFERROR(VLOOKUP(Q5537,PROVEEDORES!$A$2:$B$100,2,0),"")</f>
        <v/>
      </c>
      <c r="U5537" s="127" t="str">
        <f>IFERROR(VLOOKUP(V5537,TRANSPORTE!$A$4:$B$99,2,0),"")</f>
        <v/>
      </c>
      <c r="Y5537" s="127" t="str">
        <f>IFERROR(VLOOKUP(V5537,TRANSPORTE!$A$4:$C$99,3,0),"")</f>
        <v/>
      </c>
      <c r="Z5537" s="127" t="str">
        <f>IFERROR(VLOOKUP(V5537,TRANSPORTE!$A$4:$D$99,4,0),"")</f>
        <v/>
      </c>
      <c r="AA5537" s="127" t="str">
        <f>IFERROR(VLOOKUP(V5537,TRANSPORTE!$A$4:$E$99,5,0),"")</f>
        <v/>
      </c>
      <c r="AB5537" s="127" t="str">
        <f t="shared" si="623"/>
        <v/>
      </c>
      <c r="AC5537" s="127" t="str">
        <f t="shared" si="622"/>
        <v/>
      </c>
      <c r="AE5537" s="132" t="str">
        <f t="shared" si="620"/>
        <v/>
      </c>
      <c r="AH5537" s="127" t="str">
        <f t="shared" si="619"/>
        <v/>
      </c>
    </row>
    <row r="5538" spans="2:34" x14ac:dyDescent="0.3">
      <c r="B5538" s="127" t="str">
        <f t="shared" si="617"/>
        <v/>
      </c>
      <c r="C5538" s="127" t="str">
        <f t="shared" si="618"/>
        <v/>
      </c>
      <c r="E5538" s="159"/>
      <c r="F5538" s="148" t="str">
        <f>IFERROR(VLOOKUP(CONCATENATE(G5538,E5538),LOTES!$A$6:$D$1002,4,0),"")</f>
        <v/>
      </c>
      <c r="H5538" s="136" t="str">
        <f>IFERROR(VLOOKUP(CONCATENATE(G5538,E5538),LOTES!$A$6:$F$1000,6,0),"")</f>
        <v/>
      </c>
      <c r="I5538" s="132" t="str">
        <f t="shared" si="621"/>
        <v/>
      </c>
      <c r="R5538" s="132" t="str">
        <f>IFERROR(VLOOKUP(Q5538,PROVEEDORES!$A$2:$B$100,2,0),"")</f>
        <v/>
      </c>
      <c r="U5538" s="127" t="str">
        <f>IFERROR(VLOOKUP(V5538,TRANSPORTE!$A$4:$B$99,2,0),"")</f>
        <v/>
      </c>
      <c r="Y5538" s="127" t="str">
        <f>IFERROR(VLOOKUP(V5538,TRANSPORTE!$A$4:$C$99,3,0),"")</f>
        <v/>
      </c>
      <c r="Z5538" s="127" t="str">
        <f>IFERROR(VLOOKUP(V5538,TRANSPORTE!$A$4:$D$99,4,0),"")</f>
        <v/>
      </c>
      <c r="AA5538" s="127" t="str">
        <f>IFERROR(VLOOKUP(V5538,TRANSPORTE!$A$4:$E$99,5,0),"")</f>
        <v/>
      </c>
      <c r="AB5538" s="127" t="str">
        <f t="shared" si="623"/>
        <v/>
      </c>
      <c r="AC5538" s="127" t="str">
        <f t="shared" si="622"/>
        <v/>
      </c>
      <c r="AE5538" s="132" t="str">
        <f t="shared" si="620"/>
        <v/>
      </c>
      <c r="AH5538" s="127" t="str">
        <f t="shared" si="619"/>
        <v/>
      </c>
    </row>
    <row r="5539" spans="2:34" x14ac:dyDescent="0.3">
      <c r="B5539" s="127" t="str">
        <f t="shared" si="617"/>
        <v/>
      </c>
      <c r="C5539" s="127" t="str">
        <f t="shared" si="618"/>
        <v/>
      </c>
      <c r="E5539" s="159"/>
      <c r="F5539" s="148" t="str">
        <f>IFERROR(VLOOKUP(CONCATENATE(G5539,E5539),LOTES!$A$6:$D$1002,4,0),"")</f>
        <v/>
      </c>
      <c r="H5539" s="136" t="str">
        <f>IFERROR(VLOOKUP(CONCATENATE(G5539,E5539),LOTES!$A$6:$F$1000,6,0),"")</f>
        <v/>
      </c>
      <c r="I5539" s="132" t="str">
        <f t="shared" si="621"/>
        <v/>
      </c>
      <c r="R5539" s="132" t="str">
        <f>IFERROR(VLOOKUP(Q5539,PROVEEDORES!$A$2:$B$100,2,0),"")</f>
        <v/>
      </c>
      <c r="U5539" s="127" t="str">
        <f>IFERROR(VLOOKUP(V5539,TRANSPORTE!$A$4:$B$99,2,0),"")</f>
        <v/>
      </c>
      <c r="Y5539" s="127" t="str">
        <f>IFERROR(VLOOKUP(V5539,TRANSPORTE!$A$4:$C$99,3,0),"")</f>
        <v/>
      </c>
      <c r="Z5539" s="127" t="str">
        <f>IFERROR(VLOOKUP(V5539,TRANSPORTE!$A$4:$D$99,4,0),"")</f>
        <v/>
      </c>
      <c r="AA5539" s="127" t="str">
        <f>IFERROR(VLOOKUP(V5539,TRANSPORTE!$A$4:$E$99,5,0),"")</f>
        <v/>
      </c>
      <c r="AB5539" s="127" t="str">
        <f t="shared" si="623"/>
        <v/>
      </c>
      <c r="AC5539" s="127" t="str">
        <f t="shared" si="622"/>
        <v/>
      </c>
      <c r="AE5539" s="132" t="str">
        <f t="shared" si="620"/>
        <v/>
      </c>
      <c r="AH5539" s="127" t="str">
        <f t="shared" si="619"/>
        <v/>
      </c>
    </row>
    <row r="5540" spans="2:34" x14ac:dyDescent="0.3">
      <c r="B5540" s="127" t="str">
        <f t="shared" si="617"/>
        <v/>
      </c>
      <c r="C5540" s="127" t="str">
        <f t="shared" si="618"/>
        <v/>
      </c>
      <c r="E5540" s="159"/>
      <c r="F5540" s="148" t="str">
        <f>IFERROR(VLOOKUP(CONCATENATE(G5540,E5540),LOTES!$A$6:$D$1002,4,0),"")</f>
        <v/>
      </c>
      <c r="H5540" s="136" t="str">
        <f>IFERROR(VLOOKUP(CONCATENATE(G5540,E5540),LOTES!$A$6:$F$1000,6,0),"")</f>
        <v/>
      </c>
      <c r="I5540" s="132" t="str">
        <f t="shared" si="621"/>
        <v/>
      </c>
      <c r="R5540" s="132" t="str">
        <f>IFERROR(VLOOKUP(Q5540,PROVEEDORES!$A$2:$B$100,2,0),"")</f>
        <v/>
      </c>
      <c r="U5540" s="127" t="str">
        <f>IFERROR(VLOOKUP(V5540,TRANSPORTE!$A$4:$B$99,2,0),"")</f>
        <v/>
      </c>
      <c r="Y5540" s="127" t="str">
        <f>IFERROR(VLOOKUP(V5540,TRANSPORTE!$A$4:$C$99,3,0),"")</f>
        <v/>
      </c>
      <c r="Z5540" s="127" t="str">
        <f>IFERROR(VLOOKUP(V5540,TRANSPORTE!$A$4:$D$99,4,0),"")</f>
        <v/>
      </c>
      <c r="AA5540" s="127" t="str">
        <f>IFERROR(VLOOKUP(V5540,TRANSPORTE!$A$4:$E$99,5,0),"")</f>
        <v/>
      </c>
      <c r="AB5540" s="127" t="str">
        <f t="shared" si="623"/>
        <v/>
      </c>
      <c r="AC5540" s="127" t="str">
        <f t="shared" si="622"/>
        <v/>
      </c>
      <c r="AE5540" s="132" t="str">
        <f t="shared" si="620"/>
        <v/>
      </c>
      <c r="AH5540" s="127" t="str">
        <f t="shared" si="619"/>
        <v/>
      </c>
    </row>
    <row r="5541" spans="2:34" x14ac:dyDescent="0.3">
      <c r="B5541" s="127" t="str">
        <f t="shared" si="617"/>
        <v/>
      </c>
      <c r="C5541" s="127" t="str">
        <f t="shared" si="618"/>
        <v/>
      </c>
      <c r="E5541" s="159"/>
      <c r="F5541" s="148" t="str">
        <f>IFERROR(VLOOKUP(CONCATENATE(G5541,E5541),LOTES!$A$6:$D$1002,4,0),"")</f>
        <v/>
      </c>
      <c r="H5541" s="136" t="str">
        <f>IFERROR(VLOOKUP(CONCATENATE(G5541,E5541),LOTES!$A$6:$F$1000,6,0),"")</f>
        <v/>
      </c>
      <c r="I5541" s="132" t="str">
        <f t="shared" si="621"/>
        <v/>
      </c>
      <c r="R5541" s="132" t="str">
        <f>IFERROR(VLOOKUP(Q5541,PROVEEDORES!$A$2:$B$100,2,0),"")</f>
        <v/>
      </c>
      <c r="U5541" s="127" t="str">
        <f>IFERROR(VLOOKUP(V5541,TRANSPORTE!$A$4:$B$99,2,0),"")</f>
        <v/>
      </c>
      <c r="Y5541" s="127" t="str">
        <f>IFERROR(VLOOKUP(V5541,TRANSPORTE!$A$4:$C$99,3,0),"")</f>
        <v/>
      </c>
      <c r="Z5541" s="127" t="str">
        <f>IFERROR(VLOOKUP(V5541,TRANSPORTE!$A$4:$D$99,4,0),"")</f>
        <v/>
      </c>
      <c r="AA5541" s="127" t="str">
        <f>IFERROR(VLOOKUP(V5541,TRANSPORTE!$A$4:$E$99,5,0),"")</f>
        <v/>
      </c>
      <c r="AB5541" s="127" t="str">
        <f t="shared" si="623"/>
        <v/>
      </c>
      <c r="AC5541" s="127" t="str">
        <f t="shared" si="622"/>
        <v/>
      </c>
      <c r="AE5541" s="132" t="str">
        <f t="shared" si="620"/>
        <v/>
      </c>
      <c r="AH5541" s="127" t="str">
        <f t="shared" si="619"/>
        <v/>
      </c>
    </row>
    <row r="5542" spans="2:34" x14ac:dyDescent="0.3">
      <c r="B5542" s="127" t="str">
        <f t="shared" si="617"/>
        <v/>
      </c>
      <c r="C5542" s="127" t="str">
        <f t="shared" si="618"/>
        <v/>
      </c>
      <c r="E5542" s="159"/>
      <c r="F5542" s="148" t="str">
        <f>IFERROR(VLOOKUP(CONCATENATE(G5542,E5542),LOTES!$A$6:$D$1002,4,0),"")</f>
        <v/>
      </c>
      <c r="H5542" s="136" t="str">
        <f>IFERROR(VLOOKUP(CONCATENATE(G5542,E5542),LOTES!$A$6:$F$1000,6,0),"")</f>
        <v/>
      </c>
      <c r="I5542" s="132" t="str">
        <f t="shared" si="621"/>
        <v/>
      </c>
      <c r="R5542" s="132" t="str">
        <f>IFERROR(VLOOKUP(Q5542,PROVEEDORES!$A$2:$B$100,2,0),"")</f>
        <v/>
      </c>
      <c r="U5542" s="127" t="str">
        <f>IFERROR(VLOOKUP(V5542,TRANSPORTE!$A$4:$B$99,2,0),"")</f>
        <v/>
      </c>
      <c r="Y5542" s="127" t="str">
        <f>IFERROR(VLOOKUP(V5542,TRANSPORTE!$A$4:$C$99,3,0),"")</f>
        <v/>
      </c>
      <c r="Z5542" s="127" t="str">
        <f>IFERROR(VLOOKUP(V5542,TRANSPORTE!$A$4:$D$99,4,0),"")</f>
        <v/>
      </c>
      <c r="AA5542" s="127" t="str">
        <f>IFERROR(VLOOKUP(V5542,TRANSPORTE!$A$4:$E$99,5,0),"")</f>
        <v/>
      </c>
      <c r="AB5542" s="127" t="str">
        <f t="shared" si="623"/>
        <v/>
      </c>
      <c r="AC5542" s="127" t="str">
        <f t="shared" si="622"/>
        <v/>
      </c>
      <c r="AE5542" s="132" t="str">
        <f t="shared" si="620"/>
        <v/>
      </c>
      <c r="AH5542" s="127" t="str">
        <f t="shared" si="619"/>
        <v/>
      </c>
    </row>
    <row r="5543" spans="2:34" x14ac:dyDescent="0.3">
      <c r="B5543" s="127" t="str">
        <f t="shared" si="617"/>
        <v/>
      </c>
      <c r="C5543" s="127" t="str">
        <f t="shared" si="618"/>
        <v/>
      </c>
      <c r="E5543" s="159"/>
      <c r="F5543" s="148" t="str">
        <f>IFERROR(VLOOKUP(CONCATENATE(G5543,E5543),LOTES!$A$6:$D$1002,4,0),"")</f>
        <v/>
      </c>
      <c r="H5543" s="136" t="str">
        <f>IFERROR(VLOOKUP(CONCATENATE(G5543,E5543),LOTES!$A$6:$F$1000,6,0),"")</f>
        <v/>
      </c>
      <c r="I5543" s="132" t="str">
        <f t="shared" si="621"/>
        <v/>
      </c>
      <c r="R5543" s="132" t="str">
        <f>IFERROR(VLOOKUP(Q5543,PROVEEDORES!$A$2:$B$100,2,0),"")</f>
        <v/>
      </c>
      <c r="U5543" s="127" t="str">
        <f>IFERROR(VLOOKUP(V5543,TRANSPORTE!$A$4:$B$99,2,0),"")</f>
        <v/>
      </c>
      <c r="Y5543" s="127" t="str">
        <f>IFERROR(VLOOKUP(V5543,TRANSPORTE!$A$4:$C$99,3,0),"")</f>
        <v/>
      </c>
      <c r="Z5543" s="127" t="str">
        <f>IFERROR(VLOOKUP(V5543,TRANSPORTE!$A$4:$D$99,4,0),"")</f>
        <v/>
      </c>
      <c r="AA5543" s="127" t="str">
        <f>IFERROR(VLOOKUP(V5543,TRANSPORTE!$A$4:$E$99,5,0),"")</f>
        <v/>
      </c>
      <c r="AB5543" s="127" t="str">
        <f t="shared" si="623"/>
        <v/>
      </c>
      <c r="AC5543" s="127" t="str">
        <f t="shared" si="622"/>
        <v/>
      </c>
      <c r="AE5543" s="132" t="str">
        <f t="shared" si="620"/>
        <v/>
      </c>
      <c r="AH5543" s="127" t="str">
        <f t="shared" si="619"/>
        <v/>
      </c>
    </row>
    <row r="5544" spans="2:34" x14ac:dyDescent="0.3">
      <c r="B5544" s="127" t="str">
        <f t="shared" si="617"/>
        <v/>
      </c>
      <c r="C5544" s="127" t="str">
        <f t="shared" si="618"/>
        <v/>
      </c>
      <c r="E5544" s="159"/>
      <c r="F5544" s="148" t="str">
        <f>IFERROR(VLOOKUP(CONCATENATE(G5544,E5544),LOTES!$A$6:$D$1002,4,0),"")</f>
        <v/>
      </c>
      <c r="H5544" s="136" t="str">
        <f>IFERROR(VLOOKUP(CONCATENATE(G5544,E5544),LOTES!$A$6:$F$1000,6,0),"")</f>
        <v/>
      </c>
      <c r="I5544" s="132" t="str">
        <f t="shared" si="621"/>
        <v/>
      </c>
      <c r="R5544" s="132" t="str">
        <f>IFERROR(VLOOKUP(Q5544,PROVEEDORES!$A$2:$B$100,2,0),"")</f>
        <v/>
      </c>
      <c r="U5544" s="127" t="str">
        <f>IFERROR(VLOOKUP(V5544,TRANSPORTE!$A$4:$B$99,2,0),"")</f>
        <v/>
      </c>
      <c r="Y5544" s="127" t="str">
        <f>IFERROR(VLOOKUP(V5544,TRANSPORTE!$A$4:$C$99,3,0),"")</f>
        <v/>
      </c>
      <c r="Z5544" s="127" t="str">
        <f>IFERROR(VLOOKUP(V5544,TRANSPORTE!$A$4:$D$99,4,0),"")</f>
        <v/>
      </c>
      <c r="AA5544" s="127" t="str">
        <f>IFERROR(VLOOKUP(V5544,TRANSPORTE!$A$4:$E$99,5,0),"")</f>
        <v/>
      </c>
      <c r="AB5544" s="127" t="str">
        <f t="shared" si="623"/>
        <v/>
      </c>
      <c r="AC5544" s="127" t="str">
        <f t="shared" si="622"/>
        <v/>
      </c>
      <c r="AE5544" s="132" t="str">
        <f t="shared" si="620"/>
        <v/>
      </c>
      <c r="AH5544" s="127" t="str">
        <f t="shared" si="619"/>
        <v/>
      </c>
    </row>
    <row r="5545" spans="2:34" x14ac:dyDescent="0.3">
      <c r="B5545" s="127" t="str">
        <f t="shared" si="617"/>
        <v/>
      </c>
      <c r="C5545" s="127" t="str">
        <f t="shared" si="618"/>
        <v/>
      </c>
      <c r="E5545" s="159"/>
      <c r="F5545" s="148" t="str">
        <f>IFERROR(VLOOKUP(CONCATENATE(G5545,E5545),LOTES!$A$6:$D$1002,4,0),"")</f>
        <v/>
      </c>
      <c r="H5545" s="136" t="str">
        <f>IFERROR(VLOOKUP(CONCATENATE(G5545,E5545),LOTES!$A$6:$F$1000,6,0),"")</f>
        <v/>
      </c>
      <c r="I5545" s="132" t="str">
        <f t="shared" si="621"/>
        <v/>
      </c>
      <c r="R5545" s="132" t="str">
        <f>IFERROR(VLOOKUP(Q5545,PROVEEDORES!$A$2:$B$100,2,0),"")</f>
        <v/>
      </c>
      <c r="U5545" s="127" t="str">
        <f>IFERROR(VLOOKUP(V5545,TRANSPORTE!$A$4:$B$99,2,0),"")</f>
        <v/>
      </c>
      <c r="Y5545" s="127" t="str">
        <f>IFERROR(VLOOKUP(V5545,TRANSPORTE!$A$4:$C$99,3,0),"")</f>
        <v/>
      </c>
      <c r="Z5545" s="127" t="str">
        <f>IFERROR(VLOOKUP(V5545,TRANSPORTE!$A$4:$D$99,4,0),"")</f>
        <v/>
      </c>
      <c r="AA5545" s="127" t="str">
        <f>IFERROR(VLOOKUP(V5545,TRANSPORTE!$A$4:$E$99,5,0),"")</f>
        <v/>
      </c>
      <c r="AB5545" s="127" t="str">
        <f t="shared" si="623"/>
        <v/>
      </c>
      <c r="AC5545" s="127" t="str">
        <f t="shared" si="622"/>
        <v/>
      </c>
      <c r="AE5545" s="132" t="str">
        <f t="shared" si="620"/>
        <v/>
      </c>
      <c r="AH5545" s="127" t="str">
        <f t="shared" si="619"/>
        <v/>
      </c>
    </row>
    <row r="5546" spans="2:34" x14ac:dyDescent="0.3">
      <c r="B5546" s="127" t="str">
        <f t="shared" si="617"/>
        <v/>
      </c>
      <c r="C5546" s="127" t="str">
        <f t="shared" si="618"/>
        <v/>
      </c>
      <c r="E5546" s="159"/>
      <c r="F5546" s="148" t="str">
        <f>IFERROR(VLOOKUP(CONCATENATE(G5546,E5546),LOTES!$A$6:$D$1002,4,0),"")</f>
        <v/>
      </c>
      <c r="H5546" s="136" t="str">
        <f>IFERROR(VLOOKUP(CONCATENATE(G5546,E5546),LOTES!$A$6:$F$1000,6,0),"")</f>
        <v/>
      </c>
      <c r="I5546" s="132" t="str">
        <f t="shared" si="621"/>
        <v/>
      </c>
      <c r="R5546" s="132" t="str">
        <f>IFERROR(VLOOKUP(Q5546,PROVEEDORES!$A$2:$B$100,2,0),"")</f>
        <v/>
      </c>
      <c r="U5546" s="127" t="str">
        <f>IFERROR(VLOOKUP(V5546,TRANSPORTE!$A$4:$B$99,2,0),"")</f>
        <v/>
      </c>
      <c r="Y5546" s="127" t="str">
        <f>IFERROR(VLOOKUP(V5546,TRANSPORTE!$A$4:$C$99,3,0),"")</f>
        <v/>
      </c>
      <c r="Z5546" s="127" t="str">
        <f>IFERROR(VLOOKUP(V5546,TRANSPORTE!$A$4:$D$99,4,0),"")</f>
        <v/>
      </c>
      <c r="AA5546" s="127" t="str">
        <f>IFERROR(VLOOKUP(V5546,TRANSPORTE!$A$4:$E$99,5,0),"")</f>
        <v/>
      </c>
      <c r="AB5546" s="127" t="str">
        <f t="shared" si="623"/>
        <v/>
      </c>
      <c r="AC5546" s="127" t="str">
        <f t="shared" si="622"/>
        <v/>
      </c>
      <c r="AE5546" s="132" t="str">
        <f t="shared" si="620"/>
        <v/>
      </c>
      <c r="AH5546" s="127" t="str">
        <f t="shared" si="619"/>
        <v/>
      </c>
    </row>
    <row r="5547" spans="2:34" x14ac:dyDescent="0.3">
      <c r="B5547" s="127" t="str">
        <f t="shared" si="617"/>
        <v/>
      </c>
      <c r="C5547" s="127" t="str">
        <f t="shared" si="618"/>
        <v/>
      </c>
      <c r="E5547" s="159"/>
      <c r="F5547" s="148" t="str">
        <f>IFERROR(VLOOKUP(CONCATENATE(G5547,E5547),LOTES!$A$6:$D$1002,4,0),"")</f>
        <v/>
      </c>
      <c r="H5547" s="136" t="str">
        <f>IFERROR(VLOOKUP(CONCATENATE(G5547,E5547),LOTES!$A$6:$F$1000,6,0),"")</f>
        <v/>
      </c>
      <c r="I5547" s="132" t="str">
        <f t="shared" si="621"/>
        <v/>
      </c>
      <c r="R5547" s="132" t="str">
        <f>IFERROR(VLOOKUP(Q5547,PROVEEDORES!$A$2:$B$100,2,0),"")</f>
        <v/>
      </c>
      <c r="U5547" s="127" t="str">
        <f>IFERROR(VLOOKUP(V5547,TRANSPORTE!$A$4:$B$99,2,0),"")</f>
        <v/>
      </c>
      <c r="Y5547" s="127" t="str">
        <f>IFERROR(VLOOKUP(V5547,TRANSPORTE!$A$4:$C$99,3,0),"")</f>
        <v/>
      </c>
      <c r="Z5547" s="127" t="str">
        <f>IFERROR(VLOOKUP(V5547,TRANSPORTE!$A$4:$D$99,4,0),"")</f>
        <v/>
      </c>
      <c r="AA5547" s="127" t="str">
        <f>IFERROR(VLOOKUP(V5547,TRANSPORTE!$A$4:$E$99,5,0),"")</f>
        <v/>
      </c>
      <c r="AB5547" s="127" t="str">
        <f t="shared" si="623"/>
        <v/>
      </c>
      <c r="AC5547" s="127" t="str">
        <f t="shared" si="622"/>
        <v/>
      </c>
      <c r="AE5547" s="132" t="str">
        <f t="shared" si="620"/>
        <v/>
      </c>
      <c r="AH5547" s="127" t="str">
        <f t="shared" si="619"/>
        <v/>
      </c>
    </row>
    <row r="5548" spans="2:34" x14ac:dyDescent="0.3">
      <c r="B5548" s="127" t="str">
        <f t="shared" si="617"/>
        <v/>
      </c>
      <c r="C5548" s="127" t="str">
        <f t="shared" si="618"/>
        <v/>
      </c>
      <c r="E5548" s="159"/>
      <c r="F5548" s="148" t="str">
        <f>IFERROR(VLOOKUP(CONCATENATE(G5548,E5548),LOTES!$A$6:$D$1002,4,0),"")</f>
        <v/>
      </c>
      <c r="H5548" s="136" t="str">
        <f>IFERROR(VLOOKUP(CONCATENATE(G5548,E5548),LOTES!$A$6:$F$1000,6,0),"")</f>
        <v/>
      </c>
      <c r="I5548" s="132" t="str">
        <f t="shared" si="621"/>
        <v/>
      </c>
      <c r="R5548" s="132" t="str">
        <f>IFERROR(VLOOKUP(Q5548,PROVEEDORES!$A$2:$B$100,2,0),"")</f>
        <v/>
      </c>
      <c r="U5548" s="127" t="str">
        <f>IFERROR(VLOOKUP(V5548,TRANSPORTE!$A$4:$B$99,2,0),"")</f>
        <v/>
      </c>
      <c r="Y5548" s="127" t="str">
        <f>IFERROR(VLOOKUP(V5548,TRANSPORTE!$A$4:$C$99,3,0),"")</f>
        <v/>
      </c>
      <c r="Z5548" s="127" t="str">
        <f>IFERROR(VLOOKUP(V5548,TRANSPORTE!$A$4:$D$99,4,0),"")</f>
        <v/>
      </c>
      <c r="AA5548" s="127" t="str">
        <f>IFERROR(VLOOKUP(V5548,TRANSPORTE!$A$4:$E$99,5,0),"")</f>
        <v/>
      </c>
      <c r="AB5548" s="127" t="str">
        <f t="shared" si="623"/>
        <v/>
      </c>
      <c r="AC5548" s="127" t="str">
        <f t="shared" si="622"/>
        <v/>
      </c>
      <c r="AE5548" s="132" t="str">
        <f t="shared" si="620"/>
        <v/>
      </c>
      <c r="AH5548" s="127" t="str">
        <f t="shared" si="619"/>
        <v/>
      </c>
    </row>
    <row r="5549" spans="2:34" x14ac:dyDescent="0.3">
      <c r="B5549" s="127" t="str">
        <f t="shared" si="617"/>
        <v/>
      </c>
      <c r="C5549" s="127" t="str">
        <f t="shared" si="618"/>
        <v/>
      </c>
      <c r="E5549" s="159"/>
      <c r="F5549" s="148" t="str">
        <f>IFERROR(VLOOKUP(CONCATENATE(G5549,E5549),LOTES!$A$6:$D$1002,4,0),"")</f>
        <v/>
      </c>
      <c r="H5549" s="136" t="str">
        <f>IFERROR(VLOOKUP(CONCATENATE(G5549,E5549),LOTES!$A$6:$F$1000,6,0),"")</f>
        <v/>
      </c>
      <c r="I5549" s="132" t="str">
        <f t="shared" si="621"/>
        <v/>
      </c>
      <c r="R5549" s="132" t="str">
        <f>IFERROR(VLOOKUP(Q5549,PROVEEDORES!$A$2:$B$100,2,0),"")</f>
        <v/>
      </c>
      <c r="U5549" s="127" t="str">
        <f>IFERROR(VLOOKUP(V5549,TRANSPORTE!$A$4:$B$99,2,0),"")</f>
        <v/>
      </c>
      <c r="Y5549" s="127" t="str">
        <f>IFERROR(VLOOKUP(V5549,TRANSPORTE!$A$4:$C$99,3,0),"")</f>
        <v/>
      </c>
      <c r="Z5549" s="127" t="str">
        <f>IFERROR(VLOOKUP(V5549,TRANSPORTE!$A$4:$D$99,4,0),"")</f>
        <v/>
      </c>
      <c r="AA5549" s="127" t="str">
        <f>IFERROR(VLOOKUP(V5549,TRANSPORTE!$A$4:$E$99,5,0),"")</f>
        <v/>
      </c>
      <c r="AB5549" s="127" t="str">
        <f t="shared" si="623"/>
        <v/>
      </c>
      <c r="AC5549" s="127" t="str">
        <f t="shared" si="622"/>
        <v/>
      </c>
      <c r="AE5549" s="132" t="str">
        <f t="shared" si="620"/>
        <v/>
      </c>
      <c r="AH5549" s="127" t="str">
        <f t="shared" si="619"/>
        <v/>
      </c>
    </row>
    <row r="5550" spans="2:34" x14ac:dyDescent="0.3">
      <c r="B5550" s="127" t="str">
        <f t="shared" si="617"/>
        <v/>
      </c>
      <c r="C5550" s="127" t="str">
        <f t="shared" si="618"/>
        <v/>
      </c>
      <c r="E5550" s="159"/>
      <c r="F5550" s="148" t="str">
        <f>IFERROR(VLOOKUP(CONCATENATE(G5550,E5550),LOTES!$A$6:$D$1002,4,0),"")</f>
        <v/>
      </c>
      <c r="H5550" s="136" t="str">
        <f>IFERROR(VLOOKUP(CONCATENATE(G5550,E5550),LOTES!$A$6:$F$1000,6,0),"")</f>
        <v/>
      </c>
      <c r="I5550" s="132" t="str">
        <f t="shared" si="621"/>
        <v/>
      </c>
      <c r="R5550" s="132" t="str">
        <f>IFERROR(VLOOKUP(Q5550,PROVEEDORES!$A$2:$B$100,2,0),"")</f>
        <v/>
      </c>
      <c r="U5550" s="127" t="str">
        <f>IFERROR(VLOOKUP(V5550,TRANSPORTE!$A$4:$B$99,2,0),"")</f>
        <v/>
      </c>
      <c r="Y5550" s="127" t="str">
        <f>IFERROR(VLOOKUP(V5550,TRANSPORTE!$A$4:$C$99,3,0),"")</f>
        <v/>
      </c>
      <c r="Z5550" s="127" t="str">
        <f>IFERROR(VLOOKUP(V5550,TRANSPORTE!$A$4:$D$99,4,0),"")</f>
        <v/>
      </c>
      <c r="AA5550" s="127" t="str">
        <f>IFERROR(VLOOKUP(V5550,TRANSPORTE!$A$4:$E$99,5,0),"")</f>
        <v/>
      </c>
      <c r="AB5550" s="127" t="str">
        <f t="shared" si="623"/>
        <v/>
      </c>
      <c r="AC5550" s="127" t="str">
        <f t="shared" si="622"/>
        <v/>
      </c>
      <c r="AE5550" s="132" t="str">
        <f t="shared" si="620"/>
        <v/>
      </c>
      <c r="AH5550" s="127" t="str">
        <f t="shared" si="619"/>
        <v/>
      </c>
    </row>
    <row r="5551" spans="2:34" x14ac:dyDescent="0.3">
      <c r="B5551" s="127" t="str">
        <f t="shared" si="617"/>
        <v/>
      </c>
      <c r="C5551" s="127" t="str">
        <f t="shared" si="618"/>
        <v/>
      </c>
      <c r="E5551" s="159"/>
      <c r="F5551" s="148" t="str">
        <f>IFERROR(VLOOKUP(CONCATENATE(G5551,E5551),LOTES!$A$6:$D$1002,4,0),"")</f>
        <v/>
      </c>
      <c r="H5551" s="136" t="str">
        <f>IFERROR(VLOOKUP(CONCATENATE(G5551,E5551),LOTES!$A$6:$F$1000,6,0),"")</f>
        <v/>
      </c>
      <c r="I5551" s="132" t="str">
        <f t="shared" si="621"/>
        <v/>
      </c>
      <c r="R5551" s="132" t="str">
        <f>IFERROR(VLOOKUP(Q5551,PROVEEDORES!$A$2:$B$100,2,0),"")</f>
        <v/>
      </c>
      <c r="U5551" s="127" t="str">
        <f>IFERROR(VLOOKUP(V5551,TRANSPORTE!$A$4:$B$99,2,0),"")</f>
        <v/>
      </c>
      <c r="Y5551" s="127" t="str">
        <f>IFERROR(VLOOKUP(V5551,TRANSPORTE!$A$4:$C$99,3,0),"")</f>
        <v/>
      </c>
      <c r="Z5551" s="127" t="str">
        <f>IFERROR(VLOOKUP(V5551,TRANSPORTE!$A$4:$D$99,4,0),"")</f>
        <v/>
      </c>
      <c r="AA5551" s="127" t="str">
        <f>IFERROR(VLOOKUP(V5551,TRANSPORTE!$A$4:$E$99,5,0),"")</f>
        <v/>
      </c>
      <c r="AB5551" s="127" t="str">
        <f t="shared" si="623"/>
        <v/>
      </c>
      <c r="AC5551" s="127" t="str">
        <f t="shared" si="622"/>
        <v/>
      </c>
      <c r="AE5551" s="132" t="str">
        <f t="shared" si="620"/>
        <v/>
      </c>
      <c r="AH5551" s="127" t="str">
        <f t="shared" si="619"/>
        <v/>
      </c>
    </row>
    <row r="5552" spans="2:34" x14ac:dyDescent="0.3">
      <c r="B5552" s="127" t="str">
        <f t="shared" si="617"/>
        <v/>
      </c>
      <c r="C5552" s="127" t="str">
        <f t="shared" si="618"/>
        <v/>
      </c>
      <c r="E5552" s="159"/>
      <c r="F5552" s="148" t="str">
        <f>IFERROR(VLOOKUP(CONCATENATE(G5552,E5552),LOTES!$A$6:$D$1002,4,0),"")</f>
        <v/>
      </c>
      <c r="H5552" s="136" t="str">
        <f>IFERROR(VLOOKUP(CONCATENATE(G5552,E5552),LOTES!$A$6:$F$1000,6,0),"")</f>
        <v/>
      </c>
      <c r="I5552" s="132" t="str">
        <f t="shared" si="621"/>
        <v/>
      </c>
      <c r="R5552" s="132" t="str">
        <f>IFERROR(VLOOKUP(Q5552,PROVEEDORES!$A$2:$B$100,2,0),"")</f>
        <v/>
      </c>
      <c r="U5552" s="127" t="str">
        <f>IFERROR(VLOOKUP(V5552,TRANSPORTE!$A$4:$B$99,2,0),"")</f>
        <v/>
      </c>
      <c r="Y5552" s="127" t="str">
        <f>IFERROR(VLOOKUP(V5552,TRANSPORTE!$A$4:$C$99,3,0),"")</f>
        <v/>
      </c>
      <c r="Z5552" s="127" t="str">
        <f>IFERROR(VLOOKUP(V5552,TRANSPORTE!$A$4:$D$99,4,0),"")</f>
        <v/>
      </c>
      <c r="AA5552" s="127" t="str">
        <f>IFERROR(VLOOKUP(V5552,TRANSPORTE!$A$4:$E$99,5,0),"")</f>
        <v/>
      </c>
      <c r="AB5552" s="127" t="str">
        <f t="shared" si="623"/>
        <v/>
      </c>
      <c r="AC5552" s="127" t="str">
        <f t="shared" si="622"/>
        <v/>
      </c>
      <c r="AE5552" s="132" t="str">
        <f t="shared" si="620"/>
        <v/>
      </c>
      <c r="AH5552" s="127" t="str">
        <f t="shared" si="619"/>
        <v/>
      </c>
    </row>
    <row r="5553" spans="2:34" x14ac:dyDescent="0.3">
      <c r="B5553" s="127" t="str">
        <f t="shared" si="617"/>
        <v/>
      </c>
      <c r="C5553" s="127" t="str">
        <f t="shared" si="618"/>
        <v/>
      </c>
      <c r="E5553" s="159"/>
      <c r="F5553" s="148" t="str">
        <f>IFERROR(VLOOKUP(CONCATENATE(G5553,E5553),LOTES!$A$6:$D$1002,4,0),"")</f>
        <v/>
      </c>
      <c r="H5553" s="136" t="str">
        <f>IFERROR(VLOOKUP(CONCATENATE(G5553,E5553),LOTES!$A$6:$F$1000,6,0),"")</f>
        <v/>
      </c>
      <c r="I5553" s="132" t="str">
        <f t="shared" si="621"/>
        <v/>
      </c>
      <c r="R5553" s="132" t="str">
        <f>IFERROR(VLOOKUP(Q5553,PROVEEDORES!$A$2:$B$100,2,0),"")</f>
        <v/>
      </c>
      <c r="U5553" s="127" t="str">
        <f>IFERROR(VLOOKUP(V5553,TRANSPORTE!$A$4:$B$99,2,0),"")</f>
        <v/>
      </c>
      <c r="Y5553" s="127" t="str">
        <f>IFERROR(VLOOKUP(V5553,TRANSPORTE!$A$4:$C$99,3,0),"")</f>
        <v/>
      </c>
      <c r="Z5553" s="127" t="str">
        <f>IFERROR(VLOOKUP(V5553,TRANSPORTE!$A$4:$D$99,4,0),"")</f>
        <v/>
      </c>
      <c r="AA5553" s="127" t="str">
        <f>IFERROR(VLOOKUP(V5553,TRANSPORTE!$A$4:$E$99,5,0),"")</f>
        <v/>
      </c>
      <c r="AB5553" s="127" t="str">
        <f t="shared" si="623"/>
        <v/>
      </c>
      <c r="AC5553" s="127" t="str">
        <f t="shared" si="622"/>
        <v/>
      </c>
      <c r="AE5553" s="132" t="str">
        <f t="shared" si="620"/>
        <v/>
      </c>
      <c r="AH5553" s="127" t="str">
        <f t="shared" si="619"/>
        <v/>
      </c>
    </row>
    <row r="5554" spans="2:34" x14ac:dyDescent="0.3">
      <c r="B5554" s="127" t="str">
        <f t="shared" si="617"/>
        <v/>
      </c>
      <c r="C5554" s="127" t="str">
        <f t="shared" si="618"/>
        <v/>
      </c>
      <c r="E5554" s="159"/>
      <c r="F5554" s="148" t="str">
        <f>IFERROR(VLOOKUP(CONCATENATE(G5554,E5554),LOTES!$A$6:$D$1002,4,0),"")</f>
        <v/>
      </c>
      <c r="H5554" s="136" t="str">
        <f>IFERROR(VLOOKUP(CONCATENATE(G5554,E5554),LOTES!$A$6:$F$1000,6,0),"")</f>
        <v/>
      </c>
      <c r="I5554" s="132" t="str">
        <f t="shared" si="621"/>
        <v/>
      </c>
      <c r="R5554" s="132" t="str">
        <f>IFERROR(VLOOKUP(Q5554,PROVEEDORES!$A$2:$B$100,2,0),"")</f>
        <v/>
      </c>
      <c r="U5554" s="127" t="str">
        <f>IFERROR(VLOOKUP(V5554,TRANSPORTE!$A$4:$B$99,2,0),"")</f>
        <v/>
      </c>
      <c r="Y5554" s="127" t="str">
        <f>IFERROR(VLOOKUP(V5554,TRANSPORTE!$A$4:$C$99,3,0),"")</f>
        <v/>
      </c>
      <c r="Z5554" s="127" t="str">
        <f>IFERROR(VLOOKUP(V5554,TRANSPORTE!$A$4:$D$99,4,0),"")</f>
        <v/>
      </c>
      <c r="AA5554" s="127" t="str">
        <f>IFERROR(VLOOKUP(V5554,TRANSPORTE!$A$4:$E$99,5,0),"")</f>
        <v/>
      </c>
      <c r="AB5554" s="127" t="str">
        <f t="shared" si="623"/>
        <v/>
      </c>
      <c r="AC5554" s="127" t="str">
        <f t="shared" si="622"/>
        <v/>
      </c>
      <c r="AE5554" s="132" t="str">
        <f t="shared" si="620"/>
        <v/>
      </c>
      <c r="AH5554" s="127" t="str">
        <f t="shared" si="619"/>
        <v/>
      </c>
    </row>
    <row r="5555" spans="2:34" x14ac:dyDescent="0.3">
      <c r="B5555" s="127" t="str">
        <f t="shared" si="617"/>
        <v/>
      </c>
      <c r="C5555" s="127" t="str">
        <f t="shared" si="618"/>
        <v/>
      </c>
      <c r="E5555" s="159"/>
      <c r="F5555" s="148" t="str">
        <f>IFERROR(VLOOKUP(CONCATENATE(G5555,E5555),LOTES!$A$6:$D$1002,4,0),"")</f>
        <v/>
      </c>
      <c r="H5555" s="136" t="str">
        <f>IFERROR(VLOOKUP(CONCATENATE(G5555,E5555),LOTES!$A$6:$F$1000,6,0),"")</f>
        <v/>
      </c>
      <c r="I5555" s="132" t="str">
        <f t="shared" si="621"/>
        <v/>
      </c>
      <c r="R5555" s="132" t="str">
        <f>IFERROR(VLOOKUP(Q5555,PROVEEDORES!$A$2:$B$100,2,0),"")</f>
        <v/>
      </c>
      <c r="U5555" s="127" t="str">
        <f>IFERROR(VLOOKUP(V5555,TRANSPORTE!$A$4:$B$99,2,0),"")</f>
        <v/>
      </c>
      <c r="Y5555" s="127" t="str">
        <f>IFERROR(VLOOKUP(V5555,TRANSPORTE!$A$4:$C$99,3,0),"")</f>
        <v/>
      </c>
      <c r="Z5555" s="127" t="str">
        <f>IFERROR(VLOOKUP(V5555,TRANSPORTE!$A$4:$D$99,4,0),"")</f>
        <v/>
      </c>
      <c r="AA5555" s="127" t="str">
        <f>IFERROR(VLOOKUP(V5555,TRANSPORTE!$A$4:$E$99,5,0),"")</f>
        <v/>
      </c>
      <c r="AB5555" s="127" t="str">
        <f t="shared" si="623"/>
        <v/>
      </c>
      <c r="AC5555" s="127" t="str">
        <f t="shared" si="622"/>
        <v/>
      </c>
      <c r="AE5555" s="132" t="str">
        <f t="shared" si="620"/>
        <v/>
      </c>
      <c r="AH5555" s="127" t="str">
        <f t="shared" si="619"/>
        <v/>
      </c>
    </row>
    <row r="5556" spans="2:34" x14ac:dyDescent="0.3">
      <c r="B5556" s="127" t="str">
        <f t="shared" si="617"/>
        <v/>
      </c>
      <c r="C5556" s="127" t="str">
        <f t="shared" si="618"/>
        <v/>
      </c>
      <c r="E5556" s="159"/>
      <c r="F5556" s="148" t="str">
        <f>IFERROR(VLOOKUP(CONCATENATE(G5556,E5556),LOTES!$A$6:$D$1002,4,0),"")</f>
        <v/>
      </c>
      <c r="H5556" s="136" t="str">
        <f>IFERROR(VLOOKUP(CONCATENATE(G5556,E5556),LOTES!$A$6:$F$1000,6,0),"")</f>
        <v/>
      </c>
      <c r="I5556" s="132" t="str">
        <f t="shared" si="621"/>
        <v/>
      </c>
      <c r="R5556" s="132" t="str">
        <f>IFERROR(VLOOKUP(Q5556,PROVEEDORES!$A$2:$B$100,2,0),"")</f>
        <v/>
      </c>
      <c r="U5556" s="127" t="str">
        <f>IFERROR(VLOOKUP(V5556,TRANSPORTE!$A$4:$B$99,2,0),"")</f>
        <v/>
      </c>
      <c r="Y5556" s="127" t="str">
        <f>IFERROR(VLOOKUP(V5556,TRANSPORTE!$A$4:$C$99,3,0),"")</f>
        <v/>
      </c>
      <c r="Z5556" s="127" t="str">
        <f>IFERROR(VLOOKUP(V5556,TRANSPORTE!$A$4:$D$99,4,0),"")</f>
        <v/>
      </c>
      <c r="AA5556" s="127" t="str">
        <f>IFERROR(VLOOKUP(V5556,TRANSPORTE!$A$4:$E$99,5,0),"")</f>
        <v/>
      </c>
      <c r="AB5556" s="127" t="str">
        <f t="shared" si="623"/>
        <v/>
      </c>
      <c r="AC5556" s="127" t="str">
        <f t="shared" si="622"/>
        <v/>
      </c>
      <c r="AE5556" s="132" t="str">
        <f t="shared" si="620"/>
        <v/>
      </c>
      <c r="AH5556" s="127" t="str">
        <f t="shared" si="619"/>
        <v/>
      </c>
    </row>
    <row r="5557" spans="2:34" x14ac:dyDescent="0.3">
      <c r="B5557" s="127" t="str">
        <f t="shared" si="617"/>
        <v/>
      </c>
      <c r="C5557" s="127" t="str">
        <f t="shared" si="618"/>
        <v/>
      </c>
      <c r="E5557" s="159"/>
      <c r="F5557" s="148" t="str">
        <f>IFERROR(VLOOKUP(CONCATENATE(G5557,E5557),LOTES!$A$6:$D$1002,4,0),"")</f>
        <v/>
      </c>
      <c r="H5557" s="136" t="str">
        <f>IFERROR(VLOOKUP(CONCATENATE(G5557,E5557),LOTES!$A$6:$F$1000,6,0),"")</f>
        <v/>
      </c>
      <c r="I5557" s="132" t="str">
        <f t="shared" si="621"/>
        <v/>
      </c>
      <c r="R5557" s="132" t="str">
        <f>IFERROR(VLOOKUP(Q5557,PROVEEDORES!$A$2:$B$100,2,0),"")</f>
        <v/>
      </c>
      <c r="U5557" s="127" t="str">
        <f>IFERROR(VLOOKUP(V5557,TRANSPORTE!$A$4:$B$99,2,0),"")</f>
        <v/>
      </c>
      <c r="Y5557" s="127" t="str">
        <f>IFERROR(VLOOKUP(V5557,TRANSPORTE!$A$4:$C$99,3,0),"")</f>
        <v/>
      </c>
      <c r="Z5557" s="127" t="str">
        <f>IFERROR(VLOOKUP(V5557,TRANSPORTE!$A$4:$D$99,4,0),"")</f>
        <v/>
      </c>
      <c r="AA5557" s="127" t="str">
        <f>IFERROR(VLOOKUP(V5557,TRANSPORTE!$A$4:$E$99,5,0),"")</f>
        <v/>
      </c>
      <c r="AB5557" s="127" t="str">
        <f t="shared" si="623"/>
        <v/>
      </c>
      <c r="AC5557" s="127" t="str">
        <f t="shared" si="622"/>
        <v/>
      </c>
      <c r="AE5557" s="132" t="str">
        <f t="shared" si="620"/>
        <v/>
      </c>
      <c r="AH5557" s="127" t="str">
        <f t="shared" si="619"/>
        <v/>
      </c>
    </row>
    <row r="5558" spans="2:34" x14ac:dyDescent="0.3">
      <c r="B5558" s="127" t="str">
        <f t="shared" si="617"/>
        <v/>
      </c>
      <c r="C5558" s="127" t="str">
        <f t="shared" si="618"/>
        <v/>
      </c>
      <c r="E5558" s="159"/>
      <c r="F5558" s="148" t="str">
        <f>IFERROR(VLOOKUP(CONCATENATE(G5558,E5558),LOTES!$A$6:$D$1002,4,0),"")</f>
        <v/>
      </c>
      <c r="H5558" s="136" t="str">
        <f>IFERROR(VLOOKUP(CONCATENATE(G5558,E5558),LOTES!$A$6:$F$1000,6,0),"")</f>
        <v/>
      </c>
      <c r="I5558" s="132" t="str">
        <f t="shared" si="621"/>
        <v/>
      </c>
      <c r="R5558" s="132" t="str">
        <f>IFERROR(VLOOKUP(Q5558,PROVEEDORES!$A$2:$B$100,2,0),"")</f>
        <v/>
      </c>
      <c r="U5558" s="127" t="str">
        <f>IFERROR(VLOOKUP(V5558,TRANSPORTE!$A$4:$B$99,2,0),"")</f>
        <v/>
      </c>
      <c r="Y5558" s="127" t="str">
        <f>IFERROR(VLOOKUP(V5558,TRANSPORTE!$A$4:$C$99,3,0),"")</f>
        <v/>
      </c>
      <c r="Z5558" s="127" t="str">
        <f>IFERROR(VLOOKUP(V5558,TRANSPORTE!$A$4:$D$99,4,0),"")</f>
        <v/>
      </c>
      <c r="AA5558" s="127" t="str">
        <f>IFERROR(VLOOKUP(V5558,TRANSPORTE!$A$4:$E$99,5,0),"")</f>
        <v/>
      </c>
      <c r="AB5558" s="127" t="str">
        <f t="shared" si="623"/>
        <v/>
      </c>
      <c r="AC5558" s="127" t="str">
        <f t="shared" si="622"/>
        <v/>
      </c>
      <c r="AE5558" s="132" t="str">
        <f t="shared" si="620"/>
        <v/>
      </c>
      <c r="AH5558" s="127" t="str">
        <f t="shared" si="619"/>
        <v/>
      </c>
    </row>
    <row r="5559" spans="2:34" x14ac:dyDescent="0.3">
      <c r="B5559" s="127" t="str">
        <f t="shared" si="617"/>
        <v/>
      </c>
      <c r="C5559" s="127" t="str">
        <f t="shared" si="618"/>
        <v/>
      </c>
      <c r="E5559" s="159"/>
      <c r="F5559" s="148" t="str">
        <f>IFERROR(VLOOKUP(CONCATENATE(G5559,E5559),LOTES!$A$6:$D$1002,4,0),"")</f>
        <v/>
      </c>
      <c r="H5559" s="136" t="str">
        <f>IFERROR(VLOOKUP(CONCATENATE(G5559,E5559),LOTES!$A$6:$F$1000,6,0),"")</f>
        <v/>
      </c>
      <c r="I5559" s="132" t="str">
        <f t="shared" si="621"/>
        <v/>
      </c>
      <c r="R5559" s="132" t="str">
        <f>IFERROR(VLOOKUP(Q5559,PROVEEDORES!$A$2:$B$100,2,0),"")</f>
        <v/>
      </c>
      <c r="U5559" s="127" t="str">
        <f>IFERROR(VLOOKUP(V5559,TRANSPORTE!$A$4:$B$99,2,0),"")</f>
        <v/>
      </c>
      <c r="Y5559" s="127" t="str">
        <f>IFERROR(VLOOKUP(V5559,TRANSPORTE!$A$4:$C$99,3,0),"")</f>
        <v/>
      </c>
      <c r="Z5559" s="127" t="str">
        <f>IFERROR(VLOOKUP(V5559,TRANSPORTE!$A$4:$D$99,4,0),"")</f>
        <v/>
      </c>
      <c r="AA5559" s="127" t="str">
        <f>IFERROR(VLOOKUP(V5559,TRANSPORTE!$A$4:$E$99,5,0),"")</f>
        <v/>
      </c>
      <c r="AB5559" s="127" t="str">
        <f t="shared" si="623"/>
        <v/>
      </c>
      <c r="AC5559" s="127" t="str">
        <f t="shared" si="622"/>
        <v/>
      </c>
      <c r="AE5559" s="132" t="str">
        <f t="shared" si="620"/>
        <v/>
      </c>
      <c r="AH5559" s="127" t="str">
        <f t="shared" si="619"/>
        <v/>
      </c>
    </row>
    <row r="5560" spans="2:34" x14ac:dyDescent="0.3">
      <c r="B5560" s="127" t="str">
        <f t="shared" si="617"/>
        <v/>
      </c>
      <c r="C5560" s="127" t="str">
        <f t="shared" si="618"/>
        <v/>
      </c>
      <c r="E5560" s="159"/>
      <c r="F5560" s="148" t="str">
        <f>IFERROR(VLOOKUP(CONCATENATE(G5560,E5560),LOTES!$A$6:$D$1002,4,0),"")</f>
        <v/>
      </c>
      <c r="H5560" s="136" t="str">
        <f>IFERROR(VLOOKUP(CONCATENATE(G5560,E5560),LOTES!$A$6:$F$1000,6,0),"")</f>
        <v/>
      </c>
      <c r="I5560" s="132" t="str">
        <f t="shared" si="621"/>
        <v/>
      </c>
      <c r="R5560" s="132" t="str">
        <f>IFERROR(VLOOKUP(Q5560,PROVEEDORES!$A$2:$B$100,2,0),"")</f>
        <v/>
      </c>
      <c r="U5560" s="127" t="str">
        <f>IFERROR(VLOOKUP(V5560,TRANSPORTE!$A$4:$B$99,2,0),"")</f>
        <v/>
      </c>
      <c r="Y5560" s="127" t="str">
        <f>IFERROR(VLOOKUP(V5560,TRANSPORTE!$A$4:$C$99,3,0),"")</f>
        <v/>
      </c>
      <c r="Z5560" s="127" t="str">
        <f>IFERROR(VLOOKUP(V5560,TRANSPORTE!$A$4:$D$99,4,0),"")</f>
        <v/>
      </c>
      <c r="AA5560" s="127" t="str">
        <f>IFERROR(VLOOKUP(V5560,TRANSPORTE!$A$4:$E$99,5,0),"")</f>
        <v/>
      </c>
      <c r="AB5560" s="127" t="str">
        <f t="shared" si="623"/>
        <v/>
      </c>
      <c r="AC5560" s="127" t="str">
        <f t="shared" si="622"/>
        <v/>
      </c>
      <c r="AE5560" s="132" t="str">
        <f t="shared" si="620"/>
        <v/>
      </c>
      <c r="AH5560" s="127" t="str">
        <f t="shared" si="619"/>
        <v/>
      </c>
    </row>
    <row r="5561" spans="2:34" x14ac:dyDescent="0.3">
      <c r="B5561" s="127" t="str">
        <f t="shared" si="617"/>
        <v/>
      </c>
      <c r="C5561" s="127" t="str">
        <f t="shared" si="618"/>
        <v/>
      </c>
      <c r="E5561" s="159"/>
      <c r="F5561" s="148" t="str">
        <f>IFERROR(VLOOKUP(CONCATENATE(G5561,E5561),LOTES!$A$6:$D$1002,4,0),"")</f>
        <v/>
      </c>
      <c r="H5561" s="136" t="str">
        <f>IFERROR(VLOOKUP(CONCATENATE(G5561,E5561),LOTES!$A$6:$F$1000,6,0),"")</f>
        <v/>
      </c>
      <c r="I5561" s="132" t="str">
        <f t="shared" si="621"/>
        <v/>
      </c>
      <c r="R5561" s="132" t="str">
        <f>IFERROR(VLOOKUP(Q5561,PROVEEDORES!$A$2:$B$100,2,0),"")</f>
        <v/>
      </c>
      <c r="U5561" s="127" t="str">
        <f>IFERROR(VLOOKUP(V5561,TRANSPORTE!$A$4:$B$99,2,0),"")</f>
        <v/>
      </c>
      <c r="Y5561" s="127" t="str">
        <f>IFERROR(VLOOKUP(V5561,TRANSPORTE!$A$4:$C$99,3,0),"")</f>
        <v/>
      </c>
      <c r="Z5561" s="127" t="str">
        <f>IFERROR(VLOOKUP(V5561,TRANSPORTE!$A$4:$D$99,4,0),"")</f>
        <v/>
      </c>
      <c r="AA5561" s="127" t="str">
        <f>IFERROR(VLOOKUP(V5561,TRANSPORTE!$A$4:$E$99,5,0),"")</f>
        <v/>
      </c>
      <c r="AB5561" s="127" t="str">
        <f t="shared" si="623"/>
        <v/>
      </c>
      <c r="AC5561" s="127" t="str">
        <f t="shared" si="622"/>
        <v/>
      </c>
      <c r="AE5561" s="132" t="str">
        <f t="shared" si="620"/>
        <v/>
      </c>
      <c r="AH5561" s="127" t="str">
        <f t="shared" si="619"/>
        <v/>
      </c>
    </row>
    <row r="5562" spans="2:34" x14ac:dyDescent="0.3">
      <c r="B5562" s="127" t="str">
        <f t="shared" si="617"/>
        <v/>
      </c>
      <c r="C5562" s="127" t="str">
        <f t="shared" si="618"/>
        <v/>
      </c>
      <c r="E5562" s="159"/>
      <c r="F5562" s="148" t="str">
        <f>IFERROR(VLOOKUP(CONCATENATE(G5562,E5562),LOTES!$A$6:$D$1002,4,0),"")</f>
        <v/>
      </c>
      <c r="H5562" s="136" t="str">
        <f>IFERROR(VLOOKUP(CONCATENATE(G5562,E5562),LOTES!$A$6:$F$1000,6,0),"")</f>
        <v/>
      </c>
      <c r="I5562" s="132" t="str">
        <f t="shared" si="621"/>
        <v/>
      </c>
      <c r="R5562" s="132" t="str">
        <f>IFERROR(VLOOKUP(Q5562,PROVEEDORES!$A$2:$B$100,2,0),"")</f>
        <v/>
      </c>
      <c r="U5562" s="127" t="str">
        <f>IFERROR(VLOOKUP(V5562,TRANSPORTE!$A$4:$B$99,2,0),"")</f>
        <v/>
      </c>
      <c r="Y5562" s="127" t="str">
        <f>IFERROR(VLOOKUP(V5562,TRANSPORTE!$A$4:$C$99,3,0),"")</f>
        <v/>
      </c>
      <c r="Z5562" s="127" t="str">
        <f>IFERROR(VLOOKUP(V5562,TRANSPORTE!$A$4:$D$99,4,0),"")</f>
        <v/>
      </c>
      <c r="AA5562" s="127" t="str">
        <f>IFERROR(VLOOKUP(V5562,TRANSPORTE!$A$4:$E$99,5,0),"")</f>
        <v/>
      </c>
      <c r="AB5562" s="127" t="str">
        <f t="shared" si="623"/>
        <v/>
      </c>
      <c r="AC5562" s="127" t="str">
        <f t="shared" si="622"/>
        <v/>
      </c>
      <c r="AE5562" s="132" t="str">
        <f t="shared" si="620"/>
        <v/>
      </c>
      <c r="AH5562" s="127" t="str">
        <f t="shared" si="619"/>
        <v/>
      </c>
    </row>
    <row r="5563" spans="2:34" x14ac:dyDescent="0.3">
      <c r="B5563" s="127" t="str">
        <f t="shared" si="617"/>
        <v/>
      </c>
      <c r="C5563" s="127" t="str">
        <f t="shared" si="618"/>
        <v/>
      </c>
      <c r="E5563" s="159"/>
      <c r="F5563" s="148" t="str">
        <f>IFERROR(VLOOKUP(CONCATENATE(G5563,E5563),LOTES!$A$6:$D$1002,4,0),"")</f>
        <v/>
      </c>
      <c r="H5563" s="136" t="str">
        <f>IFERROR(VLOOKUP(CONCATENATE(G5563,E5563),LOTES!$A$6:$F$1000,6,0),"")</f>
        <v/>
      </c>
      <c r="I5563" s="132" t="str">
        <f t="shared" si="621"/>
        <v/>
      </c>
      <c r="R5563" s="132" t="str">
        <f>IFERROR(VLOOKUP(Q5563,PROVEEDORES!$A$2:$B$100,2,0),"")</f>
        <v/>
      </c>
      <c r="U5563" s="127" t="str">
        <f>IFERROR(VLOOKUP(V5563,TRANSPORTE!$A$4:$B$99,2,0),"")</f>
        <v/>
      </c>
      <c r="Y5563" s="127" t="str">
        <f>IFERROR(VLOOKUP(V5563,TRANSPORTE!$A$4:$C$99,3,0),"")</f>
        <v/>
      </c>
      <c r="Z5563" s="127" t="str">
        <f>IFERROR(VLOOKUP(V5563,TRANSPORTE!$A$4:$D$99,4,0),"")</f>
        <v/>
      </c>
      <c r="AA5563" s="127" t="str">
        <f>IFERROR(VLOOKUP(V5563,TRANSPORTE!$A$4:$E$99,5,0),"")</f>
        <v/>
      </c>
      <c r="AB5563" s="127" t="str">
        <f t="shared" si="623"/>
        <v/>
      </c>
      <c r="AC5563" s="127" t="str">
        <f t="shared" si="622"/>
        <v/>
      </c>
      <c r="AE5563" s="132" t="str">
        <f t="shared" si="620"/>
        <v/>
      </c>
      <c r="AH5563" s="127" t="str">
        <f t="shared" si="619"/>
        <v/>
      </c>
    </row>
    <row r="5564" spans="2:34" x14ac:dyDescent="0.3">
      <c r="B5564" s="127" t="str">
        <f t="shared" si="617"/>
        <v/>
      </c>
      <c r="C5564" s="127" t="str">
        <f t="shared" si="618"/>
        <v/>
      </c>
      <c r="E5564" s="159"/>
      <c r="F5564" s="148" t="str">
        <f>IFERROR(VLOOKUP(CONCATENATE(G5564,E5564),LOTES!$A$6:$D$1002,4,0),"")</f>
        <v/>
      </c>
      <c r="H5564" s="136" t="str">
        <f>IFERROR(VLOOKUP(CONCATENATE(G5564,E5564),LOTES!$A$6:$F$1000,6,0),"")</f>
        <v/>
      </c>
      <c r="I5564" s="132" t="str">
        <f t="shared" si="621"/>
        <v/>
      </c>
      <c r="R5564" s="132" t="str">
        <f>IFERROR(VLOOKUP(Q5564,PROVEEDORES!$A$2:$B$100,2,0),"")</f>
        <v/>
      </c>
      <c r="U5564" s="127" t="str">
        <f>IFERROR(VLOOKUP(V5564,TRANSPORTE!$A$4:$B$99,2,0),"")</f>
        <v/>
      </c>
      <c r="Y5564" s="127" t="str">
        <f>IFERROR(VLOOKUP(V5564,TRANSPORTE!$A$4:$C$99,3,0),"")</f>
        <v/>
      </c>
      <c r="Z5564" s="127" t="str">
        <f>IFERROR(VLOOKUP(V5564,TRANSPORTE!$A$4:$D$99,4,0),"")</f>
        <v/>
      </c>
      <c r="AA5564" s="127" t="str">
        <f>IFERROR(VLOOKUP(V5564,TRANSPORTE!$A$4:$E$99,5,0),"")</f>
        <v/>
      </c>
      <c r="AB5564" s="127" t="str">
        <f t="shared" si="623"/>
        <v/>
      </c>
      <c r="AC5564" s="127" t="str">
        <f t="shared" si="622"/>
        <v/>
      </c>
      <c r="AE5564" s="132" t="str">
        <f t="shared" si="620"/>
        <v/>
      </c>
      <c r="AH5564" s="127" t="str">
        <f t="shared" si="619"/>
        <v/>
      </c>
    </row>
    <row r="5565" spans="2:34" x14ac:dyDescent="0.3">
      <c r="B5565" s="127" t="str">
        <f t="shared" si="617"/>
        <v/>
      </c>
      <c r="C5565" s="127" t="str">
        <f t="shared" si="618"/>
        <v/>
      </c>
      <c r="E5565" s="159"/>
      <c r="F5565" s="148" t="str">
        <f>IFERROR(VLOOKUP(CONCATENATE(G5565,E5565),LOTES!$A$6:$D$1002,4,0),"")</f>
        <v/>
      </c>
      <c r="H5565" s="136" t="str">
        <f>IFERROR(VLOOKUP(CONCATENATE(G5565,E5565),LOTES!$A$6:$F$1000,6,0),"")</f>
        <v/>
      </c>
      <c r="I5565" s="132" t="str">
        <f t="shared" si="621"/>
        <v/>
      </c>
      <c r="R5565" s="132" t="str">
        <f>IFERROR(VLOOKUP(Q5565,PROVEEDORES!$A$2:$B$100,2,0),"")</f>
        <v/>
      </c>
      <c r="U5565" s="127" t="str">
        <f>IFERROR(VLOOKUP(V5565,TRANSPORTE!$A$4:$B$99,2,0),"")</f>
        <v/>
      </c>
      <c r="Y5565" s="127" t="str">
        <f>IFERROR(VLOOKUP(V5565,TRANSPORTE!$A$4:$C$99,3,0),"")</f>
        <v/>
      </c>
      <c r="Z5565" s="127" t="str">
        <f>IFERROR(VLOOKUP(V5565,TRANSPORTE!$A$4:$D$99,4,0),"")</f>
        <v/>
      </c>
      <c r="AA5565" s="127" t="str">
        <f>IFERROR(VLOOKUP(V5565,TRANSPORTE!$A$4:$E$99,5,0),"")</f>
        <v/>
      </c>
      <c r="AB5565" s="127" t="str">
        <f t="shared" si="623"/>
        <v/>
      </c>
      <c r="AC5565" s="127" t="str">
        <f t="shared" si="622"/>
        <v/>
      </c>
      <c r="AE5565" s="132" t="str">
        <f t="shared" si="620"/>
        <v/>
      </c>
      <c r="AH5565" s="127" t="str">
        <f t="shared" si="619"/>
        <v/>
      </c>
    </row>
    <row r="5566" spans="2:34" x14ac:dyDescent="0.3">
      <c r="B5566" s="127" t="str">
        <f t="shared" si="617"/>
        <v/>
      </c>
      <c r="C5566" s="127" t="str">
        <f t="shared" si="618"/>
        <v/>
      </c>
      <c r="E5566" s="159"/>
      <c r="F5566" s="148" t="str">
        <f>IFERROR(VLOOKUP(CONCATENATE(G5566,E5566),LOTES!$A$6:$D$1002,4,0),"")</f>
        <v/>
      </c>
      <c r="H5566" s="136" t="str">
        <f>IFERROR(VLOOKUP(CONCATENATE(G5566,E5566),LOTES!$A$6:$F$1000,6,0),"")</f>
        <v/>
      </c>
      <c r="I5566" s="132" t="str">
        <f t="shared" si="621"/>
        <v/>
      </c>
      <c r="R5566" s="132" t="str">
        <f>IFERROR(VLOOKUP(Q5566,PROVEEDORES!$A$2:$B$100,2,0),"")</f>
        <v/>
      </c>
      <c r="U5566" s="127" t="str">
        <f>IFERROR(VLOOKUP(V5566,TRANSPORTE!$A$4:$B$99,2,0),"")</f>
        <v/>
      </c>
      <c r="Y5566" s="127" t="str">
        <f>IFERROR(VLOOKUP(V5566,TRANSPORTE!$A$4:$C$99,3,0),"")</f>
        <v/>
      </c>
      <c r="Z5566" s="127" t="str">
        <f>IFERROR(VLOOKUP(V5566,TRANSPORTE!$A$4:$D$99,4,0),"")</f>
        <v/>
      </c>
      <c r="AA5566" s="127" t="str">
        <f>IFERROR(VLOOKUP(V5566,TRANSPORTE!$A$4:$E$99,5,0),"")</f>
        <v/>
      </c>
      <c r="AB5566" s="127" t="str">
        <f t="shared" si="623"/>
        <v/>
      </c>
      <c r="AC5566" s="127" t="str">
        <f t="shared" si="622"/>
        <v/>
      </c>
      <c r="AE5566" s="132" t="str">
        <f t="shared" si="620"/>
        <v/>
      </c>
      <c r="AH5566" s="127" t="str">
        <f t="shared" si="619"/>
        <v/>
      </c>
    </row>
    <row r="5567" spans="2:34" x14ac:dyDescent="0.3">
      <c r="B5567" s="127" t="str">
        <f t="shared" ref="B5567:B5630" si="624">CONCATENATE(A5567,AB5567)</f>
        <v/>
      </c>
      <c r="C5567" s="127" t="str">
        <f t="shared" ref="C5567:C5630" si="625">CONCATENATE(N5567,I5567)</f>
        <v/>
      </c>
      <c r="E5567" s="159"/>
      <c r="F5567" s="148" t="str">
        <f>IFERROR(VLOOKUP(CONCATENATE(G5567,E5567),LOTES!$A$6:$D$1002,4,0),"")</f>
        <v/>
      </c>
      <c r="H5567" s="136" t="str">
        <f>IFERROR(VLOOKUP(CONCATENATE(G5567,E5567),LOTES!$A$6:$F$1000,6,0),"")</f>
        <v/>
      </c>
      <c r="I5567" s="132" t="str">
        <f t="shared" si="621"/>
        <v/>
      </c>
      <c r="R5567" s="132" t="str">
        <f>IFERROR(VLOOKUP(Q5567,PROVEEDORES!$A$2:$B$100,2,0),"")</f>
        <v/>
      </c>
      <c r="U5567" s="127" t="str">
        <f>IFERROR(VLOOKUP(V5567,TRANSPORTE!$A$4:$B$99,2,0),"")</f>
        <v/>
      </c>
      <c r="Y5567" s="127" t="str">
        <f>IFERROR(VLOOKUP(V5567,TRANSPORTE!$A$4:$C$99,3,0),"")</f>
        <v/>
      </c>
      <c r="Z5567" s="127" t="str">
        <f>IFERROR(VLOOKUP(V5567,TRANSPORTE!$A$4:$D$99,4,0),"")</f>
        <v/>
      </c>
      <c r="AA5567" s="127" t="str">
        <f>IFERROR(VLOOKUP(V5567,TRANSPORTE!$A$4:$E$99,5,0),"")</f>
        <v/>
      </c>
      <c r="AB5567" s="127" t="str">
        <f t="shared" si="623"/>
        <v/>
      </c>
      <c r="AC5567" s="127" t="str">
        <f t="shared" si="622"/>
        <v/>
      </c>
      <c r="AE5567" s="132" t="str">
        <f t="shared" si="620"/>
        <v/>
      </c>
      <c r="AH5567" s="127" t="str">
        <f t="shared" ref="AH5567:AH5630" si="626">CONCATENATE(N5567,F5567)</f>
        <v/>
      </c>
    </row>
    <row r="5568" spans="2:34" x14ac:dyDescent="0.3">
      <c r="B5568" s="127" t="str">
        <f t="shared" si="624"/>
        <v/>
      </c>
      <c r="C5568" s="127" t="str">
        <f t="shared" si="625"/>
        <v/>
      </c>
      <c r="E5568" s="159"/>
      <c r="F5568" s="148" t="str">
        <f>IFERROR(VLOOKUP(CONCATENATE(G5568,E5568),LOTES!$A$6:$D$1002,4,0),"")</f>
        <v/>
      </c>
      <c r="H5568" s="136" t="str">
        <f>IFERROR(VLOOKUP(CONCATENATE(G5568,E5568),LOTES!$A$6:$F$1000,6,0),"")</f>
        <v/>
      </c>
      <c r="I5568" s="132" t="str">
        <f t="shared" si="621"/>
        <v/>
      </c>
      <c r="R5568" s="132" t="str">
        <f>IFERROR(VLOOKUP(Q5568,PROVEEDORES!$A$2:$B$100,2,0),"")</f>
        <v/>
      </c>
      <c r="U5568" s="127" t="str">
        <f>IFERROR(VLOOKUP(V5568,TRANSPORTE!$A$4:$B$99,2,0),"")</f>
        <v/>
      </c>
      <c r="Y5568" s="127" t="str">
        <f>IFERROR(VLOOKUP(V5568,TRANSPORTE!$A$4:$C$99,3,0),"")</f>
        <v/>
      </c>
      <c r="Z5568" s="127" t="str">
        <f>IFERROR(VLOOKUP(V5568,TRANSPORTE!$A$4:$D$99,4,0),"")</f>
        <v/>
      </c>
      <c r="AA5568" s="127" t="str">
        <f>IFERROR(VLOOKUP(V5568,TRANSPORTE!$A$4:$E$99,5,0),"")</f>
        <v/>
      </c>
      <c r="AB5568" s="127" t="str">
        <f t="shared" si="623"/>
        <v/>
      </c>
      <c r="AC5568" s="127" t="str">
        <f t="shared" si="622"/>
        <v/>
      </c>
      <c r="AE5568" s="132" t="str">
        <f t="shared" si="620"/>
        <v/>
      </c>
      <c r="AH5568" s="127" t="str">
        <f t="shared" si="626"/>
        <v/>
      </c>
    </row>
    <row r="5569" spans="2:34" x14ac:dyDescent="0.3">
      <c r="B5569" s="127" t="str">
        <f t="shared" si="624"/>
        <v/>
      </c>
      <c r="C5569" s="127" t="str">
        <f t="shared" si="625"/>
        <v/>
      </c>
      <c r="E5569" s="159"/>
      <c r="F5569" s="148" t="str">
        <f>IFERROR(VLOOKUP(CONCATENATE(G5569,E5569),LOTES!$A$6:$D$1002,4,0),"")</f>
        <v/>
      </c>
      <c r="H5569" s="136" t="str">
        <f>IFERROR(VLOOKUP(CONCATENATE(G5569,E5569),LOTES!$A$6:$F$1000,6,0),"")</f>
        <v/>
      </c>
      <c r="I5569" s="132" t="str">
        <f t="shared" si="621"/>
        <v/>
      </c>
      <c r="R5569" s="132" t="str">
        <f>IFERROR(VLOOKUP(Q5569,PROVEEDORES!$A$2:$B$100,2,0),"")</f>
        <v/>
      </c>
      <c r="U5569" s="127" t="str">
        <f>IFERROR(VLOOKUP(V5569,TRANSPORTE!$A$4:$B$99,2,0),"")</f>
        <v/>
      </c>
      <c r="Y5569" s="127" t="str">
        <f>IFERROR(VLOOKUP(V5569,TRANSPORTE!$A$4:$C$99,3,0),"")</f>
        <v/>
      </c>
      <c r="Z5569" s="127" t="str">
        <f>IFERROR(VLOOKUP(V5569,TRANSPORTE!$A$4:$D$99,4,0),"")</f>
        <v/>
      </c>
      <c r="AA5569" s="127" t="str">
        <f>IFERROR(VLOOKUP(V5569,TRANSPORTE!$A$4:$E$99,5,0),"")</f>
        <v/>
      </c>
      <c r="AB5569" s="127" t="str">
        <f t="shared" si="623"/>
        <v/>
      </c>
      <c r="AC5569" s="127" t="str">
        <f t="shared" si="622"/>
        <v/>
      </c>
      <c r="AE5569" s="132" t="str">
        <f t="shared" si="620"/>
        <v/>
      </c>
      <c r="AH5569" s="127" t="str">
        <f t="shared" si="626"/>
        <v/>
      </c>
    </row>
    <row r="5570" spans="2:34" x14ac:dyDescent="0.3">
      <c r="B5570" s="127" t="str">
        <f t="shared" si="624"/>
        <v/>
      </c>
      <c r="C5570" s="127" t="str">
        <f t="shared" si="625"/>
        <v/>
      </c>
      <c r="E5570" s="159"/>
      <c r="F5570" s="148" t="str">
        <f>IFERROR(VLOOKUP(CONCATENATE(G5570,E5570),LOTES!$A$6:$D$1002,4,0),"")</f>
        <v/>
      </c>
      <c r="H5570" s="136" t="str">
        <f>IFERROR(VLOOKUP(CONCATENATE(G5570,E5570),LOTES!$A$6:$F$1000,6,0),"")</f>
        <v/>
      </c>
      <c r="I5570" s="132" t="str">
        <f t="shared" si="621"/>
        <v/>
      </c>
      <c r="R5570" s="132" t="str">
        <f>IFERROR(VLOOKUP(Q5570,PROVEEDORES!$A$2:$B$100,2,0),"")</f>
        <v/>
      </c>
      <c r="U5570" s="127" t="str">
        <f>IFERROR(VLOOKUP(V5570,TRANSPORTE!$A$4:$B$99,2,0),"")</f>
        <v/>
      </c>
      <c r="Y5570" s="127" t="str">
        <f>IFERROR(VLOOKUP(V5570,TRANSPORTE!$A$4:$C$99,3,0),"")</f>
        <v/>
      </c>
      <c r="Z5570" s="127" t="str">
        <f>IFERROR(VLOOKUP(V5570,TRANSPORTE!$A$4:$D$99,4,0),"")</f>
        <v/>
      </c>
      <c r="AA5570" s="127" t="str">
        <f>IFERROR(VLOOKUP(V5570,TRANSPORTE!$A$4:$E$99,5,0),"")</f>
        <v/>
      </c>
      <c r="AB5570" s="127" t="str">
        <f t="shared" si="623"/>
        <v/>
      </c>
      <c r="AC5570" s="127" t="str">
        <f t="shared" si="622"/>
        <v/>
      </c>
      <c r="AE5570" s="132" t="str">
        <f t="shared" ref="AE5570:AE5633" si="627">IF(N5570&lt;&gt;"",IF(N5570=N5569,AE5569,AE5569+1),"")</f>
        <v/>
      </c>
      <c r="AH5570" s="127" t="str">
        <f t="shared" si="626"/>
        <v/>
      </c>
    </row>
    <row r="5571" spans="2:34" x14ac:dyDescent="0.3">
      <c r="B5571" s="127" t="str">
        <f t="shared" si="624"/>
        <v/>
      </c>
      <c r="C5571" s="127" t="str">
        <f t="shared" si="625"/>
        <v/>
      </c>
      <c r="E5571" s="159"/>
      <c r="F5571" s="148" t="str">
        <f>IFERROR(VLOOKUP(CONCATENATE(G5571,E5571),LOTES!$A$6:$D$1002,4,0),"")</f>
        <v/>
      </c>
      <c r="H5571" s="136" t="str">
        <f>IFERROR(VLOOKUP(CONCATENATE(G5571,E5571),LOTES!$A$6:$F$1000,6,0),"")</f>
        <v/>
      </c>
      <c r="I5571" s="132" t="str">
        <f t="shared" si="621"/>
        <v/>
      </c>
      <c r="R5571" s="132" t="str">
        <f>IFERROR(VLOOKUP(Q5571,PROVEEDORES!$A$2:$B$100,2,0),"")</f>
        <v/>
      </c>
      <c r="U5571" s="127" t="str">
        <f>IFERROR(VLOOKUP(V5571,TRANSPORTE!$A$4:$B$99,2,0),"")</f>
        <v/>
      </c>
      <c r="Y5571" s="127" t="str">
        <f>IFERROR(VLOOKUP(V5571,TRANSPORTE!$A$4:$C$99,3,0),"")</f>
        <v/>
      </c>
      <c r="Z5571" s="127" t="str">
        <f>IFERROR(VLOOKUP(V5571,TRANSPORTE!$A$4:$D$99,4,0),"")</f>
        <v/>
      </c>
      <c r="AA5571" s="127" t="str">
        <f>IFERROR(VLOOKUP(V5571,TRANSPORTE!$A$4:$E$99,5,0),"")</f>
        <v/>
      </c>
      <c r="AB5571" s="127" t="str">
        <f t="shared" si="623"/>
        <v/>
      </c>
      <c r="AC5571" s="127" t="str">
        <f t="shared" si="622"/>
        <v/>
      </c>
      <c r="AE5571" s="132" t="str">
        <f t="shared" si="627"/>
        <v/>
      </c>
      <c r="AH5571" s="127" t="str">
        <f t="shared" si="626"/>
        <v/>
      </c>
    </row>
    <row r="5572" spans="2:34" x14ac:dyDescent="0.3">
      <c r="B5572" s="127" t="str">
        <f t="shared" si="624"/>
        <v/>
      </c>
      <c r="C5572" s="127" t="str">
        <f t="shared" si="625"/>
        <v/>
      </c>
      <c r="E5572" s="159"/>
      <c r="F5572" s="148" t="str">
        <f>IFERROR(VLOOKUP(CONCATENATE(G5572,E5572),LOTES!$A$6:$D$1002,4,0),"")</f>
        <v/>
      </c>
      <c r="H5572" s="136" t="str">
        <f>IFERROR(VLOOKUP(CONCATENATE(G5572,E5572),LOTES!$A$6:$F$1000,6,0),"")</f>
        <v/>
      </c>
      <c r="I5572" s="132" t="str">
        <f t="shared" si="621"/>
        <v/>
      </c>
      <c r="R5572" s="132" t="str">
        <f>IFERROR(VLOOKUP(Q5572,PROVEEDORES!$A$2:$B$100,2,0),"")</f>
        <v/>
      </c>
      <c r="U5572" s="127" t="str">
        <f>IFERROR(VLOOKUP(V5572,TRANSPORTE!$A$4:$B$99,2,0),"")</f>
        <v/>
      </c>
      <c r="Y5572" s="127" t="str">
        <f>IFERROR(VLOOKUP(V5572,TRANSPORTE!$A$4:$C$99,3,0),"")</f>
        <v/>
      </c>
      <c r="Z5572" s="127" t="str">
        <f>IFERROR(VLOOKUP(V5572,TRANSPORTE!$A$4:$D$99,4,0),"")</f>
        <v/>
      </c>
      <c r="AA5572" s="127" t="str">
        <f>IFERROR(VLOOKUP(V5572,TRANSPORTE!$A$4:$E$99,5,0),"")</f>
        <v/>
      </c>
      <c r="AB5572" s="127" t="str">
        <f t="shared" si="623"/>
        <v/>
      </c>
      <c r="AC5572" s="127" t="str">
        <f t="shared" si="622"/>
        <v/>
      </c>
      <c r="AE5572" s="132" t="str">
        <f t="shared" si="627"/>
        <v/>
      </c>
      <c r="AH5572" s="127" t="str">
        <f t="shared" si="626"/>
        <v/>
      </c>
    </row>
    <row r="5573" spans="2:34" x14ac:dyDescent="0.3">
      <c r="B5573" s="127" t="str">
        <f t="shared" si="624"/>
        <v/>
      </c>
      <c r="C5573" s="127" t="str">
        <f t="shared" si="625"/>
        <v/>
      </c>
      <c r="E5573" s="159"/>
      <c r="F5573" s="148" t="str">
        <f>IFERROR(VLOOKUP(CONCATENATE(G5573,E5573),LOTES!$A$6:$D$1002,4,0),"")</f>
        <v/>
      </c>
      <c r="H5573" s="136" t="str">
        <f>IFERROR(VLOOKUP(CONCATENATE(G5573,E5573),LOTES!$A$6:$F$1000,6,0),"")</f>
        <v/>
      </c>
      <c r="I5573" s="132" t="str">
        <f t="shared" si="621"/>
        <v/>
      </c>
      <c r="R5573" s="132" t="str">
        <f>IFERROR(VLOOKUP(Q5573,PROVEEDORES!$A$2:$B$100,2,0),"")</f>
        <v/>
      </c>
      <c r="U5573" s="127" t="str">
        <f>IFERROR(VLOOKUP(V5573,TRANSPORTE!$A$4:$B$99,2,0),"")</f>
        <v/>
      </c>
      <c r="Y5573" s="127" t="str">
        <f>IFERROR(VLOOKUP(V5573,TRANSPORTE!$A$4:$C$99,3,0),"")</f>
        <v/>
      </c>
      <c r="Z5573" s="127" t="str">
        <f>IFERROR(VLOOKUP(V5573,TRANSPORTE!$A$4:$D$99,4,0),"")</f>
        <v/>
      </c>
      <c r="AA5573" s="127" t="str">
        <f>IFERROR(VLOOKUP(V5573,TRANSPORTE!$A$4:$E$99,5,0),"")</f>
        <v/>
      </c>
      <c r="AB5573" s="127" t="str">
        <f t="shared" si="623"/>
        <v/>
      </c>
      <c r="AC5573" s="127" t="str">
        <f t="shared" si="622"/>
        <v/>
      </c>
      <c r="AE5573" s="132" t="str">
        <f t="shared" si="627"/>
        <v/>
      </c>
      <c r="AH5573" s="127" t="str">
        <f t="shared" si="626"/>
        <v/>
      </c>
    </row>
    <row r="5574" spans="2:34" x14ac:dyDescent="0.3">
      <c r="B5574" s="127" t="str">
        <f t="shared" si="624"/>
        <v/>
      </c>
      <c r="C5574" s="127" t="str">
        <f t="shared" si="625"/>
        <v/>
      </c>
      <c r="E5574" s="159"/>
      <c r="F5574" s="148" t="str">
        <f>IFERROR(VLOOKUP(CONCATENATE(G5574,E5574),LOTES!$A$6:$D$1002,4,0),"")</f>
        <v/>
      </c>
      <c r="H5574" s="136" t="str">
        <f>IFERROR(VLOOKUP(CONCATENATE(G5574,E5574),LOTES!$A$6:$F$1000,6,0),"")</f>
        <v/>
      </c>
      <c r="I5574" s="132" t="str">
        <f t="shared" ref="I5574:I5637" si="628">IF(E5574&lt;&gt;"",IFERROR(IF(N5574&lt;&gt;N5573,1,IF(E5574=E5573,I5573,I5573+1)),""),"")</f>
        <v/>
      </c>
      <c r="R5574" s="132" t="str">
        <f>IFERROR(VLOOKUP(Q5574,PROVEEDORES!$A$2:$B$100,2,0),"")</f>
        <v/>
      </c>
      <c r="U5574" s="127" t="str">
        <f>IFERROR(VLOOKUP(V5574,TRANSPORTE!$A$4:$B$99,2,0),"")</f>
        <v/>
      </c>
      <c r="Y5574" s="127" t="str">
        <f>IFERROR(VLOOKUP(V5574,TRANSPORTE!$A$4:$C$99,3,0),"")</f>
        <v/>
      </c>
      <c r="Z5574" s="127" t="str">
        <f>IFERROR(VLOOKUP(V5574,TRANSPORTE!$A$4:$D$99,4,0),"")</f>
        <v/>
      </c>
      <c r="AA5574" s="127" t="str">
        <f>IFERROR(VLOOKUP(V5574,TRANSPORTE!$A$4:$E$99,5,0),"")</f>
        <v/>
      </c>
      <c r="AB5574" s="127" t="str">
        <f t="shared" si="623"/>
        <v/>
      </c>
      <c r="AC5574" s="127" t="str">
        <f t="shared" ref="AC5574:AC5637" si="629">IF(N5574&lt;&gt;"",1,"")</f>
        <v/>
      </c>
      <c r="AE5574" s="132" t="str">
        <f t="shared" si="627"/>
        <v/>
      </c>
      <c r="AH5574" s="127" t="str">
        <f t="shared" si="626"/>
        <v/>
      </c>
    </row>
    <row r="5575" spans="2:34" x14ac:dyDescent="0.3">
      <c r="B5575" s="127" t="str">
        <f t="shared" si="624"/>
        <v/>
      </c>
      <c r="C5575" s="127" t="str">
        <f t="shared" si="625"/>
        <v/>
      </c>
      <c r="E5575" s="159"/>
      <c r="F5575" s="148" t="str">
        <f>IFERROR(VLOOKUP(CONCATENATE(G5575,E5575),LOTES!$A$6:$D$1002,4,0),"")</f>
        <v/>
      </c>
      <c r="H5575" s="136" t="str">
        <f>IFERROR(VLOOKUP(CONCATENATE(G5575,E5575),LOTES!$A$6:$F$1000,6,0),"")</f>
        <v/>
      </c>
      <c r="I5575" s="132" t="str">
        <f t="shared" si="628"/>
        <v/>
      </c>
      <c r="R5575" s="132" t="str">
        <f>IFERROR(VLOOKUP(Q5575,PROVEEDORES!$A$2:$B$100,2,0),"")</f>
        <v/>
      </c>
      <c r="U5575" s="127" t="str">
        <f>IFERROR(VLOOKUP(V5575,TRANSPORTE!$A$4:$B$99,2,0),"")</f>
        <v/>
      </c>
      <c r="Y5575" s="127" t="str">
        <f>IFERROR(VLOOKUP(V5575,TRANSPORTE!$A$4:$C$99,3,0),"")</f>
        <v/>
      </c>
      <c r="Z5575" s="127" t="str">
        <f>IFERROR(VLOOKUP(V5575,TRANSPORTE!$A$4:$D$99,4,0),"")</f>
        <v/>
      </c>
      <c r="AA5575" s="127" t="str">
        <f>IFERROR(VLOOKUP(V5575,TRANSPORTE!$A$4:$E$99,5,0),"")</f>
        <v/>
      </c>
      <c r="AB5575" s="127" t="str">
        <f t="shared" si="623"/>
        <v/>
      </c>
      <c r="AC5575" s="127" t="str">
        <f t="shared" si="629"/>
        <v/>
      </c>
      <c r="AE5575" s="132" t="str">
        <f t="shared" si="627"/>
        <v/>
      </c>
      <c r="AH5575" s="127" t="str">
        <f t="shared" si="626"/>
        <v/>
      </c>
    </row>
    <row r="5576" spans="2:34" x14ac:dyDescent="0.3">
      <c r="B5576" s="127" t="str">
        <f t="shared" si="624"/>
        <v/>
      </c>
      <c r="C5576" s="127" t="str">
        <f t="shared" si="625"/>
        <v/>
      </c>
      <c r="E5576" s="159"/>
      <c r="F5576" s="148" t="str">
        <f>IFERROR(VLOOKUP(CONCATENATE(G5576,E5576),LOTES!$A$6:$D$1002,4,0),"")</f>
        <v/>
      </c>
      <c r="H5576" s="136" t="str">
        <f>IFERROR(VLOOKUP(CONCATENATE(G5576,E5576),LOTES!$A$6:$F$1000,6,0),"")</f>
        <v/>
      </c>
      <c r="I5576" s="132" t="str">
        <f t="shared" si="628"/>
        <v/>
      </c>
      <c r="R5576" s="132" t="str">
        <f>IFERROR(VLOOKUP(Q5576,PROVEEDORES!$A$2:$B$100,2,0),"")</f>
        <v/>
      </c>
      <c r="U5576" s="127" t="str">
        <f>IFERROR(VLOOKUP(V5576,TRANSPORTE!$A$4:$B$99,2,0),"")</f>
        <v/>
      </c>
      <c r="Y5576" s="127" t="str">
        <f>IFERROR(VLOOKUP(V5576,TRANSPORTE!$A$4:$C$99,3,0),"")</f>
        <v/>
      </c>
      <c r="Z5576" s="127" t="str">
        <f>IFERROR(VLOOKUP(V5576,TRANSPORTE!$A$4:$D$99,4,0),"")</f>
        <v/>
      </c>
      <c r="AA5576" s="127" t="str">
        <f>IFERROR(VLOOKUP(V5576,TRANSPORTE!$A$4:$E$99,5,0),"")</f>
        <v/>
      </c>
      <c r="AB5576" s="127" t="str">
        <f t="shared" si="623"/>
        <v/>
      </c>
      <c r="AC5576" s="127" t="str">
        <f t="shared" si="629"/>
        <v/>
      </c>
      <c r="AE5576" s="132" t="str">
        <f t="shared" si="627"/>
        <v/>
      </c>
      <c r="AH5576" s="127" t="str">
        <f t="shared" si="626"/>
        <v/>
      </c>
    </row>
    <row r="5577" spans="2:34" x14ac:dyDescent="0.3">
      <c r="B5577" s="127" t="str">
        <f t="shared" si="624"/>
        <v/>
      </c>
      <c r="C5577" s="127" t="str">
        <f t="shared" si="625"/>
        <v/>
      </c>
      <c r="E5577" s="159"/>
      <c r="F5577" s="148" t="str">
        <f>IFERROR(VLOOKUP(CONCATENATE(G5577,E5577),LOTES!$A$6:$D$1002,4,0),"")</f>
        <v/>
      </c>
      <c r="H5577" s="136" t="str">
        <f>IFERROR(VLOOKUP(CONCATENATE(G5577,E5577),LOTES!$A$6:$F$1000,6,0),"")</f>
        <v/>
      </c>
      <c r="I5577" s="132" t="str">
        <f t="shared" si="628"/>
        <v/>
      </c>
      <c r="R5577" s="132" t="str">
        <f>IFERROR(VLOOKUP(Q5577,PROVEEDORES!$A$2:$B$100,2,0),"")</f>
        <v/>
      </c>
      <c r="U5577" s="127" t="str">
        <f>IFERROR(VLOOKUP(V5577,TRANSPORTE!$A$4:$B$99,2,0),"")</f>
        <v/>
      </c>
      <c r="Y5577" s="127" t="str">
        <f>IFERROR(VLOOKUP(V5577,TRANSPORTE!$A$4:$C$99,3,0),"")</f>
        <v/>
      </c>
      <c r="Z5577" s="127" t="str">
        <f>IFERROR(VLOOKUP(V5577,TRANSPORTE!$A$4:$D$99,4,0),"")</f>
        <v/>
      </c>
      <c r="AA5577" s="127" t="str">
        <f>IFERROR(VLOOKUP(V5577,TRANSPORTE!$A$4:$E$99,5,0),"")</f>
        <v/>
      </c>
      <c r="AB5577" s="127" t="str">
        <f t="shared" si="623"/>
        <v/>
      </c>
      <c r="AC5577" s="127" t="str">
        <f t="shared" si="629"/>
        <v/>
      </c>
      <c r="AE5577" s="132" t="str">
        <f t="shared" si="627"/>
        <v/>
      </c>
      <c r="AH5577" s="127" t="str">
        <f t="shared" si="626"/>
        <v/>
      </c>
    </row>
    <row r="5578" spans="2:34" x14ac:dyDescent="0.3">
      <c r="B5578" s="127" t="str">
        <f t="shared" si="624"/>
        <v/>
      </c>
      <c r="C5578" s="127" t="str">
        <f t="shared" si="625"/>
        <v/>
      </c>
      <c r="E5578" s="159"/>
      <c r="F5578" s="148" t="str">
        <f>IFERROR(VLOOKUP(CONCATENATE(G5578,E5578),LOTES!$A$6:$D$1002,4,0),"")</f>
        <v/>
      </c>
      <c r="H5578" s="136" t="str">
        <f>IFERROR(VLOOKUP(CONCATENATE(G5578,E5578),LOTES!$A$6:$F$1000,6,0),"")</f>
        <v/>
      </c>
      <c r="I5578" s="132" t="str">
        <f t="shared" si="628"/>
        <v/>
      </c>
      <c r="R5578" s="132" t="str">
        <f>IFERROR(VLOOKUP(Q5578,PROVEEDORES!$A$2:$B$100,2,0),"")</f>
        <v/>
      </c>
      <c r="U5578" s="127" t="str">
        <f>IFERROR(VLOOKUP(V5578,TRANSPORTE!$A$4:$B$99,2,0),"")</f>
        <v/>
      </c>
      <c r="Y5578" s="127" t="str">
        <f>IFERROR(VLOOKUP(V5578,TRANSPORTE!$A$4:$C$99,3,0),"")</f>
        <v/>
      </c>
      <c r="Z5578" s="127" t="str">
        <f>IFERROR(VLOOKUP(V5578,TRANSPORTE!$A$4:$D$99,4,0),"")</f>
        <v/>
      </c>
      <c r="AA5578" s="127" t="str">
        <f>IFERROR(VLOOKUP(V5578,TRANSPORTE!$A$4:$E$99,5,0),"")</f>
        <v/>
      </c>
      <c r="AB5578" s="127" t="str">
        <f t="shared" si="623"/>
        <v/>
      </c>
      <c r="AC5578" s="127" t="str">
        <f t="shared" si="629"/>
        <v/>
      </c>
      <c r="AE5578" s="132" t="str">
        <f t="shared" si="627"/>
        <v/>
      </c>
      <c r="AH5578" s="127" t="str">
        <f t="shared" si="626"/>
        <v/>
      </c>
    </row>
    <row r="5579" spans="2:34" x14ac:dyDescent="0.3">
      <c r="B5579" s="127" t="str">
        <f t="shared" si="624"/>
        <v/>
      </c>
      <c r="C5579" s="127" t="str">
        <f t="shared" si="625"/>
        <v/>
      </c>
      <c r="E5579" s="159"/>
      <c r="F5579" s="148" t="str">
        <f>IFERROR(VLOOKUP(CONCATENATE(G5579,E5579),LOTES!$A$6:$D$1002,4,0),"")</f>
        <v/>
      </c>
      <c r="H5579" s="136" t="str">
        <f>IFERROR(VLOOKUP(CONCATENATE(G5579,E5579),LOTES!$A$6:$F$1000,6,0),"")</f>
        <v/>
      </c>
      <c r="I5579" s="132" t="str">
        <f t="shared" si="628"/>
        <v/>
      </c>
      <c r="R5579" s="132" t="str">
        <f>IFERROR(VLOOKUP(Q5579,PROVEEDORES!$A$2:$B$100,2,0),"")</f>
        <v/>
      </c>
      <c r="U5579" s="127" t="str">
        <f>IFERROR(VLOOKUP(V5579,TRANSPORTE!$A$4:$B$99,2,0),"")</f>
        <v/>
      </c>
      <c r="Y5579" s="127" t="str">
        <f>IFERROR(VLOOKUP(V5579,TRANSPORTE!$A$4:$C$99,3,0),"")</f>
        <v/>
      </c>
      <c r="Z5579" s="127" t="str">
        <f>IFERROR(VLOOKUP(V5579,TRANSPORTE!$A$4:$D$99,4,0),"")</f>
        <v/>
      </c>
      <c r="AA5579" s="127" t="str">
        <f>IFERROR(VLOOKUP(V5579,TRANSPORTE!$A$4:$E$99,5,0),"")</f>
        <v/>
      </c>
      <c r="AB5579" s="127" t="str">
        <f t="shared" ref="AB5579:AB5642" si="630">IF(N5579&lt;&gt;"",IF(A5579&lt;&gt;A5578,1,IF(N5579=N5578,AB5578,AB5578+1)),"")</f>
        <v/>
      </c>
      <c r="AC5579" s="127" t="str">
        <f t="shared" si="629"/>
        <v/>
      </c>
      <c r="AE5579" s="132" t="str">
        <f t="shared" si="627"/>
        <v/>
      </c>
      <c r="AH5579" s="127" t="str">
        <f t="shared" si="626"/>
        <v/>
      </c>
    </row>
    <row r="5580" spans="2:34" x14ac:dyDescent="0.3">
      <c r="B5580" s="127" t="str">
        <f t="shared" si="624"/>
        <v/>
      </c>
      <c r="C5580" s="127" t="str">
        <f t="shared" si="625"/>
        <v/>
      </c>
      <c r="E5580" s="159"/>
      <c r="F5580" s="148" t="str">
        <f>IFERROR(VLOOKUP(CONCATENATE(G5580,E5580),LOTES!$A$6:$D$1002,4,0),"")</f>
        <v/>
      </c>
      <c r="H5580" s="136" t="str">
        <f>IFERROR(VLOOKUP(CONCATENATE(G5580,E5580),LOTES!$A$6:$F$1000,6,0),"")</f>
        <v/>
      </c>
      <c r="I5580" s="132" t="str">
        <f t="shared" si="628"/>
        <v/>
      </c>
      <c r="R5580" s="132" t="str">
        <f>IFERROR(VLOOKUP(Q5580,PROVEEDORES!$A$2:$B$100,2,0),"")</f>
        <v/>
      </c>
      <c r="U5580" s="127" t="str">
        <f>IFERROR(VLOOKUP(V5580,TRANSPORTE!$A$4:$B$99,2,0),"")</f>
        <v/>
      </c>
      <c r="Y5580" s="127" t="str">
        <f>IFERROR(VLOOKUP(V5580,TRANSPORTE!$A$4:$C$99,3,0),"")</f>
        <v/>
      </c>
      <c r="Z5580" s="127" t="str">
        <f>IFERROR(VLOOKUP(V5580,TRANSPORTE!$A$4:$D$99,4,0),"")</f>
        <v/>
      </c>
      <c r="AA5580" s="127" t="str">
        <f>IFERROR(VLOOKUP(V5580,TRANSPORTE!$A$4:$E$99,5,0),"")</f>
        <v/>
      </c>
      <c r="AB5580" s="127" t="str">
        <f t="shared" si="630"/>
        <v/>
      </c>
      <c r="AC5580" s="127" t="str">
        <f t="shared" si="629"/>
        <v/>
      </c>
      <c r="AE5580" s="132" t="str">
        <f t="shared" si="627"/>
        <v/>
      </c>
      <c r="AH5580" s="127" t="str">
        <f t="shared" si="626"/>
        <v/>
      </c>
    </row>
    <row r="5581" spans="2:34" x14ac:dyDescent="0.3">
      <c r="B5581" s="127" t="str">
        <f t="shared" si="624"/>
        <v/>
      </c>
      <c r="C5581" s="127" t="str">
        <f t="shared" si="625"/>
        <v/>
      </c>
      <c r="E5581" s="159"/>
      <c r="F5581" s="148" t="str">
        <f>IFERROR(VLOOKUP(CONCATENATE(G5581,E5581),LOTES!$A$6:$D$1002,4,0),"")</f>
        <v/>
      </c>
      <c r="H5581" s="136" t="str">
        <f>IFERROR(VLOOKUP(CONCATENATE(G5581,E5581),LOTES!$A$6:$F$1000,6,0),"")</f>
        <v/>
      </c>
      <c r="I5581" s="132" t="str">
        <f t="shared" si="628"/>
        <v/>
      </c>
      <c r="R5581" s="132" t="str">
        <f>IFERROR(VLOOKUP(Q5581,PROVEEDORES!$A$2:$B$100,2,0),"")</f>
        <v/>
      </c>
      <c r="U5581" s="127" t="str">
        <f>IFERROR(VLOOKUP(V5581,TRANSPORTE!$A$4:$B$99,2,0),"")</f>
        <v/>
      </c>
      <c r="Y5581" s="127" t="str">
        <f>IFERROR(VLOOKUP(V5581,TRANSPORTE!$A$4:$C$99,3,0),"")</f>
        <v/>
      </c>
      <c r="Z5581" s="127" t="str">
        <f>IFERROR(VLOOKUP(V5581,TRANSPORTE!$A$4:$D$99,4,0),"")</f>
        <v/>
      </c>
      <c r="AA5581" s="127" t="str">
        <f>IFERROR(VLOOKUP(V5581,TRANSPORTE!$A$4:$E$99,5,0),"")</f>
        <v/>
      </c>
      <c r="AB5581" s="127" t="str">
        <f t="shared" si="630"/>
        <v/>
      </c>
      <c r="AC5581" s="127" t="str">
        <f t="shared" si="629"/>
        <v/>
      </c>
      <c r="AE5581" s="132" t="str">
        <f t="shared" si="627"/>
        <v/>
      </c>
      <c r="AH5581" s="127" t="str">
        <f t="shared" si="626"/>
        <v/>
      </c>
    </row>
    <row r="5582" spans="2:34" x14ac:dyDescent="0.3">
      <c r="B5582" s="127" t="str">
        <f t="shared" si="624"/>
        <v/>
      </c>
      <c r="C5582" s="127" t="str">
        <f t="shared" si="625"/>
        <v/>
      </c>
      <c r="E5582" s="159"/>
      <c r="F5582" s="148" t="str">
        <f>IFERROR(VLOOKUP(CONCATENATE(G5582,E5582),LOTES!$A$6:$D$1002,4,0),"")</f>
        <v/>
      </c>
      <c r="H5582" s="136" t="str">
        <f>IFERROR(VLOOKUP(CONCATENATE(G5582,E5582),LOTES!$A$6:$F$1000,6,0),"")</f>
        <v/>
      </c>
      <c r="I5582" s="132" t="str">
        <f t="shared" si="628"/>
        <v/>
      </c>
      <c r="R5582" s="132" t="str">
        <f>IFERROR(VLOOKUP(Q5582,PROVEEDORES!$A$2:$B$100,2,0),"")</f>
        <v/>
      </c>
      <c r="U5582" s="127" t="str">
        <f>IFERROR(VLOOKUP(V5582,TRANSPORTE!$A$4:$B$99,2,0),"")</f>
        <v/>
      </c>
      <c r="Y5582" s="127" t="str">
        <f>IFERROR(VLOOKUP(V5582,TRANSPORTE!$A$4:$C$99,3,0),"")</f>
        <v/>
      </c>
      <c r="Z5582" s="127" t="str">
        <f>IFERROR(VLOOKUP(V5582,TRANSPORTE!$A$4:$D$99,4,0),"")</f>
        <v/>
      </c>
      <c r="AA5582" s="127" t="str">
        <f>IFERROR(VLOOKUP(V5582,TRANSPORTE!$A$4:$E$99,5,0),"")</f>
        <v/>
      </c>
      <c r="AB5582" s="127" t="str">
        <f t="shared" si="630"/>
        <v/>
      </c>
      <c r="AC5582" s="127" t="str">
        <f t="shared" si="629"/>
        <v/>
      </c>
      <c r="AE5582" s="132" t="str">
        <f t="shared" si="627"/>
        <v/>
      </c>
      <c r="AH5582" s="127" t="str">
        <f t="shared" si="626"/>
        <v/>
      </c>
    </row>
    <row r="5583" spans="2:34" x14ac:dyDescent="0.3">
      <c r="B5583" s="127" t="str">
        <f t="shared" si="624"/>
        <v/>
      </c>
      <c r="C5583" s="127" t="str">
        <f t="shared" si="625"/>
        <v/>
      </c>
      <c r="E5583" s="159"/>
      <c r="F5583" s="148" t="str">
        <f>IFERROR(VLOOKUP(CONCATENATE(G5583,E5583),LOTES!$A$6:$D$1002,4,0),"")</f>
        <v/>
      </c>
      <c r="H5583" s="136" t="str">
        <f>IFERROR(VLOOKUP(CONCATENATE(G5583,E5583),LOTES!$A$6:$F$1000,6,0),"")</f>
        <v/>
      </c>
      <c r="I5583" s="132" t="str">
        <f t="shared" si="628"/>
        <v/>
      </c>
      <c r="R5583" s="132" t="str">
        <f>IFERROR(VLOOKUP(Q5583,PROVEEDORES!$A$2:$B$100,2,0),"")</f>
        <v/>
      </c>
      <c r="U5583" s="127" t="str">
        <f>IFERROR(VLOOKUP(V5583,TRANSPORTE!$A$4:$B$99,2,0),"")</f>
        <v/>
      </c>
      <c r="Y5583" s="127" t="str">
        <f>IFERROR(VLOOKUP(V5583,TRANSPORTE!$A$4:$C$99,3,0),"")</f>
        <v/>
      </c>
      <c r="Z5583" s="127" t="str">
        <f>IFERROR(VLOOKUP(V5583,TRANSPORTE!$A$4:$D$99,4,0),"")</f>
        <v/>
      </c>
      <c r="AA5583" s="127" t="str">
        <f>IFERROR(VLOOKUP(V5583,TRANSPORTE!$A$4:$E$99,5,0),"")</f>
        <v/>
      </c>
      <c r="AB5583" s="127" t="str">
        <f t="shared" si="630"/>
        <v/>
      </c>
      <c r="AC5583" s="127" t="str">
        <f t="shared" si="629"/>
        <v/>
      </c>
      <c r="AE5583" s="132" t="str">
        <f t="shared" si="627"/>
        <v/>
      </c>
      <c r="AH5583" s="127" t="str">
        <f t="shared" si="626"/>
        <v/>
      </c>
    </row>
    <row r="5584" spans="2:34" x14ac:dyDescent="0.3">
      <c r="B5584" s="127" t="str">
        <f t="shared" si="624"/>
        <v/>
      </c>
      <c r="C5584" s="127" t="str">
        <f t="shared" si="625"/>
        <v/>
      </c>
      <c r="E5584" s="159"/>
      <c r="F5584" s="148" t="str">
        <f>IFERROR(VLOOKUP(CONCATENATE(G5584,E5584),LOTES!$A$6:$D$1002,4,0),"")</f>
        <v/>
      </c>
      <c r="H5584" s="136" t="str">
        <f>IFERROR(VLOOKUP(CONCATENATE(G5584,E5584),LOTES!$A$6:$F$1000,6,0),"")</f>
        <v/>
      </c>
      <c r="I5584" s="132" t="str">
        <f t="shared" si="628"/>
        <v/>
      </c>
      <c r="R5584" s="132" t="str">
        <f>IFERROR(VLOOKUP(Q5584,PROVEEDORES!$A$2:$B$100,2,0),"")</f>
        <v/>
      </c>
      <c r="U5584" s="127" t="str">
        <f>IFERROR(VLOOKUP(V5584,TRANSPORTE!$A$4:$B$99,2,0),"")</f>
        <v/>
      </c>
      <c r="Y5584" s="127" t="str">
        <f>IFERROR(VLOOKUP(V5584,TRANSPORTE!$A$4:$C$99,3,0),"")</f>
        <v/>
      </c>
      <c r="Z5584" s="127" t="str">
        <f>IFERROR(VLOOKUP(V5584,TRANSPORTE!$A$4:$D$99,4,0),"")</f>
        <v/>
      </c>
      <c r="AA5584" s="127" t="str">
        <f>IFERROR(VLOOKUP(V5584,TRANSPORTE!$A$4:$E$99,5,0),"")</f>
        <v/>
      </c>
      <c r="AB5584" s="127" t="str">
        <f t="shared" si="630"/>
        <v/>
      </c>
      <c r="AC5584" s="127" t="str">
        <f t="shared" si="629"/>
        <v/>
      </c>
      <c r="AE5584" s="132" t="str">
        <f t="shared" si="627"/>
        <v/>
      </c>
      <c r="AH5584" s="127" t="str">
        <f t="shared" si="626"/>
        <v/>
      </c>
    </row>
    <row r="5585" spans="2:34" x14ac:dyDescent="0.3">
      <c r="B5585" s="127" t="str">
        <f t="shared" si="624"/>
        <v/>
      </c>
      <c r="C5585" s="127" t="str">
        <f t="shared" si="625"/>
        <v/>
      </c>
      <c r="E5585" s="159"/>
      <c r="F5585" s="148" t="str">
        <f>IFERROR(VLOOKUP(CONCATENATE(G5585,E5585),LOTES!$A$6:$D$1002,4,0),"")</f>
        <v/>
      </c>
      <c r="H5585" s="136" t="str">
        <f>IFERROR(VLOOKUP(CONCATENATE(G5585,E5585),LOTES!$A$6:$F$1000,6,0),"")</f>
        <v/>
      </c>
      <c r="I5585" s="132" t="str">
        <f t="shared" si="628"/>
        <v/>
      </c>
      <c r="R5585" s="132" t="str">
        <f>IFERROR(VLOOKUP(Q5585,PROVEEDORES!$A$2:$B$100,2,0),"")</f>
        <v/>
      </c>
      <c r="U5585" s="127" t="str">
        <f>IFERROR(VLOOKUP(V5585,TRANSPORTE!$A$4:$B$99,2,0),"")</f>
        <v/>
      </c>
      <c r="Y5585" s="127" t="str">
        <f>IFERROR(VLOOKUP(V5585,TRANSPORTE!$A$4:$C$99,3,0),"")</f>
        <v/>
      </c>
      <c r="Z5585" s="127" t="str">
        <f>IFERROR(VLOOKUP(V5585,TRANSPORTE!$A$4:$D$99,4,0),"")</f>
        <v/>
      </c>
      <c r="AA5585" s="127" t="str">
        <f>IFERROR(VLOOKUP(V5585,TRANSPORTE!$A$4:$E$99,5,0),"")</f>
        <v/>
      </c>
      <c r="AB5585" s="127" t="str">
        <f t="shared" si="630"/>
        <v/>
      </c>
      <c r="AC5585" s="127" t="str">
        <f t="shared" si="629"/>
        <v/>
      </c>
      <c r="AE5585" s="132" t="str">
        <f t="shared" si="627"/>
        <v/>
      </c>
      <c r="AH5585" s="127" t="str">
        <f t="shared" si="626"/>
        <v/>
      </c>
    </row>
    <row r="5586" spans="2:34" x14ac:dyDescent="0.3">
      <c r="B5586" s="127" t="str">
        <f t="shared" si="624"/>
        <v/>
      </c>
      <c r="C5586" s="127" t="str">
        <f t="shared" si="625"/>
        <v/>
      </c>
      <c r="E5586" s="159"/>
      <c r="F5586" s="148" t="str">
        <f>IFERROR(VLOOKUP(CONCATENATE(G5586,E5586),LOTES!$A$6:$D$1002,4,0),"")</f>
        <v/>
      </c>
      <c r="H5586" s="136" t="str">
        <f>IFERROR(VLOOKUP(CONCATENATE(G5586,E5586),LOTES!$A$6:$F$1000,6,0),"")</f>
        <v/>
      </c>
      <c r="I5586" s="132" t="str">
        <f t="shared" si="628"/>
        <v/>
      </c>
      <c r="R5586" s="132" t="str">
        <f>IFERROR(VLOOKUP(Q5586,PROVEEDORES!$A$2:$B$100,2,0),"")</f>
        <v/>
      </c>
      <c r="U5586" s="127" t="str">
        <f>IFERROR(VLOOKUP(V5586,TRANSPORTE!$A$4:$B$99,2,0),"")</f>
        <v/>
      </c>
      <c r="Y5586" s="127" t="str">
        <f>IFERROR(VLOOKUP(V5586,TRANSPORTE!$A$4:$C$99,3,0),"")</f>
        <v/>
      </c>
      <c r="Z5586" s="127" t="str">
        <f>IFERROR(VLOOKUP(V5586,TRANSPORTE!$A$4:$D$99,4,0),"")</f>
        <v/>
      </c>
      <c r="AA5586" s="127" t="str">
        <f>IFERROR(VLOOKUP(V5586,TRANSPORTE!$A$4:$E$99,5,0),"")</f>
        <v/>
      </c>
      <c r="AB5586" s="127" t="str">
        <f t="shared" si="630"/>
        <v/>
      </c>
      <c r="AC5586" s="127" t="str">
        <f t="shared" si="629"/>
        <v/>
      </c>
      <c r="AE5586" s="132" t="str">
        <f t="shared" si="627"/>
        <v/>
      </c>
      <c r="AH5586" s="127" t="str">
        <f t="shared" si="626"/>
        <v/>
      </c>
    </row>
    <row r="5587" spans="2:34" x14ac:dyDescent="0.3">
      <c r="B5587" s="127" t="str">
        <f t="shared" si="624"/>
        <v/>
      </c>
      <c r="C5587" s="127" t="str">
        <f t="shared" si="625"/>
        <v/>
      </c>
      <c r="E5587" s="159"/>
      <c r="F5587" s="148" t="str">
        <f>IFERROR(VLOOKUP(CONCATENATE(G5587,E5587),LOTES!$A$6:$D$1002,4,0),"")</f>
        <v/>
      </c>
      <c r="H5587" s="136" t="str">
        <f>IFERROR(VLOOKUP(CONCATENATE(G5587,E5587),LOTES!$A$6:$F$1000,6,0),"")</f>
        <v/>
      </c>
      <c r="I5587" s="132" t="str">
        <f t="shared" si="628"/>
        <v/>
      </c>
      <c r="R5587" s="132" t="str">
        <f>IFERROR(VLOOKUP(Q5587,PROVEEDORES!$A$2:$B$100,2,0),"")</f>
        <v/>
      </c>
      <c r="U5587" s="127" t="str">
        <f>IFERROR(VLOOKUP(V5587,TRANSPORTE!$A$4:$B$99,2,0),"")</f>
        <v/>
      </c>
      <c r="Y5587" s="127" t="str">
        <f>IFERROR(VLOOKUP(V5587,TRANSPORTE!$A$4:$C$99,3,0),"")</f>
        <v/>
      </c>
      <c r="Z5587" s="127" t="str">
        <f>IFERROR(VLOOKUP(V5587,TRANSPORTE!$A$4:$D$99,4,0),"")</f>
        <v/>
      </c>
      <c r="AA5587" s="127" t="str">
        <f>IFERROR(VLOOKUP(V5587,TRANSPORTE!$A$4:$E$99,5,0),"")</f>
        <v/>
      </c>
      <c r="AB5587" s="127" t="str">
        <f t="shared" si="630"/>
        <v/>
      </c>
      <c r="AC5587" s="127" t="str">
        <f t="shared" si="629"/>
        <v/>
      </c>
      <c r="AE5587" s="132" t="str">
        <f t="shared" si="627"/>
        <v/>
      </c>
      <c r="AH5587" s="127" t="str">
        <f t="shared" si="626"/>
        <v/>
      </c>
    </row>
    <row r="5588" spans="2:34" x14ac:dyDescent="0.3">
      <c r="B5588" s="127" t="str">
        <f t="shared" si="624"/>
        <v/>
      </c>
      <c r="C5588" s="127" t="str">
        <f t="shared" si="625"/>
        <v/>
      </c>
      <c r="E5588" s="159"/>
      <c r="F5588" s="148" t="str">
        <f>IFERROR(VLOOKUP(CONCATENATE(G5588,E5588),LOTES!$A$6:$D$1002,4,0),"")</f>
        <v/>
      </c>
      <c r="H5588" s="136" t="str">
        <f>IFERROR(VLOOKUP(CONCATENATE(G5588,E5588),LOTES!$A$6:$F$1000,6,0),"")</f>
        <v/>
      </c>
      <c r="I5588" s="132" t="str">
        <f t="shared" si="628"/>
        <v/>
      </c>
      <c r="R5588" s="132" t="str">
        <f>IFERROR(VLOOKUP(Q5588,PROVEEDORES!$A$2:$B$100,2,0),"")</f>
        <v/>
      </c>
      <c r="U5588" s="127" t="str">
        <f>IFERROR(VLOOKUP(V5588,TRANSPORTE!$A$4:$B$99,2,0),"")</f>
        <v/>
      </c>
      <c r="Y5588" s="127" t="str">
        <f>IFERROR(VLOOKUP(V5588,TRANSPORTE!$A$4:$C$99,3,0),"")</f>
        <v/>
      </c>
      <c r="Z5588" s="127" t="str">
        <f>IFERROR(VLOOKUP(V5588,TRANSPORTE!$A$4:$D$99,4,0),"")</f>
        <v/>
      </c>
      <c r="AA5588" s="127" t="str">
        <f>IFERROR(VLOOKUP(V5588,TRANSPORTE!$A$4:$E$99,5,0),"")</f>
        <v/>
      </c>
      <c r="AB5588" s="127" t="str">
        <f t="shared" si="630"/>
        <v/>
      </c>
      <c r="AC5588" s="127" t="str">
        <f t="shared" si="629"/>
        <v/>
      </c>
      <c r="AE5588" s="132" t="str">
        <f t="shared" si="627"/>
        <v/>
      </c>
      <c r="AH5588" s="127" t="str">
        <f t="shared" si="626"/>
        <v/>
      </c>
    </row>
    <row r="5589" spans="2:34" x14ac:dyDescent="0.3">
      <c r="B5589" s="127" t="str">
        <f t="shared" si="624"/>
        <v/>
      </c>
      <c r="C5589" s="127" t="str">
        <f t="shared" si="625"/>
        <v/>
      </c>
      <c r="E5589" s="159"/>
      <c r="F5589" s="148" t="str">
        <f>IFERROR(VLOOKUP(CONCATENATE(G5589,E5589),LOTES!$A$6:$D$1002,4,0),"")</f>
        <v/>
      </c>
      <c r="H5589" s="136" t="str">
        <f>IFERROR(VLOOKUP(CONCATENATE(G5589,E5589),LOTES!$A$6:$F$1000,6,0),"")</f>
        <v/>
      </c>
      <c r="I5589" s="132" t="str">
        <f t="shared" si="628"/>
        <v/>
      </c>
      <c r="R5589" s="132" t="str">
        <f>IFERROR(VLOOKUP(Q5589,PROVEEDORES!$A$2:$B$100,2,0),"")</f>
        <v/>
      </c>
      <c r="U5589" s="127" t="str">
        <f>IFERROR(VLOOKUP(V5589,TRANSPORTE!$A$4:$B$99,2,0),"")</f>
        <v/>
      </c>
      <c r="Y5589" s="127" t="str">
        <f>IFERROR(VLOOKUP(V5589,TRANSPORTE!$A$4:$C$99,3,0),"")</f>
        <v/>
      </c>
      <c r="Z5589" s="127" t="str">
        <f>IFERROR(VLOOKUP(V5589,TRANSPORTE!$A$4:$D$99,4,0),"")</f>
        <v/>
      </c>
      <c r="AA5589" s="127" t="str">
        <f>IFERROR(VLOOKUP(V5589,TRANSPORTE!$A$4:$E$99,5,0),"")</f>
        <v/>
      </c>
      <c r="AB5589" s="127" t="str">
        <f t="shared" si="630"/>
        <v/>
      </c>
      <c r="AC5589" s="127" t="str">
        <f t="shared" si="629"/>
        <v/>
      </c>
      <c r="AE5589" s="132" t="str">
        <f t="shared" si="627"/>
        <v/>
      </c>
      <c r="AH5589" s="127" t="str">
        <f t="shared" si="626"/>
        <v/>
      </c>
    </row>
    <row r="5590" spans="2:34" x14ac:dyDescent="0.3">
      <c r="B5590" s="127" t="str">
        <f t="shared" si="624"/>
        <v/>
      </c>
      <c r="C5590" s="127" t="str">
        <f t="shared" si="625"/>
        <v/>
      </c>
      <c r="E5590" s="159"/>
      <c r="F5590" s="148" t="str">
        <f>IFERROR(VLOOKUP(CONCATENATE(G5590,E5590),LOTES!$A$6:$D$1002,4,0),"")</f>
        <v/>
      </c>
      <c r="H5590" s="136" t="str">
        <f>IFERROR(VLOOKUP(CONCATENATE(G5590,E5590),LOTES!$A$6:$F$1000,6,0),"")</f>
        <v/>
      </c>
      <c r="I5590" s="132" t="str">
        <f t="shared" si="628"/>
        <v/>
      </c>
      <c r="R5590" s="132" t="str">
        <f>IFERROR(VLOOKUP(Q5590,PROVEEDORES!$A$2:$B$100,2,0),"")</f>
        <v/>
      </c>
      <c r="U5590" s="127" t="str">
        <f>IFERROR(VLOOKUP(V5590,TRANSPORTE!$A$4:$B$99,2,0),"")</f>
        <v/>
      </c>
      <c r="Y5590" s="127" t="str">
        <f>IFERROR(VLOOKUP(V5590,TRANSPORTE!$A$4:$C$99,3,0),"")</f>
        <v/>
      </c>
      <c r="Z5590" s="127" t="str">
        <f>IFERROR(VLOOKUP(V5590,TRANSPORTE!$A$4:$D$99,4,0),"")</f>
        <v/>
      </c>
      <c r="AA5590" s="127" t="str">
        <f>IFERROR(VLOOKUP(V5590,TRANSPORTE!$A$4:$E$99,5,0),"")</f>
        <v/>
      </c>
      <c r="AB5590" s="127" t="str">
        <f t="shared" si="630"/>
        <v/>
      </c>
      <c r="AC5590" s="127" t="str">
        <f t="shared" si="629"/>
        <v/>
      </c>
      <c r="AE5590" s="132" t="str">
        <f t="shared" si="627"/>
        <v/>
      </c>
      <c r="AH5590" s="127" t="str">
        <f t="shared" si="626"/>
        <v/>
      </c>
    </row>
    <row r="5591" spans="2:34" x14ac:dyDescent="0.3">
      <c r="B5591" s="127" t="str">
        <f t="shared" si="624"/>
        <v/>
      </c>
      <c r="C5591" s="127" t="str">
        <f t="shared" si="625"/>
        <v/>
      </c>
      <c r="E5591" s="159"/>
      <c r="F5591" s="148" t="str">
        <f>IFERROR(VLOOKUP(CONCATENATE(G5591,E5591),LOTES!$A$6:$D$1002,4,0),"")</f>
        <v/>
      </c>
      <c r="H5591" s="136" t="str">
        <f>IFERROR(VLOOKUP(CONCATENATE(G5591,E5591),LOTES!$A$6:$F$1000,6,0),"")</f>
        <v/>
      </c>
      <c r="I5591" s="132" t="str">
        <f t="shared" si="628"/>
        <v/>
      </c>
      <c r="R5591" s="132" t="str">
        <f>IFERROR(VLOOKUP(Q5591,PROVEEDORES!$A$2:$B$100,2,0),"")</f>
        <v/>
      </c>
      <c r="U5591" s="127" t="str">
        <f>IFERROR(VLOOKUP(V5591,TRANSPORTE!$A$4:$B$99,2,0),"")</f>
        <v/>
      </c>
      <c r="Y5591" s="127" t="str">
        <f>IFERROR(VLOOKUP(V5591,TRANSPORTE!$A$4:$C$99,3,0),"")</f>
        <v/>
      </c>
      <c r="Z5591" s="127" t="str">
        <f>IFERROR(VLOOKUP(V5591,TRANSPORTE!$A$4:$D$99,4,0),"")</f>
        <v/>
      </c>
      <c r="AA5591" s="127" t="str">
        <f>IFERROR(VLOOKUP(V5591,TRANSPORTE!$A$4:$E$99,5,0),"")</f>
        <v/>
      </c>
      <c r="AB5591" s="127" t="str">
        <f t="shared" si="630"/>
        <v/>
      </c>
      <c r="AC5591" s="127" t="str">
        <f t="shared" si="629"/>
        <v/>
      </c>
      <c r="AE5591" s="132" t="str">
        <f t="shared" si="627"/>
        <v/>
      </c>
      <c r="AH5591" s="127" t="str">
        <f t="shared" si="626"/>
        <v/>
      </c>
    </row>
    <row r="5592" spans="2:34" x14ac:dyDescent="0.3">
      <c r="B5592" s="127" t="str">
        <f t="shared" si="624"/>
        <v/>
      </c>
      <c r="C5592" s="127" t="str">
        <f t="shared" si="625"/>
        <v/>
      </c>
      <c r="E5592" s="159"/>
      <c r="F5592" s="148" t="str">
        <f>IFERROR(VLOOKUP(CONCATENATE(G5592,E5592),LOTES!$A$6:$D$1002,4,0),"")</f>
        <v/>
      </c>
      <c r="H5592" s="136" t="str">
        <f>IFERROR(VLOOKUP(CONCATENATE(G5592,E5592),LOTES!$A$6:$F$1000,6,0),"")</f>
        <v/>
      </c>
      <c r="I5592" s="132" t="str">
        <f t="shared" si="628"/>
        <v/>
      </c>
      <c r="R5592" s="132" t="str">
        <f>IFERROR(VLOOKUP(Q5592,PROVEEDORES!$A$2:$B$100,2,0),"")</f>
        <v/>
      </c>
      <c r="U5592" s="127" t="str">
        <f>IFERROR(VLOOKUP(V5592,TRANSPORTE!$A$4:$B$99,2,0),"")</f>
        <v/>
      </c>
      <c r="Y5592" s="127" t="str">
        <f>IFERROR(VLOOKUP(V5592,TRANSPORTE!$A$4:$C$99,3,0),"")</f>
        <v/>
      </c>
      <c r="Z5592" s="127" t="str">
        <f>IFERROR(VLOOKUP(V5592,TRANSPORTE!$A$4:$D$99,4,0),"")</f>
        <v/>
      </c>
      <c r="AA5592" s="127" t="str">
        <f>IFERROR(VLOOKUP(V5592,TRANSPORTE!$A$4:$E$99,5,0),"")</f>
        <v/>
      </c>
      <c r="AB5592" s="127" t="str">
        <f t="shared" si="630"/>
        <v/>
      </c>
      <c r="AC5592" s="127" t="str">
        <f t="shared" si="629"/>
        <v/>
      </c>
      <c r="AE5592" s="132" t="str">
        <f t="shared" si="627"/>
        <v/>
      </c>
      <c r="AH5592" s="127" t="str">
        <f t="shared" si="626"/>
        <v/>
      </c>
    </row>
    <row r="5593" spans="2:34" x14ac:dyDescent="0.3">
      <c r="B5593" s="127" t="str">
        <f t="shared" si="624"/>
        <v/>
      </c>
      <c r="C5593" s="127" t="str">
        <f t="shared" si="625"/>
        <v/>
      </c>
      <c r="E5593" s="159"/>
      <c r="F5593" s="148" t="str">
        <f>IFERROR(VLOOKUP(CONCATENATE(G5593,E5593),LOTES!$A$6:$D$1002,4,0),"")</f>
        <v/>
      </c>
      <c r="H5593" s="136" t="str">
        <f>IFERROR(VLOOKUP(CONCATENATE(G5593,E5593),LOTES!$A$6:$F$1000,6,0),"")</f>
        <v/>
      </c>
      <c r="I5593" s="132" t="str">
        <f t="shared" si="628"/>
        <v/>
      </c>
      <c r="R5593" s="132" t="str">
        <f>IFERROR(VLOOKUP(Q5593,PROVEEDORES!$A$2:$B$100,2,0),"")</f>
        <v/>
      </c>
      <c r="U5593" s="127" t="str">
        <f>IFERROR(VLOOKUP(V5593,TRANSPORTE!$A$4:$B$99,2,0),"")</f>
        <v/>
      </c>
      <c r="Y5593" s="127" t="str">
        <f>IFERROR(VLOOKUP(V5593,TRANSPORTE!$A$4:$C$99,3,0),"")</f>
        <v/>
      </c>
      <c r="Z5593" s="127" t="str">
        <f>IFERROR(VLOOKUP(V5593,TRANSPORTE!$A$4:$D$99,4,0),"")</f>
        <v/>
      </c>
      <c r="AA5593" s="127" t="str">
        <f>IFERROR(VLOOKUP(V5593,TRANSPORTE!$A$4:$E$99,5,0),"")</f>
        <v/>
      </c>
      <c r="AB5593" s="127" t="str">
        <f t="shared" si="630"/>
        <v/>
      </c>
      <c r="AC5593" s="127" t="str">
        <f t="shared" si="629"/>
        <v/>
      </c>
      <c r="AE5593" s="132" t="str">
        <f t="shared" si="627"/>
        <v/>
      </c>
      <c r="AH5593" s="127" t="str">
        <f t="shared" si="626"/>
        <v/>
      </c>
    </row>
    <row r="5594" spans="2:34" x14ac:dyDescent="0.3">
      <c r="B5594" s="127" t="str">
        <f t="shared" si="624"/>
        <v/>
      </c>
      <c r="C5594" s="127" t="str">
        <f t="shared" si="625"/>
        <v/>
      </c>
      <c r="E5594" s="159"/>
      <c r="F5594" s="148" t="str">
        <f>IFERROR(VLOOKUP(CONCATENATE(G5594,E5594),LOTES!$A$6:$D$1002,4,0),"")</f>
        <v/>
      </c>
      <c r="H5594" s="136" t="str">
        <f>IFERROR(VLOOKUP(CONCATENATE(G5594,E5594),LOTES!$A$6:$F$1000,6,0),"")</f>
        <v/>
      </c>
      <c r="I5594" s="132" t="str">
        <f t="shared" si="628"/>
        <v/>
      </c>
      <c r="R5594" s="132" t="str">
        <f>IFERROR(VLOOKUP(Q5594,PROVEEDORES!$A$2:$B$100,2,0),"")</f>
        <v/>
      </c>
      <c r="U5594" s="127" t="str">
        <f>IFERROR(VLOOKUP(V5594,TRANSPORTE!$A$4:$B$99,2,0),"")</f>
        <v/>
      </c>
      <c r="Y5594" s="127" t="str">
        <f>IFERROR(VLOOKUP(V5594,TRANSPORTE!$A$4:$C$99,3,0),"")</f>
        <v/>
      </c>
      <c r="Z5594" s="127" t="str">
        <f>IFERROR(VLOOKUP(V5594,TRANSPORTE!$A$4:$D$99,4,0),"")</f>
        <v/>
      </c>
      <c r="AA5594" s="127" t="str">
        <f>IFERROR(VLOOKUP(V5594,TRANSPORTE!$A$4:$E$99,5,0),"")</f>
        <v/>
      </c>
      <c r="AB5594" s="127" t="str">
        <f t="shared" si="630"/>
        <v/>
      </c>
      <c r="AC5594" s="127" t="str">
        <f t="shared" si="629"/>
        <v/>
      </c>
      <c r="AE5594" s="132" t="str">
        <f t="shared" si="627"/>
        <v/>
      </c>
      <c r="AH5594" s="127" t="str">
        <f t="shared" si="626"/>
        <v/>
      </c>
    </row>
    <row r="5595" spans="2:34" x14ac:dyDescent="0.3">
      <c r="B5595" s="127" t="str">
        <f t="shared" si="624"/>
        <v/>
      </c>
      <c r="C5595" s="127" t="str">
        <f t="shared" si="625"/>
        <v/>
      </c>
      <c r="E5595" s="159"/>
      <c r="F5595" s="148" t="str">
        <f>IFERROR(VLOOKUP(CONCATENATE(G5595,E5595),LOTES!$A$6:$D$1002,4,0),"")</f>
        <v/>
      </c>
      <c r="H5595" s="136" t="str">
        <f>IFERROR(VLOOKUP(CONCATENATE(G5595,E5595),LOTES!$A$6:$F$1000,6,0),"")</f>
        <v/>
      </c>
      <c r="I5595" s="132" t="str">
        <f t="shared" si="628"/>
        <v/>
      </c>
      <c r="R5595" s="132" t="str">
        <f>IFERROR(VLOOKUP(Q5595,PROVEEDORES!$A$2:$B$100,2,0),"")</f>
        <v/>
      </c>
      <c r="U5595" s="127" t="str">
        <f>IFERROR(VLOOKUP(V5595,TRANSPORTE!$A$4:$B$99,2,0),"")</f>
        <v/>
      </c>
      <c r="Y5595" s="127" t="str">
        <f>IFERROR(VLOOKUP(V5595,TRANSPORTE!$A$4:$C$99,3,0),"")</f>
        <v/>
      </c>
      <c r="Z5595" s="127" t="str">
        <f>IFERROR(VLOOKUP(V5595,TRANSPORTE!$A$4:$D$99,4,0),"")</f>
        <v/>
      </c>
      <c r="AA5595" s="127" t="str">
        <f>IFERROR(VLOOKUP(V5595,TRANSPORTE!$A$4:$E$99,5,0),"")</f>
        <v/>
      </c>
      <c r="AB5595" s="127" t="str">
        <f t="shared" si="630"/>
        <v/>
      </c>
      <c r="AC5595" s="127" t="str">
        <f t="shared" si="629"/>
        <v/>
      </c>
      <c r="AE5595" s="132" t="str">
        <f t="shared" si="627"/>
        <v/>
      </c>
      <c r="AH5595" s="127" t="str">
        <f t="shared" si="626"/>
        <v/>
      </c>
    </row>
    <row r="5596" spans="2:34" x14ac:dyDescent="0.3">
      <c r="B5596" s="127" t="str">
        <f t="shared" si="624"/>
        <v/>
      </c>
      <c r="C5596" s="127" t="str">
        <f t="shared" si="625"/>
        <v/>
      </c>
      <c r="E5596" s="159"/>
      <c r="F5596" s="148" t="str">
        <f>IFERROR(VLOOKUP(CONCATENATE(G5596,E5596),LOTES!$A$6:$D$1002,4,0),"")</f>
        <v/>
      </c>
      <c r="H5596" s="136" t="str">
        <f>IFERROR(VLOOKUP(CONCATENATE(G5596,E5596),LOTES!$A$6:$F$1000,6,0),"")</f>
        <v/>
      </c>
      <c r="I5596" s="132" t="str">
        <f t="shared" si="628"/>
        <v/>
      </c>
      <c r="R5596" s="132" t="str">
        <f>IFERROR(VLOOKUP(Q5596,PROVEEDORES!$A$2:$B$100,2,0),"")</f>
        <v/>
      </c>
      <c r="U5596" s="127" t="str">
        <f>IFERROR(VLOOKUP(V5596,TRANSPORTE!$A$4:$B$99,2,0),"")</f>
        <v/>
      </c>
      <c r="Y5596" s="127" t="str">
        <f>IFERROR(VLOOKUP(V5596,TRANSPORTE!$A$4:$C$99,3,0),"")</f>
        <v/>
      </c>
      <c r="Z5596" s="127" t="str">
        <f>IFERROR(VLOOKUP(V5596,TRANSPORTE!$A$4:$D$99,4,0),"")</f>
        <v/>
      </c>
      <c r="AA5596" s="127" t="str">
        <f>IFERROR(VLOOKUP(V5596,TRANSPORTE!$A$4:$E$99,5,0),"")</f>
        <v/>
      </c>
      <c r="AB5596" s="127" t="str">
        <f t="shared" si="630"/>
        <v/>
      </c>
      <c r="AC5596" s="127" t="str">
        <f t="shared" si="629"/>
        <v/>
      </c>
      <c r="AE5596" s="132" t="str">
        <f t="shared" si="627"/>
        <v/>
      </c>
      <c r="AH5596" s="127" t="str">
        <f t="shared" si="626"/>
        <v/>
      </c>
    </row>
    <row r="5597" spans="2:34" x14ac:dyDescent="0.3">
      <c r="B5597" s="127" t="str">
        <f t="shared" si="624"/>
        <v/>
      </c>
      <c r="C5597" s="127" t="str">
        <f t="shared" si="625"/>
        <v/>
      </c>
      <c r="E5597" s="159"/>
      <c r="F5597" s="148" t="str">
        <f>IFERROR(VLOOKUP(CONCATENATE(G5597,E5597),LOTES!$A$6:$D$1002,4,0),"")</f>
        <v/>
      </c>
      <c r="H5597" s="136" t="str">
        <f>IFERROR(VLOOKUP(CONCATENATE(G5597,E5597),LOTES!$A$6:$F$1000,6,0),"")</f>
        <v/>
      </c>
      <c r="I5597" s="132" t="str">
        <f t="shared" si="628"/>
        <v/>
      </c>
      <c r="R5597" s="132" t="str">
        <f>IFERROR(VLOOKUP(Q5597,PROVEEDORES!$A$2:$B$100,2,0),"")</f>
        <v/>
      </c>
      <c r="U5597" s="127" t="str">
        <f>IFERROR(VLOOKUP(V5597,TRANSPORTE!$A$4:$B$99,2,0),"")</f>
        <v/>
      </c>
      <c r="Y5597" s="127" t="str">
        <f>IFERROR(VLOOKUP(V5597,TRANSPORTE!$A$4:$C$99,3,0),"")</f>
        <v/>
      </c>
      <c r="Z5597" s="127" t="str">
        <f>IFERROR(VLOOKUP(V5597,TRANSPORTE!$A$4:$D$99,4,0),"")</f>
        <v/>
      </c>
      <c r="AA5597" s="127" t="str">
        <f>IFERROR(VLOOKUP(V5597,TRANSPORTE!$A$4:$E$99,5,0),"")</f>
        <v/>
      </c>
      <c r="AB5597" s="127" t="str">
        <f t="shared" si="630"/>
        <v/>
      </c>
      <c r="AC5597" s="127" t="str">
        <f t="shared" si="629"/>
        <v/>
      </c>
      <c r="AE5597" s="132" t="str">
        <f t="shared" si="627"/>
        <v/>
      </c>
      <c r="AH5597" s="127" t="str">
        <f t="shared" si="626"/>
        <v/>
      </c>
    </row>
    <row r="5598" spans="2:34" x14ac:dyDescent="0.3">
      <c r="B5598" s="127" t="str">
        <f t="shared" si="624"/>
        <v/>
      </c>
      <c r="C5598" s="127" t="str">
        <f t="shared" si="625"/>
        <v/>
      </c>
      <c r="E5598" s="159"/>
      <c r="F5598" s="148" t="str">
        <f>IFERROR(VLOOKUP(CONCATENATE(G5598,E5598),LOTES!$A$6:$D$1002,4,0),"")</f>
        <v/>
      </c>
      <c r="H5598" s="136" t="str">
        <f>IFERROR(VLOOKUP(CONCATENATE(G5598,E5598),LOTES!$A$6:$F$1000,6,0),"")</f>
        <v/>
      </c>
      <c r="I5598" s="132" t="str">
        <f t="shared" si="628"/>
        <v/>
      </c>
      <c r="R5598" s="132" t="str">
        <f>IFERROR(VLOOKUP(Q5598,PROVEEDORES!$A$2:$B$100,2,0),"")</f>
        <v/>
      </c>
      <c r="U5598" s="127" t="str">
        <f>IFERROR(VLOOKUP(V5598,TRANSPORTE!$A$4:$B$99,2,0),"")</f>
        <v/>
      </c>
      <c r="Y5598" s="127" t="str">
        <f>IFERROR(VLOOKUP(V5598,TRANSPORTE!$A$4:$C$99,3,0),"")</f>
        <v/>
      </c>
      <c r="Z5598" s="127" t="str">
        <f>IFERROR(VLOOKUP(V5598,TRANSPORTE!$A$4:$D$99,4,0),"")</f>
        <v/>
      </c>
      <c r="AA5598" s="127" t="str">
        <f>IFERROR(VLOOKUP(V5598,TRANSPORTE!$A$4:$E$99,5,0),"")</f>
        <v/>
      </c>
      <c r="AB5598" s="127" t="str">
        <f t="shared" si="630"/>
        <v/>
      </c>
      <c r="AC5598" s="127" t="str">
        <f t="shared" si="629"/>
        <v/>
      </c>
      <c r="AE5598" s="132" t="str">
        <f t="shared" si="627"/>
        <v/>
      </c>
      <c r="AH5598" s="127" t="str">
        <f t="shared" si="626"/>
        <v/>
      </c>
    </row>
    <row r="5599" spans="2:34" x14ac:dyDescent="0.3">
      <c r="B5599" s="127" t="str">
        <f t="shared" si="624"/>
        <v/>
      </c>
      <c r="C5599" s="127" t="str">
        <f t="shared" si="625"/>
        <v/>
      </c>
      <c r="E5599" s="159"/>
      <c r="F5599" s="148" t="str">
        <f>IFERROR(VLOOKUP(CONCATENATE(G5599,E5599),LOTES!$A$6:$D$1002,4,0),"")</f>
        <v/>
      </c>
      <c r="H5599" s="136" t="str">
        <f>IFERROR(VLOOKUP(CONCATENATE(G5599,E5599),LOTES!$A$6:$F$1000,6,0),"")</f>
        <v/>
      </c>
      <c r="I5599" s="132" t="str">
        <f t="shared" si="628"/>
        <v/>
      </c>
      <c r="R5599" s="132" t="str">
        <f>IFERROR(VLOOKUP(Q5599,PROVEEDORES!$A$2:$B$100,2,0),"")</f>
        <v/>
      </c>
      <c r="U5599" s="127" t="str">
        <f>IFERROR(VLOOKUP(V5599,TRANSPORTE!$A$4:$B$99,2,0),"")</f>
        <v/>
      </c>
      <c r="Y5599" s="127" t="str">
        <f>IFERROR(VLOOKUP(V5599,TRANSPORTE!$A$4:$C$99,3,0),"")</f>
        <v/>
      </c>
      <c r="Z5599" s="127" t="str">
        <f>IFERROR(VLOOKUP(V5599,TRANSPORTE!$A$4:$D$99,4,0),"")</f>
        <v/>
      </c>
      <c r="AA5599" s="127" t="str">
        <f>IFERROR(VLOOKUP(V5599,TRANSPORTE!$A$4:$E$99,5,0),"")</f>
        <v/>
      </c>
      <c r="AB5599" s="127" t="str">
        <f t="shared" si="630"/>
        <v/>
      </c>
      <c r="AC5599" s="127" t="str">
        <f t="shared" si="629"/>
        <v/>
      </c>
      <c r="AE5599" s="132" t="str">
        <f t="shared" si="627"/>
        <v/>
      </c>
      <c r="AH5599" s="127" t="str">
        <f t="shared" si="626"/>
        <v/>
      </c>
    </row>
    <row r="5600" spans="2:34" x14ac:dyDescent="0.3">
      <c r="B5600" s="127" t="str">
        <f t="shared" si="624"/>
        <v/>
      </c>
      <c r="C5600" s="127" t="str">
        <f t="shared" si="625"/>
        <v/>
      </c>
      <c r="E5600" s="159"/>
      <c r="F5600" s="148" t="str">
        <f>IFERROR(VLOOKUP(CONCATENATE(G5600,E5600),LOTES!$A$6:$D$1002,4,0),"")</f>
        <v/>
      </c>
      <c r="H5600" s="136" t="str">
        <f>IFERROR(VLOOKUP(CONCATENATE(G5600,E5600),LOTES!$A$6:$F$1000,6,0),"")</f>
        <v/>
      </c>
      <c r="I5600" s="132" t="str">
        <f t="shared" si="628"/>
        <v/>
      </c>
      <c r="R5600" s="132" t="str">
        <f>IFERROR(VLOOKUP(Q5600,PROVEEDORES!$A$2:$B$100,2,0),"")</f>
        <v/>
      </c>
      <c r="U5600" s="127" t="str">
        <f>IFERROR(VLOOKUP(V5600,TRANSPORTE!$A$4:$B$99,2,0),"")</f>
        <v/>
      </c>
      <c r="Y5600" s="127" t="str">
        <f>IFERROR(VLOOKUP(V5600,TRANSPORTE!$A$4:$C$99,3,0),"")</f>
        <v/>
      </c>
      <c r="Z5600" s="127" t="str">
        <f>IFERROR(VLOOKUP(V5600,TRANSPORTE!$A$4:$D$99,4,0),"")</f>
        <v/>
      </c>
      <c r="AA5600" s="127" t="str">
        <f>IFERROR(VLOOKUP(V5600,TRANSPORTE!$A$4:$E$99,5,0),"")</f>
        <v/>
      </c>
      <c r="AB5600" s="127" t="str">
        <f t="shared" si="630"/>
        <v/>
      </c>
      <c r="AC5600" s="127" t="str">
        <f t="shared" si="629"/>
        <v/>
      </c>
      <c r="AE5600" s="132" t="str">
        <f t="shared" si="627"/>
        <v/>
      </c>
      <c r="AH5600" s="127" t="str">
        <f t="shared" si="626"/>
        <v/>
      </c>
    </row>
    <row r="5601" spans="2:34" x14ac:dyDescent="0.3">
      <c r="B5601" s="127" t="str">
        <f t="shared" si="624"/>
        <v/>
      </c>
      <c r="C5601" s="127" t="str">
        <f t="shared" si="625"/>
        <v/>
      </c>
      <c r="E5601" s="159"/>
      <c r="F5601" s="148" t="str">
        <f>IFERROR(VLOOKUP(CONCATENATE(G5601,E5601),LOTES!$A$6:$D$1002,4,0),"")</f>
        <v/>
      </c>
      <c r="H5601" s="136" t="str">
        <f>IFERROR(VLOOKUP(CONCATENATE(G5601,E5601),LOTES!$A$6:$F$1000,6,0),"")</f>
        <v/>
      </c>
      <c r="I5601" s="132" t="str">
        <f t="shared" si="628"/>
        <v/>
      </c>
      <c r="R5601" s="132" t="str">
        <f>IFERROR(VLOOKUP(Q5601,PROVEEDORES!$A$2:$B$100,2,0),"")</f>
        <v/>
      </c>
      <c r="U5601" s="127" t="str">
        <f>IFERROR(VLOOKUP(V5601,TRANSPORTE!$A$4:$B$99,2,0),"")</f>
        <v/>
      </c>
      <c r="Y5601" s="127" t="str">
        <f>IFERROR(VLOOKUP(V5601,TRANSPORTE!$A$4:$C$99,3,0),"")</f>
        <v/>
      </c>
      <c r="Z5601" s="127" t="str">
        <f>IFERROR(VLOOKUP(V5601,TRANSPORTE!$A$4:$D$99,4,0),"")</f>
        <v/>
      </c>
      <c r="AA5601" s="127" t="str">
        <f>IFERROR(VLOOKUP(V5601,TRANSPORTE!$A$4:$E$99,5,0),"")</f>
        <v/>
      </c>
      <c r="AB5601" s="127" t="str">
        <f t="shared" si="630"/>
        <v/>
      </c>
      <c r="AC5601" s="127" t="str">
        <f t="shared" si="629"/>
        <v/>
      </c>
      <c r="AE5601" s="132" t="str">
        <f t="shared" si="627"/>
        <v/>
      </c>
      <c r="AH5601" s="127" t="str">
        <f t="shared" si="626"/>
        <v/>
      </c>
    </row>
    <row r="5602" spans="2:34" x14ac:dyDescent="0.3">
      <c r="B5602" s="127" t="str">
        <f t="shared" si="624"/>
        <v/>
      </c>
      <c r="C5602" s="127" t="str">
        <f t="shared" si="625"/>
        <v/>
      </c>
      <c r="E5602" s="159"/>
      <c r="F5602" s="148" t="str">
        <f>IFERROR(VLOOKUP(CONCATENATE(G5602,E5602),LOTES!$A$6:$D$1002,4,0),"")</f>
        <v/>
      </c>
      <c r="H5602" s="136" t="str">
        <f>IFERROR(VLOOKUP(CONCATENATE(G5602,E5602),LOTES!$A$6:$F$1000,6,0),"")</f>
        <v/>
      </c>
      <c r="I5602" s="132" t="str">
        <f t="shared" si="628"/>
        <v/>
      </c>
      <c r="R5602" s="132" t="str">
        <f>IFERROR(VLOOKUP(Q5602,PROVEEDORES!$A$2:$B$100,2,0),"")</f>
        <v/>
      </c>
      <c r="U5602" s="127" t="str">
        <f>IFERROR(VLOOKUP(V5602,TRANSPORTE!$A$4:$B$99,2,0),"")</f>
        <v/>
      </c>
      <c r="Y5602" s="127" t="str">
        <f>IFERROR(VLOOKUP(V5602,TRANSPORTE!$A$4:$C$99,3,0),"")</f>
        <v/>
      </c>
      <c r="Z5602" s="127" t="str">
        <f>IFERROR(VLOOKUP(V5602,TRANSPORTE!$A$4:$D$99,4,0),"")</f>
        <v/>
      </c>
      <c r="AA5602" s="127" t="str">
        <f>IFERROR(VLOOKUP(V5602,TRANSPORTE!$A$4:$E$99,5,0),"")</f>
        <v/>
      </c>
      <c r="AB5602" s="127" t="str">
        <f t="shared" si="630"/>
        <v/>
      </c>
      <c r="AC5602" s="127" t="str">
        <f t="shared" si="629"/>
        <v/>
      </c>
      <c r="AE5602" s="132" t="str">
        <f t="shared" si="627"/>
        <v/>
      </c>
      <c r="AH5602" s="127" t="str">
        <f t="shared" si="626"/>
        <v/>
      </c>
    </row>
    <row r="5603" spans="2:34" x14ac:dyDescent="0.3">
      <c r="B5603" s="127" t="str">
        <f t="shared" si="624"/>
        <v/>
      </c>
      <c r="C5603" s="127" t="str">
        <f t="shared" si="625"/>
        <v/>
      </c>
      <c r="E5603" s="159"/>
      <c r="F5603" s="148" t="str">
        <f>IFERROR(VLOOKUP(CONCATENATE(G5603,E5603),LOTES!$A$6:$D$1002,4,0),"")</f>
        <v/>
      </c>
      <c r="H5603" s="136" t="str">
        <f>IFERROR(VLOOKUP(CONCATENATE(G5603,E5603),LOTES!$A$6:$F$1000,6,0),"")</f>
        <v/>
      </c>
      <c r="I5603" s="132" t="str">
        <f t="shared" si="628"/>
        <v/>
      </c>
      <c r="R5603" s="132" t="str">
        <f>IFERROR(VLOOKUP(Q5603,PROVEEDORES!$A$2:$B$100,2,0),"")</f>
        <v/>
      </c>
      <c r="U5603" s="127" t="str">
        <f>IFERROR(VLOOKUP(V5603,TRANSPORTE!$A$4:$B$99,2,0),"")</f>
        <v/>
      </c>
      <c r="Y5603" s="127" t="str">
        <f>IFERROR(VLOOKUP(V5603,TRANSPORTE!$A$4:$C$99,3,0),"")</f>
        <v/>
      </c>
      <c r="Z5603" s="127" t="str">
        <f>IFERROR(VLOOKUP(V5603,TRANSPORTE!$A$4:$D$99,4,0),"")</f>
        <v/>
      </c>
      <c r="AA5603" s="127" t="str">
        <f>IFERROR(VLOOKUP(V5603,TRANSPORTE!$A$4:$E$99,5,0),"")</f>
        <v/>
      </c>
      <c r="AB5603" s="127" t="str">
        <f t="shared" si="630"/>
        <v/>
      </c>
      <c r="AC5603" s="127" t="str">
        <f t="shared" si="629"/>
        <v/>
      </c>
      <c r="AE5603" s="132" t="str">
        <f t="shared" si="627"/>
        <v/>
      </c>
      <c r="AH5603" s="127" t="str">
        <f t="shared" si="626"/>
        <v/>
      </c>
    </row>
    <row r="5604" spans="2:34" x14ac:dyDescent="0.3">
      <c r="B5604" s="127" t="str">
        <f t="shared" si="624"/>
        <v/>
      </c>
      <c r="C5604" s="127" t="str">
        <f t="shared" si="625"/>
        <v/>
      </c>
      <c r="E5604" s="159"/>
      <c r="F5604" s="148" t="str">
        <f>IFERROR(VLOOKUP(CONCATENATE(G5604,E5604),LOTES!$A$6:$D$1002,4,0),"")</f>
        <v/>
      </c>
      <c r="H5604" s="136" t="str">
        <f>IFERROR(VLOOKUP(CONCATENATE(G5604,E5604),LOTES!$A$6:$F$1000,6,0),"")</f>
        <v/>
      </c>
      <c r="I5604" s="132" t="str">
        <f t="shared" si="628"/>
        <v/>
      </c>
      <c r="R5604" s="132" t="str">
        <f>IFERROR(VLOOKUP(Q5604,PROVEEDORES!$A$2:$B$100,2,0),"")</f>
        <v/>
      </c>
      <c r="U5604" s="127" t="str">
        <f>IFERROR(VLOOKUP(V5604,TRANSPORTE!$A$4:$B$99,2,0),"")</f>
        <v/>
      </c>
      <c r="Y5604" s="127" t="str">
        <f>IFERROR(VLOOKUP(V5604,TRANSPORTE!$A$4:$C$99,3,0),"")</f>
        <v/>
      </c>
      <c r="Z5604" s="127" t="str">
        <f>IFERROR(VLOOKUP(V5604,TRANSPORTE!$A$4:$D$99,4,0),"")</f>
        <v/>
      </c>
      <c r="AA5604" s="127" t="str">
        <f>IFERROR(VLOOKUP(V5604,TRANSPORTE!$A$4:$E$99,5,0),"")</f>
        <v/>
      </c>
      <c r="AB5604" s="127" t="str">
        <f t="shared" si="630"/>
        <v/>
      </c>
      <c r="AC5604" s="127" t="str">
        <f t="shared" si="629"/>
        <v/>
      </c>
      <c r="AE5604" s="132" t="str">
        <f t="shared" si="627"/>
        <v/>
      </c>
      <c r="AH5604" s="127" t="str">
        <f t="shared" si="626"/>
        <v/>
      </c>
    </row>
    <row r="5605" spans="2:34" x14ac:dyDescent="0.3">
      <c r="B5605" s="127" t="str">
        <f t="shared" si="624"/>
        <v/>
      </c>
      <c r="C5605" s="127" t="str">
        <f t="shared" si="625"/>
        <v/>
      </c>
      <c r="E5605" s="159"/>
      <c r="F5605" s="148" t="str">
        <f>IFERROR(VLOOKUP(CONCATENATE(G5605,E5605),LOTES!$A$6:$D$1002,4,0),"")</f>
        <v/>
      </c>
      <c r="H5605" s="136" t="str">
        <f>IFERROR(VLOOKUP(CONCATENATE(G5605,E5605),LOTES!$A$6:$F$1000,6,0),"")</f>
        <v/>
      </c>
      <c r="I5605" s="132" t="str">
        <f t="shared" si="628"/>
        <v/>
      </c>
      <c r="R5605" s="132" t="str">
        <f>IFERROR(VLOOKUP(Q5605,PROVEEDORES!$A$2:$B$100,2,0),"")</f>
        <v/>
      </c>
      <c r="U5605" s="127" t="str">
        <f>IFERROR(VLOOKUP(V5605,TRANSPORTE!$A$4:$B$99,2,0),"")</f>
        <v/>
      </c>
      <c r="Y5605" s="127" t="str">
        <f>IFERROR(VLOOKUP(V5605,TRANSPORTE!$A$4:$C$99,3,0),"")</f>
        <v/>
      </c>
      <c r="Z5605" s="127" t="str">
        <f>IFERROR(VLOOKUP(V5605,TRANSPORTE!$A$4:$D$99,4,0),"")</f>
        <v/>
      </c>
      <c r="AA5605" s="127" t="str">
        <f>IFERROR(VLOOKUP(V5605,TRANSPORTE!$A$4:$E$99,5,0),"")</f>
        <v/>
      </c>
      <c r="AB5605" s="127" t="str">
        <f t="shared" si="630"/>
        <v/>
      </c>
      <c r="AC5605" s="127" t="str">
        <f t="shared" si="629"/>
        <v/>
      </c>
      <c r="AE5605" s="132" t="str">
        <f t="shared" si="627"/>
        <v/>
      </c>
      <c r="AH5605" s="127" t="str">
        <f t="shared" si="626"/>
        <v/>
      </c>
    </row>
    <row r="5606" spans="2:34" x14ac:dyDescent="0.3">
      <c r="B5606" s="127" t="str">
        <f t="shared" si="624"/>
        <v/>
      </c>
      <c r="C5606" s="127" t="str">
        <f t="shared" si="625"/>
        <v/>
      </c>
      <c r="E5606" s="159"/>
      <c r="F5606" s="148" t="str">
        <f>IFERROR(VLOOKUP(CONCATENATE(G5606,E5606),LOTES!$A$6:$D$1002,4,0),"")</f>
        <v/>
      </c>
      <c r="H5606" s="136" t="str">
        <f>IFERROR(VLOOKUP(CONCATENATE(G5606,E5606),LOTES!$A$6:$F$1000,6,0),"")</f>
        <v/>
      </c>
      <c r="I5606" s="132" t="str">
        <f t="shared" si="628"/>
        <v/>
      </c>
      <c r="R5606" s="132" t="str">
        <f>IFERROR(VLOOKUP(Q5606,PROVEEDORES!$A$2:$B$100,2,0),"")</f>
        <v/>
      </c>
      <c r="U5606" s="127" t="str">
        <f>IFERROR(VLOOKUP(V5606,TRANSPORTE!$A$4:$B$99,2,0),"")</f>
        <v/>
      </c>
      <c r="Y5606" s="127" t="str">
        <f>IFERROR(VLOOKUP(V5606,TRANSPORTE!$A$4:$C$99,3,0),"")</f>
        <v/>
      </c>
      <c r="Z5606" s="127" t="str">
        <f>IFERROR(VLOOKUP(V5606,TRANSPORTE!$A$4:$D$99,4,0),"")</f>
        <v/>
      </c>
      <c r="AA5606" s="127" t="str">
        <f>IFERROR(VLOOKUP(V5606,TRANSPORTE!$A$4:$E$99,5,0),"")</f>
        <v/>
      </c>
      <c r="AB5606" s="127" t="str">
        <f t="shared" si="630"/>
        <v/>
      </c>
      <c r="AC5606" s="127" t="str">
        <f t="shared" si="629"/>
        <v/>
      </c>
      <c r="AE5606" s="132" t="str">
        <f t="shared" si="627"/>
        <v/>
      </c>
      <c r="AH5606" s="127" t="str">
        <f t="shared" si="626"/>
        <v/>
      </c>
    </row>
    <row r="5607" spans="2:34" x14ac:dyDescent="0.3">
      <c r="B5607" s="127" t="str">
        <f t="shared" si="624"/>
        <v/>
      </c>
      <c r="C5607" s="127" t="str">
        <f t="shared" si="625"/>
        <v/>
      </c>
      <c r="E5607" s="159"/>
      <c r="F5607" s="148" t="str">
        <f>IFERROR(VLOOKUP(CONCATENATE(G5607,E5607),LOTES!$A$6:$D$1002,4,0),"")</f>
        <v/>
      </c>
      <c r="H5607" s="136" t="str">
        <f>IFERROR(VLOOKUP(CONCATENATE(G5607,E5607),LOTES!$A$6:$F$1000,6,0),"")</f>
        <v/>
      </c>
      <c r="I5607" s="132" t="str">
        <f t="shared" si="628"/>
        <v/>
      </c>
      <c r="R5607" s="132" t="str">
        <f>IFERROR(VLOOKUP(Q5607,PROVEEDORES!$A$2:$B$100,2,0),"")</f>
        <v/>
      </c>
      <c r="U5607" s="127" t="str">
        <f>IFERROR(VLOOKUP(V5607,TRANSPORTE!$A$4:$B$99,2,0),"")</f>
        <v/>
      </c>
      <c r="Y5607" s="127" t="str">
        <f>IFERROR(VLOOKUP(V5607,TRANSPORTE!$A$4:$C$99,3,0),"")</f>
        <v/>
      </c>
      <c r="Z5607" s="127" t="str">
        <f>IFERROR(VLOOKUP(V5607,TRANSPORTE!$A$4:$D$99,4,0),"")</f>
        <v/>
      </c>
      <c r="AA5607" s="127" t="str">
        <f>IFERROR(VLOOKUP(V5607,TRANSPORTE!$A$4:$E$99,5,0),"")</f>
        <v/>
      </c>
      <c r="AB5607" s="127" t="str">
        <f t="shared" si="630"/>
        <v/>
      </c>
      <c r="AC5607" s="127" t="str">
        <f t="shared" si="629"/>
        <v/>
      </c>
      <c r="AE5607" s="132" t="str">
        <f t="shared" si="627"/>
        <v/>
      </c>
      <c r="AH5607" s="127" t="str">
        <f t="shared" si="626"/>
        <v/>
      </c>
    </row>
    <row r="5608" spans="2:34" x14ac:dyDescent="0.3">
      <c r="B5608" s="127" t="str">
        <f t="shared" si="624"/>
        <v/>
      </c>
      <c r="C5608" s="127" t="str">
        <f t="shared" si="625"/>
        <v/>
      </c>
      <c r="E5608" s="159"/>
      <c r="F5608" s="148" t="str">
        <f>IFERROR(VLOOKUP(CONCATENATE(G5608,E5608),LOTES!$A$6:$D$1002,4,0),"")</f>
        <v/>
      </c>
      <c r="H5608" s="136" t="str">
        <f>IFERROR(VLOOKUP(CONCATENATE(G5608,E5608),LOTES!$A$6:$F$1000,6,0),"")</f>
        <v/>
      </c>
      <c r="I5608" s="132" t="str">
        <f t="shared" si="628"/>
        <v/>
      </c>
      <c r="R5608" s="132" t="str">
        <f>IFERROR(VLOOKUP(Q5608,PROVEEDORES!$A$2:$B$100,2,0),"")</f>
        <v/>
      </c>
      <c r="U5608" s="127" t="str">
        <f>IFERROR(VLOOKUP(V5608,TRANSPORTE!$A$4:$B$99,2,0),"")</f>
        <v/>
      </c>
      <c r="Y5608" s="127" t="str">
        <f>IFERROR(VLOOKUP(V5608,TRANSPORTE!$A$4:$C$99,3,0),"")</f>
        <v/>
      </c>
      <c r="Z5608" s="127" t="str">
        <f>IFERROR(VLOOKUP(V5608,TRANSPORTE!$A$4:$D$99,4,0),"")</f>
        <v/>
      </c>
      <c r="AA5608" s="127" t="str">
        <f>IFERROR(VLOOKUP(V5608,TRANSPORTE!$A$4:$E$99,5,0),"")</f>
        <v/>
      </c>
      <c r="AB5608" s="127" t="str">
        <f t="shared" si="630"/>
        <v/>
      </c>
      <c r="AC5608" s="127" t="str">
        <f t="shared" si="629"/>
        <v/>
      </c>
      <c r="AE5608" s="132" t="str">
        <f t="shared" si="627"/>
        <v/>
      </c>
      <c r="AH5608" s="127" t="str">
        <f t="shared" si="626"/>
        <v/>
      </c>
    </row>
    <row r="5609" spans="2:34" x14ac:dyDescent="0.3">
      <c r="B5609" s="127" t="str">
        <f t="shared" si="624"/>
        <v/>
      </c>
      <c r="C5609" s="127" t="str">
        <f t="shared" si="625"/>
        <v/>
      </c>
      <c r="E5609" s="159"/>
      <c r="F5609" s="148" t="str">
        <f>IFERROR(VLOOKUP(CONCATENATE(G5609,E5609),LOTES!$A$6:$D$1002,4,0),"")</f>
        <v/>
      </c>
      <c r="H5609" s="136" t="str">
        <f>IFERROR(VLOOKUP(CONCATENATE(G5609,E5609),LOTES!$A$6:$F$1000,6,0),"")</f>
        <v/>
      </c>
      <c r="I5609" s="132" t="str">
        <f t="shared" si="628"/>
        <v/>
      </c>
      <c r="R5609" s="132" t="str">
        <f>IFERROR(VLOOKUP(Q5609,PROVEEDORES!$A$2:$B$100,2,0),"")</f>
        <v/>
      </c>
      <c r="U5609" s="127" t="str">
        <f>IFERROR(VLOOKUP(V5609,TRANSPORTE!$A$4:$B$99,2,0),"")</f>
        <v/>
      </c>
      <c r="Y5609" s="127" t="str">
        <f>IFERROR(VLOOKUP(V5609,TRANSPORTE!$A$4:$C$99,3,0),"")</f>
        <v/>
      </c>
      <c r="Z5609" s="127" t="str">
        <f>IFERROR(VLOOKUP(V5609,TRANSPORTE!$A$4:$D$99,4,0),"")</f>
        <v/>
      </c>
      <c r="AA5609" s="127" t="str">
        <f>IFERROR(VLOOKUP(V5609,TRANSPORTE!$A$4:$E$99,5,0),"")</f>
        <v/>
      </c>
      <c r="AB5609" s="127" t="str">
        <f t="shared" si="630"/>
        <v/>
      </c>
      <c r="AC5609" s="127" t="str">
        <f t="shared" si="629"/>
        <v/>
      </c>
      <c r="AE5609" s="132" t="str">
        <f t="shared" si="627"/>
        <v/>
      </c>
      <c r="AH5609" s="127" t="str">
        <f t="shared" si="626"/>
        <v/>
      </c>
    </row>
    <row r="5610" spans="2:34" x14ac:dyDescent="0.3">
      <c r="B5610" s="127" t="str">
        <f t="shared" si="624"/>
        <v/>
      </c>
      <c r="C5610" s="127" t="str">
        <f t="shared" si="625"/>
        <v/>
      </c>
      <c r="E5610" s="159"/>
      <c r="F5610" s="148" t="str">
        <f>IFERROR(VLOOKUP(CONCATENATE(G5610,E5610),LOTES!$A$6:$D$1002,4,0),"")</f>
        <v/>
      </c>
      <c r="H5610" s="136" t="str">
        <f>IFERROR(VLOOKUP(CONCATENATE(G5610,E5610),LOTES!$A$6:$F$1000,6,0),"")</f>
        <v/>
      </c>
      <c r="I5610" s="132" t="str">
        <f t="shared" si="628"/>
        <v/>
      </c>
      <c r="R5610" s="132" t="str">
        <f>IFERROR(VLOOKUP(Q5610,PROVEEDORES!$A$2:$B$100,2,0),"")</f>
        <v/>
      </c>
      <c r="U5610" s="127" t="str">
        <f>IFERROR(VLOOKUP(V5610,TRANSPORTE!$A$4:$B$99,2,0),"")</f>
        <v/>
      </c>
      <c r="Y5610" s="127" t="str">
        <f>IFERROR(VLOOKUP(V5610,TRANSPORTE!$A$4:$C$99,3,0),"")</f>
        <v/>
      </c>
      <c r="Z5610" s="127" t="str">
        <f>IFERROR(VLOOKUP(V5610,TRANSPORTE!$A$4:$D$99,4,0),"")</f>
        <v/>
      </c>
      <c r="AA5610" s="127" t="str">
        <f>IFERROR(VLOOKUP(V5610,TRANSPORTE!$A$4:$E$99,5,0),"")</f>
        <v/>
      </c>
      <c r="AB5610" s="127" t="str">
        <f t="shared" si="630"/>
        <v/>
      </c>
      <c r="AC5610" s="127" t="str">
        <f t="shared" si="629"/>
        <v/>
      </c>
      <c r="AE5610" s="132" t="str">
        <f t="shared" si="627"/>
        <v/>
      </c>
      <c r="AH5610" s="127" t="str">
        <f t="shared" si="626"/>
        <v/>
      </c>
    </row>
    <row r="5611" spans="2:34" x14ac:dyDescent="0.3">
      <c r="B5611" s="127" t="str">
        <f t="shared" si="624"/>
        <v/>
      </c>
      <c r="C5611" s="127" t="str">
        <f t="shared" si="625"/>
        <v/>
      </c>
      <c r="E5611" s="159"/>
      <c r="F5611" s="148" t="str">
        <f>IFERROR(VLOOKUP(CONCATENATE(G5611,E5611),LOTES!$A$6:$D$1002,4,0),"")</f>
        <v/>
      </c>
      <c r="H5611" s="136" t="str">
        <f>IFERROR(VLOOKUP(CONCATENATE(G5611,E5611),LOTES!$A$6:$F$1000,6,0),"")</f>
        <v/>
      </c>
      <c r="I5611" s="132" t="str">
        <f t="shared" si="628"/>
        <v/>
      </c>
      <c r="R5611" s="132" t="str">
        <f>IFERROR(VLOOKUP(Q5611,PROVEEDORES!$A$2:$B$100,2,0),"")</f>
        <v/>
      </c>
      <c r="U5611" s="127" t="str">
        <f>IFERROR(VLOOKUP(V5611,TRANSPORTE!$A$4:$B$99,2,0),"")</f>
        <v/>
      </c>
      <c r="Y5611" s="127" t="str">
        <f>IFERROR(VLOOKUP(V5611,TRANSPORTE!$A$4:$C$99,3,0),"")</f>
        <v/>
      </c>
      <c r="Z5611" s="127" t="str">
        <f>IFERROR(VLOOKUP(V5611,TRANSPORTE!$A$4:$D$99,4,0),"")</f>
        <v/>
      </c>
      <c r="AA5611" s="127" t="str">
        <f>IFERROR(VLOOKUP(V5611,TRANSPORTE!$A$4:$E$99,5,0),"")</f>
        <v/>
      </c>
      <c r="AB5611" s="127" t="str">
        <f t="shared" si="630"/>
        <v/>
      </c>
      <c r="AC5611" s="127" t="str">
        <f t="shared" si="629"/>
        <v/>
      </c>
      <c r="AE5611" s="132" t="str">
        <f t="shared" si="627"/>
        <v/>
      </c>
      <c r="AH5611" s="127" t="str">
        <f t="shared" si="626"/>
        <v/>
      </c>
    </row>
    <row r="5612" spans="2:34" x14ac:dyDescent="0.3">
      <c r="B5612" s="127" t="str">
        <f t="shared" si="624"/>
        <v/>
      </c>
      <c r="C5612" s="127" t="str">
        <f t="shared" si="625"/>
        <v/>
      </c>
      <c r="E5612" s="159"/>
      <c r="F5612" s="148" t="str">
        <f>IFERROR(VLOOKUP(CONCATENATE(G5612,E5612),LOTES!$A$6:$D$1002,4,0),"")</f>
        <v/>
      </c>
      <c r="H5612" s="136" t="str">
        <f>IFERROR(VLOOKUP(CONCATENATE(G5612,E5612),LOTES!$A$6:$F$1000,6,0),"")</f>
        <v/>
      </c>
      <c r="I5612" s="132" t="str">
        <f t="shared" si="628"/>
        <v/>
      </c>
      <c r="R5612" s="132" t="str">
        <f>IFERROR(VLOOKUP(Q5612,PROVEEDORES!$A$2:$B$100,2,0),"")</f>
        <v/>
      </c>
      <c r="U5612" s="127" t="str">
        <f>IFERROR(VLOOKUP(V5612,TRANSPORTE!$A$4:$B$99,2,0),"")</f>
        <v/>
      </c>
      <c r="Y5612" s="127" t="str">
        <f>IFERROR(VLOOKUP(V5612,TRANSPORTE!$A$4:$C$99,3,0),"")</f>
        <v/>
      </c>
      <c r="Z5612" s="127" t="str">
        <f>IFERROR(VLOOKUP(V5612,TRANSPORTE!$A$4:$D$99,4,0),"")</f>
        <v/>
      </c>
      <c r="AA5612" s="127" t="str">
        <f>IFERROR(VLOOKUP(V5612,TRANSPORTE!$A$4:$E$99,5,0),"")</f>
        <v/>
      </c>
      <c r="AB5612" s="127" t="str">
        <f t="shared" si="630"/>
        <v/>
      </c>
      <c r="AC5612" s="127" t="str">
        <f t="shared" si="629"/>
        <v/>
      </c>
      <c r="AE5612" s="132" t="str">
        <f t="shared" si="627"/>
        <v/>
      </c>
      <c r="AH5612" s="127" t="str">
        <f t="shared" si="626"/>
        <v/>
      </c>
    </row>
    <row r="5613" spans="2:34" x14ac:dyDescent="0.3">
      <c r="B5613" s="127" t="str">
        <f t="shared" si="624"/>
        <v/>
      </c>
      <c r="C5613" s="127" t="str">
        <f t="shared" si="625"/>
        <v/>
      </c>
      <c r="E5613" s="159"/>
      <c r="F5613" s="148" t="str">
        <f>IFERROR(VLOOKUP(CONCATENATE(G5613,E5613),LOTES!$A$6:$D$1002,4,0),"")</f>
        <v/>
      </c>
      <c r="H5613" s="136" t="str">
        <f>IFERROR(VLOOKUP(CONCATENATE(G5613,E5613),LOTES!$A$6:$F$1000,6,0),"")</f>
        <v/>
      </c>
      <c r="I5613" s="132" t="str">
        <f t="shared" si="628"/>
        <v/>
      </c>
      <c r="R5613" s="132" t="str">
        <f>IFERROR(VLOOKUP(Q5613,PROVEEDORES!$A$2:$B$100,2,0),"")</f>
        <v/>
      </c>
      <c r="U5613" s="127" t="str">
        <f>IFERROR(VLOOKUP(V5613,TRANSPORTE!$A$4:$B$99,2,0),"")</f>
        <v/>
      </c>
      <c r="Y5613" s="127" t="str">
        <f>IFERROR(VLOOKUP(V5613,TRANSPORTE!$A$4:$C$99,3,0),"")</f>
        <v/>
      </c>
      <c r="Z5613" s="127" t="str">
        <f>IFERROR(VLOOKUP(V5613,TRANSPORTE!$A$4:$D$99,4,0),"")</f>
        <v/>
      </c>
      <c r="AA5613" s="127" t="str">
        <f>IFERROR(VLOOKUP(V5613,TRANSPORTE!$A$4:$E$99,5,0),"")</f>
        <v/>
      </c>
      <c r="AB5613" s="127" t="str">
        <f t="shared" si="630"/>
        <v/>
      </c>
      <c r="AC5613" s="127" t="str">
        <f t="shared" si="629"/>
        <v/>
      </c>
      <c r="AE5613" s="132" t="str">
        <f t="shared" si="627"/>
        <v/>
      </c>
      <c r="AH5613" s="127" t="str">
        <f t="shared" si="626"/>
        <v/>
      </c>
    </row>
    <row r="5614" spans="2:34" x14ac:dyDescent="0.3">
      <c r="B5614" s="127" t="str">
        <f t="shared" si="624"/>
        <v/>
      </c>
      <c r="C5614" s="127" t="str">
        <f t="shared" si="625"/>
        <v/>
      </c>
      <c r="E5614" s="159"/>
      <c r="F5614" s="148" t="str">
        <f>IFERROR(VLOOKUP(CONCATENATE(G5614,E5614),LOTES!$A$6:$D$1002,4,0),"")</f>
        <v/>
      </c>
      <c r="H5614" s="136" t="str">
        <f>IFERROR(VLOOKUP(CONCATENATE(G5614,E5614),LOTES!$A$6:$F$1000,6,0),"")</f>
        <v/>
      </c>
      <c r="I5614" s="132" t="str">
        <f t="shared" si="628"/>
        <v/>
      </c>
      <c r="R5614" s="132" t="str">
        <f>IFERROR(VLOOKUP(Q5614,PROVEEDORES!$A$2:$B$100,2,0),"")</f>
        <v/>
      </c>
      <c r="U5614" s="127" t="str">
        <f>IFERROR(VLOOKUP(V5614,TRANSPORTE!$A$4:$B$99,2,0),"")</f>
        <v/>
      </c>
      <c r="Y5614" s="127" t="str">
        <f>IFERROR(VLOOKUP(V5614,TRANSPORTE!$A$4:$C$99,3,0),"")</f>
        <v/>
      </c>
      <c r="Z5614" s="127" t="str">
        <f>IFERROR(VLOOKUP(V5614,TRANSPORTE!$A$4:$D$99,4,0),"")</f>
        <v/>
      </c>
      <c r="AA5614" s="127" t="str">
        <f>IFERROR(VLOOKUP(V5614,TRANSPORTE!$A$4:$E$99,5,0),"")</f>
        <v/>
      </c>
      <c r="AB5614" s="127" t="str">
        <f t="shared" si="630"/>
        <v/>
      </c>
      <c r="AC5614" s="127" t="str">
        <f t="shared" si="629"/>
        <v/>
      </c>
      <c r="AE5614" s="132" t="str">
        <f t="shared" si="627"/>
        <v/>
      </c>
      <c r="AH5614" s="127" t="str">
        <f t="shared" si="626"/>
        <v/>
      </c>
    </row>
    <row r="5615" spans="2:34" x14ac:dyDescent="0.3">
      <c r="B5615" s="127" t="str">
        <f t="shared" si="624"/>
        <v/>
      </c>
      <c r="C5615" s="127" t="str">
        <f t="shared" si="625"/>
        <v/>
      </c>
      <c r="E5615" s="159"/>
      <c r="F5615" s="148" t="str">
        <f>IFERROR(VLOOKUP(CONCATENATE(G5615,E5615),LOTES!$A$6:$D$1002,4,0),"")</f>
        <v/>
      </c>
      <c r="H5615" s="136" t="str">
        <f>IFERROR(VLOOKUP(CONCATENATE(G5615,E5615),LOTES!$A$6:$F$1000,6,0),"")</f>
        <v/>
      </c>
      <c r="I5615" s="132" t="str">
        <f t="shared" si="628"/>
        <v/>
      </c>
      <c r="R5615" s="132" t="str">
        <f>IFERROR(VLOOKUP(Q5615,PROVEEDORES!$A$2:$B$100,2,0),"")</f>
        <v/>
      </c>
      <c r="U5615" s="127" t="str">
        <f>IFERROR(VLOOKUP(V5615,TRANSPORTE!$A$4:$B$99,2,0),"")</f>
        <v/>
      </c>
      <c r="Y5615" s="127" t="str">
        <f>IFERROR(VLOOKUP(V5615,TRANSPORTE!$A$4:$C$99,3,0),"")</f>
        <v/>
      </c>
      <c r="Z5615" s="127" t="str">
        <f>IFERROR(VLOOKUP(V5615,TRANSPORTE!$A$4:$D$99,4,0),"")</f>
        <v/>
      </c>
      <c r="AA5615" s="127" t="str">
        <f>IFERROR(VLOOKUP(V5615,TRANSPORTE!$A$4:$E$99,5,0),"")</f>
        <v/>
      </c>
      <c r="AB5615" s="127" t="str">
        <f t="shared" si="630"/>
        <v/>
      </c>
      <c r="AC5615" s="127" t="str">
        <f t="shared" si="629"/>
        <v/>
      </c>
      <c r="AE5615" s="132" t="str">
        <f t="shared" si="627"/>
        <v/>
      </c>
      <c r="AH5615" s="127" t="str">
        <f t="shared" si="626"/>
        <v/>
      </c>
    </row>
    <row r="5616" spans="2:34" x14ac:dyDescent="0.3">
      <c r="B5616" s="127" t="str">
        <f t="shared" si="624"/>
        <v/>
      </c>
      <c r="C5616" s="127" t="str">
        <f t="shared" si="625"/>
        <v/>
      </c>
      <c r="E5616" s="159"/>
      <c r="F5616" s="148" t="str">
        <f>IFERROR(VLOOKUP(CONCATENATE(G5616,E5616),LOTES!$A$6:$D$1002,4,0),"")</f>
        <v/>
      </c>
      <c r="H5616" s="136" t="str">
        <f>IFERROR(VLOOKUP(CONCATENATE(G5616,E5616),LOTES!$A$6:$F$1000,6,0),"")</f>
        <v/>
      </c>
      <c r="I5616" s="132" t="str">
        <f t="shared" si="628"/>
        <v/>
      </c>
      <c r="R5616" s="132" t="str">
        <f>IFERROR(VLOOKUP(Q5616,PROVEEDORES!$A$2:$B$100,2,0),"")</f>
        <v/>
      </c>
      <c r="U5616" s="127" t="str">
        <f>IFERROR(VLOOKUP(V5616,TRANSPORTE!$A$4:$B$99,2,0),"")</f>
        <v/>
      </c>
      <c r="Y5616" s="127" t="str">
        <f>IFERROR(VLOOKUP(V5616,TRANSPORTE!$A$4:$C$99,3,0),"")</f>
        <v/>
      </c>
      <c r="Z5616" s="127" t="str">
        <f>IFERROR(VLOOKUP(V5616,TRANSPORTE!$A$4:$D$99,4,0),"")</f>
        <v/>
      </c>
      <c r="AA5616" s="127" t="str">
        <f>IFERROR(VLOOKUP(V5616,TRANSPORTE!$A$4:$E$99,5,0),"")</f>
        <v/>
      </c>
      <c r="AB5616" s="127" t="str">
        <f t="shared" si="630"/>
        <v/>
      </c>
      <c r="AC5616" s="127" t="str">
        <f t="shared" si="629"/>
        <v/>
      </c>
      <c r="AE5616" s="132" t="str">
        <f t="shared" si="627"/>
        <v/>
      </c>
      <c r="AH5616" s="127" t="str">
        <f t="shared" si="626"/>
        <v/>
      </c>
    </row>
    <row r="5617" spans="2:34" x14ac:dyDescent="0.3">
      <c r="B5617" s="127" t="str">
        <f t="shared" si="624"/>
        <v/>
      </c>
      <c r="C5617" s="127" t="str">
        <f t="shared" si="625"/>
        <v/>
      </c>
      <c r="E5617" s="159"/>
      <c r="F5617" s="148" t="str">
        <f>IFERROR(VLOOKUP(CONCATENATE(G5617,E5617),LOTES!$A$6:$D$1002,4,0),"")</f>
        <v/>
      </c>
      <c r="H5617" s="136" t="str">
        <f>IFERROR(VLOOKUP(CONCATENATE(G5617,E5617),LOTES!$A$6:$F$1000,6,0),"")</f>
        <v/>
      </c>
      <c r="I5617" s="132" t="str">
        <f t="shared" si="628"/>
        <v/>
      </c>
      <c r="R5617" s="132" t="str">
        <f>IFERROR(VLOOKUP(Q5617,PROVEEDORES!$A$2:$B$100,2,0),"")</f>
        <v/>
      </c>
      <c r="U5617" s="127" t="str">
        <f>IFERROR(VLOOKUP(V5617,TRANSPORTE!$A$4:$B$99,2,0),"")</f>
        <v/>
      </c>
      <c r="Y5617" s="127" t="str">
        <f>IFERROR(VLOOKUP(V5617,TRANSPORTE!$A$4:$C$99,3,0),"")</f>
        <v/>
      </c>
      <c r="Z5617" s="127" t="str">
        <f>IFERROR(VLOOKUP(V5617,TRANSPORTE!$A$4:$D$99,4,0),"")</f>
        <v/>
      </c>
      <c r="AA5617" s="127" t="str">
        <f>IFERROR(VLOOKUP(V5617,TRANSPORTE!$A$4:$E$99,5,0),"")</f>
        <v/>
      </c>
      <c r="AB5617" s="127" t="str">
        <f t="shared" si="630"/>
        <v/>
      </c>
      <c r="AC5617" s="127" t="str">
        <f t="shared" si="629"/>
        <v/>
      </c>
      <c r="AE5617" s="132" t="str">
        <f t="shared" si="627"/>
        <v/>
      </c>
      <c r="AH5617" s="127" t="str">
        <f t="shared" si="626"/>
        <v/>
      </c>
    </row>
    <row r="5618" spans="2:34" x14ac:dyDescent="0.3">
      <c r="B5618" s="127" t="str">
        <f t="shared" si="624"/>
        <v/>
      </c>
      <c r="C5618" s="127" t="str">
        <f t="shared" si="625"/>
        <v/>
      </c>
      <c r="E5618" s="159"/>
      <c r="F5618" s="148" t="str">
        <f>IFERROR(VLOOKUP(CONCATENATE(G5618,E5618),LOTES!$A$6:$D$1002,4,0),"")</f>
        <v/>
      </c>
      <c r="H5618" s="136" t="str">
        <f>IFERROR(VLOOKUP(CONCATENATE(G5618,E5618),LOTES!$A$6:$F$1000,6,0),"")</f>
        <v/>
      </c>
      <c r="I5618" s="132" t="str">
        <f t="shared" si="628"/>
        <v/>
      </c>
      <c r="R5618" s="132" t="str">
        <f>IFERROR(VLOOKUP(Q5618,PROVEEDORES!$A$2:$B$100,2,0),"")</f>
        <v/>
      </c>
      <c r="U5618" s="127" t="str">
        <f>IFERROR(VLOOKUP(V5618,TRANSPORTE!$A$4:$B$99,2,0),"")</f>
        <v/>
      </c>
      <c r="Y5618" s="127" t="str">
        <f>IFERROR(VLOOKUP(V5618,TRANSPORTE!$A$4:$C$99,3,0),"")</f>
        <v/>
      </c>
      <c r="Z5618" s="127" t="str">
        <f>IFERROR(VLOOKUP(V5618,TRANSPORTE!$A$4:$D$99,4,0),"")</f>
        <v/>
      </c>
      <c r="AA5618" s="127" t="str">
        <f>IFERROR(VLOOKUP(V5618,TRANSPORTE!$A$4:$E$99,5,0),"")</f>
        <v/>
      </c>
      <c r="AB5618" s="127" t="str">
        <f t="shared" si="630"/>
        <v/>
      </c>
      <c r="AC5618" s="127" t="str">
        <f t="shared" si="629"/>
        <v/>
      </c>
      <c r="AE5618" s="132" t="str">
        <f t="shared" si="627"/>
        <v/>
      </c>
      <c r="AH5618" s="127" t="str">
        <f t="shared" si="626"/>
        <v/>
      </c>
    </row>
    <row r="5619" spans="2:34" x14ac:dyDescent="0.3">
      <c r="B5619" s="127" t="str">
        <f t="shared" si="624"/>
        <v/>
      </c>
      <c r="C5619" s="127" t="str">
        <f t="shared" si="625"/>
        <v/>
      </c>
      <c r="E5619" s="159"/>
      <c r="F5619" s="148" t="str">
        <f>IFERROR(VLOOKUP(CONCATENATE(G5619,E5619),LOTES!$A$6:$D$1002,4,0),"")</f>
        <v/>
      </c>
      <c r="H5619" s="136" t="str">
        <f>IFERROR(VLOOKUP(CONCATENATE(G5619,E5619),LOTES!$A$6:$F$1000,6,0),"")</f>
        <v/>
      </c>
      <c r="I5619" s="132" t="str">
        <f t="shared" si="628"/>
        <v/>
      </c>
      <c r="R5619" s="132" t="str">
        <f>IFERROR(VLOOKUP(Q5619,PROVEEDORES!$A$2:$B$100,2,0),"")</f>
        <v/>
      </c>
      <c r="U5619" s="127" t="str">
        <f>IFERROR(VLOOKUP(V5619,TRANSPORTE!$A$4:$B$99,2,0),"")</f>
        <v/>
      </c>
      <c r="Y5619" s="127" t="str">
        <f>IFERROR(VLOOKUP(V5619,TRANSPORTE!$A$4:$C$99,3,0),"")</f>
        <v/>
      </c>
      <c r="Z5619" s="127" t="str">
        <f>IFERROR(VLOOKUP(V5619,TRANSPORTE!$A$4:$D$99,4,0),"")</f>
        <v/>
      </c>
      <c r="AA5619" s="127" t="str">
        <f>IFERROR(VLOOKUP(V5619,TRANSPORTE!$A$4:$E$99,5,0),"")</f>
        <v/>
      </c>
      <c r="AB5619" s="127" t="str">
        <f t="shared" si="630"/>
        <v/>
      </c>
      <c r="AC5619" s="127" t="str">
        <f t="shared" si="629"/>
        <v/>
      </c>
      <c r="AE5619" s="132" t="str">
        <f t="shared" si="627"/>
        <v/>
      </c>
      <c r="AH5619" s="127" t="str">
        <f t="shared" si="626"/>
        <v/>
      </c>
    </row>
    <row r="5620" spans="2:34" x14ac:dyDescent="0.3">
      <c r="B5620" s="127" t="str">
        <f t="shared" si="624"/>
        <v/>
      </c>
      <c r="C5620" s="127" t="str">
        <f t="shared" si="625"/>
        <v/>
      </c>
      <c r="E5620" s="159"/>
      <c r="F5620" s="148" t="str">
        <f>IFERROR(VLOOKUP(CONCATENATE(G5620,E5620),LOTES!$A$6:$D$1002,4,0),"")</f>
        <v/>
      </c>
      <c r="H5620" s="136" t="str">
        <f>IFERROR(VLOOKUP(CONCATENATE(G5620,E5620),LOTES!$A$6:$F$1000,6,0),"")</f>
        <v/>
      </c>
      <c r="I5620" s="132" t="str">
        <f t="shared" si="628"/>
        <v/>
      </c>
      <c r="R5620" s="132" t="str">
        <f>IFERROR(VLOOKUP(Q5620,PROVEEDORES!$A$2:$B$100,2,0),"")</f>
        <v/>
      </c>
      <c r="U5620" s="127" t="str">
        <f>IFERROR(VLOOKUP(V5620,TRANSPORTE!$A$4:$B$99,2,0),"")</f>
        <v/>
      </c>
      <c r="Y5620" s="127" t="str">
        <f>IFERROR(VLOOKUP(V5620,TRANSPORTE!$A$4:$C$99,3,0),"")</f>
        <v/>
      </c>
      <c r="Z5620" s="127" t="str">
        <f>IFERROR(VLOOKUP(V5620,TRANSPORTE!$A$4:$D$99,4,0),"")</f>
        <v/>
      </c>
      <c r="AA5620" s="127" t="str">
        <f>IFERROR(VLOOKUP(V5620,TRANSPORTE!$A$4:$E$99,5,0),"")</f>
        <v/>
      </c>
      <c r="AB5620" s="127" t="str">
        <f t="shared" si="630"/>
        <v/>
      </c>
      <c r="AC5620" s="127" t="str">
        <f t="shared" si="629"/>
        <v/>
      </c>
      <c r="AE5620" s="132" t="str">
        <f t="shared" si="627"/>
        <v/>
      </c>
      <c r="AH5620" s="127" t="str">
        <f t="shared" si="626"/>
        <v/>
      </c>
    </row>
    <row r="5621" spans="2:34" x14ac:dyDescent="0.3">
      <c r="B5621" s="127" t="str">
        <f t="shared" si="624"/>
        <v/>
      </c>
      <c r="C5621" s="127" t="str">
        <f t="shared" si="625"/>
        <v/>
      </c>
      <c r="E5621" s="159"/>
      <c r="F5621" s="148" t="str">
        <f>IFERROR(VLOOKUP(CONCATENATE(G5621,E5621),LOTES!$A$6:$D$1002,4,0),"")</f>
        <v/>
      </c>
      <c r="H5621" s="136" t="str">
        <f>IFERROR(VLOOKUP(CONCATENATE(G5621,E5621),LOTES!$A$6:$F$1000,6,0),"")</f>
        <v/>
      </c>
      <c r="I5621" s="132" t="str">
        <f t="shared" si="628"/>
        <v/>
      </c>
      <c r="R5621" s="132" t="str">
        <f>IFERROR(VLOOKUP(Q5621,PROVEEDORES!$A$2:$B$100,2,0),"")</f>
        <v/>
      </c>
      <c r="U5621" s="127" t="str">
        <f>IFERROR(VLOOKUP(V5621,TRANSPORTE!$A$4:$B$99,2,0),"")</f>
        <v/>
      </c>
      <c r="Y5621" s="127" t="str">
        <f>IFERROR(VLOOKUP(V5621,TRANSPORTE!$A$4:$C$99,3,0),"")</f>
        <v/>
      </c>
      <c r="Z5621" s="127" t="str">
        <f>IFERROR(VLOOKUP(V5621,TRANSPORTE!$A$4:$D$99,4,0),"")</f>
        <v/>
      </c>
      <c r="AA5621" s="127" t="str">
        <f>IFERROR(VLOOKUP(V5621,TRANSPORTE!$A$4:$E$99,5,0),"")</f>
        <v/>
      </c>
      <c r="AB5621" s="127" t="str">
        <f t="shared" si="630"/>
        <v/>
      </c>
      <c r="AC5621" s="127" t="str">
        <f t="shared" si="629"/>
        <v/>
      </c>
      <c r="AE5621" s="132" t="str">
        <f t="shared" si="627"/>
        <v/>
      </c>
      <c r="AH5621" s="127" t="str">
        <f t="shared" si="626"/>
        <v/>
      </c>
    </row>
    <row r="5622" spans="2:34" x14ac:dyDescent="0.3">
      <c r="B5622" s="127" t="str">
        <f t="shared" si="624"/>
        <v/>
      </c>
      <c r="C5622" s="127" t="str">
        <f t="shared" si="625"/>
        <v/>
      </c>
      <c r="E5622" s="159"/>
      <c r="F5622" s="148" t="str">
        <f>IFERROR(VLOOKUP(CONCATENATE(G5622,E5622),LOTES!$A$6:$D$1002,4,0),"")</f>
        <v/>
      </c>
      <c r="H5622" s="136" t="str">
        <f>IFERROR(VLOOKUP(CONCATENATE(G5622,E5622),LOTES!$A$6:$F$1000,6,0),"")</f>
        <v/>
      </c>
      <c r="I5622" s="132" t="str">
        <f t="shared" si="628"/>
        <v/>
      </c>
      <c r="R5622" s="132" t="str">
        <f>IFERROR(VLOOKUP(Q5622,PROVEEDORES!$A$2:$B$100,2,0),"")</f>
        <v/>
      </c>
      <c r="U5622" s="127" t="str">
        <f>IFERROR(VLOOKUP(V5622,TRANSPORTE!$A$4:$B$99,2,0),"")</f>
        <v/>
      </c>
      <c r="Y5622" s="127" t="str">
        <f>IFERROR(VLOOKUP(V5622,TRANSPORTE!$A$4:$C$99,3,0),"")</f>
        <v/>
      </c>
      <c r="Z5622" s="127" t="str">
        <f>IFERROR(VLOOKUP(V5622,TRANSPORTE!$A$4:$D$99,4,0),"")</f>
        <v/>
      </c>
      <c r="AA5622" s="127" t="str">
        <f>IFERROR(VLOOKUP(V5622,TRANSPORTE!$A$4:$E$99,5,0),"")</f>
        <v/>
      </c>
      <c r="AB5622" s="127" t="str">
        <f t="shared" si="630"/>
        <v/>
      </c>
      <c r="AC5622" s="127" t="str">
        <f t="shared" si="629"/>
        <v/>
      </c>
      <c r="AE5622" s="132" t="str">
        <f t="shared" si="627"/>
        <v/>
      </c>
      <c r="AH5622" s="127" t="str">
        <f t="shared" si="626"/>
        <v/>
      </c>
    </row>
    <row r="5623" spans="2:34" x14ac:dyDescent="0.3">
      <c r="B5623" s="127" t="str">
        <f t="shared" si="624"/>
        <v/>
      </c>
      <c r="C5623" s="127" t="str">
        <f t="shared" si="625"/>
        <v/>
      </c>
      <c r="E5623" s="159"/>
      <c r="F5623" s="148" t="str">
        <f>IFERROR(VLOOKUP(CONCATENATE(G5623,E5623),LOTES!$A$6:$D$1002,4,0),"")</f>
        <v/>
      </c>
      <c r="H5623" s="136" t="str">
        <f>IFERROR(VLOOKUP(CONCATENATE(G5623,E5623),LOTES!$A$6:$F$1000,6,0),"")</f>
        <v/>
      </c>
      <c r="I5623" s="132" t="str">
        <f t="shared" si="628"/>
        <v/>
      </c>
      <c r="R5623" s="132" t="str">
        <f>IFERROR(VLOOKUP(Q5623,PROVEEDORES!$A$2:$B$100,2,0),"")</f>
        <v/>
      </c>
      <c r="U5623" s="127" t="str">
        <f>IFERROR(VLOOKUP(V5623,TRANSPORTE!$A$4:$B$99,2,0),"")</f>
        <v/>
      </c>
      <c r="Y5623" s="127" t="str">
        <f>IFERROR(VLOOKUP(V5623,TRANSPORTE!$A$4:$C$99,3,0),"")</f>
        <v/>
      </c>
      <c r="Z5623" s="127" t="str">
        <f>IFERROR(VLOOKUP(V5623,TRANSPORTE!$A$4:$D$99,4,0),"")</f>
        <v/>
      </c>
      <c r="AA5623" s="127" t="str">
        <f>IFERROR(VLOOKUP(V5623,TRANSPORTE!$A$4:$E$99,5,0),"")</f>
        <v/>
      </c>
      <c r="AB5623" s="127" t="str">
        <f t="shared" si="630"/>
        <v/>
      </c>
      <c r="AC5623" s="127" t="str">
        <f t="shared" si="629"/>
        <v/>
      </c>
      <c r="AE5623" s="132" t="str">
        <f t="shared" si="627"/>
        <v/>
      </c>
      <c r="AH5623" s="127" t="str">
        <f t="shared" si="626"/>
        <v/>
      </c>
    </row>
    <row r="5624" spans="2:34" x14ac:dyDescent="0.3">
      <c r="B5624" s="127" t="str">
        <f t="shared" si="624"/>
        <v/>
      </c>
      <c r="C5624" s="127" t="str">
        <f t="shared" si="625"/>
        <v/>
      </c>
      <c r="E5624" s="159"/>
      <c r="F5624" s="148" t="str">
        <f>IFERROR(VLOOKUP(CONCATENATE(G5624,E5624),LOTES!$A$6:$D$1002,4,0),"")</f>
        <v/>
      </c>
      <c r="H5624" s="136" t="str">
        <f>IFERROR(VLOOKUP(CONCATENATE(G5624,E5624),LOTES!$A$6:$F$1000,6,0),"")</f>
        <v/>
      </c>
      <c r="I5624" s="132" t="str">
        <f t="shared" si="628"/>
        <v/>
      </c>
      <c r="R5624" s="132" t="str">
        <f>IFERROR(VLOOKUP(Q5624,PROVEEDORES!$A$2:$B$100,2,0),"")</f>
        <v/>
      </c>
      <c r="U5624" s="127" t="str">
        <f>IFERROR(VLOOKUP(V5624,TRANSPORTE!$A$4:$B$99,2,0),"")</f>
        <v/>
      </c>
      <c r="Y5624" s="127" t="str">
        <f>IFERROR(VLOOKUP(V5624,TRANSPORTE!$A$4:$C$99,3,0),"")</f>
        <v/>
      </c>
      <c r="Z5624" s="127" t="str">
        <f>IFERROR(VLOOKUP(V5624,TRANSPORTE!$A$4:$D$99,4,0),"")</f>
        <v/>
      </c>
      <c r="AA5624" s="127" t="str">
        <f>IFERROR(VLOOKUP(V5624,TRANSPORTE!$A$4:$E$99,5,0),"")</f>
        <v/>
      </c>
      <c r="AB5624" s="127" t="str">
        <f t="shared" si="630"/>
        <v/>
      </c>
      <c r="AC5624" s="127" t="str">
        <f t="shared" si="629"/>
        <v/>
      </c>
      <c r="AE5624" s="132" t="str">
        <f t="shared" si="627"/>
        <v/>
      </c>
      <c r="AH5624" s="127" t="str">
        <f t="shared" si="626"/>
        <v/>
      </c>
    </row>
    <row r="5625" spans="2:34" x14ac:dyDescent="0.3">
      <c r="B5625" s="127" t="str">
        <f t="shared" si="624"/>
        <v/>
      </c>
      <c r="C5625" s="127" t="str">
        <f t="shared" si="625"/>
        <v/>
      </c>
      <c r="E5625" s="159"/>
      <c r="F5625" s="148" t="str">
        <f>IFERROR(VLOOKUP(CONCATENATE(G5625,E5625),LOTES!$A$6:$D$1002,4,0),"")</f>
        <v/>
      </c>
      <c r="H5625" s="136" t="str">
        <f>IFERROR(VLOOKUP(CONCATENATE(G5625,E5625),LOTES!$A$6:$F$1000,6,0),"")</f>
        <v/>
      </c>
      <c r="I5625" s="132" t="str">
        <f t="shared" si="628"/>
        <v/>
      </c>
      <c r="R5625" s="132" t="str">
        <f>IFERROR(VLOOKUP(Q5625,PROVEEDORES!$A$2:$B$100,2,0),"")</f>
        <v/>
      </c>
      <c r="U5625" s="127" t="str">
        <f>IFERROR(VLOOKUP(V5625,TRANSPORTE!$A$4:$B$99,2,0),"")</f>
        <v/>
      </c>
      <c r="Y5625" s="127" t="str">
        <f>IFERROR(VLOOKUP(V5625,TRANSPORTE!$A$4:$C$99,3,0),"")</f>
        <v/>
      </c>
      <c r="Z5625" s="127" t="str">
        <f>IFERROR(VLOOKUP(V5625,TRANSPORTE!$A$4:$D$99,4,0),"")</f>
        <v/>
      </c>
      <c r="AA5625" s="127" t="str">
        <f>IFERROR(VLOOKUP(V5625,TRANSPORTE!$A$4:$E$99,5,0),"")</f>
        <v/>
      </c>
      <c r="AB5625" s="127" t="str">
        <f t="shared" si="630"/>
        <v/>
      </c>
      <c r="AC5625" s="127" t="str">
        <f t="shared" si="629"/>
        <v/>
      </c>
      <c r="AE5625" s="132" t="str">
        <f t="shared" si="627"/>
        <v/>
      </c>
      <c r="AH5625" s="127" t="str">
        <f t="shared" si="626"/>
        <v/>
      </c>
    </row>
    <row r="5626" spans="2:34" x14ac:dyDescent="0.3">
      <c r="B5626" s="127" t="str">
        <f t="shared" si="624"/>
        <v/>
      </c>
      <c r="C5626" s="127" t="str">
        <f t="shared" si="625"/>
        <v/>
      </c>
      <c r="E5626" s="159"/>
      <c r="F5626" s="148" t="str">
        <f>IFERROR(VLOOKUP(CONCATENATE(G5626,E5626),LOTES!$A$6:$D$1002,4,0),"")</f>
        <v/>
      </c>
      <c r="H5626" s="136" t="str">
        <f>IFERROR(VLOOKUP(CONCATENATE(G5626,E5626),LOTES!$A$6:$F$1000,6,0),"")</f>
        <v/>
      </c>
      <c r="I5626" s="132" t="str">
        <f t="shared" si="628"/>
        <v/>
      </c>
      <c r="R5626" s="132" t="str">
        <f>IFERROR(VLOOKUP(Q5626,PROVEEDORES!$A$2:$B$100,2,0),"")</f>
        <v/>
      </c>
      <c r="U5626" s="127" t="str">
        <f>IFERROR(VLOOKUP(V5626,TRANSPORTE!$A$4:$B$99,2,0),"")</f>
        <v/>
      </c>
      <c r="Y5626" s="127" t="str">
        <f>IFERROR(VLOOKUP(V5626,TRANSPORTE!$A$4:$C$99,3,0),"")</f>
        <v/>
      </c>
      <c r="Z5626" s="127" t="str">
        <f>IFERROR(VLOOKUP(V5626,TRANSPORTE!$A$4:$D$99,4,0),"")</f>
        <v/>
      </c>
      <c r="AA5626" s="127" t="str">
        <f>IFERROR(VLOOKUP(V5626,TRANSPORTE!$A$4:$E$99,5,0),"")</f>
        <v/>
      </c>
      <c r="AB5626" s="127" t="str">
        <f t="shared" si="630"/>
        <v/>
      </c>
      <c r="AC5626" s="127" t="str">
        <f t="shared" si="629"/>
        <v/>
      </c>
      <c r="AE5626" s="132" t="str">
        <f t="shared" si="627"/>
        <v/>
      </c>
      <c r="AH5626" s="127" t="str">
        <f t="shared" si="626"/>
        <v/>
      </c>
    </row>
    <row r="5627" spans="2:34" x14ac:dyDescent="0.3">
      <c r="B5627" s="127" t="str">
        <f t="shared" si="624"/>
        <v/>
      </c>
      <c r="C5627" s="127" t="str">
        <f t="shared" si="625"/>
        <v/>
      </c>
      <c r="E5627" s="159"/>
      <c r="F5627" s="148" t="str">
        <f>IFERROR(VLOOKUP(CONCATENATE(G5627,E5627),LOTES!$A$6:$D$1002,4,0),"")</f>
        <v/>
      </c>
      <c r="H5627" s="136" t="str">
        <f>IFERROR(VLOOKUP(CONCATENATE(G5627,E5627),LOTES!$A$6:$F$1000,6,0),"")</f>
        <v/>
      </c>
      <c r="I5627" s="132" t="str">
        <f t="shared" si="628"/>
        <v/>
      </c>
      <c r="R5627" s="132" t="str">
        <f>IFERROR(VLOOKUP(Q5627,PROVEEDORES!$A$2:$B$100,2,0),"")</f>
        <v/>
      </c>
      <c r="U5627" s="127" t="str">
        <f>IFERROR(VLOOKUP(V5627,TRANSPORTE!$A$4:$B$99,2,0),"")</f>
        <v/>
      </c>
      <c r="Y5627" s="127" t="str">
        <f>IFERROR(VLOOKUP(V5627,TRANSPORTE!$A$4:$C$99,3,0),"")</f>
        <v/>
      </c>
      <c r="Z5627" s="127" t="str">
        <f>IFERROR(VLOOKUP(V5627,TRANSPORTE!$A$4:$D$99,4,0),"")</f>
        <v/>
      </c>
      <c r="AA5627" s="127" t="str">
        <f>IFERROR(VLOOKUP(V5627,TRANSPORTE!$A$4:$E$99,5,0),"")</f>
        <v/>
      </c>
      <c r="AB5627" s="127" t="str">
        <f t="shared" si="630"/>
        <v/>
      </c>
      <c r="AC5627" s="127" t="str">
        <f t="shared" si="629"/>
        <v/>
      </c>
      <c r="AE5627" s="132" t="str">
        <f t="shared" si="627"/>
        <v/>
      </c>
      <c r="AH5627" s="127" t="str">
        <f t="shared" si="626"/>
        <v/>
      </c>
    </row>
    <row r="5628" spans="2:34" x14ac:dyDescent="0.3">
      <c r="B5628" s="127" t="str">
        <f t="shared" si="624"/>
        <v/>
      </c>
      <c r="C5628" s="127" t="str">
        <f t="shared" si="625"/>
        <v/>
      </c>
      <c r="E5628" s="159"/>
      <c r="F5628" s="148" t="str">
        <f>IFERROR(VLOOKUP(CONCATENATE(G5628,E5628),LOTES!$A$6:$D$1002,4,0),"")</f>
        <v/>
      </c>
      <c r="H5628" s="136" t="str">
        <f>IFERROR(VLOOKUP(CONCATENATE(G5628,E5628),LOTES!$A$6:$F$1000,6,0),"")</f>
        <v/>
      </c>
      <c r="I5628" s="132" t="str">
        <f t="shared" si="628"/>
        <v/>
      </c>
      <c r="R5628" s="132" t="str">
        <f>IFERROR(VLOOKUP(Q5628,PROVEEDORES!$A$2:$B$100,2,0),"")</f>
        <v/>
      </c>
      <c r="U5628" s="127" t="str">
        <f>IFERROR(VLOOKUP(V5628,TRANSPORTE!$A$4:$B$99,2,0),"")</f>
        <v/>
      </c>
      <c r="Y5628" s="127" t="str">
        <f>IFERROR(VLOOKUP(V5628,TRANSPORTE!$A$4:$C$99,3,0),"")</f>
        <v/>
      </c>
      <c r="Z5628" s="127" t="str">
        <f>IFERROR(VLOOKUP(V5628,TRANSPORTE!$A$4:$D$99,4,0),"")</f>
        <v/>
      </c>
      <c r="AA5628" s="127" t="str">
        <f>IFERROR(VLOOKUP(V5628,TRANSPORTE!$A$4:$E$99,5,0),"")</f>
        <v/>
      </c>
      <c r="AB5628" s="127" t="str">
        <f t="shared" si="630"/>
        <v/>
      </c>
      <c r="AC5628" s="127" t="str">
        <f t="shared" si="629"/>
        <v/>
      </c>
      <c r="AE5628" s="132" t="str">
        <f t="shared" si="627"/>
        <v/>
      </c>
      <c r="AH5628" s="127" t="str">
        <f t="shared" si="626"/>
        <v/>
      </c>
    </row>
    <row r="5629" spans="2:34" x14ac:dyDescent="0.3">
      <c r="B5629" s="127" t="str">
        <f t="shared" si="624"/>
        <v/>
      </c>
      <c r="C5629" s="127" t="str">
        <f t="shared" si="625"/>
        <v/>
      </c>
      <c r="E5629" s="159"/>
      <c r="F5629" s="148" t="str">
        <f>IFERROR(VLOOKUP(CONCATENATE(G5629,E5629),LOTES!$A$6:$D$1002,4,0),"")</f>
        <v/>
      </c>
      <c r="H5629" s="136" t="str">
        <f>IFERROR(VLOOKUP(CONCATENATE(G5629,E5629),LOTES!$A$6:$F$1000,6,0),"")</f>
        <v/>
      </c>
      <c r="I5629" s="132" t="str">
        <f t="shared" si="628"/>
        <v/>
      </c>
      <c r="R5629" s="132" t="str">
        <f>IFERROR(VLOOKUP(Q5629,PROVEEDORES!$A$2:$B$100,2,0),"")</f>
        <v/>
      </c>
      <c r="U5629" s="127" t="str">
        <f>IFERROR(VLOOKUP(V5629,TRANSPORTE!$A$4:$B$99,2,0),"")</f>
        <v/>
      </c>
      <c r="Y5629" s="127" t="str">
        <f>IFERROR(VLOOKUP(V5629,TRANSPORTE!$A$4:$C$99,3,0),"")</f>
        <v/>
      </c>
      <c r="Z5629" s="127" t="str">
        <f>IFERROR(VLOOKUP(V5629,TRANSPORTE!$A$4:$D$99,4,0),"")</f>
        <v/>
      </c>
      <c r="AA5629" s="127" t="str">
        <f>IFERROR(VLOOKUP(V5629,TRANSPORTE!$A$4:$E$99,5,0),"")</f>
        <v/>
      </c>
      <c r="AB5629" s="127" t="str">
        <f t="shared" si="630"/>
        <v/>
      </c>
      <c r="AC5629" s="127" t="str">
        <f t="shared" si="629"/>
        <v/>
      </c>
      <c r="AE5629" s="132" t="str">
        <f t="shared" si="627"/>
        <v/>
      </c>
      <c r="AH5629" s="127" t="str">
        <f t="shared" si="626"/>
        <v/>
      </c>
    </row>
    <row r="5630" spans="2:34" x14ac:dyDescent="0.3">
      <c r="B5630" s="127" t="str">
        <f t="shared" si="624"/>
        <v/>
      </c>
      <c r="C5630" s="127" t="str">
        <f t="shared" si="625"/>
        <v/>
      </c>
      <c r="E5630" s="159"/>
      <c r="F5630" s="148" t="str">
        <f>IFERROR(VLOOKUP(CONCATENATE(G5630,E5630),LOTES!$A$6:$D$1002,4,0),"")</f>
        <v/>
      </c>
      <c r="H5630" s="136" t="str">
        <f>IFERROR(VLOOKUP(CONCATENATE(G5630,E5630),LOTES!$A$6:$F$1000,6,0),"")</f>
        <v/>
      </c>
      <c r="I5630" s="132" t="str">
        <f t="shared" si="628"/>
        <v/>
      </c>
      <c r="R5630" s="132" t="str">
        <f>IFERROR(VLOOKUP(Q5630,PROVEEDORES!$A$2:$B$100,2,0),"")</f>
        <v/>
      </c>
      <c r="U5630" s="127" t="str">
        <f>IFERROR(VLOOKUP(V5630,TRANSPORTE!$A$4:$B$99,2,0),"")</f>
        <v/>
      </c>
      <c r="Y5630" s="127" t="str">
        <f>IFERROR(VLOOKUP(V5630,TRANSPORTE!$A$4:$C$99,3,0),"")</f>
        <v/>
      </c>
      <c r="Z5630" s="127" t="str">
        <f>IFERROR(VLOOKUP(V5630,TRANSPORTE!$A$4:$D$99,4,0),"")</f>
        <v/>
      </c>
      <c r="AA5630" s="127" t="str">
        <f>IFERROR(VLOOKUP(V5630,TRANSPORTE!$A$4:$E$99,5,0),"")</f>
        <v/>
      </c>
      <c r="AB5630" s="127" t="str">
        <f t="shared" si="630"/>
        <v/>
      </c>
      <c r="AC5630" s="127" t="str">
        <f t="shared" si="629"/>
        <v/>
      </c>
      <c r="AE5630" s="132" t="str">
        <f t="shared" si="627"/>
        <v/>
      </c>
      <c r="AH5630" s="127" t="str">
        <f t="shared" si="626"/>
        <v/>
      </c>
    </row>
    <row r="5631" spans="2:34" x14ac:dyDescent="0.3">
      <c r="B5631" s="127" t="str">
        <f t="shared" ref="B5631:B5694" si="631">CONCATENATE(A5631,AB5631)</f>
        <v/>
      </c>
      <c r="C5631" s="127" t="str">
        <f t="shared" ref="C5631:C5694" si="632">CONCATENATE(N5631,I5631)</f>
        <v/>
      </c>
      <c r="E5631" s="159"/>
      <c r="F5631" s="148" t="str">
        <f>IFERROR(VLOOKUP(CONCATENATE(G5631,E5631),LOTES!$A$6:$D$1002,4,0),"")</f>
        <v/>
      </c>
      <c r="H5631" s="136" t="str">
        <f>IFERROR(VLOOKUP(CONCATENATE(G5631,E5631),LOTES!$A$6:$F$1000,6,0),"")</f>
        <v/>
      </c>
      <c r="I5631" s="132" t="str">
        <f t="shared" si="628"/>
        <v/>
      </c>
      <c r="R5631" s="132" t="str">
        <f>IFERROR(VLOOKUP(Q5631,PROVEEDORES!$A$2:$B$100,2,0),"")</f>
        <v/>
      </c>
      <c r="U5631" s="127" t="str">
        <f>IFERROR(VLOOKUP(V5631,TRANSPORTE!$A$4:$B$99,2,0),"")</f>
        <v/>
      </c>
      <c r="Y5631" s="127" t="str">
        <f>IFERROR(VLOOKUP(V5631,TRANSPORTE!$A$4:$C$99,3,0),"")</f>
        <v/>
      </c>
      <c r="Z5631" s="127" t="str">
        <f>IFERROR(VLOOKUP(V5631,TRANSPORTE!$A$4:$D$99,4,0),"")</f>
        <v/>
      </c>
      <c r="AA5631" s="127" t="str">
        <f>IFERROR(VLOOKUP(V5631,TRANSPORTE!$A$4:$E$99,5,0),"")</f>
        <v/>
      </c>
      <c r="AB5631" s="127" t="str">
        <f t="shared" si="630"/>
        <v/>
      </c>
      <c r="AC5631" s="127" t="str">
        <f t="shared" si="629"/>
        <v/>
      </c>
      <c r="AE5631" s="132" t="str">
        <f t="shared" si="627"/>
        <v/>
      </c>
      <c r="AH5631" s="127" t="str">
        <f t="shared" ref="AH5631:AH5694" si="633">CONCATENATE(N5631,F5631)</f>
        <v/>
      </c>
    </row>
    <row r="5632" spans="2:34" x14ac:dyDescent="0.3">
      <c r="B5632" s="127" t="str">
        <f t="shared" si="631"/>
        <v/>
      </c>
      <c r="C5632" s="127" t="str">
        <f t="shared" si="632"/>
        <v/>
      </c>
      <c r="E5632" s="159"/>
      <c r="F5632" s="148" t="str">
        <f>IFERROR(VLOOKUP(CONCATENATE(G5632,E5632),LOTES!$A$6:$D$1002,4,0),"")</f>
        <v/>
      </c>
      <c r="H5632" s="136" t="str">
        <f>IFERROR(VLOOKUP(CONCATENATE(G5632,E5632),LOTES!$A$6:$F$1000,6,0),"")</f>
        <v/>
      </c>
      <c r="I5632" s="132" t="str">
        <f t="shared" si="628"/>
        <v/>
      </c>
      <c r="R5632" s="132" t="str">
        <f>IFERROR(VLOOKUP(Q5632,PROVEEDORES!$A$2:$B$100,2,0),"")</f>
        <v/>
      </c>
      <c r="U5632" s="127" t="str">
        <f>IFERROR(VLOOKUP(V5632,TRANSPORTE!$A$4:$B$99,2,0),"")</f>
        <v/>
      </c>
      <c r="Y5632" s="127" t="str">
        <f>IFERROR(VLOOKUP(V5632,TRANSPORTE!$A$4:$C$99,3,0),"")</f>
        <v/>
      </c>
      <c r="Z5632" s="127" t="str">
        <f>IFERROR(VLOOKUP(V5632,TRANSPORTE!$A$4:$D$99,4,0),"")</f>
        <v/>
      </c>
      <c r="AA5632" s="127" t="str">
        <f>IFERROR(VLOOKUP(V5632,TRANSPORTE!$A$4:$E$99,5,0),"")</f>
        <v/>
      </c>
      <c r="AB5632" s="127" t="str">
        <f t="shared" si="630"/>
        <v/>
      </c>
      <c r="AC5632" s="127" t="str">
        <f t="shared" si="629"/>
        <v/>
      </c>
      <c r="AE5632" s="132" t="str">
        <f t="shared" si="627"/>
        <v/>
      </c>
      <c r="AH5632" s="127" t="str">
        <f t="shared" si="633"/>
        <v/>
      </c>
    </row>
    <row r="5633" spans="2:34" x14ac:dyDescent="0.3">
      <c r="B5633" s="127" t="str">
        <f t="shared" si="631"/>
        <v/>
      </c>
      <c r="C5633" s="127" t="str">
        <f t="shared" si="632"/>
        <v/>
      </c>
      <c r="E5633" s="159"/>
      <c r="F5633" s="148" t="str">
        <f>IFERROR(VLOOKUP(CONCATENATE(G5633,E5633),LOTES!$A$6:$D$1002,4,0),"")</f>
        <v/>
      </c>
      <c r="H5633" s="136" t="str">
        <f>IFERROR(VLOOKUP(CONCATENATE(G5633,E5633),LOTES!$A$6:$F$1000,6,0),"")</f>
        <v/>
      </c>
      <c r="I5633" s="132" t="str">
        <f t="shared" si="628"/>
        <v/>
      </c>
      <c r="R5633" s="132" t="str">
        <f>IFERROR(VLOOKUP(Q5633,PROVEEDORES!$A$2:$B$100,2,0),"")</f>
        <v/>
      </c>
      <c r="U5633" s="127" t="str">
        <f>IFERROR(VLOOKUP(V5633,TRANSPORTE!$A$4:$B$99,2,0),"")</f>
        <v/>
      </c>
      <c r="Y5633" s="127" t="str">
        <f>IFERROR(VLOOKUP(V5633,TRANSPORTE!$A$4:$C$99,3,0),"")</f>
        <v/>
      </c>
      <c r="Z5633" s="127" t="str">
        <f>IFERROR(VLOOKUP(V5633,TRANSPORTE!$A$4:$D$99,4,0),"")</f>
        <v/>
      </c>
      <c r="AA5633" s="127" t="str">
        <f>IFERROR(VLOOKUP(V5633,TRANSPORTE!$A$4:$E$99,5,0),"")</f>
        <v/>
      </c>
      <c r="AB5633" s="127" t="str">
        <f t="shared" si="630"/>
        <v/>
      </c>
      <c r="AC5633" s="127" t="str">
        <f t="shared" si="629"/>
        <v/>
      </c>
      <c r="AE5633" s="132" t="str">
        <f t="shared" si="627"/>
        <v/>
      </c>
      <c r="AH5633" s="127" t="str">
        <f t="shared" si="633"/>
        <v/>
      </c>
    </row>
    <row r="5634" spans="2:34" x14ac:dyDescent="0.3">
      <c r="B5634" s="127" t="str">
        <f t="shared" si="631"/>
        <v/>
      </c>
      <c r="C5634" s="127" t="str">
        <f t="shared" si="632"/>
        <v/>
      </c>
      <c r="E5634" s="159"/>
      <c r="F5634" s="148" t="str">
        <f>IFERROR(VLOOKUP(CONCATENATE(G5634,E5634),LOTES!$A$6:$D$1002,4,0),"")</f>
        <v/>
      </c>
      <c r="H5634" s="136" t="str">
        <f>IFERROR(VLOOKUP(CONCATENATE(G5634,E5634),LOTES!$A$6:$F$1000,6,0),"")</f>
        <v/>
      </c>
      <c r="I5634" s="132" t="str">
        <f t="shared" si="628"/>
        <v/>
      </c>
      <c r="R5634" s="132" t="str">
        <f>IFERROR(VLOOKUP(Q5634,PROVEEDORES!$A$2:$B$100,2,0),"")</f>
        <v/>
      </c>
      <c r="U5634" s="127" t="str">
        <f>IFERROR(VLOOKUP(V5634,TRANSPORTE!$A$4:$B$99,2,0),"")</f>
        <v/>
      </c>
      <c r="Y5634" s="127" t="str">
        <f>IFERROR(VLOOKUP(V5634,TRANSPORTE!$A$4:$C$99,3,0),"")</f>
        <v/>
      </c>
      <c r="Z5634" s="127" t="str">
        <f>IFERROR(VLOOKUP(V5634,TRANSPORTE!$A$4:$D$99,4,0),"")</f>
        <v/>
      </c>
      <c r="AA5634" s="127" t="str">
        <f>IFERROR(VLOOKUP(V5634,TRANSPORTE!$A$4:$E$99,5,0),"")</f>
        <v/>
      </c>
      <c r="AB5634" s="127" t="str">
        <f t="shared" si="630"/>
        <v/>
      </c>
      <c r="AC5634" s="127" t="str">
        <f t="shared" si="629"/>
        <v/>
      </c>
      <c r="AE5634" s="132" t="str">
        <f t="shared" ref="AE5634:AE5697" si="634">IF(N5634&lt;&gt;"",IF(N5634=N5633,AE5633,AE5633+1),"")</f>
        <v/>
      </c>
      <c r="AH5634" s="127" t="str">
        <f t="shared" si="633"/>
        <v/>
      </c>
    </row>
    <row r="5635" spans="2:34" x14ac:dyDescent="0.3">
      <c r="B5635" s="127" t="str">
        <f t="shared" si="631"/>
        <v/>
      </c>
      <c r="C5635" s="127" t="str">
        <f t="shared" si="632"/>
        <v/>
      </c>
      <c r="E5635" s="159"/>
      <c r="F5635" s="148" t="str">
        <f>IFERROR(VLOOKUP(CONCATENATE(G5635,E5635),LOTES!$A$6:$D$1002,4,0),"")</f>
        <v/>
      </c>
      <c r="H5635" s="136" t="str">
        <f>IFERROR(VLOOKUP(CONCATENATE(G5635,E5635),LOTES!$A$6:$F$1000,6,0),"")</f>
        <v/>
      </c>
      <c r="I5635" s="132" t="str">
        <f t="shared" si="628"/>
        <v/>
      </c>
      <c r="R5635" s="132" t="str">
        <f>IFERROR(VLOOKUP(Q5635,PROVEEDORES!$A$2:$B$100,2,0),"")</f>
        <v/>
      </c>
      <c r="U5635" s="127" t="str">
        <f>IFERROR(VLOOKUP(V5635,TRANSPORTE!$A$4:$B$99,2,0),"")</f>
        <v/>
      </c>
      <c r="Y5635" s="127" t="str">
        <f>IFERROR(VLOOKUP(V5635,TRANSPORTE!$A$4:$C$99,3,0),"")</f>
        <v/>
      </c>
      <c r="Z5635" s="127" t="str">
        <f>IFERROR(VLOOKUP(V5635,TRANSPORTE!$A$4:$D$99,4,0),"")</f>
        <v/>
      </c>
      <c r="AA5635" s="127" t="str">
        <f>IFERROR(VLOOKUP(V5635,TRANSPORTE!$A$4:$E$99,5,0),"")</f>
        <v/>
      </c>
      <c r="AB5635" s="127" t="str">
        <f t="shared" si="630"/>
        <v/>
      </c>
      <c r="AC5635" s="127" t="str">
        <f t="shared" si="629"/>
        <v/>
      </c>
      <c r="AE5635" s="132" t="str">
        <f t="shared" si="634"/>
        <v/>
      </c>
      <c r="AH5635" s="127" t="str">
        <f t="shared" si="633"/>
        <v/>
      </c>
    </row>
    <row r="5636" spans="2:34" x14ac:dyDescent="0.3">
      <c r="B5636" s="127" t="str">
        <f t="shared" si="631"/>
        <v/>
      </c>
      <c r="C5636" s="127" t="str">
        <f t="shared" si="632"/>
        <v/>
      </c>
      <c r="E5636" s="159"/>
      <c r="F5636" s="148" t="str">
        <f>IFERROR(VLOOKUP(CONCATENATE(G5636,E5636),LOTES!$A$6:$D$1002,4,0),"")</f>
        <v/>
      </c>
      <c r="H5636" s="136" t="str">
        <f>IFERROR(VLOOKUP(CONCATENATE(G5636,E5636),LOTES!$A$6:$F$1000,6,0),"")</f>
        <v/>
      </c>
      <c r="I5636" s="132" t="str">
        <f t="shared" si="628"/>
        <v/>
      </c>
      <c r="R5636" s="132" t="str">
        <f>IFERROR(VLOOKUP(Q5636,PROVEEDORES!$A$2:$B$100,2,0),"")</f>
        <v/>
      </c>
      <c r="U5636" s="127" t="str">
        <f>IFERROR(VLOOKUP(V5636,TRANSPORTE!$A$4:$B$99,2,0),"")</f>
        <v/>
      </c>
      <c r="Y5636" s="127" t="str">
        <f>IFERROR(VLOOKUP(V5636,TRANSPORTE!$A$4:$C$99,3,0),"")</f>
        <v/>
      </c>
      <c r="Z5636" s="127" t="str">
        <f>IFERROR(VLOOKUP(V5636,TRANSPORTE!$A$4:$D$99,4,0),"")</f>
        <v/>
      </c>
      <c r="AA5636" s="127" t="str">
        <f>IFERROR(VLOOKUP(V5636,TRANSPORTE!$A$4:$E$99,5,0),"")</f>
        <v/>
      </c>
      <c r="AB5636" s="127" t="str">
        <f t="shared" si="630"/>
        <v/>
      </c>
      <c r="AC5636" s="127" t="str">
        <f t="shared" si="629"/>
        <v/>
      </c>
      <c r="AE5636" s="132" t="str">
        <f t="shared" si="634"/>
        <v/>
      </c>
      <c r="AH5636" s="127" t="str">
        <f t="shared" si="633"/>
        <v/>
      </c>
    </row>
    <row r="5637" spans="2:34" x14ac:dyDescent="0.3">
      <c r="B5637" s="127" t="str">
        <f t="shared" si="631"/>
        <v/>
      </c>
      <c r="C5637" s="127" t="str">
        <f t="shared" si="632"/>
        <v/>
      </c>
      <c r="E5637" s="159"/>
      <c r="F5637" s="148" t="str">
        <f>IFERROR(VLOOKUP(CONCATENATE(G5637,E5637),LOTES!$A$6:$D$1002,4,0),"")</f>
        <v/>
      </c>
      <c r="H5637" s="136" t="str">
        <f>IFERROR(VLOOKUP(CONCATENATE(G5637,E5637),LOTES!$A$6:$F$1000,6,0),"")</f>
        <v/>
      </c>
      <c r="I5637" s="132" t="str">
        <f t="shared" si="628"/>
        <v/>
      </c>
      <c r="R5637" s="132" t="str">
        <f>IFERROR(VLOOKUP(Q5637,PROVEEDORES!$A$2:$B$100,2,0),"")</f>
        <v/>
      </c>
      <c r="U5637" s="127" t="str">
        <f>IFERROR(VLOOKUP(V5637,TRANSPORTE!$A$4:$B$99,2,0),"")</f>
        <v/>
      </c>
      <c r="Y5637" s="127" t="str">
        <f>IFERROR(VLOOKUP(V5637,TRANSPORTE!$A$4:$C$99,3,0),"")</f>
        <v/>
      </c>
      <c r="Z5637" s="127" t="str">
        <f>IFERROR(VLOOKUP(V5637,TRANSPORTE!$A$4:$D$99,4,0),"")</f>
        <v/>
      </c>
      <c r="AA5637" s="127" t="str">
        <f>IFERROR(VLOOKUP(V5637,TRANSPORTE!$A$4:$E$99,5,0),"")</f>
        <v/>
      </c>
      <c r="AB5637" s="127" t="str">
        <f t="shared" si="630"/>
        <v/>
      </c>
      <c r="AC5637" s="127" t="str">
        <f t="shared" si="629"/>
        <v/>
      </c>
      <c r="AE5637" s="132" t="str">
        <f t="shared" si="634"/>
        <v/>
      </c>
      <c r="AH5637" s="127" t="str">
        <f t="shared" si="633"/>
        <v/>
      </c>
    </row>
    <row r="5638" spans="2:34" x14ac:dyDescent="0.3">
      <c r="B5638" s="127" t="str">
        <f t="shared" si="631"/>
        <v/>
      </c>
      <c r="C5638" s="127" t="str">
        <f t="shared" si="632"/>
        <v/>
      </c>
      <c r="E5638" s="159"/>
      <c r="F5638" s="148" t="str">
        <f>IFERROR(VLOOKUP(CONCATENATE(G5638,E5638),LOTES!$A$6:$D$1002,4,0),"")</f>
        <v/>
      </c>
      <c r="H5638" s="136" t="str">
        <f>IFERROR(VLOOKUP(CONCATENATE(G5638,E5638),LOTES!$A$6:$F$1000,6,0),"")</f>
        <v/>
      </c>
      <c r="I5638" s="132" t="str">
        <f t="shared" ref="I5638:I5701" si="635">IF(E5638&lt;&gt;"",IFERROR(IF(N5638&lt;&gt;N5637,1,IF(E5638=E5637,I5637,I5637+1)),""),"")</f>
        <v/>
      </c>
      <c r="R5638" s="132" t="str">
        <f>IFERROR(VLOOKUP(Q5638,PROVEEDORES!$A$2:$B$100,2,0),"")</f>
        <v/>
      </c>
      <c r="U5638" s="127" t="str">
        <f>IFERROR(VLOOKUP(V5638,TRANSPORTE!$A$4:$B$99,2,0),"")</f>
        <v/>
      </c>
      <c r="Y5638" s="127" t="str">
        <f>IFERROR(VLOOKUP(V5638,TRANSPORTE!$A$4:$C$99,3,0),"")</f>
        <v/>
      </c>
      <c r="Z5638" s="127" t="str">
        <f>IFERROR(VLOOKUP(V5638,TRANSPORTE!$A$4:$D$99,4,0),"")</f>
        <v/>
      </c>
      <c r="AA5638" s="127" t="str">
        <f>IFERROR(VLOOKUP(V5638,TRANSPORTE!$A$4:$E$99,5,0),"")</f>
        <v/>
      </c>
      <c r="AB5638" s="127" t="str">
        <f t="shared" si="630"/>
        <v/>
      </c>
      <c r="AC5638" s="127" t="str">
        <f t="shared" ref="AC5638:AC5701" si="636">IF(N5638&lt;&gt;"",1,"")</f>
        <v/>
      </c>
      <c r="AE5638" s="132" t="str">
        <f t="shared" si="634"/>
        <v/>
      </c>
      <c r="AH5638" s="127" t="str">
        <f t="shared" si="633"/>
        <v/>
      </c>
    </row>
    <row r="5639" spans="2:34" x14ac:dyDescent="0.3">
      <c r="B5639" s="127" t="str">
        <f t="shared" si="631"/>
        <v/>
      </c>
      <c r="C5639" s="127" t="str">
        <f t="shared" si="632"/>
        <v/>
      </c>
      <c r="E5639" s="159"/>
      <c r="F5639" s="148" t="str">
        <f>IFERROR(VLOOKUP(CONCATENATE(G5639,E5639),LOTES!$A$6:$D$1002,4,0),"")</f>
        <v/>
      </c>
      <c r="H5639" s="136" t="str">
        <f>IFERROR(VLOOKUP(CONCATENATE(G5639,E5639),LOTES!$A$6:$F$1000,6,0),"")</f>
        <v/>
      </c>
      <c r="I5639" s="132" t="str">
        <f t="shared" si="635"/>
        <v/>
      </c>
      <c r="R5639" s="132" t="str">
        <f>IFERROR(VLOOKUP(Q5639,PROVEEDORES!$A$2:$B$100,2,0),"")</f>
        <v/>
      </c>
      <c r="U5639" s="127" t="str">
        <f>IFERROR(VLOOKUP(V5639,TRANSPORTE!$A$4:$B$99,2,0),"")</f>
        <v/>
      </c>
      <c r="Y5639" s="127" t="str">
        <f>IFERROR(VLOOKUP(V5639,TRANSPORTE!$A$4:$C$99,3,0),"")</f>
        <v/>
      </c>
      <c r="Z5639" s="127" t="str">
        <f>IFERROR(VLOOKUP(V5639,TRANSPORTE!$A$4:$D$99,4,0),"")</f>
        <v/>
      </c>
      <c r="AA5639" s="127" t="str">
        <f>IFERROR(VLOOKUP(V5639,TRANSPORTE!$A$4:$E$99,5,0),"")</f>
        <v/>
      </c>
      <c r="AB5639" s="127" t="str">
        <f t="shared" si="630"/>
        <v/>
      </c>
      <c r="AC5639" s="127" t="str">
        <f t="shared" si="636"/>
        <v/>
      </c>
      <c r="AE5639" s="132" t="str">
        <f t="shared" si="634"/>
        <v/>
      </c>
      <c r="AH5639" s="127" t="str">
        <f t="shared" si="633"/>
        <v/>
      </c>
    </row>
    <row r="5640" spans="2:34" x14ac:dyDescent="0.3">
      <c r="B5640" s="127" t="str">
        <f t="shared" si="631"/>
        <v/>
      </c>
      <c r="C5640" s="127" t="str">
        <f t="shared" si="632"/>
        <v/>
      </c>
      <c r="E5640" s="159"/>
      <c r="F5640" s="148" t="str">
        <f>IFERROR(VLOOKUP(CONCATENATE(G5640,E5640),LOTES!$A$6:$D$1002,4,0),"")</f>
        <v/>
      </c>
      <c r="H5640" s="136" t="str">
        <f>IFERROR(VLOOKUP(CONCATENATE(G5640,E5640),LOTES!$A$6:$F$1000,6,0),"")</f>
        <v/>
      </c>
      <c r="I5640" s="132" t="str">
        <f t="shared" si="635"/>
        <v/>
      </c>
      <c r="R5640" s="132" t="str">
        <f>IFERROR(VLOOKUP(Q5640,PROVEEDORES!$A$2:$B$100,2,0),"")</f>
        <v/>
      </c>
      <c r="U5640" s="127" t="str">
        <f>IFERROR(VLOOKUP(V5640,TRANSPORTE!$A$4:$B$99,2,0),"")</f>
        <v/>
      </c>
      <c r="Y5640" s="127" t="str">
        <f>IFERROR(VLOOKUP(V5640,TRANSPORTE!$A$4:$C$99,3,0),"")</f>
        <v/>
      </c>
      <c r="Z5640" s="127" t="str">
        <f>IFERROR(VLOOKUP(V5640,TRANSPORTE!$A$4:$D$99,4,0),"")</f>
        <v/>
      </c>
      <c r="AA5640" s="127" t="str">
        <f>IFERROR(VLOOKUP(V5640,TRANSPORTE!$A$4:$E$99,5,0),"")</f>
        <v/>
      </c>
      <c r="AB5640" s="127" t="str">
        <f t="shared" si="630"/>
        <v/>
      </c>
      <c r="AC5640" s="127" t="str">
        <f t="shared" si="636"/>
        <v/>
      </c>
      <c r="AE5640" s="132" t="str">
        <f t="shared" si="634"/>
        <v/>
      </c>
      <c r="AH5640" s="127" t="str">
        <f t="shared" si="633"/>
        <v/>
      </c>
    </row>
    <row r="5641" spans="2:34" x14ac:dyDescent="0.3">
      <c r="B5641" s="127" t="str">
        <f t="shared" si="631"/>
        <v/>
      </c>
      <c r="C5641" s="127" t="str">
        <f t="shared" si="632"/>
        <v/>
      </c>
      <c r="E5641" s="159"/>
      <c r="F5641" s="148" t="str">
        <f>IFERROR(VLOOKUP(CONCATENATE(G5641,E5641),LOTES!$A$6:$D$1002,4,0),"")</f>
        <v/>
      </c>
      <c r="H5641" s="136" t="str">
        <f>IFERROR(VLOOKUP(CONCATENATE(G5641,E5641),LOTES!$A$6:$F$1000,6,0),"")</f>
        <v/>
      </c>
      <c r="I5641" s="132" t="str">
        <f t="shared" si="635"/>
        <v/>
      </c>
      <c r="R5641" s="132" t="str">
        <f>IFERROR(VLOOKUP(Q5641,PROVEEDORES!$A$2:$B$100,2,0),"")</f>
        <v/>
      </c>
      <c r="U5641" s="127" t="str">
        <f>IFERROR(VLOOKUP(V5641,TRANSPORTE!$A$4:$B$99,2,0),"")</f>
        <v/>
      </c>
      <c r="Y5641" s="127" t="str">
        <f>IFERROR(VLOOKUP(V5641,TRANSPORTE!$A$4:$C$99,3,0),"")</f>
        <v/>
      </c>
      <c r="Z5641" s="127" t="str">
        <f>IFERROR(VLOOKUP(V5641,TRANSPORTE!$A$4:$D$99,4,0),"")</f>
        <v/>
      </c>
      <c r="AA5641" s="127" t="str">
        <f>IFERROR(VLOOKUP(V5641,TRANSPORTE!$A$4:$E$99,5,0),"")</f>
        <v/>
      </c>
      <c r="AB5641" s="127" t="str">
        <f t="shared" si="630"/>
        <v/>
      </c>
      <c r="AC5641" s="127" t="str">
        <f t="shared" si="636"/>
        <v/>
      </c>
      <c r="AE5641" s="132" t="str">
        <f t="shared" si="634"/>
        <v/>
      </c>
      <c r="AH5641" s="127" t="str">
        <f t="shared" si="633"/>
        <v/>
      </c>
    </row>
    <row r="5642" spans="2:34" x14ac:dyDescent="0.3">
      <c r="B5642" s="127" t="str">
        <f t="shared" si="631"/>
        <v/>
      </c>
      <c r="C5642" s="127" t="str">
        <f t="shared" si="632"/>
        <v/>
      </c>
      <c r="E5642" s="159"/>
      <c r="F5642" s="148" t="str">
        <f>IFERROR(VLOOKUP(CONCATENATE(G5642,E5642),LOTES!$A$6:$D$1002,4,0),"")</f>
        <v/>
      </c>
      <c r="H5642" s="136" t="str">
        <f>IFERROR(VLOOKUP(CONCATENATE(G5642,E5642),LOTES!$A$6:$F$1000,6,0),"")</f>
        <v/>
      </c>
      <c r="I5642" s="132" t="str">
        <f t="shared" si="635"/>
        <v/>
      </c>
      <c r="R5642" s="132" t="str">
        <f>IFERROR(VLOOKUP(Q5642,PROVEEDORES!$A$2:$B$100,2,0),"")</f>
        <v/>
      </c>
      <c r="U5642" s="127" t="str">
        <f>IFERROR(VLOOKUP(V5642,TRANSPORTE!$A$4:$B$99,2,0),"")</f>
        <v/>
      </c>
      <c r="Y5642" s="127" t="str">
        <f>IFERROR(VLOOKUP(V5642,TRANSPORTE!$A$4:$C$99,3,0),"")</f>
        <v/>
      </c>
      <c r="Z5642" s="127" t="str">
        <f>IFERROR(VLOOKUP(V5642,TRANSPORTE!$A$4:$D$99,4,0),"")</f>
        <v/>
      </c>
      <c r="AA5642" s="127" t="str">
        <f>IFERROR(VLOOKUP(V5642,TRANSPORTE!$A$4:$E$99,5,0),"")</f>
        <v/>
      </c>
      <c r="AB5642" s="127" t="str">
        <f t="shared" si="630"/>
        <v/>
      </c>
      <c r="AC5642" s="127" t="str">
        <f t="shared" si="636"/>
        <v/>
      </c>
      <c r="AE5642" s="132" t="str">
        <f t="shared" si="634"/>
        <v/>
      </c>
      <c r="AH5642" s="127" t="str">
        <f t="shared" si="633"/>
        <v/>
      </c>
    </row>
    <row r="5643" spans="2:34" x14ac:dyDescent="0.3">
      <c r="B5643" s="127" t="str">
        <f t="shared" si="631"/>
        <v/>
      </c>
      <c r="C5643" s="127" t="str">
        <f t="shared" si="632"/>
        <v/>
      </c>
      <c r="E5643" s="159"/>
      <c r="F5643" s="148" t="str">
        <f>IFERROR(VLOOKUP(CONCATENATE(G5643,E5643),LOTES!$A$6:$D$1002,4,0),"")</f>
        <v/>
      </c>
      <c r="H5643" s="136" t="str">
        <f>IFERROR(VLOOKUP(CONCATENATE(G5643,E5643),LOTES!$A$6:$F$1000,6,0),"")</f>
        <v/>
      </c>
      <c r="I5643" s="132" t="str">
        <f t="shared" si="635"/>
        <v/>
      </c>
      <c r="R5643" s="132" t="str">
        <f>IFERROR(VLOOKUP(Q5643,PROVEEDORES!$A$2:$B$100,2,0),"")</f>
        <v/>
      </c>
      <c r="U5643" s="127" t="str">
        <f>IFERROR(VLOOKUP(V5643,TRANSPORTE!$A$4:$B$99,2,0),"")</f>
        <v/>
      </c>
      <c r="Y5643" s="127" t="str">
        <f>IFERROR(VLOOKUP(V5643,TRANSPORTE!$A$4:$C$99,3,0),"")</f>
        <v/>
      </c>
      <c r="Z5643" s="127" t="str">
        <f>IFERROR(VLOOKUP(V5643,TRANSPORTE!$A$4:$D$99,4,0),"")</f>
        <v/>
      </c>
      <c r="AA5643" s="127" t="str">
        <f>IFERROR(VLOOKUP(V5643,TRANSPORTE!$A$4:$E$99,5,0),"")</f>
        <v/>
      </c>
      <c r="AB5643" s="127" t="str">
        <f t="shared" ref="AB5643:AB5706" si="637">IF(N5643&lt;&gt;"",IF(A5643&lt;&gt;A5642,1,IF(N5643=N5642,AB5642,AB5642+1)),"")</f>
        <v/>
      </c>
      <c r="AC5643" s="127" t="str">
        <f t="shared" si="636"/>
        <v/>
      </c>
      <c r="AE5643" s="132" t="str">
        <f t="shared" si="634"/>
        <v/>
      </c>
      <c r="AH5643" s="127" t="str">
        <f t="shared" si="633"/>
        <v/>
      </c>
    </row>
    <row r="5644" spans="2:34" x14ac:dyDescent="0.3">
      <c r="B5644" s="127" t="str">
        <f t="shared" si="631"/>
        <v/>
      </c>
      <c r="C5644" s="127" t="str">
        <f t="shared" si="632"/>
        <v/>
      </c>
      <c r="E5644" s="159"/>
      <c r="F5644" s="148" t="str">
        <f>IFERROR(VLOOKUP(CONCATENATE(G5644,E5644),LOTES!$A$6:$D$1002,4,0),"")</f>
        <v/>
      </c>
      <c r="H5644" s="136" t="str">
        <f>IFERROR(VLOOKUP(CONCATENATE(G5644,E5644),LOTES!$A$6:$F$1000,6,0),"")</f>
        <v/>
      </c>
      <c r="I5644" s="132" t="str">
        <f t="shared" si="635"/>
        <v/>
      </c>
      <c r="R5644" s="132" t="str">
        <f>IFERROR(VLOOKUP(Q5644,PROVEEDORES!$A$2:$B$100,2,0),"")</f>
        <v/>
      </c>
      <c r="U5644" s="127" t="str">
        <f>IFERROR(VLOOKUP(V5644,TRANSPORTE!$A$4:$B$99,2,0),"")</f>
        <v/>
      </c>
      <c r="Y5644" s="127" t="str">
        <f>IFERROR(VLOOKUP(V5644,TRANSPORTE!$A$4:$C$99,3,0),"")</f>
        <v/>
      </c>
      <c r="Z5644" s="127" t="str">
        <f>IFERROR(VLOOKUP(V5644,TRANSPORTE!$A$4:$D$99,4,0),"")</f>
        <v/>
      </c>
      <c r="AA5644" s="127" t="str">
        <f>IFERROR(VLOOKUP(V5644,TRANSPORTE!$A$4:$E$99,5,0),"")</f>
        <v/>
      </c>
      <c r="AB5644" s="127" t="str">
        <f t="shared" si="637"/>
        <v/>
      </c>
      <c r="AC5644" s="127" t="str">
        <f t="shared" si="636"/>
        <v/>
      </c>
      <c r="AE5644" s="132" t="str">
        <f t="shared" si="634"/>
        <v/>
      </c>
      <c r="AH5644" s="127" t="str">
        <f t="shared" si="633"/>
        <v/>
      </c>
    </row>
    <row r="5645" spans="2:34" x14ac:dyDescent="0.3">
      <c r="B5645" s="127" t="str">
        <f t="shared" si="631"/>
        <v/>
      </c>
      <c r="C5645" s="127" t="str">
        <f t="shared" si="632"/>
        <v/>
      </c>
      <c r="E5645" s="159"/>
      <c r="F5645" s="148" t="str">
        <f>IFERROR(VLOOKUP(CONCATENATE(G5645,E5645),LOTES!$A$6:$D$1002,4,0),"")</f>
        <v/>
      </c>
      <c r="H5645" s="136" t="str">
        <f>IFERROR(VLOOKUP(CONCATENATE(G5645,E5645),LOTES!$A$6:$F$1000,6,0),"")</f>
        <v/>
      </c>
      <c r="I5645" s="132" t="str">
        <f t="shared" si="635"/>
        <v/>
      </c>
      <c r="R5645" s="132" t="str">
        <f>IFERROR(VLOOKUP(Q5645,PROVEEDORES!$A$2:$B$100,2,0),"")</f>
        <v/>
      </c>
      <c r="U5645" s="127" t="str">
        <f>IFERROR(VLOOKUP(V5645,TRANSPORTE!$A$4:$B$99,2,0),"")</f>
        <v/>
      </c>
      <c r="Y5645" s="127" t="str">
        <f>IFERROR(VLOOKUP(V5645,TRANSPORTE!$A$4:$C$99,3,0),"")</f>
        <v/>
      </c>
      <c r="Z5645" s="127" t="str">
        <f>IFERROR(VLOOKUP(V5645,TRANSPORTE!$A$4:$D$99,4,0),"")</f>
        <v/>
      </c>
      <c r="AA5645" s="127" t="str">
        <f>IFERROR(VLOOKUP(V5645,TRANSPORTE!$A$4:$E$99,5,0),"")</f>
        <v/>
      </c>
      <c r="AB5645" s="127" t="str">
        <f t="shared" si="637"/>
        <v/>
      </c>
      <c r="AC5645" s="127" t="str">
        <f t="shared" si="636"/>
        <v/>
      </c>
      <c r="AE5645" s="132" t="str">
        <f t="shared" si="634"/>
        <v/>
      </c>
      <c r="AH5645" s="127" t="str">
        <f t="shared" si="633"/>
        <v/>
      </c>
    </row>
    <row r="5646" spans="2:34" x14ac:dyDescent="0.3">
      <c r="B5646" s="127" t="str">
        <f t="shared" si="631"/>
        <v/>
      </c>
      <c r="C5646" s="127" t="str">
        <f t="shared" si="632"/>
        <v/>
      </c>
      <c r="E5646" s="159"/>
      <c r="F5646" s="148" t="str">
        <f>IFERROR(VLOOKUP(CONCATENATE(G5646,E5646),LOTES!$A$6:$D$1002,4,0),"")</f>
        <v/>
      </c>
      <c r="H5646" s="136" t="str">
        <f>IFERROR(VLOOKUP(CONCATENATE(G5646,E5646),LOTES!$A$6:$F$1000,6,0),"")</f>
        <v/>
      </c>
      <c r="I5646" s="132" t="str">
        <f t="shared" si="635"/>
        <v/>
      </c>
      <c r="R5646" s="132" t="str">
        <f>IFERROR(VLOOKUP(Q5646,PROVEEDORES!$A$2:$B$100,2,0),"")</f>
        <v/>
      </c>
      <c r="U5646" s="127" t="str">
        <f>IFERROR(VLOOKUP(V5646,TRANSPORTE!$A$4:$B$99,2,0),"")</f>
        <v/>
      </c>
      <c r="Y5646" s="127" t="str">
        <f>IFERROR(VLOOKUP(V5646,TRANSPORTE!$A$4:$C$99,3,0),"")</f>
        <v/>
      </c>
      <c r="Z5646" s="127" t="str">
        <f>IFERROR(VLOOKUP(V5646,TRANSPORTE!$A$4:$D$99,4,0),"")</f>
        <v/>
      </c>
      <c r="AA5646" s="127" t="str">
        <f>IFERROR(VLOOKUP(V5646,TRANSPORTE!$A$4:$E$99,5,0),"")</f>
        <v/>
      </c>
      <c r="AB5646" s="127" t="str">
        <f t="shared" si="637"/>
        <v/>
      </c>
      <c r="AC5646" s="127" t="str">
        <f t="shared" si="636"/>
        <v/>
      </c>
      <c r="AE5646" s="132" t="str">
        <f t="shared" si="634"/>
        <v/>
      </c>
      <c r="AH5646" s="127" t="str">
        <f t="shared" si="633"/>
        <v/>
      </c>
    </row>
    <row r="5647" spans="2:34" x14ac:dyDescent="0.3">
      <c r="B5647" s="127" t="str">
        <f t="shared" si="631"/>
        <v/>
      </c>
      <c r="C5647" s="127" t="str">
        <f t="shared" si="632"/>
        <v/>
      </c>
      <c r="E5647" s="159"/>
      <c r="F5647" s="148" t="str">
        <f>IFERROR(VLOOKUP(CONCATENATE(G5647,E5647),LOTES!$A$6:$D$1002,4,0),"")</f>
        <v/>
      </c>
      <c r="H5647" s="136" t="str">
        <f>IFERROR(VLOOKUP(CONCATENATE(G5647,E5647),LOTES!$A$6:$F$1000,6,0),"")</f>
        <v/>
      </c>
      <c r="I5647" s="132" t="str">
        <f t="shared" si="635"/>
        <v/>
      </c>
      <c r="R5647" s="132" t="str">
        <f>IFERROR(VLOOKUP(Q5647,PROVEEDORES!$A$2:$B$100,2,0),"")</f>
        <v/>
      </c>
      <c r="U5647" s="127" t="str">
        <f>IFERROR(VLOOKUP(V5647,TRANSPORTE!$A$4:$B$99,2,0),"")</f>
        <v/>
      </c>
      <c r="Y5647" s="127" t="str">
        <f>IFERROR(VLOOKUP(V5647,TRANSPORTE!$A$4:$C$99,3,0),"")</f>
        <v/>
      </c>
      <c r="Z5647" s="127" t="str">
        <f>IFERROR(VLOOKUP(V5647,TRANSPORTE!$A$4:$D$99,4,0),"")</f>
        <v/>
      </c>
      <c r="AA5647" s="127" t="str">
        <f>IFERROR(VLOOKUP(V5647,TRANSPORTE!$A$4:$E$99,5,0),"")</f>
        <v/>
      </c>
      <c r="AB5647" s="127" t="str">
        <f t="shared" si="637"/>
        <v/>
      </c>
      <c r="AC5647" s="127" t="str">
        <f t="shared" si="636"/>
        <v/>
      </c>
      <c r="AE5647" s="132" t="str">
        <f t="shared" si="634"/>
        <v/>
      </c>
      <c r="AH5647" s="127" t="str">
        <f t="shared" si="633"/>
        <v/>
      </c>
    </row>
    <row r="5648" spans="2:34" x14ac:dyDescent="0.3">
      <c r="B5648" s="127" t="str">
        <f t="shared" si="631"/>
        <v/>
      </c>
      <c r="C5648" s="127" t="str">
        <f t="shared" si="632"/>
        <v/>
      </c>
      <c r="E5648" s="159"/>
      <c r="F5648" s="148" t="str">
        <f>IFERROR(VLOOKUP(CONCATENATE(G5648,E5648),LOTES!$A$6:$D$1002,4,0),"")</f>
        <v/>
      </c>
      <c r="H5648" s="136" t="str">
        <f>IFERROR(VLOOKUP(CONCATENATE(G5648,E5648),LOTES!$A$6:$F$1000,6,0),"")</f>
        <v/>
      </c>
      <c r="I5648" s="132" t="str">
        <f t="shared" si="635"/>
        <v/>
      </c>
      <c r="R5648" s="132" t="str">
        <f>IFERROR(VLOOKUP(Q5648,PROVEEDORES!$A$2:$B$100,2,0),"")</f>
        <v/>
      </c>
      <c r="U5648" s="127" t="str">
        <f>IFERROR(VLOOKUP(V5648,TRANSPORTE!$A$4:$B$99,2,0),"")</f>
        <v/>
      </c>
      <c r="Y5648" s="127" t="str">
        <f>IFERROR(VLOOKUP(V5648,TRANSPORTE!$A$4:$C$99,3,0),"")</f>
        <v/>
      </c>
      <c r="Z5648" s="127" t="str">
        <f>IFERROR(VLOOKUP(V5648,TRANSPORTE!$A$4:$D$99,4,0),"")</f>
        <v/>
      </c>
      <c r="AA5648" s="127" t="str">
        <f>IFERROR(VLOOKUP(V5648,TRANSPORTE!$A$4:$E$99,5,0),"")</f>
        <v/>
      </c>
      <c r="AB5648" s="127" t="str">
        <f t="shared" si="637"/>
        <v/>
      </c>
      <c r="AC5648" s="127" t="str">
        <f t="shared" si="636"/>
        <v/>
      </c>
      <c r="AE5648" s="132" t="str">
        <f t="shared" si="634"/>
        <v/>
      </c>
      <c r="AH5648" s="127" t="str">
        <f t="shared" si="633"/>
        <v/>
      </c>
    </row>
    <row r="5649" spans="2:34" x14ac:dyDescent="0.3">
      <c r="B5649" s="127" t="str">
        <f t="shared" si="631"/>
        <v/>
      </c>
      <c r="C5649" s="127" t="str">
        <f t="shared" si="632"/>
        <v/>
      </c>
      <c r="E5649" s="159"/>
      <c r="F5649" s="148" t="str">
        <f>IFERROR(VLOOKUP(CONCATENATE(G5649,E5649),LOTES!$A$6:$D$1002,4,0),"")</f>
        <v/>
      </c>
      <c r="H5649" s="136" t="str">
        <f>IFERROR(VLOOKUP(CONCATENATE(G5649,E5649),LOTES!$A$6:$F$1000,6,0),"")</f>
        <v/>
      </c>
      <c r="I5649" s="132" t="str">
        <f t="shared" si="635"/>
        <v/>
      </c>
      <c r="R5649" s="132" t="str">
        <f>IFERROR(VLOOKUP(Q5649,PROVEEDORES!$A$2:$B$100,2,0),"")</f>
        <v/>
      </c>
      <c r="U5649" s="127" t="str">
        <f>IFERROR(VLOOKUP(V5649,TRANSPORTE!$A$4:$B$99,2,0),"")</f>
        <v/>
      </c>
      <c r="Y5649" s="127" t="str">
        <f>IFERROR(VLOOKUP(V5649,TRANSPORTE!$A$4:$C$99,3,0),"")</f>
        <v/>
      </c>
      <c r="Z5649" s="127" t="str">
        <f>IFERROR(VLOOKUP(V5649,TRANSPORTE!$A$4:$D$99,4,0),"")</f>
        <v/>
      </c>
      <c r="AA5649" s="127" t="str">
        <f>IFERROR(VLOOKUP(V5649,TRANSPORTE!$A$4:$E$99,5,0),"")</f>
        <v/>
      </c>
      <c r="AB5649" s="127" t="str">
        <f t="shared" si="637"/>
        <v/>
      </c>
      <c r="AC5649" s="127" t="str">
        <f t="shared" si="636"/>
        <v/>
      </c>
      <c r="AE5649" s="132" t="str">
        <f t="shared" si="634"/>
        <v/>
      </c>
      <c r="AH5649" s="127" t="str">
        <f t="shared" si="633"/>
        <v/>
      </c>
    </row>
    <row r="5650" spans="2:34" x14ac:dyDescent="0.3">
      <c r="B5650" s="127" t="str">
        <f t="shared" si="631"/>
        <v/>
      </c>
      <c r="C5650" s="127" t="str">
        <f t="shared" si="632"/>
        <v/>
      </c>
      <c r="E5650" s="159"/>
      <c r="F5650" s="148" t="str">
        <f>IFERROR(VLOOKUP(CONCATENATE(G5650,E5650),LOTES!$A$6:$D$1002,4,0),"")</f>
        <v/>
      </c>
      <c r="H5650" s="136" t="str">
        <f>IFERROR(VLOOKUP(CONCATENATE(G5650,E5650),LOTES!$A$6:$F$1000,6,0),"")</f>
        <v/>
      </c>
      <c r="I5650" s="132" t="str">
        <f t="shared" si="635"/>
        <v/>
      </c>
      <c r="R5650" s="132" t="str">
        <f>IFERROR(VLOOKUP(Q5650,PROVEEDORES!$A$2:$B$100,2,0),"")</f>
        <v/>
      </c>
      <c r="U5650" s="127" t="str">
        <f>IFERROR(VLOOKUP(V5650,TRANSPORTE!$A$4:$B$99,2,0),"")</f>
        <v/>
      </c>
      <c r="Y5650" s="127" t="str">
        <f>IFERROR(VLOOKUP(V5650,TRANSPORTE!$A$4:$C$99,3,0),"")</f>
        <v/>
      </c>
      <c r="Z5650" s="127" t="str">
        <f>IFERROR(VLOOKUP(V5650,TRANSPORTE!$A$4:$D$99,4,0),"")</f>
        <v/>
      </c>
      <c r="AA5650" s="127" t="str">
        <f>IFERROR(VLOOKUP(V5650,TRANSPORTE!$A$4:$E$99,5,0),"")</f>
        <v/>
      </c>
      <c r="AB5650" s="127" t="str">
        <f t="shared" si="637"/>
        <v/>
      </c>
      <c r="AC5650" s="127" t="str">
        <f t="shared" si="636"/>
        <v/>
      </c>
      <c r="AE5650" s="132" t="str">
        <f t="shared" si="634"/>
        <v/>
      </c>
      <c r="AH5650" s="127" t="str">
        <f t="shared" si="633"/>
        <v/>
      </c>
    </row>
    <row r="5651" spans="2:34" x14ac:dyDescent="0.3">
      <c r="B5651" s="127" t="str">
        <f t="shared" si="631"/>
        <v/>
      </c>
      <c r="C5651" s="127" t="str">
        <f t="shared" si="632"/>
        <v/>
      </c>
      <c r="E5651" s="159"/>
      <c r="F5651" s="148" t="str">
        <f>IFERROR(VLOOKUP(CONCATENATE(G5651,E5651),LOTES!$A$6:$D$1002,4,0),"")</f>
        <v/>
      </c>
      <c r="H5651" s="136" t="str">
        <f>IFERROR(VLOOKUP(CONCATENATE(G5651,E5651),LOTES!$A$6:$F$1000,6,0),"")</f>
        <v/>
      </c>
      <c r="I5651" s="132" t="str">
        <f t="shared" si="635"/>
        <v/>
      </c>
      <c r="R5651" s="132" t="str">
        <f>IFERROR(VLOOKUP(Q5651,PROVEEDORES!$A$2:$B$100,2,0),"")</f>
        <v/>
      </c>
      <c r="U5651" s="127" t="str">
        <f>IFERROR(VLOOKUP(V5651,TRANSPORTE!$A$4:$B$99,2,0),"")</f>
        <v/>
      </c>
      <c r="Y5651" s="127" t="str">
        <f>IFERROR(VLOOKUP(V5651,TRANSPORTE!$A$4:$C$99,3,0),"")</f>
        <v/>
      </c>
      <c r="Z5651" s="127" t="str">
        <f>IFERROR(VLOOKUP(V5651,TRANSPORTE!$A$4:$D$99,4,0),"")</f>
        <v/>
      </c>
      <c r="AA5651" s="127" t="str">
        <f>IFERROR(VLOOKUP(V5651,TRANSPORTE!$A$4:$E$99,5,0),"")</f>
        <v/>
      </c>
      <c r="AB5651" s="127" t="str">
        <f t="shared" si="637"/>
        <v/>
      </c>
      <c r="AC5651" s="127" t="str">
        <f t="shared" si="636"/>
        <v/>
      </c>
      <c r="AE5651" s="132" t="str">
        <f t="shared" si="634"/>
        <v/>
      </c>
      <c r="AH5651" s="127" t="str">
        <f t="shared" si="633"/>
        <v/>
      </c>
    </row>
    <row r="5652" spans="2:34" x14ac:dyDescent="0.3">
      <c r="B5652" s="127" t="str">
        <f t="shared" si="631"/>
        <v/>
      </c>
      <c r="C5652" s="127" t="str">
        <f t="shared" si="632"/>
        <v/>
      </c>
      <c r="E5652" s="159"/>
      <c r="F5652" s="148" t="str">
        <f>IFERROR(VLOOKUP(CONCATENATE(G5652,E5652),LOTES!$A$6:$D$1002,4,0),"")</f>
        <v/>
      </c>
      <c r="H5652" s="136" t="str">
        <f>IFERROR(VLOOKUP(CONCATENATE(G5652,E5652),LOTES!$A$6:$F$1000,6,0),"")</f>
        <v/>
      </c>
      <c r="I5652" s="132" t="str">
        <f t="shared" si="635"/>
        <v/>
      </c>
      <c r="R5652" s="132" t="str">
        <f>IFERROR(VLOOKUP(Q5652,PROVEEDORES!$A$2:$B$100,2,0),"")</f>
        <v/>
      </c>
      <c r="U5652" s="127" t="str">
        <f>IFERROR(VLOOKUP(V5652,TRANSPORTE!$A$4:$B$99,2,0),"")</f>
        <v/>
      </c>
      <c r="Y5652" s="127" t="str">
        <f>IFERROR(VLOOKUP(V5652,TRANSPORTE!$A$4:$C$99,3,0),"")</f>
        <v/>
      </c>
      <c r="Z5652" s="127" t="str">
        <f>IFERROR(VLOOKUP(V5652,TRANSPORTE!$A$4:$D$99,4,0),"")</f>
        <v/>
      </c>
      <c r="AA5652" s="127" t="str">
        <f>IFERROR(VLOOKUP(V5652,TRANSPORTE!$A$4:$E$99,5,0),"")</f>
        <v/>
      </c>
      <c r="AB5652" s="127" t="str">
        <f t="shared" si="637"/>
        <v/>
      </c>
      <c r="AC5652" s="127" t="str">
        <f t="shared" si="636"/>
        <v/>
      </c>
      <c r="AE5652" s="132" t="str">
        <f t="shared" si="634"/>
        <v/>
      </c>
      <c r="AH5652" s="127" t="str">
        <f t="shared" si="633"/>
        <v/>
      </c>
    </row>
    <row r="5653" spans="2:34" x14ac:dyDescent="0.3">
      <c r="B5653" s="127" t="str">
        <f t="shared" si="631"/>
        <v/>
      </c>
      <c r="C5653" s="127" t="str">
        <f t="shared" si="632"/>
        <v/>
      </c>
      <c r="E5653" s="159"/>
      <c r="F5653" s="148" t="str">
        <f>IFERROR(VLOOKUP(CONCATENATE(G5653,E5653),LOTES!$A$6:$D$1002,4,0),"")</f>
        <v/>
      </c>
      <c r="H5653" s="136" t="str">
        <f>IFERROR(VLOOKUP(CONCATENATE(G5653,E5653),LOTES!$A$6:$F$1000,6,0),"")</f>
        <v/>
      </c>
      <c r="I5653" s="132" t="str">
        <f t="shared" si="635"/>
        <v/>
      </c>
      <c r="R5653" s="132" t="str">
        <f>IFERROR(VLOOKUP(Q5653,PROVEEDORES!$A$2:$B$100,2,0),"")</f>
        <v/>
      </c>
      <c r="U5653" s="127" t="str">
        <f>IFERROR(VLOOKUP(V5653,TRANSPORTE!$A$4:$B$99,2,0),"")</f>
        <v/>
      </c>
      <c r="Y5653" s="127" t="str">
        <f>IFERROR(VLOOKUP(V5653,TRANSPORTE!$A$4:$C$99,3,0),"")</f>
        <v/>
      </c>
      <c r="Z5653" s="127" t="str">
        <f>IFERROR(VLOOKUP(V5653,TRANSPORTE!$A$4:$D$99,4,0),"")</f>
        <v/>
      </c>
      <c r="AA5653" s="127" t="str">
        <f>IFERROR(VLOOKUP(V5653,TRANSPORTE!$A$4:$E$99,5,0),"")</f>
        <v/>
      </c>
      <c r="AB5653" s="127" t="str">
        <f t="shared" si="637"/>
        <v/>
      </c>
      <c r="AC5653" s="127" t="str">
        <f t="shared" si="636"/>
        <v/>
      </c>
      <c r="AE5653" s="132" t="str">
        <f t="shared" si="634"/>
        <v/>
      </c>
      <c r="AH5653" s="127" t="str">
        <f t="shared" si="633"/>
        <v/>
      </c>
    </row>
    <row r="5654" spans="2:34" x14ac:dyDescent="0.3">
      <c r="B5654" s="127" t="str">
        <f t="shared" si="631"/>
        <v/>
      </c>
      <c r="C5654" s="127" t="str">
        <f t="shared" si="632"/>
        <v/>
      </c>
      <c r="E5654" s="159"/>
      <c r="F5654" s="148" t="str">
        <f>IFERROR(VLOOKUP(CONCATENATE(G5654,E5654),LOTES!$A$6:$D$1002,4,0),"")</f>
        <v/>
      </c>
      <c r="H5654" s="136" t="str">
        <f>IFERROR(VLOOKUP(CONCATENATE(G5654,E5654),LOTES!$A$6:$F$1000,6,0),"")</f>
        <v/>
      </c>
      <c r="I5654" s="132" t="str">
        <f t="shared" si="635"/>
        <v/>
      </c>
      <c r="R5654" s="132" t="str">
        <f>IFERROR(VLOOKUP(Q5654,PROVEEDORES!$A$2:$B$100,2,0),"")</f>
        <v/>
      </c>
      <c r="U5654" s="127" t="str">
        <f>IFERROR(VLOOKUP(V5654,TRANSPORTE!$A$4:$B$99,2,0),"")</f>
        <v/>
      </c>
      <c r="Y5654" s="127" t="str">
        <f>IFERROR(VLOOKUP(V5654,TRANSPORTE!$A$4:$C$99,3,0),"")</f>
        <v/>
      </c>
      <c r="Z5654" s="127" t="str">
        <f>IFERROR(VLOOKUP(V5654,TRANSPORTE!$A$4:$D$99,4,0),"")</f>
        <v/>
      </c>
      <c r="AA5654" s="127" t="str">
        <f>IFERROR(VLOOKUP(V5654,TRANSPORTE!$A$4:$E$99,5,0),"")</f>
        <v/>
      </c>
      <c r="AB5654" s="127" t="str">
        <f t="shared" si="637"/>
        <v/>
      </c>
      <c r="AC5654" s="127" t="str">
        <f t="shared" si="636"/>
        <v/>
      </c>
      <c r="AE5654" s="132" t="str">
        <f t="shared" si="634"/>
        <v/>
      </c>
      <c r="AH5654" s="127" t="str">
        <f t="shared" si="633"/>
        <v/>
      </c>
    </row>
    <row r="5655" spans="2:34" x14ac:dyDescent="0.3">
      <c r="B5655" s="127" t="str">
        <f t="shared" si="631"/>
        <v/>
      </c>
      <c r="C5655" s="127" t="str">
        <f t="shared" si="632"/>
        <v/>
      </c>
      <c r="E5655" s="159"/>
      <c r="F5655" s="148" t="str">
        <f>IFERROR(VLOOKUP(CONCATENATE(G5655,E5655),LOTES!$A$6:$D$1002,4,0),"")</f>
        <v/>
      </c>
      <c r="H5655" s="136" t="str">
        <f>IFERROR(VLOOKUP(CONCATENATE(G5655,E5655),LOTES!$A$6:$F$1000,6,0),"")</f>
        <v/>
      </c>
      <c r="I5655" s="132" t="str">
        <f t="shared" si="635"/>
        <v/>
      </c>
      <c r="R5655" s="132" t="str">
        <f>IFERROR(VLOOKUP(Q5655,PROVEEDORES!$A$2:$B$100,2,0),"")</f>
        <v/>
      </c>
      <c r="U5655" s="127" t="str">
        <f>IFERROR(VLOOKUP(V5655,TRANSPORTE!$A$4:$B$99,2,0),"")</f>
        <v/>
      </c>
      <c r="Y5655" s="127" t="str">
        <f>IFERROR(VLOOKUP(V5655,TRANSPORTE!$A$4:$C$99,3,0),"")</f>
        <v/>
      </c>
      <c r="Z5655" s="127" t="str">
        <f>IFERROR(VLOOKUP(V5655,TRANSPORTE!$A$4:$D$99,4,0),"")</f>
        <v/>
      </c>
      <c r="AA5655" s="127" t="str">
        <f>IFERROR(VLOOKUP(V5655,TRANSPORTE!$A$4:$E$99,5,0),"")</f>
        <v/>
      </c>
      <c r="AB5655" s="127" t="str">
        <f t="shared" si="637"/>
        <v/>
      </c>
      <c r="AC5655" s="127" t="str">
        <f t="shared" si="636"/>
        <v/>
      </c>
      <c r="AE5655" s="132" t="str">
        <f t="shared" si="634"/>
        <v/>
      </c>
      <c r="AH5655" s="127" t="str">
        <f t="shared" si="633"/>
        <v/>
      </c>
    </row>
    <row r="5656" spans="2:34" x14ac:dyDescent="0.3">
      <c r="B5656" s="127" t="str">
        <f t="shared" si="631"/>
        <v/>
      </c>
      <c r="C5656" s="127" t="str">
        <f t="shared" si="632"/>
        <v/>
      </c>
      <c r="E5656" s="159"/>
      <c r="F5656" s="148" t="str">
        <f>IFERROR(VLOOKUP(CONCATENATE(G5656,E5656),LOTES!$A$6:$D$1002,4,0),"")</f>
        <v/>
      </c>
      <c r="H5656" s="136" t="str">
        <f>IFERROR(VLOOKUP(CONCATENATE(G5656,E5656),LOTES!$A$6:$F$1000,6,0),"")</f>
        <v/>
      </c>
      <c r="I5656" s="132" t="str">
        <f t="shared" si="635"/>
        <v/>
      </c>
      <c r="R5656" s="132" t="str">
        <f>IFERROR(VLOOKUP(Q5656,PROVEEDORES!$A$2:$B$100,2,0),"")</f>
        <v/>
      </c>
      <c r="U5656" s="127" t="str">
        <f>IFERROR(VLOOKUP(V5656,TRANSPORTE!$A$4:$B$99,2,0),"")</f>
        <v/>
      </c>
      <c r="Y5656" s="127" t="str">
        <f>IFERROR(VLOOKUP(V5656,TRANSPORTE!$A$4:$C$99,3,0),"")</f>
        <v/>
      </c>
      <c r="Z5656" s="127" t="str">
        <f>IFERROR(VLOOKUP(V5656,TRANSPORTE!$A$4:$D$99,4,0),"")</f>
        <v/>
      </c>
      <c r="AA5656" s="127" t="str">
        <f>IFERROR(VLOOKUP(V5656,TRANSPORTE!$A$4:$E$99,5,0),"")</f>
        <v/>
      </c>
      <c r="AB5656" s="127" t="str">
        <f t="shared" si="637"/>
        <v/>
      </c>
      <c r="AC5656" s="127" t="str">
        <f t="shared" si="636"/>
        <v/>
      </c>
      <c r="AE5656" s="132" t="str">
        <f t="shared" si="634"/>
        <v/>
      </c>
      <c r="AH5656" s="127" t="str">
        <f t="shared" si="633"/>
        <v/>
      </c>
    </row>
    <row r="5657" spans="2:34" x14ac:dyDescent="0.3">
      <c r="B5657" s="127" t="str">
        <f t="shared" si="631"/>
        <v/>
      </c>
      <c r="C5657" s="127" t="str">
        <f t="shared" si="632"/>
        <v/>
      </c>
      <c r="E5657" s="159"/>
      <c r="F5657" s="148" t="str">
        <f>IFERROR(VLOOKUP(CONCATENATE(G5657,E5657),LOTES!$A$6:$D$1002,4,0),"")</f>
        <v/>
      </c>
      <c r="H5657" s="136" t="str">
        <f>IFERROR(VLOOKUP(CONCATENATE(G5657,E5657),LOTES!$A$6:$F$1000,6,0),"")</f>
        <v/>
      </c>
      <c r="I5657" s="132" t="str">
        <f t="shared" si="635"/>
        <v/>
      </c>
      <c r="R5657" s="132" t="str">
        <f>IFERROR(VLOOKUP(Q5657,PROVEEDORES!$A$2:$B$100,2,0),"")</f>
        <v/>
      </c>
      <c r="U5657" s="127" t="str">
        <f>IFERROR(VLOOKUP(V5657,TRANSPORTE!$A$4:$B$99,2,0),"")</f>
        <v/>
      </c>
      <c r="Y5657" s="127" t="str">
        <f>IFERROR(VLOOKUP(V5657,TRANSPORTE!$A$4:$C$99,3,0),"")</f>
        <v/>
      </c>
      <c r="Z5657" s="127" t="str">
        <f>IFERROR(VLOOKUP(V5657,TRANSPORTE!$A$4:$D$99,4,0),"")</f>
        <v/>
      </c>
      <c r="AA5657" s="127" t="str">
        <f>IFERROR(VLOOKUP(V5657,TRANSPORTE!$A$4:$E$99,5,0),"")</f>
        <v/>
      </c>
      <c r="AB5657" s="127" t="str">
        <f t="shared" si="637"/>
        <v/>
      </c>
      <c r="AC5657" s="127" t="str">
        <f t="shared" si="636"/>
        <v/>
      </c>
      <c r="AE5657" s="132" t="str">
        <f t="shared" si="634"/>
        <v/>
      </c>
      <c r="AH5657" s="127" t="str">
        <f t="shared" si="633"/>
        <v/>
      </c>
    </row>
    <row r="5658" spans="2:34" x14ac:dyDescent="0.3">
      <c r="B5658" s="127" t="str">
        <f t="shared" si="631"/>
        <v/>
      </c>
      <c r="C5658" s="127" t="str">
        <f t="shared" si="632"/>
        <v/>
      </c>
      <c r="E5658" s="159"/>
      <c r="F5658" s="148" t="str">
        <f>IFERROR(VLOOKUP(CONCATENATE(G5658,E5658),LOTES!$A$6:$D$1002,4,0),"")</f>
        <v/>
      </c>
      <c r="H5658" s="136" t="str">
        <f>IFERROR(VLOOKUP(CONCATENATE(G5658,E5658),LOTES!$A$6:$F$1000,6,0),"")</f>
        <v/>
      </c>
      <c r="I5658" s="132" t="str">
        <f t="shared" si="635"/>
        <v/>
      </c>
      <c r="R5658" s="132" t="str">
        <f>IFERROR(VLOOKUP(Q5658,PROVEEDORES!$A$2:$B$100,2,0),"")</f>
        <v/>
      </c>
      <c r="U5658" s="127" t="str">
        <f>IFERROR(VLOOKUP(V5658,TRANSPORTE!$A$4:$B$99,2,0),"")</f>
        <v/>
      </c>
      <c r="Y5658" s="127" t="str">
        <f>IFERROR(VLOOKUP(V5658,TRANSPORTE!$A$4:$C$99,3,0),"")</f>
        <v/>
      </c>
      <c r="Z5658" s="127" t="str">
        <f>IFERROR(VLOOKUP(V5658,TRANSPORTE!$A$4:$D$99,4,0),"")</f>
        <v/>
      </c>
      <c r="AA5658" s="127" t="str">
        <f>IFERROR(VLOOKUP(V5658,TRANSPORTE!$A$4:$E$99,5,0),"")</f>
        <v/>
      </c>
      <c r="AB5658" s="127" t="str">
        <f t="shared" si="637"/>
        <v/>
      </c>
      <c r="AC5658" s="127" t="str">
        <f t="shared" si="636"/>
        <v/>
      </c>
      <c r="AE5658" s="132" t="str">
        <f t="shared" si="634"/>
        <v/>
      </c>
      <c r="AH5658" s="127" t="str">
        <f t="shared" si="633"/>
        <v/>
      </c>
    </row>
    <row r="5659" spans="2:34" x14ac:dyDescent="0.3">
      <c r="B5659" s="127" t="str">
        <f t="shared" si="631"/>
        <v/>
      </c>
      <c r="C5659" s="127" t="str">
        <f t="shared" si="632"/>
        <v/>
      </c>
      <c r="E5659" s="159"/>
      <c r="F5659" s="148" t="str">
        <f>IFERROR(VLOOKUP(CONCATENATE(G5659,E5659),LOTES!$A$6:$D$1002,4,0),"")</f>
        <v/>
      </c>
      <c r="H5659" s="136" t="str">
        <f>IFERROR(VLOOKUP(CONCATENATE(G5659,E5659),LOTES!$A$6:$F$1000,6,0),"")</f>
        <v/>
      </c>
      <c r="I5659" s="132" t="str">
        <f t="shared" si="635"/>
        <v/>
      </c>
      <c r="R5659" s="132" t="str">
        <f>IFERROR(VLOOKUP(Q5659,PROVEEDORES!$A$2:$B$100,2,0),"")</f>
        <v/>
      </c>
      <c r="U5659" s="127" t="str">
        <f>IFERROR(VLOOKUP(V5659,TRANSPORTE!$A$4:$B$99,2,0),"")</f>
        <v/>
      </c>
      <c r="Y5659" s="127" t="str">
        <f>IFERROR(VLOOKUP(V5659,TRANSPORTE!$A$4:$C$99,3,0),"")</f>
        <v/>
      </c>
      <c r="Z5659" s="127" t="str">
        <f>IFERROR(VLOOKUP(V5659,TRANSPORTE!$A$4:$D$99,4,0),"")</f>
        <v/>
      </c>
      <c r="AA5659" s="127" t="str">
        <f>IFERROR(VLOOKUP(V5659,TRANSPORTE!$A$4:$E$99,5,0),"")</f>
        <v/>
      </c>
      <c r="AB5659" s="127" t="str">
        <f t="shared" si="637"/>
        <v/>
      </c>
      <c r="AC5659" s="127" t="str">
        <f t="shared" si="636"/>
        <v/>
      </c>
      <c r="AE5659" s="132" t="str">
        <f t="shared" si="634"/>
        <v/>
      </c>
      <c r="AH5659" s="127" t="str">
        <f t="shared" si="633"/>
        <v/>
      </c>
    </row>
    <row r="5660" spans="2:34" x14ac:dyDescent="0.3">
      <c r="B5660" s="127" t="str">
        <f t="shared" si="631"/>
        <v/>
      </c>
      <c r="C5660" s="127" t="str">
        <f t="shared" si="632"/>
        <v/>
      </c>
      <c r="E5660" s="159"/>
      <c r="F5660" s="148" t="str">
        <f>IFERROR(VLOOKUP(CONCATENATE(G5660,E5660),LOTES!$A$6:$D$1002,4,0),"")</f>
        <v/>
      </c>
      <c r="H5660" s="136" t="str">
        <f>IFERROR(VLOOKUP(CONCATENATE(G5660,E5660),LOTES!$A$6:$F$1000,6,0),"")</f>
        <v/>
      </c>
      <c r="I5660" s="132" t="str">
        <f t="shared" si="635"/>
        <v/>
      </c>
      <c r="R5660" s="132" t="str">
        <f>IFERROR(VLOOKUP(Q5660,PROVEEDORES!$A$2:$B$100,2,0),"")</f>
        <v/>
      </c>
      <c r="U5660" s="127" t="str">
        <f>IFERROR(VLOOKUP(V5660,TRANSPORTE!$A$4:$B$99,2,0),"")</f>
        <v/>
      </c>
      <c r="Y5660" s="127" t="str">
        <f>IFERROR(VLOOKUP(V5660,TRANSPORTE!$A$4:$C$99,3,0),"")</f>
        <v/>
      </c>
      <c r="Z5660" s="127" t="str">
        <f>IFERROR(VLOOKUP(V5660,TRANSPORTE!$A$4:$D$99,4,0),"")</f>
        <v/>
      </c>
      <c r="AA5660" s="127" t="str">
        <f>IFERROR(VLOOKUP(V5660,TRANSPORTE!$A$4:$E$99,5,0),"")</f>
        <v/>
      </c>
      <c r="AB5660" s="127" t="str">
        <f t="shared" si="637"/>
        <v/>
      </c>
      <c r="AC5660" s="127" t="str">
        <f t="shared" si="636"/>
        <v/>
      </c>
      <c r="AE5660" s="132" t="str">
        <f t="shared" si="634"/>
        <v/>
      </c>
      <c r="AH5660" s="127" t="str">
        <f t="shared" si="633"/>
        <v/>
      </c>
    </row>
    <row r="5661" spans="2:34" x14ac:dyDescent="0.3">
      <c r="B5661" s="127" t="str">
        <f t="shared" si="631"/>
        <v/>
      </c>
      <c r="C5661" s="127" t="str">
        <f t="shared" si="632"/>
        <v/>
      </c>
      <c r="E5661" s="159"/>
      <c r="F5661" s="148" t="str">
        <f>IFERROR(VLOOKUP(CONCATENATE(G5661,E5661),LOTES!$A$6:$D$1002,4,0),"")</f>
        <v/>
      </c>
      <c r="H5661" s="136" t="str">
        <f>IFERROR(VLOOKUP(CONCATENATE(G5661,E5661),LOTES!$A$6:$F$1000,6,0),"")</f>
        <v/>
      </c>
      <c r="I5661" s="132" t="str">
        <f t="shared" si="635"/>
        <v/>
      </c>
      <c r="R5661" s="132" t="str">
        <f>IFERROR(VLOOKUP(Q5661,PROVEEDORES!$A$2:$B$100,2,0),"")</f>
        <v/>
      </c>
      <c r="U5661" s="127" t="str">
        <f>IFERROR(VLOOKUP(V5661,TRANSPORTE!$A$4:$B$99,2,0),"")</f>
        <v/>
      </c>
      <c r="Y5661" s="127" t="str">
        <f>IFERROR(VLOOKUP(V5661,TRANSPORTE!$A$4:$C$99,3,0),"")</f>
        <v/>
      </c>
      <c r="Z5661" s="127" t="str">
        <f>IFERROR(VLOOKUP(V5661,TRANSPORTE!$A$4:$D$99,4,0),"")</f>
        <v/>
      </c>
      <c r="AA5661" s="127" t="str">
        <f>IFERROR(VLOOKUP(V5661,TRANSPORTE!$A$4:$E$99,5,0),"")</f>
        <v/>
      </c>
      <c r="AB5661" s="127" t="str">
        <f t="shared" si="637"/>
        <v/>
      </c>
      <c r="AC5661" s="127" t="str">
        <f t="shared" si="636"/>
        <v/>
      </c>
      <c r="AE5661" s="132" t="str">
        <f t="shared" si="634"/>
        <v/>
      </c>
      <c r="AH5661" s="127" t="str">
        <f t="shared" si="633"/>
        <v/>
      </c>
    </row>
    <row r="5662" spans="2:34" x14ac:dyDescent="0.3">
      <c r="B5662" s="127" t="str">
        <f t="shared" si="631"/>
        <v/>
      </c>
      <c r="C5662" s="127" t="str">
        <f t="shared" si="632"/>
        <v/>
      </c>
      <c r="E5662" s="159"/>
      <c r="F5662" s="148" t="str">
        <f>IFERROR(VLOOKUP(CONCATENATE(G5662,E5662),LOTES!$A$6:$D$1002,4,0),"")</f>
        <v/>
      </c>
      <c r="H5662" s="136" t="str">
        <f>IFERROR(VLOOKUP(CONCATENATE(G5662,E5662),LOTES!$A$6:$F$1000,6,0),"")</f>
        <v/>
      </c>
      <c r="I5662" s="132" t="str">
        <f t="shared" si="635"/>
        <v/>
      </c>
      <c r="R5662" s="132" t="str">
        <f>IFERROR(VLOOKUP(Q5662,PROVEEDORES!$A$2:$B$100,2,0),"")</f>
        <v/>
      </c>
      <c r="U5662" s="127" t="str">
        <f>IFERROR(VLOOKUP(V5662,TRANSPORTE!$A$4:$B$99,2,0),"")</f>
        <v/>
      </c>
      <c r="Y5662" s="127" t="str">
        <f>IFERROR(VLOOKUP(V5662,TRANSPORTE!$A$4:$C$99,3,0),"")</f>
        <v/>
      </c>
      <c r="Z5662" s="127" t="str">
        <f>IFERROR(VLOOKUP(V5662,TRANSPORTE!$A$4:$D$99,4,0),"")</f>
        <v/>
      </c>
      <c r="AA5662" s="127" t="str">
        <f>IFERROR(VLOOKUP(V5662,TRANSPORTE!$A$4:$E$99,5,0),"")</f>
        <v/>
      </c>
      <c r="AB5662" s="127" t="str">
        <f t="shared" si="637"/>
        <v/>
      </c>
      <c r="AC5662" s="127" t="str">
        <f t="shared" si="636"/>
        <v/>
      </c>
      <c r="AE5662" s="132" t="str">
        <f t="shared" si="634"/>
        <v/>
      </c>
      <c r="AH5662" s="127" t="str">
        <f t="shared" si="633"/>
        <v/>
      </c>
    </row>
    <row r="5663" spans="2:34" x14ac:dyDescent="0.3">
      <c r="B5663" s="127" t="str">
        <f t="shared" si="631"/>
        <v/>
      </c>
      <c r="C5663" s="127" t="str">
        <f t="shared" si="632"/>
        <v/>
      </c>
      <c r="E5663" s="159"/>
      <c r="F5663" s="148" t="str">
        <f>IFERROR(VLOOKUP(CONCATENATE(G5663,E5663),LOTES!$A$6:$D$1002,4,0),"")</f>
        <v/>
      </c>
      <c r="H5663" s="136" t="str">
        <f>IFERROR(VLOOKUP(CONCATENATE(G5663,E5663),LOTES!$A$6:$F$1000,6,0),"")</f>
        <v/>
      </c>
      <c r="I5663" s="132" t="str">
        <f t="shared" si="635"/>
        <v/>
      </c>
      <c r="R5663" s="132" t="str">
        <f>IFERROR(VLOOKUP(Q5663,PROVEEDORES!$A$2:$B$100,2,0),"")</f>
        <v/>
      </c>
      <c r="U5663" s="127" t="str">
        <f>IFERROR(VLOOKUP(V5663,TRANSPORTE!$A$4:$B$99,2,0),"")</f>
        <v/>
      </c>
      <c r="Y5663" s="127" t="str">
        <f>IFERROR(VLOOKUP(V5663,TRANSPORTE!$A$4:$C$99,3,0),"")</f>
        <v/>
      </c>
      <c r="Z5663" s="127" t="str">
        <f>IFERROR(VLOOKUP(V5663,TRANSPORTE!$A$4:$D$99,4,0),"")</f>
        <v/>
      </c>
      <c r="AA5663" s="127" t="str">
        <f>IFERROR(VLOOKUP(V5663,TRANSPORTE!$A$4:$E$99,5,0),"")</f>
        <v/>
      </c>
      <c r="AB5663" s="127" t="str">
        <f t="shared" si="637"/>
        <v/>
      </c>
      <c r="AC5663" s="127" t="str">
        <f t="shared" si="636"/>
        <v/>
      </c>
      <c r="AE5663" s="132" t="str">
        <f t="shared" si="634"/>
        <v/>
      </c>
      <c r="AH5663" s="127" t="str">
        <f t="shared" si="633"/>
        <v/>
      </c>
    </row>
    <row r="5664" spans="2:34" x14ac:dyDescent="0.3">
      <c r="B5664" s="127" t="str">
        <f t="shared" si="631"/>
        <v/>
      </c>
      <c r="C5664" s="127" t="str">
        <f t="shared" si="632"/>
        <v/>
      </c>
      <c r="E5664" s="159"/>
      <c r="F5664" s="148" t="str">
        <f>IFERROR(VLOOKUP(CONCATENATE(G5664,E5664),LOTES!$A$6:$D$1002,4,0),"")</f>
        <v/>
      </c>
      <c r="H5664" s="136" t="str">
        <f>IFERROR(VLOOKUP(CONCATENATE(G5664,E5664),LOTES!$A$6:$F$1000,6,0),"")</f>
        <v/>
      </c>
      <c r="I5664" s="132" t="str">
        <f t="shared" si="635"/>
        <v/>
      </c>
      <c r="R5664" s="132" t="str">
        <f>IFERROR(VLOOKUP(Q5664,PROVEEDORES!$A$2:$B$100,2,0),"")</f>
        <v/>
      </c>
      <c r="U5664" s="127" t="str">
        <f>IFERROR(VLOOKUP(V5664,TRANSPORTE!$A$4:$B$99,2,0),"")</f>
        <v/>
      </c>
      <c r="Y5664" s="127" t="str">
        <f>IFERROR(VLOOKUP(V5664,TRANSPORTE!$A$4:$C$99,3,0),"")</f>
        <v/>
      </c>
      <c r="Z5664" s="127" t="str">
        <f>IFERROR(VLOOKUP(V5664,TRANSPORTE!$A$4:$D$99,4,0),"")</f>
        <v/>
      </c>
      <c r="AA5664" s="127" t="str">
        <f>IFERROR(VLOOKUP(V5664,TRANSPORTE!$A$4:$E$99,5,0),"")</f>
        <v/>
      </c>
      <c r="AB5664" s="127" t="str">
        <f t="shared" si="637"/>
        <v/>
      </c>
      <c r="AC5664" s="127" t="str">
        <f t="shared" si="636"/>
        <v/>
      </c>
      <c r="AE5664" s="132" t="str">
        <f t="shared" si="634"/>
        <v/>
      </c>
      <c r="AH5664" s="127" t="str">
        <f t="shared" si="633"/>
        <v/>
      </c>
    </row>
    <row r="5665" spans="2:34" x14ac:dyDescent="0.3">
      <c r="B5665" s="127" t="str">
        <f t="shared" si="631"/>
        <v/>
      </c>
      <c r="C5665" s="127" t="str">
        <f t="shared" si="632"/>
        <v/>
      </c>
      <c r="E5665" s="159"/>
      <c r="F5665" s="148" t="str">
        <f>IFERROR(VLOOKUP(CONCATENATE(G5665,E5665),LOTES!$A$6:$D$1002,4,0),"")</f>
        <v/>
      </c>
      <c r="H5665" s="136" t="str">
        <f>IFERROR(VLOOKUP(CONCATENATE(G5665,E5665),LOTES!$A$6:$F$1000,6,0),"")</f>
        <v/>
      </c>
      <c r="I5665" s="132" t="str">
        <f t="shared" si="635"/>
        <v/>
      </c>
      <c r="R5665" s="132" t="str">
        <f>IFERROR(VLOOKUP(Q5665,PROVEEDORES!$A$2:$B$100,2,0),"")</f>
        <v/>
      </c>
      <c r="U5665" s="127" t="str">
        <f>IFERROR(VLOOKUP(V5665,TRANSPORTE!$A$4:$B$99,2,0),"")</f>
        <v/>
      </c>
      <c r="Y5665" s="127" t="str">
        <f>IFERROR(VLOOKUP(V5665,TRANSPORTE!$A$4:$C$99,3,0),"")</f>
        <v/>
      </c>
      <c r="Z5665" s="127" t="str">
        <f>IFERROR(VLOOKUP(V5665,TRANSPORTE!$A$4:$D$99,4,0),"")</f>
        <v/>
      </c>
      <c r="AA5665" s="127" t="str">
        <f>IFERROR(VLOOKUP(V5665,TRANSPORTE!$A$4:$E$99,5,0),"")</f>
        <v/>
      </c>
      <c r="AB5665" s="127" t="str">
        <f t="shared" si="637"/>
        <v/>
      </c>
      <c r="AC5665" s="127" t="str">
        <f t="shared" si="636"/>
        <v/>
      </c>
      <c r="AE5665" s="132" t="str">
        <f t="shared" si="634"/>
        <v/>
      </c>
      <c r="AH5665" s="127" t="str">
        <f t="shared" si="633"/>
        <v/>
      </c>
    </row>
    <row r="5666" spans="2:34" x14ac:dyDescent="0.3">
      <c r="B5666" s="127" t="str">
        <f t="shared" si="631"/>
        <v/>
      </c>
      <c r="C5666" s="127" t="str">
        <f t="shared" si="632"/>
        <v/>
      </c>
      <c r="E5666" s="159"/>
      <c r="F5666" s="148" t="str">
        <f>IFERROR(VLOOKUP(CONCATENATE(G5666,E5666),LOTES!$A$6:$D$1002,4,0),"")</f>
        <v/>
      </c>
      <c r="H5666" s="136" t="str">
        <f>IFERROR(VLOOKUP(CONCATENATE(G5666,E5666),LOTES!$A$6:$F$1000,6,0),"")</f>
        <v/>
      </c>
      <c r="I5666" s="132" t="str">
        <f t="shared" si="635"/>
        <v/>
      </c>
      <c r="R5666" s="132" t="str">
        <f>IFERROR(VLOOKUP(Q5666,PROVEEDORES!$A$2:$B$100,2,0),"")</f>
        <v/>
      </c>
      <c r="U5666" s="127" t="str">
        <f>IFERROR(VLOOKUP(V5666,TRANSPORTE!$A$4:$B$99,2,0),"")</f>
        <v/>
      </c>
      <c r="Y5666" s="127" t="str">
        <f>IFERROR(VLOOKUP(V5666,TRANSPORTE!$A$4:$C$99,3,0),"")</f>
        <v/>
      </c>
      <c r="Z5666" s="127" t="str">
        <f>IFERROR(VLOOKUP(V5666,TRANSPORTE!$A$4:$D$99,4,0),"")</f>
        <v/>
      </c>
      <c r="AA5666" s="127" t="str">
        <f>IFERROR(VLOOKUP(V5666,TRANSPORTE!$A$4:$E$99,5,0),"")</f>
        <v/>
      </c>
      <c r="AB5666" s="127" t="str">
        <f t="shared" si="637"/>
        <v/>
      </c>
      <c r="AC5666" s="127" t="str">
        <f t="shared" si="636"/>
        <v/>
      </c>
      <c r="AE5666" s="132" t="str">
        <f t="shared" si="634"/>
        <v/>
      </c>
      <c r="AH5666" s="127" t="str">
        <f t="shared" si="633"/>
        <v/>
      </c>
    </row>
    <row r="5667" spans="2:34" x14ac:dyDescent="0.3">
      <c r="B5667" s="127" t="str">
        <f t="shared" si="631"/>
        <v/>
      </c>
      <c r="C5667" s="127" t="str">
        <f t="shared" si="632"/>
        <v/>
      </c>
      <c r="E5667" s="159"/>
      <c r="F5667" s="148" t="str">
        <f>IFERROR(VLOOKUP(CONCATENATE(G5667,E5667),LOTES!$A$6:$D$1002,4,0),"")</f>
        <v/>
      </c>
      <c r="H5667" s="136" t="str">
        <f>IFERROR(VLOOKUP(CONCATENATE(G5667,E5667),LOTES!$A$6:$F$1000,6,0),"")</f>
        <v/>
      </c>
      <c r="I5667" s="132" t="str">
        <f t="shared" si="635"/>
        <v/>
      </c>
      <c r="R5667" s="132" t="str">
        <f>IFERROR(VLOOKUP(Q5667,PROVEEDORES!$A$2:$B$100,2,0),"")</f>
        <v/>
      </c>
      <c r="U5667" s="127" t="str">
        <f>IFERROR(VLOOKUP(V5667,TRANSPORTE!$A$4:$B$99,2,0),"")</f>
        <v/>
      </c>
      <c r="Y5667" s="127" t="str">
        <f>IFERROR(VLOOKUP(V5667,TRANSPORTE!$A$4:$C$99,3,0),"")</f>
        <v/>
      </c>
      <c r="Z5667" s="127" t="str">
        <f>IFERROR(VLOOKUP(V5667,TRANSPORTE!$A$4:$D$99,4,0),"")</f>
        <v/>
      </c>
      <c r="AA5667" s="127" t="str">
        <f>IFERROR(VLOOKUP(V5667,TRANSPORTE!$A$4:$E$99,5,0),"")</f>
        <v/>
      </c>
      <c r="AB5667" s="127" t="str">
        <f t="shared" si="637"/>
        <v/>
      </c>
      <c r="AC5667" s="127" t="str">
        <f t="shared" si="636"/>
        <v/>
      </c>
      <c r="AE5667" s="132" t="str">
        <f t="shared" si="634"/>
        <v/>
      </c>
      <c r="AH5667" s="127" t="str">
        <f t="shared" si="633"/>
        <v/>
      </c>
    </row>
    <row r="5668" spans="2:34" x14ac:dyDescent="0.3">
      <c r="B5668" s="127" t="str">
        <f t="shared" si="631"/>
        <v/>
      </c>
      <c r="C5668" s="127" t="str">
        <f t="shared" si="632"/>
        <v/>
      </c>
      <c r="E5668" s="159"/>
      <c r="F5668" s="148" t="str">
        <f>IFERROR(VLOOKUP(CONCATENATE(G5668,E5668),LOTES!$A$6:$D$1002,4,0),"")</f>
        <v/>
      </c>
      <c r="H5668" s="136" t="str">
        <f>IFERROR(VLOOKUP(CONCATENATE(G5668,E5668),LOTES!$A$6:$F$1000,6,0),"")</f>
        <v/>
      </c>
      <c r="I5668" s="132" t="str">
        <f t="shared" si="635"/>
        <v/>
      </c>
      <c r="R5668" s="132" t="str">
        <f>IFERROR(VLOOKUP(Q5668,PROVEEDORES!$A$2:$B$100,2,0),"")</f>
        <v/>
      </c>
      <c r="U5668" s="127" t="str">
        <f>IFERROR(VLOOKUP(V5668,TRANSPORTE!$A$4:$B$99,2,0),"")</f>
        <v/>
      </c>
      <c r="Y5668" s="127" t="str">
        <f>IFERROR(VLOOKUP(V5668,TRANSPORTE!$A$4:$C$99,3,0),"")</f>
        <v/>
      </c>
      <c r="Z5668" s="127" t="str">
        <f>IFERROR(VLOOKUP(V5668,TRANSPORTE!$A$4:$D$99,4,0),"")</f>
        <v/>
      </c>
      <c r="AA5668" s="127" t="str">
        <f>IFERROR(VLOOKUP(V5668,TRANSPORTE!$A$4:$E$99,5,0),"")</f>
        <v/>
      </c>
      <c r="AB5668" s="127" t="str">
        <f t="shared" si="637"/>
        <v/>
      </c>
      <c r="AC5668" s="127" t="str">
        <f t="shared" si="636"/>
        <v/>
      </c>
      <c r="AE5668" s="132" t="str">
        <f t="shared" si="634"/>
        <v/>
      </c>
      <c r="AH5668" s="127" t="str">
        <f t="shared" si="633"/>
        <v/>
      </c>
    </row>
    <row r="5669" spans="2:34" x14ac:dyDescent="0.3">
      <c r="B5669" s="127" t="str">
        <f t="shared" si="631"/>
        <v/>
      </c>
      <c r="C5669" s="127" t="str">
        <f t="shared" si="632"/>
        <v/>
      </c>
      <c r="E5669" s="159"/>
      <c r="F5669" s="148" t="str">
        <f>IFERROR(VLOOKUP(CONCATENATE(G5669,E5669),LOTES!$A$6:$D$1002,4,0),"")</f>
        <v/>
      </c>
      <c r="H5669" s="136" t="str">
        <f>IFERROR(VLOOKUP(CONCATENATE(G5669,E5669),LOTES!$A$6:$F$1000,6,0),"")</f>
        <v/>
      </c>
      <c r="I5669" s="132" t="str">
        <f t="shared" si="635"/>
        <v/>
      </c>
      <c r="R5669" s="132" t="str">
        <f>IFERROR(VLOOKUP(Q5669,PROVEEDORES!$A$2:$B$100,2,0),"")</f>
        <v/>
      </c>
      <c r="U5669" s="127" t="str">
        <f>IFERROR(VLOOKUP(V5669,TRANSPORTE!$A$4:$B$99,2,0),"")</f>
        <v/>
      </c>
      <c r="Y5669" s="127" t="str">
        <f>IFERROR(VLOOKUP(V5669,TRANSPORTE!$A$4:$C$99,3,0),"")</f>
        <v/>
      </c>
      <c r="Z5669" s="127" t="str">
        <f>IFERROR(VLOOKUP(V5669,TRANSPORTE!$A$4:$D$99,4,0),"")</f>
        <v/>
      </c>
      <c r="AA5669" s="127" t="str">
        <f>IFERROR(VLOOKUP(V5669,TRANSPORTE!$A$4:$E$99,5,0),"")</f>
        <v/>
      </c>
      <c r="AB5669" s="127" t="str">
        <f t="shared" si="637"/>
        <v/>
      </c>
      <c r="AC5669" s="127" t="str">
        <f t="shared" si="636"/>
        <v/>
      </c>
      <c r="AE5669" s="132" t="str">
        <f t="shared" si="634"/>
        <v/>
      </c>
      <c r="AH5669" s="127" t="str">
        <f t="shared" si="633"/>
        <v/>
      </c>
    </row>
    <row r="5670" spans="2:34" x14ac:dyDescent="0.3">
      <c r="B5670" s="127" t="str">
        <f t="shared" si="631"/>
        <v/>
      </c>
      <c r="C5670" s="127" t="str">
        <f t="shared" si="632"/>
        <v/>
      </c>
      <c r="E5670" s="159"/>
      <c r="F5670" s="148" t="str">
        <f>IFERROR(VLOOKUP(CONCATENATE(G5670,E5670),LOTES!$A$6:$D$1002,4,0),"")</f>
        <v/>
      </c>
      <c r="H5670" s="136" t="str">
        <f>IFERROR(VLOOKUP(CONCATENATE(G5670,E5670),LOTES!$A$6:$F$1000,6,0),"")</f>
        <v/>
      </c>
      <c r="I5670" s="132" t="str">
        <f t="shared" si="635"/>
        <v/>
      </c>
      <c r="R5670" s="132" t="str">
        <f>IFERROR(VLOOKUP(Q5670,PROVEEDORES!$A$2:$B$100,2,0),"")</f>
        <v/>
      </c>
      <c r="U5670" s="127" t="str">
        <f>IFERROR(VLOOKUP(V5670,TRANSPORTE!$A$4:$B$99,2,0),"")</f>
        <v/>
      </c>
      <c r="Y5670" s="127" t="str">
        <f>IFERROR(VLOOKUP(V5670,TRANSPORTE!$A$4:$C$99,3,0),"")</f>
        <v/>
      </c>
      <c r="Z5670" s="127" t="str">
        <f>IFERROR(VLOOKUP(V5670,TRANSPORTE!$A$4:$D$99,4,0),"")</f>
        <v/>
      </c>
      <c r="AA5670" s="127" t="str">
        <f>IFERROR(VLOOKUP(V5670,TRANSPORTE!$A$4:$E$99,5,0),"")</f>
        <v/>
      </c>
      <c r="AB5670" s="127" t="str">
        <f t="shared" si="637"/>
        <v/>
      </c>
      <c r="AC5670" s="127" t="str">
        <f t="shared" si="636"/>
        <v/>
      </c>
      <c r="AE5670" s="132" t="str">
        <f t="shared" si="634"/>
        <v/>
      </c>
      <c r="AH5670" s="127" t="str">
        <f t="shared" si="633"/>
        <v/>
      </c>
    </row>
    <row r="5671" spans="2:34" x14ac:dyDescent="0.3">
      <c r="B5671" s="127" t="str">
        <f t="shared" si="631"/>
        <v/>
      </c>
      <c r="C5671" s="127" t="str">
        <f t="shared" si="632"/>
        <v/>
      </c>
      <c r="E5671" s="159"/>
      <c r="F5671" s="148" t="str">
        <f>IFERROR(VLOOKUP(CONCATENATE(G5671,E5671),LOTES!$A$6:$D$1002,4,0),"")</f>
        <v/>
      </c>
      <c r="H5671" s="136" t="str">
        <f>IFERROR(VLOOKUP(CONCATENATE(G5671,E5671),LOTES!$A$6:$F$1000,6,0),"")</f>
        <v/>
      </c>
      <c r="I5671" s="132" t="str">
        <f t="shared" si="635"/>
        <v/>
      </c>
      <c r="R5671" s="132" t="str">
        <f>IFERROR(VLOOKUP(Q5671,PROVEEDORES!$A$2:$B$100,2,0),"")</f>
        <v/>
      </c>
      <c r="U5671" s="127" t="str">
        <f>IFERROR(VLOOKUP(V5671,TRANSPORTE!$A$4:$B$99,2,0),"")</f>
        <v/>
      </c>
      <c r="Y5671" s="127" t="str">
        <f>IFERROR(VLOOKUP(V5671,TRANSPORTE!$A$4:$C$99,3,0),"")</f>
        <v/>
      </c>
      <c r="Z5671" s="127" t="str">
        <f>IFERROR(VLOOKUP(V5671,TRANSPORTE!$A$4:$D$99,4,0),"")</f>
        <v/>
      </c>
      <c r="AA5671" s="127" t="str">
        <f>IFERROR(VLOOKUP(V5671,TRANSPORTE!$A$4:$E$99,5,0),"")</f>
        <v/>
      </c>
      <c r="AB5671" s="127" t="str">
        <f t="shared" si="637"/>
        <v/>
      </c>
      <c r="AC5671" s="127" t="str">
        <f t="shared" si="636"/>
        <v/>
      </c>
      <c r="AE5671" s="132" t="str">
        <f t="shared" si="634"/>
        <v/>
      </c>
      <c r="AH5671" s="127" t="str">
        <f t="shared" si="633"/>
        <v/>
      </c>
    </row>
    <row r="5672" spans="2:34" x14ac:dyDescent="0.3">
      <c r="B5672" s="127" t="str">
        <f t="shared" si="631"/>
        <v/>
      </c>
      <c r="C5672" s="127" t="str">
        <f t="shared" si="632"/>
        <v/>
      </c>
      <c r="E5672" s="159"/>
      <c r="F5672" s="148" t="str">
        <f>IFERROR(VLOOKUP(CONCATENATE(G5672,E5672),LOTES!$A$6:$D$1002,4,0),"")</f>
        <v/>
      </c>
      <c r="H5672" s="136" t="str">
        <f>IFERROR(VLOOKUP(CONCATENATE(G5672,E5672),LOTES!$A$6:$F$1000,6,0),"")</f>
        <v/>
      </c>
      <c r="I5672" s="132" t="str">
        <f t="shared" si="635"/>
        <v/>
      </c>
      <c r="R5672" s="132" t="str">
        <f>IFERROR(VLOOKUP(Q5672,PROVEEDORES!$A$2:$B$100,2,0),"")</f>
        <v/>
      </c>
      <c r="U5672" s="127" t="str">
        <f>IFERROR(VLOOKUP(V5672,TRANSPORTE!$A$4:$B$99,2,0),"")</f>
        <v/>
      </c>
      <c r="Y5672" s="127" t="str">
        <f>IFERROR(VLOOKUP(V5672,TRANSPORTE!$A$4:$C$99,3,0),"")</f>
        <v/>
      </c>
      <c r="Z5672" s="127" t="str">
        <f>IFERROR(VLOOKUP(V5672,TRANSPORTE!$A$4:$D$99,4,0),"")</f>
        <v/>
      </c>
      <c r="AA5672" s="127" t="str">
        <f>IFERROR(VLOOKUP(V5672,TRANSPORTE!$A$4:$E$99,5,0),"")</f>
        <v/>
      </c>
      <c r="AB5672" s="127" t="str">
        <f t="shared" si="637"/>
        <v/>
      </c>
      <c r="AC5672" s="127" t="str">
        <f t="shared" si="636"/>
        <v/>
      </c>
      <c r="AE5672" s="132" t="str">
        <f t="shared" si="634"/>
        <v/>
      </c>
      <c r="AH5672" s="127" t="str">
        <f t="shared" si="633"/>
        <v/>
      </c>
    </row>
    <row r="5673" spans="2:34" x14ac:dyDescent="0.3">
      <c r="B5673" s="127" t="str">
        <f t="shared" si="631"/>
        <v/>
      </c>
      <c r="C5673" s="127" t="str">
        <f t="shared" si="632"/>
        <v/>
      </c>
      <c r="E5673" s="159"/>
      <c r="F5673" s="148" t="str">
        <f>IFERROR(VLOOKUP(CONCATENATE(G5673,E5673),LOTES!$A$6:$D$1002,4,0),"")</f>
        <v/>
      </c>
      <c r="H5673" s="136" t="str">
        <f>IFERROR(VLOOKUP(CONCATENATE(G5673,E5673),LOTES!$A$6:$F$1000,6,0),"")</f>
        <v/>
      </c>
      <c r="I5673" s="132" t="str">
        <f t="shared" si="635"/>
        <v/>
      </c>
      <c r="R5673" s="132" t="str">
        <f>IFERROR(VLOOKUP(Q5673,PROVEEDORES!$A$2:$B$100,2,0),"")</f>
        <v/>
      </c>
      <c r="U5673" s="127" t="str">
        <f>IFERROR(VLOOKUP(V5673,TRANSPORTE!$A$4:$B$99,2,0),"")</f>
        <v/>
      </c>
      <c r="Y5673" s="127" t="str">
        <f>IFERROR(VLOOKUP(V5673,TRANSPORTE!$A$4:$C$99,3,0),"")</f>
        <v/>
      </c>
      <c r="Z5673" s="127" t="str">
        <f>IFERROR(VLOOKUP(V5673,TRANSPORTE!$A$4:$D$99,4,0),"")</f>
        <v/>
      </c>
      <c r="AA5673" s="127" t="str">
        <f>IFERROR(VLOOKUP(V5673,TRANSPORTE!$A$4:$E$99,5,0),"")</f>
        <v/>
      </c>
      <c r="AB5673" s="127" t="str">
        <f t="shared" si="637"/>
        <v/>
      </c>
      <c r="AC5673" s="127" t="str">
        <f t="shared" si="636"/>
        <v/>
      </c>
      <c r="AE5673" s="132" t="str">
        <f t="shared" si="634"/>
        <v/>
      </c>
      <c r="AH5673" s="127" t="str">
        <f t="shared" si="633"/>
        <v/>
      </c>
    </row>
    <row r="5674" spans="2:34" x14ac:dyDescent="0.3">
      <c r="B5674" s="127" t="str">
        <f t="shared" si="631"/>
        <v/>
      </c>
      <c r="C5674" s="127" t="str">
        <f t="shared" si="632"/>
        <v/>
      </c>
      <c r="E5674" s="159"/>
      <c r="F5674" s="148" t="str">
        <f>IFERROR(VLOOKUP(CONCATENATE(G5674,E5674),LOTES!$A$6:$D$1002,4,0),"")</f>
        <v/>
      </c>
      <c r="H5674" s="136" t="str">
        <f>IFERROR(VLOOKUP(CONCATENATE(G5674,E5674),LOTES!$A$6:$F$1000,6,0),"")</f>
        <v/>
      </c>
      <c r="I5674" s="132" t="str">
        <f t="shared" si="635"/>
        <v/>
      </c>
      <c r="R5674" s="132" t="str">
        <f>IFERROR(VLOOKUP(Q5674,PROVEEDORES!$A$2:$B$100,2,0),"")</f>
        <v/>
      </c>
      <c r="U5674" s="127" t="str">
        <f>IFERROR(VLOOKUP(V5674,TRANSPORTE!$A$4:$B$99,2,0),"")</f>
        <v/>
      </c>
      <c r="Y5674" s="127" t="str">
        <f>IFERROR(VLOOKUP(V5674,TRANSPORTE!$A$4:$C$99,3,0),"")</f>
        <v/>
      </c>
      <c r="Z5674" s="127" t="str">
        <f>IFERROR(VLOOKUP(V5674,TRANSPORTE!$A$4:$D$99,4,0),"")</f>
        <v/>
      </c>
      <c r="AA5674" s="127" t="str">
        <f>IFERROR(VLOOKUP(V5674,TRANSPORTE!$A$4:$E$99,5,0),"")</f>
        <v/>
      </c>
      <c r="AB5674" s="127" t="str">
        <f t="shared" si="637"/>
        <v/>
      </c>
      <c r="AC5674" s="127" t="str">
        <f t="shared" si="636"/>
        <v/>
      </c>
      <c r="AE5674" s="132" t="str">
        <f t="shared" si="634"/>
        <v/>
      </c>
      <c r="AH5674" s="127" t="str">
        <f t="shared" si="633"/>
        <v/>
      </c>
    </row>
    <row r="5675" spans="2:34" x14ac:dyDescent="0.3">
      <c r="B5675" s="127" t="str">
        <f t="shared" si="631"/>
        <v/>
      </c>
      <c r="C5675" s="127" t="str">
        <f t="shared" si="632"/>
        <v/>
      </c>
      <c r="E5675" s="159"/>
      <c r="F5675" s="148" t="str">
        <f>IFERROR(VLOOKUP(CONCATENATE(G5675,E5675),LOTES!$A$6:$D$1002,4,0),"")</f>
        <v/>
      </c>
      <c r="H5675" s="136" t="str">
        <f>IFERROR(VLOOKUP(CONCATENATE(G5675,E5675),LOTES!$A$6:$F$1000,6,0),"")</f>
        <v/>
      </c>
      <c r="I5675" s="132" t="str">
        <f t="shared" si="635"/>
        <v/>
      </c>
      <c r="R5675" s="132" t="str">
        <f>IFERROR(VLOOKUP(Q5675,PROVEEDORES!$A$2:$B$100,2,0),"")</f>
        <v/>
      </c>
      <c r="U5675" s="127" t="str">
        <f>IFERROR(VLOOKUP(V5675,TRANSPORTE!$A$4:$B$99,2,0),"")</f>
        <v/>
      </c>
      <c r="Y5675" s="127" t="str">
        <f>IFERROR(VLOOKUP(V5675,TRANSPORTE!$A$4:$C$99,3,0),"")</f>
        <v/>
      </c>
      <c r="Z5675" s="127" t="str">
        <f>IFERROR(VLOOKUP(V5675,TRANSPORTE!$A$4:$D$99,4,0),"")</f>
        <v/>
      </c>
      <c r="AA5675" s="127" t="str">
        <f>IFERROR(VLOOKUP(V5675,TRANSPORTE!$A$4:$E$99,5,0),"")</f>
        <v/>
      </c>
      <c r="AB5675" s="127" t="str">
        <f t="shared" si="637"/>
        <v/>
      </c>
      <c r="AC5675" s="127" t="str">
        <f t="shared" si="636"/>
        <v/>
      </c>
      <c r="AE5675" s="132" t="str">
        <f t="shared" si="634"/>
        <v/>
      </c>
      <c r="AH5675" s="127" t="str">
        <f t="shared" si="633"/>
        <v/>
      </c>
    </row>
    <row r="5676" spans="2:34" x14ac:dyDescent="0.3">
      <c r="B5676" s="127" t="str">
        <f t="shared" si="631"/>
        <v/>
      </c>
      <c r="C5676" s="127" t="str">
        <f t="shared" si="632"/>
        <v/>
      </c>
      <c r="E5676" s="159"/>
      <c r="F5676" s="148" t="str">
        <f>IFERROR(VLOOKUP(CONCATENATE(G5676,E5676),LOTES!$A$6:$D$1002,4,0),"")</f>
        <v/>
      </c>
      <c r="H5676" s="136" t="str">
        <f>IFERROR(VLOOKUP(CONCATENATE(G5676,E5676),LOTES!$A$6:$F$1000,6,0),"")</f>
        <v/>
      </c>
      <c r="I5676" s="132" t="str">
        <f t="shared" si="635"/>
        <v/>
      </c>
      <c r="R5676" s="132" t="str">
        <f>IFERROR(VLOOKUP(Q5676,PROVEEDORES!$A$2:$B$100,2,0),"")</f>
        <v/>
      </c>
      <c r="U5676" s="127" t="str">
        <f>IFERROR(VLOOKUP(V5676,TRANSPORTE!$A$4:$B$99,2,0),"")</f>
        <v/>
      </c>
      <c r="Y5676" s="127" t="str">
        <f>IFERROR(VLOOKUP(V5676,TRANSPORTE!$A$4:$C$99,3,0),"")</f>
        <v/>
      </c>
      <c r="Z5676" s="127" t="str">
        <f>IFERROR(VLOOKUP(V5676,TRANSPORTE!$A$4:$D$99,4,0),"")</f>
        <v/>
      </c>
      <c r="AA5676" s="127" t="str">
        <f>IFERROR(VLOOKUP(V5676,TRANSPORTE!$A$4:$E$99,5,0),"")</f>
        <v/>
      </c>
      <c r="AB5676" s="127" t="str">
        <f t="shared" si="637"/>
        <v/>
      </c>
      <c r="AC5676" s="127" t="str">
        <f t="shared" si="636"/>
        <v/>
      </c>
      <c r="AE5676" s="132" t="str">
        <f t="shared" si="634"/>
        <v/>
      </c>
      <c r="AH5676" s="127" t="str">
        <f t="shared" si="633"/>
        <v/>
      </c>
    </row>
    <row r="5677" spans="2:34" x14ac:dyDescent="0.3">
      <c r="B5677" s="127" t="str">
        <f t="shared" si="631"/>
        <v/>
      </c>
      <c r="C5677" s="127" t="str">
        <f t="shared" si="632"/>
        <v/>
      </c>
      <c r="E5677" s="159"/>
      <c r="F5677" s="148" t="str">
        <f>IFERROR(VLOOKUP(CONCATENATE(G5677,E5677),LOTES!$A$6:$D$1002,4,0),"")</f>
        <v/>
      </c>
      <c r="H5677" s="136" t="str">
        <f>IFERROR(VLOOKUP(CONCATENATE(G5677,E5677),LOTES!$A$6:$F$1000,6,0),"")</f>
        <v/>
      </c>
      <c r="I5677" s="132" t="str">
        <f t="shared" si="635"/>
        <v/>
      </c>
      <c r="R5677" s="132" t="str">
        <f>IFERROR(VLOOKUP(Q5677,PROVEEDORES!$A$2:$B$100,2,0),"")</f>
        <v/>
      </c>
      <c r="U5677" s="127" t="str">
        <f>IFERROR(VLOOKUP(V5677,TRANSPORTE!$A$4:$B$99,2,0),"")</f>
        <v/>
      </c>
      <c r="Y5677" s="127" t="str">
        <f>IFERROR(VLOOKUP(V5677,TRANSPORTE!$A$4:$C$99,3,0),"")</f>
        <v/>
      </c>
      <c r="Z5677" s="127" t="str">
        <f>IFERROR(VLOOKUP(V5677,TRANSPORTE!$A$4:$D$99,4,0),"")</f>
        <v/>
      </c>
      <c r="AA5677" s="127" t="str">
        <f>IFERROR(VLOOKUP(V5677,TRANSPORTE!$A$4:$E$99,5,0),"")</f>
        <v/>
      </c>
      <c r="AB5677" s="127" t="str">
        <f t="shared" si="637"/>
        <v/>
      </c>
      <c r="AC5677" s="127" t="str">
        <f t="shared" si="636"/>
        <v/>
      </c>
      <c r="AE5677" s="132" t="str">
        <f t="shared" si="634"/>
        <v/>
      </c>
      <c r="AH5677" s="127" t="str">
        <f t="shared" si="633"/>
        <v/>
      </c>
    </row>
    <row r="5678" spans="2:34" x14ac:dyDescent="0.3">
      <c r="B5678" s="127" t="str">
        <f t="shared" si="631"/>
        <v/>
      </c>
      <c r="C5678" s="127" t="str">
        <f t="shared" si="632"/>
        <v/>
      </c>
      <c r="E5678" s="159"/>
      <c r="F5678" s="148" t="str">
        <f>IFERROR(VLOOKUP(CONCATENATE(G5678,E5678),LOTES!$A$6:$D$1002,4,0),"")</f>
        <v/>
      </c>
      <c r="H5678" s="136" t="str">
        <f>IFERROR(VLOOKUP(CONCATENATE(G5678,E5678),LOTES!$A$6:$F$1000,6,0),"")</f>
        <v/>
      </c>
      <c r="I5678" s="132" t="str">
        <f t="shared" si="635"/>
        <v/>
      </c>
      <c r="R5678" s="132" t="str">
        <f>IFERROR(VLOOKUP(Q5678,PROVEEDORES!$A$2:$B$100,2,0),"")</f>
        <v/>
      </c>
      <c r="U5678" s="127" t="str">
        <f>IFERROR(VLOOKUP(V5678,TRANSPORTE!$A$4:$B$99,2,0),"")</f>
        <v/>
      </c>
      <c r="Y5678" s="127" t="str">
        <f>IFERROR(VLOOKUP(V5678,TRANSPORTE!$A$4:$C$99,3,0),"")</f>
        <v/>
      </c>
      <c r="Z5678" s="127" t="str">
        <f>IFERROR(VLOOKUP(V5678,TRANSPORTE!$A$4:$D$99,4,0),"")</f>
        <v/>
      </c>
      <c r="AA5678" s="127" t="str">
        <f>IFERROR(VLOOKUP(V5678,TRANSPORTE!$A$4:$E$99,5,0),"")</f>
        <v/>
      </c>
      <c r="AB5678" s="127" t="str">
        <f t="shared" si="637"/>
        <v/>
      </c>
      <c r="AC5678" s="127" t="str">
        <f t="shared" si="636"/>
        <v/>
      </c>
      <c r="AE5678" s="132" t="str">
        <f t="shared" si="634"/>
        <v/>
      </c>
      <c r="AH5678" s="127" t="str">
        <f t="shared" si="633"/>
        <v/>
      </c>
    </row>
    <row r="5679" spans="2:34" x14ac:dyDescent="0.3">
      <c r="B5679" s="127" t="str">
        <f t="shared" si="631"/>
        <v/>
      </c>
      <c r="C5679" s="127" t="str">
        <f t="shared" si="632"/>
        <v/>
      </c>
      <c r="E5679" s="159"/>
      <c r="F5679" s="148" t="str">
        <f>IFERROR(VLOOKUP(CONCATENATE(G5679,E5679),LOTES!$A$6:$D$1002,4,0),"")</f>
        <v/>
      </c>
      <c r="H5679" s="136" t="str">
        <f>IFERROR(VLOOKUP(CONCATENATE(G5679,E5679),LOTES!$A$6:$F$1000,6,0),"")</f>
        <v/>
      </c>
      <c r="I5679" s="132" t="str">
        <f t="shared" si="635"/>
        <v/>
      </c>
      <c r="R5679" s="132" t="str">
        <f>IFERROR(VLOOKUP(Q5679,PROVEEDORES!$A$2:$B$100,2,0),"")</f>
        <v/>
      </c>
      <c r="U5679" s="127" t="str">
        <f>IFERROR(VLOOKUP(V5679,TRANSPORTE!$A$4:$B$99,2,0),"")</f>
        <v/>
      </c>
      <c r="Y5679" s="127" t="str">
        <f>IFERROR(VLOOKUP(V5679,TRANSPORTE!$A$4:$C$99,3,0),"")</f>
        <v/>
      </c>
      <c r="Z5679" s="127" t="str">
        <f>IFERROR(VLOOKUP(V5679,TRANSPORTE!$A$4:$D$99,4,0),"")</f>
        <v/>
      </c>
      <c r="AA5679" s="127" t="str">
        <f>IFERROR(VLOOKUP(V5679,TRANSPORTE!$A$4:$E$99,5,0),"")</f>
        <v/>
      </c>
      <c r="AB5679" s="127" t="str">
        <f t="shared" si="637"/>
        <v/>
      </c>
      <c r="AC5679" s="127" t="str">
        <f t="shared" si="636"/>
        <v/>
      </c>
      <c r="AE5679" s="132" t="str">
        <f t="shared" si="634"/>
        <v/>
      </c>
      <c r="AH5679" s="127" t="str">
        <f t="shared" si="633"/>
        <v/>
      </c>
    </row>
    <row r="5680" spans="2:34" x14ac:dyDescent="0.3">
      <c r="B5680" s="127" t="str">
        <f t="shared" si="631"/>
        <v/>
      </c>
      <c r="C5680" s="127" t="str">
        <f t="shared" si="632"/>
        <v/>
      </c>
      <c r="E5680" s="159"/>
      <c r="F5680" s="148" t="str">
        <f>IFERROR(VLOOKUP(CONCATENATE(G5680,E5680),LOTES!$A$6:$D$1002,4,0),"")</f>
        <v/>
      </c>
      <c r="H5680" s="136" t="str">
        <f>IFERROR(VLOOKUP(CONCATENATE(G5680,E5680),LOTES!$A$6:$F$1000,6,0),"")</f>
        <v/>
      </c>
      <c r="I5680" s="132" t="str">
        <f t="shared" si="635"/>
        <v/>
      </c>
      <c r="R5680" s="132" t="str">
        <f>IFERROR(VLOOKUP(Q5680,PROVEEDORES!$A$2:$B$100,2,0),"")</f>
        <v/>
      </c>
      <c r="U5680" s="127" t="str">
        <f>IFERROR(VLOOKUP(V5680,TRANSPORTE!$A$4:$B$99,2,0),"")</f>
        <v/>
      </c>
      <c r="Y5680" s="127" t="str">
        <f>IFERROR(VLOOKUP(V5680,TRANSPORTE!$A$4:$C$99,3,0),"")</f>
        <v/>
      </c>
      <c r="Z5680" s="127" t="str">
        <f>IFERROR(VLOOKUP(V5680,TRANSPORTE!$A$4:$D$99,4,0),"")</f>
        <v/>
      </c>
      <c r="AA5680" s="127" t="str">
        <f>IFERROR(VLOOKUP(V5680,TRANSPORTE!$A$4:$E$99,5,0),"")</f>
        <v/>
      </c>
      <c r="AB5680" s="127" t="str">
        <f t="shared" si="637"/>
        <v/>
      </c>
      <c r="AC5680" s="127" t="str">
        <f t="shared" si="636"/>
        <v/>
      </c>
      <c r="AE5680" s="132" t="str">
        <f t="shared" si="634"/>
        <v/>
      </c>
      <c r="AH5680" s="127" t="str">
        <f t="shared" si="633"/>
        <v/>
      </c>
    </row>
    <row r="5681" spans="2:34" x14ac:dyDescent="0.3">
      <c r="B5681" s="127" t="str">
        <f t="shared" si="631"/>
        <v/>
      </c>
      <c r="C5681" s="127" t="str">
        <f t="shared" si="632"/>
        <v/>
      </c>
      <c r="E5681" s="159"/>
      <c r="F5681" s="148" t="str">
        <f>IFERROR(VLOOKUP(CONCATENATE(G5681,E5681),LOTES!$A$6:$D$1002,4,0),"")</f>
        <v/>
      </c>
      <c r="H5681" s="136" t="str">
        <f>IFERROR(VLOOKUP(CONCATENATE(G5681,E5681),LOTES!$A$6:$F$1000,6,0),"")</f>
        <v/>
      </c>
      <c r="I5681" s="132" t="str">
        <f t="shared" si="635"/>
        <v/>
      </c>
      <c r="R5681" s="132" t="str">
        <f>IFERROR(VLOOKUP(Q5681,PROVEEDORES!$A$2:$B$100,2,0),"")</f>
        <v/>
      </c>
      <c r="U5681" s="127" t="str">
        <f>IFERROR(VLOOKUP(V5681,TRANSPORTE!$A$4:$B$99,2,0),"")</f>
        <v/>
      </c>
      <c r="Y5681" s="127" t="str">
        <f>IFERROR(VLOOKUP(V5681,TRANSPORTE!$A$4:$C$99,3,0),"")</f>
        <v/>
      </c>
      <c r="Z5681" s="127" t="str">
        <f>IFERROR(VLOOKUP(V5681,TRANSPORTE!$A$4:$D$99,4,0),"")</f>
        <v/>
      </c>
      <c r="AA5681" s="127" t="str">
        <f>IFERROR(VLOOKUP(V5681,TRANSPORTE!$A$4:$E$99,5,0),"")</f>
        <v/>
      </c>
      <c r="AB5681" s="127" t="str">
        <f t="shared" si="637"/>
        <v/>
      </c>
      <c r="AC5681" s="127" t="str">
        <f t="shared" si="636"/>
        <v/>
      </c>
      <c r="AE5681" s="132" t="str">
        <f t="shared" si="634"/>
        <v/>
      </c>
      <c r="AH5681" s="127" t="str">
        <f t="shared" si="633"/>
        <v/>
      </c>
    </row>
    <row r="5682" spans="2:34" x14ac:dyDescent="0.3">
      <c r="B5682" s="127" t="str">
        <f t="shared" si="631"/>
        <v/>
      </c>
      <c r="C5682" s="127" t="str">
        <f t="shared" si="632"/>
        <v/>
      </c>
      <c r="E5682" s="159"/>
      <c r="F5682" s="148" t="str">
        <f>IFERROR(VLOOKUP(CONCATENATE(G5682,E5682),LOTES!$A$6:$D$1002,4,0),"")</f>
        <v/>
      </c>
      <c r="H5682" s="136" t="str">
        <f>IFERROR(VLOOKUP(CONCATENATE(G5682,E5682),LOTES!$A$6:$F$1000,6,0),"")</f>
        <v/>
      </c>
      <c r="I5682" s="132" t="str">
        <f t="shared" si="635"/>
        <v/>
      </c>
      <c r="R5682" s="132" t="str">
        <f>IFERROR(VLOOKUP(Q5682,PROVEEDORES!$A$2:$B$100,2,0),"")</f>
        <v/>
      </c>
      <c r="U5682" s="127" t="str">
        <f>IFERROR(VLOOKUP(V5682,TRANSPORTE!$A$4:$B$99,2,0),"")</f>
        <v/>
      </c>
      <c r="Y5682" s="127" t="str">
        <f>IFERROR(VLOOKUP(V5682,TRANSPORTE!$A$4:$C$99,3,0),"")</f>
        <v/>
      </c>
      <c r="Z5682" s="127" t="str">
        <f>IFERROR(VLOOKUP(V5682,TRANSPORTE!$A$4:$D$99,4,0),"")</f>
        <v/>
      </c>
      <c r="AA5682" s="127" t="str">
        <f>IFERROR(VLOOKUP(V5682,TRANSPORTE!$A$4:$E$99,5,0),"")</f>
        <v/>
      </c>
      <c r="AB5682" s="127" t="str">
        <f t="shared" si="637"/>
        <v/>
      </c>
      <c r="AC5682" s="127" t="str">
        <f t="shared" si="636"/>
        <v/>
      </c>
      <c r="AE5682" s="132" t="str">
        <f t="shared" si="634"/>
        <v/>
      </c>
      <c r="AH5682" s="127" t="str">
        <f t="shared" si="633"/>
        <v/>
      </c>
    </row>
    <row r="5683" spans="2:34" x14ac:dyDescent="0.3">
      <c r="B5683" s="127" t="str">
        <f t="shared" si="631"/>
        <v/>
      </c>
      <c r="C5683" s="127" t="str">
        <f t="shared" si="632"/>
        <v/>
      </c>
      <c r="E5683" s="159"/>
      <c r="F5683" s="148" t="str">
        <f>IFERROR(VLOOKUP(CONCATENATE(G5683,E5683),LOTES!$A$6:$D$1002,4,0),"")</f>
        <v/>
      </c>
      <c r="H5683" s="136" t="str">
        <f>IFERROR(VLOOKUP(CONCATENATE(G5683,E5683),LOTES!$A$6:$F$1000,6,0),"")</f>
        <v/>
      </c>
      <c r="I5683" s="132" t="str">
        <f t="shared" si="635"/>
        <v/>
      </c>
      <c r="R5683" s="132" t="str">
        <f>IFERROR(VLOOKUP(Q5683,PROVEEDORES!$A$2:$B$100,2,0),"")</f>
        <v/>
      </c>
      <c r="U5683" s="127" t="str">
        <f>IFERROR(VLOOKUP(V5683,TRANSPORTE!$A$4:$B$99,2,0),"")</f>
        <v/>
      </c>
      <c r="Y5683" s="127" t="str">
        <f>IFERROR(VLOOKUP(V5683,TRANSPORTE!$A$4:$C$99,3,0),"")</f>
        <v/>
      </c>
      <c r="Z5683" s="127" t="str">
        <f>IFERROR(VLOOKUP(V5683,TRANSPORTE!$A$4:$D$99,4,0),"")</f>
        <v/>
      </c>
      <c r="AA5683" s="127" t="str">
        <f>IFERROR(VLOOKUP(V5683,TRANSPORTE!$A$4:$E$99,5,0),"")</f>
        <v/>
      </c>
      <c r="AB5683" s="127" t="str">
        <f t="shared" si="637"/>
        <v/>
      </c>
      <c r="AC5683" s="127" t="str">
        <f t="shared" si="636"/>
        <v/>
      </c>
      <c r="AE5683" s="132" t="str">
        <f t="shared" si="634"/>
        <v/>
      </c>
      <c r="AH5683" s="127" t="str">
        <f t="shared" si="633"/>
        <v/>
      </c>
    </row>
    <row r="5684" spans="2:34" x14ac:dyDescent="0.3">
      <c r="B5684" s="127" t="str">
        <f t="shared" si="631"/>
        <v/>
      </c>
      <c r="C5684" s="127" t="str">
        <f t="shared" si="632"/>
        <v/>
      </c>
      <c r="E5684" s="159"/>
      <c r="F5684" s="148" t="str">
        <f>IFERROR(VLOOKUP(CONCATENATE(G5684,E5684),LOTES!$A$6:$D$1002,4,0),"")</f>
        <v/>
      </c>
      <c r="H5684" s="136" t="str">
        <f>IFERROR(VLOOKUP(CONCATENATE(G5684,E5684),LOTES!$A$6:$F$1000,6,0),"")</f>
        <v/>
      </c>
      <c r="I5684" s="132" t="str">
        <f t="shared" si="635"/>
        <v/>
      </c>
      <c r="R5684" s="132" t="str">
        <f>IFERROR(VLOOKUP(Q5684,PROVEEDORES!$A$2:$B$100,2,0),"")</f>
        <v/>
      </c>
      <c r="U5684" s="127" t="str">
        <f>IFERROR(VLOOKUP(V5684,TRANSPORTE!$A$4:$B$99,2,0),"")</f>
        <v/>
      </c>
      <c r="Y5684" s="127" t="str">
        <f>IFERROR(VLOOKUP(V5684,TRANSPORTE!$A$4:$C$99,3,0),"")</f>
        <v/>
      </c>
      <c r="Z5684" s="127" t="str">
        <f>IFERROR(VLOOKUP(V5684,TRANSPORTE!$A$4:$D$99,4,0),"")</f>
        <v/>
      </c>
      <c r="AA5684" s="127" t="str">
        <f>IFERROR(VLOOKUP(V5684,TRANSPORTE!$A$4:$E$99,5,0),"")</f>
        <v/>
      </c>
      <c r="AB5684" s="127" t="str">
        <f t="shared" si="637"/>
        <v/>
      </c>
      <c r="AC5684" s="127" t="str">
        <f t="shared" si="636"/>
        <v/>
      </c>
      <c r="AE5684" s="132" t="str">
        <f t="shared" si="634"/>
        <v/>
      </c>
      <c r="AH5684" s="127" t="str">
        <f t="shared" si="633"/>
        <v/>
      </c>
    </row>
    <row r="5685" spans="2:34" x14ac:dyDescent="0.3">
      <c r="B5685" s="127" t="str">
        <f t="shared" si="631"/>
        <v/>
      </c>
      <c r="C5685" s="127" t="str">
        <f t="shared" si="632"/>
        <v/>
      </c>
      <c r="E5685" s="159"/>
      <c r="F5685" s="148" t="str">
        <f>IFERROR(VLOOKUP(CONCATENATE(G5685,E5685),LOTES!$A$6:$D$1002,4,0),"")</f>
        <v/>
      </c>
      <c r="H5685" s="136" t="str">
        <f>IFERROR(VLOOKUP(CONCATENATE(G5685,E5685),LOTES!$A$6:$F$1000,6,0),"")</f>
        <v/>
      </c>
      <c r="I5685" s="132" t="str">
        <f t="shared" si="635"/>
        <v/>
      </c>
      <c r="R5685" s="132" t="str">
        <f>IFERROR(VLOOKUP(Q5685,PROVEEDORES!$A$2:$B$100,2,0),"")</f>
        <v/>
      </c>
      <c r="U5685" s="127" t="str">
        <f>IFERROR(VLOOKUP(V5685,TRANSPORTE!$A$4:$B$99,2,0),"")</f>
        <v/>
      </c>
      <c r="Y5685" s="127" t="str">
        <f>IFERROR(VLOOKUP(V5685,TRANSPORTE!$A$4:$C$99,3,0),"")</f>
        <v/>
      </c>
      <c r="Z5685" s="127" t="str">
        <f>IFERROR(VLOOKUP(V5685,TRANSPORTE!$A$4:$D$99,4,0),"")</f>
        <v/>
      </c>
      <c r="AA5685" s="127" t="str">
        <f>IFERROR(VLOOKUP(V5685,TRANSPORTE!$A$4:$E$99,5,0),"")</f>
        <v/>
      </c>
      <c r="AB5685" s="127" t="str">
        <f t="shared" si="637"/>
        <v/>
      </c>
      <c r="AC5685" s="127" t="str">
        <f t="shared" si="636"/>
        <v/>
      </c>
      <c r="AE5685" s="132" t="str">
        <f t="shared" si="634"/>
        <v/>
      </c>
      <c r="AH5685" s="127" t="str">
        <f t="shared" si="633"/>
        <v/>
      </c>
    </row>
    <row r="5686" spans="2:34" x14ac:dyDescent="0.3">
      <c r="B5686" s="127" t="str">
        <f t="shared" si="631"/>
        <v/>
      </c>
      <c r="C5686" s="127" t="str">
        <f t="shared" si="632"/>
        <v/>
      </c>
      <c r="E5686" s="159"/>
      <c r="F5686" s="148" t="str">
        <f>IFERROR(VLOOKUP(CONCATENATE(G5686,E5686),LOTES!$A$6:$D$1002,4,0),"")</f>
        <v/>
      </c>
      <c r="H5686" s="136" t="str">
        <f>IFERROR(VLOOKUP(CONCATENATE(G5686,E5686),LOTES!$A$6:$F$1000,6,0),"")</f>
        <v/>
      </c>
      <c r="I5686" s="132" t="str">
        <f t="shared" si="635"/>
        <v/>
      </c>
      <c r="R5686" s="132" t="str">
        <f>IFERROR(VLOOKUP(Q5686,PROVEEDORES!$A$2:$B$100,2,0),"")</f>
        <v/>
      </c>
      <c r="U5686" s="127" t="str">
        <f>IFERROR(VLOOKUP(V5686,TRANSPORTE!$A$4:$B$99,2,0),"")</f>
        <v/>
      </c>
      <c r="Y5686" s="127" t="str">
        <f>IFERROR(VLOOKUP(V5686,TRANSPORTE!$A$4:$C$99,3,0),"")</f>
        <v/>
      </c>
      <c r="Z5686" s="127" t="str">
        <f>IFERROR(VLOOKUP(V5686,TRANSPORTE!$A$4:$D$99,4,0),"")</f>
        <v/>
      </c>
      <c r="AA5686" s="127" t="str">
        <f>IFERROR(VLOOKUP(V5686,TRANSPORTE!$A$4:$E$99,5,0),"")</f>
        <v/>
      </c>
      <c r="AB5686" s="127" t="str">
        <f t="shared" si="637"/>
        <v/>
      </c>
      <c r="AC5686" s="127" t="str">
        <f t="shared" si="636"/>
        <v/>
      </c>
      <c r="AE5686" s="132" t="str">
        <f t="shared" si="634"/>
        <v/>
      </c>
      <c r="AH5686" s="127" t="str">
        <f t="shared" si="633"/>
        <v/>
      </c>
    </row>
    <row r="5687" spans="2:34" x14ac:dyDescent="0.3">
      <c r="B5687" s="127" t="str">
        <f t="shared" si="631"/>
        <v/>
      </c>
      <c r="C5687" s="127" t="str">
        <f t="shared" si="632"/>
        <v/>
      </c>
      <c r="E5687" s="159"/>
      <c r="F5687" s="148" t="str">
        <f>IFERROR(VLOOKUP(CONCATENATE(G5687,E5687),LOTES!$A$6:$D$1002,4,0),"")</f>
        <v/>
      </c>
      <c r="H5687" s="136" t="str">
        <f>IFERROR(VLOOKUP(CONCATENATE(G5687,E5687),LOTES!$A$6:$F$1000,6,0),"")</f>
        <v/>
      </c>
      <c r="I5687" s="132" t="str">
        <f t="shared" si="635"/>
        <v/>
      </c>
      <c r="R5687" s="132" t="str">
        <f>IFERROR(VLOOKUP(Q5687,PROVEEDORES!$A$2:$B$100,2,0),"")</f>
        <v/>
      </c>
      <c r="U5687" s="127" t="str">
        <f>IFERROR(VLOOKUP(V5687,TRANSPORTE!$A$4:$B$99,2,0),"")</f>
        <v/>
      </c>
      <c r="Y5687" s="127" t="str">
        <f>IFERROR(VLOOKUP(V5687,TRANSPORTE!$A$4:$C$99,3,0),"")</f>
        <v/>
      </c>
      <c r="Z5687" s="127" t="str">
        <f>IFERROR(VLOOKUP(V5687,TRANSPORTE!$A$4:$D$99,4,0),"")</f>
        <v/>
      </c>
      <c r="AA5687" s="127" t="str">
        <f>IFERROR(VLOOKUP(V5687,TRANSPORTE!$A$4:$E$99,5,0),"")</f>
        <v/>
      </c>
      <c r="AB5687" s="127" t="str">
        <f t="shared" si="637"/>
        <v/>
      </c>
      <c r="AC5687" s="127" t="str">
        <f t="shared" si="636"/>
        <v/>
      </c>
      <c r="AE5687" s="132" t="str">
        <f t="shared" si="634"/>
        <v/>
      </c>
      <c r="AH5687" s="127" t="str">
        <f t="shared" si="633"/>
        <v/>
      </c>
    </row>
    <row r="5688" spans="2:34" x14ac:dyDescent="0.3">
      <c r="B5688" s="127" t="str">
        <f t="shared" si="631"/>
        <v/>
      </c>
      <c r="C5688" s="127" t="str">
        <f t="shared" si="632"/>
        <v/>
      </c>
      <c r="E5688" s="159"/>
      <c r="F5688" s="148" t="str">
        <f>IFERROR(VLOOKUP(CONCATENATE(G5688,E5688),LOTES!$A$6:$D$1002,4,0),"")</f>
        <v/>
      </c>
      <c r="H5688" s="136" t="str">
        <f>IFERROR(VLOOKUP(CONCATENATE(G5688,E5688),LOTES!$A$6:$F$1000,6,0),"")</f>
        <v/>
      </c>
      <c r="I5688" s="132" t="str">
        <f t="shared" si="635"/>
        <v/>
      </c>
      <c r="R5688" s="132" t="str">
        <f>IFERROR(VLOOKUP(Q5688,PROVEEDORES!$A$2:$B$100,2,0),"")</f>
        <v/>
      </c>
      <c r="U5688" s="127" t="str">
        <f>IFERROR(VLOOKUP(V5688,TRANSPORTE!$A$4:$B$99,2,0),"")</f>
        <v/>
      </c>
      <c r="Y5688" s="127" t="str">
        <f>IFERROR(VLOOKUP(V5688,TRANSPORTE!$A$4:$C$99,3,0),"")</f>
        <v/>
      </c>
      <c r="Z5688" s="127" t="str">
        <f>IFERROR(VLOOKUP(V5688,TRANSPORTE!$A$4:$D$99,4,0),"")</f>
        <v/>
      </c>
      <c r="AA5688" s="127" t="str">
        <f>IFERROR(VLOOKUP(V5688,TRANSPORTE!$A$4:$E$99,5,0),"")</f>
        <v/>
      </c>
      <c r="AB5688" s="127" t="str">
        <f t="shared" si="637"/>
        <v/>
      </c>
      <c r="AC5688" s="127" t="str">
        <f t="shared" si="636"/>
        <v/>
      </c>
      <c r="AE5688" s="132" t="str">
        <f t="shared" si="634"/>
        <v/>
      </c>
      <c r="AH5688" s="127" t="str">
        <f t="shared" si="633"/>
        <v/>
      </c>
    </row>
    <row r="5689" spans="2:34" x14ac:dyDescent="0.3">
      <c r="B5689" s="127" t="str">
        <f t="shared" si="631"/>
        <v/>
      </c>
      <c r="C5689" s="127" t="str">
        <f t="shared" si="632"/>
        <v/>
      </c>
      <c r="E5689" s="159"/>
      <c r="F5689" s="148" t="str">
        <f>IFERROR(VLOOKUP(CONCATENATE(G5689,E5689),LOTES!$A$6:$D$1002,4,0),"")</f>
        <v/>
      </c>
      <c r="H5689" s="136" t="str">
        <f>IFERROR(VLOOKUP(CONCATENATE(G5689,E5689),LOTES!$A$6:$F$1000,6,0),"")</f>
        <v/>
      </c>
      <c r="I5689" s="132" t="str">
        <f t="shared" si="635"/>
        <v/>
      </c>
      <c r="R5689" s="132" t="str">
        <f>IFERROR(VLOOKUP(Q5689,PROVEEDORES!$A$2:$B$100,2,0),"")</f>
        <v/>
      </c>
      <c r="U5689" s="127" t="str">
        <f>IFERROR(VLOOKUP(V5689,TRANSPORTE!$A$4:$B$99,2,0),"")</f>
        <v/>
      </c>
      <c r="Y5689" s="127" t="str">
        <f>IFERROR(VLOOKUP(V5689,TRANSPORTE!$A$4:$C$99,3,0),"")</f>
        <v/>
      </c>
      <c r="Z5689" s="127" t="str">
        <f>IFERROR(VLOOKUP(V5689,TRANSPORTE!$A$4:$D$99,4,0),"")</f>
        <v/>
      </c>
      <c r="AA5689" s="127" t="str">
        <f>IFERROR(VLOOKUP(V5689,TRANSPORTE!$A$4:$E$99,5,0),"")</f>
        <v/>
      </c>
      <c r="AB5689" s="127" t="str">
        <f t="shared" si="637"/>
        <v/>
      </c>
      <c r="AC5689" s="127" t="str">
        <f t="shared" si="636"/>
        <v/>
      </c>
      <c r="AE5689" s="132" t="str">
        <f t="shared" si="634"/>
        <v/>
      </c>
      <c r="AH5689" s="127" t="str">
        <f t="shared" si="633"/>
        <v/>
      </c>
    </row>
    <row r="5690" spans="2:34" x14ac:dyDescent="0.3">
      <c r="B5690" s="127" t="str">
        <f t="shared" si="631"/>
        <v/>
      </c>
      <c r="C5690" s="127" t="str">
        <f t="shared" si="632"/>
        <v/>
      </c>
      <c r="E5690" s="159"/>
      <c r="F5690" s="148" t="str">
        <f>IFERROR(VLOOKUP(CONCATENATE(G5690,E5690),LOTES!$A$6:$D$1002,4,0),"")</f>
        <v/>
      </c>
      <c r="H5690" s="136" t="str">
        <f>IFERROR(VLOOKUP(CONCATENATE(G5690,E5690),LOTES!$A$6:$F$1000,6,0),"")</f>
        <v/>
      </c>
      <c r="I5690" s="132" t="str">
        <f t="shared" si="635"/>
        <v/>
      </c>
      <c r="R5690" s="132" t="str">
        <f>IFERROR(VLOOKUP(Q5690,PROVEEDORES!$A$2:$B$100,2,0),"")</f>
        <v/>
      </c>
      <c r="U5690" s="127" t="str">
        <f>IFERROR(VLOOKUP(V5690,TRANSPORTE!$A$4:$B$99,2,0),"")</f>
        <v/>
      </c>
      <c r="Y5690" s="127" t="str">
        <f>IFERROR(VLOOKUP(V5690,TRANSPORTE!$A$4:$C$99,3,0),"")</f>
        <v/>
      </c>
      <c r="Z5690" s="127" t="str">
        <f>IFERROR(VLOOKUP(V5690,TRANSPORTE!$A$4:$D$99,4,0),"")</f>
        <v/>
      </c>
      <c r="AA5690" s="127" t="str">
        <f>IFERROR(VLOOKUP(V5690,TRANSPORTE!$A$4:$E$99,5,0),"")</f>
        <v/>
      </c>
      <c r="AB5690" s="127" t="str">
        <f t="shared" si="637"/>
        <v/>
      </c>
      <c r="AC5690" s="127" t="str">
        <f t="shared" si="636"/>
        <v/>
      </c>
      <c r="AE5690" s="132" t="str">
        <f t="shared" si="634"/>
        <v/>
      </c>
      <c r="AH5690" s="127" t="str">
        <f t="shared" si="633"/>
        <v/>
      </c>
    </row>
    <row r="5691" spans="2:34" x14ac:dyDescent="0.3">
      <c r="B5691" s="127" t="str">
        <f t="shared" si="631"/>
        <v/>
      </c>
      <c r="C5691" s="127" t="str">
        <f t="shared" si="632"/>
        <v/>
      </c>
      <c r="E5691" s="159"/>
      <c r="F5691" s="148" t="str">
        <f>IFERROR(VLOOKUP(CONCATENATE(G5691,E5691),LOTES!$A$6:$D$1002,4,0),"")</f>
        <v/>
      </c>
      <c r="H5691" s="136" t="str">
        <f>IFERROR(VLOOKUP(CONCATENATE(G5691,E5691),LOTES!$A$6:$F$1000,6,0),"")</f>
        <v/>
      </c>
      <c r="I5691" s="132" t="str">
        <f t="shared" si="635"/>
        <v/>
      </c>
      <c r="R5691" s="132" t="str">
        <f>IFERROR(VLOOKUP(Q5691,PROVEEDORES!$A$2:$B$100,2,0),"")</f>
        <v/>
      </c>
      <c r="U5691" s="127" t="str">
        <f>IFERROR(VLOOKUP(V5691,TRANSPORTE!$A$4:$B$99,2,0),"")</f>
        <v/>
      </c>
      <c r="Y5691" s="127" t="str">
        <f>IFERROR(VLOOKUP(V5691,TRANSPORTE!$A$4:$C$99,3,0),"")</f>
        <v/>
      </c>
      <c r="Z5691" s="127" t="str">
        <f>IFERROR(VLOOKUP(V5691,TRANSPORTE!$A$4:$D$99,4,0),"")</f>
        <v/>
      </c>
      <c r="AA5691" s="127" t="str">
        <f>IFERROR(VLOOKUP(V5691,TRANSPORTE!$A$4:$E$99,5,0),"")</f>
        <v/>
      </c>
      <c r="AB5691" s="127" t="str">
        <f t="shared" si="637"/>
        <v/>
      </c>
      <c r="AC5691" s="127" t="str">
        <f t="shared" si="636"/>
        <v/>
      </c>
      <c r="AE5691" s="132" t="str">
        <f t="shared" si="634"/>
        <v/>
      </c>
      <c r="AH5691" s="127" t="str">
        <f t="shared" si="633"/>
        <v/>
      </c>
    </row>
    <row r="5692" spans="2:34" x14ac:dyDescent="0.3">
      <c r="B5692" s="127" t="str">
        <f t="shared" si="631"/>
        <v/>
      </c>
      <c r="C5692" s="127" t="str">
        <f t="shared" si="632"/>
        <v/>
      </c>
      <c r="E5692" s="159"/>
      <c r="F5692" s="148" t="str">
        <f>IFERROR(VLOOKUP(CONCATENATE(G5692,E5692),LOTES!$A$6:$D$1002,4,0),"")</f>
        <v/>
      </c>
      <c r="H5692" s="136" t="str">
        <f>IFERROR(VLOOKUP(CONCATENATE(G5692,E5692),LOTES!$A$6:$F$1000,6,0),"")</f>
        <v/>
      </c>
      <c r="I5692" s="132" t="str">
        <f t="shared" si="635"/>
        <v/>
      </c>
      <c r="R5692" s="132" t="str">
        <f>IFERROR(VLOOKUP(Q5692,PROVEEDORES!$A$2:$B$100,2,0),"")</f>
        <v/>
      </c>
      <c r="U5692" s="127" t="str">
        <f>IFERROR(VLOOKUP(V5692,TRANSPORTE!$A$4:$B$99,2,0),"")</f>
        <v/>
      </c>
      <c r="Y5692" s="127" t="str">
        <f>IFERROR(VLOOKUP(V5692,TRANSPORTE!$A$4:$C$99,3,0),"")</f>
        <v/>
      </c>
      <c r="Z5692" s="127" t="str">
        <f>IFERROR(VLOOKUP(V5692,TRANSPORTE!$A$4:$D$99,4,0),"")</f>
        <v/>
      </c>
      <c r="AA5692" s="127" t="str">
        <f>IFERROR(VLOOKUP(V5692,TRANSPORTE!$A$4:$E$99,5,0),"")</f>
        <v/>
      </c>
      <c r="AB5692" s="127" t="str">
        <f t="shared" si="637"/>
        <v/>
      </c>
      <c r="AC5692" s="127" t="str">
        <f t="shared" si="636"/>
        <v/>
      </c>
      <c r="AE5692" s="132" t="str">
        <f t="shared" si="634"/>
        <v/>
      </c>
      <c r="AH5692" s="127" t="str">
        <f t="shared" si="633"/>
        <v/>
      </c>
    </row>
    <row r="5693" spans="2:34" x14ac:dyDescent="0.3">
      <c r="B5693" s="127" t="str">
        <f t="shared" si="631"/>
        <v/>
      </c>
      <c r="C5693" s="127" t="str">
        <f t="shared" si="632"/>
        <v/>
      </c>
      <c r="E5693" s="159"/>
      <c r="F5693" s="148" t="str">
        <f>IFERROR(VLOOKUP(CONCATENATE(G5693,E5693),LOTES!$A$6:$D$1002,4,0),"")</f>
        <v/>
      </c>
      <c r="H5693" s="136" t="str">
        <f>IFERROR(VLOOKUP(CONCATENATE(G5693,E5693),LOTES!$A$6:$F$1000,6,0),"")</f>
        <v/>
      </c>
      <c r="I5693" s="132" t="str">
        <f t="shared" si="635"/>
        <v/>
      </c>
      <c r="R5693" s="132" t="str">
        <f>IFERROR(VLOOKUP(Q5693,PROVEEDORES!$A$2:$B$100,2,0),"")</f>
        <v/>
      </c>
      <c r="U5693" s="127" t="str">
        <f>IFERROR(VLOOKUP(V5693,TRANSPORTE!$A$4:$B$99,2,0),"")</f>
        <v/>
      </c>
      <c r="Y5693" s="127" t="str">
        <f>IFERROR(VLOOKUP(V5693,TRANSPORTE!$A$4:$C$99,3,0),"")</f>
        <v/>
      </c>
      <c r="Z5693" s="127" t="str">
        <f>IFERROR(VLOOKUP(V5693,TRANSPORTE!$A$4:$D$99,4,0),"")</f>
        <v/>
      </c>
      <c r="AA5693" s="127" t="str">
        <f>IFERROR(VLOOKUP(V5693,TRANSPORTE!$A$4:$E$99,5,0),"")</f>
        <v/>
      </c>
      <c r="AB5693" s="127" t="str">
        <f t="shared" si="637"/>
        <v/>
      </c>
      <c r="AC5693" s="127" t="str">
        <f t="shared" si="636"/>
        <v/>
      </c>
      <c r="AE5693" s="132" t="str">
        <f t="shared" si="634"/>
        <v/>
      </c>
      <c r="AH5693" s="127" t="str">
        <f t="shared" si="633"/>
        <v/>
      </c>
    </row>
    <row r="5694" spans="2:34" x14ac:dyDescent="0.3">
      <c r="B5694" s="127" t="str">
        <f t="shared" si="631"/>
        <v/>
      </c>
      <c r="C5694" s="127" t="str">
        <f t="shared" si="632"/>
        <v/>
      </c>
      <c r="E5694" s="159"/>
      <c r="F5694" s="148" t="str">
        <f>IFERROR(VLOOKUP(CONCATENATE(G5694,E5694),LOTES!$A$6:$D$1002,4,0),"")</f>
        <v/>
      </c>
      <c r="H5694" s="136" t="str">
        <f>IFERROR(VLOOKUP(CONCATENATE(G5694,E5694),LOTES!$A$6:$F$1000,6,0),"")</f>
        <v/>
      </c>
      <c r="I5694" s="132" t="str">
        <f t="shared" si="635"/>
        <v/>
      </c>
      <c r="R5694" s="132" t="str">
        <f>IFERROR(VLOOKUP(Q5694,PROVEEDORES!$A$2:$B$100,2,0),"")</f>
        <v/>
      </c>
      <c r="U5694" s="127" t="str">
        <f>IFERROR(VLOOKUP(V5694,TRANSPORTE!$A$4:$B$99,2,0),"")</f>
        <v/>
      </c>
      <c r="Y5694" s="127" t="str">
        <f>IFERROR(VLOOKUP(V5694,TRANSPORTE!$A$4:$C$99,3,0),"")</f>
        <v/>
      </c>
      <c r="Z5694" s="127" t="str">
        <f>IFERROR(VLOOKUP(V5694,TRANSPORTE!$A$4:$D$99,4,0),"")</f>
        <v/>
      </c>
      <c r="AA5694" s="127" t="str">
        <f>IFERROR(VLOOKUP(V5694,TRANSPORTE!$A$4:$E$99,5,0),"")</f>
        <v/>
      </c>
      <c r="AB5694" s="127" t="str">
        <f t="shared" si="637"/>
        <v/>
      </c>
      <c r="AC5694" s="127" t="str">
        <f t="shared" si="636"/>
        <v/>
      </c>
      <c r="AE5694" s="132" t="str">
        <f t="shared" si="634"/>
        <v/>
      </c>
      <c r="AH5694" s="127" t="str">
        <f t="shared" si="633"/>
        <v/>
      </c>
    </row>
    <row r="5695" spans="2:34" x14ac:dyDescent="0.3">
      <c r="B5695" s="127" t="str">
        <f t="shared" ref="B5695:B5758" si="638">CONCATENATE(A5695,AB5695)</f>
        <v/>
      </c>
      <c r="C5695" s="127" t="str">
        <f t="shared" ref="C5695:C5758" si="639">CONCATENATE(N5695,I5695)</f>
        <v/>
      </c>
      <c r="E5695" s="159"/>
      <c r="F5695" s="148" t="str">
        <f>IFERROR(VLOOKUP(CONCATENATE(G5695,E5695),LOTES!$A$6:$D$1002,4,0),"")</f>
        <v/>
      </c>
      <c r="H5695" s="136" t="str">
        <f>IFERROR(VLOOKUP(CONCATENATE(G5695,E5695),LOTES!$A$6:$F$1000,6,0),"")</f>
        <v/>
      </c>
      <c r="I5695" s="132" t="str">
        <f t="shared" si="635"/>
        <v/>
      </c>
      <c r="R5695" s="132" t="str">
        <f>IFERROR(VLOOKUP(Q5695,PROVEEDORES!$A$2:$B$100,2,0),"")</f>
        <v/>
      </c>
      <c r="U5695" s="127" t="str">
        <f>IFERROR(VLOOKUP(V5695,TRANSPORTE!$A$4:$B$99,2,0),"")</f>
        <v/>
      </c>
      <c r="Y5695" s="127" t="str">
        <f>IFERROR(VLOOKUP(V5695,TRANSPORTE!$A$4:$C$99,3,0),"")</f>
        <v/>
      </c>
      <c r="Z5695" s="127" t="str">
        <f>IFERROR(VLOOKUP(V5695,TRANSPORTE!$A$4:$D$99,4,0),"")</f>
        <v/>
      </c>
      <c r="AA5695" s="127" t="str">
        <f>IFERROR(VLOOKUP(V5695,TRANSPORTE!$A$4:$E$99,5,0),"")</f>
        <v/>
      </c>
      <c r="AB5695" s="127" t="str">
        <f t="shared" si="637"/>
        <v/>
      </c>
      <c r="AC5695" s="127" t="str">
        <f t="shared" si="636"/>
        <v/>
      </c>
      <c r="AE5695" s="132" t="str">
        <f t="shared" si="634"/>
        <v/>
      </c>
      <c r="AH5695" s="127" t="str">
        <f t="shared" ref="AH5695:AH5758" si="640">CONCATENATE(N5695,F5695)</f>
        <v/>
      </c>
    </row>
    <row r="5696" spans="2:34" x14ac:dyDescent="0.3">
      <c r="B5696" s="127" t="str">
        <f t="shared" si="638"/>
        <v/>
      </c>
      <c r="C5696" s="127" t="str">
        <f t="shared" si="639"/>
        <v/>
      </c>
      <c r="E5696" s="159"/>
      <c r="F5696" s="148" t="str">
        <f>IFERROR(VLOOKUP(CONCATENATE(G5696,E5696),LOTES!$A$6:$D$1002,4,0),"")</f>
        <v/>
      </c>
      <c r="H5696" s="136" t="str">
        <f>IFERROR(VLOOKUP(CONCATENATE(G5696,E5696),LOTES!$A$6:$F$1000,6,0),"")</f>
        <v/>
      </c>
      <c r="I5696" s="132" t="str">
        <f t="shared" si="635"/>
        <v/>
      </c>
      <c r="R5696" s="132" t="str">
        <f>IFERROR(VLOOKUP(Q5696,PROVEEDORES!$A$2:$B$100,2,0),"")</f>
        <v/>
      </c>
      <c r="U5696" s="127" t="str">
        <f>IFERROR(VLOOKUP(V5696,TRANSPORTE!$A$4:$B$99,2,0),"")</f>
        <v/>
      </c>
      <c r="Y5696" s="127" t="str">
        <f>IFERROR(VLOOKUP(V5696,TRANSPORTE!$A$4:$C$99,3,0),"")</f>
        <v/>
      </c>
      <c r="Z5696" s="127" t="str">
        <f>IFERROR(VLOOKUP(V5696,TRANSPORTE!$A$4:$D$99,4,0),"")</f>
        <v/>
      </c>
      <c r="AA5696" s="127" t="str">
        <f>IFERROR(VLOOKUP(V5696,TRANSPORTE!$A$4:$E$99,5,0),"")</f>
        <v/>
      </c>
      <c r="AB5696" s="127" t="str">
        <f t="shared" si="637"/>
        <v/>
      </c>
      <c r="AC5696" s="127" t="str">
        <f t="shared" si="636"/>
        <v/>
      </c>
      <c r="AE5696" s="132" t="str">
        <f t="shared" si="634"/>
        <v/>
      </c>
      <c r="AH5696" s="127" t="str">
        <f t="shared" si="640"/>
        <v/>
      </c>
    </row>
    <row r="5697" spans="2:34" x14ac:dyDescent="0.3">
      <c r="B5697" s="127" t="str">
        <f t="shared" si="638"/>
        <v/>
      </c>
      <c r="C5697" s="127" t="str">
        <f t="shared" si="639"/>
        <v/>
      </c>
      <c r="E5697" s="159"/>
      <c r="F5697" s="148" t="str">
        <f>IFERROR(VLOOKUP(CONCATENATE(G5697,E5697),LOTES!$A$6:$D$1002,4,0),"")</f>
        <v/>
      </c>
      <c r="H5697" s="136" t="str">
        <f>IFERROR(VLOOKUP(CONCATENATE(G5697,E5697),LOTES!$A$6:$F$1000,6,0),"")</f>
        <v/>
      </c>
      <c r="I5697" s="132" t="str">
        <f t="shared" si="635"/>
        <v/>
      </c>
      <c r="R5697" s="132" t="str">
        <f>IFERROR(VLOOKUP(Q5697,PROVEEDORES!$A$2:$B$100,2,0),"")</f>
        <v/>
      </c>
      <c r="U5697" s="127" t="str">
        <f>IFERROR(VLOOKUP(V5697,TRANSPORTE!$A$4:$B$99,2,0),"")</f>
        <v/>
      </c>
      <c r="Y5697" s="127" t="str">
        <f>IFERROR(VLOOKUP(V5697,TRANSPORTE!$A$4:$C$99,3,0),"")</f>
        <v/>
      </c>
      <c r="Z5697" s="127" t="str">
        <f>IFERROR(VLOOKUP(V5697,TRANSPORTE!$A$4:$D$99,4,0),"")</f>
        <v/>
      </c>
      <c r="AA5697" s="127" t="str">
        <f>IFERROR(VLOOKUP(V5697,TRANSPORTE!$A$4:$E$99,5,0),"")</f>
        <v/>
      </c>
      <c r="AB5697" s="127" t="str">
        <f t="shared" si="637"/>
        <v/>
      </c>
      <c r="AC5697" s="127" t="str">
        <f t="shared" si="636"/>
        <v/>
      </c>
      <c r="AE5697" s="132" t="str">
        <f t="shared" si="634"/>
        <v/>
      </c>
      <c r="AH5697" s="127" t="str">
        <f t="shared" si="640"/>
        <v/>
      </c>
    </row>
    <row r="5698" spans="2:34" x14ac:dyDescent="0.3">
      <c r="B5698" s="127" t="str">
        <f t="shared" si="638"/>
        <v/>
      </c>
      <c r="C5698" s="127" t="str">
        <f t="shared" si="639"/>
        <v/>
      </c>
      <c r="E5698" s="159"/>
      <c r="F5698" s="148" t="str">
        <f>IFERROR(VLOOKUP(CONCATENATE(G5698,E5698),LOTES!$A$6:$D$1002,4,0),"")</f>
        <v/>
      </c>
      <c r="H5698" s="136" t="str">
        <f>IFERROR(VLOOKUP(CONCATENATE(G5698,E5698),LOTES!$A$6:$F$1000,6,0),"")</f>
        <v/>
      </c>
      <c r="I5698" s="132" t="str">
        <f t="shared" si="635"/>
        <v/>
      </c>
      <c r="R5698" s="132" t="str">
        <f>IFERROR(VLOOKUP(Q5698,PROVEEDORES!$A$2:$B$100,2,0),"")</f>
        <v/>
      </c>
      <c r="U5698" s="127" t="str">
        <f>IFERROR(VLOOKUP(V5698,TRANSPORTE!$A$4:$B$99,2,0),"")</f>
        <v/>
      </c>
      <c r="Y5698" s="127" t="str">
        <f>IFERROR(VLOOKUP(V5698,TRANSPORTE!$A$4:$C$99,3,0),"")</f>
        <v/>
      </c>
      <c r="Z5698" s="127" t="str">
        <f>IFERROR(VLOOKUP(V5698,TRANSPORTE!$A$4:$D$99,4,0),"")</f>
        <v/>
      </c>
      <c r="AA5698" s="127" t="str">
        <f>IFERROR(VLOOKUP(V5698,TRANSPORTE!$A$4:$E$99,5,0),"")</f>
        <v/>
      </c>
      <c r="AB5698" s="127" t="str">
        <f t="shared" si="637"/>
        <v/>
      </c>
      <c r="AC5698" s="127" t="str">
        <f t="shared" si="636"/>
        <v/>
      </c>
      <c r="AE5698" s="132" t="str">
        <f t="shared" ref="AE5698:AE5761" si="641">IF(N5698&lt;&gt;"",IF(N5698=N5697,AE5697,AE5697+1),"")</f>
        <v/>
      </c>
      <c r="AH5698" s="127" t="str">
        <f t="shared" si="640"/>
        <v/>
      </c>
    </row>
    <row r="5699" spans="2:34" x14ac:dyDescent="0.3">
      <c r="B5699" s="127" t="str">
        <f t="shared" si="638"/>
        <v/>
      </c>
      <c r="C5699" s="127" t="str">
        <f t="shared" si="639"/>
        <v/>
      </c>
      <c r="E5699" s="159"/>
      <c r="F5699" s="148" t="str">
        <f>IFERROR(VLOOKUP(CONCATENATE(G5699,E5699),LOTES!$A$6:$D$1002,4,0),"")</f>
        <v/>
      </c>
      <c r="H5699" s="136" t="str">
        <f>IFERROR(VLOOKUP(CONCATENATE(G5699,E5699),LOTES!$A$6:$F$1000,6,0),"")</f>
        <v/>
      </c>
      <c r="I5699" s="132" t="str">
        <f t="shared" si="635"/>
        <v/>
      </c>
      <c r="R5699" s="132" t="str">
        <f>IFERROR(VLOOKUP(Q5699,PROVEEDORES!$A$2:$B$100,2,0),"")</f>
        <v/>
      </c>
      <c r="U5699" s="127" t="str">
        <f>IFERROR(VLOOKUP(V5699,TRANSPORTE!$A$4:$B$99,2,0),"")</f>
        <v/>
      </c>
      <c r="Y5699" s="127" t="str">
        <f>IFERROR(VLOOKUP(V5699,TRANSPORTE!$A$4:$C$99,3,0),"")</f>
        <v/>
      </c>
      <c r="Z5699" s="127" t="str">
        <f>IFERROR(VLOOKUP(V5699,TRANSPORTE!$A$4:$D$99,4,0),"")</f>
        <v/>
      </c>
      <c r="AA5699" s="127" t="str">
        <f>IFERROR(VLOOKUP(V5699,TRANSPORTE!$A$4:$E$99,5,0),"")</f>
        <v/>
      </c>
      <c r="AB5699" s="127" t="str">
        <f t="shared" si="637"/>
        <v/>
      </c>
      <c r="AC5699" s="127" t="str">
        <f t="shared" si="636"/>
        <v/>
      </c>
      <c r="AE5699" s="132" t="str">
        <f t="shared" si="641"/>
        <v/>
      </c>
      <c r="AH5699" s="127" t="str">
        <f t="shared" si="640"/>
        <v/>
      </c>
    </row>
    <row r="5700" spans="2:34" x14ac:dyDescent="0.3">
      <c r="B5700" s="127" t="str">
        <f t="shared" si="638"/>
        <v/>
      </c>
      <c r="C5700" s="127" t="str">
        <f t="shared" si="639"/>
        <v/>
      </c>
      <c r="E5700" s="159"/>
      <c r="F5700" s="148" t="str">
        <f>IFERROR(VLOOKUP(CONCATENATE(G5700,E5700),LOTES!$A$6:$D$1002,4,0),"")</f>
        <v/>
      </c>
      <c r="H5700" s="136" t="str">
        <f>IFERROR(VLOOKUP(CONCATENATE(G5700,E5700),LOTES!$A$6:$F$1000,6,0),"")</f>
        <v/>
      </c>
      <c r="I5700" s="132" t="str">
        <f t="shared" si="635"/>
        <v/>
      </c>
      <c r="R5700" s="132" t="str">
        <f>IFERROR(VLOOKUP(Q5700,PROVEEDORES!$A$2:$B$100,2,0),"")</f>
        <v/>
      </c>
      <c r="U5700" s="127" t="str">
        <f>IFERROR(VLOOKUP(V5700,TRANSPORTE!$A$4:$B$99,2,0),"")</f>
        <v/>
      </c>
      <c r="Y5700" s="127" t="str">
        <f>IFERROR(VLOOKUP(V5700,TRANSPORTE!$A$4:$C$99,3,0),"")</f>
        <v/>
      </c>
      <c r="Z5700" s="127" t="str">
        <f>IFERROR(VLOOKUP(V5700,TRANSPORTE!$A$4:$D$99,4,0),"")</f>
        <v/>
      </c>
      <c r="AA5700" s="127" t="str">
        <f>IFERROR(VLOOKUP(V5700,TRANSPORTE!$A$4:$E$99,5,0),"")</f>
        <v/>
      </c>
      <c r="AB5700" s="127" t="str">
        <f t="shared" si="637"/>
        <v/>
      </c>
      <c r="AC5700" s="127" t="str">
        <f t="shared" si="636"/>
        <v/>
      </c>
      <c r="AE5700" s="132" t="str">
        <f t="shared" si="641"/>
        <v/>
      </c>
      <c r="AH5700" s="127" t="str">
        <f t="shared" si="640"/>
        <v/>
      </c>
    </row>
    <row r="5701" spans="2:34" x14ac:dyDescent="0.3">
      <c r="B5701" s="127" t="str">
        <f t="shared" si="638"/>
        <v/>
      </c>
      <c r="C5701" s="127" t="str">
        <f t="shared" si="639"/>
        <v/>
      </c>
      <c r="E5701" s="159"/>
      <c r="F5701" s="148" t="str">
        <f>IFERROR(VLOOKUP(CONCATENATE(G5701,E5701),LOTES!$A$6:$D$1002,4,0),"")</f>
        <v/>
      </c>
      <c r="H5701" s="136" t="str">
        <f>IFERROR(VLOOKUP(CONCATENATE(G5701,E5701),LOTES!$A$6:$F$1000,6,0),"")</f>
        <v/>
      </c>
      <c r="I5701" s="132" t="str">
        <f t="shared" si="635"/>
        <v/>
      </c>
      <c r="R5701" s="132" t="str">
        <f>IFERROR(VLOOKUP(Q5701,PROVEEDORES!$A$2:$B$100,2,0),"")</f>
        <v/>
      </c>
      <c r="U5701" s="127" t="str">
        <f>IFERROR(VLOOKUP(V5701,TRANSPORTE!$A$4:$B$99,2,0),"")</f>
        <v/>
      </c>
      <c r="Y5701" s="127" t="str">
        <f>IFERROR(VLOOKUP(V5701,TRANSPORTE!$A$4:$C$99,3,0),"")</f>
        <v/>
      </c>
      <c r="Z5701" s="127" t="str">
        <f>IFERROR(VLOOKUP(V5701,TRANSPORTE!$A$4:$D$99,4,0),"")</f>
        <v/>
      </c>
      <c r="AA5701" s="127" t="str">
        <f>IFERROR(VLOOKUP(V5701,TRANSPORTE!$A$4:$E$99,5,0),"")</f>
        <v/>
      </c>
      <c r="AB5701" s="127" t="str">
        <f t="shared" si="637"/>
        <v/>
      </c>
      <c r="AC5701" s="127" t="str">
        <f t="shared" si="636"/>
        <v/>
      </c>
      <c r="AE5701" s="132" t="str">
        <f t="shared" si="641"/>
        <v/>
      </c>
      <c r="AH5701" s="127" t="str">
        <f t="shared" si="640"/>
        <v/>
      </c>
    </row>
    <row r="5702" spans="2:34" x14ac:dyDescent="0.3">
      <c r="B5702" s="127" t="str">
        <f t="shared" si="638"/>
        <v/>
      </c>
      <c r="C5702" s="127" t="str">
        <f t="shared" si="639"/>
        <v/>
      </c>
      <c r="E5702" s="159"/>
      <c r="F5702" s="148" t="str">
        <f>IFERROR(VLOOKUP(CONCATENATE(G5702,E5702),LOTES!$A$6:$D$1002,4,0),"")</f>
        <v/>
      </c>
      <c r="H5702" s="136" t="str">
        <f>IFERROR(VLOOKUP(CONCATENATE(G5702,E5702),LOTES!$A$6:$F$1000,6,0),"")</f>
        <v/>
      </c>
      <c r="I5702" s="132" t="str">
        <f t="shared" ref="I5702:I5765" si="642">IF(E5702&lt;&gt;"",IFERROR(IF(N5702&lt;&gt;N5701,1,IF(E5702=E5701,I5701,I5701+1)),""),"")</f>
        <v/>
      </c>
      <c r="R5702" s="132" t="str">
        <f>IFERROR(VLOOKUP(Q5702,PROVEEDORES!$A$2:$B$100,2,0),"")</f>
        <v/>
      </c>
      <c r="U5702" s="127" t="str">
        <f>IFERROR(VLOOKUP(V5702,TRANSPORTE!$A$4:$B$99,2,0),"")</f>
        <v/>
      </c>
      <c r="Y5702" s="127" t="str">
        <f>IFERROR(VLOOKUP(V5702,TRANSPORTE!$A$4:$C$99,3,0),"")</f>
        <v/>
      </c>
      <c r="Z5702" s="127" t="str">
        <f>IFERROR(VLOOKUP(V5702,TRANSPORTE!$A$4:$D$99,4,0),"")</f>
        <v/>
      </c>
      <c r="AA5702" s="127" t="str">
        <f>IFERROR(VLOOKUP(V5702,TRANSPORTE!$A$4:$E$99,5,0),"")</f>
        <v/>
      </c>
      <c r="AB5702" s="127" t="str">
        <f t="shared" si="637"/>
        <v/>
      </c>
      <c r="AC5702" s="127" t="str">
        <f t="shared" ref="AC5702:AC5765" si="643">IF(N5702&lt;&gt;"",1,"")</f>
        <v/>
      </c>
      <c r="AE5702" s="132" t="str">
        <f t="shared" si="641"/>
        <v/>
      </c>
      <c r="AH5702" s="127" t="str">
        <f t="shared" si="640"/>
        <v/>
      </c>
    </row>
    <row r="5703" spans="2:34" x14ac:dyDescent="0.3">
      <c r="B5703" s="127" t="str">
        <f t="shared" si="638"/>
        <v/>
      </c>
      <c r="C5703" s="127" t="str">
        <f t="shared" si="639"/>
        <v/>
      </c>
      <c r="E5703" s="159"/>
      <c r="F5703" s="148" t="str">
        <f>IFERROR(VLOOKUP(CONCATENATE(G5703,E5703),LOTES!$A$6:$D$1002,4,0),"")</f>
        <v/>
      </c>
      <c r="H5703" s="136" t="str">
        <f>IFERROR(VLOOKUP(CONCATENATE(G5703,E5703),LOTES!$A$6:$F$1000,6,0),"")</f>
        <v/>
      </c>
      <c r="I5703" s="132" t="str">
        <f t="shared" si="642"/>
        <v/>
      </c>
      <c r="R5703" s="132" t="str">
        <f>IFERROR(VLOOKUP(Q5703,PROVEEDORES!$A$2:$B$100,2,0),"")</f>
        <v/>
      </c>
      <c r="U5703" s="127" t="str">
        <f>IFERROR(VLOOKUP(V5703,TRANSPORTE!$A$4:$B$99,2,0),"")</f>
        <v/>
      </c>
      <c r="Y5703" s="127" t="str">
        <f>IFERROR(VLOOKUP(V5703,TRANSPORTE!$A$4:$C$99,3,0),"")</f>
        <v/>
      </c>
      <c r="Z5703" s="127" t="str">
        <f>IFERROR(VLOOKUP(V5703,TRANSPORTE!$A$4:$D$99,4,0),"")</f>
        <v/>
      </c>
      <c r="AA5703" s="127" t="str">
        <f>IFERROR(VLOOKUP(V5703,TRANSPORTE!$A$4:$E$99,5,0),"")</f>
        <v/>
      </c>
      <c r="AB5703" s="127" t="str">
        <f t="shared" si="637"/>
        <v/>
      </c>
      <c r="AC5703" s="127" t="str">
        <f t="shared" si="643"/>
        <v/>
      </c>
      <c r="AE5703" s="132" t="str">
        <f t="shared" si="641"/>
        <v/>
      </c>
      <c r="AH5703" s="127" t="str">
        <f t="shared" si="640"/>
        <v/>
      </c>
    </row>
    <row r="5704" spans="2:34" x14ac:dyDescent="0.3">
      <c r="B5704" s="127" t="str">
        <f t="shared" si="638"/>
        <v/>
      </c>
      <c r="C5704" s="127" t="str">
        <f t="shared" si="639"/>
        <v/>
      </c>
      <c r="E5704" s="159"/>
      <c r="F5704" s="148" t="str">
        <f>IFERROR(VLOOKUP(CONCATENATE(G5704,E5704),LOTES!$A$6:$D$1002,4,0),"")</f>
        <v/>
      </c>
      <c r="H5704" s="136" t="str">
        <f>IFERROR(VLOOKUP(CONCATENATE(G5704,E5704),LOTES!$A$6:$F$1000,6,0),"")</f>
        <v/>
      </c>
      <c r="I5704" s="132" t="str">
        <f t="shared" si="642"/>
        <v/>
      </c>
      <c r="R5704" s="132" t="str">
        <f>IFERROR(VLOOKUP(Q5704,PROVEEDORES!$A$2:$B$100,2,0),"")</f>
        <v/>
      </c>
      <c r="U5704" s="127" t="str">
        <f>IFERROR(VLOOKUP(V5704,TRANSPORTE!$A$4:$B$99,2,0),"")</f>
        <v/>
      </c>
      <c r="Y5704" s="127" t="str">
        <f>IFERROR(VLOOKUP(V5704,TRANSPORTE!$A$4:$C$99,3,0),"")</f>
        <v/>
      </c>
      <c r="Z5704" s="127" t="str">
        <f>IFERROR(VLOOKUP(V5704,TRANSPORTE!$A$4:$D$99,4,0),"")</f>
        <v/>
      </c>
      <c r="AA5704" s="127" t="str">
        <f>IFERROR(VLOOKUP(V5704,TRANSPORTE!$A$4:$E$99,5,0),"")</f>
        <v/>
      </c>
      <c r="AB5704" s="127" t="str">
        <f t="shared" si="637"/>
        <v/>
      </c>
      <c r="AC5704" s="127" t="str">
        <f t="shared" si="643"/>
        <v/>
      </c>
      <c r="AE5704" s="132" t="str">
        <f t="shared" si="641"/>
        <v/>
      </c>
      <c r="AH5704" s="127" t="str">
        <f t="shared" si="640"/>
        <v/>
      </c>
    </row>
    <row r="5705" spans="2:34" x14ac:dyDescent="0.3">
      <c r="B5705" s="127" t="str">
        <f t="shared" si="638"/>
        <v/>
      </c>
      <c r="C5705" s="127" t="str">
        <f t="shared" si="639"/>
        <v/>
      </c>
      <c r="E5705" s="159"/>
      <c r="F5705" s="148" t="str">
        <f>IFERROR(VLOOKUP(CONCATENATE(G5705,E5705),LOTES!$A$6:$D$1002,4,0),"")</f>
        <v/>
      </c>
      <c r="H5705" s="136" t="str">
        <f>IFERROR(VLOOKUP(CONCATENATE(G5705,E5705),LOTES!$A$6:$F$1000,6,0),"")</f>
        <v/>
      </c>
      <c r="I5705" s="132" t="str">
        <f t="shared" si="642"/>
        <v/>
      </c>
      <c r="R5705" s="132" t="str">
        <f>IFERROR(VLOOKUP(Q5705,PROVEEDORES!$A$2:$B$100,2,0),"")</f>
        <v/>
      </c>
      <c r="U5705" s="127" t="str">
        <f>IFERROR(VLOOKUP(V5705,TRANSPORTE!$A$4:$B$99,2,0),"")</f>
        <v/>
      </c>
      <c r="Y5705" s="127" t="str">
        <f>IFERROR(VLOOKUP(V5705,TRANSPORTE!$A$4:$C$99,3,0),"")</f>
        <v/>
      </c>
      <c r="Z5705" s="127" t="str">
        <f>IFERROR(VLOOKUP(V5705,TRANSPORTE!$A$4:$D$99,4,0),"")</f>
        <v/>
      </c>
      <c r="AA5705" s="127" t="str">
        <f>IFERROR(VLOOKUP(V5705,TRANSPORTE!$A$4:$E$99,5,0),"")</f>
        <v/>
      </c>
      <c r="AB5705" s="127" t="str">
        <f t="shared" si="637"/>
        <v/>
      </c>
      <c r="AC5705" s="127" t="str">
        <f t="shared" si="643"/>
        <v/>
      </c>
      <c r="AE5705" s="132" t="str">
        <f t="shared" si="641"/>
        <v/>
      </c>
      <c r="AH5705" s="127" t="str">
        <f t="shared" si="640"/>
        <v/>
      </c>
    </row>
    <row r="5706" spans="2:34" x14ac:dyDescent="0.3">
      <c r="B5706" s="127" t="str">
        <f t="shared" si="638"/>
        <v/>
      </c>
      <c r="C5706" s="127" t="str">
        <f t="shared" si="639"/>
        <v/>
      </c>
      <c r="E5706" s="159"/>
      <c r="F5706" s="148" t="str">
        <f>IFERROR(VLOOKUP(CONCATENATE(G5706,E5706),LOTES!$A$6:$D$1002,4,0),"")</f>
        <v/>
      </c>
      <c r="H5706" s="136" t="str">
        <f>IFERROR(VLOOKUP(CONCATENATE(G5706,E5706),LOTES!$A$6:$F$1000,6,0),"")</f>
        <v/>
      </c>
      <c r="I5706" s="132" t="str">
        <f t="shared" si="642"/>
        <v/>
      </c>
      <c r="R5706" s="132" t="str">
        <f>IFERROR(VLOOKUP(Q5706,PROVEEDORES!$A$2:$B$100,2,0),"")</f>
        <v/>
      </c>
      <c r="U5706" s="127" t="str">
        <f>IFERROR(VLOOKUP(V5706,TRANSPORTE!$A$4:$B$99,2,0),"")</f>
        <v/>
      </c>
      <c r="Y5706" s="127" t="str">
        <f>IFERROR(VLOOKUP(V5706,TRANSPORTE!$A$4:$C$99,3,0),"")</f>
        <v/>
      </c>
      <c r="Z5706" s="127" t="str">
        <f>IFERROR(VLOOKUP(V5706,TRANSPORTE!$A$4:$D$99,4,0),"")</f>
        <v/>
      </c>
      <c r="AA5706" s="127" t="str">
        <f>IFERROR(VLOOKUP(V5706,TRANSPORTE!$A$4:$E$99,5,0),"")</f>
        <v/>
      </c>
      <c r="AB5706" s="127" t="str">
        <f t="shared" si="637"/>
        <v/>
      </c>
      <c r="AC5706" s="127" t="str">
        <f t="shared" si="643"/>
        <v/>
      </c>
      <c r="AE5706" s="132" t="str">
        <f t="shared" si="641"/>
        <v/>
      </c>
      <c r="AH5706" s="127" t="str">
        <f t="shared" si="640"/>
        <v/>
      </c>
    </row>
    <row r="5707" spans="2:34" x14ac:dyDescent="0.3">
      <c r="B5707" s="127" t="str">
        <f t="shared" si="638"/>
        <v/>
      </c>
      <c r="C5707" s="127" t="str">
        <f t="shared" si="639"/>
        <v/>
      </c>
      <c r="E5707" s="159"/>
      <c r="F5707" s="148" t="str">
        <f>IFERROR(VLOOKUP(CONCATENATE(G5707,E5707),LOTES!$A$6:$D$1002,4,0),"")</f>
        <v/>
      </c>
      <c r="H5707" s="136" t="str">
        <f>IFERROR(VLOOKUP(CONCATENATE(G5707,E5707),LOTES!$A$6:$F$1000,6,0),"")</f>
        <v/>
      </c>
      <c r="I5707" s="132" t="str">
        <f t="shared" si="642"/>
        <v/>
      </c>
      <c r="R5707" s="132" t="str">
        <f>IFERROR(VLOOKUP(Q5707,PROVEEDORES!$A$2:$B$100,2,0),"")</f>
        <v/>
      </c>
      <c r="U5707" s="127" t="str">
        <f>IFERROR(VLOOKUP(V5707,TRANSPORTE!$A$4:$B$99,2,0),"")</f>
        <v/>
      </c>
      <c r="Y5707" s="127" t="str">
        <f>IFERROR(VLOOKUP(V5707,TRANSPORTE!$A$4:$C$99,3,0),"")</f>
        <v/>
      </c>
      <c r="Z5707" s="127" t="str">
        <f>IFERROR(VLOOKUP(V5707,TRANSPORTE!$A$4:$D$99,4,0),"")</f>
        <v/>
      </c>
      <c r="AA5707" s="127" t="str">
        <f>IFERROR(VLOOKUP(V5707,TRANSPORTE!$A$4:$E$99,5,0),"")</f>
        <v/>
      </c>
      <c r="AB5707" s="127" t="str">
        <f t="shared" ref="AB5707:AB5770" si="644">IF(N5707&lt;&gt;"",IF(A5707&lt;&gt;A5706,1,IF(N5707=N5706,AB5706,AB5706+1)),"")</f>
        <v/>
      </c>
      <c r="AC5707" s="127" t="str">
        <f t="shared" si="643"/>
        <v/>
      </c>
      <c r="AE5707" s="132" t="str">
        <f t="shared" si="641"/>
        <v/>
      </c>
      <c r="AH5707" s="127" t="str">
        <f t="shared" si="640"/>
        <v/>
      </c>
    </row>
    <row r="5708" spans="2:34" x14ac:dyDescent="0.3">
      <c r="B5708" s="127" t="str">
        <f t="shared" si="638"/>
        <v/>
      </c>
      <c r="C5708" s="127" t="str">
        <f t="shared" si="639"/>
        <v/>
      </c>
      <c r="E5708" s="159"/>
      <c r="F5708" s="148" t="str">
        <f>IFERROR(VLOOKUP(CONCATENATE(G5708,E5708),LOTES!$A$6:$D$1002,4,0),"")</f>
        <v/>
      </c>
      <c r="H5708" s="136" t="str">
        <f>IFERROR(VLOOKUP(CONCATENATE(G5708,E5708),LOTES!$A$6:$F$1000,6,0),"")</f>
        <v/>
      </c>
      <c r="I5708" s="132" t="str">
        <f t="shared" si="642"/>
        <v/>
      </c>
      <c r="R5708" s="132" t="str">
        <f>IFERROR(VLOOKUP(Q5708,PROVEEDORES!$A$2:$B$100,2,0),"")</f>
        <v/>
      </c>
      <c r="U5708" s="127" t="str">
        <f>IFERROR(VLOOKUP(V5708,TRANSPORTE!$A$4:$B$99,2,0),"")</f>
        <v/>
      </c>
      <c r="Y5708" s="127" t="str">
        <f>IFERROR(VLOOKUP(V5708,TRANSPORTE!$A$4:$C$99,3,0),"")</f>
        <v/>
      </c>
      <c r="Z5708" s="127" t="str">
        <f>IFERROR(VLOOKUP(V5708,TRANSPORTE!$A$4:$D$99,4,0),"")</f>
        <v/>
      </c>
      <c r="AA5708" s="127" t="str">
        <f>IFERROR(VLOOKUP(V5708,TRANSPORTE!$A$4:$E$99,5,0),"")</f>
        <v/>
      </c>
      <c r="AB5708" s="127" t="str">
        <f t="shared" si="644"/>
        <v/>
      </c>
      <c r="AC5708" s="127" t="str">
        <f t="shared" si="643"/>
        <v/>
      </c>
      <c r="AE5708" s="132" t="str">
        <f t="shared" si="641"/>
        <v/>
      </c>
      <c r="AH5708" s="127" t="str">
        <f t="shared" si="640"/>
        <v/>
      </c>
    </row>
    <row r="5709" spans="2:34" x14ac:dyDescent="0.3">
      <c r="B5709" s="127" t="str">
        <f t="shared" si="638"/>
        <v/>
      </c>
      <c r="C5709" s="127" t="str">
        <f t="shared" si="639"/>
        <v/>
      </c>
      <c r="E5709" s="159"/>
      <c r="F5709" s="148" t="str">
        <f>IFERROR(VLOOKUP(CONCATENATE(G5709,E5709),LOTES!$A$6:$D$1002,4,0),"")</f>
        <v/>
      </c>
      <c r="H5709" s="136" t="str">
        <f>IFERROR(VLOOKUP(CONCATENATE(G5709,E5709),LOTES!$A$6:$F$1000,6,0),"")</f>
        <v/>
      </c>
      <c r="I5709" s="132" t="str">
        <f t="shared" si="642"/>
        <v/>
      </c>
      <c r="R5709" s="132" t="str">
        <f>IFERROR(VLOOKUP(Q5709,PROVEEDORES!$A$2:$B$100,2,0),"")</f>
        <v/>
      </c>
      <c r="U5709" s="127" t="str">
        <f>IFERROR(VLOOKUP(V5709,TRANSPORTE!$A$4:$B$99,2,0),"")</f>
        <v/>
      </c>
      <c r="Y5709" s="127" t="str">
        <f>IFERROR(VLOOKUP(V5709,TRANSPORTE!$A$4:$C$99,3,0),"")</f>
        <v/>
      </c>
      <c r="Z5709" s="127" t="str">
        <f>IFERROR(VLOOKUP(V5709,TRANSPORTE!$A$4:$D$99,4,0),"")</f>
        <v/>
      </c>
      <c r="AA5709" s="127" t="str">
        <f>IFERROR(VLOOKUP(V5709,TRANSPORTE!$A$4:$E$99,5,0),"")</f>
        <v/>
      </c>
      <c r="AB5709" s="127" t="str">
        <f t="shared" si="644"/>
        <v/>
      </c>
      <c r="AC5709" s="127" t="str">
        <f t="shared" si="643"/>
        <v/>
      </c>
      <c r="AE5709" s="132" t="str">
        <f t="shared" si="641"/>
        <v/>
      </c>
      <c r="AH5709" s="127" t="str">
        <f t="shared" si="640"/>
        <v/>
      </c>
    </row>
    <row r="5710" spans="2:34" x14ac:dyDescent="0.3">
      <c r="B5710" s="127" t="str">
        <f t="shared" si="638"/>
        <v/>
      </c>
      <c r="C5710" s="127" t="str">
        <f t="shared" si="639"/>
        <v/>
      </c>
      <c r="E5710" s="159"/>
      <c r="F5710" s="148" t="str">
        <f>IFERROR(VLOOKUP(CONCATENATE(G5710,E5710),LOTES!$A$6:$D$1002,4,0),"")</f>
        <v/>
      </c>
      <c r="H5710" s="136" t="str">
        <f>IFERROR(VLOOKUP(CONCATENATE(G5710,E5710),LOTES!$A$6:$F$1000,6,0),"")</f>
        <v/>
      </c>
      <c r="I5710" s="132" t="str">
        <f t="shared" si="642"/>
        <v/>
      </c>
      <c r="R5710" s="132" t="str">
        <f>IFERROR(VLOOKUP(Q5710,PROVEEDORES!$A$2:$B$100,2,0),"")</f>
        <v/>
      </c>
      <c r="U5710" s="127" t="str">
        <f>IFERROR(VLOOKUP(V5710,TRANSPORTE!$A$4:$B$99,2,0),"")</f>
        <v/>
      </c>
      <c r="Y5710" s="127" t="str">
        <f>IFERROR(VLOOKUP(V5710,TRANSPORTE!$A$4:$C$99,3,0),"")</f>
        <v/>
      </c>
      <c r="Z5710" s="127" t="str">
        <f>IFERROR(VLOOKUP(V5710,TRANSPORTE!$A$4:$D$99,4,0),"")</f>
        <v/>
      </c>
      <c r="AA5710" s="127" t="str">
        <f>IFERROR(VLOOKUP(V5710,TRANSPORTE!$A$4:$E$99,5,0),"")</f>
        <v/>
      </c>
      <c r="AB5710" s="127" t="str">
        <f t="shared" si="644"/>
        <v/>
      </c>
      <c r="AC5710" s="127" t="str">
        <f t="shared" si="643"/>
        <v/>
      </c>
      <c r="AE5710" s="132" t="str">
        <f t="shared" si="641"/>
        <v/>
      </c>
      <c r="AH5710" s="127" t="str">
        <f t="shared" si="640"/>
        <v/>
      </c>
    </row>
    <row r="5711" spans="2:34" x14ac:dyDescent="0.3">
      <c r="B5711" s="127" t="str">
        <f t="shared" si="638"/>
        <v/>
      </c>
      <c r="C5711" s="127" t="str">
        <f t="shared" si="639"/>
        <v/>
      </c>
      <c r="E5711" s="159"/>
      <c r="F5711" s="148" t="str">
        <f>IFERROR(VLOOKUP(CONCATENATE(G5711,E5711),LOTES!$A$6:$D$1002,4,0),"")</f>
        <v/>
      </c>
      <c r="H5711" s="136" t="str">
        <f>IFERROR(VLOOKUP(CONCATENATE(G5711,E5711),LOTES!$A$6:$F$1000,6,0),"")</f>
        <v/>
      </c>
      <c r="I5711" s="132" t="str">
        <f t="shared" si="642"/>
        <v/>
      </c>
      <c r="R5711" s="132" t="str">
        <f>IFERROR(VLOOKUP(Q5711,PROVEEDORES!$A$2:$B$100,2,0),"")</f>
        <v/>
      </c>
      <c r="U5711" s="127" t="str">
        <f>IFERROR(VLOOKUP(V5711,TRANSPORTE!$A$4:$B$99,2,0),"")</f>
        <v/>
      </c>
      <c r="Y5711" s="127" t="str">
        <f>IFERROR(VLOOKUP(V5711,TRANSPORTE!$A$4:$C$99,3,0),"")</f>
        <v/>
      </c>
      <c r="Z5711" s="127" t="str">
        <f>IFERROR(VLOOKUP(V5711,TRANSPORTE!$A$4:$D$99,4,0),"")</f>
        <v/>
      </c>
      <c r="AA5711" s="127" t="str">
        <f>IFERROR(VLOOKUP(V5711,TRANSPORTE!$A$4:$E$99,5,0),"")</f>
        <v/>
      </c>
      <c r="AB5711" s="127" t="str">
        <f t="shared" si="644"/>
        <v/>
      </c>
      <c r="AC5711" s="127" t="str">
        <f t="shared" si="643"/>
        <v/>
      </c>
      <c r="AE5711" s="132" t="str">
        <f t="shared" si="641"/>
        <v/>
      </c>
      <c r="AH5711" s="127" t="str">
        <f t="shared" si="640"/>
        <v/>
      </c>
    </row>
    <row r="5712" spans="2:34" x14ac:dyDescent="0.3">
      <c r="B5712" s="127" t="str">
        <f t="shared" si="638"/>
        <v/>
      </c>
      <c r="C5712" s="127" t="str">
        <f t="shared" si="639"/>
        <v/>
      </c>
      <c r="E5712" s="159"/>
      <c r="F5712" s="148" t="str">
        <f>IFERROR(VLOOKUP(CONCATENATE(G5712,E5712),LOTES!$A$6:$D$1002,4,0),"")</f>
        <v/>
      </c>
      <c r="H5712" s="136" t="str">
        <f>IFERROR(VLOOKUP(CONCATENATE(G5712,E5712),LOTES!$A$6:$F$1000,6,0),"")</f>
        <v/>
      </c>
      <c r="I5712" s="132" t="str">
        <f t="shared" si="642"/>
        <v/>
      </c>
      <c r="R5712" s="132" t="str">
        <f>IFERROR(VLOOKUP(Q5712,PROVEEDORES!$A$2:$B$100,2,0),"")</f>
        <v/>
      </c>
      <c r="U5712" s="127" t="str">
        <f>IFERROR(VLOOKUP(V5712,TRANSPORTE!$A$4:$B$99,2,0),"")</f>
        <v/>
      </c>
      <c r="Y5712" s="127" t="str">
        <f>IFERROR(VLOOKUP(V5712,TRANSPORTE!$A$4:$C$99,3,0),"")</f>
        <v/>
      </c>
      <c r="Z5712" s="127" t="str">
        <f>IFERROR(VLOOKUP(V5712,TRANSPORTE!$A$4:$D$99,4,0),"")</f>
        <v/>
      </c>
      <c r="AA5712" s="127" t="str">
        <f>IFERROR(VLOOKUP(V5712,TRANSPORTE!$A$4:$E$99,5,0),"")</f>
        <v/>
      </c>
      <c r="AB5712" s="127" t="str">
        <f t="shared" si="644"/>
        <v/>
      </c>
      <c r="AC5712" s="127" t="str">
        <f t="shared" si="643"/>
        <v/>
      </c>
      <c r="AE5712" s="132" t="str">
        <f t="shared" si="641"/>
        <v/>
      </c>
      <c r="AH5712" s="127" t="str">
        <f t="shared" si="640"/>
        <v/>
      </c>
    </row>
    <row r="5713" spans="2:34" x14ac:dyDescent="0.3">
      <c r="B5713" s="127" t="str">
        <f t="shared" si="638"/>
        <v/>
      </c>
      <c r="C5713" s="127" t="str">
        <f t="shared" si="639"/>
        <v/>
      </c>
      <c r="E5713" s="159"/>
      <c r="F5713" s="148" t="str">
        <f>IFERROR(VLOOKUP(CONCATENATE(G5713,E5713),LOTES!$A$6:$D$1002,4,0),"")</f>
        <v/>
      </c>
      <c r="H5713" s="136" t="str">
        <f>IFERROR(VLOOKUP(CONCATENATE(G5713,E5713),LOTES!$A$6:$F$1000,6,0),"")</f>
        <v/>
      </c>
      <c r="I5713" s="132" t="str">
        <f t="shared" si="642"/>
        <v/>
      </c>
      <c r="R5713" s="132" t="str">
        <f>IFERROR(VLOOKUP(Q5713,PROVEEDORES!$A$2:$B$100,2,0),"")</f>
        <v/>
      </c>
      <c r="U5713" s="127" t="str">
        <f>IFERROR(VLOOKUP(V5713,TRANSPORTE!$A$4:$B$99,2,0),"")</f>
        <v/>
      </c>
      <c r="Y5713" s="127" t="str">
        <f>IFERROR(VLOOKUP(V5713,TRANSPORTE!$A$4:$C$99,3,0),"")</f>
        <v/>
      </c>
      <c r="Z5713" s="127" t="str">
        <f>IFERROR(VLOOKUP(V5713,TRANSPORTE!$A$4:$D$99,4,0),"")</f>
        <v/>
      </c>
      <c r="AA5713" s="127" t="str">
        <f>IFERROR(VLOOKUP(V5713,TRANSPORTE!$A$4:$E$99,5,0),"")</f>
        <v/>
      </c>
      <c r="AB5713" s="127" t="str">
        <f t="shared" si="644"/>
        <v/>
      </c>
      <c r="AC5713" s="127" t="str">
        <f t="shared" si="643"/>
        <v/>
      </c>
      <c r="AE5713" s="132" t="str">
        <f t="shared" si="641"/>
        <v/>
      </c>
      <c r="AH5713" s="127" t="str">
        <f t="shared" si="640"/>
        <v/>
      </c>
    </row>
    <row r="5714" spans="2:34" x14ac:dyDescent="0.3">
      <c r="B5714" s="127" t="str">
        <f t="shared" si="638"/>
        <v/>
      </c>
      <c r="C5714" s="127" t="str">
        <f t="shared" si="639"/>
        <v/>
      </c>
      <c r="E5714" s="159"/>
      <c r="F5714" s="148" t="str">
        <f>IFERROR(VLOOKUP(CONCATENATE(G5714,E5714),LOTES!$A$6:$D$1002,4,0),"")</f>
        <v/>
      </c>
      <c r="H5714" s="136" t="str">
        <f>IFERROR(VLOOKUP(CONCATENATE(G5714,E5714),LOTES!$A$6:$F$1000,6,0),"")</f>
        <v/>
      </c>
      <c r="I5714" s="132" t="str">
        <f t="shared" si="642"/>
        <v/>
      </c>
      <c r="R5714" s="132" t="str">
        <f>IFERROR(VLOOKUP(Q5714,PROVEEDORES!$A$2:$B$100,2,0),"")</f>
        <v/>
      </c>
      <c r="U5714" s="127" t="str">
        <f>IFERROR(VLOOKUP(V5714,TRANSPORTE!$A$4:$B$99,2,0),"")</f>
        <v/>
      </c>
      <c r="Y5714" s="127" t="str">
        <f>IFERROR(VLOOKUP(V5714,TRANSPORTE!$A$4:$C$99,3,0),"")</f>
        <v/>
      </c>
      <c r="Z5714" s="127" t="str">
        <f>IFERROR(VLOOKUP(V5714,TRANSPORTE!$A$4:$D$99,4,0),"")</f>
        <v/>
      </c>
      <c r="AA5714" s="127" t="str">
        <f>IFERROR(VLOOKUP(V5714,TRANSPORTE!$A$4:$E$99,5,0),"")</f>
        <v/>
      </c>
      <c r="AB5714" s="127" t="str">
        <f t="shared" si="644"/>
        <v/>
      </c>
      <c r="AC5714" s="127" t="str">
        <f t="shared" si="643"/>
        <v/>
      </c>
      <c r="AE5714" s="132" t="str">
        <f t="shared" si="641"/>
        <v/>
      </c>
      <c r="AH5714" s="127" t="str">
        <f t="shared" si="640"/>
        <v/>
      </c>
    </row>
    <row r="5715" spans="2:34" x14ac:dyDescent="0.3">
      <c r="B5715" s="127" t="str">
        <f t="shared" si="638"/>
        <v/>
      </c>
      <c r="C5715" s="127" t="str">
        <f t="shared" si="639"/>
        <v/>
      </c>
      <c r="E5715" s="159"/>
      <c r="F5715" s="148" t="str">
        <f>IFERROR(VLOOKUP(CONCATENATE(G5715,E5715),LOTES!$A$6:$D$1002,4,0),"")</f>
        <v/>
      </c>
      <c r="H5715" s="136" t="str">
        <f>IFERROR(VLOOKUP(CONCATENATE(G5715,E5715),LOTES!$A$6:$F$1000,6,0),"")</f>
        <v/>
      </c>
      <c r="I5715" s="132" t="str">
        <f t="shared" si="642"/>
        <v/>
      </c>
      <c r="R5715" s="132" t="str">
        <f>IFERROR(VLOOKUP(Q5715,PROVEEDORES!$A$2:$B$100,2,0),"")</f>
        <v/>
      </c>
      <c r="U5715" s="127" t="str">
        <f>IFERROR(VLOOKUP(V5715,TRANSPORTE!$A$4:$B$99,2,0),"")</f>
        <v/>
      </c>
      <c r="Y5715" s="127" t="str">
        <f>IFERROR(VLOOKUP(V5715,TRANSPORTE!$A$4:$C$99,3,0),"")</f>
        <v/>
      </c>
      <c r="Z5715" s="127" t="str">
        <f>IFERROR(VLOOKUP(V5715,TRANSPORTE!$A$4:$D$99,4,0),"")</f>
        <v/>
      </c>
      <c r="AA5715" s="127" t="str">
        <f>IFERROR(VLOOKUP(V5715,TRANSPORTE!$A$4:$E$99,5,0),"")</f>
        <v/>
      </c>
      <c r="AB5715" s="127" t="str">
        <f t="shared" si="644"/>
        <v/>
      </c>
      <c r="AC5715" s="127" t="str">
        <f t="shared" si="643"/>
        <v/>
      </c>
      <c r="AE5715" s="132" t="str">
        <f t="shared" si="641"/>
        <v/>
      </c>
      <c r="AH5715" s="127" t="str">
        <f t="shared" si="640"/>
        <v/>
      </c>
    </row>
    <row r="5716" spans="2:34" x14ac:dyDescent="0.3">
      <c r="B5716" s="127" t="str">
        <f t="shared" si="638"/>
        <v/>
      </c>
      <c r="C5716" s="127" t="str">
        <f t="shared" si="639"/>
        <v/>
      </c>
      <c r="E5716" s="159"/>
      <c r="F5716" s="148" t="str">
        <f>IFERROR(VLOOKUP(CONCATENATE(G5716,E5716),LOTES!$A$6:$D$1002,4,0),"")</f>
        <v/>
      </c>
      <c r="H5716" s="136" t="str">
        <f>IFERROR(VLOOKUP(CONCATENATE(G5716,E5716),LOTES!$A$6:$F$1000,6,0),"")</f>
        <v/>
      </c>
      <c r="I5716" s="132" t="str">
        <f t="shared" si="642"/>
        <v/>
      </c>
      <c r="R5716" s="132" t="str">
        <f>IFERROR(VLOOKUP(Q5716,PROVEEDORES!$A$2:$B$100,2,0),"")</f>
        <v/>
      </c>
      <c r="U5716" s="127" t="str">
        <f>IFERROR(VLOOKUP(V5716,TRANSPORTE!$A$4:$B$99,2,0),"")</f>
        <v/>
      </c>
      <c r="Y5716" s="127" t="str">
        <f>IFERROR(VLOOKUP(V5716,TRANSPORTE!$A$4:$C$99,3,0),"")</f>
        <v/>
      </c>
      <c r="Z5716" s="127" t="str">
        <f>IFERROR(VLOOKUP(V5716,TRANSPORTE!$A$4:$D$99,4,0),"")</f>
        <v/>
      </c>
      <c r="AA5716" s="127" t="str">
        <f>IFERROR(VLOOKUP(V5716,TRANSPORTE!$A$4:$E$99,5,0),"")</f>
        <v/>
      </c>
      <c r="AB5716" s="127" t="str">
        <f t="shared" si="644"/>
        <v/>
      </c>
      <c r="AC5716" s="127" t="str">
        <f t="shared" si="643"/>
        <v/>
      </c>
      <c r="AE5716" s="132" t="str">
        <f t="shared" si="641"/>
        <v/>
      </c>
      <c r="AH5716" s="127" t="str">
        <f t="shared" si="640"/>
        <v/>
      </c>
    </row>
    <row r="5717" spans="2:34" x14ac:dyDescent="0.3">
      <c r="B5717" s="127" t="str">
        <f t="shared" si="638"/>
        <v/>
      </c>
      <c r="C5717" s="127" t="str">
        <f t="shared" si="639"/>
        <v/>
      </c>
      <c r="E5717" s="159"/>
      <c r="F5717" s="148" t="str">
        <f>IFERROR(VLOOKUP(CONCATENATE(G5717,E5717),LOTES!$A$6:$D$1002,4,0),"")</f>
        <v/>
      </c>
      <c r="H5717" s="136" t="str">
        <f>IFERROR(VLOOKUP(CONCATENATE(G5717,E5717),LOTES!$A$6:$F$1000,6,0),"")</f>
        <v/>
      </c>
      <c r="I5717" s="132" t="str">
        <f t="shared" si="642"/>
        <v/>
      </c>
      <c r="R5717" s="132" t="str">
        <f>IFERROR(VLOOKUP(Q5717,PROVEEDORES!$A$2:$B$100,2,0),"")</f>
        <v/>
      </c>
      <c r="U5717" s="127" t="str">
        <f>IFERROR(VLOOKUP(V5717,TRANSPORTE!$A$4:$B$99,2,0),"")</f>
        <v/>
      </c>
      <c r="Y5717" s="127" t="str">
        <f>IFERROR(VLOOKUP(V5717,TRANSPORTE!$A$4:$C$99,3,0),"")</f>
        <v/>
      </c>
      <c r="Z5717" s="127" t="str">
        <f>IFERROR(VLOOKUP(V5717,TRANSPORTE!$A$4:$D$99,4,0),"")</f>
        <v/>
      </c>
      <c r="AA5717" s="127" t="str">
        <f>IFERROR(VLOOKUP(V5717,TRANSPORTE!$A$4:$E$99,5,0),"")</f>
        <v/>
      </c>
      <c r="AB5717" s="127" t="str">
        <f t="shared" si="644"/>
        <v/>
      </c>
      <c r="AC5717" s="127" t="str">
        <f t="shared" si="643"/>
        <v/>
      </c>
      <c r="AE5717" s="132" t="str">
        <f t="shared" si="641"/>
        <v/>
      </c>
      <c r="AH5717" s="127" t="str">
        <f t="shared" si="640"/>
        <v/>
      </c>
    </row>
    <row r="5718" spans="2:34" x14ac:dyDescent="0.3">
      <c r="B5718" s="127" t="str">
        <f t="shared" si="638"/>
        <v/>
      </c>
      <c r="C5718" s="127" t="str">
        <f t="shared" si="639"/>
        <v/>
      </c>
      <c r="E5718" s="159"/>
      <c r="F5718" s="148" t="str">
        <f>IFERROR(VLOOKUP(CONCATENATE(G5718,E5718),LOTES!$A$6:$D$1002,4,0),"")</f>
        <v/>
      </c>
      <c r="H5718" s="136" t="str">
        <f>IFERROR(VLOOKUP(CONCATENATE(G5718,E5718),LOTES!$A$6:$F$1000,6,0),"")</f>
        <v/>
      </c>
      <c r="I5718" s="132" t="str">
        <f t="shared" si="642"/>
        <v/>
      </c>
      <c r="R5718" s="132" t="str">
        <f>IFERROR(VLOOKUP(Q5718,PROVEEDORES!$A$2:$B$100,2,0),"")</f>
        <v/>
      </c>
      <c r="U5718" s="127" t="str">
        <f>IFERROR(VLOOKUP(V5718,TRANSPORTE!$A$4:$B$99,2,0),"")</f>
        <v/>
      </c>
      <c r="Y5718" s="127" t="str">
        <f>IFERROR(VLOOKUP(V5718,TRANSPORTE!$A$4:$C$99,3,0),"")</f>
        <v/>
      </c>
      <c r="Z5718" s="127" t="str">
        <f>IFERROR(VLOOKUP(V5718,TRANSPORTE!$A$4:$D$99,4,0),"")</f>
        <v/>
      </c>
      <c r="AA5718" s="127" t="str">
        <f>IFERROR(VLOOKUP(V5718,TRANSPORTE!$A$4:$E$99,5,0),"")</f>
        <v/>
      </c>
      <c r="AB5718" s="127" t="str">
        <f t="shared" si="644"/>
        <v/>
      </c>
      <c r="AC5718" s="127" t="str">
        <f t="shared" si="643"/>
        <v/>
      </c>
      <c r="AE5718" s="132" t="str">
        <f t="shared" si="641"/>
        <v/>
      </c>
      <c r="AH5718" s="127" t="str">
        <f t="shared" si="640"/>
        <v/>
      </c>
    </row>
    <row r="5719" spans="2:34" x14ac:dyDescent="0.3">
      <c r="B5719" s="127" t="str">
        <f t="shared" si="638"/>
        <v/>
      </c>
      <c r="C5719" s="127" t="str">
        <f t="shared" si="639"/>
        <v/>
      </c>
      <c r="E5719" s="159"/>
      <c r="F5719" s="148" t="str">
        <f>IFERROR(VLOOKUP(CONCATENATE(G5719,E5719),LOTES!$A$6:$D$1002,4,0),"")</f>
        <v/>
      </c>
      <c r="H5719" s="136" t="str">
        <f>IFERROR(VLOOKUP(CONCATENATE(G5719,E5719),LOTES!$A$6:$F$1000,6,0),"")</f>
        <v/>
      </c>
      <c r="I5719" s="132" t="str">
        <f t="shared" si="642"/>
        <v/>
      </c>
      <c r="R5719" s="132" t="str">
        <f>IFERROR(VLOOKUP(Q5719,PROVEEDORES!$A$2:$B$100,2,0),"")</f>
        <v/>
      </c>
      <c r="U5719" s="127" t="str">
        <f>IFERROR(VLOOKUP(V5719,TRANSPORTE!$A$4:$B$99,2,0),"")</f>
        <v/>
      </c>
      <c r="Y5719" s="127" t="str">
        <f>IFERROR(VLOOKUP(V5719,TRANSPORTE!$A$4:$C$99,3,0),"")</f>
        <v/>
      </c>
      <c r="Z5719" s="127" t="str">
        <f>IFERROR(VLOOKUP(V5719,TRANSPORTE!$A$4:$D$99,4,0),"")</f>
        <v/>
      </c>
      <c r="AA5719" s="127" t="str">
        <f>IFERROR(VLOOKUP(V5719,TRANSPORTE!$A$4:$E$99,5,0),"")</f>
        <v/>
      </c>
      <c r="AB5719" s="127" t="str">
        <f t="shared" si="644"/>
        <v/>
      </c>
      <c r="AC5719" s="127" t="str">
        <f t="shared" si="643"/>
        <v/>
      </c>
      <c r="AE5719" s="132" t="str">
        <f t="shared" si="641"/>
        <v/>
      </c>
      <c r="AH5719" s="127" t="str">
        <f t="shared" si="640"/>
        <v/>
      </c>
    </row>
    <row r="5720" spans="2:34" x14ac:dyDescent="0.3">
      <c r="B5720" s="127" t="str">
        <f t="shared" si="638"/>
        <v/>
      </c>
      <c r="C5720" s="127" t="str">
        <f t="shared" si="639"/>
        <v/>
      </c>
      <c r="E5720" s="159"/>
      <c r="F5720" s="148" t="str">
        <f>IFERROR(VLOOKUP(CONCATENATE(G5720,E5720),LOTES!$A$6:$D$1002,4,0),"")</f>
        <v/>
      </c>
      <c r="H5720" s="136" t="str">
        <f>IFERROR(VLOOKUP(CONCATENATE(G5720,E5720),LOTES!$A$6:$F$1000,6,0),"")</f>
        <v/>
      </c>
      <c r="I5720" s="132" t="str">
        <f t="shared" si="642"/>
        <v/>
      </c>
      <c r="R5720" s="132" t="str">
        <f>IFERROR(VLOOKUP(Q5720,PROVEEDORES!$A$2:$B$100,2,0),"")</f>
        <v/>
      </c>
      <c r="U5720" s="127" t="str">
        <f>IFERROR(VLOOKUP(V5720,TRANSPORTE!$A$4:$B$99,2,0),"")</f>
        <v/>
      </c>
      <c r="Y5720" s="127" t="str">
        <f>IFERROR(VLOOKUP(V5720,TRANSPORTE!$A$4:$C$99,3,0),"")</f>
        <v/>
      </c>
      <c r="Z5720" s="127" t="str">
        <f>IFERROR(VLOOKUP(V5720,TRANSPORTE!$A$4:$D$99,4,0),"")</f>
        <v/>
      </c>
      <c r="AA5720" s="127" t="str">
        <f>IFERROR(VLOOKUP(V5720,TRANSPORTE!$A$4:$E$99,5,0),"")</f>
        <v/>
      </c>
      <c r="AB5720" s="127" t="str">
        <f t="shared" si="644"/>
        <v/>
      </c>
      <c r="AC5720" s="127" t="str">
        <f t="shared" si="643"/>
        <v/>
      </c>
      <c r="AE5720" s="132" t="str">
        <f t="shared" si="641"/>
        <v/>
      </c>
      <c r="AH5720" s="127" t="str">
        <f t="shared" si="640"/>
        <v/>
      </c>
    </row>
    <row r="5721" spans="2:34" x14ac:dyDescent="0.3">
      <c r="B5721" s="127" t="str">
        <f t="shared" si="638"/>
        <v/>
      </c>
      <c r="C5721" s="127" t="str">
        <f t="shared" si="639"/>
        <v/>
      </c>
      <c r="E5721" s="159"/>
      <c r="F5721" s="148" t="str">
        <f>IFERROR(VLOOKUP(CONCATENATE(G5721,E5721),LOTES!$A$6:$D$1002,4,0),"")</f>
        <v/>
      </c>
      <c r="H5721" s="136" t="str">
        <f>IFERROR(VLOOKUP(CONCATENATE(G5721,E5721),LOTES!$A$6:$F$1000,6,0),"")</f>
        <v/>
      </c>
      <c r="I5721" s="132" t="str">
        <f t="shared" si="642"/>
        <v/>
      </c>
      <c r="R5721" s="132" t="str">
        <f>IFERROR(VLOOKUP(Q5721,PROVEEDORES!$A$2:$B$100,2,0),"")</f>
        <v/>
      </c>
      <c r="U5721" s="127" t="str">
        <f>IFERROR(VLOOKUP(V5721,TRANSPORTE!$A$4:$B$99,2,0),"")</f>
        <v/>
      </c>
      <c r="Y5721" s="127" t="str">
        <f>IFERROR(VLOOKUP(V5721,TRANSPORTE!$A$4:$C$99,3,0),"")</f>
        <v/>
      </c>
      <c r="Z5721" s="127" t="str">
        <f>IFERROR(VLOOKUP(V5721,TRANSPORTE!$A$4:$D$99,4,0),"")</f>
        <v/>
      </c>
      <c r="AA5721" s="127" t="str">
        <f>IFERROR(VLOOKUP(V5721,TRANSPORTE!$A$4:$E$99,5,0),"")</f>
        <v/>
      </c>
      <c r="AB5721" s="127" t="str">
        <f t="shared" si="644"/>
        <v/>
      </c>
      <c r="AC5721" s="127" t="str">
        <f t="shared" si="643"/>
        <v/>
      </c>
      <c r="AE5721" s="132" t="str">
        <f t="shared" si="641"/>
        <v/>
      </c>
      <c r="AH5721" s="127" t="str">
        <f t="shared" si="640"/>
        <v/>
      </c>
    </row>
    <row r="5722" spans="2:34" x14ac:dyDescent="0.3">
      <c r="B5722" s="127" t="str">
        <f t="shared" si="638"/>
        <v/>
      </c>
      <c r="C5722" s="127" t="str">
        <f t="shared" si="639"/>
        <v/>
      </c>
      <c r="E5722" s="159"/>
      <c r="F5722" s="148" t="str">
        <f>IFERROR(VLOOKUP(CONCATENATE(G5722,E5722),LOTES!$A$6:$D$1002,4,0),"")</f>
        <v/>
      </c>
      <c r="H5722" s="136" t="str">
        <f>IFERROR(VLOOKUP(CONCATENATE(G5722,E5722),LOTES!$A$6:$F$1000,6,0),"")</f>
        <v/>
      </c>
      <c r="I5722" s="132" t="str">
        <f t="shared" si="642"/>
        <v/>
      </c>
      <c r="R5722" s="132" t="str">
        <f>IFERROR(VLOOKUP(Q5722,PROVEEDORES!$A$2:$B$100,2,0),"")</f>
        <v/>
      </c>
      <c r="U5722" s="127" t="str">
        <f>IFERROR(VLOOKUP(V5722,TRANSPORTE!$A$4:$B$99,2,0),"")</f>
        <v/>
      </c>
      <c r="Y5722" s="127" t="str">
        <f>IFERROR(VLOOKUP(V5722,TRANSPORTE!$A$4:$C$99,3,0),"")</f>
        <v/>
      </c>
      <c r="Z5722" s="127" t="str">
        <f>IFERROR(VLOOKUP(V5722,TRANSPORTE!$A$4:$D$99,4,0),"")</f>
        <v/>
      </c>
      <c r="AA5722" s="127" t="str">
        <f>IFERROR(VLOOKUP(V5722,TRANSPORTE!$A$4:$E$99,5,0),"")</f>
        <v/>
      </c>
      <c r="AB5722" s="127" t="str">
        <f t="shared" si="644"/>
        <v/>
      </c>
      <c r="AC5722" s="127" t="str">
        <f t="shared" si="643"/>
        <v/>
      </c>
      <c r="AE5722" s="132" t="str">
        <f t="shared" si="641"/>
        <v/>
      </c>
      <c r="AH5722" s="127" t="str">
        <f t="shared" si="640"/>
        <v/>
      </c>
    </row>
    <row r="5723" spans="2:34" x14ac:dyDescent="0.3">
      <c r="B5723" s="127" t="str">
        <f t="shared" si="638"/>
        <v/>
      </c>
      <c r="C5723" s="127" t="str">
        <f t="shared" si="639"/>
        <v/>
      </c>
      <c r="E5723" s="159"/>
      <c r="F5723" s="148" t="str">
        <f>IFERROR(VLOOKUP(CONCATENATE(G5723,E5723),LOTES!$A$6:$D$1002,4,0),"")</f>
        <v/>
      </c>
      <c r="H5723" s="136" t="str">
        <f>IFERROR(VLOOKUP(CONCATENATE(G5723,E5723),LOTES!$A$6:$F$1000,6,0),"")</f>
        <v/>
      </c>
      <c r="I5723" s="132" t="str">
        <f t="shared" si="642"/>
        <v/>
      </c>
      <c r="R5723" s="132" t="str">
        <f>IFERROR(VLOOKUP(Q5723,PROVEEDORES!$A$2:$B$100,2,0),"")</f>
        <v/>
      </c>
      <c r="U5723" s="127" t="str">
        <f>IFERROR(VLOOKUP(V5723,TRANSPORTE!$A$4:$B$99,2,0),"")</f>
        <v/>
      </c>
      <c r="Y5723" s="127" t="str">
        <f>IFERROR(VLOOKUP(V5723,TRANSPORTE!$A$4:$C$99,3,0),"")</f>
        <v/>
      </c>
      <c r="Z5723" s="127" t="str">
        <f>IFERROR(VLOOKUP(V5723,TRANSPORTE!$A$4:$D$99,4,0),"")</f>
        <v/>
      </c>
      <c r="AA5723" s="127" t="str">
        <f>IFERROR(VLOOKUP(V5723,TRANSPORTE!$A$4:$E$99,5,0),"")</f>
        <v/>
      </c>
      <c r="AB5723" s="127" t="str">
        <f t="shared" si="644"/>
        <v/>
      </c>
      <c r="AC5723" s="127" t="str">
        <f t="shared" si="643"/>
        <v/>
      </c>
      <c r="AE5723" s="132" t="str">
        <f t="shared" si="641"/>
        <v/>
      </c>
      <c r="AH5723" s="127" t="str">
        <f t="shared" si="640"/>
        <v/>
      </c>
    </row>
    <row r="5724" spans="2:34" x14ac:dyDescent="0.3">
      <c r="B5724" s="127" t="str">
        <f t="shared" si="638"/>
        <v/>
      </c>
      <c r="C5724" s="127" t="str">
        <f t="shared" si="639"/>
        <v/>
      </c>
      <c r="E5724" s="159"/>
      <c r="F5724" s="148" t="str">
        <f>IFERROR(VLOOKUP(CONCATENATE(G5724,E5724),LOTES!$A$6:$D$1002,4,0),"")</f>
        <v/>
      </c>
      <c r="H5724" s="136" t="str">
        <f>IFERROR(VLOOKUP(CONCATENATE(G5724,E5724),LOTES!$A$6:$F$1000,6,0),"")</f>
        <v/>
      </c>
      <c r="I5724" s="132" t="str">
        <f t="shared" si="642"/>
        <v/>
      </c>
      <c r="R5724" s="132" t="str">
        <f>IFERROR(VLOOKUP(Q5724,PROVEEDORES!$A$2:$B$100,2,0),"")</f>
        <v/>
      </c>
      <c r="U5724" s="127" t="str">
        <f>IFERROR(VLOOKUP(V5724,TRANSPORTE!$A$4:$B$99,2,0),"")</f>
        <v/>
      </c>
      <c r="Y5724" s="127" t="str">
        <f>IFERROR(VLOOKUP(V5724,TRANSPORTE!$A$4:$C$99,3,0),"")</f>
        <v/>
      </c>
      <c r="Z5724" s="127" t="str">
        <f>IFERROR(VLOOKUP(V5724,TRANSPORTE!$A$4:$D$99,4,0),"")</f>
        <v/>
      </c>
      <c r="AA5724" s="127" t="str">
        <f>IFERROR(VLOOKUP(V5724,TRANSPORTE!$A$4:$E$99,5,0),"")</f>
        <v/>
      </c>
      <c r="AB5724" s="127" t="str">
        <f t="shared" si="644"/>
        <v/>
      </c>
      <c r="AC5724" s="127" t="str">
        <f t="shared" si="643"/>
        <v/>
      </c>
      <c r="AE5724" s="132" t="str">
        <f t="shared" si="641"/>
        <v/>
      </c>
      <c r="AH5724" s="127" t="str">
        <f t="shared" si="640"/>
        <v/>
      </c>
    </row>
    <row r="5725" spans="2:34" x14ac:dyDescent="0.3">
      <c r="B5725" s="127" t="str">
        <f t="shared" si="638"/>
        <v/>
      </c>
      <c r="C5725" s="127" t="str">
        <f t="shared" si="639"/>
        <v/>
      </c>
      <c r="E5725" s="159"/>
      <c r="F5725" s="148" t="str">
        <f>IFERROR(VLOOKUP(CONCATENATE(G5725,E5725),LOTES!$A$6:$D$1002,4,0),"")</f>
        <v/>
      </c>
      <c r="H5725" s="136" t="str">
        <f>IFERROR(VLOOKUP(CONCATENATE(G5725,E5725),LOTES!$A$6:$F$1000,6,0),"")</f>
        <v/>
      </c>
      <c r="I5725" s="132" t="str">
        <f t="shared" si="642"/>
        <v/>
      </c>
      <c r="R5725" s="132" t="str">
        <f>IFERROR(VLOOKUP(Q5725,PROVEEDORES!$A$2:$B$100,2,0),"")</f>
        <v/>
      </c>
      <c r="U5725" s="127" t="str">
        <f>IFERROR(VLOOKUP(V5725,TRANSPORTE!$A$4:$B$99,2,0),"")</f>
        <v/>
      </c>
      <c r="Y5725" s="127" t="str">
        <f>IFERROR(VLOOKUP(V5725,TRANSPORTE!$A$4:$C$99,3,0),"")</f>
        <v/>
      </c>
      <c r="Z5725" s="127" t="str">
        <f>IFERROR(VLOOKUP(V5725,TRANSPORTE!$A$4:$D$99,4,0),"")</f>
        <v/>
      </c>
      <c r="AA5725" s="127" t="str">
        <f>IFERROR(VLOOKUP(V5725,TRANSPORTE!$A$4:$E$99,5,0),"")</f>
        <v/>
      </c>
      <c r="AB5725" s="127" t="str">
        <f t="shared" si="644"/>
        <v/>
      </c>
      <c r="AC5725" s="127" t="str">
        <f t="shared" si="643"/>
        <v/>
      </c>
      <c r="AE5725" s="132" t="str">
        <f t="shared" si="641"/>
        <v/>
      </c>
      <c r="AH5725" s="127" t="str">
        <f t="shared" si="640"/>
        <v/>
      </c>
    </row>
    <row r="5726" spans="2:34" x14ac:dyDescent="0.3">
      <c r="B5726" s="127" t="str">
        <f t="shared" si="638"/>
        <v/>
      </c>
      <c r="C5726" s="127" t="str">
        <f t="shared" si="639"/>
        <v/>
      </c>
      <c r="E5726" s="159"/>
      <c r="F5726" s="148" t="str">
        <f>IFERROR(VLOOKUP(CONCATENATE(G5726,E5726),LOTES!$A$6:$D$1002,4,0),"")</f>
        <v/>
      </c>
      <c r="H5726" s="136" t="str">
        <f>IFERROR(VLOOKUP(CONCATENATE(G5726,E5726),LOTES!$A$6:$F$1000,6,0),"")</f>
        <v/>
      </c>
      <c r="I5726" s="132" t="str">
        <f t="shared" si="642"/>
        <v/>
      </c>
      <c r="R5726" s="132" t="str">
        <f>IFERROR(VLOOKUP(Q5726,PROVEEDORES!$A$2:$B$100,2,0),"")</f>
        <v/>
      </c>
      <c r="U5726" s="127" t="str">
        <f>IFERROR(VLOOKUP(V5726,TRANSPORTE!$A$4:$B$99,2,0),"")</f>
        <v/>
      </c>
      <c r="Y5726" s="127" t="str">
        <f>IFERROR(VLOOKUP(V5726,TRANSPORTE!$A$4:$C$99,3,0),"")</f>
        <v/>
      </c>
      <c r="Z5726" s="127" t="str">
        <f>IFERROR(VLOOKUP(V5726,TRANSPORTE!$A$4:$D$99,4,0),"")</f>
        <v/>
      </c>
      <c r="AA5726" s="127" t="str">
        <f>IFERROR(VLOOKUP(V5726,TRANSPORTE!$A$4:$E$99,5,0),"")</f>
        <v/>
      </c>
      <c r="AB5726" s="127" t="str">
        <f t="shared" si="644"/>
        <v/>
      </c>
      <c r="AC5726" s="127" t="str">
        <f t="shared" si="643"/>
        <v/>
      </c>
      <c r="AE5726" s="132" t="str">
        <f t="shared" si="641"/>
        <v/>
      </c>
      <c r="AH5726" s="127" t="str">
        <f t="shared" si="640"/>
        <v/>
      </c>
    </row>
    <row r="5727" spans="2:34" x14ac:dyDescent="0.3">
      <c r="B5727" s="127" t="str">
        <f t="shared" si="638"/>
        <v/>
      </c>
      <c r="C5727" s="127" t="str">
        <f t="shared" si="639"/>
        <v/>
      </c>
      <c r="E5727" s="159"/>
      <c r="F5727" s="148" t="str">
        <f>IFERROR(VLOOKUP(CONCATENATE(G5727,E5727),LOTES!$A$6:$D$1002,4,0),"")</f>
        <v/>
      </c>
      <c r="H5727" s="136" t="str">
        <f>IFERROR(VLOOKUP(CONCATENATE(G5727,E5727),LOTES!$A$6:$F$1000,6,0),"")</f>
        <v/>
      </c>
      <c r="I5727" s="132" t="str">
        <f t="shared" si="642"/>
        <v/>
      </c>
      <c r="R5727" s="132" t="str">
        <f>IFERROR(VLOOKUP(Q5727,PROVEEDORES!$A$2:$B$100,2,0),"")</f>
        <v/>
      </c>
      <c r="U5727" s="127" t="str">
        <f>IFERROR(VLOOKUP(V5727,TRANSPORTE!$A$4:$B$99,2,0),"")</f>
        <v/>
      </c>
      <c r="Y5727" s="127" t="str">
        <f>IFERROR(VLOOKUP(V5727,TRANSPORTE!$A$4:$C$99,3,0),"")</f>
        <v/>
      </c>
      <c r="Z5727" s="127" t="str">
        <f>IFERROR(VLOOKUP(V5727,TRANSPORTE!$A$4:$D$99,4,0),"")</f>
        <v/>
      </c>
      <c r="AA5727" s="127" t="str">
        <f>IFERROR(VLOOKUP(V5727,TRANSPORTE!$A$4:$E$99,5,0),"")</f>
        <v/>
      </c>
      <c r="AB5727" s="127" t="str">
        <f t="shared" si="644"/>
        <v/>
      </c>
      <c r="AC5727" s="127" t="str">
        <f t="shared" si="643"/>
        <v/>
      </c>
      <c r="AE5727" s="132" t="str">
        <f t="shared" si="641"/>
        <v/>
      </c>
      <c r="AH5727" s="127" t="str">
        <f t="shared" si="640"/>
        <v/>
      </c>
    </row>
    <row r="5728" spans="2:34" x14ac:dyDescent="0.3">
      <c r="B5728" s="127" t="str">
        <f t="shared" si="638"/>
        <v/>
      </c>
      <c r="C5728" s="127" t="str">
        <f t="shared" si="639"/>
        <v/>
      </c>
      <c r="E5728" s="159"/>
      <c r="F5728" s="148" t="str">
        <f>IFERROR(VLOOKUP(CONCATENATE(G5728,E5728),LOTES!$A$6:$D$1002,4,0),"")</f>
        <v/>
      </c>
      <c r="H5728" s="136" t="str">
        <f>IFERROR(VLOOKUP(CONCATENATE(G5728,E5728),LOTES!$A$6:$F$1000,6,0),"")</f>
        <v/>
      </c>
      <c r="I5728" s="132" t="str">
        <f t="shared" si="642"/>
        <v/>
      </c>
      <c r="R5728" s="132" t="str">
        <f>IFERROR(VLOOKUP(Q5728,PROVEEDORES!$A$2:$B$100,2,0),"")</f>
        <v/>
      </c>
      <c r="U5728" s="127" t="str">
        <f>IFERROR(VLOOKUP(V5728,TRANSPORTE!$A$4:$B$99,2,0),"")</f>
        <v/>
      </c>
      <c r="Y5728" s="127" t="str">
        <f>IFERROR(VLOOKUP(V5728,TRANSPORTE!$A$4:$C$99,3,0),"")</f>
        <v/>
      </c>
      <c r="Z5728" s="127" t="str">
        <f>IFERROR(VLOOKUP(V5728,TRANSPORTE!$A$4:$D$99,4,0),"")</f>
        <v/>
      </c>
      <c r="AA5728" s="127" t="str">
        <f>IFERROR(VLOOKUP(V5728,TRANSPORTE!$A$4:$E$99,5,0),"")</f>
        <v/>
      </c>
      <c r="AB5728" s="127" t="str">
        <f t="shared" si="644"/>
        <v/>
      </c>
      <c r="AC5728" s="127" t="str">
        <f t="shared" si="643"/>
        <v/>
      </c>
      <c r="AE5728" s="132" t="str">
        <f t="shared" si="641"/>
        <v/>
      </c>
      <c r="AH5728" s="127" t="str">
        <f t="shared" si="640"/>
        <v/>
      </c>
    </row>
    <row r="5729" spans="2:34" x14ac:dyDescent="0.3">
      <c r="B5729" s="127" t="str">
        <f t="shared" si="638"/>
        <v/>
      </c>
      <c r="C5729" s="127" t="str">
        <f t="shared" si="639"/>
        <v/>
      </c>
      <c r="E5729" s="159"/>
      <c r="F5729" s="148" t="str">
        <f>IFERROR(VLOOKUP(CONCATENATE(G5729,E5729),LOTES!$A$6:$D$1002,4,0),"")</f>
        <v/>
      </c>
      <c r="H5729" s="136" t="str">
        <f>IFERROR(VLOOKUP(CONCATENATE(G5729,E5729),LOTES!$A$6:$F$1000,6,0),"")</f>
        <v/>
      </c>
      <c r="I5729" s="132" t="str">
        <f t="shared" si="642"/>
        <v/>
      </c>
      <c r="R5729" s="132" t="str">
        <f>IFERROR(VLOOKUP(Q5729,PROVEEDORES!$A$2:$B$100,2,0),"")</f>
        <v/>
      </c>
      <c r="U5729" s="127" t="str">
        <f>IFERROR(VLOOKUP(V5729,TRANSPORTE!$A$4:$B$99,2,0),"")</f>
        <v/>
      </c>
      <c r="Y5729" s="127" t="str">
        <f>IFERROR(VLOOKUP(V5729,TRANSPORTE!$A$4:$C$99,3,0),"")</f>
        <v/>
      </c>
      <c r="Z5729" s="127" t="str">
        <f>IFERROR(VLOOKUP(V5729,TRANSPORTE!$A$4:$D$99,4,0),"")</f>
        <v/>
      </c>
      <c r="AA5729" s="127" t="str">
        <f>IFERROR(VLOOKUP(V5729,TRANSPORTE!$A$4:$E$99,5,0),"")</f>
        <v/>
      </c>
      <c r="AB5729" s="127" t="str">
        <f t="shared" si="644"/>
        <v/>
      </c>
      <c r="AC5729" s="127" t="str">
        <f t="shared" si="643"/>
        <v/>
      </c>
      <c r="AE5729" s="132" t="str">
        <f t="shared" si="641"/>
        <v/>
      </c>
      <c r="AH5729" s="127" t="str">
        <f t="shared" si="640"/>
        <v/>
      </c>
    </row>
    <row r="5730" spans="2:34" x14ac:dyDescent="0.3">
      <c r="B5730" s="127" t="str">
        <f t="shared" si="638"/>
        <v/>
      </c>
      <c r="C5730" s="127" t="str">
        <f t="shared" si="639"/>
        <v/>
      </c>
      <c r="E5730" s="159"/>
      <c r="F5730" s="148" t="str">
        <f>IFERROR(VLOOKUP(CONCATENATE(G5730,E5730),LOTES!$A$6:$D$1002,4,0),"")</f>
        <v/>
      </c>
      <c r="H5730" s="136" t="str">
        <f>IFERROR(VLOOKUP(CONCATENATE(G5730,E5730),LOTES!$A$6:$F$1000,6,0),"")</f>
        <v/>
      </c>
      <c r="I5730" s="132" t="str">
        <f t="shared" si="642"/>
        <v/>
      </c>
      <c r="R5730" s="132" t="str">
        <f>IFERROR(VLOOKUP(Q5730,PROVEEDORES!$A$2:$B$100,2,0),"")</f>
        <v/>
      </c>
      <c r="U5730" s="127" t="str">
        <f>IFERROR(VLOOKUP(V5730,TRANSPORTE!$A$4:$B$99,2,0),"")</f>
        <v/>
      </c>
      <c r="Y5730" s="127" t="str">
        <f>IFERROR(VLOOKUP(V5730,TRANSPORTE!$A$4:$C$99,3,0),"")</f>
        <v/>
      </c>
      <c r="Z5730" s="127" t="str">
        <f>IFERROR(VLOOKUP(V5730,TRANSPORTE!$A$4:$D$99,4,0),"")</f>
        <v/>
      </c>
      <c r="AA5730" s="127" t="str">
        <f>IFERROR(VLOOKUP(V5730,TRANSPORTE!$A$4:$E$99,5,0),"")</f>
        <v/>
      </c>
      <c r="AB5730" s="127" t="str">
        <f t="shared" si="644"/>
        <v/>
      </c>
      <c r="AC5730" s="127" t="str">
        <f t="shared" si="643"/>
        <v/>
      </c>
      <c r="AE5730" s="132" t="str">
        <f t="shared" si="641"/>
        <v/>
      </c>
      <c r="AH5730" s="127" t="str">
        <f t="shared" si="640"/>
        <v/>
      </c>
    </row>
    <row r="5731" spans="2:34" x14ac:dyDescent="0.3">
      <c r="B5731" s="127" t="str">
        <f t="shared" si="638"/>
        <v/>
      </c>
      <c r="C5731" s="127" t="str">
        <f t="shared" si="639"/>
        <v/>
      </c>
      <c r="E5731" s="159"/>
      <c r="F5731" s="148" t="str">
        <f>IFERROR(VLOOKUP(CONCATENATE(G5731,E5731),LOTES!$A$6:$D$1002,4,0),"")</f>
        <v/>
      </c>
      <c r="H5731" s="136" t="str">
        <f>IFERROR(VLOOKUP(CONCATENATE(G5731,E5731),LOTES!$A$6:$F$1000,6,0),"")</f>
        <v/>
      </c>
      <c r="I5731" s="132" t="str">
        <f t="shared" si="642"/>
        <v/>
      </c>
      <c r="R5731" s="132" t="str">
        <f>IFERROR(VLOOKUP(Q5731,PROVEEDORES!$A$2:$B$100,2,0),"")</f>
        <v/>
      </c>
      <c r="U5731" s="127" t="str">
        <f>IFERROR(VLOOKUP(V5731,TRANSPORTE!$A$4:$B$99,2,0),"")</f>
        <v/>
      </c>
      <c r="Y5731" s="127" t="str">
        <f>IFERROR(VLOOKUP(V5731,TRANSPORTE!$A$4:$C$99,3,0),"")</f>
        <v/>
      </c>
      <c r="Z5731" s="127" t="str">
        <f>IFERROR(VLOOKUP(V5731,TRANSPORTE!$A$4:$D$99,4,0),"")</f>
        <v/>
      </c>
      <c r="AA5731" s="127" t="str">
        <f>IFERROR(VLOOKUP(V5731,TRANSPORTE!$A$4:$E$99,5,0),"")</f>
        <v/>
      </c>
      <c r="AB5731" s="127" t="str">
        <f t="shared" si="644"/>
        <v/>
      </c>
      <c r="AC5731" s="127" t="str">
        <f t="shared" si="643"/>
        <v/>
      </c>
      <c r="AE5731" s="132" t="str">
        <f t="shared" si="641"/>
        <v/>
      </c>
      <c r="AH5731" s="127" t="str">
        <f t="shared" si="640"/>
        <v/>
      </c>
    </row>
    <row r="5732" spans="2:34" x14ac:dyDescent="0.3">
      <c r="B5732" s="127" t="str">
        <f t="shared" si="638"/>
        <v/>
      </c>
      <c r="C5732" s="127" t="str">
        <f t="shared" si="639"/>
        <v/>
      </c>
      <c r="E5732" s="159"/>
      <c r="F5732" s="148" t="str">
        <f>IFERROR(VLOOKUP(CONCATENATE(G5732,E5732),LOTES!$A$6:$D$1002,4,0),"")</f>
        <v/>
      </c>
      <c r="H5732" s="136" t="str">
        <f>IFERROR(VLOOKUP(CONCATENATE(G5732,E5732),LOTES!$A$6:$F$1000,6,0),"")</f>
        <v/>
      </c>
      <c r="I5732" s="132" t="str">
        <f t="shared" si="642"/>
        <v/>
      </c>
      <c r="R5732" s="132" t="str">
        <f>IFERROR(VLOOKUP(Q5732,PROVEEDORES!$A$2:$B$100,2,0),"")</f>
        <v/>
      </c>
      <c r="U5732" s="127" t="str">
        <f>IFERROR(VLOOKUP(V5732,TRANSPORTE!$A$4:$B$99,2,0),"")</f>
        <v/>
      </c>
      <c r="Y5732" s="127" t="str">
        <f>IFERROR(VLOOKUP(V5732,TRANSPORTE!$A$4:$C$99,3,0),"")</f>
        <v/>
      </c>
      <c r="Z5732" s="127" t="str">
        <f>IFERROR(VLOOKUP(V5732,TRANSPORTE!$A$4:$D$99,4,0),"")</f>
        <v/>
      </c>
      <c r="AA5732" s="127" t="str">
        <f>IFERROR(VLOOKUP(V5732,TRANSPORTE!$A$4:$E$99,5,0),"")</f>
        <v/>
      </c>
      <c r="AB5732" s="127" t="str">
        <f t="shared" si="644"/>
        <v/>
      </c>
      <c r="AC5732" s="127" t="str">
        <f t="shared" si="643"/>
        <v/>
      </c>
      <c r="AE5732" s="132" t="str">
        <f t="shared" si="641"/>
        <v/>
      </c>
      <c r="AH5732" s="127" t="str">
        <f t="shared" si="640"/>
        <v/>
      </c>
    </row>
    <row r="5733" spans="2:34" x14ac:dyDescent="0.3">
      <c r="B5733" s="127" t="str">
        <f t="shared" si="638"/>
        <v/>
      </c>
      <c r="C5733" s="127" t="str">
        <f t="shared" si="639"/>
        <v/>
      </c>
      <c r="E5733" s="159"/>
      <c r="F5733" s="148" t="str">
        <f>IFERROR(VLOOKUP(CONCATENATE(G5733,E5733),LOTES!$A$6:$D$1002,4,0),"")</f>
        <v/>
      </c>
      <c r="H5733" s="136" t="str">
        <f>IFERROR(VLOOKUP(CONCATENATE(G5733,E5733),LOTES!$A$6:$F$1000,6,0),"")</f>
        <v/>
      </c>
      <c r="I5733" s="132" t="str">
        <f t="shared" si="642"/>
        <v/>
      </c>
      <c r="R5733" s="132" t="str">
        <f>IFERROR(VLOOKUP(Q5733,PROVEEDORES!$A$2:$B$100,2,0),"")</f>
        <v/>
      </c>
      <c r="U5733" s="127" t="str">
        <f>IFERROR(VLOOKUP(V5733,TRANSPORTE!$A$4:$B$99,2,0),"")</f>
        <v/>
      </c>
      <c r="Y5733" s="127" t="str">
        <f>IFERROR(VLOOKUP(V5733,TRANSPORTE!$A$4:$C$99,3,0),"")</f>
        <v/>
      </c>
      <c r="Z5733" s="127" t="str">
        <f>IFERROR(VLOOKUP(V5733,TRANSPORTE!$A$4:$D$99,4,0),"")</f>
        <v/>
      </c>
      <c r="AA5733" s="127" t="str">
        <f>IFERROR(VLOOKUP(V5733,TRANSPORTE!$A$4:$E$99,5,0),"")</f>
        <v/>
      </c>
      <c r="AB5733" s="127" t="str">
        <f t="shared" si="644"/>
        <v/>
      </c>
      <c r="AC5733" s="127" t="str">
        <f t="shared" si="643"/>
        <v/>
      </c>
      <c r="AE5733" s="132" t="str">
        <f t="shared" si="641"/>
        <v/>
      </c>
      <c r="AH5733" s="127" t="str">
        <f t="shared" si="640"/>
        <v/>
      </c>
    </row>
    <row r="5734" spans="2:34" x14ac:dyDescent="0.3">
      <c r="B5734" s="127" t="str">
        <f t="shared" si="638"/>
        <v/>
      </c>
      <c r="C5734" s="127" t="str">
        <f t="shared" si="639"/>
        <v/>
      </c>
      <c r="E5734" s="159"/>
      <c r="F5734" s="148" t="str">
        <f>IFERROR(VLOOKUP(CONCATENATE(G5734,E5734),LOTES!$A$6:$D$1002,4,0),"")</f>
        <v/>
      </c>
      <c r="H5734" s="136" t="str">
        <f>IFERROR(VLOOKUP(CONCATENATE(G5734,E5734),LOTES!$A$6:$F$1000,6,0),"")</f>
        <v/>
      </c>
      <c r="I5734" s="132" t="str">
        <f t="shared" si="642"/>
        <v/>
      </c>
      <c r="R5734" s="132" t="str">
        <f>IFERROR(VLOOKUP(Q5734,PROVEEDORES!$A$2:$B$100,2,0),"")</f>
        <v/>
      </c>
      <c r="U5734" s="127" t="str">
        <f>IFERROR(VLOOKUP(V5734,TRANSPORTE!$A$4:$B$99,2,0),"")</f>
        <v/>
      </c>
      <c r="Y5734" s="127" t="str">
        <f>IFERROR(VLOOKUP(V5734,TRANSPORTE!$A$4:$C$99,3,0),"")</f>
        <v/>
      </c>
      <c r="Z5734" s="127" t="str">
        <f>IFERROR(VLOOKUP(V5734,TRANSPORTE!$A$4:$D$99,4,0),"")</f>
        <v/>
      </c>
      <c r="AA5734" s="127" t="str">
        <f>IFERROR(VLOOKUP(V5734,TRANSPORTE!$A$4:$E$99,5,0),"")</f>
        <v/>
      </c>
      <c r="AB5734" s="127" t="str">
        <f t="shared" si="644"/>
        <v/>
      </c>
      <c r="AC5734" s="127" t="str">
        <f t="shared" si="643"/>
        <v/>
      </c>
      <c r="AE5734" s="132" t="str">
        <f t="shared" si="641"/>
        <v/>
      </c>
      <c r="AH5734" s="127" t="str">
        <f t="shared" si="640"/>
        <v/>
      </c>
    </row>
    <row r="5735" spans="2:34" x14ac:dyDescent="0.3">
      <c r="B5735" s="127" t="str">
        <f t="shared" si="638"/>
        <v/>
      </c>
      <c r="C5735" s="127" t="str">
        <f t="shared" si="639"/>
        <v/>
      </c>
      <c r="E5735" s="159"/>
      <c r="F5735" s="148" t="str">
        <f>IFERROR(VLOOKUP(CONCATENATE(G5735,E5735),LOTES!$A$6:$D$1002,4,0),"")</f>
        <v/>
      </c>
      <c r="H5735" s="136" t="str">
        <f>IFERROR(VLOOKUP(CONCATENATE(G5735,E5735),LOTES!$A$6:$F$1000,6,0),"")</f>
        <v/>
      </c>
      <c r="I5735" s="132" t="str">
        <f t="shared" si="642"/>
        <v/>
      </c>
      <c r="R5735" s="132" t="str">
        <f>IFERROR(VLOOKUP(Q5735,PROVEEDORES!$A$2:$B$100,2,0),"")</f>
        <v/>
      </c>
      <c r="U5735" s="127" t="str">
        <f>IFERROR(VLOOKUP(V5735,TRANSPORTE!$A$4:$B$99,2,0),"")</f>
        <v/>
      </c>
      <c r="Y5735" s="127" t="str">
        <f>IFERROR(VLOOKUP(V5735,TRANSPORTE!$A$4:$C$99,3,0),"")</f>
        <v/>
      </c>
      <c r="Z5735" s="127" t="str">
        <f>IFERROR(VLOOKUP(V5735,TRANSPORTE!$A$4:$D$99,4,0),"")</f>
        <v/>
      </c>
      <c r="AA5735" s="127" t="str">
        <f>IFERROR(VLOOKUP(V5735,TRANSPORTE!$A$4:$E$99,5,0),"")</f>
        <v/>
      </c>
      <c r="AB5735" s="127" t="str">
        <f t="shared" si="644"/>
        <v/>
      </c>
      <c r="AC5735" s="127" t="str">
        <f t="shared" si="643"/>
        <v/>
      </c>
      <c r="AE5735" s="132" t="str">
        <f t="shared" si="641"/>
        <v/>
      </c>
      <c r="AH5735" s="127" t="str">
        <f t="shared" si="640"/>
        <v/>
      </c>
    </row>
    <row r="5736" spans="2:34" x14ac:dyDescent="0.3">
      <c r="B5736" s="127" t="str">
        <f t="shared" si="638"/>
        <v/>
      </c>
      <c r="C5736" s="127" t="str">
        <f t="shared" si="639"/>
        <v/>
      </c>
      <c r="E5736" s="159"/>
      <c r="F5736" s="148" t="str">
        <f>IFERROR(VLOOKUP(CONCATENATE(G5736,E5736),LOTES!$A$6:$D$1002,4,0),"")</f>
        <v/>
      </c>
      <c r="H5736" s="136" t="str">
        <f>IFERROR(VLOOKUP(CONCATENATE(G5736,E5736),LOTES!$A$6:$F$1000,6,0),"")</f>
        <v/>
      </c>
      <c r="I5736" s="132" t="str">
        <f t="shared" si="642"/>
        <v/>
      </c>
      <c r="R5736" s="132" t="str">
        <f>IFERROR(VLOOKUP(Q5736,PROVEEDORES!$A$2:$B$100,2,0),"")</f>
        <v/>
      </c>
      <c r="U5736" s="127" t="str">
        <f>IFERROR(VLOOKUP(V5736,TRANSPORTE!$A$4:$B$99,2,0),"")</f>
        <v/>
      </c>
      <c r="Y5736" s="127" t="str">
        <f>IFERROR(VLOOKUP(V5736,TRANSPORTE!$A$4:$C$99,3,0),"")</f>
        <v/>
      </c>
      <c r="Z5736" s="127" t="str">
        <f>IFERROR(VLOOKUP(V5736,TRANSPORTE!$A$4:$D$99,4,0),"")</f>
        <v/>
      </c>
      <c r="AA5736" s="127" t="str">
        <f>IFERROR(VLOOKUP(V5736,TRANSPORTE!$A$4:$E$99,5,0),"")</f>
        <v/>
      </c>
      <c r="AB5736" s="127" t="str">
        <f t="shared" si="644"/>
        <v/>
      </c>
      <c r="AC5736" s="127" t="str">
        <f t="shared" si="643"/>
        <v/>
      </c>
      <c r="AE5736" s="132" t="str">
        <f t="shared" si="641"/>
        <v/>
      </c>
      <c r="AH5736" s="127" t="str">
        <f t="shared" si="640"/>
        <v/>
      </c>
    </row>
    <row r="5737" spans="2:34" x14ac:dyDescent="0.3">
      <c r="B5737" s="127" t="str">
        <f t="shared" si="638"/>
        <v/>
      </c>
      <c r="C5737" s="127" t="str">
        <f t="shared" si="639"/>
        <v/>
      </c>
      <c r="E5737" s="159"/>
      <c r="F5737" s="148" t="str">
        <f>IFERROR(VLOOKUP(CONCATENATE(G5737,E5737),LOTES!$A$6:$D$1002,4,0),"")</f>
        <v/>
      </c>
      <c r="H5737" s="136" t="str">
        <f>IFERROR(VLOOKUP(CONCATENATE(G5737,E5737),LOTES!$A$6:$F$1000,6,0),"")</f>
        <v/>
      </c>
      <c r="I5737" s="132" t="str">
        <f t="shared" si="642"/>
        <v/>
      </c>
      <c r="R5737" s="132" t="str">
        <f>IFERROR(VLOOKUP(Q5737,PROVEEDORES!$A$2:$B$100,2,0),"")</f>
        <v/>
      </c>
      <c r="U5737" s="127" t="str">
        <f>IFERROR(VLOOKUP(V5737,TRANSPORTE!$A$4:$B$99,2,0),"")</f>
        <v/>
      </c>
      <c r="Y5737" s="127" t="str">
        <f>IFERROR(VLOOKUP(V5737,TRANSPORTE!$A$4:$C$99,3,0),"")</f>
        <v/>
      </c>
      <c r="Z5737" s="127" t="str">
        <f>IFERROR(VLOOKUP(V5737,TRANSPORTE!$A$4:$D$99,4,0),"")</f>
        <v/>
      </c>
      <c r="AA5737" s="127" t="str">
        <f>IFERROR(VLOOKUP(V5737,TRANSPORTE!$A$4:$E$99,5,0),"")</f>
        <v/>
      </c>
      <c r="AB5737" s="127" t="str">
        <f t="shared" si="644"/>
        <v/>
      </c>
      <c r="AC5737" s="127" t="str">
        <f t="shared" si="643"/>
        <v/>
      </c>
      <c r="AE5737" s="132" t="str">
        <f t="shared" si="641"/>
        <v/>
      </c>
      <c r="AH5737" s="127" t="str">
        <f t="shared" si="640"/>
        <v/>
      </c>
    </row>
    <row r="5738" spans="2:34" x14ac:dyDescent="0.3">
      <c r="B5738" s="127" t="str">
        <f t="shared" si="638"/>
        <v/>
      </c>
      <c r="C5738" s="127" t="str">
        <f t="shared" si="639"/>
        <v/>
      </c>
      <c r="E5738" s="159"/>
      <c r="F5738" s="148" t="str">
        <f>IFERROR(VLOOKUP(CONCATENATE(G5738,E5738),LOTES!$A$6:$D$1002,4,0),"")</f>
        <v/>
      </c>
      <c r="H5738" s="136" t="str">
        <f>IFERROR(VLOOKUP(CONCATENATE(G5738,E5738),LOTES!$A$6:$F$1000,6,0),"")</f>
        <v/>
      </c>
      <c r="I5738" s="132" t="str">
        <f t="shared" si="642"/>
        <v/>
      </c>
      <c r="R5738" s="132" t="str">
        <f>IFERROR(VLOOKUP(Q5738,PROVEEDORES!$A$2:$B$100,2,0),"")</f>
        <v/>
      </c>
      <c r="U5738" s="127" t="str">
        <f>IFERROR(VLOOKUP(V5738,TRANSPORTE!$A$4:$B$99,2,0),"")</f>
        <v/>
      </c>
      <c r="Y5738" s="127" t="str">
        <f>IFERROR(VLOOKUP(V5738,TRANSPORTE!$A$4:$C$99,3,0),"")</f>
        <v/>
      </c>
      <c r="Z5738" s="127" t="str">
        <f>IFERROR(VLOOKUP(V5738,TRANSPORTE!$A$4:$D$99,4,0),"")</f>
        <v/>
      </c>
      <c r="AA5738" s="127" t="str">
        <f>IFERROR(VLOOKUP(V5738,TRANSPORTE!$A$4:$E$99,5,0),"")</f>
        <v/>
      </c>
      <c r="AB5738" s="127" t="str">
        <f t="shared" si="644"/>
        <v/>
      </c>
      <c r="AC5738" s="127" t="str">
        <f t="shared" si="643"/>
        <v/>
      </c>
      <c r="AE5738" s="132" t="str">
        <f t="shared" si="641"/>
        <v/>
      </c>
      <c r="AH5738" s="127" t="str">
        <f t="shared" si="640"/>
        <v/>
      </c>
    </row>
    <row r="5739" spans="2:34" x14ac:dyDescent="0.3">
      <c r="B5739" s="127" t="str">
        <f t="shared" si="638"/>
        <v/>
      </c>
      <c r="C5739" s="127" t="str">
        <f t="shared" si="639"/>
        <v/>
      </c>
      <c r="E5739" s="159"/>
      <c r="F5739" s="148" t="str">
        <f>IFERROR(VLOOKUP(CONCATENATE(G5739,E5739),LOTES!$A$6:$D$1002,4,0),"")</f>
        <v/>
      </c>
      <c r="H5739" s="136" t="str">
        <f>IFERROR(VLOOKUP(CONCATENATE(G5739,E5739),LOTES!$A$6:$F$1000,6,0),"")</f>
        <v/>
      </c>
      <c r="I5739" s="132" t="str">
        <f t="shared" si="642"/>
        <v/>
      </c>
      <c r="R5739" s="132" t="str">
        <f>IFERROR(VLOOKUP(Q5739,PROVEEDORES!$A$2:$B$100,2,0),"")</f>
        <v/>
      </c>
      <c r="U5739" s="127" t="str">
        <f>IFERROR(VLOOKUP(V5739,TRANSPORTE!$A$4:$B$99,2,0),"")</f>
        <v/>
      </c>
      <c r="Y5739" s="127" t="str">
        <f>IFERROR(VLOOKUP(V5739,TRANSPORTE!$A$4:$C$99,3,0),"")</f>
        <v/>
      </c>
      <c r="Z5739" s="127" t="str">
        <f>IFERROR(VLOOKUP(V5739,TRANSPORTE!$A$4:$D$99,4,0),"")</f>
        <v/>
      </c>
      <c r="AA5739" s="127" t="str">
        <f>IFERROR(VLOOKUP(V5739,TRANSPORTE!$A$4:$E$99,5,0),"")</f>
        <v/>
      </c>
      <c r="AB5739" s="127" t="str">
        <f t="shared" si="644"/>
        <v/>
      </c>
      <c r="AC5739" s="127" t="str">
        <f t="shared" si="643"/>
        <v/>
      </c>
      <c r="AE5739" s="132" t="str">
        <f t="shared" si="641"/>
        <v/>
      </c>
      <c r="AH5739" s="127" t="str">
        <f t="shared" si="640"/>
        <v/>
      </c>
    </row>
    <row r="5740" spans="2:34" x14ac:dyDescent="0.3">
      <c r="B5740" s="127" t="str">
        <f t="shared" si="638"/>
        <v/>
      </c>
      <c r="C5740" s="127" t="str">
        <f t="shared" si="639"/>
        <v/>
      </c>
      <c r="E5740" s="159"/>
      <c r="F5740" s="148" t="str">
        <f>IFERROR(VLOOKUP(CONCATENATE(G5740,E5740),LOTES!$A$6:$D$1002,4,0),"")</f>
        <v/>
      </c>
      <c r="H5740" s="136" t="str">
        <f>IFERROR(VLOOKUP(CONCATENATE(G5740,E5740),LOTES!$A$6:$F$1000,6,0),"")</f>
        <v/>
      </c>
      <c r="I5740" s="132" t="str">
        <f t="shared" si="642"/>
        <v/>
      </c>
      <c r="R5740" s="132" t="str">
        <f>IFERROR(VLOOKUP(Q5740,PROVEEDORES!$A$2:$B$100,2,0),"")</f>
        <v/>
      </c>
      <c r="U5740" s="127" t="str">
        <f>IFERROR(VLOOKUP(V5740,TRANSPORTE!$A$4:$B$99,2,0),"")</f>
        <v/>
      </c>
      <c r="Y5740" s="127" t="str">
        <f>IFERROR(VLOOKUP(V5740,TRANSPORTE!$A$4:$C$99,3,0),"")</f>
        <v/>
      </c>
      <c r="Z5740" s="127" t="str">
        <f>IFERROR(VLOOKUP(V5740,TRANSPORTE!$A$4:$D$99,4,0),"")</f>
        <v/>
      </c>
      <c r="AA5740" s="127" t="str">
        <f>IFERROR(VLOOKUP(V5740,TRANSPORTE!$A$4:$E$99,5,0),"")</f>
        <v/>
      </c>
      <c r="AB5740" s="127" t="str">
        <f t="shared" si="644"/>
        <v/>
      </c>
      <c r="AC5740" s="127" t="str">
        <f t="shared" si="643"/>
        <v/>
      </c>
      <c r="AE5740" s="132" t="str">
        <f t="shared" si="641"/>
        <v/>
      </c>
      <c r="AH5740" s="127" t="str">
        <f t="shared" si="640"/>
        <v/>
      </c>
    </row>
    <row r="5741" spans="2:34" x14ac:dyDescent="0.3">
      <c r="B5741" s="127" t="str">
        <f t="shared" si="638"/>
        <v/>
      </c>
      <c r="C5741" s="127" t="str">
        <f t="shared" si="639"/>
        <v/>
      </c>
      <c r="E5741" s="159"/>
      <c r="F5741" s="148" t="str">
        <f>IFERROR(VLOOKUP(CONCATENATE(G5741,E5741),LOTES!$A$6:$D$1002,4,0),"")</f>
        <v/>
      </c>
      <c r="H5741" s="136" t="str">
        <f>IFERROR(VLOOKUP(CONCATENATE(G5741,E5741),LOTES!$A$6:$F$1000,6,0),"")</f>
        <v/>
      </c>
      <c r="I5741" s="132" t="str">
        <f t="shared" si="642"/>
        <v/>
      </c>
      <c r="R5741" s="132" t="str">
        <f>IFERROR(VLOOKUP(Q5741,PROVEEDORES!$A$2:$B$100,2,0),"")</f>
        <v/>
      </c>
      <c r="U5741" s="127" t="str">
        <f>IFERROR(VLOOKUP(V5741,TRANSPORTE!$A$4:$B$99,2,0),"")</f>
        <v/>
      </c>
      <c r="Y5741" s="127" t="str">
        <f>IFERROR(VLOOKUP(V5741,TRANSPORTE!$A$4:$C$99,3,0),"")</f>
        <v/>
      </c>
      <c r="Z5741" s="127" t="str">
        <f>IFERROR(VLOOKUP(V5741,TRANSPORTE!$A$4:$D$99,4,0),"")</f>
        <v/>
      </c>
      <c r="AA5741" s="127" t="str">
        <f>IFERROR(VLOOKUP(V5741,TRANSPORTE!$A$4:$E$99,5,0),"")</f>
        <v/>
      </c>
      <c r="AB5741" s="127" t="str">
        <f t="shared" si="644"/>
        <v/>
      </c>
      <c r="AC5741" s="127" t="str">
        <f t="shared" si="643"/>
        <v/>
      </c>
      <c r="AE5741" s="132" t="str">
        <f t="shared" si="641"/>
        <v/>
      </c>
      <c r="AH5741" s="127" t="str">
        <f t="shared" si="640"/>
        <v/>
      </c>
    </row>
    <row r="5742" spans="2:34" x14ac:dyDescent="0.3">
      <c r="B5742" s="127" t="str">
        <f t="shared" si="638"/>
        <v/>
      </c>
      <c r="C5742" s="127" t="str">
        <f t="shared" si="639"/>
        <v/>
      </c>
      <c r="E5742" s="159"/>
      <c r="F5742" s="148" t="str">
        <f>IFERROR(VLOOKUP(CONCATENATE(G5742,E5742),LOTES!$A$6:$D$1002,4,0),"")</f>
        <v/>
      </c>
      <c r="H5742" s="136" t="str">
        <f>IFERROR(VLOOKUP(CONCATENATE(G5742,E5742),LOTES!$A$6:$F$1000,6,0),"")</f>
        <v/>
      </c>
      <c r="I5742" s="132" t="str">
        <f t="shared" si="642"/>
        <v/>
      </c>
      <c r="R5742" s="132" t="str">
        <f>IFERROR(VLOOKUP(Q5742,PROVEEDORES!$A$2:$B$100,2,0),"")</f>
        <v/>
      </c>
      <c r="U5742" s="127" t="str">
        <f>IFERROR(VLOOKUP(V5742,TRANSPORTE!$A$4:$B$99,2,0),"")</f>
        <v/>
      </c>
      <c r="Y5742" s="127" t="str">
        <f>IFERROR(VLOOKUP(V5742,TRANSPORTE!$A$4:$C$99,3,0),"")</f>
        <v/>
      </c>
      <c r="Z5742" s="127" t="str">
        <f>IFERROR(VLOOKUP(V5742,TRANSPORTE!$A$4:$D$99,4,0),"")</f>
        <v/>
      </c>
      <c r="AA5742" s="127" t="str">
        <f>IFERROR(VLOOKUP(V5742,TRANSPORTE!$A$4:$E$99,5,0),"")</f>
        <v/>
      </c>
      <c r="AB5742" s="127" t="str">
        <f t="shared" si="644"/>
        <v/>
      </c>
      <c r="AC5742" s="127" t="str">
        <f t="shared" si="643"/>
        <v/>
      </c>
      <c r="AE5742" s="132" t="str">
        <f t="shared" si="641"/>
        <v/>
      </c>
      <c r="AH5742" s="127" t="str">
        <f t="shared" si="640"/>
        <v/>
      </c>
    </row>
    <row r="5743" spans="2:34" x14ac:dyDescent="0.3">
      <c r="B5743" s="127" t="str">
        <f t="shared" si="638"/>
        <v/>
      </c>
      <c r="C5743" s="127" t="str">
        <f t="shared" si="639"/>
        <v/>
      </c>
      <c r="E5743" s="159"/>
      <c r="F5743" s="148" t="str">
        <f>IFERROR(VLOOKUP(CONCATENATE(G5743,E5743),LOTES!$A$6:$D$1002,4,0),"")</f>
        <v/>
      </c>
      <c r="H5743" s="136" t="str">
        <f>IFERROR(VLOOKUP(CONCATENATE(G5743,E5743),LOTES!$A$6:$F$1000,6,0),"")</f>
        <v/>
      </c>
      <c r="I5743" s="132" t="str">
        <f t="shared" si="642"/>
        <v/>
      </c>
      <c r="R5743" s="132" t="str">
        <f>IFERROR(VLOOKUP(Q5743,PROVEEDORES!$A$2:$B$100,2,0),"")</f>
        <v/>
      </c>
      <c r="U5743" s="127" t="str">
        <f>IFERROR(VLOOKUP(V5743,TRANSPORTE!$A$4:$B$99,2,0),"")</f>
        <v/>
      </c>
      <c r="Y5743" s="127" t="str">
        <f>IFERROR(VLOOKUP(V5743,TRANSPORTE!$A$4:$C$99,3,0),"")</f>
        <v/>
      </c>
      <c r="Z5743" s="127" t="str">
        <f>IFERROR(VLOOKUP(V5743,TRANSPORTE!$A$4:$D$99,4,0),"")</f>
        <v/>
      </c>
      <c r="AA5743" s="127" t="str">
        <f>IFERROR(VLOOKUP(V5743,TRANSPORTE!$A$4:$E$99,5,0),"")</f>
        <v/>
      </c>
      <c r="AB5743" s="127" t="str">
        <f t="shared" si="644"/>
        <v/>
      </c>
      <c r="AC5743" s="127" t="str">
        <f t="shared" si="643"/>
        <v/>
      </c>
      <c r="AE5743" s="132" t="str">
        <f t="shared" si="641"/>
        <v/>
      </c>
      <c r="AH5743" s="127" t="str">
        <f t="shared" si="640"/>
        <v/>
      </c>
    </row>
    <row r="5744" spans="2:34" x14ac:dyDescent="0.3">
      <c r="B5744" s="127" t="str">
        <f t="shared" si="638"/>
        <v/>
      </c>
      <c r="C5744" s="127" t="str">
        <f t="shared" si="639"/>
        <v/>
      </c>
      <c r="E5744" s="159"/>
      <c r="F5744" s="148" t="str">
        <f>IFERROR(VLOOKUP(CONCATENATE(G5744,E5744),LOTES!$A$6:$D$1002,4,0),"")</f>
        <v/>
      </c>
      <c r="H5744" s="136" t="str">
        <f>IFERROR(VLOOKUP(CONCATENATE(G5744,E5744),LOTES!$A$6:$F$1000,6,0),"")</f>
        <v/>
      </c>
      <c r="I5744" s="132" t="str">
        <f t="shared" si="642"/>
        <v/>
      </c>
      <c r="R5744" s="132" t="str">
        <f>IFERROR(VLOOKUP(Q5744,PROVEEDORES!$A$2:$B$100,2,0),"")</f>
        <v/>
      </c>
      <c r="U5744" s="127" t="str">
        <f>IFERROR(VLOOKUP(V5744,TRANSPORTE!$A$4:$B$99,2,0),"")</f>
        <v/>
      </c>
      <c r="Y5744" s="127" t="str">
        <f>IFERROR(VLOOKUP(V5744,TRANSPORTE!$A$4:$C$99,3,0),"")</f>
        <v/>
      </c>
      <c r="Z5744" s="127" t="str">
        <f>IFERROR(VLOOKUP(V5744,TRANSPORTE!$A$4:$D$99,4,0),"")</f>
        <v/>
      </c>
      <c r="AA5744" s="127" t="str">
        <f>IFERROR(VLOOKUP(V5744,TRANSPORTE!$A$4:$E$99,5,0),"")</f>
        <v/>
      </c>
      <c r="AB5744" s="127" t="str">
        <f t="shared" si="644"/>
        <v/>
      </c>
      <c r="AC5744" s="127" t="str">
        <f t="shared" si="643"/>
        <v/>
      </c>
      <c r="AE5744" s="132" t="str">
        <f t="shared" si="641"/>
        <v/>
      </c>
      <c r="AH5744" s="127" t="str">
        <f t="shared" si="640"/>
        <v/>
      </c>
    </row>
    <row r="5745" spans="2:34" x14ac:dyDescent="0.3">
      <c r="B5745" s="127" t="str">
        <f t="shared" si="638"/>
        <v/>
      </c>
      <c r="C5745" s="127" t="str">
        <f t="shared" si="639"/>
        <v/>
      </c>
      <c r="E5745" s="159"/>
      <c r="F5745" s="148" t="str">
        <f>IFERROR(VLOOKUP(CONCATENATE(G5745,E5745),LOTES!$A$6:$D$1002,4,0),"")</f>
        <v/>
      </c>
      <c r="H5745" s="136" t="str">
        <f>IFERROR(VLOOKUP(CONCATENATE(G5745,E5745),LOTES!$A$6:$F$1000,6,0),"")</f>
        <v/>
      </c>
      <c r="I5745" s="132" t="str">
        <f t="shared" si="642"/>
        <v/>
      </c>
      <c r="R5745" s="132" t="str">
        <f>IFERROR(VLOOKUP(Q5745,PROVEEDORES!$A$2:$B$100,2,0),"")</f>
        <v/>
      </c>
      <c r="U5745" s="127" t="str">
        <f>IFERROR(VLOOKUP(V5745,TRANSPORTE!$A$4:$B$99,2,0),"")</f>
        <v/>
      </c>
      <c r="Y5745" s="127" t="str">
        <f>IFERROR(VLOOKUP(V5745,TRANSPORTE!$A$4:$C$99,3,0),"")</f>
        <v/>
      </c>
      <c r="Z5745" s="127" t="str">
        <f>IFERROR(VLOOKUP(V5745,TRANSPORTE!$A$4:$D$99,4,0),"")</f>
        <v/>
      </c>
      <c r="AA5745" s="127" t="str">
        <f>IFERROR(VLOOKUP(V5745,TRANSPORTE!$A$4:$E$99,5,0),"")</f>
        <v/>
      </c>
      <c r="AB5745" s="127" t="str">
        <f t="shared" si="644"/>
        <v/>
      </c>
      <c r="AC5745" s="127" t="str">
        <f t="shared" si="643"/>
        <v/>
      </c>
      <c r="AE5745" s="132" t="str">
        <f t="shared" si="641"/>
        <v/>
      </c>
      <c r="AH5745" s="127" t="str">
        <f t="shared" si="640"/>
        <v/>
      </c>
    </row>
    <row r="5746" spans="2:34" x14ac:dyDescent="0.3">
      <c r="B5746" s="127" t="str">
        <f t="shared" si="638"/>
        <v/>
      </c>
      <c r="C5746" s="127" t="str">
        <f t="shared" si="639"/>
        <v/>
      </c>
      <c r="E5746" s="159"/>
      <c r="F5746" s="148" t="str">
        <f>IFERROR(VLOOKUP(CONCATENATE(G5746,E5746),LOTES!$A$6:$D$1002,4,0),"")</f>
        <v/>
      </c>
      <c r="H5746" s="136" t="str">
        <f>IFERROR(VLOOKUP(CONCATENATE(G5746,E5746),LOTES!$A$6:$F$1000,6,0),"")</f>
        <v/>
      </c>
      <c r="I5746" s="132" t="str">
        <f t="shared" si="642"/>
        <v/>
      </c>
      <c r="R5746" s="132" t="str">
        <f>IFERROR(VLOOKUP(Q5746,PROVEEDORES!$A$2:$B$100,2,0),"")</f>
        <v/>
      </c>
      <c r="U5746" s="127" t="str">
        <f>IFERROR(VLOOKUP(V5746,TRANSPORTE!$A$4:$B$99,2,0),"")</f>
        <v/>
      </c>
      <c r="Y5746" s="127" t="str">
        <f>IFERROR(VLOOKUP(V5746,TRANSPORTE!$A$4:$C$99,3,0),"")</f>
        <v/>
      </c>
      <c r="Z5746" s="127" t="str">
        <f>IFERROR(VLOOKUP(V5746,TRANSPORTE!$A$4:$D$99,4,0),"")</f>
        <v/>
      </c>
      <c r="AA5746" s="127" t="str">
        <f>IFERROR(VLOOKUP(V5746,TRANSPORTE!$A$4:$E$99,5,0),"")</f>
        <v/>
      </c>
      <c r="AB5746" s="127" t="str">
        <f t="shared" si="644"/>
        <v/>
      </c>
      <c r="AC5746" s="127" t="str">
        <f t="shared" si="643"/>
        <v/>
      </c>
      <c r="AE5746" s="132" t="str">
        <f t="shared" si="641"/>
        <v/>
      </c>
      <c r="AH5746" s="127" t="str">
        <f t="shared" si="640"/>
        <v/>
      </c>
    </row>
    <row r="5747" spans="2:34" x14ac:dyDescent="0.3">
      <c r="B5747" s="127" t="str">
        <f t="shared" si="638"/>
        <v/>
      </c>
      <c r="C5747" s="127" t="str">
        <f t="shared" si="639"/>
        <v/>
      </c>
      <c r="E5747" s="159"/>
      <c r="F5747" s="148" t="str">
        <f>IFERROR(VLOOKUP(CONCATENATE(G5747,E5747),LOTES!$A$6:$D$1002,4,0),"")</f>
        <v/>
      </c>
      <c r="H5747" s="136" t="str">
        <f>IFERROR(VLOOKUP(CONCATENATE(G5747,E5747),LOTES!$A$6:$F$1000,6,0),"")</f>
        <v/>
      </c>
      <c r="I5747" s="132" t="str">
        <f t="shared" si="642"/>
        <v/>
      </c>
      <c r="R5747" s="132" t="str">
        <f>IFERROR(VLOOKUP(Q5747,PROVEEDORES!$A$2:$B$100,2,0),"")</f>
        <v/>
      </c>
      <c r="U5747" s="127" t="str">
        <f>IFERROR(VLOOKUP(V5747,TRANSPORTE!$A$4:$B$99,2,0),"")</f>
        <v/>
      </c>
      <c r="Y5747" s="127" t="str">
        <f>IFERROR(VLOOKUP(V5747,TRANSPORTE!$A$4:$C$99,3,0),"")</f>
        <v/>
      </c>
      <c r="Z5747" s="127" t="str">
        <f>IFERROR(VLOOKUP(V5747,TRANSPORTE!$A$4:$D$99,4,0),"")</f>
        <v/>
      </c>
      <c r="AA5747" s="127" t="str">
        <f>IFERROR(VLOOKUP(V5747,TRANSPORTE!$A$4:$E$99,5,0),"")</f>
        <v/>
      </c>
      <c r="AB5747" s="127" t="str">
        <f t="shared" si="644"/>
        <v/>
      </c>
      <c r="AC5747" s="127" t="str">
        <f t="shared" si="643"/>
        <v/>
      </c>
      <c r="AE5747" s="132" t="str">
        <f t="shared" si="641"/>
        <v/>
      </c>
      <c r="AH5747" s="127" t="str">
        <f t="shared" si="640"/>
        <v/>
      </c>
    </row>
    <row r="5748" spans="2:34" x14ac:dyDescent="0.3">
      <c r="B5748" s="127" t="str">
        <f t="shared" si="638"/>
        <v/>
      </c>
      <c r="C5748" s="127" t="str">
        <f t="shared" si="639"/>
        <v/>
      </c>
      <c r="E5748" s="159"/>
      <c r="F5748" s="148" t="str">
        <f>IFERROR(VLOOKUP(CONCATENATE(G5748,E5748),LOTES!$A$6:$D$1002,4,0),"")</f>
        <v/>
      </c>
      <c r="H5748" s="136" t="str">
        <f>IFERROR(VLOOKUP(CONCATENATE(G5748,E5748),LOTES!$A$6:$F$1000,6,0),"")</f>
        <v/>
      </c>
      <c r="I5748" s="132" t="str">
        <f t="shared" si="642"/>
        <v/>
      </c>
      <c r="R5748" s="132" t="str">
        <f>IFERROR(VLOOKUP(Q5748,PROVEEDORES!$A$2:$B$100,2,0),"")</f>
        <v/>
      </c>
      <c r="U5748" s="127" t="str">
        <f>IFERROR(VLOOKUP(V5748,TRANSPORTE!$A$4:$B$99,2,0),"")</f>
        <v/>
      </c>
      <c r="Y5748" s="127" t="str">
        <f>IFERROR(VLOOKUP(V5748,TRANSPORTE!$A$4:$C$99,3,0),"")</f>
        <v/>
      </c>
      <c r="Z5748" s="127" t="str">
        <f>IFERROR(VLOOKUP(V5748,TRANSPORTE!$A$4:$D$99,4,0),"")</f>
        <v/>
      </c>
      <c r="AA5748" s="127" t="str">
        <f>IFERROR(VLOOKUP(V5748,TRANSPORTE!$A$4:$E$99,5,0),"")</f>
        <v/>
      </c>
      <c r="AB5748" s="127" t="str">
        <f t="shared" si="644"/>
        <v/>
      </c>
      <c r="AC5748" s="127" t="str">
        <f t="shared" si="643"/>
        <v/>
      </c>
      <c r="AE5748" s="132" t="str">
        <f t="shared" si="641"/>
        <v/>
      </c>
      <c r="AH5748" s="127" t="str">
        <f t="shared" si="640"/>
        <v/>
      </c>
    </row>
    <row r="5749" spans="2:34" x14ac:dyDescent="0.3">
      <c r="B5749" s="127" t="str">
        <f t="shared" si="638"/>
        <v/>
      </c>
      <c r="C5749" s="127" t="str">
        <f t="shared" si="639"/>
        <v/>
      </c>
      <c r="E5749" s="159"/>
      <c r="F5749" s="148" t="str">
        <f>IFERROR(VLOOKUP(CONCATENATE(G5749,E5749),LOTES!$A$6:$D$1002,4,0),"")</f>
        <v/>
      </c>
      <c r="H5749" s="136" t="str">
        <f>IFERROR(VLOOKUP(CONCATENATE(G5749,E5749),LOTES!$A$6:$F$1000,6,0),"")</f>
        <v/>
      </c>
      <c r="I5749" s="132" t="str">
        <f t="shared" si="642"/>
        <v/>
      </c>
      <c r="R5749" s="132" t="str">
        <f>IFERROR(VLOOKUP(Q5749,PROVEEDORES!$A$2:$B$100,2,0),"")</f>
        <v/>
      </c>
      <c r="U5749" s="127" t="str">
        <f>IFERROR(VLOOKUP(V5749,TRANSPORTE!$A$4:$B$99,2,0),"")</f>
        <v/>
      </c>
      <c r="Y5749" s="127" t="str">
        <f>IFERROR(VLOOKUP(V5749,TRANSPORTE!$A$4:$C$99,3,0),"")</f>
        <v/>
      </c>
      <c r="Z5749" s="127" t="str">
        <f>IFERROR(VLOOKUP(V5749,TRANSPORTE!$A$4:$D$99,4,0),"")</f>
        <v/>
      </c>
      <c r="AA5749" s="127" t="str">
        <f>IFERROR(VLOOKUP(V5749,TRANSPORTE!$A$4:$E$99,5,0),"")</f>
        <v/>
      </c>
      <c r="AB5749" s="127" t="str">
        <f t="shared" si="644"/>
        <v/>
      </c>
      <c r="AC5749" s="127" t="str">
        <f t="shared" si="643"/>
        <v/>
      </c>
      <c r="AE5749" s="132" t="str">
        <f t="shared" si="641"/>
        <v/>
      </c>
      <c r="AH5749" s="127" t="str">
        <f t="shared" si="640"/>
        <v/>
      </c>
    </row>
    <row r="5750" spans="2:34" x14ac:dyDescent="0.3">
      <c r="B5750" s="127" t="str">
        <f t="shared" si="638"/>
        <v/>
      </c>
      <c r="C5750" s="127" t="str">
        <f t="shared" si="639"/>
        <v/>
      </c>
      <c r="E5750" s="159"/>
      <c r="F5750" s="148" t="str">
        <f>IFERROR(VLOOKUP(CONCATENATE(G5750,E5750),LOTES!$A$6:$D$1002,4,0),"")</f>
        <v/>
      </c>
      <c r="H5750" s="136" t="str">
        <f>IFERROR(VLOOKUP(CONCATENATE(G5750,E5750),LOTES!$A$6:$F$1000,6,0),"")</f>
        <v/>
      </c>
      <c r="I5750" s="132" t="str">
        <f t="shared" si="642"/>
        <v/>
      </c>
      <c r="R5750" s="132" t="str">
        <f>IFERROR(VLOOKUP(Q5750,PROVEEDORES!$A$2:$B$100,2,0),"")</f>
        <v/>
      </c>
      <c r="U5750" s="127" t="str">
        <f>IFERROR(VLOOKUP(V5750,TRANSPORTE!$A$4:$B$99,2,0),"")</f>
        <v/>
      </c>
      <c r="Y5750" s="127" t="str">
        <f>IFERROR(VLOOKUP(V5750,TRANSPORTE!$A$4:$C$99,3,0),"")</f>
        <v/>
      </c>
      <c r="Z5750" s="127" t="str">
        <f>IFERROR(VLOOKUP(V5750,TRANSPORTE!$A$4:$D$99,4,0),"")</f>
        <v/>
      </c>
      <c r="AA5750" s="127" t="str">
        <f>IFERROR(VLOOKUP(V5750,TRANSPORTE!$A$4:$E$99,5,0),"")</f>
        <v/>
      </c>
      <c r="AB5750" s="127" t="str">
        <f t="shared" si="644"/>
        <v/>
      </c>
      <c r="AC5750" s="127" t="str">
        <f t="shared" si="643"/>
        <v/>
      </c>
      <c r="AE5750" s="132" t="str">
        <f t="shared" si="641"/>
        <v/>
      </c>
      <c r="AH5750" s="127" t="str">
        <f t="shared" si="640"/>
        <v/>
      </c>
    </row>
    <row r="5751" spans="2:34" x14ac:dyDescent="0.3">
      <c r="B5751" s="127" t="str">
        <f t="shared" si="638"/>
        <v/>
      </c>
      <c r="C5751" s="127" t="str">
        <f t="shared" si="639"/>
        <v/>
      </c>
      <c r="E5751" s="159"/>
      <c r="F5751" s="148" t="str">
        <f>IFERROR(VLOOKUP(CONCATENATE(G5751,E5751),LOTES!$A$6:$D$1002,4,0),"")</f>
        <v/>
      </c>
      <c r="H5751" s="136" t="str">
        <f>IFERROR(VLOOKUP(CONCATENATE(G5751,E5751),LOTES!$A$6:$F$1000,6,0),"")</f>
        <v/>
      </c>
      <c r="I5751" s="132" t="str">
        <f t="shared" si="642"/>
        <v/>
      </c>
      <c r="R5751" s="132" t="str">
        <f>IFERROR(VLOOKUP(Q5751,PROVEEDORES!$A$2:$B$100,2,0),"")</f>
        <v/>
      </c>
      <c r="U5751" s="127" t="str">
        <f>IFERROR(VLOOKUP(V5751,TRANSPORTE!$A$4:$B$99,2,0),"")</f>
        <v/>
      </c>
      <c r="Y5751" s="127" t="str">
        <f>IFERROR(VLOOKUP(V5751,TRANSPORTE!$A$4:$C$99,3,0),"")</f>
        <v/>
      </c>
      <c r="Z5751" s="127" t="str">
        <f>IFERROR(VLOOKUP(V5751,TRANSPORTE!$A$4:$D$99,4,0),"")</f>
        <v/>
      </c>
      <c r="AA5751" s="127" t="str">
        <f>IFERROR(VLOOKUP(V5751,TRANSPORTE!$A$4:$E$99,5,0),"")</f>
        <v/>
      </c>
      <c r="AB5751" s="127" t="str">
        <f t="shared" si="644"/>
        <v/>
      </c>
      <c r="AC5751" s="127" t="str">
        <f t="shared" si="643"/>
        <v/>
      </c>
      <c r="AE5751" s="132" t="str">
        <f t="shared" si="641"/>
        <v/>
      </c>
      <c r="AH5751" s="127" t="str">
        <f t="shared" si="640"/>
        <v/>
      </c>
    </row>
    <row r="5752" spans="2:34" x14ac:dyDescent="0.3">
      <c r="B5752" s="127" t="str">
        <f t="shared" si="638"/>
        <v/>
      </c>
      <c r="C5752" s="127" t="str">
        <f t="shared" si="639"/>
        <v/>
      </c>
      <c r="E5752" s="159"/>
      <c r="F5752" s="148" t="str">
        <f>IFERROR(VLOOKUP(CONCATENATE(G5752,E5752),LOTES!$A$6:$D$1002,4,0),"")</f>
        <v/>
      </c>
      <c r="H5752" s="136" t="str">
        <f>IFERROR(VLOOKUP(CONCATENATE(G5752,E5752),LOTES!$A$6:$F$1000,6,0),"")</f>
        <v/>
      </c>
      <c r="I5752" s="132" t="str">
        <f t="shared" si="642"/>
        <v/>
      </c>
      <c r="R5752" s="132" t="str">
        <f>IFERROR(VLOOKUP(Q5752,PROVEEDORES!$A$2:$B$100,2,0),"")</f>
        <v/>
      </c>
      <c r="U5752" s="127" t="str">
        <f>IFERROR(VLOOKUP(V5752,TRANSPORTE!$A$4:$B$99,2,0),"")</f>
        <v/>
      </c>
      <c r="Y5752" s="127" t="str">
        <f>IFERROR(VLOOKUP(V5752,TRANSPORTE!$A$4:$C$99,3,0),"")</f>
        <v/>
      </c>
      <c r="Z5752" s="127" t="str">
        <f>IFERROR(VLOOKUP(V5752,TRANSPORTE!$A$4:$D$99,4,0),"")</f>
        <v/>
      </c>
      <c r="AA5752" s="127" t="str">
        <f>IFERROR(VLOOKUP(V5752,TRANSPORTE!$A$4:$E$99,5,0),"")</f>
        <v/>
      </c>
      <c r="AB5752" s="127" t="str">
        <f t="shared" si="644"/>
        <v/>
      </c>
      <c r="AC5752" s="127" t="str">
        <f t="shared" si="643"/>
        <v/>
      </c>
      <c r="AE5752" s="132" t="str">
        <f t="shared" si="641"/>
        <v/>
      </c>
      <c r="AH5752" s="127" t="str">
        <f t="shared" si="640"/>
        <v/>
      </c>
    </row>
    <row r="5753" spans="2:34" x14ac:dyDescent="0.3">
      <c r="B5753" s="127" t="str">
        <f t="shared" si="638"/>
        <v/>
      </c>
      <c r="C5753" s="127" t="str">
        <f t="shared" si="639"/>
        <v/>
      </c>
      <c r="E5753" s="159"/>
      <c r="F5753" s="148" t="str">
        <f>IFERROR(VLOOKUP(CONCATENATE(G5753,E5753),LOTES!$A$6:$D$1002,4,0),"")</f>
        <v/>
      </c>
      <c r="H5753" s="136" t="str">
        <f>IFERROR(VLOOKUP(CONCATENATE(G5753,E5753),LOTES!$A$6:$F$1000,6,0),"")</f>
        <v/>
      </c>
      <c r="I5753" s="132" t="str">
        <f t="shared" si="642"/>
        <v/>
      </c>
      <c r="R5753" s="132" t="str">
        <f>IFERROR(VLOOKUP(Q5753,PROVEEDORES!$A$2:$B$100,2,0),"")</f>
        <v/>
      </c>
      <c r="U5753" s="127" t="str">
        <f>IFERROR(VLOOKUP(V5753,TRANSPORTE!$A$4:$B$99,2,0),"")</f>
        <v/>
      </c>
      <c r="Y5753" s="127" t="str">
        <f>IFERROR(VLOOKUP(V5753,TRANSPORTE!$A$4:$C$99,3,0),"")</f>
        <v/>
      </c>
      <c r="Z5753" s="127" t="str">
        <f>IFERROR(VLOOKUP(V5753,TRANSPORTE!$A$4:$D$99,4,0),"")</f>
        <v/>
      </c>
      <c r="AA5753" s="127" t="str">
        <f>IFERROR(VLOOKUP(V5753,TRANSPORTE!$A$4:$E$99,5,0),"")</f>
        <v/>
      </c>
      <c r="AB5753" s="127" t="str">
        <f t="shared" si="644"/>
        <v/>
      </c>
      <c r="AC5753" s="127" t="str">
        <f t="shared" si="643"/>
        <v/>
      </c>
      <c r="AE5753" s="132" t="str">
        <f t="shared" si="641"/>
        <v/>
      </c>
      <c r="AH5753" s="127" t="str">
        <f t="shared" si="640"/>
        <v/>
      </c>
    </row>
    <row r="5754" spans="2:34" x14ac:dyDescent="0.3">
      <c r="B5754" s="127" t="str">
        <f t="shared" si="638"/>
        <v/>
      </c>
      <c r="C5754" s="127" t="str">
        <f t="shared" si="639"/>
        <v/>
      </c>
      <c r="E5754" s="159"/>
      <c r="F5754" s="148" t="str">
        <f>IFERROR(VLOOKUP(CONCATENATE(G5754,E5754),LOTES!$A$6:$D$1002,4,0),"")</f>
        <v/>
      </c>
      <c r="H5754" s="136" t="str">
        <f>IFERROR(VLOOKUP(CONCATENATE(G5754,E5754),LOTES!$A$6:$F$1000,6,0),"")</f>
        <v/>
      </c>
      <c r="I5754" s="132" t="str">
        <f t="shared" si="642"/>
        <v/>
      </c>
      <c r="R5754" s="132" t="str">
        <f>IFERROR(VLOOKUP(Q5754,PROVEEDORES!$A$2:$B$100,2,0),"")</f>
        <v/>
      </c>
      <c r="U5754" s="127" t="str">
        <f>IFERROR(VLOOKUP(V5754,TRANSPORTE!$A$4:$B$99,2,0),"")</f>
        <v/>
      </c>
      <c r="Y5754" s="127" t="str">
        <f>IFERROR(VLOOKUP(V5754,TRANSPORTE!$A$4:$C$99,3,0),"")</f>
        <v/>
      </c>
      <c r="Z5754" s="127" t="str">
        <f>IFERROR(VLOOKUP(V5754,TRANSPORTE!$A$4:$D$99,4,0),"")</f>
        <v/>
      </c>
      <c r="AA5754" s="127" t="str">
        <f>IFERROR(VLOOKUP(V5754,TRANSPORTE!$A$4:$E$99,5,0),"")</f>
        <v/>
      </c>
      <c r="AB5754" s="127" t="str">
        <f t="shared" si="644"/>
        <v/>
      </c>
      <c r="AC5754" s="127" t="str">
        <f t="shared" si="643"/>
        <v/>
      </c>
      <c r="AE5754" s="132" t="str">
        <f t="shared" si="641"/>
        <v/>
      </c>
      <c r="AH5754" s="127" t="str">
        <f t="shared" si="640"/>
        <v/>
      </c>
    </row>
    <row r="5755" spans="2:34" x14ac:dyDescent="0.3">
      <c r="B5755" s="127" t="str">
        <f t="shared" si="638"/>
        <v/>
      </c>
      <c r="C5755" s="127" t="str">
        <f t="shared" si="639"/>
        <v/>
      </c>
      <c r="E5755" s="159"/>
      <c r="F5755" s="148" t="str">
        <f>IFERROR(VLOOKUP(CONCATENATE(G5755,E5755),LOTES!$A$6:$D$1002,4,0),"")</f>
        <v/>
      </c>
      <c r="H5755" s="136" t="str">
        <f>IFERROR(VLOOKUP(CONCATENATE(G5755,E5755),LOTES!$A$6:$F$1000,6,0),"")</f>
        <v/>
      </c>
      <c r="I5755" s="132" t="str">
        <f t="shared" si="642"/>
        <v/>
      </c>
      <c r="R5755" s="132" t="str">
        <f>IFERROR(VLOOKUP(Q5755,PROVEEDORES!$A$2:$B$100,2,0),"")</f>
        <v/>
      </c>
      <c r="U5755" s="127" t="str">
        <f>IFERROR(VLOOKUP(V5755,TRANSPORTE!$A$4:$B$99,2,0),"")</f>
        <v/>
      </c>
      <c r="Y5755" s="127" t="str">
        <f>IFERROR(VLOOKUP(V5755,TRANSPORTE!$A$4:$C$99,3,0),"")</f>
        <v/>
      </c>
      <c r="Z5755" s="127" t="str">
        <f>IFERROR(VLOOKUP(V5755,TRANSPORTE!$A$4:$D$99,4,0),"")</f>
        <v/>
      </c>
      <c r="AA5755" s="127" t="str">
        <f>IFERROR(VLOOKUP(V5755,TRANSPORTE!$A$4:$E$99,5,0),"")</f>
        <v/>
      </c>
      <c r="AB5755" s="127" t="str">
        <f t="shared" si="644"/>
        <v/>
      </c>
      <c r="AC5755" s="127" t="str">
        <f t="shared" si="643"/>
        <v/>
      </c>
      <c r="AE5755" s="132" t="str">
        <f t="shared" si="641"/>
        <v/>
      </c>
      <c r="AH5755" s="127" t="str">
        <f t="shared" si="640"/>
        <v/>
      </c>
    </row>
    <row r="5756" spans="2:34" x14ac:dyDescent="0.3">
      <c r="B5756" s="127" t="str">
        <f t="shared" si="638"/>
        <v/>
      </c>
      <c r="C5756" s="127" t="str">
        <f t="shared" si="639"/>
        <v/>
      </c>
      <c r="E5756" s="159"/>
      <c r="F5756" s="148" t="str">
        <f>IFERROR(VLOOKUP(CONCATENATE(G5756,E5756),LOTES!$A$6:$D$1002,4,0),"")</f>
        <v/>
      </c>
      <c r="H5756" s="136" t="str">
        <f>IFERROR(VLOOKUP(CONCATENATE(G5756,E5756),LOTES!$A$6:$F$1000,6,0),"")</f>
        <v/>
      </c>
      <c r="I5756" s="132" t="str">
        <f t="shared" si="642"/>
        <v/>
      </c>
      <c r="R5756" s="132" t="str">
        <f>IFERROR(VLOOKUP(Q5756,PROVEEDORES!$A$2:$B$100,2,0),"")</f>
        <v/>
      </c>
      <c r="U5756" s="127" t="str">
        <f>IFERROR(VLOOKUP(V5756,TRANSPORTE!$A$4:$B$99,2,0),"")</f>
        <v/>
      </c>
      <c r="Y5756" s="127" t="str">
        <f>IFERROR(VLOOKUP(V5756,TRANSPORTE!$A$4:$C$99,3,0),"")</f>
        <v/>
      </c>
      <c r="Z5756" s="127" t="str">
        <f>IFERROR(VLOOKUP(V5756,TRANSPORTE!$A$4:$D$99,4,0),"")</f>
        <v/>
      </c>
      <c r="AA5756" s="127" t="str">
        <f>IFERROR(VLOOKUP(V5756,TRANSPORTE!$A$4:$E$99,5,0),"")</f>
        <v/>
      </c>
      <c r="AB5756" s="127" t="str">
        <f t="shared" si="644"/>
        <v/>
      </c>
      <c r="AC5756" s="127" t="str">
        <f t="shared" si="643"/>
        <v/>
      </c>
      <c r="AE5756" s="132" t="str">
        <f t="shared" si="641"/>
        <v/>
      </c>
      <c r="AH5756" s="127" t="str">
        <f t="shared" si="640"/>
        <v/>
      </c>
    </row>
    <row r="5757" spans="2:34" x14ac:dyDescent="0.3">
      <c r="B5757" s="127" t="str">
        <f t="shared" si="638"/>
        <v/>
      </c>
      <c r="C5757" s="127" t="str">
        <f t="shared" si="639"/>
        <v/>
      </c>
      <c r="E5757" s="159"/>
      <c r="F5757" s="148" t="str">
        <f>IFERROR(VLOOKUP(CONCATENATE(G5757,E5757),LOTES!$A$6:$D$1002,4,0),"")</f>
        <v/>
      </c>
      <c r="H5757" s="136" t="str">
        <f>IFERROR(VLOOKUP(CONCATENATE(G5757,E5757),LOTES!$A$6:$F$1000,6,0),"")</f>
        <v/>
      </c>
      <c r="I5757" s="132" t="str">
        <f t="shared" si="642"/>
        <v/>
      </c>
      <c r="R5757" s="132" t="str">
        <f>IFERROR(VLOOKUP(Q5757,PROVEEDORES!$A$2:$B$100,2,0),"")</f>
        <v/>
      </c>
      <c r="U5757" s="127" t="str">
        <f>IFERROR(VLOOKUP(V5757,TRANSPORTE!$A$4:$B$99,2,0),"")</f>
        <v/>
      </c>
      <c r="Y5757" s="127" t="str">
        <f>IFERROR(VLOOKUP(V5757,TRANSPORTE!$A$4:$C$99,3,0),"")</f>
        <v/>
      </c>
      <c r="Z5757" s="127" t="str">
        <f>IFERROR(VLOOKUP(V5757,TRANSPORTE!$A$4:$D$99,4,0),"")</f>
        <v/>
      </c>
      <c r="AA5757" s="127" t="str">
        <f>IFERROR(VLOOKUP(V5757,TRANSPORTE!$A$4:$E$99,5,0),"")</f>
        <v/>
      </c>
      <c r="AB5757" s="127" t="str">
        <f t="shared" si="644"/>
        <v/>
      </c>
      <c r="AC5757" s="127" t="str">
        <f t="shared" si="643"/>
        <v/>
      </c>
      <c r="AE5757" s="132" t="str">
        <f t="shared" si="641"/>
        <v/>
      </c>
      <c r="AH5757" s="127" t="str">
        <f t="shared" si="640"/>
        <v/>
      </c>
    </row>
    <row r="5758" spans="2:34" x14ac:dyDescent="0.3">
      <c r="B5758" s="127" t="str">
        <f t="shared" si="638"/>
        <v/>
      </c>
      <c r="C5758" s="127" t="str">
        <f t="shared" si="639"/>
        <v/>
      </c>
      <c r="E5758" s="159"/>
      <c r="F5758" s="148" t="str">
        <f>IFERROR(VLOOKUP(CONCATENATE(G5758,E5758),LOTES!$A$6:$D$1002,4,0),"")</f>
        <v/>
      </c>
      <c r="H5758" s="136" t="str">
        <f>IFERROR(VLOOKUP(CONCATENATE(G5758,E5758),LOTES!$A$6:$F$1000,6,0),"")</f>
        <v/>
      </c>
      <c r="I5758" s="132" t="str">
        <f t="shared" si="642"/>
        <v/>
      </c>
      <c r="R5758" s="132" t="str">
        <f>IFERROR(VLOOKUP(Q5758,PROVEEDORES!$A$2:$B$100,2,0),"")</f>
        <v/>
      </c>
      <c r="U5758" s="127" t="str">
        <f>IFERROR(VLOOKUP(V5758,TRANSPORTE!$A$4:$B$99,2,0),"")</f>
        <v/>
      </c>
      <c r="Y5758" s="127" t="str">
        <f>IFERROR(VLOOKUP(V5758,TRANSPORTE!$A$4:$C$99,3,0),"")</f>
        <v/>
      </c>
      <c r="Z5758" s="127" t="str">
        <f>IFERROR(VLOOKUP(V5758,TRANSPORTE!$A$4:$D$99,4,0),"")</f>
        <v/>
      </c>
      <c r="AA5758" s="127" t="str">
        <f>IFERROR(VLOOKUP(V5758,TRANSPORTE!$A$4:$E$99,5,0),"")</f>
        <v/>
      </c>
      <c r="AB5758" s="127" t="str">
        <f t="shared" si="644"/>
        <v/>
      </c>
      <c r="AC5758" s="127" t="str">
        <f t="shared" si="643"/>
        <v/>
      </c>
      <c r="AE5758" s="132" t="str">
        <f t="shared" si="641"/>
        <v/>
      </c>
      <c r="AH5758" s="127" t="str">
        <f t="shared" si="640"/>
        <v/>
      </c>
    </row>
    <row r="5759" spans="2:34" x14ac:dyDescent="0.3">
      <c r="B5759" s="127" t="str">
        <f t="shared" ref="B5759:B5822" si="645">CONCATENATE(A5759,AB5759)</f>
        <v/>
      </c>
      <c r="C5759" s="127" t="str">
        <f t="shared" ref="C5759:C5822" si="646">CONCATENATE(N5759,I5759)</f>
        <v/>
      </c>
      <c r="E5759" s="159"/>
      <c r="F5759" s="148" t="str">
        <f>IFERROR(VLOOKUP(CONCATENATE(G5759,E5759),LOTES!$A$6:$D$1002,4,0),"")</f>
        <v/>
      </c>
      <c r="H5759" s="136" t="str">
        <f>IFERROR(VLOOKUP(CONCATENATE(G5759,E5759),LOTES!$A$6:$F$1000,6,0),"")</f>
        <v/>
      </c>
      <c r="I5759" s="132" t="str">
        <f t="shared" si="642"/>
        <v/>
      </c>
      <c r="R5759" s="132" t="str">
        <f>IFERROR(VLOOKUP(Q5759,PROVEEDORES!$A$2:$B$100,2,0),"")</f>
        <v/>
      </c>
      <c r="U5759" s="127" t="str">
        <f>IFERROR(VLOOKUP(V5759,TRANSPORTE!$A$4:$B$99,2,0),"")</f>
        <v/>
      </c>
      <c r="Y5759" s="127" t="str">
        <f>IFERROR(VLOOKUP(V5759,TRANSPORTE!$A$4:$C$99,3,0),"")</f>
        <v/>
      </c>
      <c r="Z5759" s="127" t="str">
        <f>IFERROR(VLOOKUP(V5759,TRANSPORTE!$A$4:$D$99,4,0),"")</f>
        <v/>
      </c>
      <c r="AA5759" s="127" t="str">
        <f>IFERROR(VLOOKUP(V5759,TRANSPORTE!$A$4:$E$99,5,0),"")</f>
        <v/>
      </c>
      <c r="AB5759" s="127" t="str">
        <f t="shared" si="644"/>
        <v/>
      </c>
      <c r="AC5759" s="127" t="str">
        <f t="shared" si="643"/>
        <v/>
      </c>
      <c r="AE5759" s="132" t="str">
        <f t="shared" si="641"/>
        <v/>
      </c>
      <c r="AH5759" s="127" t="str">
        <f t="shared" ref="AH5759:AH5822" si="647">CONCATENATE(N5759,F5759)</f>
        <v/>
      </c>
    </row>
    <row r="5760" spans="2:34" x14ac:dyDescent="0.3">
      <c r="B5760" s="127" t="str">
        <f t="shared" si="645"/>
        <v/>
      </c>
      <c r="C5760" s="127" t="str">
        <f t="shared" si="646"/>
        <v/>
      </c>
      <c r="E5760" s="159"/>
      <c r="F5760" s="148" t="str">
        <f>IFERROR(VLOOKUP(CONCATENATE(G5760,E5760),LOTES!$A$6:$D$1002,4,0),"")</f>
        <v/>
      </c>
      <c r="H5760" s="136" t="str">
        <f>IFERROR(VLOOKUP(CONCATENATE(G5760,E5760),LOTES!$A$6:$F$1000,6,0),"")</f>
        <v/>
      </c>
      <c r="I5760" s="132" t="str">
        <f t="shared" si="642"/>
        <v/>
      </c>
      <c r="R5760" s="132" t="str">
        <f>IFERROR(VLOOKUP(Q5760,PROVEEDORES!$A$2:$B$100,2,0),"")</f>
        <v/>
      </c>
      <c r="U5760" s="127" t="str">
        <f>IFERROR(VLOOKUP(V5760,TRANSPORTE!$A$4:$B$99,2,0),"")</f>
        <v/>
      </c>
      <c r="Y5760" s="127" t="str">
        <f>IFERROR(VLOOKUP(V5760,TRANSPORTE!$A$4:$C$99,3,0),"")</f>
        <v/>
      </c>
      <c r="Z5760" s="127" t="str">
        <f>IFERROR(VLOOKUP(V5760,TRANSPORTE!$A$4:$D$99,4,0),"")</f>
        <v/>
      </c>
      <c r="AA5760" s="127" t="str">
        <f>IFERROR(VLOOKUP(V5760,TRANSPORTE!$A$4:$E$99,5,0),"")</f>
        <v/>
      </c>
      <c r="AB5760" s="127" t="str">
        <f t="shared" si="644"/>
        <v/>
      </c>
      <c r="AC5760" s="127" t="str">
        <f t="shared" si="643"/>
        <v/>
      </c>
      <c r="AE5760" s="132" t="str">
        <f t="shared" si="641"/>
        <v/>
      </c>
      <c r="AH5760" s="127" t="str">
        <f t="shared" si="647"/>
        <v/>
      </c>
    </row>
    <row r="5761" spans="2:34" x14ac:dyDescent="0.3">
      <c r="B5761" s="127" t="str">
        <f t="shared" si="645"/>
        <v/>
      </c>
      <c r="C5761" s="127" t="str">
        <f t="shared" si="646"/>
        <v/>
      </c>
      <c r="E5761" s="159"/>
      <c r="F5761" s="148" t="str">
        <f>IFERROR(VLOOKUP(CONCATENATE(G5761,E5761),LOTES!$A$6:$D$1002,4,0),"")</f>
        <v/>
      </c>
      <c r="H5761" s="136" t="str">
        <f>IFERROR(VLOOKUP(CONCATENATE(G5761,E5761),LOTES!$A$6:$F$1000,6,0),"")</f>
        <v/>
      </c>
      <c r="I5761" s="132" t="str">
        <f t="shared" si="642"/>
        <v/>
      </c>
      <c r="R5761" s="132" t="str">
        <f>IFERROR(VLOOKUP(Q5761,PROVEEDORES!$A$2:$B$100,2,0),"")</f>
        <v/>
      </c>
      <c r="U5761" s="127" t="str">
        <f>IFERROR(VLOOKUP(V5761,TRANSPORTE!$A$4:$B$99,2,0),"")</f>
        <v/>
      </c>
      <c r="Y5761" s="127" t="str">
        <f>IFERROR(VLOOKUP(V5761,TRANSPORTE!$A$4:$C$99,3,0),"")</f>
        <v/>
      </c>
      <c r="Z5761" s="127" t="str">
        <f>IFERROR(VLOOKUP(V5761,TRANSPORTE!$A$4:$D$99,4,0),"")</f>
        <v/>
      </c>
      <c r="AA5761" s="127" t="str">
        <f>IFERROR(VLOOKUP(V5761,TRANSPORTE!$A$4:$E$99,5,0),"")</f>
        <v/>
      </c>
      <c r="AB5761" s="127" t="str">
        <f t="shared" si="644"/>
        <v/>
      </c>
      <c r="AC5761" s="127" t="str">
        <f t="shared" si="643"/>
        <v/>
      </c>
      <c r="AE5761" s="132" t="str">
        <f t="shared" si="641"/>
        <v/>
      </c>
      <c r="AH5761" s="127" t="str">
        <f t="shared" si="647"/>
        <v/>
      </c>
    </row>
    <row r="5762" spans="2:34" x14ac:dyDescent="0.3">
      <c r="B5762" s="127" t="str">
        <f t="shared" si="645"/>
        <v/>
      </c>
      <c r="C5762" s="127" t="str">
        <f t="shared" si="646"/>
        <v/>
      </c>
      <c r="E5762" s="159"/>
      <c r="F5762" s="148" t="str">
        <f>IFERROR(VLOOKUP(CONCATENATE(G5762,E5762),LOTES!$A$6:$D$1002,4,0),"")</f>
        <v/>
      </c>
      <c r="H5762" s="136" t="str">
        <f>IFERROR(VLOOKUP(CONCATENATE(G5762,E5762),LOTES!$A$6:$F$1000,6,0),"")</f>
        <v/>
      </c>
      <c r="I5762" s="132" t="str">
        <f t="shared" si="642"/>
        <v/>
      </c>
      <c r="R5762" s="132" t="str">
        <f>IFERROR(VLOOKUP(Q5762,PROVEEDORES!$A$2:$B$100,2,0),"")</f>
        <v/>
      </c>
      <c r="U5762" s="127" t="str">
        <f>IFERROR(VLOOKUP(V5762,TRANSPORTE!$A$4:$B$99,2,0),"")</f>
        <v/>
      </c>
      <c r="Y5762" s="127" t="str">
        <f>IFERROR(VLOOKUP(V5762,TRANSPORTE!$A$4:$C$99,3,0),"")</f>
        <v/>
      </c>
      <c r="Z5762" s="127" t="str">
        <f>IFERROR(VLOOKUP(V5762,TRANSPORTE!$A$4:$D$99,4,0),"")</f>
        <v/>
      </c>
      <c r="AA5762" s="127" t="str">
        <f>IFERROR(VLOOKUP(V5762,TRANSPORTE!$A$4:$E$99,5,0),"")</f>
        <v/>
      </c>
      <c r="AB5762" s="127" t="str">
        <f t="shared" si="644"/>
        <v/>
      </c>
      <c r="AC5762" s="127" t="str">
        <f t="shared" si="643"/>
        <v/>
      </c>
      <c r="AE5762" s="132" t="str">
        <f t="shared" ref="AE5762:AE5825" si="648">IF(N5762&lt;&gt;"",IF(N5762=N5761,AE5761,AE5761+1),"")</f>
        <v/>
      </c>
      <c r="AH5762" s="127" t="str">
        <f t="shared" si="647"/>
        <v/>
      </c>
    </row>
    <row r="5763" spans="2:34" x14ac:dyDescent="0.3">
      <c r="B5763" s="127" t="str">
        <f t="shared" si="645"/>
        <v/>
      </c>
      <c r="C5763" s="127" t="str">
        <f t="shared" si="646"/>
        <v/>
      </c>
      <c r="E5763" s="159"/>
      <c r="F5763" s="148" t="str">
        <f>IFERROR(VLOOKUP(CONCATENATE(G5763,E5763),LOTES!$A$6:$D$1002,4,0),"")</f>
        <v/>
      </c>
      <c r="H5763" s="136" t="str">
        <f>IFERROR(VLOOKUP(CONCATENATE(G5763,E5763),LOTES!$A$6:$F$1000,6,0),"")</f>
        <v/>
      </c>
      <c r="I5763" s="132" t="str">
        <f t="shared" si="642"/>
        <v/>
      </c>
      <c r="R5763" s="132" t="str">
        <f>IFERROR(VLOOKUP(Q5763,PROVEEDORES!$A$2:$B$100,2,0),"")</f>
        <v/>
      </c>
      <c r="U5763" s="127" t="str">
        <f>IFERROR(VLOOKUP(V5763,TRANSPORTE!$A$4:$B$99,2,0),"")</f>
        <v/>
      </c>
      <c r="Y5763" s="127" t="str">
        <f>IFERROR(VLOOKUP(V5763,TRANSPORTE!$A$4:$C$99,3,0),"")</f>
        <v/>
      </c>
      <c r="Z5763" s="127" t="str">
        <f>IFERROR(VLOOKUP(V5763,TRANSPORTE!$A$4:$D$99,4,0),"")</f>
        <v/>
      </c>
      <c r="AA5763" s="127" t="str">
        <f>IFERROR(VLOOKUP(V5763,TRANSPORTE!$A$4:$E$99,5,0),"")</f>
        <v/>
      </c>
      <c r="AB5763" s="127" t="str">
        <f t="shared" si="644"/>
        <v/>
      </c>
      <c r="AC5763" s="127" t="str">
        <f t="shared" si="643"/>
        <v/>
      </c>
      <c r="AE5763" s="132" t="str">
        <f t="shared" si="648"/>
        <v/>
      </c>
      <c r="AH5763" s="127" t="str">
        <f t="shared" si="647"/>
        <v/>
      </c>
    </row>
    <row r="5764" spans="2:34" x14ac:dyDescent="0.3">
      <c r="B5764" s="127" t="str">
        <f t="shared" si="645"/>
        <v/>
      </c>
      <c r="C5764" s="127" t="str">
        <f t="shared" si="646"/>
        <v/>
      </c>
      <c r="E5764" s="159"/>
      <c r="F5764" s="148" t="str">
        <f>IFERROR(VLOOKUP(CONCATENATE(G5764,E5764),LOTES!$A$6:$D$1002,4,0),"")</f>
        <v/>
      </c>
      <c r="H5764" s="136" t="str">
        <f>IFERROR(VLOOKUP(CONCATENATE(G5764,E5764),LOTES!$A$6:$F$1000,6,0),"")</f>
        <v/>
      </c>
      <c r="I5764" s="132" t="str">
        <f t="shared" si="642"/>
        <v/>
      </c>
      <c r="R5764" s="132" t="str">
        <f>IFERROR(VLOOKUP(Q5764,PROVEEDORES!$A$2:$B$100,2,0),"")</f>
        <v/>
      </c>
      <c r="U5764" s="127" t="str">
        <f>IFERROR(VLOOKUP(V5764,TRANSPORTE!$A$4:$B$99,2,0),"")</f>
        <v/>
      </c>
      <c r="Y5764" s="127" t="str">
        <f>IFERROR(VLOOKUP(V5764,TRANSPORTE!$A$4:$C$99,3,0),"")</f>
        <v/>
      </c>
      <c r="Z5764" s="127" t="str">
        <f>IFERROR(VLOOKUP(V5764,TRANSPORTE!$A$4:$D$99,4,0),"")</f>
        <v/>
      </c>
      <c r="AA5764" s="127" t="str">
        <f>IFERROR(VLOOKUP(V5764,TRANSPORTE!$A$4:$E$99,5,0),"")</f>
        <v/>
      </c>
      <c r="AB5764" s="127" t="str">
        <f t="shared" si="644"/>
        <v/>
      </c>
      <c r="AC5764" s="127" t="str">
        <f t="shared" si="643"/>
        <v/>
      </c>
      <c r="AE5764" s="132" t="str">
        <f t="shared" si="648"/>
        <v/>
      </c>
      <c r="AH5764" s="127" t="str">
        <f t="shared" si="647"/>
        <v/>
      </c>
    </row>
    <row r="5765" spans="2:34" x14ac:dyDescent="0.3">
      <c r="B5765" s="127" t="str">
        <f t="shared" si="645"/>
        <v/>
      </c>
      <c r="C5765" s="127" t="str">
        <f t="shared" si="646"/>
        <v/>
      </c>
      <c r="E5765" s="159"/>
      <c r="F5765" s="148" t="str">
        <f>IFERROR(VLOOKUP(CONCATENATE(G5765,E5765),LOTES!$A$6:$D$1002,4,0),"")</f>
        <v/>
      </c>
      <c r="H5765" s="136" t="str">
        <f>IFERROR(VLOOKUP(CONCATENATE(G5765,E5765),LOTES!$A$6:$F$1000,6,0),"")</f>
        <v/>
      </c>
      <c r="I5765" s="132" t="str">
        <f t="shared" si="642"/>
        <v/>
      </c>
      <c r="R5765" s="132" t="str">
        <f>IFERROR(VLOOKUP(Q5765,PROVEEDORES!$A$2:$B$100,2,0),"")</f>
        <v/>
      </c>
      <c r="U5765" s="127" t="str">
        <f>IFERROR(VLOOKUP(V5765,TRANSPORTE!$A$4:$B$99,2,0),"")</f>
        <v/>
      </c>
      <c r="Y5765" s="127" t="str">
        <f>IFERROR(VLOOKUP(V5765,TRANSPORTE!$A$4:$C$99,3,0),"")</f>
        <v/>
      </c>
      <c r="Z5765" s="127" t="str">
        <f>IFERROR(VLOOKUP(V5765,TRANSPORTE!$A$4:$D$99,4,0),"")</f>
        <v/>
      </c>
      <c r="AA5765" s="127" t="str">
        <f>IFERROR(VLOOKUP(V5765,TRANSPORTE!$A$4:$E$99,5,0),"")</f>
        <v/>
      </c>
      <c r="AB5765" s="127" t="str">
        <f t="shared" si="644"/>
        <v/>
      </c>
      <c r="AC5765" s="127" t="str">
        <f t="shared" si="643"/>
        <v/>
      </c>
      <c r="AE5765" s="132" t="str">
        <f t="shared" si="648"/>
        <v/>
      </c>
      <c r="AH5765" s="127" t="str">
        <f t="shared" si="647"/>
        <v/>
      </c>
    </row>
    <row r="5766" spans="2:34" x14ac:dyDescent="0.3">
      <c r="B5766" s="127" t="str">
        <f t="shared" si="645"/>
        <v/>
      </c>
      <c r="C5766" s="127" t="str">
        <f t="shared" si="646"/>
        <v/>
      </c>
      <c r="E5766" s="159"/>
      <c r="F5766" s="148" t="str">
        <f>IFERROR(VLOOKUP(CONCATENATE(G5766,E5766),LOTES!$A$6:$D$1002,4,0),"")</f>
        <v/>
      </c>
      <c r="H5766" s="136" t="str">
        <f>IFERROR(VLOOKUP(CONCATENATE(G5766,E5766),LOTES!$A$6:$F$1000,6,0),"")</f>
        <v/>
      </c>
      <c r="I5766" s="132" t="str">
        <f t="shared" ref="I5766:I5829" si="649">IF(E5766&lt;&gt;"",IFERROR(IF(N5766&lt;&gt;N5765,1,IF(E5766=E5765,I5765,I5765+1)),""),"")</f>
        <v/>
      </c>
      <c r="R5766" s="132" t="str">
        <f>IFERROR(VLOOKUP(Q5766,PROVEEDORES!$A$2:$B$100,2,0),"")</f>
        <v/>
      </c>
      <c r="U5766" s="127" t="str">
        <f>IFERROR(VLOOKUP(V5766,TRANSPORTE!$A$4:$B$99,2,0),"")</f>
        <v/>
      </c>
      <c r="Y5766" s="127" t="str">
        <f>IFERROR(VLOOKUP(V5766,TRANSPORTE!$A$4:$C$99,3,0),"")</f>
        <v/>
      </c>
      <c r="Z5766" s="127" t="str">
        <f>IFERROR(VLOOKUP(V5766,TRANSPORTE!$A$4:$D$99,4,0),"")</f>
        <v/>
      </c>
      <c r="AA5766" s="127" t="str">
        <f>IFERROR(VLOOKUP(V5766,TRANSPORTE!$A$4:$E$99,5,0),"")</f>
        <v/>
      </c>
      <c r="AB5766" s="127" t="str">
        <f t="shared" si="644"/>
        <v/>
      </c>
      <c r="AC5766" s="127" t="str">
        <f t="shared" ref="AC5766:AC5829" si="650">IF(N5766&lt;&gt;"",1,"")</f>
        <v/>
      </c>
      <c r="AE5766" s="132" t="str">
        <f t="shared" si="648"/>
        <v/>
      </c>
      <c r="AH5766" s="127" t="str">
        <f t="shared" si="647"/>
        <v/>
      </c>
    </row>
    <row r="5767" spans="2:34" x14ac:dyDescent="0.3">
      <c r="B5767" s="127" t="str">
        <f t="shared" si="645"/>
        <v/>
      </c>
      <c r="C5767" s="127" t="str">
        <f t="shared" si="646"/>
        <v/>
      </c>
      <c r="E5767" s="159"/>
      <c r="F5767" s="148" t="str">
        <f>IFERROR(VLOOKUP(CONCATENATE(G5767,E5767),LOTES!$A$6:$D$1002,4,0),"")</f>
        <v/>
      </c>
      <c r="H5767" s="136" t="str">
        <f>IFERROR(VLOOKUP(CONCATENATE(G5767,E5767),LOTES!$A$6:$F$1000,6,0),"")</f>
        <v/>
      </c>
      <c r="I5767" s="132" t="str">
        <f t="shared" si="649"/>
        <v/>
      </c>
      <c r="R5767" s="132" t="str">
        <f>IFERROR(VLOOKUP(Q5767,PROVEEDORES!$A$2:$B$100,2,0),"")</f>
        <v/>
      </c>
      <c r="U5767" s="127" t="str">
        <f>IFERROR(VLOOKUP(V5767,TRANSPORTE!$A$4:$B$99,2,0),"")</f>
        <v/>
      </c>
      <c r="Y5767" s="127" t="str">
        <f>IFERROR(VLOOKUP(V5767,TRANSPORTE!$A$4:$C$99,3,0),"")</f>
        <v/>
      </c>
      <c r="Z5767" s="127" t="str">
        <f>IFERROR(VLOOKUP(V5767,TRANSPORTE!$A$4:$D$99,4,0),"")</f>
        <v/>
      </c>
      <c r="AA5767" s="127" t="str">
        <f>IFERROR(VLOOKUP(V5767,TRANSPORTE!$A$4:$E$99,5,0),"")</f>
        <v/>
      </c>
      <c r="AB5767" s="127" t="str">
        <f t="shared" si="644"/>
        <v/>
      </c>
      <c r="AC5767" s="127" t="str">
        <f t="shared" si="650"/>
        <v/>
      </c>
      <c r="AE5767" s="132" t="str">
        <f t="shared" si="648"/>
        <v/>
      </c>
      <c r="AH5767" s="127" t="str">
        <f t="shared" si="647"/>
        <v/>
      </c>
    </row>
    <row r="5768" spans="2:34" x14ac:dyDescent="0.3">
      <c r="B5768" s="127" t="str">
        <f t="shared" si="645"/>
        <v/>
      </c>
      <c r="C5768" s="127" t="str">
        <f t="shared" si="646"/>
        <v/>
      </c>
      <c r="E5768" s="159"/>
      <c r="F5768" s="148" t="str">
        <f>IFERROR(VLOOKUP(CONCATENATE(G5768,E5768),LOTES!$A$6:$D$1002,4,0),"")</f>
        <v/>
      </c>
      <c r="H5768" s="136" t="str">
        <f>IFERROR(VLOOKUP(CONCATENATE(G5768,E5768),LOTES!$A$6:$F$1000,6,0),"")</f>
        <v/>
      </c>
      <c r="I5768" s="132" t="str">
        <f t="shared" si="649"/>
        <v/>
      </c>
      <c r="R5768" s="132" t="str">
        <f>IFERROR(VLOOKUP(Q5768,PROVEEDORES!$A$2:$B$100,2,0),"")</f>
        <v/>
      </c>
      <c r="U5768" s="127" t="str">
        <f>IFERROR(VLOOKUP(V5768,TRANSPORTE!$A$4:$B$99,2,0),"")</f>
        <v/>
      </c>
      <c r="Y5768" s="127" t="str">
        <f>IFERROR(VLOOKUP(V5768,TRANSPORTE!$A$4:$C$99,3,0),"")</f>
        <v/>
      </c>
      <c r="Z5768" s="127" t="str">
        <f>IFERROR(VLOOKUP(V5768,TRANSPORTE!$A$4:$D$99,4,0),"")</f>
        <v/>
      </c>
      <c r="AA5768" s="127" t="str">
        <f>IFERROR(VLOOKUP(V5768,TRANSPORTE!$A$4:$E$99,5,0),"")</f>
        <v/>
      </c>
      <c r="AB5768" s="127" t="str">
        <f t="shared" si="644"/>
        <v/>
      </c>
      <c r="AC5768" s="127" t="str">
        <f t="shared" si="650"/>
        <v/>
      </c>
      <c r="AE5768" s="132" t="str">
        <f t="shared" si="648"/>
        <v/>
      </c>
      <c r="AH5768" s="127" t="str">
        <f t="shared" si="647"/>
        <v/>
      </c>
    </row>
    <row r="5769" spans="2:34" x14ac:dyDescent="0.3">
      <c r="B5769" s="127" t="str">
        <f t="shared" si="645"/>
        <v/>
      </c>
      <c r="C5769" s="127" t="str">
        <f t="shared" si="646"/>
        <v/>
      </c>
      <c r="E5769" s="159"/>
      <c r="F5769" s="148" t="str">
        <f>IFERROR(VLOOKUP(CONCATENATE(G5769,E5769),LOTES!$A$6:$D$1002,4,0),"")</f>
        <v/>
      </c>
      <c r="H5769" s="136" t="str">
        <f>IFERROR(VLOOKUP(CONCATENATE(G5769,E5769),LOTES!$A$6:$F$1000,6,0),"")</f>
        <v/>
      </c>
      <c r="I5769" s="132" t="str">
        <f t="shared" si="649"/>
        <v/>
      </c>
      <c r="R5769" s="132" t="str">
        <f>IFERROR(VLOOKUP(Q5769,PROVEEDORES!$A$2:$B$100,2,0),"")</f>
        <v/>
      </c>
      <c r="U5769" s="127" t="str">
        <f>IFERROR(VLOOKUP(V5769,TRANSPORTE!$A$4:$B$99,2,0),"")</f>
        <v/>
      </c>
      <c r="Y5769" s="127" t="str">
        <f>IFERROR(VLOOKUP(V5769,TRANSPORTE!$A$4:$C$99,3,0),"")</f>
        <v/>
      </c>
      <c r="Z5769" s="127" t="str">
        <f>IFERROR(VLOOKUP(V5769,TRANSPORTE!$A$4:$D$99,4,0),"")</f>
        <v/>
      </c>
      <c r="AA5769" s="127" t="str">
        <f>IFERROR(VLOOKUP(V5769,TRANSPORTE!$A$4:$E$99,5,0),"")</f>
        <v/>
      </c>
      <c r="AB5769" s="127" t="str">
        <f t="shared" si="644"/>
        <v/>
      </c>
      <c r="AC5769" s="127" t="str">
        <f t="shared" si="650"/>
        <v/>
      </c>
      <c r="AE5769" s="132" t="str">
        <f t="shared" si="648"/>
        <v/>
      </c>
      <c r="AH5769" s="127" t="str">
        <f t="shared" si="647"/>
        <v/>
      </c>
    </row>
    <row r="5770" spans="2:34" x14ac:dyDescent="0.3">
      <c r="B5770" s="127" t="str">
        <f t="shared" si="645"/>
        <v/>
      </c>
      <c r="C5770" s="127" t="str">
        <f t="shared" si="646"/>
        <v/>
      </c>
      <c r="E5770" s="159"/>
      <c r="F5770" s="148" t="str">
        <f>IFERROR(VLOOKUP(CONCATENATE(G5770,E5770),LOTES!$A$6:$D$1002,4,0),"")</f>
        <v/>
      </c>
      <c r="H5770" s="136" t="str">
        <f>IFERROR(VLOOKUP(CONCATENATE(G5770,E5770),LOTES!$A$6:$F$1000,6,0),"")</f>
        <v/>
      </c>
      <c r="I5770" s="132" t="str">
        <f t="shared" si="649"/>
        <v/>
      </c>
      <c r="R5770" s="132" t="str">
        <f>IFERROR(VLOOKUP(Q5770,PROVEEDORES!$A$2:$B$100,2,0),"")</f>
        <v/>
      </c>
      <c r="U5770" s="127" t="str">
        <f>IFERROR(VLOOKUP(V5770,TRANSPORTE!$A$4:$B$99,2,0),"")</f>
        <v/>
      </c>
      <c r="Y5770" s="127" t="str">
        <f>IFERROR(VLOOKUP(V5770,TRANSPORTE!$A$4:$C$99,3,0),"")</f>
        <v/>
      </c>
      <c r="Z5770" s="127" t="str">
        <f>IFERROR(VLOOKUP(V5770,TRANSPORTE!$A$4:$D$99,4,0),"")</f>
        <v/>
      </c>
      <c r="AA5770" s="127" t="str">
        <f>IFERROR(VLOOKUP(V5770,TRANSPORTE!$A$4:$E$99,5,0),"")</f>
        <v/>
      </c>
      <c r="AB5770" s="127" t="str">
        <f t="shared" si="644"/>
        <v/>
      </c>
      <c r="AC5770" s="127" t="str">
        <f t="shared" si="650"/>
        <v/>
      </c>
      <c r="AE5770" s="132" t="str">
        <f t="shared" si="648"/>
        <v/>
      </c>
      <c r="AH5770" s="127" t="str">
        <f t="shared" si="647"/>
        <v/>
      </c>
    </row>
    <row r="5771" spans="2:34" x14ac:dyDescent="0.3">
      <c r="B5771" s="127" t="str">
        <f t="shared" si="645"/>
        <v/>
      </c>
      <c r="C5771" s="127" t="str">
        <f t="shared" si="646"/>
        <v/>
      </c>
      <c r="E5771" s="159"/>
      <c r="F5771" s="148" t="str">
        <f>IFERROR(VLOOKUP(CONCATENATE(G5771,E5771),LOTES!$A$6:$D$1002,4,0),"")</f>
        <v/>
      </c>
      <c r="H5771" s="136" t="str">
        <f>IFERROR(VLOOKUP(CONCATENATE(G5771,E5771),LOTES!$A$6:$F$1000,6,0),"")</f>
        <v/>
      </c>
      <c r="I5771" s="132" t="str">
        <f t="shared" si="649"/>
        <v/>
      </c>
      <c r="R5771" s="132" t="str">
        <f>IFERROR(VLOOKUP(Q5771,PROVEEDORES!$A$2:$B$100,2,0),"")</f>
        <v/>
      </c>
      <c r="U5771" s="127" t="str">
        <f>IFERROR(VLOOKUP(V5771,TRANSPORTE!$A$4:$B$99,2,0),"")</f>
        <v/>
      </c>
      <c r="Y5771" s="127" t="str">
        <f>IFERROR(VLOOKUP(V5771,TRANSPORTE!$A$4:$C$99,3,0),"")</f>
        <v/>
      </c>
      <c r="Z5771" s="127" t="str">
        <f>IFERROR(VLOOKUP(V5771,TRANSPORTE!$A$4:$D$99,4,0),"")</f>
        <v/>
      </c>
      <c r="AA5771" s="127" t="str">
        <f>IFERROR(VLOOKUP(V5771,TRANSPORTE!$A$4:$E$99,5,0),"")</f>
        <v/>
      </c>
      <c r="AB5771" s="127" t="str">
        <f t="shared" ref="AB5771:AB5834" si="651">IF(N5771&lt;&gt;"",IF(A5771&lt;&gt;A5770,1,IF(N5771=N5770,AB5770,AB5770+1)),"")</f>
        <v/>
      </c>
      <c r="AC5771" s="127" t="str">
        <f t="shared" si="650"/>
        <v/>
      </c>
      <c r="AE5771" s="132" t="str">
        <f t="shared" si="648"/>
        <v/>
      </c>
      <c r="AH5771" s="127" t="str">
        <f t="shared" si="647"/>
        <v/>
      </c>
    </row>
    <row r="5772" spans="2:34" x14ac:dyDescent="0.3">
      <c r="B5772" s="127" t="str">
        <f t="shared" si="645"/>
        <v/>
      </c>
      <c r="C5772" s="127" t="str">
        <f t="shared" si="646"/>
        <v/>
      </c>
      <c r="E5772" s="159"/>
      <c r="F5772" s="148" t="str">
        <f>IFERROR(VLOOKUP(CONCATENATE(G5772,E5772),LOTES!$A$6:$D$1002,4,0),"")</f>
        <v/>
      </c>
      <c r="H5772" s="136" t="str">
        <f>IFERROR(VLOOKUP(CONCATENATE(G5772,E5772),LOTES!$A$6:$F$1000,6,0),"")</f>
        <v/>
      </c>
      <c r="I5772" s="132" t="str">
        <f t="shared" si="649"/>
        <v/>
      </c>
      <c r="R5772" s="132" t="str">
        <f>IFERROR(VLOOKUP(Q5772,PROVEEDORES!$A$2:$B$100,2,0),"")</f>
        <v/>
      </c>
      <c r="U5772" s="127" t="str">
        <f>IFERROR(VLOOKUP(V5772,TRANSPORTE!$A$4:$B$99,2,0),"")</f>
        <v/>
      </c>
      <c r="Y5772" s="127" t="str">
        <f>IFERROR(VLOOKUP(V5772,TRANSPORTE!$A$4:$C$99,3,0),"")</f>
        <v/>
      </c>
      <c r="Z5772" s="127" t="str">
        <f>IFERROR(VLOOKUP(V5772,TRANSPORTE!$A$4:$D$99,4,0),"")</f>
        <v/>
      </c>
      <c r="AA5772" s="127" t="str">
        <f>IFERROR(VLOOKUP(V5772,TRANSPORTE!$A$4:$E$99,5,0),"")</f>
        <v/>
      </c>
      <c r="AB5772" s="127" t="str">
        <f t="shared" si="651"/>
        <v/>
      </c>
      <c r="AC5772" s="127" t="str">
        <f t="shared" si="650"/>
        <v/>
      </c>
      <c r="AE5772" s="132" t="str">
        <f t="shared" si="648"/>
        <v/>
      </c>
      <c r="AH5772" s="127" t="str">
        <f t="shared" si="647"/>
        <v/>
      </c>
    </row>
    <row r="5773" spans="2:34" x14ac:dyDescent="0.3">
      <c r="B5773" s="127" t="str">
        <f t="shared" si="645"/>
        <v/>
      </c>
      <c r="C5773" s="127" t="str">
        <f t="shared" si="646"/>
        <v/>
      </c>
      <c r="E5773" s="159"/>
      <c r="F5773" s="148" t="str">
        <f>IFERROR(VLOOKUP(CONCATENATE(G5773,E5773),LOTES!$A$6:$D$1002,4,0),"")</f>
        <v/>
      </c>
      <c r="H5773" s="136" t="str">
        <f>IFERROR(VLOOKUP(CONCATENATE(G5773,E5773),LOTES!$A$6:$F$1000,6,0),"")</f>
        <v/>
      </c>
      <c r="I5773" s="132" t="str">
        <f t="shared" si="649"/>
        <v/>
      </c>
      <c r="R5773" s="132" t="str">
        <f>IFERROR(VLOOKUP(Q5773,PROVEEDORES!$A$2:$B$100,2,0),"")</f>
        <v/>
      </c>
      <c r="U5773" s="127" t="str">
        <f>IFERROR(VLOOKUP(V5773,TRANSPORTE!$A$4:$B$99,2,0),"")</f>
        <v/>
      </c>
      <c r="Y5773" s="127" t="str">
        <f>IFERROR(VLOOKUP(V5773,TRANSPORTE!$A$4:$C$99,3,0),"")</f>
        <v/>
      </c>
      <c r="Z5773" s="127" t="str">
        <f>IFERROR(VLOOKUP(V5773,TRANSPORTE!$A$4:$D$99,4,0),"")</f>
        <v/>
      </c>
      <c r="AA5773" s="127" t="str">
        <f>IFERROR(VLOOKUP(V5773,TRANSPORTE!$A$4:$E$99,5,0),"")</f>
        <v/>
      </c>
      <c r="AB5773" s="127" t="str">
        <f t="shared" si="651"/>
        <v/>
      </c>
      <c r="AC5773" s="127" t="str">
        <f t="shared" si="650"/>
        <v/>
      </c>
      <c r="AE5773" s="132" t="str">
        <f t="shared" si="648"/>
        <v/>
      </c>
      <c r="AH5773" s="127" t="str">
        <f t="shared" si="647"/>
        <v/>
      </c>
    </row>
    <row r="5774" spans="2:34" x14ac:dyDescent="0.3">
      <c r="B5774" s="127" t="str">
        <f t="shared" si="645"/>
        <v/>
      </c>
      <c r="C5774" s="127" t="str">
        <f t="shared" si="646"/>
        <v/>
      </c>
      <c r="E5774" s="159"/>
      <c r="F5774" s="148" t="str">
        <f>IFERROR(VLOOKUP(CONCATENATE(G5774,E5774),LOTES!$A$6:$D$1002,4,0),"")</f>
        <v/>
      </c>
      <c r="H5774" s="136" t="str">
        <f>IFERROR(VLOOKUP(CONCATENATE(G5774,E5774),LOTES!$A$6:$F$1000,6,0),"")</f>
        <v/>
      </c>
      <c r="I5774" s="132" t="str">
        <f t="shared" si="649"/>
        <v/>
      </c>
      <c r="R5774" s="132" t="str">
        <f>IFERROR(VLOOKUP(Q5774,PROVEEDORES!$A$2:$B$100,2,0),"")</f>
        <v/>
      </c>
      <c r="U5774" s="127" t="str">
        <f>IFERROR(VLOOKUP(V5774,TRANSPORTE!$A$4:$B$99,2,0),"")</f>
        <v/>
      </c>
      <c r="Y5774" s="127" t="str">
        <f>IFERROR(VLOOKUP(V5774,TRANSPORTE!$A$4:$C$99,3,0),"")</f>
        <v/>
      </c>
      <c r="Z5774" s="127" t="str">
        <f>IFERROR(VLOOKUP(V5774,TRANSPORTE!$A$4:$D$99,4,0),"")</f>
        <v/>
      </c>
      <c r="AA5774" s="127" t="str">
        <f>IFERROR(VLOOKUP(V5774,TRANSPORTE!$A$4:$E$99,5,0),"")</f>
        <v/>
      </c>
      <c r="AB5774" s="127" t="str">
        <f t="shared" si="651"/>
        <v/>
      </c>
      <c r="AC5774" s="127" t="str">
        <f t="shared" si="650"/>
        <v/>
      </c>
      <c r="AE5774" s="132" t="str">
        <f t="shared" si="648"/>
        <v/>
      </c>
      <c r="AH5774" s="127" t="str">
        <f t="shared" si="647"/>
        <v/>
      </c>
    </row>
    <row r="5775" spans="2:34" x14ac:dyDescent="0.3">
      <c r="B5775" s="127" t="str">
        <f t="shared" si="645"/>
        <v/>
      </c>
      <c r="C5775" s="127" t="str">
        <f t="shared" si="646"/>
        <v/>
      </c>
      <c r="E5775" s="159"/>
      <c r="F5775" s="148" t="str">
        <f>IFERROR(VLOOKUP(CONCATENATE(G5775,E5775),LOTES!$A$6:$D$1002,4,0),"")</f>
        <v/>
      </c>
      <c r="H5775" s="136" t="str">
        <f>IFERROR(VLOOKUP(CONCATENATE(G5775,E5775),LOTES!$A$6:$F$1000,6,0),"")</f>
        <v/>
      </c>
      <c r="I5775" s="132" t="str">
        <f t="shared" si="649"/>
        <v/>
      </c>
      <c r="R5775" s="132" t="str">
        <f>IFERROR(VLOOKUP(Q5775,PROVEEDORES!$A$2:$B$100,2,0),"")</f>
        <v/>
      </c>
      <c r="U5775" s="127" t="str">
        <f>IFERROR(VLOOKUP(V5775,TRANSPORTE!$A$4:$B$99,2,0),"")</f>
        <v/>
      </c>
      <c r="Y5775" s="127" t="str">
        <f>IFERROR(VLOOKUP(V5775,TRANSPORTE!$A$4:$C$99,3,0),"")</f>
        <v/>
      </c>
      <c r="Z5775" s="127" t="str">
        <f>IFERROR(VLOOKUP(V5775,TRANSPORTE!$A$4:$D$99,4,0),"")</f>
        <v/>
      </c>
      <c r="AA5775" s="127" t="str">
        <f>IFERROR(VLOOKUP(V5775,TRANSPORTE!$A$4:$E$99,5,0),"")</f>
        <v/>
      </c>
      <c r="AB5775" s="127" t="str">
        <f t="shared" si="651"/>
        <v/>
      </c>
      <c r="AC5775" s="127" t="str">
        <f t="shared" si="650"/>
        <v/>
      </c>
      <c r="AE5775" s="132" t="str">
        <f t="shared" si="648"/>
        <v/>
      </c>
      <c r="AH5775" s="127" t="str">
        <f t="shared" si="647"/>
        <v/>
      </c>
    </row>
    <row r="5776" spans="2:34" x14ac:dyDescent="0.3">
      <c r="B5776" s="127" t="str">
        <f t="shared" si="645"/>
        <v/>
      </c>
      <c r="C5776" s="127" t="str">
        <f t="shared" si="646"/>
        <v/>
      </c>
      <c r="E5776" s="159"/>
      <c r="F5776" s="148" t="str">
        <f>IFERROR(VLOOKUP(CONCATENATE(G5776,E5776),LOTES!$A$6:$D$1002,4,0),"")</f>
        <v/>
      </c>
      <c r="H5776" s="136" t="str">
        <f>IFERROR(VLOOKUP(CONCATENATE(G5776,E5776),LOTES!$A$6:$F$1000,6,0),"")</f>
        <v/>
      </c>
      <c r="I5776" s="132" t="str">
        <f t="shared" si="649"/>
        <v/>
      </c>
      <c r="R5776" s="132" t="str">
        <f>IFERROR(VLOOKUP(Q5776,PROVEEDORES!$A$2:$B$100,2,0),"")</f>
        <v/>
      </c>
      <c r="U5776" s="127" t="str">
        <f>IFERROR(VLOOKUP(V5776,TRANSPORTE!$A$4:$B$99,2,0),"")</f>
        <v/>
      </c>
      <c r="Y5776" s="127" t="str">
        <f>IFERROR(VLOOKUP(V5776,TRANSPORTE!$A$4:$C$99,3,0),"")</f>
        <v/>
      </c>
      <c r="Z5776" s="127" t="str">
        <f>IFERROR(VLOOKUP(V5776,TRANSPORTE!$A$4:$D$99,4,0),"")</f>
        <v/>
      </c>
      <c r="AA5776" s="127" t="str">
        <f>IFERROR(VLOOKUP(V5776,TRANSPORTE!$A$4:$E$99,5,0),"")</f>
        <v/>
      </c>
      <c r="AB5776" s="127" t="str">
        <f t="shared" si="651"/>
        <v/>
      </c>
      <c r="AC5776" s="127" t="str">
        <f t="shared" si="650"/>
        <v/>
      </c>
      <c r="AE5776" s="132" t="str">
        <f t="shared" si="648"/>
        <v/>
      </c>
      <c r="AH5776" s="127" t="str">
        <f t="shared" si="647"/>
        <v/>
      </c>
    </row>
    <row r="5777" spans="2:34" x14ac:dyDescent="0.3">
      <c r="B5777" s="127" t="str">
        <f t="shared" si="645"/>
        <v/>
      </c>
      <c r="C5777" s="127" t="str">
        <f t="shared" si="646"/>
        <v/>
      </c>
      <c r="E5777" s="159"/>
      <c r="F5777" s="148" t="str">
        <f>IFERROR(VLOOKUP(CONCATENATE(G5777,E5777),LOTES!$A$6:$D$1002,4,0),"")</f>
        <v/>
      </c>
      <c r="H5777" s="136" t="str">
        <f>IFERROR(VLOOKUP(CONCATENATE(G5777,E5777),LOTES!$A$6:$F$1000,6,0),"")</f>
        <v/>
      </c>
      <c r="I5777" s="132" t="str">
        <f t="shared" si="649"/>
        <v/>
      </c>
      <c r="R5777" s="132" t="str">
        <f>IFERROR(VLOOKUP(Q5777,PROVEEDORES!$A$2:$B$100,2,0),"")</f>
        <v/>
      </c>
      <c r="U5777" s="127" t="str">
        <f>IFERROR(VLOOKUP(V5777,TRANSPORTE!$A$4:$B$99,2,0),"")</f>
        <v/>
      </c>
      <c r="Y5777" s="127" t="str">
        <f>IFERROR(VLOOKUP(V5777,TRANSPORTE!$A$4:$C$99,3,0),"")</f>
        <v/>
      </c>
      <c r="Z5777" s="127" t="str">
        <f>IFERROR(VLOOKUP(V5777,TRANSPORTE!$A$4:$D$99,4,0),"")</f>
        <v/>
      </c>
      <c r="AA5777" s="127" t="str">
        <f>IFERROR(VLOOKUP(V5777,TRANSPORTE!$A$4:$E$99,5,0),"")</f>
        <v/>
      </c>
      <c r="AB5777" s="127" t="str">
        <f t="shared" si="651"/>
        <v/>
      </c>
      <c r="AC5777" s="127" t="str">
        <f t="shared" si="650"/>
        <v/>
      </c>
      <c r="AE5777" s="132" t="str">
        <f t="shared" si="648"/>
        <v/>
      </c>
      <c r="AH5777" s="127" t="str">
        <f t="shared" si="647"/>
        <v/>
      </c>
    </row>
    <row r="5778" spans="2:34" x14ac:dyDescent="0.3">
      <c r="B5778" s="127" t="str">
        <f t="shared" si="645"/>
        <v/>
      </c>
      <c r="C5778" s="127" t="str">
        <f t="shared" si="646"/>
        <v/>
      </c>
      <c r="E5778" s="159"/>
      <c r="F5778" s="148" t="str">
        <f>IFERROR(VLOOKUP(CONCATENATE(G5778,E5778),LOTES!$A$6:$D$1002,4,0),"")</f>
        <v/>
      </c>
      <c r="H5778" s="136" t="str">
        <f>IFERROR(VLOOKUP(CONCATENATE(G5778,E5778),LOTES!$A$6:$F$1000,6,0),"")</f>
        <v/>
      </c>
      <c r="I5778" s="132" t="str">
        <f t="shared" si="649"/>
        <v/>
      </c>
      <c r="R5778" s="132" t="str">
        <f>IFERROR(VLOOKUP(Q5778,PROVEEDORES!$A$2:$B$100,2,0),"")</f>
        <v/>
      </c>
      <c r="U5778" s="127" t="str">
        <f>IFERROR(VLOOKUP(V5778,TRANSPORTE!$A$4:$B$99,2,0),"")</f>
        <v/>
      </c>
      <c r="Y5778" s="127" t="str">
        <f>IFERROR(VLOOKUP(V5778,TRANSPORTE!$A$4:$C$99,3,0),"")</f>
        <v/>
      </c>
      <c r="Z5778" s="127" t="str">
        <f>IFERROR(VLOOKUP(V5778,TRANSPORTE!$A$4:$D$99,4,0),"")</f>
        <v/>
      </c>
      <c r="AA5778" s="127" t="str">
        <f>IFERROR(VLOOKUP(V5778,TRANSPORTE!$A$4:$E$99,5,0),"")</f>
        <v/>
      </c>
      <c r="AB5778" s="127" t="str">
        <f t="shared" si="651"/>
        <v/>
      </c>
      <c r="AC5778" s="127" t="str">
        <f t="shared" si="650"/>
        <v/>
      </c>
      <c r="AE5778" s="132" t="str">
        <f t="shared" si="648"/>
        <v/>
      </c>
      <c r="AH5778" s="127" t="str">
        <f t="shared" si="647"/>
        <v/>
      </c>
    </row>
    <row r="5779" spans="2:34" x14ac:dyDescent="0.3">
      <c r="B5779" s="127" t="str">
        <f t="shared" si="645"/>
        <v/>
      </c>
      <c r="C5779" s="127" t="str">
        <f t="shared" si="646"/>
        <v/>
      </c>
      <c r="E5779" s="159"/>
      <c r="F5779" s="148" t="str">
        <f>IFERROR(VLOOKUP(CONCATENATE(G5779,E5779),LOTES!$A$6:$D$1002,4,0),"")</f>
        <v/>
      </c>
      <c r="H5779" s="136" t="str">
        <f>IFERROR(VLOOKUP(CONCATENATE(G5779,E5779),LOTES!$A$6:$F$1000,6,0),"")</f>
        <v/>
      </c>
      <c r="I5779" s="132" t="str">
        <f t="shared" si="649"/>
        <v/>
      </c>
      <c r="R5779" s="132" t="str">
        <f>IFERROR(VLOOKUP(Q5779,PROVEEDORES!$A$2:$B$100,2,0),"")</f>
        <v/>
      </c>
      <c r="U5779" s="127" t="str">
        <f>IFERROR(VLOOKUP(V5779,TRANSPORTE!$A$4:$B$99,2,0),"")</f>
        <v/>
      </c>
      <c r="Y5779" s="127" t="str">
        <f>IFERROR(VLOOKUP(V5779,TRANSPORTE!$A$4:$C$99,3,0),"")</f>
        <v/>
      </c>
      <c r="Z5779" s="127" t="str">
        <f>IFERROR(VLOOKUP(V5779,TRANSPORTE!$A$4:$D$99,4,0),"")</f>
        <v/>
      </c>
      <c r="AA5779" s="127" t="str">
        <f>IFERROR(VLOOKUP(V5779,TRANSPORTE!$A$4:$E$99,5,0),"")</f>
        <v/>
      </c>
      <c r="AB5779" s="127" t="str">
        <f t="shared" si="651"/>
        <v/>
      </c>
      <c r="AC5779" s="127" t="str">
        <f t="shared" si="650"/>
        <v/>
      </c>
      <c r="AE5779" s="132" t="str">
        <f t="shared" si="648"/>
        <v/>
      </c>
      <c r="AH5779" s="127" t="str">
        <f t="shared" si="647"/>
        <v/>
      </c>
    </row>
    <row r="5780" spans="2:34" x14ac:dyDescent="0.3">
      <c r="B5780" s="127" t="str">
        <f t="shared" si="645"/>
        <v/>
      </c>
      <c r="C5780" s="127" t="str">
        <f t="shared" si="646"/>
        <v/>
      </c>
      <c r="E5780" s="159"/>
      <c r="F5780" s="148" t="str">
        <f>IFERROR(VLOOKUP(CONCATENATE(G5780,E5780),LOTES!$A$6:$D$1002,4,0),"")</f>
        <v/>
      </c>
      <c r="H5780" s="136" t="str">
        <f>IFERROR(VLOOKUP(CONCATENATE(G5780,E5780),LOTES!$A$6:$F$1000,6,0),"")</f>
        <v/>
      </c>
      <c r="I5780" s="132" t="str">
        <f t="shared" si="649"/>
        <v/>
      </c>
      <c r="R5780" s="132" t="str">
        <f>IFERROR(VLOOKUP(Q5780,PROVEEDORES!$A$2:$B$100,2,0),"")</f>
        <v/>
      </c>
      <c r="U5780" s="127" t="str">
        <f>IFERROR(VLOOKUP(V5780,TRANSPORTE!$A$4:$B$99,2,0),"")</f>
        <v/>
      </c>
      <c r="Y5780" s="127" t="str">
        <f>IFERROR(VLOOKUP(V5780,TRANSPORTE!$A$4:$C$99,3,0),"")</f>
        <v/>
      </c>
      <c r="Z5780" s="127" t="str">
        <f>IFERROR(VLOOKUP(V5780,TRANSPORTE!$A$4:$D$99,4,0),"")</f>
        <v/>
      </c>
      <c r="AA5780" s="127" t="str">
        <f>IFERROR(VLOOKUP(V5780,TRANSPORTE!$A$4:$E$99,5,0),"")</f>
        <v/>
      </c>
      <c r="AB5780" s="127" t="str">
        <f t="shared" si="651"/>
        <v/>
      </c>
      <c r="AC5780" s="127" t="str">
        <f t="shared" si="650"/>
        <v/>
      </c>
      <c r="AE5780" s="132" t="str">
        <f t="shared" si="648"/>
        <v/>
      </c>
      <c r="AH5780" s="127" t="str">
        <f t="shared" si="647"/>
        <v/>
      </c>
    </row>
    <row r="5781" spans="2:34" x14ac:dyDescent="0.3">
      <c r="B5781" s="127" t="str">
        <f t="shared" si="645"/>
        <v/>
      </c>
      <c r="C5781" s="127" t="str">
        <f t="shared" si="646"/>
        <v/>
      </c>
      <c r="E5781" s="159"/>
      <c r="F5781" s="148" t="str">
        <f>IFERROR(VLOOKUP(CONCATENATE(G5781,E5781),LOTES!$A$6:$D$1002,4,0),"")</f>
        <v/>
      </c>
      <c r="H5781" s="136" t="str">
        <f>IFERROR(VLOOKUP(CONCATENATE(G5781,E5781),LOTES!$A$6:$F$1000,6,0),"")</f>
        <v/>
      </c>
      <c r="I5781" s="132" t="str">
        <f t="shared" si="649"/>
        <v/>
      </c>
      <c r="R5781" s="132" t="str">
        <f>IFERROR(VLOOKUP(Q5781,PROVEEDORES!$A$2:$B$100,2,0),"")</f>
        <v/>
      </c>
      <c r="U5781" s="127" t="str">
        <f>IFERROR(VLOOKUP(V5781,TRANSPORTE!$A$4:$B$99,2,0),"")</f>
        <v/>
      </c>
      <c r="Y5781" s="127" t="str">
        <f>IFERROR(VLOOKUP(V5781,TRANSPORTE!$A$4:$C$99,3,0),"")</f>
        <v/>
      </c>
      <c r="Z5781" s="127" t="str">
        <f>IFERROR(VLOOKUP(V5781,TRANSPORTE!$A$4:$D$99,4,0),"")</f>
        <v/>
      </c>
      <c r="AA5781" s="127" t="str">
        <f>IFERROR(VLOOKUP(V5781,TRANSPORTE!$A$4:$E$99,5,0),"")</f>
        <v/>
      </c>
      <c r="AB5781" s="127" t="str">
        <f t="shared" si="651"/>
        <v/>
      </c>
      <c r="AC5781" s="127" t="str">
        <f t="shared" si="650"/>
        <v/>
      </c>
      <c r="AE5781" s="132" t="str">
        <f t="shared" si="648"/>
        <v/>
      </c>
      <c r="AH5781" s="127" t="str">
        <f t="shared" si="647"/>
        <v/>
      </c>
    </row>
    <row r="5782" spans="2:34" x14ac:dyDescent="0.3">
      <c r="B5782" s="127" t="str">
        <f t="shared" si="645"/>
        <v/>
      </c>
      <c r="C5782" s="127" t="str">
        <f t="shared" si="646"/>
        <v/>
      </c>
      <c r="E5782" s="159"/>
      <c r="F5782" s="148" t="str">
        <f>IFERROR(VLOOKUP(CONCATENATE(G5782,E5782),LOTES!$A$6:$D$1002,4,0),"")</f>
        <v/>
      </c>
      <c r="H5782" s="136" t="str">
        <f>IFERROR(VLOOKUP(CONCATENATE(G5782,E5782),LOTES!$A$6:$F$1000,6,0),"")</f>
        <v/>
      </c>
      <c r="I5782" s="132" t="str">
        <f t="shared" si="649"/>
        <v/>
      </c>
      <c r="R5782" s="132" t="str">
        <f>IFERROR(VLOOKUP(Q5782,PROVEEDORES!$A$2:$B$100,2,0),"")</f>
        <v/>
      </c>
      <c r="U5782" s="127" t="str">
        <f>IFERROR(VLOOKUP(V5782,TRANSPORTE!$A$4:$B$99,2,0),"")</f>
        <v/>
      </c>
      <c r="Y5782" s="127" t="str">
        <f>IFERROR(VLOOKUP(V5782,TRANSPORTE!$A$4:$C$99,3,0),"")</f>
        <v/>
      </c>
      <c r="Z5782" s="127" t="str">
        <f>IFERROR(VLOOKUP(V5782,TRANSPORTE!$A$4:$D$99,4,0),"")</f>
        <v/>
      </c>
      <c r="AA5782" s="127" t="str">
        <f>IFERROR(VLOOKUP(V5782,TRANSPORTE!$A$4:$E$99,5,0),"")</f>
        <v/>
      </c>
      <c r="AB5782" s="127" t="str">
        <f t="shared" si="651"/>
        <v/>
      </c>
      <c r="AC5782" s="127" t="str">
        <f t="shared" si="650"/>
        <v/>
      </c>
      <c r="AE5782" s="132" t="str">
        <f t="shared" si="648"/>
        <v/>
      </c>
      <c r="AH5782" s="127" t="str">
        <f t="shared" si="647"/>
        <v/>
      </c>
    </row>
    <row r="5783" spans="2:34" x14ac:dyDescent="0.3">
      <c r="B5783" s="127" t="str">
        <f t="shared" si="645"/>
        <v/>
      </c>
      <c r="C5783" s="127" t="str">
        <f t="shared" si="646"/>
        <v/>
      </c>
      <c r="E5783" s="159"/>
      <c r="F5783" s="148" t="str">
        <f>IFERROR(VLOOKUP(CONCATENATE(G5783,E5783),LOTES!$A$6:$D$1002,4,0),"")</f>
        <v/>
      </c>
      <c r="H5783" s="136" t="str">
        <f>IFERROR(VLOOKUP(CONCATENATE(G5783,E5783),LOTES!$A$6:$F$1000,6,0),"")</f>
        <v/>
      </c>
      <c r="I5783" s="132" t="str">
        <f t="shared" si="649"/>
        <v/>
      </c>
      <c r="R5783" s="132" t="str">
        <f>IFERROR(VLOOKUP(Q5783,PROVEEDORES!$A$2:$B$100,2,0),"")</f>
        <v/>
      </c>
      <c r="U5783" s="127" t="str">
        <f>IFERROR(VLOOKUP(V5783,TRANSPORTE!$A$4:$B$99,2,0),"")</f>
        <v/>
      </c>
      <c r="Y5783" s="127" t="str">
        <f>IFERROR(VLOOKUP(V5783,TRANSPORTE!$A$4:$C$99,3,0),"")</f>
        <v/>
      </c>
      <c r="Z5783" s="127" t="str">
        <f>IFERROR(VLOOKUP(V5783,TRANSPORTE!$A$4:$D$99,4,0),"")</f>
        <v/>
      </c>
      <c r="AA5783" s="127" t="str">
        <f>IFERROR(VLOOKUP(V5783,TRANSPORTE!$A$4:$E$99,5,0),"")</f>
        <v/>
      </c>
      <c r="AB5783" s="127" t="str">
        <f t="shared" si="651"/>
        <v/>
      </c>
      <c r="AC5783" s="127" t="str">
        <f t="shared" si="650"/>
        <v/>
      </c>
      <c r="AE5783" s="132" t="str">
        <f t="shared" si="648"/>
        <v/>
      </c>
      <c r="AH5783" s="127" t="str">
        <f t="shared" si="647"/>
        <v/>
      </c>
    </row>
    <row r="5784" spans="2:34" x14ac:dyDescent="0.3">
      <c r="B5784" s="127" t="str">
        <f t="shared" si="645"/>
        <v/>
      </c>
      <c r="C5784" s="127" t="str">
        <f t="shared" si="646"/>
        <v/>
      </c>
      <c r="E5784" s="159"/>
      <c r="F5784" s="148" t="str">
        <f>IFERROR(VLOOKUP(CONCATENATE(G5784,E5784),LOTES!$A$6:$D$1002,4,0),"")</f>
        <v/>
      </c>
      <c r="H5784" s="136" t="str">
        <f>IFERROR(VLOOKUP(CONCATENATE(G5784,E5784),LOTES!$A$6:$F$1000,6,0),"")</f>
        <v/>
      </c>
      <c r="I5784" s="132" t="str">
        <f t="shared" si="649"/>
        <v/>
      </c>
      <c r="R5784" s="132" t="str">
        <f>IFERROR(VLOOKUP(Q5784,PROVEEDORES!$A$2:$B$100,2,0),"")</f>
        <v/>
      </c>
      <c r="U5784" s="127" t="str">
        <f>IFERROR(VLOOKUP(V5784,TRANSPORTE!$A$4:$B$99,2,0),"")</f>
        <v/>
      </c>
      <c r="Y5784" s="127" t="str">
        <f>IFERROR(VLOOKUP(V5784,TRANSPORTE!$A$4:$C$99,3,0),"")</f>
        <v/>
      </c>
      <c r="Z5784" s="127" t="str">
        <f>IFERROR(VLOOKUP(V5784,TRANSPORTE!$A$4:$D$99,4,0),"")</f>
        <v/>
      </c>
      <c r="AA5784" s="127" t="str">
        <f>IFERROR(VLOOKUP(V5784,TRANSPORTE!$A$4:$E$99,5,0),"")</f>
        <v/>
      </c>
      <c r="AB5784" s="127" t="str">
        <f t="shared" si="651"/>
        <v/>
      </c>
      <c r="AC5784" s="127" t="str">
        <f t="shared" si="650"/>
        <v/>
      </c>
      <c r="AE5784" s="132" t="str">
        <f t="shared" si="648"/>
        <v/>
      </c>
      <c r="AH5784" s="127" t="str">
        <f t="shared" si="647"/>
        <v/>
      </c>
    </row>
    <row r="5785" spans="2:34" x14ac:dyDescent="0.3">
      <c r="B5785" s="127" t="str">
        <f t="shared" si="645"/>
        <v/>
      </c>
      <c r="C5785" s="127" t="str">
        <f t="shared" si="646"/>
        <v/>
      </c>
      <c r="E5785" s="159"/>
      <c r="F5785" s="148" t="str">
        <f>IFERROR(VLOOKUP(CONCATENATE(G5785,E5785),LOTES!$A$6:$D$1002,4,0),"")</f>
        <v/>
      </c>
      <c r="H5785" s="136" t="str">
        <f>IFERROR(VLOOKUP(CONCATENATE(G5785,E5785),LOTES!$A$6:$F$1000,6,0),"")</f>
        <v/>
      </c>
      <c r="I5785" s="132" t="str">
        <f t="shared" si="649"/>
        <v/>
      </c>
      <c r="R5785" s="132" t="str">
        <f>IFERROR(VLOOKUP(Q5785,PROVEEDORES!$A$2:$B$100,2,0),"")</f>
        <v/>
      </c>
      <c r="U5785" s="127" t="str">
        <f>IFERROR(VLOOKUP(V5785,TRANSPORTE!$A$4:$B$99,2,0),"")</f>
        <v/>
      </c>
      <c r="Y5785" s="127" t="str">
        <f>IFERROR(VLOOKUP(V5785,TRANSPORTE!$A$4:$C$99,3,0),"")</f>
        <v/>
      </c>
      <c r="Z5785" s="127" t="str">
        <f>IFERROR(VLOOKUP(V5785,TRANSPORTE!$A$4:$D$99,4,0),"")</f>
        <v/>
      </c>
      <c r="AA5785" s="127" t="str">
        <f>IFERROR(VLOOKUP(V5785,TRANSPORTE!$A$4:$E$99,5,0),"")</f>
        <v/>
      </c>
      <c r="AB5785" s="127" t="str">
        <f t="shared" si="651"/>
        <v/>
      </c>
      <c r="AC5785" s="127" t="str">
        <f t="shared" si="650"/>
        <v/>
      </c>
      <c r="AE5785" s="132" t="str">
        <f t="shared" si="648"/>
        <v/>
      </c>
      <c r="AH5785" s="127" t="str">
        <f t="shared" si="647"/>
        <v/>
      </c>
    </row>
    <row r="5786" spans="2:34" x14ac:dyDescent="0.3">
      <c r="B5786" s="127" t="str">
        <f t="shared" si="645"/>
        <v/>
      </c>
      <c r="C5786" s="127" t="str">
        <f t="shared" si="646"/>
        <v/>
      </c>
      <c r="E5786" s="159"/>
      <c r="F5786" s="148" t="str">
        <f>IFERROR(VLOOKUP(CONCATENATE(G5786,E5786),LOTES!$A$6:$D$1002,4,0),"")</f>
        <v/>
      </c>
      <c r="H5786" s="136" t="str">
        <f>IFERROR(VLOOKUP(CONCATENATE(G5786,E5786),LOTES!$A$6:$F$1000,6,0),"")</f>
        <v/>
      </c>
      <c r="I5786" s="132" t="str">
        <f t="shared" si="649"/>
        <v/>
      </c>
      <c r="R5786" s="132" t="str">
        <f>IFERROR(VLOOKUP(Q5786,PROVEEDORES!$A$2:$B$100,2,0),"")</f>
        <v/>
      </c>
      <c r="U5786" s="127" t="str">
        <f>IFERROR(VLOOKUP(V5786,TRANSPORTE!$A$4:$B$99,2,0),"")</f>
        <v/>
      </c>
      <c r="Y5786" s="127" t="str">
        <f>IFERROR(VLOOKUP(V5786,TRANSPORTE!$A$4:$C$99,3,0),"")</f>
        <v/>
      </c>
      <c r="Z5786" s="127" t="str">
        <f>IFERROR(VLOOKUP(V5786,TRANSPORTE!$A$4:$D$99,4,0),"")</f>
        <v/>
      </c>
      <c r="AA5786" s="127" t="str">
        <f>IFERROR(VLOOKUP(V5786,TRANSPORTE!$A$4:$E$99,5,0),"")</f>
        <v/>
      </c>
      <c r="AB5786" s="127" t="str">
        <f t="shared" si="651"/>
        <v/>
      </c>
      <c r="AC5786" s="127" t="str">
        <f t="shared" si="650"/>
        <v/>
      </c>
      <c r="AE5786" s="132" t="str">
        <f t="shared" si="648"/>
        <v/>
      </c>
      <c r="AH5786" s="127" t="str">
        <f t="shared" si="647"/>
        <v/>
      </c>
    </row>
    <row r="5787" spans="2:34" x14ac:dyDescent="0.3">
      <c r="B5787" s="127" t="str">
        <f t="shared" si="645"/>
        <v/>
      </c>
      <c r="C5787" s="127" t="str">
        <f t="shared" si="646"/>
        <v/>
      </c>
      <c r="E5787" s="159"/>
      <c r="F5787" s="148" t="str">
        <f>IFERROR(VLOOKUP(CONCATENATE(G5787,E5787),LOTES!$A$6:$D$1002,4,0),"")</f>
        <v/>
      </c>
      <c r="H5787" s="136" t="str">
        <f>IFERROR(VLOOKUP(CONCATENATE(G5787,E5787),LOTES!$A$6:$F$1000,6,0),"")</f>
        <v/>
      </c>
      <c r="I5787" s="132" t="str">
        <f t="shared" si="649"/>
        <v/>
      </c>
      <c r="R5787" s="132" t="str">
        <f>IFERROR(VLOOKUP(Q5787,PROVEEDORES!$A$2:$B$100,2,0),"")</f>
        <v/>
      </c>
      <c r="U5787" s="127" t="str">
        <f>IFERROR(VLOOKUP(V5787,TRANSPORTE!$A$4:$B$99,2,0),"")</f>
        <v/>
      </c>
      <c r="Y5787" s="127" t="str">
        <f>IFERROR(VLOOKUP(V5787,TRANSPORTE!$A$4:$C$99,3,0),"")</f>
        <v/>
      </c>
      <c r="Z5787" s="127" t="str">
        <f>IFERROR(VLOOKUP(V5787,TRANSPORTE!$A$4:$D$99,4,0),"")</f>
        <v/>
      </c>
      <c r="AA5787" s="127" t="str">
        <f>IFERROR(VLOOKUP(V5787,TRANSPORTE!$A$4:$E$99,5,0),"")</f>
        <v/>
      </c>
      <c r="AB5787" s="127" t="str">
        <f t="shared" si="651"/>
        <v/>
      </c>
      <c r="AC5787" s="127" t="str">
        <f t="shared" si="650"/>
        <v/>
      </c>
      <c r="AE5787" s="132" t="str">
        <f t="shared" si="648"/>
        <v/>
      </c>
      <c r="AH5787" s="127" t="str">
        <f t="shared" si="647"/>
        <v/>
      </c>
    </row>
    <row r="5788" spans="2:34" x14ac:dyDescent="0.3">
      <c r="B5788" s="127" t="str">
        <f t="shared" si="645"/>
        <v/>
      </c>
      <c r="C5788" s="127" t="str">
        <f t="shared" si="646"/>
        <v/>
      </c>
      <c r="E5788" s="159"/>
      <c r="F5788" s="148" t="str">
        <f>IFERROR(VLOOKUP(CONCATENATE(G5788,E5788),LOTES!$A$6:$D$1002,4,0),"")</f>
        <v/>
      </c>
      <c r="H5788" s="136" t="str">
        <f>IFERROR(VLOOKUP(CONCATENATE(G5788,E5788),LOTES!$A$6:$F$1000,6,0),"")</f>
        <v/>
      </c>
      <c r="I5788" s="132" t="str">
        <f t="shared" si="649"/>
        <v/>
      </c>
      <c r="R5788" s="132" t="str">
        <f>IFERROR(VLOOKUP(Q5788,PROVEEDORES!$A$2:$B$100,2,0),"")</f>
        <v/>
      </c>
      <c r="U5788" s="127" t="str">
        <f>IFERROR(VLOOKUP(V5788,TRANSPORTE!$A$4:$B$99,2,0),"")</f>
        <v/>
      </c>
      <c r="Y5788" s="127" t="str">
        <f>IFERROR(VLOOKUP(V5788,TRANSPORTE!$A$4:$C$99,3,0),"")</f>
        <v/>
      </c>
      <c r="Z5788" s="127" t="str">
        <f>IFERROR(VLOOKUP(V5788,TRANSPORTE!$A$4:$D$99,4,0),"")</f>
        <v/>
      </c>
      <c r="AA5788" s="127" t="str">
        <f>IFERROR(VLOOKUP(V5788,TRANSPORTE!$A$4:$E$99,5,0),"")</f>
        <v/>
      </c>
      <c r="AB5788" s="127" t="str">
        <f t="shared" si="651"/>
        <v/>
      </c>
      <c r="AC5788" s="127" t="str">
        <f t="shared" si="650"/>
        <v/>
      </c>
      <c r="AE5788" s="132" t="str">
        <f t="shared" si="648"/>
        <v/>
      </c>
      <c r="AH5788" s="127" t="str">
        <f t="shared" si="647"/>
        <v/>
      </c>
    </row>
    <row r="5789" spans="2:34" x14ac:dyDescent="0.3">
      <c r="B5789" s="127" t="str">
        <f t="shared" si="645"/>
        <v/>
      </c>
      <c r="C5789" s="127" t="str">
        <f t="shared" si="646"/>
        <v/>
      </c>
      <c r="E5789" s="159"/>
      <c r="F5789" s="148" t="str">
        <f>IFERROR(VLOOKUP(CONCATENATE(G5789,E5789),LOTES!$A$6:$D$1002,4,0),"")</f>
        <v/>
      </c>
      <c r="H5789" s="136" t="str">
        <f>IFERROR(VLOOKUP(CONCATENATE(G5789,E5789),LOTES!$A$6:$F$1000,6,0),"")</f>
        <v/>
      </c>
      <c r="I5789" s="132" t="str">
        <f t="shared" si="649"/>
        <v/>
      </c>
      <c r="R5789" s="132" t="str">
        <f>IFERROR(VLOOKUP(Q5789,PROVEEDORES!$A$2:$B$100,2,0),"")</f>
        <v/>
      </c>
      <c r="U5789" s="127" t="str">
        <f>IFERROR(VLOOKUP(V5789,TRANSPORTE!$A$4:$B$99,2,0),"")</f>
        <v/>
      </c>
      <c r="Y5789" s="127" t="str">
        <f>IFERROR(VLOOKUP(V5789,TRANSPORTE!$A$4:$C$99,3,0),"")</f>
        <v/>
      </c>
      <c r="Z5789" s="127" t="str">
        <f>IFERROR(VLOOKUP(V5789,TRANSPORTE!$A$4:$D$99,4,0),"")</f>
        <v/>
      </c>
      <c r="AA5789" s="127" t="str">
        <f>IFERROR(VLOOKUP(V5789,TRANSPORTE!$A$4:$E$99,5,0),"")</f>
        <v/>
      </c>
      <c r="AB5789" s="127" t="str">
        <f t="shared" si="651"/>
        <v/>
      </c>
      <c r="AC5789" s="127" t="str">
        <f t="shared" si="650"/>
        <v/>
      </c>
      <c r="AE5789" s="132" t="str">
        <f t="shared" si="648"/>
        <v/>
      </c>
      <c r="AH5789" s="127" t="str">
        <f t="shared" si="647"/>
        <v/>
      </c>
    </row>
    <row r="5790" spans="2:34" x14ac:dyDescent="0.3">
      <c r="B5790" s="127" t="str">
        <f t="shared" si="645"/>
        <v/>
      </c>
      <c r="C5790" s="127" t="str">
        <f t="shared" si="646"/>
        <v/>
      </c>
      <c r="E5790" s="159"/>
      <c r="F5790" s="148" t="str">
        <f>IFERROR(VLOOKUP(CONCATENATE(G5790,E5790),LOTES!$A$6:$D$1002,4,0),"")</f>
        <v/>
      </c>
      <c r="H5790" s="136" t="str">
        <f>IFERROR(VLOOKUP(CONCATENATE(G5790,E5790),LOTES!$A$6:$F$1000,6,0),"")</f>
        <v/>
      </c>
      <c r="I5790" s="132" t="str">
        <f t="shared" si="649"/>
        <v/>
      </c>
      <c r="R5790" s="132" t="str">
        <f>IFERROR(VLOOKUP(Q5790,PROVEEDORES!$A$2:$B$100,2,0),"")</f>
        <v/>
      </c>
      <c r="U5790" s="127" t="str">
        <f>IFERROR(VLOOKUP(V5790,TRANSPORTE!$A$4:$B$99,2,0),"")</f>
        <v/>
      </c>
      <c r="Y5790" s="127" t="str">
        <f>IFERROR(VLOOKUP(V5790,TRANSPORTE!$A$4:$C$99,3,0),"")</f>
        <v/>
      </c>
      <c r="Z5790" s="127" t="str">
        <f>IFERROR(VLOOKUP(V5790,TRANSPORTE!$A$4:$D$99,4,0),"")</f>
        <v/>
      </c>
      <c r="AA5790" s="127" t="str">
        <f>IFERROR(VLOOKUP(V5790,TRANSPORTE!$A$4:$E$99,5,0),"")</f>
        <v/>
      </c>
      <c r="AB5790" s="127" t="str">
        <f t="shared" si="651"/>
        <v/>
      </c>
      <c r="AC5790" s="127" t="str">
        <f t="shared" si="650"/>
        <v/>
      </c>
      <c r="AE5790" s="132" t="str">
        <f t="shared" si="648"/>
        <v/>
      </c>
      <c r="AH5790" s="127" t="str">
        <f t="shared" si="647"/>
        <v/>
      </c>
    </row>
    <row r="5791" spans="2:34" x14ac:dyDescent="0.3">
      <c r="B5791" s="127" t="str">
        <f t="shared" si="645"/>
        <v/>
      </c>
      <c r="C5791" s="127" t="str">
        <f t="shared" si="646"/>
        <v/>
      </c>
      <c r="E5791" s="159"/>
      <c r="F5791" s="148" t="str">
        <f>IFERROR(VLOOKUP(CONCATENATE(G5791,E5791),LOTES!$A$6:$D$1002,4,0),"")</f>
        <v/>
      </c>
      <c r="H5791" s="136" t="str">
        <f>IFERROR(VLOOKUP(CONCATENATE(G5791,E5791),LOTES!$A$6:$F$1000,6,0),"")</f>
        <v/>
      </c>
      <c r="I5791" s="132" t="str">
        <f t="shared" si="649"/>
        <v/>
      </c>
      <c r="R5791" s="132" t="str">
        <f>IFERROR(VLOOKUP(Q5791,PROVEEDORES!$A$2:$B$100,2,0),"")</f>
        <v/>
      </c>
      <c r="U5791" s="127" t="str">
        <f>IFERROR(VLOOKUP(V5791,TRANSPORTE!$A$4:$B$99,2,0),"")</f>
        <v/>
      </c>
      <c r="Y5791" s="127" t="str">
        <f>IFERROR(VLOOKUP(V5791,TRANSPORTE!$A$4:$C$99,3,0),"")</f>
        <v/>
      </c>
      <c r="Z5791" s="127" t="str">
        <f>IFERROR(VLOOKUP(V5791,TRANSPORTE!$A$4:$D$99,4,0),"")</f>
        <v/>
      </c>
      <c r="AA5791" s="127" t="str">
        <f>IFERROR(VLOOKUP(V5791,TRANSPORTE!$A$4:$E$99,5,0),"")</f>
        <v/>
      </c>
      <c r="AB5791" s="127" t="str">
        <f t="shared" si="651"/>
        <v/>
      </c>
      <c r="AC5791" s="127" t="str">
        <f t="shared" si="650"/>
        <v/>
      </c>
      <c r="AE5791" s="132" t="str">
        <f t="shared" si="648"/>
        <v/>
      </c>
      <c r="AH5791" s="127" t="str">
        <f t="shared" si="647"/>
        <v/>
      </c>
    </row>
    <row r="5792" spans="2:34" x14ac:dyDescent="0.3">
      <c r="B5792" s="127" t="str">
        <f t="shared" si="645"/>
        <v/>
      </c>
      <c r="C5792" s="127" t="str">
        <f t="shared" si="646"/>
        <v/>
      </c>
      <c r="E5792" s="159"/>
      <c r="F5792" s="148" t="str">
        <f>IFERROR(VLOOKUP(CONCATENATE(G5792,E5792),LOTES!$A$6:$D$1002,4,0),"")</f>
        <v/>
      </c>
      <c r="H5792" s="136" t="str">
        <f>IFERROR(VLOOKUP(CONCATENATE(G5792,E5792),LOTES!$A$6:$F$1000,6,0),"")</f>
        <v/>
      </c>
      <c r="I5792" s="132" t="str">
        <f t="shared" si="649"/>
        <v/>
      </c>
      <c r="R5792" s="132" t="str">
        <f>IFERROR(VLOOKUP(Q5792,PROVEEDORES!$A$2:$B$100,2,0),"")</f>
        <v/>
      </c>
      <c r="U5792" s="127" t="str">
        <f>IFERROR(VLOOKUP(V5792,TRANSPORTE!$A$4:$B$99,2,0),"")</f>
        <v/>
      </c>
      <c r="Y5792" s="127" t="str">
        <f>IFERROR(VLOOKUP(V5792,TRANSPORTE!$A$4:$C$99,3,0),"")</f>
        <v/>
      </c>
      <c r="Z5792" s="127" t="str">
        <f>IFERROR(VLOOKUP(V5792,TRANSPORTE!$A$4:$D$99,4,0),"")</f>
        <v/>
      </c>
      <c r="AA5792" s="127" t="str">
        <f>IFERROR(VLOOKUP(V5792,TRANSPORTE!$A$4:$E$99,5,0),"")</f>
        <v/>
      </c>
      <c r="AB5792" s="127" t="str">
        <f t="shared" si="651"/>
        <v/>
      </c>
      <c r="AC5792" s="127" t="str">
        <f t="shared" si="650"/>
        <v/>
      </c>
      <c r="AE5792" s="132" t="str">
        <f t="shared" si="648"/>
        <v/>
      </c>
      <c r="AH5792" s="127" t="str">
        <f t="shared" si="647"/>
        <v/>
      </c>
    </row>
    <row r="5793" spans="2:34" x14ac:dyDescent="0.3">
      <c r="B5793" s="127" t="str">
        <f t="shared" si="645"/>
        <v/>
      </c>
      <c r="C5793" s="127" t="str">
        <f t="shared" si="646"/>
        <v/>
      </c>
      <c r="E5793" s="159"/>
      <c r="F5793" s="148" t="str">
        <f>IFERROR(VLOOKUP(CONCATENATE(G5793,E5793),LOTES!$A$6:$D$1002,4,0),"")</f>
        <v/>
      </c>
      <c r="H5793" s="136" t="str">
        <f>IFERROR(VLOOKUP(CONCATENATE(G5793,E5793),LOTES!$A$6:$F$1000,6,0),"")</f>
        <v/>
      </c>
      <c r="I5793" s="132" t="str">
        <f t="shared" si="649"/>
        <v/>
      </c>
      <c r="R5793" s="132" t="str">
        <f>IFERROR(VLOOKUP(Q5793,PROVEEDORES!$A$2:$B$100,2,0),"")</f>
        <v/>
      </c>
      <c r="U5793" s="127" t="str">
        <f>IFERROR(VLOOKUP(V5793,TRANSPORTE!$A$4:$B$99,2,0),"")</f>
        <v/>
      </c>
      <c r="Y5793" s="127" t="str">
        <f>IFERROR(VLOOKUP(V5793,TRANSPORTE!$A$4:$C$99,3,0),"")</f>
        <v/>
      </c>
      <c r="Z5793" s="127" t="str">
        <f>IFERROR(VLOOKUP(V5793,TRANSPORTE!$A$4:$D$99,4,0),"")</f>
        <v/>
      </c>
      <c r="AA5793" s="127" t="str">
        <f>IFERROR(VLOOKUP(V5793,TRANSPORTE!$A$4:$E$99,5,0),"")</f>
        <v/>
      </c>
      <c r="AB5793" s="127" t="str">
        <f t="shared" si="651"/>
        <v/>
      </c>
      <c r="AC5793" s="127" t="str">
        <f t="shared" si="650"/>
        <v/>
      </c>
      <c r="AE5793" s="132" t="str">
        <f t="shared" si="648"/>
        <v/>
      </c>
      <c r="AH5793" s="127" t="str">
        <f t="shared" si="647"/>
        <v/>
      </c>
    </row>
    <row r="5794" spans="2:34" x14ac:dyDescent="0.3">
      <c r="B5794" s="127" t="str">
        <f t="shared" si="645"/>
        <v/>
      </c>
      <c r="C5794" s="127" t="str">
        <f t="shared" si="646"/>
        <v/>
      </c>
      <c r="E5794" s="159"/>
      <c r="F5794" s="148" t="str">
        <f>IFERROR(VLOOKUP(CONCATENATE(G5794,E5794),LOTES!$A$6:$D$1002,4,0),"")</f>
        <v/>
      </c>
      <c r="H5794" s="136" t="str">
        <f>IFERROR(VLOOKUP(CONCATENATE(G5794,E5794),LOTES!$A$6:$F$1000,6,0),"")</f>
        <v/>
      </c>
      <c r="I5794" s="132" t="str">
        <f t="shared" si="649"/>
        <v/>
      </c>
      <c r="R5794" s="132" t="str">
        <f>IFERROR(VLOOKUP(Q5794,PROVEEDORES!$A$2:$B$100,2,0),"")</f>
        <v/>
      </c>
      <c r="U5794" s="127" t="str">
        <f>IFERROR(VLOOKUP(V5794,TRANSPORTE!$A$4:$B$99,2,0),"")</f>
        <v/>
      </c>
      <c r="Y5794" s="127" t="str">
        <f>IFERROR(VLOOKUP(V5794,TRANSPORTE!$A$4:$C$99,3,0),"")</f>
        <v/>
      </c>
      <c r="Z5794" s="127" t="str">
        <f>IFERROR(VLOOKUP(V5794,TRANSPORTE!$A$4:$D$99,4,0),"")</f>
        <v/>
      </c>
      <c r="AA5794" s="127" t="str">
        <f>IFERROR(VLOOKUP(V5794,TRANSPORTE!$A$4:$E$99,5,0),"")</f>
        <v/>
      </c>
      <c r="AB5794" s="127" t="str">
        <f t="shared" si="651"/>
        <v/>
      </c>
      <c r="AC5794" s="127" t="str">
        <f t="shared" si="650"/>
        <v/>
      </c>
      <c r="AE5794" s="132" t="str">
        <f t="shared" si="648"/>
        <v/>
      </c>
      <c r="AH5794" s="127" t="str">
        <f t="shared" si="647"/>
        <v/>
      </c>
    </row>
    <row r="5795" spans="2:34" x14ac:dyDescent="0.3">
      <c r="B5795" s="127" t="str">
        <f t="shared" si="645"/>
        <v/>
      </c>
      <c r="C5795" s="127" t="str">
        <f t="shared" si="646"/>
        <v/>
      </c>
      <c r="E5795" s="159"/>
      <c r="F5795" s="148" t="str">
        <f>IFERROR(VLOOKUP(CONCATENATE(G5795,E5795),LOTES!$A$6:$D$1002,4,0),"")</f>
        <v/>
      </c>
      <c r="H5795" s="136" t="str">
        <f>IFERROR(VLOOKUP(CONCATENATE(G5795,E5795),LOTES!$A$6:$F$1000,6,0),"")</f>
        <v/>
      </c>
      <c r="I5795" s="132" t="str">
        <f t="shared" si="649"/>
        <v/>
      </c>
      <c r="R5795" s="132" t="str">
        <f>IFERROR(VLOOKUP(Q5795,PROVEEDORES!$A$2:$B$100,2,0),"")</f>
        <v/>
      </c>
      <c r="U5795" s="127" t="str">
        <f>IFERROR(VLOOKUP(V5795,TRANSPORTE!$A$4:$B$99,2,0),"")</f>
        <v/>
      </c>
      <c r="Y5795" s="127" t="str">
        <f>IFERROR(VLOOKUP(V5795,TRANSPORTE!$A$4:$C$99,3,0),"")</f>
        <v/>
      </c>
      <c r="Z5795" s="127" t="str">
        <f>IFERROR(VLOOKUP(V5795,TRANSPORTE!$A$4:$D$99,4,0),"")</f>
        <v/>
      </c>
      <c r="AA5795" s="127" t="str">
        <f>IFERROR(VLOOKUP(V5795,TRANSPORTE!$A$4:$E$99,5,0),"")</f>
        <v/>
      </c>
      <c r="AB5795" s="127" t="str">
        <f t="shared" si="651"/>
        <v/>
      </c>
      <c r="AC5795" s="127" t="str">
        <f t="shared" si="650"/>
        <v/>
      </c>
      <c r="AE5795" s="132" t="str">
        <f t="shared" si="648"/>
        <v/>
      </c>
      <c r="AH5795" s="127" t="str">
        <f t="shared" si="647"/>
        <v/>
      </c>
    </row>
    <row r="5796" spans="2:34" x14ac:dyDescent="0.3">
      <c r="B5796" s="127" t="str">
        <f t="shared" si="645"/>
        <v/>
      </c>
      <c r="C5796" s="127" t="str">
        <f t="shared" si="646"/>
        <v/>
      </c>
      <c r="E5796" s="159"/>
      <c r="F5796" s="148" t="str">
        <f>IFERROR(VLOOKUP(CONCATENATE(G5796,E5796),LOTES!$A$6:$D$1002,4,0),"")</f>
        <v/>
      </c>
      <c r="H5796" s="136" t="str">
        <f>IFERROR(VLOOKUP(CONCATENATE(G5796,E5796),LOTES!$A$6:$F$1000,6,0),"")</f>
        <v/>
      </c>
      <c r="I5796" s="132" t="str">
        <f t="shared" si="649"/>
        <v/>
      </c>
      <c r="R5796" s="132" t="str">
        <f>IFERROR(VLOOKUP(Q5796,PROVEEDORES!$A$2:$B$100,2,0),"")</f>
        <v/>
      </c>
      <c r="U5796" s="127" t="str">
        <f>IFERROR(VLOOKUP(V5796,TRANSPORTE!$A$4:$B$99,2,0),"")</f>
        <v/>
      </c>
      <c r="Y5796" s="127" t="str">
        <f>IFERROR(VLOOKUP(V5796,TRANSPORTE!$A$4:$C$99,3,0),"")</f>
        <v/>
      </c>
      <c r="Z5796" s="127" t="str">
        <f>IFERROR(VLOOKUP(V5796,TRANSPORTE!$A$4:$D$99,4,0),"")</f>
        <v/>
      </c>
      <c r="AA5796" s="127" t="str">
        <f>IFERROR(VLOOKUP(V5796,TRANSPORTE!$A$4:$E$99,5,0),"")</f>
        <v/>
      </c>
      <c r="AB5796" s="127" t="str">
        <f t="shared" si="651"/>
        <v/>
      </c>
      <c r="AC5796" s="127" t="str">
        <f t="shared" si="650"/>
        <v/>
      </c>
      <c r="AE5796" s="132" t="str">
        <f t="shared" si="648"/>
        <v/>
      </c>
      <c r="AH5796" s="127" t="str">
        <f t="shared" si="647"/>
        <v/>
      </c>
    </row>
    <row r="5797" spans="2:34" x14ac:dyDescent="0.3">
      <c r="B5797" s="127" t="str">
        <f t="shared" si="645"/>
        <v/>
      </c>
      <c r="C5797" s="127" t="str">
        <f t="shared" si="646"/>
        <v/>
      </c>
      <c r="E5797" s="159"/>
      <c r="F5797" s="148" t="str">
        <f>IFERROR(VLOOKUP(CONCATENATE(G5797,E5797),LOTES!$A$6:$D$1002,4,0),"")</f>
        <v/>
      </c>
      <c r="H5797" s="136" t="str">
        <f>IFERROR(VLOOKUP(CONCATENATE(G5797,E5797),LOTES!$A$6:$F$1000,6,0),"")</f>
        <v/>
      </c>
      <c r="I5797" s="132" t="str">
        <f t="shared" si="649"/>
        <v/>
      </c>
      <c r="R5797" s="132" t="str">
        <f>IFERROR(VLOOKUP(Q5797,PROVEEDORES!$A$2:$B$100,2,0),"")</f>
        <v/>
      </c>
      <c r="U5797" s="127" t="str">
        <f>IFERROR(VLOOKUP(V5797,TRANSPORTE!$A$4:$B$99,2,0),"")</f>
        <v/>
      </c>
      <c r="Y5797" s="127" t="str">
        <f>IFERROR(VLOOKUP(V5797,TRANSPORTE!$A$4:$C$99,3,0),"")</f>
        <v/>
      </c>
      <c r="Z5797" s="127" t="str">
        <f>IFERROR(VLOOKUP(V5797,TRANSPORTE!$A$4:$D$99,4,0),"")</f>
        <v/>
      </c>
      <c r="AA5797" s="127" t="str">
        <f>IFERROR(VLOOKUP(V5797,TRANSPORTE!$A$4:$E$99,5,0),"")</f>
        <v/>
      </c>
      <c r="AB5797" s="127" t="str">
        <f t="shared" si="651"/>
        <v/>
      </c>
      <c r="AC5797" s="127" t="str">
        <f t="shared" si="650"/>
        <v/>
      </c>
      <c r="AE5797" s="132" t="str">
        <f t="shared" si="648"/>
        <v/>
      </c>
      <c r="AH5797" s="127" t="str">
        <f t="shared" si="647"/>
        <v/>
      </c>
    </row>
    <row r="5798" spans="2:34" x14ac:dyDescent="0.3">
      <c r="B5798" s="127" t="str">
        <f t="shared" si="645"/>
        <v/>
      </c>
      <c r="C5798" s="127" t="str">
        <f t="shared" si="646"/>
        <v/>
      </c>
      <c r="E5798" s="159"/>
      <c r="F5798" s="148" t="str">
        <f>IFERROR(VLOOKUP(CONCATENATE(G5798,E5798),LOTES!$A$6:$D$1002,4,0),"")</f>
        <v/>
      </c>
      <c r="H5798" s="136" t="str">
        <f>IFERROR(VLOOKUP(CONCATENATE(G5798,E5798),LOTES!$A$6:$F$1000,6,0),"")</f>
        <v/>
      </c>
      <c r="I5798" s="132" t="str">
        <f t="shared" si="649"/>
        <v/>
      </c>
      <c r="R5798" s="132" t="str">
        <f>IFERROR(VLOOKUP(Q5798,PROVEEDORES!$A$2:$B$100,2,0),"")</f>
        <v/>
      </c>
      <c r="U5798" s="127" t="str">
        <f>IFERROR(VLOOKUP(V5798,TRANSPORTE!$A$4:$B$99,2,0),"")</f>
        <v/>
      </c>
      <c r="Y5798" s="127" t="str">
        <f>IFERROR(VLOOKUP(V5798,TRANSPORTE!$A$4:$C$99,3,0),"")</f>
        <v/>
      </c>
      <c r="Z5798" s="127" t="str">
        <f>IFERROR(VLOOKUP(V5798,TRANSPORTE!$A$4:$D$99,4,0),"")</f>
        <v/>
      </c>
      <c r="AA5798" s="127" t="str">
        <f>IFERROR(VLOOKUP(V5798,TRANSPORTE!$A$4:$E$99,5,0),"")</f>
        <v/>
      </c>
      <c r="AB5798" s="127" t="str">
        <f t="shared" si="651"/>
        <v/>
      </c>
      <c r="AC5798" s="127" t="str">
        <f t="shared" si="650"/>
        <v/>
      </c>
      <c r="AE5798" s="132" t="str">
        <f t="shared" si="648"/>
        <v/>
      </c>
      <c r="AH5798" s="127" t="str">
        <f t="shared" si="647"/>
        <v/>
      </c>
    </row>
    <row r="5799" spans="2:34" x14ac:dyDescent="0.3">
      <c r="B5799" s="127" t="str">
        <f t="shared" si="645"/>
        <v/>
      </c>
      <c r="C5799" s="127" t="str">
        <f t="shared" si="646"/>
        <v/>
      </c>
      <c r="E5799" s="159"/>
      <c r="F5799" s="148" t="str">
        <f>IFERROR(VLOOKUP(CONCATENATE(G5799,E5799),LOTES!$A$6:$D$1002,4,0),"")</f>
        <v/>
      </c>
      <c r="H5799" s="136" t="str">
        <f>IFERROR(VLOOKUP(CONCATENATE(G5799,E5799),LOTES!$A$6:$F$1000,6,0),"")</f>
        <v/>
      </c>
      <c r="I5799" s="132" t="str">
        <f t="shared" si="649"/>
        <v/>
      </c>
      <c r="R5799" s="132" t="str">
        <f>IFERROR(VLOOKUP(Q5799,PROVEEDORES!$A$2:$B$100,2,0),"")</f>
        <v/>
      </c>
      <c r="U5799" s="127" t="str">
        <f>IFERROR(VLOOKUP(V5799,TRANSPORTE!$A$4:$B$99,2,0),"")</f>
        <v/>
      </c>
      <c r="Y5799" s="127" t="str">
        <f>IFERROR(VLOOKUP(V5799,TRANSPORTE!$A$4:$C$99,3,0),"")</f>
        <v/>
      </c>
      <c r="Z5799" s="127" t="str">
        <f>IFERROR(VLOOKUP(V5799,TRANSPORTE!$A$4:$D$99,4,0),"")</f>
        <v/>
      </c>
      <c r="AA5799" s="127" t="str">
        <f>IFERROR(VLOOKUP(V5799,TRANSPORTE!$A$4:$E$99,5,0),"")</f>
        <v/>
      </c>
      <c r="AB5799" s="127" t="str">
        <f t="shared" si="651"/>
        <v/>
      </c>
      <c r="AC5799" s="127" t="str">
        <f t="shared" si="650"/>
        <v/>
      </c>
      <c r="AE5799" s="132" t="str">
        <f t="shared" si="648"/>
        <v/>
      </c>
      <c r="AH5799" s="127" t="str">
        <f t="shared" si="647"/>
        <v/>
      </c>
    </row>
    <row r="5800" spans="2:34" x14ac:dyDescent="0.3">
      <c r="B5800" s="127" t="str">
        <f t="shared" si="645"/>
        <v/>
      </c>
      <c r="C5800" s="127" t="str">
        <f t="shared" si="646"/>
        <v/>
      </c>
      <c r="E5800" s="159"/>
      <c r="F5800" s="148" t="str">
        <f>IFERROR(VLOOKUP(CONCATENATE(G5800,E5800),LOTES!$A$6:$D$1002,4,0),"")</f>
        <v/>
      </c>
      <c r="H5800" s="136" t="str">
        <f>IFERROR(VLOOKUP(CONCATENATE(G5800,E5800),LOTES!$A$6:$F$1000,6,0),"")</f>
        <v/>
      </c>
      <c r="I5800" s="132" t="str">
        <f t="shared" si="649"/>
        <v/>
      </c>
      <c r="R5800" s="132" t="str">
        <f>IFERROR(VLOOKUP(Q5800,PROVEEDORES!$A$2:$B$100,2,0),"")</f>
        <v/>
      </c>
      <c r="U5800" s="127" t="str">
        <f>IFERROR(VLOOKUP(V5800,TRANSPORTE!$A$4:$B$99,2,0),"")</f>
        <v/>
      </c>
      <c r="Y5800" s="127" t="str">
        <f>IFERROR(VLOOKUP(V5800,TRANSPORTE!$A$4:$C$99,3,0),"")</f>
        <v/>
      </c>
      <c r="Z5800" s="127" t="str">
        <f>IFERROR(VLOOKUP(V5800,TRANSPORTE!$A$4:$D$99,4,0),"")</f>
        <v/>
      </c>
      <c r="AA5800" s="127" t="str">
        <f>IFERROR(VLOOKUP(V5800,TRANSPORTE!$A$4:$E$99,5,0),"")</f>
        <v/>
      </c>
      <c r="AB5800" s="127" t="str">
        <f t="shared" si="651"/>
        <v/>
      </c>
      <c r="AC5800" s="127" t="str">
        <f t="shared" si="650"/>
        <v/>
      </c>
      <c r="AE5800" s="132" t="str">
        <f t="shared" si="648"/>
        <v/>
      </c>
      <c r="AH5800" s="127" t="str">
        <f t="shared" si="647"/>
        <v/>
      </c>
    </row>
    <row r="5801" spans="2:34" x14ac:dyDescent="0.3">
      <c r="B5801" s="127" t="str">
        <f t="shared" si="645"/>
        <v/>
      </c>
      <c r="C5801" s="127" t="str">
        <f t="shared" si="646"/>
        <v/>
      </c>
      <c r="E5801" s="159"/>
      <c r="F5801" s="148" t="str">
        <f>IFERROR(VLOOKUP(CONCATENATE(G5801,E5801),LOTES!$A$6:$D$1002,4,0),"")</f>
        <v/>
      </c>
      <c r="H5801" s="136" t="str">
        <f>IFERROR(VLOOKUP(CONCATENATE(G5801,E5801),LOTES!$A$6:$F$1000,6,0),"")</f>
        <v/>
      </c>
      <c r="I5801" s="132" t="str">
        <f t="shared" si="649"/>
        <v/>
      </c>
      <c r="R5801" s="132" t="str">
        <f>IFERROR(VLOOKUP(Q5801,PROVEEDORES!$A$2:$B$100,2,0),"")</f>
        <v/>
      </c>
      <c r="U5801" s="127" t="str">
        <f>IFERROR(VLOOKUP(V5801,TRANSPORTE!$A$4:$B$99,2,0),"")</f>
        <v/>
      </c>
      <c r="Y5801" s="127" t="str">
        <f>IFERROR(VLOOKUP(V5801,TRANSPORTE!$A$4:$C$99,3,0),"")</f>
        <v/>
      </c>
      <c r="Z5801" s="127" t="str">
        <f>IFERROR(VLOOKUP(V5801,TRANSPORTE!$A$4:$D$99,4,0),"")</f>
        <v/>
      </c>
      <c r="AA5801" s="127" t="str">
        <f>IFERROR(VLOOKUP(V5801,TRANSPORTE!$A$4:$E$99,5,0),"")</f>
        <v/>
      </c>
      <c r="AB5801" s="127" t="str">
        <f t="shared" si="651"/>
        <v/>
      </c>
      <c r="AC5801" s="127" t="str">
        <f t="shared" si="650"/>
        <v/>
      </c>
      <c r="AE5801" s="132" t="str">
        <f t="shared" si="648"/>
        <v/>
      </c>
      <c r="AH5801" s="127" t="str">
        <f t="shared" si="647"/>
        <v/>
      </c>
    </row>
    <row r="5802" spans="2:34" x14ac:dyDescent="0.3">
      <c r="B5802" s="127" t="str">
        <f t="shared" si="645"/>
        <v/>
      </c>
      <c r="C5802" s="127" t="str">
        <f t="shared" si="646"/>
        <v/>
      </c>
      <c r="E5802" s="159"/>
      <c r="F5802" s="148" t="str">
        <f>IFERROR(VLOOKUP(CONCATENATE(G5802,E5802),LOTES!$A$6:$D$1002,4,0),"")</f>
        <v/>
      </c>
      <c r="H5802" s="136" t="str">
        <f>IFERROR(VLOOKUP(CONCATENATE(G5802,E5802),LOTES!$A$6:$F$1000,6,0),"")</f>
        <v/>
      </c>
      <c r="I5802" s="132" t="str">
        <f t="shared" si="649"/>
        <v/>
      </c>
      <c r="R5802" s="132" t="str">
        <f>IFERROR(VLOOKUP(Q5802,PROVEEDORES!$A$2:$B$100,2,0),"")</f>
        <v/>
      </c>
      <c r="U5802" s="127" t="str">
        <f>IFERROR(VLOOKUP(V5802,TRANSPORTE!$A$4:$B$99,2,0),"")</f>
        <v/>
      </c>
      <c r="Y5802" s="127" t="str">
        <f>IFERROR(VLOOKUP(V5802,TRANSPORTE!$A$4:$C$99,3,0),"")</f>
        <v/>
      </c>
      <c r="Z5802" s="127" t="str">
        <f>IFERROR(VLOOKUP(V5802,TRANSPORTE!$A$4:$D$99,4,0),"")</f>
        <v/>
      </c>
      <c r="AA5802" s="127" t="str">
        <f>IFERROR(VLOOKUP(V5802,TRANSPORTE!$A$4:$E$99,5,0),"")</f>
        <v/>
      </c>
      <c r="AB5802" s="127" t="str">
        <f t="shared" si="651"/>
        <v/>
      </c>
      <c r="AC5802" s="127" t="str">
        <f t="shared" si="650"/>
        <v/>
      </c>
      <c r="AE5802" s="132" t="str">
        <f t="shared" si="648"/>
        <v/>
      </c>
      <c r="AH5802" s="127" t="str">
        <f t="shared" si="647"/>
        <v/>
      </c>
    </row>
    <row r="5803" spans="2:34" x14ac:dyDescent="0.3">
      <c r="B5803" s="127" t="str">
        <f t="shared" si="645"/>
        <v/>
      </c>
      <c r="C5803" s="127" t="str">
        <f t="shared" si="646"/>
        <v/>
      </c>
      <c r="E5803" s="159"/>
      <c r="F5803" s="148" t="str">
        <f>IFERROR(VLOOKUP(CONCATENATE(G5803,E5803),LOTES!$A$6:$D$1002,4,0),"")</f>
        <v/>
      </c>
      <c r="H5803" s="136" t="str">
        <f>IFERROR(VLOOKUP(CONCATENATE(G5803,E5803),LOTES!$A$6:$F$1000,6,0),"")</f>
        <v/>
      </c>
      <c r="I5803" s="132" t="str">
        <f t="shared" si="649"/>
        <v/>
      </c>
      <c r="R5803" s="132" t="str">
        <f>IFERROR(VLOOKUP(Q5803,PROVEEDORES!$A$2:$B$100,2,0),"")</f>
        <v/>
      </c>
      <c r="U5803" s="127" t="str">
        <f>IFERROR(VLOOKUP(V5803,TRANSPORTE!$A$4:$B$99,2,0),"")</f>
        <v/>
      </c>
      <c r="Y5803" s="127" t="str">
        <f>IFERROR(VLOOKUP(V5803,TRANSPORTE!$A$4:$C$99,3,0),"")</f>
        <v/>
      </c>
      <c r="Z5803" s="127" t="str">
        <f>IFERROR(VLOOKUP(V5803,TRANSPORTE!$A$4:$D$99,4,0),"")</f>
        <v/>
      </c>
      <c r="AA5803" s="127" t="str">
        <f>IFERROR(VLOOKUP(V5803,TRANSPORTE!$A$4:$E$99,5,0),"")</f>
        <v/>
      </c>
      <c r="AB5803" s="127" t="str">
        <f t="shared" si="651"/>
        <v/>
      </c>
      <c r="AC5803" s="127" t="str">
        <f t="shared" si="650"/>
        <v/>
      </c>
      <c r="AE5803" s="132" t="str">
        <f t="shared" si="648"/>
        <v/>
      </c>
      <c r="AH5803" s="127" t="str">
        <f t="shared" si="647"/>
        <v/>
      </c>
    </row>
    <row r="5804" spans="2:34" x14ac:dyDescent="0.3">
      <c r="B5804" s="127" t="str">
        <f t="shared" si="645"/>
        <v/>
      </c>
      <c r="C5804" s="127" t="str">
        <f t="shared" si="646"/>
        <v/>
      </c>
      <c r="E5804" s="159"/>
      <c r="F5804" s="148" t="str">
        <f>IFERROR(VLOOKUP(CONCATENATE(G5804,E5804),LOTES!$A$6:$D$1002,4,0),"")</f>
        <v/>
      </c>
      <c r="H5804" s="136" t="str">
        <f>IFERROR(VLOOKUP(CONCATENATE(G5804,E5804),LOTES!$A$6:$F$1000,6,0),"")</f>
        <v/>
      </c>
      <c r="I5804" s="132" t="str">
        <f t="shared" si="649"/>
        <v/>
      </c>
      <c r="R5804" s="132" t="str">
        <f>IFERROR(VLOOKUP(Q5804,PROVEEDORES!$A$2:$B$100,2,0),"")</f>
        <v/>
      </c>
      <c r="U5804" s="127" t="str">
        <f>IFERROR(VLOOKUP(V5804,TRANSPORTE!$A$4:$B$99,2,0),"")</f>
        <v/>
      </c>
      <c r="Y5804" s="127" t="str">
        <f>IFERROR(VLOOKUP(V5804,TRANSPORTE!$A$4:$C$99,3,0),"")</f>
        <v/>
      </c>
      <c r="Z5804" s="127" t="str">
        <f>IFERROR(VLOOKUP(V5804,TRANSPORTE!$A$4:$D$99,4,0),"")</f>
        <v/>
      </c>
      <c r="AA5804" s="127" t="str">
        <f>IFERROR(VLOOKUP(V5804,TRANSPORTE!$A$4:$E$99,5,0),"")</f>
        <v/>
      </c>
      <c r="AB5804" s="127" t="str">
        <f t="shared" si="651"/>
        <v/>
      </c>
      <c r="AC5804" s="127" t="str">
        <f t="shared" si="650"/>
        <v/>
      </c>
      <c r="AE5804" s="132" t="str">
        <f t="shared" si="648"/>
        <v/>
      </c>
      <c r="AH5804" s="127" t="str">
        <f t="shared" si="647"/>
        <v/>
      </c>
    </row>
    <row r="5805" spans="2:34" x14ac:dyDescent="0.3">
      <c r="B5805" s="127" t="str">
        <f t="shared" si="645"/>
        <v/>
      </c>
      <c r="C5805" s="127" t="str">
        <f t="shared" si="646"/>
        <v/>
      </c>
      <c r="E5805" s="159"/>
      <c r="F5805" s="148" t="str">
        <f>IFERROR(VLOOKUP(CONCATENATE(G5805,E5805),LOTES!$A$6:$D$1002,4,0),"")</f>
        <v/>
      </c>
      <c r="H5805" s="136" t="str">
        <f>IFERROR(VLOOKUP(CONCATENATE(G5805,E5805),LOTES!$A$6:$F$1000,6,0),"")</f>
        <v/>
      </c>
      <c r="I5805" s="132" t="str">
        <f t="shared" si="649"/>
        <v/>
      </c>
      <c r="R5805" s="132" t="str">
        <f>IFERROR(VLOOKUP(Q5805,PROVEEDORES!$A$2:$B$100,2,0),"")</f>
        <v/>
      </c>
      <c r="U5805" s="127" t="str">
        <f>IFERROR(VLOOKUP(V5805,TRANSPORTE!$A$4:$B$99,2,0),"")</f>
        <v/>
      </c>
      <c r="Y5805" s="127" t="str">
        <f>IFERROR(VLOOKUP(V5805,TRANSPORTE!$A$4:$C$99,3,0),"")</f>
        <v/>
      </c>
      <c r="Z5805" s="127" t="str">
        <f>IFERROR(VLOOKUP(V5805,TRANSPORTE!$A$4:$D$99,4,0),"")</f>
        <v/>
      </c>
      <c r="AA5805" s="127" t="str">
        <f>IFERROR(VLOOKUP(V5805,TRANSPORTE!$A$4:$E$99,5,0),"")</f>
        <v/>
      </c>
      <c r="AB5805" s="127" t="str">
        <f t="shared" si="651"/>
        <v/>
      </c>
      <c r="AC5805" s="127" t="str">
        <f t="shared" si="650"/>
        <v/>
      </c>
      <c r="AE5805" s="132" t="str">
        <f t="shared" si="648"/>
        <v/>
      </c>
      <c r="AH5805" s="127" t="str">
        <f t="shared" si="647"/>
        <v/>
      </c>
    </row>
    <row r="5806" spans="2:34" x14ac:dyDescent="0.3">
      <c r="B5806" s="127" t="str">
        <f t="shared" si="645"/>
        <v/>
      </c>
      <c r="C5806" s="127" t="str">
        <f t="shared" si="646"/>
        <v/>
      </c>
      <c r="E5806" s="159"/>
      <c r="F5806" s="148" t="str">
        <f>IFERROR(VLOOKUP(CONCATENATE(G5806,E5806),LOTES!$A$6:$D$1002,4,0),"")</f>
        <v/>
      </c>
      <c r="H5806" s="136" t="str">
        <f>IFERROR(VLOOKUP(CONCATENATE(G5806,E5806),LOTES!$A$6:$F$1000,6,0),"")</f>
        <v/>
      </c>
      <c r="I5806" s="132" t="str">
        <f t="shared" si="649"/>
        <v/>
      </c>
      <c r="R5806" s="132" t="str">
        <f>IFERROR(VLOOKUP(Q5806,PROVEEDORES!$A$2:$B$100,2,0),"")</f>
        <v/>
      </c>
      <c r="U5806" s="127" t="str">
        <f>IFERROR(VLOOKUP(V5806,TRANSPORTE!$A$4:$B$99,2,0),"")</f>
        <v/>
      </c>
      <c r="Y5806" s="127" t="str">
        <f>IFERROR(VLOOKUP(V5806,TRANSPORTE!$A$4:$C$99,3,0),"")</f>
        <v/>
      </c>
      <c r="Z5806" s="127" t="str">
        <f>IFERROR(VLOOKUP(V5806,TRANSPORTE!$A$4:$D$99,4,0),"")</f>
        <v/>
      </c>
      <c r="AA5806" s="127" t="str">
        <f>IFERROR(VLOOKUP(V5806,TRANSPORTE!$A$4:$E$99,5,0),"")</f>
        <v/>
      </c>
      <c r="AB5806" s="127" t="str">
        <f t="shared" si="651"/>
        <v/>
      </c>
      <c r="AC5806" s="127" t="str">
        <f t="shared" si="650"/>
        <v/>
      </c>
      <c r="AE5806" s="132" t="str">
        <f t="shared" si="648"/>
        <v/>
      </c>
      <c r="AH5806" s="127" t="str">
        <f t="shared" si="647"/>
        <v/>
      </c>
    </row>
    <row r="5807" spans="2:34" x14ac:dyDescent="0.3">
      <c r="B5807" s="127" t="str">
        <f t="shared" si="645"/>
        <v/>
      </c>
      <c r="C5807" s="127" t="str">
        <f t="shared" si="646"/>
        <v/>
      </c>
      <c r="E5807" s="159"/>
      <c r="F5807" s="148" t="str">
        <f>IFERROR(VLOOKUP(CONCATENATE(G5807,E5807),LOTES!$A$6:$D$1002,4,0),"")</f>
        <v/>
      </c>
      <c r="H5807" s="136" t="str">
        <f>IFERROR(VLOOKUP(CONCATENATE(G5807,E5807),LOTES!$A$6:$F$1000,6,0),"")</f>
        <v/>
      </c>
      <c r="I5807" s="132" t="str">
        <f t="shared" si="649"/>
        <v/>
      </c>
      <c r="R5807" s="132" t="str">
        <f>IFERROR(VLOOKUP(Q5807,PROVEEDORES!$A$2:$B$100,2,0),"")</f>
        <v/>
      </c>
      <c r="U5807" s="127" t="str">
        <f>IFERROR(VLOOKUP(V5807,TRANSPORTE!$A$4:$B$99,2,0),"")</f>
        <v/>
      </c>
      <c r="Y5807" s="127" t="str">
        <f>IFERROR(VLOOKUP(V5807,TRANSPORTE!$A$4:$C$99,3,0),"")</f>
        <v/>
      </c>
      <c r="Z5807" s="127" t="str">
        <f>IFERROR(VLOOKUP(V5807,TRANSPORTE!$A$4:$D$99,4,0),"")</f>
        <v/>
      </c>
      <c r="AA5807" s="127" t="str">
        <f>IFERROR(VLOOKUP(V5807,TRANSPORTE!$A$4:$E$99,5,0),"")</f>
        <v/>
      </c>
      <c r="AB5807" s="127" t="str">
        <f t="shared" si="651"/>
        <v/>
      </c>
      <c r="AC5807" s="127" t="str">
        <f t="shared" si="650"/>
        <v/>
      </c>
      <c r="AE5807" s="132" t="str">
        <f t="shared" si="648"/>
        <v/>
      </c>
      <c r="AH5807" s="127" t="str">
        <f t="shared" si="647"/>
        <v/>
      </c>
    </row>
    <row r="5808" spans="2:34" x14ac:dyDescent="0.3">
      <c r="B5808" s="127" t="str">
        <f t="shared" si="645"/>
        <v/>
      </c>
      <c r="C5808" s="127" t="str">
        <f t="shared" si="646"/>
        <v/>
      </c>
      <c r="E5808" s="159"/>
      <c r="F5808" s="148" t="str">
        <f>IFERROR(VLOOKUP(CONCATENATE(G5808,E5808),LOTES!$A$6:$D$1002,4,0),"")</f>
        <v/>
      </c>
      <c r="H5808" s="136" t="str">
        <f>IFERROR(VLOOKUP(CONCATENATE(G5808,E5808),LOTES!$A$6:$F$1000,6,0),"")</f>
        <v/>
      </c>
      <c r="I5808" s="132" t="str">
        <f t="shared" si="649"/>
        <v/>
      </c>
      <c r="R5808" s="132" t="str">
        <f>IFERROR(VLOOKUP(Q5808,PROVEEDORES!$A$2:$B$100,2,0),"")</f>
        <v/>
      </c>
      <c r="U5808" s="127" t="str">
        <f>IFERROR(VLOOKUP(V5808,TRANSPORTE!$A$4:$B$99,2,0),"")</f>
        <v/>
      </c>
      <c r="Y5808" s="127" t="str">
        <f>IFERROR(VLOOKUP(V5808,TRANSPORTE!$A$4:$C$99,3,0),"")</f>
        <v/>
      </c>
      <c r="Z5808" s="127" t="str">
        <f>IFERROR(VLOOKUP(V5808,TRANSPORTE!$A$4:$D$99,4,0),"")</f>
        <v/>
      </c>
      <c r="AA5808" s="127" t="str">
        <f>IFERROR(VLOOKUP(V5808,TRANSPORTE!$A$4:$E$99,5,0),"")</f>
        <v/>
      </c>
      <c r="AB5808" s="127" t="str">
        <f t="shared" si="651"/>
        <v/>
      </c>
      <c r="AC5808" s="127" t="str">
        <f t="shared" si="650"/>
        <v/>
      </c>
      <c r="AE5808" s="132" t="str">
        <f t="shared" si="648"/>
        <v/>
      </c>
      <c r="AH5808" s="127" t="str">
        <f t="shared" si="647"/>
        <v/>
      </c>
    </row>
    <row r="5809" spans="2:34" x14ac:dyDescent="0.3">
      <c r="B5809" s="127" t="str">
        <f t="shared" si="645"/>
        <v/>
      </c>
      <c r="C5809" s="127" t="str">
        <f t="shared" si="646"/>
        <v/>
      </c>
      <c r="E5809" s="159"/>
      <c r="F5809" s="148" t="str">
        <f>IFERROR(VLOOKUP(CONCATENATE(G5809,E5809),LOTES!$A$6:$D$1002,4,0),"")</f>
        <v/>
      </c>
      <c r="H5809" s="136" t="str">
        <f>IFERROR(VLOOKUP(CONCATENATE(G5809,E5809),LOTES!$A$6:$F$1000,6,0),"")</f>
        <v/>
      </c>
      <c r="I5809" s="132" t="str">
        <f t="shared" si="649"/>
        <v/>
      </c>
      <c r="R5809" s="132" t="str">
        <f>IFERROR(VLOOKUP(Q5809,PROVEEDORES!$A$2:$B$100,2,0),"")</f>
        <v/>
      </c>
      <c r="U5809" s="127" t="str">
        <f>IFERROR(VLOOKUP(V5809,TRANSPORTE!$A$4:$B$99,2,0),"")</f>
        <v/>
      </c>
      <c r="Y5809" s="127" t="str">
        <f>IFERROR(VLOOKUP(V5809,TRANSPORTE!$A$4:$C$99,3,0),"")</f>
        <v/>
      </c>
      <c r="Z5809" s="127" t="str">
        <f>IFERROR(VLOOKUP(V5809,TRANSPORTE!$A$4:$D$99,4,0),"")</f>
        <v/>
      </c>
      <c r="AA5809" s="127" t="str">
        <f>IFERROR(VLOOKUP(V5809,TRANSPORTE!$A$4:$E$99,5,0),"")</f>
        <v/>
      </c>
      <c r="AB5809" s="127" t="str">
        <f t="shared" si="651"/>
        <v/>
      </c>
      <c r="AC5809" s="127" t="str">
        <f t="shared" si="650"/>
        <v/>
      </c>
      <c r="AE5809" s="132" t="str">
        <f t="shared" si="648"/>
        <v/>
      </c>
      <c r="AH5809" s="127" t="str">
        <f t="shared" si="647"/>
        <v/>
      </c>
    </row>
    <row r="5810" spans="2:34" x14ac:dyDescent="0.3">
      <c r="B5810" s="127" t="str">
        <f t="shared" si="645"/>
        <v/>
      </c>
      <c r="C5810" s="127" t="str">
        <f t="shared" si="646"/>
        <v/>
      </c>
      <c r="E5810" s="159"/>
      <c r="F5810" s="148" t="str">
        <f>IFERROR(VLOOKUP(CONCATENATE(G5810,E5810),LOTES!$A$6:$D$1002,4,0),"")</f>
        <v/>
      </c>
      <c r="H5810" s="136" t="str">
        <f>IFERROR(VLOOKUP(CONCATENATE(G5810,E5810),LOTES!$A$6:$F$1000,6,0),"")</f>
        <v/>
      </c>
      <c r="I5810" s="132" t="str">
        <f t="shared" si="649"/>
        <v/>
      </c>
      <c r="R5810" s="132" t="str">
        <f>IFERROR(VLOOKUP(Q5810,PROVEEDORES!$A$2:$B$100,2,0),"")</f>
        <v/>
      </c>
      <c r="U5810" s="127" t="str">
        <f>IFERROR(VLOOKUP(V5810,TRANSPORTE!$A$4:$B$99,2,0),"")</f>
        <v/>
      </c>
      <c r="Y5810" s="127" t="str">
        <f>IFERROR(VLOOKUP(V5810,TRANSPORTE!$A$4:$C$99,3,0),"")</f>
        <v/>
      </c>
      <c r="Z5810" s="127" t="str">
        <f>IFERROR(VLOOKUP(V5810,TRANSPORTE!$A$4:$D$99,4,0),"")</f>
        <v/>
      </c>
      <c r="AA5810" s="127" t="str">
        <f>IFERROR(VLOOKUP(V5810,TRANSPORTE!$A$4:$E$99,5,0),"")</f>
        <v/>
      </c>
      <c r="AB5810" s="127" t="str">
        <f t="shared" si="651"/>
        <v/>
      </c>
      <c r="AC5810" s="127" t="str">
        <f t="shared" si="650"/>
        <v/>
      </c>
      <c r="AE5810" s="132" t="str">
        <f t="shared" si="648"/>
        <v/>
      </c>
      <c r="AH5810" s="127" t="str">
        <f t="shared" si="647"/>
        <v/>
      </c>
    </row>
    <row r="5811" spans="2:34" x14ac:dyDescent="0.3">
      <c r="B5811" s="127" t="str">
        <f t="shared" si="645"/>
        <v/>
      </c>
      <c r="C5811" s="127" t="str">
        <f t="shared" si="646"/>
        <v/>
      </c>
      <c r="E5811" s="159"/>
      <c r="F5811" s="148" t="str">
        <f>IFERROR(VLOOKUP(CONCATENATE(G5811,E5811),LOTES!$A$6:$D$1002,4,0),"")</f>
        <v/>
      </c>
      <c r="H5811" s="136" t="str">
        <f>IFERROR(VLOOKUP(CONCATENATE(G5811,E5811),LOTES!$A$6:$F$1000,6,0),"")</f>
        <v/>
      </c>
      <c r="I5811" s="132" t="str">
        <f t="shared" si="649"/>
        <v/>
      </c>
      <c r="R5811" s="132" t="str">
        <f>IFERROR(VLOOKUP(Q5811,PROVEEDORES!$A$2:$B$100,2,0),"")</f>
        <v/>
      </c>
      <c r="U5811" s="127" t="str">
        <f>IFERROR(VLOOKUP(V5811,TRANSPORTE!$A$4:$B$99,2,0),"")</f>
        <v/>
      </c>
      <c r="Y5811" s="127" t="str">
        <f>IFERROR(VLOOKUP(V5811,TRANSPORTE!$A$4:$C$99,3,0),"")</f>
        <v/>
      </c>
      <c r="Z5811" s="127" t="str">
        <f>IFERROR(VLOOKUP(V5811,TRANSPORTE!$A$4:$D$99,4,0),"")</f>
        <v/>
      </c>
      <c r="AA5811" s="127" t="str">
        <f>IFERROR(VLOOKUP(V5811,TRANSPORTE!$A$4:$E$99,5,0),"")</f>
        <v/>
      </c>
      <c r="AB5811" s="127" t="str">
        <f t="shared" si="651"/>
        <v/>
      </c>
      <c r="AC5811" s="127" t="str">
        <f t="shared" si="650"/>
        <v/>
      </c>
      <c r="AE5811" s="132" t="str">
        <f t="shared" si="648"/>
        <v/>
      </c>
      <c r="AH5811" s="127" t="str">
        <f t="shared" si="647"/>
        <v/>
      </c>
    </row>
    <row r="5812" spans="2:34" x14ac:dyDescent="0.3">
      <c r="B5812" s="127" t="str">
        <f t="shared" si="645"/>
        <v/>
      </c>
      <c r="C5812" s="127" t="str">
        <f t="shared" si="646"/>
        <v/>
      </c>
      <c r="E5812" s="159"/>
      <c r="F5812" s="148" t="str">
        <f>IFERROR(VLOOKUP(CONCATENATE(G5812,E5812),LOTES!$A$6:$D$1002,4,0),"")</f>
        <v/>
      </c>
      <c r="H5812" s="136" t="str">
        <f>IFERROR(VLOOKUP(CONCATENATE(G5812,E5812),LOTES!$A$6:$F$1000,6,0),"")</f>
        <v/>
      </c>
      <c r="I5812" s="132" t="str">
        <f t="shared" si="649"/>
        <v/>
      </c>
      <c r="R5812" s="132" t="str">
        <f>IFERROR(VLOOKUP(Q5812,PROVEEDORES!$A$2:$B$100,2,0),"")</f>
        <v/>
      </c>
      <c r="U5812" s="127" t="str">
        <f>IFERROR(VLOOKUP(V5812,TRANSPORTE!$A$4:$B$99,2,0),"")</f>
        <v/>
      </c>
      <c r="Y5812" s="127" t="str">
        <f>IFERROR(VLOOKUP(V5812,TRANSPORTE!$A$4:$C$99,3,0),"")</f>
        <v/>
      </c>
      <c r="Z5812" s="127" t="str">
        <f>IFERROR(VLOOKUP(V5812,TRANSPORTE!$A$4:$D$99,4,0),"")</f>
        <v/>
      </c>
      <c r="AA5812" s="127" t="str">
        <f>IFERROR(VLOOKUP(V5812,TRANSPORTE!$A$4:$E$99,5,0),"")</f>
        <v/>
      </c>
      <c r="AB5812" s="127" t="str">
        <f t="shared" si="651"/>
        <v/>
      </c>
      <c r="AC5812" s="127" t="str">
        <f t="shared" si="650"/>
        <v/>
      </c>
      <c r="AE5812" s="132" t="str">
        <f t="shared" si="648"/>
        <v/>
      </c>
      <c r="AH5812" s="127" t="str">
        <f t="shared" si="647"/>
        <v/>
      </c>
    </row>
    <row r="5813" spans="2:34" x14ac:dyDescent="0.3">
      <c r="B5813" s="127" t="str">
        <f t="shared" si="645"/>
        <v/>
      </c>
      <c r="C5813" s="127" t="str">
        <f t="shared" si="646"/>
        <v/>
      </c>
      <c r="E5813" s="159"/>
      <c r="F5813" s="148" t="str">
        <f>IFERROR(VLOOKUP(CONCATENATE(G5813,E5813),LOTES!$A$6:$D$1002,4,0),"")</f>
        <v/>
      </c>
      <c r="H5813" s="136" t="str">
        <f>IFERROR(VLOOKUP(CONCATENATE(G5813,E5813),LOTES!$A$6:$F$1000,6,0),"")</f>
        <v/>
      </c>
      <c r="I5813" s="132" t="str">
        <f t="shared" si="649"/>
        <v/>
      </c>
      <c r="R5813" s="132" t="str">
        <f>IFERROR(VLOOKUP(Q5813,PROVEEDORES!$A$2:$B$100,2,0),"")</f>
        <v/>
      </c>
      <c r="U5813" s="127" t="str">
        <f>IFERROR(VLOOKUP(V5813,TRANSPORTE!$A$4:$B$99,2,0),"")</f>
        <v/>
      </c>
      <c r="Y5813" s="127" t="str">
        <f>IFERROR(VLOOKUP(V5813,TRANSPORTE!$A$4:$C$99,3,0),"")</f>
        <v/>
      </c>
      <c r="Z5813" s="127" t="str">
        <f>IFERROR(VLOOKUP(V5813,TRANSPORTE!$A$4:$D$99,4,0),"")</f>
        <v/>
      </c>
      <c r="AA5813" s="127" t="str">
        <f>IFERROR(VLOOKUP(V5813,TRANSPORTE!$A$4:$E$99,5,0),"")</f>
        <v/>
      </c>
      <c r="AB5813" s="127" t="str">
        <f t="shared" si="651"/>
        <v/>
      </c>
      <c r="AC5813" s="127" t="str">
        <f t="shared" si="650"/>
        <v/>
      </c>
      <c r="AE5813" s="132" t="str">
        <f t="shared" si="648"/>
        <v/>
      </c>
      <c r="AH5813" s="127" t="str">
        <f t="shared" si="647"/>
        <v/>
      </c>
    </row>
    <row r="5814" spans="2:34" x14ac:dyDescent="0.3">
      <c r="B5814" s="127" t="str">
        <f t="shared" si="645"/>
        <v/>
      </c>
      <c r="C5814" s="127" t="str">
        <f t="shared" si="646"/>
        <v/>
      </c>
      <c r="E5814" s="159"/>
      <c r="F5814" s="148" t="str">
        <f>IFERROR(VLOOKUP(CONCATENATE(G5814,E5814),LOTES!$A$6:$D$1002,4,0),"")</f>
        <v/>
      </c>
      <c r="H5814" s="136" t="str">
        <f>IFERROR(VLOOKUP(CONCATENATE(G5814,E5814),LOTES!$A$6:$F$1000,6,0),"")</f>
        <v/>
      </c>
      <c r="I5814" s="132" t="str">
        <f t="shared" si="649"/>
        <v/>
      </c>
      <c r="R5814" s="132" t="str">
        <f>IFERROR(VLOOKUP(Q5814,PROVEEDORES!$A$2:$B$100,2,0),"")</f>
        <v/>
      </c>
      <c r="U5814" s="127" t="str">
        <f>IFERROR(VLOOKUP(V5814,TRANSPORTE!$A$4:$B$99,2,0),"")</f>
        <v/>
      </c>
      <c r="Y5814" s="127" t="str">
        <f>IFERROR(VLOOKUP(V5814,TRANSPORTE!$A$4:$C$99,3,0),"")</f>
        <v/>
      </c>
      <c r="Z5814" s="127" t="str">
        <f>IFERROR(VLOOKUP(V5814,TRANSPORTE!$A$4:$D$99,4,0),"")</f>
        <v/>
      </c>
      <c r="AA5814" s="127" t="str">
        <f>IFERROR(VLOOKUP(V5814,TRANSPORTE!$A$4:$E$99,5,0),"")</f>
        <v/>
      </c>
      <c r="AB5814" s="127" t="str">
        <f t="shared" si="651"/>
        <v/>
      </c>
      <c r="AC5814" s="127" t="str">
        <f t="shared" si="650"/>
        <v/>
      </c>
      <c r="AE5814" s="132" t="str">
        <f t="shared" si="648"/>
        <v/>
      </c>
      <c r="AH5814" s="127" t="str">
        <f t="shared" si="647"/>
        <v/>
      </c>
    </row>
    <row r="5815" spans="2:34" x14ac:dyDescent="0.3">
      <c r="B5815" s="127" t="str">
        <f t="shared" si="645"/>
        <v/>
      </c>
      <c r="C5815" s="127" t="str">
        <f t="shared" si="646"/>
        <v/>
      </c>
      <c r="E5815" s="159"/>
      <c r="F5815" s="148" t="str">
        <f>IFERROR(VLOOKUP(CONCATENATE(G5815,E5815),LOTES!$A$6:$D$1002,4,0),"")</f>
        <v/>
      </c>
      <c r="H5815" s="136" t="str">
        <f>IFERROR(VLOOKUP(CONCATENATE(G5815,E5815),LOTES!$A$6:$F$1000,6,0),"")</f>
        <v/>
      </c>
      <c r="I5815" s="132" t="str">
        <f t="shared" si="649"/>
        <v/>
      </c>
      <c r="R5815" s="132" t="str">
        <f>IFERROR(VLOOKUP(Q5815,PROVEEDORES!$A$2:$B$100,2,0),"")</f>
        <v/>
      </c>
      <c r="U5815" s="127" t="str">
        <f>IFERROR(VLOOKUP(V5815,TRANSPORTE!$A$4:$B$99,2,0),"")</f>
        <v/>
      </c>
      <c r="Y5815" s="127" t="str">
        <f>IFERROR(VLOOKUP(V5815,TRANSPORTE!$A$4:$C$99,3,0),"")</f>
        <v/>
      </c>
      <c r="Z5815" s="127" t="str">
        <f>IFERROR(VLOOKUP(V5815,TRANSPORTE!$A$4:$D$99,4,0),"")</f>
        <v/>
      </c>
      <c r="AA5815" s="127" t="str">
        <f>IFERROR(VLOOKUP(V5815,TRANSPORTE!$A$4:$E$99,5,0),"")</f>
        <v/>
      </c>
      <c r="AB5815" s="127" t="str">
        <f t="shared" si="651"/>
        <v/>
      </c>
      <c r="AC5815" s="127" t="str">
        <f t="shared" si="650"/>
        <v/>
      </c>
      <c r="AE5815" s="132" t="str">
        <f t="shared" si="648"/>
        <v/>
      </c>
      <c r="AH5815" s="127" t="str">
        <f t="shared" si="647"/>
        <v/>
      </c>
    </row>
    <row r="5816" spans="2:34" x14ac:dyDescent="0.3">
      <c r="B5816" s="127" t="str">
        <f t="shared" si="645"/>
        <v/>
      </c>
      <c r="C5816" s="127" t="str">
        <f t="shared" si="646"/>
        <v/>
      </c>
      <c r="E5816" s="159"/>
      <c r="F5816" s="148" t="str">
        <f>IFERROR(VLOOKUP(CONCATENATE(G5816,E5816),LOTES!$A$6:$D$1002,4,0),"")</f>
        <v/>
      </c>
      <c r="H5816" s="136" t="str">
        <f>IFERROR(VLOOKUP(CONCATENATE(G5816,E5816),LOTES!$A$6:$F$1000,6,0),"")</f>
        <v/>
      </c>
      <c r="I5816" s="132" t="str">
        <f t="shared" si="649"/>
        <v/>
      </c>
      <c r="R5816" s="132" t="str">
        <f>IFERROR(VLOOKUP(Q5816,PROVEEDORES!$A$2:$B$100,2,0),"")</f>
        <v/>
      </c>
      <c r="U5816" s="127" t="str">
        <f>IFERROR(VLOOKUP(V5816,TRANSPORTE!$A$4:$B$99,2,0),"")</f>
        <v/>
      </c>
      <c r="Y5816" s="127" t="str">
        <f>IFERROR(VLOOKUP(V5816,TRANSPORTE!$A$4:$C$99,3,0),"")</f>
        <v/>
      </c>
      <c r="Z5816" s="127" t="str">
        <f>IFERROR(VLOOKUP(V5816,TRANSPORTE!$A$4:$D$99,4,0),"")</f>
        <v/>
      </c>
      <c r="AA5816" s="127" t="str">
        <f>IFERROR(VLOOKUP(V5816,TRANSPORTE!$A$4:$E$99,5,0),"")</f>
        <v/>
      </c>
      <c r="AB5816" s="127" t="str">
        <f t="shared" si="651"/>
        <v/>
      </c>
      <c r="AC5816" s="127" t="str">
        <f t="shared" si="650"/>
        <v/>
      </c>
      <c r="AE5816" s="132" t="str">
        <f t="shared" si="648"/>
        <v/>
      </c>
      <c r="AH5816" s="127" t="str">
        <f t="shared" si="647"/>
        <v/>
      </c>
    </row>
    <row r="5817" spans="2:34" x14ac:dyDescent="0.3">
      <c r="B5817" s="127" t="str">
        <f t="shared" si="645"/>
        <v/>
      </c>
      <c r="C5817" s="127" t="str">
        <f t="shared" si="646"/>
        <v/>
      </c>
      <c r="E5817" s="159"/>
      <c r="F5817" s="148" t="str">
        <f>IFERROR(VLOOKUP(CONCATENATE(G5817,E5817),LOTES!$A$6:$D$1002,4,0),"")</f>
        <v/>
      </c>
      <c r="H5817" s="136" t="str">
        <f>IFERROR(VLOOKUP(CONCATENATE(G5817,E5817),LOTES!$A$6:$F$1000,6,0),"")</f>
        <v/>
      </c>
      <c r="I5817" s="132" t="str">
        <f t="shared" si="649"/>
        <v/>
      </c>
      <c r="R5817" s="132" t="str">
        <f>IFERROR(VLOOKUP(Q5817,PROVEEDORES!$A$2:$B$100,2,0),"")</f>
        <v/>
      </c>
      <c r="U5817" s="127" t="str">
        <f>IFERROR(VLOOKUP(V5817,TRANSPORTE!$A$4:$B$99,2,0),"")</f>
        <v/>
      </c>
      <c r="Y5817" s="127" t="str">
        <f>IFERROR(VLOOKUP(V5817,TRANSPORTE!$A$4:$C$99,3,0),"")</f>
        <v/>
      </c>
      <c r="Z5817" s="127" t="str">
        <f>IFERROR(VLOOKUP(V5817,TRANSPORTE!$A$4:$D$99,4,0),"")</f>
        <v/>
      </c>
      <c r="AA5817" s="127" t="str">
        <f>IFERROR(VLOOKUP(V5817,TRANSPORTE!$A$4:$E$99,5,0),"")</f>
        <v/>
      </c>
      <c r="AB5817" s="127" t="str">
        <f t="shared" si="651"/>
        <v/>
      </c>
      <c r="AC5817" s="127" t="str">
        <f t="shared" si="650"/>
        <v/>
      </c>
      <c r="AE5817" s="132" t="str">
        <f t="shared" si="648"/>
        <v/>
      </c>
      <c r="AH5817" s="127" t="str">
        <f t="shared" si="647"/>
        <v/>
      </c>
    </row>
    <row r="5818" spans="2:34" x14ac:dyDescent="0.3">
      <c r="B5818" s="127" t="str">
        <f t="shared" si="645"/>
        <v/>
      </c>
      <c r="C5818" s="127" t="str">
        <f t="shared" si="646"/>
        <v/>
      </c>
      <c r="E5818" s="159"/>
      <c r="F5818" s="148" t="str">
        <f>IFERROR(VLOOKUP(CONCATENATE(G5818,E5818),LOTES!$A$6:$D$1002,4,0),"")</f>
        <v/>
      </c>
      <c r="H5818" s="136" t="str">
        <f>IFERROR(VLOOKUP(CONCATENATE(G5818,E5818),LOTES!$A$6:$F$1000,6,0),"")</f>
        <v/>
      </c>
      <c r="I5818" s="132" t="str">
        <f t="shared" si="649"/>
        <v/>
      </c>
      <c r="R5818" s="132" t="str">
        <f>IFERROR(VLOOKUP(Q5818,PROVEEDORES!$A$2:$B$100,2,0),"")</f>
        <v/>
      </c>
      <c r="U5818" s="127" t="str">
        <f>IFERROR(VLOOKUP(V5818,TRANSPORTE!$A$4:$B$99,2,0),"")</f>
        <v/>
      </c>
      <c r="Y5818" s="127" t="str">
        <f>IFERROR(VLOOKUP(V5818,TRANSPORTE!$A$4:$C$99,3,0),"")</f>
        <v/>
      </c>
      <c r="Z5818" s="127" t="str">
        <f>IFERROR(VLOOKUP(V5818,TRANSPORTE!$A$4:$D$99,4,0),"")</f>
        <v/>
      </c>
      <c r="AA5818" s="127" t="str">
        <f>IFERROR(VLOOKUP(V5818,TRANSPORTE!$A$4:$E$99,5,0),"")</f>
        <v/>
      </c>
      <c r="AB5818" s="127" t="str">
        <f t="shared" si="651"/>
        <v/>
      </c>
      <c r="AC5818" s="127" t="str">
        <f t="shared" si="650"/>
        <v/>
      </c>
      <c r="AE5818" s="132" t="str">
        <f t="shared" si="648"/>
        <v/>
      </c>
      <c r="AH5818" s="127" t="str">
        <f t="shared" si="647"/>
        <v/>
      </c>
    </row>
    <row r="5819" spans="2:34" x14ac:dyDescent="0.3">
      <c r="B5819" s="127" t="str">
        <f t="shared" si="645"/>
        <v/>
      </c>
      <c r="C5819" s="127" t="str">
        <f t="shared" si="646"/>
        <v/>
      </c>
      <c r="E5819" s="159"/>
      <c r="F5819" s="148" t="str">
        <f>IFERROR(VLOOKUP(CONCATENATE(G5819,E5819),LOTES!$A$6:$D$1002,4,0),"")</f>
        <v/>
      </c>
      <c r="H5819" s="136" t="str">
        <f>IFERROR(VLOOKUP(CONCATENATE(G5819,E5819),LOTES!$A$6:$F$1000,6,0),"")</f>
        <v/>
      </c>
      <c r="I5819" s="132" t="str">
        <f t="shared" si="649"/>
        <v/>
      </c>
      <c r="R5819" s="132" t="str">
        <f>IFERROR(VLOOKUP(Q5819,PROVEEDORES!$A$2:$B$100,2,0),"")</f>
        <v/>
      </c>
      <c r="U5819" s="127" t="str">
        <f>IFERROR(VLOOKUP(V5819,TRANSPORTE!$A$4:$B$99,2,0),"")</f>
        <v/>
      </c>
      <c r="Y5819" s="127" t="str">
        <f>IFERROR(VLOOKUP(V5819,TRANSPORTE!$A$4:$C$99,3,0),"")</f>
        <v/>
      </c>
      <c r="Z5819" s="127" t="str">
        <f>IFERROR(VLOOKUP(V5819,TRANSPORTE!$A$4:$D$99,4,0),"")</f>
        <v/>
      </c>
      <c r="AA5819" s="127" t="str">
        <f>IFERROR(VLOOKUP(V5819,TRANSPORTE!$A$4:$E$99,5,0),"")</f>
        <v/>
      </c>
      <c r="AB5819" s="127" t="str">
        <f t="shared" si="651"/>
        <v/>
      </c>
      <c r="AC5819" s="127" t="str">
        <f t="shared" si="650"/>
        <v/>
      </c>
      <c r="AE5819" s="132" t="str">
        <f t="shared" si="648"/>
        <v/>
      </c>
      <c r="AH5819" s="127" t="str">
        <f t="shared" si="647"/>
        <v/>
      </c>
    </row>
    <row r="5820" spans="2:34" x14ac:dyDescent="0.3">
      <c r="B5820" s="127" t="str">
        <f t="shared" si="645"/>
        <v/>
      </c>
      <c r="C5820" s="127" t="str">
        <f t="shared" si="646"/>
        <v/>
      </c>
      <c r="E5820" s="159"/>
      <c r="F5820" s="148" t="str">
        <f>IFERROR(VLOOKUP(CONCATENATE(G5820,E5820),LOTES!$A$6:$D$1002,4,0),"")</f>
        <v/>
      </c>
      <c r="H5820" s="136" t="str">
        <f>IFERROR(VLOOKUP(CONCATENATE(G5820,E5820),LOTES!$A$6:$F$1000,6,0),"")</f>
        <v/>
      </c>
      <c r="I5820" s="132" t="str">
        <f t="shared" si="649"/>
        <v/>
      </c>
      <c r="R5820" s="132" t="str">
        <f>IFERROR(VLOOKUP(Q5820,PROVEEDORES!$A$2:$B$100,2,0),"")</f>
        <v/>
      </c>
      <c r="U5820" s="127" t="str">
        <f>IFERROR(VLOOKUP(V5820,TRANSPORTE!$A$4:$B$99,2,0),"")</f>
        <v/>
      </c>
      <c r="Y5820" s="127" t="str">
        <f>IFERROR(VLOOKUP(V5820,TRANSPORTE!$A$4:$C$99,3,0),"")</f>
        <v/>
      </c>
      <c r="Z5820" s="127" t="str">
        <f>IFERROR(VLOOKUP(V5820,TRANSPORTE!$A$4:$D$99,4,0),"")</f>
        <v/>
      </c>
      <c r="AA5820" s="127" t="str">
        <f>IFERROR(VLOOKUP(V5820,TRANSPORTE!$A$4:$E$99,5,0),"")</f>
        <v/>
      </c>
      <c r="AB5820" s="127" t="str">
        <f t="shared" si="651"/>
        <v/>
      </c>
      <c r="AC5820" s="127" t="str">
        <f t="shared" si="650"/>
        <v/>
      </c>
      <c r="AE5820" s="132" t="str">
        <f t="shared" si="648"/>
        <v/>
      </c>
      <c r="AH5820" s="127" t="str">
        <f t="shared" si="647"/>
        <v/>
      </c>
    </row>
    <row r="5821" spans="2:34" x14ac:dyDescent="0.3">
      <c r="B5821" s="127" t="str">
        <f t="shared" si="645"/>
        <v/>
      </c>
      <c r="C5821" s="127" t="str">
        <f t="shared" si="646"/>
        <v/>
      </c>
      <c r="E5821" s="159"/>
      <c r="F5821" s="148" t="str">
        <f>IFERROR(VLOOKUP(CONCATENATE(G5821,E5821),LOTES!$A$6:$D$1002,4,0),"")</f>
        <v/>
      </c>
      <c r="H5821" s="136" t="str">
        <f>IFERROR(VLOOKUP(CONCATENATE(G5821,E5821),LOTES!$A$6:$F$1000,6,0),"")</f>
        <v/>
      </c>
      <c r="I5821" s="132" t="str">
        <f t="shared" si="649"/>
        <v/>
      </c>
      <c r="R5821" s="132" t="str">
        <f>IFERROR(VLOOKUP(Q5821,PROVEEDORES!$A$2:$B$100,2,0),"")</f>
        <v/>
      </c>
      <c r="U5821" s="127" t="str">
        <f>IFERROR(VLOOKUP(V5821,TRANSPORTE!$A$4:$B$99,2,0),"")</f>
        <v/>
      </c>
      <c r="Y5821" s="127" t="str">
        <f>IFERROR(VLOOKUP(V5821,TRANSPORTE!$A$4:$C$99,3,0),"")</f>
        <v/>
      </c>
      <c r="Z5821" s="127" t="str">
        <f>IFERROR(VLOOKUP(V5821,TRANSPORTE!$A$4:$D$99,4,0),"")</f>
        <v/>
      </c>
      <c r="AA5821" s="127" t="str">
        <f>IFERROR(VLOOKUP(V5821,TRANSPORTE!$A$4:$E$99,5,0),"")</f>
        <v/>
      </c>
      <c r="AB5821" s="127" t="str">
        <f t="shared" si="651"/>
        <v/>
      </c>
      <c r="AC5821" s="127" t="str">
        <f t="shared" si="650"/>
        <v/>
      </c>
      <c r="AE5821" s="132" t="str">
        <f t="shared" si="648"/>
        <v/>
      </c>
      <c r="AH5821" s="127" t="str">
        <f t="shared" si="647"/>
        <v/>
      </c>
    </row>
    <row r="5822" spans="2:34" x14ac:dyDescent="0.3">
      <c r="B5822" s="127" t="str">
        <f t="shared" si="645"/>
        <v/>
      </c>
      <c r="C5822" s="127" t="str">
        <f t="shared" si="646"/>
        <v/>
      </c>
      <c r="E5822" s="159"/>
      <c r="F5822" s="148" t="str">
        <f>IFERROR(VLOOKUP(CONCATENATE(G5822,E5822),LOTES!$A$6:$D$1002,4,0),"")</f>
        <v/>
      </c>
      <c r="H5822" s="136" t="str">
        <f>IFERROR(VLOOKUP(CONCATENATE(G5822,E5822),LOTES!$A$6:$F$1000,6,0),"")</f>
        <v/>
      </c>
      <c r="I5822" s="132" t="str">
        <f t="shared" si="649"/>
        <v/>
      </c>
      <c r="R5822" s="132" t="str">
        <f>IFERROR(VLOOKUP(Q5822,PROVEEDORES!$A$2:$B$100,2,0),"")</f>
        <v/>
      </c>
      <c r="U5822" s="127" t="str">
        <f>IFERROR(VLOOKUP(V5822,TRANSPORTE!$A$4:$B$99,2,0),"")</f>
        <v/>
      </c>
      <c r="Y5822" s="127" t="str">
        <f>IFERROR(VLOOKUP(V5822,TRANSPORTE!$A$4:$C$99,3,0),"")</f>
        <v/>
      </c>
      <c r="Z5822" s="127" t="str">
        <f>IFERROR(VLOOKUP(V5822,TRANSPORTE!$A$4:$D$99,4,0),"")</f>
        <v/>
      </c>
      <c r="AA5822" s="127" t="str">
        <f>IFERROR(VLOOKUP(V5822,TRANSPORTE!$A$4:$E$99,5,0),"")</f>
        <v/>
      </c>
      <c r="AB5822" s="127" t="str">
        <f t="shared" si="651"/>
        <v/>
      </c>
      <c r="AC5822" s="127" t="str">
        <f t="shared" si="650"/>
        <v/>
      </c>
      <c r="AE5822" s="132" t="str">
        <f t="shared" si="648"/>
        <v/>
      </c>
      <c r="AH5822" s="127" t="str">
        <f t="shared" si="647"/>
        <v/>
      </c>
    </row>
    <row r="5823" spans="2:34" x14ac:dyDescent="0.3">
      <c r="B5823" s="127" t="str">
        <f t="shared" ref="B5823:B5886" si="652">CONCATENATE(A5823,AB5823)</f>
        <v/>
      </c>
      <c r="C5823" s="127" t="str">
        <f t="shared" ref="C5823:C5886" si="653">CONCATENATE(N5823,I5823)</f>
        <v/>
      </c>
      <c r="E5823" s="159"/>
      <c r="F5823" s="148" t="str">
        <f>IFERROR(VLOOKUP(CONCATENATE(G5823,E5823),LOTES!$A$6:$D$1002,4,0),"")</f>
        <v/>
      </c>
      <c r="H5823" s="136" t="str">
        <f>IFERROR(VLOOKUP(CONCATENATE(G5823,E5823),LOTES!$A$6:$F$1000,6,0),"")</f>
        <v/>
      </c>
      <c r="I5823" s="132" t="str">
        <f t="shared" si="649"/>
        <v/>
      </c>
      <c r="R5823" s="132" t="str">
        <f>IFERROR(VLOOKUP(Q5823,PROVEEDORES!$A$2:$B$100,2,0),"")</f>
        <v/>
      </c>
      <c r="U5823" s="127" t="str">
        <f>IFERROR(VLOOKUP(V5823,TRANSPORTE!$A$4:$B$99,2,0),"")</f>
        <v/>
      </c>
      <c r="Y5823" s="127" t="str">
        <f>IFERROR(VLOOKUP(V5823,TRANSPORTE!$A$4:$C$99,3,0),"")</f>
        <v/>
      </c>
      <c r="Z5823" s="127" t="str">
        <f>IFERROR(VLOOKUP(V5823,TRANSPORTE!$A$4:$D$99,4,0),"")</f>
        <v/>
      </c>
      <c r="AA5823" s="127" t="str">
        <f>IFERROR(VLOOKUP(V5823,TRANSPORTE!$A$4:$E$99,5,0),"")</f>
        <v/>
      </c>
      <c r="AB5823" s="127" t="str">
        <f t="shared" si="651"/>
        <v/>
      </c>
      <c r="AC5823" s="127" t="str">
        <f t="shared" si="650"/>
        <v/>
      </c>
      <c r="AE5823" s="132" t="str">
        <f t="shared" si="648"/>
        <v/>
      </c>
      <c r="AH5823" s="127" t="str">
        <f t="shared" ref="AH5823:AH5886" si="654">CONCATENATE(N5823,F5823)</f>
        <v/>
      </c>
    </row>
    <row r="5824" spans="2:34" x14ac:dyDescent="0.3">
      <c r="B5824" s="127" t="str">
        <f t="shared" si="652"/>
        <v/>
      </c>
      <c r="C5824" s="127" t="str">
        <f t="shared" si="653"/>
        <v/>
      </c>
      <c r="E5824" s="159"/>
      <c r="F5824" s="148" t="str">
        <f>IFERROR(VLOOKUP(CONCATENATE(G5824,E5824),LOTES!$A$6:$D$1002,4,0),"")</f>
        <v/>
      </c>
      <c r="H5824" s="136" t="str">
        <f>IFERROR(VLOOKUP(CONCATENATE(G5824,E5824),LOTES!$A$6:$F$1000,6,0),"")</f>
        <v/>
      </c>
      <c r="I5824" s="132" t="str">
        <f t="shared" si="649"/>
        <v/>
      </c>
      <c r="R5824" s="132" t="str">
        <f>IFERROR(VLOOKUP(Q5824,PROVEEDORES!$A$2:$B$100,2,0),"")</f>
        <v/>
      </c>
      <c r="U5824" s="127" t="str">
        <f>IFERROR(VLOOKUP(V5824,TRANSPORTE!$A$4:$B$99,2,0),"")</f>
        <v/>
      </c>
      <c r="Y5824" s="127" t="str">
        <f>IFERROR(VLOOKUP(V5824,TRANSPORTE!$A$4:$C$99,3,0),"")</f>
        <v/>
      </c>
      <c r="Z5824" s="127" t="str">
        <f>IFERROR(VLOOKUP(V5824,TRANSPORTE!$A$4:$D$99,4,0),"")</f>
        <v/>
      </c>
      <c r="AA5824" s="127" t="str">
        <f>IFERROR(VLOOKUP(V5824,TRANSPORTE!$A$4:$E$99,5,0),"")</f>
        <v/>
      </c>
      <c r="AB5824" s="127" t="str">
        <f t="shared" si="651"/>
        <v/>
      </c>
      <c r="AC5824" s="127" t="str">
        <f t="shared" si="650"/>
        <v/>
      </c>
      <c r="AE5824" s="132" t="str">
        <f t="shared" si="648"/>
        <v/>
      </c>
      <c r="AH5824" s="127" t="str">
        <f t="shared" si="654"/>
        <v/>
      </c>
    </row>
    <row r="5825" spans="2:34" x14ac:dyDescent="0.3">
      <c r="B5825" s="127" t="str">
        <f t="shared" si="652"/>
        <v/>
      </c>
      <c r="C5825" s="127" t="str">
        <f t="shared" si="653"/>
        <v/>
      </c>
      <c r="E5825" s="159"/>
      <c r="F5825" s="148" t="str">
        <f>IFERROR(VLOOKUP(CONCATENATE(G5825,E5825),LOTES!$A$6:$D$1002,4,0),"")</f>
        <v/>
      </c>
      <c r="H5825" s="136" t="str">
        <f>IFERROR(VLOOKUP(CONCATENATE(G5825,E5825),LOTES!$A$6:$F$1000,6,0),"")</f>
        <v/>
      </c>
      <c r="I5825" s="132" t="str">
        <f t="shared" si="649"/>
        <v/>
      </c>
      <c r="R5825" s="132" t="str">
        <f>IFERROR(VLOOKUP(Q5825,PROVEEDORES!$A$2:$B$100,2,0),"")</f>
        <v/>
      </c>
      <c r="U5825" s="127" t="str">
        <f>IFERROR(VLOOKUP(V5825,TRANSPORTE!$A$4:$B$99,2,0),"")</f>
        <v/>
      </c>
      <c r="Y5825" s="127" t="str">
        <f>IFERROR(VLOOKUP(V5825,TRANSPORTE!$A$4:$C$99,3,0),"")</f>
        <v/>
      </c>
      <c r="Z5825" s="127" t="str">
        <f>IFERROR(VLOOKUP(V5825,TRANSPORTE!$A$4:$D$99,4,0),"")</f>
        <v/>
      </c>
      <c r="AA5825" s="127" t="str">
        <f>IFERROR(VLOOKUP(V5825,TRANSPORTE!$A$4:$E$99,5,0),"")</f>
        <v/>
      </c>
      <c r="AB5825" s="127" t="str">
        <f t="shared" si="651"/>
        <v/>
      </c>
      <c r="AC5825" s="127" t="str">
        <f t="shared" si="650"/>
        <v/>
      </c>
      <c r="AE5825" s="132" t="str">
        <f t="shared" si="648"/>
        <v/>
      </c>
      <c r="AH5825" s="127" t="str">
        <f t="shared" si="654"/>
        <v/>
      </c>
    </row>
    <row r="5826" spans="2:34" x14ac:dyDescent="0.3">
      <c r="B5826" s="127" t="str">
        <f t="shared" si="652"/>
        <v/>
      </c>
      <c r="C5826" s="127" t="str">
        <f t="shared" si="653"/>
        <v/>
      </c>
      <c r="E5826" s="159"/>
      <c r="F5826" s="148" t="str">
        <f>IFERROR(VLOOKUP(CONCATENATE(G5826,E5826),LOTES!$A$6:$D$1002,4,0),"")</f>
        <v/>
      </c>
      <c r="H5826" s="136" t="str">
        <f>IFERROR(VLOOKUP(CONCATENATE(G5826,E5826),LOTES!$A$6:$F$1000,6,0),"")</f>
        <v/>
      </c>
      <c r="I5826" s="132" t="str">
        <f t="shared" si="649"/>
        <v/>
      </c>
      <c r="R5826" s="132" t="str">
        <f>IFERROR(VLOOKUP(Q5826,PROVEEDORES!$A$2:$B$100,2,0),"")</f>
        <v/>
      </c>
      <c r="U5826" s="127" t="str">
        <f>IFERROR(VLOOKUP(V5826,TRANSPORTE!$A$4:$B$99,2,0),"")</f>
        <v/>
      </c>
      <c r="Y5826" s="127" t="str">
        <f>IFERROR(VLOOKUP(V5826,TRANSPORTE!$A$4:$C$99,3,0),"")</f>
        <v/>
      </c>
      <c r="Z5826" s="127" t="str">
        <f>IFERROR(VLOOKUP(V5826,TRANSPORTE!$A$4:$D$99,4,0),"")</f>
        <v/>
      </c>
      <c r="AA5826" s="127" t="str">
        <f>IFERROR(VLOOKUP(V5826,TRANSPORTE!$A$4:$E$99,5,0),"")</f>
        <v/>
      </c>
      <c r="AB5826" s="127" t="str">
        <f t="shared" si="651"/>
        <v/>
      </c>
      <c r="AC5826" s="127" t="str">
        <f t="shared" si="650"/>
        <v/>
      </c>
      <c r="AE5826" s="132" t="str">
        <f t="shared" ref="AE5826:AE5889" si="655">IF(N5826&lt;&gt;"",IF(N5826=N5825,AE5825,AE5825+1),"")</f>
        <v/>
      </c>
      <c r="AH5826" s="127" t="str">
        <f t="shared" si="654"/>
        <v/>
      </c>
    </row>
    <row r="5827" spans="2:34" x14ac:dyDescent="0.3">
      <c r="B5827" s="127" t="str">
        <f t="shared" si="652"/>
        <v/>
      </c>
      <c r="C5827" s="127" t="str">
        <f t="shared" si="653"/>
        <v/>
      </c>
      <c r="E5827" s="159"/>
      <c r="F5827" s="148" t="str">
        <f>IFERROR(VLOOKUP(CONCATENATE(G5827,E5827),LOTES!$A$6:$D$1002,4,0),"")</f>
        <v/>
      </c>
      <c r="H5827" s="136" t="str">
        <f>IFERROR(VLOOKUP(CONCATENATE(G5827,E5827),LOTES!$A$6:$F$1000,6,0),"")</f>
        <v/>
      </c>
      <c r="I5827" s="132" t="str">
        <f t="shared" si="649"/>
        <v/>
      </c>
      <c r="R5827" s="132" t="str">
        <f>IFERROR(VLOOKUP(Q5827,PROVEEDORES!$A$2:$B$100,2,0),"")</f>
        <v/>
      </c>
      <c r="U5827" s="127" t="str">
        <f>IFERROR(VLOOKUP(V5827,TRANSPORTE!$A$4:$B$99,2,0),"")</f>
        <v/>
      </c>
      <c r="Y5827" s="127" t="str">
        <f>IFERROR(VLOOKUP(V5827,TRANSPORTE!$A$4:$C$99,3,0),"")</f>
        <v/>
      </c>
      <c r="Z5827" s="127" t="str">
        <f>IFERROR(VLOOKUP(V5827,TRANSPORTE!$A$4:$D$99,4,0),"")</f>
        <v/>
      </c>
      <c r="AA5827" s="127" t="str">
        <f>IFERROR(VLOOKUP(V5827,TRANSPORTE!$A$4:$E$99,5,0),"")</f>
        <v/>
      </c>
      <c r="AB5827" s="127" t="str">
        <f t="shared" si="651"/>
        <v/>
      </c>
      <c r="AC5827" s="127" t="str">
        <f t="shared" si="650"/>
        <v/>
      </c>
      <c r="AE5827" s="132" t="str">
        <f t="shared" si="655"/>
        <v/>
      </c>
      <c r="AH5827" s="127" t="str">
        <f t="shared" si="654"/>
        <v/>
      </c>
    </row>
    <row r="5828" spans="2:34" x14ac:dyDescent="0.3">
      <c r="B5828" s="127" t="str">
        <f t="shared" si="652"/>
        <v/>
      </c>
      <c r="C5828" s="127" t="str">
        <f t="shared" si="653"/>
        <v/>
      </c>
      <c r="E5828" s="159"/>
      <c r="F5828" s="148" t="str">
        <f>IFERROR(VLOOKUP(CONCATENATE(G5828,E5828),LOTES!$A$6:$D$1002,4,0),"")</f>
        <v/>
      </c>
      <c r="H5828" s="136" t="str">
        <f>IFERROR(VLOOKUP(CONCATENATE(G5828,E5828),LOTES!$A$6:$F$1000,6,0),"")</f>
        <v/>
      </c>
      <c r="I5828" s="132" t="str">
        <f t="shared" si="649"/>
        <v/>
      </c>
      <c r="R5828" s="132" t="str">
        <f>IFERROR(VLOOKUP(Q5828,PROVEEDORES!$A$2:$B$100,2,0),"")</f>
        <v/>
      </c>
      <c r="U5828" s="127" t="str">
        <f>IFERROR(VLOOKUP(V5828,TRANSPORTE!$A$4:$B$99,2,0),"")</f>
        <v/>
      </c>
      <c r="Y5828" s="127" t="str">
        <f>IFERROR(VLOOKUP(V5828,TRANSPORTE!$A$4:$C$99,3,0),"")</f>
        <v/>
      </c>
      <c r="Z5828" s="127" t="str">
        <f>IFERROR(VLOOKUP(V5828,TRANSPORTE!$A$4:$D$99,4,0),"")</f>
        <v/>
      </c>
      <c r="AA5828" s="127" t="str">
        <f>IFERROR(VLOOKUP(V5828,TRANSPORTE!$A$4:$E$99,5,0),"")</f>
        <v/>
      </c>
      <c r="AB5828" s="127" t="str">
        <f t="shared" si="651"/>
        <v/>
      </c>
      <c r="AC5828" s="127" t="str">
        <f t="shared" si="650"/>
        <v/>
      </c>
      <c r="AE5828" s="132" t="str">
        <f t="shared" si="655"/>
        <v/>
      </c>
      <c r="AH5828" s="127" t="str">
        <f t="shared" si="654"/>
        <v/>
      </c>
    </row>
    <row r="5829" spans="2:34" x14ac:dyDescent="0.3">
      <c r="B5829" s="127" t="str">
        <f t="shared" si="652"/>
        <v/>
      </c>
      <c r="C5829" s="127" t="str">
        <f t="shared" si="653"/>
        <v/>
      </c>
      <c r="E5829" s="159"/>
      <c r="F5829" s="148" t="str">
        <f>IFERROR(VLOOKUP(CONCATENATE(G5829,E5829),LOTES!$A$6:$D$1002,4,0),"")</f>
        <v/>
      </c>
      <c r="H5829" s="136" t="str">
        <f>IFERROR(VLOOKUP(CONCATENATE(G5829,E5829),LOTES!$A$6:$F$1000,6,0),"")</f>
        <v/>
      </c>
      <c r="I5829" s="132" t="str">
        <f t="shared" si="649"/>
        <v/>
      </c>
      <c r="R5829" s="132" t="str">
        <f>IFERROR(VLOOKUP(Q5829,PROVEEDORES!$A$2:$B$100,2,0),"")</f>
        <v/>
      </c>
      <c r="U5829" s="127" t="str">
        <f>IFERROR(VLOOKUP(V5829,TRANSPORTE!$A$4:$B$99,2,0),"")</f>
        <v/>
      </c>
      <c r="Y5829" s="127" t="str">
        <f>IFERROR(VLOOKUP(V5829,TRANSPORTE!$A$4:$C$99,3,0),"")</f>
        <v/>
      </c>
      <c r="Z5829" s="127" t="str">
        <f>IFERROR(VLOOKUP(V5829,TRANSPORTE!$A$4:$D$99,4,0),"")</f>
        <v/>
      </c>
      <c r="AA5829" s="127" t="str">
        <f>IFERROR(VLOOKUP(V5829,TRANSPORTE!$A$4:$E$99,5,0),"")</f>
        <v/>
      </c>
      <c r="AB5829" s="127" t="str">
        <f t="shared" si="651"/>
        <v/>
      </c>
      <c r="AC5829" s="127" t="str">
        <f t="shared" si="650"/>
        <v/>
      </c>
      <c r="AE5829" s="132" t="str">
        <f t="shared" si="655"/>
        <v/>
      </c>
      <c r="AH5829" s="127" t="str">
        <f t="shared" si="654"/>
        <v/>
      </c>
    </row>
    <row r="5830" spans="2:34" x14ac:dyDescent="0.3">
      <c r="B5830" s="127" t="str">
        <f t="shared" si="652"/>
        <v/>
      </c>
      <c r="C5830" s="127" t="str">
        <f t="shared" si="653"/>
        <v/>
      </c>
      <c r="E5830" s="159"/>
      <c r="F5830" s="148" t="str">
        <f>IFERROR(VLOOKUP(CONCATENATE(G5830,E5830),LOTES!$A$6:$D$1002,4,0),"")</f>
        <v/>
      </c>
      <c r="H5830" s="136" t="str">
        <f>IFERROR(VLOOKUP(CONCATENATE(G5830,E5830),LOTES!$A$6:$F$1000,6,0),"")</f>
        <v/>
      </c>
      <c r="I5830" s="132" t="str">
        <f t="shared" ref="I5830:I5893" si="656">IF(E5830&lt;&gt;"",IFERROR(IF(N5830&lt;&gt;N5829,1,IF(E5830=E5829,I5829,I5829+1)),""),"")</f>
        <v/>
      </c>
      <c r="R5830" s="132" t="str">
        <f>IFERROR(VLOOKUP(Q5830,PROVEEDORES!$A$2:$B$100,2,0),"")</f>
        <v/>
      </c>
      <c r="U5830" s="127" t="str">
        <f>IFERROR(VLOOKUP(V5830,TRANSPORTE!$A$4:$B$99,2,0),"")</f>
        <v/>
      </c>
      <c r="Y5830" s="127" t="str">
        <f>IFERROR(VLOOKUP(V5830,TRANSPORTE!$A$4:$C$99,3,0),"")</f>
        <v/>
      </c>
      <c r="Z5830" s="127" t="str">
        <f>IFERROR(VLOOKUP(V5830,TRANSPORTE!$A$4:$D$99,4,0),"")</f>
        <v/>
      </c>
      <c r="AA5830" s="127" t="str">
        <f>IFERROR(VLOOKUP(V5830,TRANSPORTE!$A$4:$E$99,5,0),"")</f>
        <v/>
      </c>
      <c r="AB5830" s="127" t="str">
        <f t="shared" si="651"/>
        <v/>
      </c>
      <c r="AC5830" s="127" t="str">
        <f t="shared" ref="AC5830:AC5893" si="657">IF(N5830&lt;&gt;"",1,"")</f>
        <v/>
      </c>
      <c r="AE5830" s="132" t="str">
        <f t="shared" si="655"/>
        <v/>
      </c>
      <c r="AH5830" s="127" t="str">
        <f t="shared" si="654"/>
        <v/>
      </c>
    </row>
    <row r="5831" spans="2:34" x14ac:dyDescent="0.3">
      <c r="B5831" s="127" t="str">
        <f t="shared" si="652"/>
        <v/>
      </c>
      <c r="C5831" s="127" t="str">
        <f t="shared" si="653"/>
        <v/>
      </c>
      <c r="E5831" s="159"/>
      <c r="F5831" s="148" t="str">
        <f>IFERROR(VLOOKUP(CONCATENATE(G5831,E5831),LOTES!$A$6:$D$1002,4,0),"")</f>
        <v/>
      </c>
      <c r="H5831" s="136" t="str">
        <f>IFERROR(VLOOKUP(CONCATENATE(G5831,E5831),LOTES!$A$6:$F$1000,6,0),"")</f>
        <v/>
      </c>
      <c r="I5831" s="132" t="str">
        <f t="shared" si="656"/>
        <v/>
      </c>
      <c r="R5831" s="132" t="str">
        <f>IFERROR(VLOOKUP(Q5831,PROVEEDORES!$A$2:$B$100,2,0),"")</f>
        <v/>
      </c>
      <c r="U5831" s="127" t="str">
        <f>IFERROR(VLOOKUP(V5831,TRANSPORTE!$A$4:$B$99,2,0),"")</f>
        <v/>
      </c>
      <c r="Y5831" s="127" t="str">
        <f>IFERROR(VLOOKUP(V5831,TRANSPORTE!$A$4:$C$99,3,0),"")</f>
        <v/>
      </c>
      <c r="Z5831" s="127" t="str">
        <f>IFERROR(VLOOKUP(V5831,TRANSPORTE!$A$4:$D$99,4,0),"")</f>
        <v/>
      </c>
      <c r="AA5831" s="127" t="str">
        <f>IFERROR(VLOOKUP(V5831,TRANSPORTE!$A$4:$E$99,5,0),"")</f>
        <v/>
      </c>
      <c r="AB5831" s="127" t="str">
        <f t="shared" si="651"/>
        <v/>
      </c>
      <c r="AC5831" s="127" t="str">
        <f t="shared" si="657"/>
        <v/>
      </c>
      <c r="AE5831" s="132" t="str">
        <f t="shared" si="655"/>
        <v/>
      </c>
      <c r="AH5831" s="127" t="str">
        <f t="shared" si="654"/>
        <v/>
      </c>
    </row>
    <row r="5832" spans="2:34" x14ac:dyDescent="0.3">
      <c r="B5832" s="127" t="str">
        <f t="shared" si="652"/>
        <v/>
      </c>
      <c r="C5832" s="127" t="str">
        <f t="shared" si="653"/>
        <v/>
      </c>
      <c r="E5832" s="159"/>
      <c r="F5832" s="148" t="str">
        <f>IFERROR(VLOOKUP(CONCATENATE(G5832,E5832),LOTES!$A$6:$D$1002,4,0),"")</f>
        <v/>
      </c>
      <c r="H5832" s="136" t="str">
        <f>IFERROR(VLOOKUP(CONCATENATE(G5832,E5832),LOTES!$A$6:$F$1000,6,0),"")</f>
        <v/>
      </c>
      <c r="I5832" s="132" t="str">
        <f t="shared" si="656"/>
        <v/>
      </c>
      <c r="R5832" s="132" t="str">
        <f>IFERROR(VLOOKUP(Q5832,PROVEEDORES!$A$2:$B$100,2,0),"")</f>
        <v/>
      </c>
      <c r="U5832" s="127" t="str">
        <f>IFERROR(VLOOKUP(V5832,TRANSPORTE!$A$4:$B$99,2,0),"")</f>
        <v/>
      </c>
      <c r="Y5832" s="127" t="str">
        <f>IFERROR(VLOOKUP(V5832,TRANSPORTE!$A$4:$C$99,3,0),"")</f>
        <v/>
      </c>
      <c r="Z5832" s="127" t="str">
        <f>IFERROR(VLOOKUP(V5832,TRANSPORTE!$A$4:$D$99,4,0),"")</f>
        <v/>
      </c>
      <c r="AA5832" s="127" t="str">
        <f>IFERROR(VLOOKUP(V5832,TRANSPORTE!$A$4:$E$99,5,0),"")</f>
        <v/>
      </c>
      <c r="AB5832" s="127" t="str">
        <f t="shared" si="651"/>
        <v/>
      </c>
      <c r="AC5832" s="127" t="str">
        <f t="shared" si="657"/>
        <v/>
      </c>
      <c r="AE5832" s="132" t="str">
        <f t="shared" si="655"/>
        <v/>
      </c>
      <c r="AH5832" s="127" t="str">
        <f t="shared" si="654"/>
        <v/>
      </c>
    </row>
    <row r="5833" spans="2:34" x14ac:dyDescent="0.3">
      <c r="B5833" s="127" t="str">
        <f t="shared" si="652"/>
        <v/>
      </c>
      <c r="C5833" s="127" t="str">
        <f t="shared" si="653"/>
        <v/>
      </c>
      <c r="E5833" s="159"/>
      <c r="F5833" s="148" t="str">
        <f>IFERROR(VLOOKUP(CONCATENATE(G5833,E5833),LOTES!$A$6:$D$1002,4,0),"")</f>
        <v/>
      </c>
      <c r="H5833" s="136" t="str">
        <f>IFERROR(VLOOKUP(CONCATENATE(G5833,E5833),LOTES!$A$6:$F$1000,6,0),"")</f>
        <v/>
      </c>
      <c r="I5833" s="132" t="str">
        <f t="shared" si="656"/>
        <v/>
      </c>
      <c r="R5833" s="132" t="str">
        <f>IFERROR(VLOOKUP(Q5833,PROVEEDORES!$A$2:$B$100,2,0),"")</f>
        <v/>
      </c>
      <c r="U5833" s="127" t="str">
        <f>IFERROR(VLOOKUP(V5833,TRANSPORTE!$A$4:$B$99,2,0),"")</f>
        <v/>
      </c>
      <c r="Y5833" s="127" t="str">
        <f>IFERROR(VLOOKUP(V5833,TRANSPORTE!$A$4:$C$99,3,0),"")</f>
        <v/>
      </c>
      <c r="Z5833" s="127" t="str">
        <f>IFERROR(VLOOKUP(V5833,TRANSPORTE!$A$4:$D$99,4,0),"")</f>
        <v/>
      </c>
      <c r="AA5833" s="127" t="str">
        <f>IFERROR(VLOOKUP(V5833,TRANSPORTE!$A$4:$E$99,5,0),"")</f>
        <v/>
      </c>
      <c r="AB5833" s="127" t="str">
        <f t="shared" si="651"/>
        <v/>
      </c>
      <c r="AC5833" s="127" t="str">
        <f t="shared" si="657"/>
        <v/>
      </c>
      <c r="AE5833" s="132" t="str">
        <f t="shared" si="655"/>
        <v/>
      </c>
      <c r="AH5833" s="127" t="str">
        <f t="shared" si="654"/>
        <v/>
      </c>
    </row>
    <row r="5834" spans="2:34" x14ac:dyDescent="0.3">
      <c r="B5834" s="127" t="str">
        <f t="shared" si="652"/>
        <v/>
      </c>
      <c r="C5834" s="127" t="str">
        <f t="shared" si="653"/>
        <v/>
      </c>
      <c r="E5834" s="159"/>
      <c r="F5834" s="148" t="str">
        <f>IFERROR(VLOOKUP(CONCATENATE(G5834,E5834),LOTES!$A$6:$D$1002,4,0),"")</f>
        <v/>
      </c>
      <c r="H5834" s="136" t="str">
        <f>IFERROR(VLOOKUP(CONCATENATE(G5834,E5834),LOTES!$A$6:$F$1000,6,0),"")</f>
        <v/>
      </c>
      <c r="I5834" s="132" t="str">
        <f t="shared" si="656"/>
        <v/>
      </c>
      <c r="R5834" s="132" t="str">
        <f>IFERROR(VLOOKUP(Q5834,PROVEEDORES!$A$2:$B$100,2,0),"")</f>
        <v/>
      </c>
      <c r="U5834" s="127" t="str">
        <f>IFERROR(VLOOKUP(V5834,TRANSPORTE!$A$4:$B$99,2,0),"")</f>
        <v/>
      </c>
      <c r="Y5834" s="127" t="str">
        <f>IFERROR(VLOOKUP(V5834,TRANSPORTE!$A$4:$C$99,3,0),"")</f>
        <v/>
      </c>
      <c r="Z5834" s="127" t="str">
        <f>IFERROR(VLOOKUP(V5834,TRANSPORTE!$A$4:$D$99,4,0),"")</f>
        <v/>
      </c>
      <c r="AA5834" s="127" t="str">
        <f>IFERROR(VLOOKUP(V5834,TRANSPORTE!$A$4:$E$99,5,0),"")</f>
        <v/>
      </c>
      <c r="AB5834" s="127" t="str">
        <f t="shared" si="651"/>
        <v/>
      </c>
      <c r="AC5834" s="127" t="str">
        <f t="shared" si="657"/>
        <v/>
      </c>
      <c r="AE5834" s="132" t="str">
        <f t="shared" si="655"/>
        <v/>
      </c>
      <c r="AH5834" s="127" t="str">
        <f t="shared" si="654"/>
        <v/>
      </c>
    </row>
    <row r="5835" spans="2:34" x14ac:dyDescent="0.3">
      <c r="B5835" s="127" t="str">
        <f t="shared" si="652"/>
        <v/>
      </c>
      <c r="C5835" s="127" t="str">
        <f t="shared" si="653"/>
        <v/>
      </c>
      <c r="E5835" s="159"/>
      <c r="F5835" s="148" t="str">
        <f>IFERROR(VLOOKUP(CONCATENATE(G5835,E5835),LOTES!$A$6:$D$1002,4,0),"")</f>
        <v/>
      </c>
      <c r="H5835" s="136" t="str">
        <f>IFERROR(VLOOKUP(CONCATENATE(G5835,E5835),LOTES!$A$6:$F$1000,6,0),"")</f>
        <v/>
      </c>
      <c r="I5835" s="132" t="str">
        <f t="shared" si="656"/>
        <v/>
      </c>
      <c r="R5835" s="132" t="str">
        <f>IFERROR(VLOOKUP(Q5835,PROVEEDORES!$A$2:$B$100,2,0),"")</f>
        <v/>
      </c>
      <c r="U5835" s="127" t="str">
        <f>IFERROR(VLOOKUP(V5835,TRANSPORTE!$A$4:$B$99,2,0),"")</f>
        <v/>
      </c>
      <c r="Y5835" s="127" t="str">
        <f>IFERROR(VLOOKUP(V5835,TRANSPORTE!$A$4:$C$99,3,0),"")</f>
        <v/>
      </c>
      <c r="Z5835" s="127" t="str">
        <f>IFERROR(VLOOKUP(V5835,TRANSPORTE!$A$4:$D$99,4,0),"")</f>
        <v/>
      </c>
      <c r="AA5835" s="127" t="str">
        <f>IFERROR(VLOOKUP(V5835,TRANSPORTE!$A$4:$E$99,5,0),"")</f>
        <v/>
      </c>
      <c r="AB5835" s="127" t="str">
        <f t="shared" ref="AB5835:AB5898" si="658">IF(N5835&lt;&gt;"",IF(A5835&lt;&gt;A5834,1,IF(N5835=N5834,AB5834,AB5834+1)),"")</f>
        <v/>
      </c>
      <c r="AC5835" s="127" t="str">
        <f t="shared" si="657"/>
        <v/>
      </c>
      <c r="AE5835" s="132" t="str">
        <f t="shared" si="655"/>
        <v/>
      </c>
      <c r="AH5835" s="127" t="str">
        <f t="shared" si="654"/>
        <v/>
      </c>
    </row>
    <row r="5836" spans="2:34" x14ac:dyDescent="0.3">
      <c r="B5836" s="127" t="str">
        <f t="shared" si="652"/>
        <v/>
      </c>
      <c r="C5836" s="127" t="str">
        <f t="shared" si="653"/>
        <v/>
      </c>
      <c r="E5836" s="159"/>
      <c r="F5836" s="148" t="str">
        <f>IFERROR(VLOOKUP(CONCATENATE(G5836,E5836),LOTES!$A$6:$D$1002,4,0),"")</f>
        <v/>
      </c>
      <c r="H5836" s="136" t="str">
        <f>IFERROR(VLOOKUP(CONCATENATE(G5836,E5836),LOTES!$A$6:$F$1000,6,0),"")</f>
        <v/>
      </c>
      <c r="I5836" s="132" t="str">
        <f t="shared" si="656"/>
        <v/>
      </c>
      <c r="R5836" s="132" t="str">
        <f>IFERROR(VLOOKUP(Q5836,PROVEEDORES!$A$2:$B$100,2,0),"")</f>
        <v/>
      </c>
      <c r="U5836" s="127" t="str">
        <f>IFERROR(VLOOKUP(V5836,TRANSPORTE!$A$4:$B$99,2,0),"")</f>
        <v/>
      </c>
      <c r="Y5836" s="127" t="str">
        <f>IFERROR(VLOOKUP(V5836,TRANSPORTE!$A$4:$C$99,3,0),"")</f>
        <v/>
      </c>
      <c r="Z5836" s="127" t="str">
        <f>IFERROR(VLOOKUP(V5836,TRANSPORTE!$A$4:$D$99,4,0),"")</f>
        <v/>
      </c>
      <c r="AA5836" s="127" t="str">
        <f>IFERROR(VLOOKUP(V5836,TRANSPORTE!$A$4:$E$99,5,0),"")</f>
        <v/>
      </c>
      <c r="AB5836" s="127" t="str">
        <f t="shared" si="658"/>
        <v/>
      </c>
      <c r="AC5836" s="127" t="str">
        <f t="shared" si="657"/>
        <v/>
      </c>
      <c r="AE5836" s="132" t="str">
        <f t="shared" si="655"/>
        <v/>
      </c>
      <c r="AH5836" s="127" t="str">
        <f t="shared" si="654"/>
        <v/>
      </c>
    </row>
    <row r="5837" spans="2:34" x14ac:dyDescent="0.3">
      <c r="B5837" s="127" t="str">
        <f t="shared" si="652"/>
        <v/>
      </c>
      <c r="C5837" s="127" t="str">
        <f t="shared" si="653"/>
        <v/>
      </c>
      <c r="E5837" s="159"/>
      <c r="F5837" s="148" t="str">
        <f>IFERROR(VLOOKUP(CONCATENATE(G5837,E5837),LOTES!$A$6:$D$1002,4,0),"")</f>
        <v/>
      </c>
      <c r="H5837" s="136" t="str">
        <f>IFERROR(VLOOKUP(CONCATENATE(G5837,E5837),LOTES!$A$6:$F$1000,6,0),"")</f>
        <v/>
      </c>
      <c r="I5837" s="132" t="str">
        <f t="shared" si="656"/>
        <v/>
      </c>
      <c r="R5837" s="132" t="str">
        <f>IFERROR(VLOOKUP(Q5837,PROVEEDORES!$A$2:$B$100,2,0),"")</f>
        <v/>
      </c>
      <c r="U5837" s="127" t="str">
        <f>IFERROR(VLOOKUP(V5837,TRANSPORTE!$A$4:$B$99,2,0),"")</f>
        <v/>
      </c>
      <c r="Y5837" s="127" t="str">
        <f>IFERROR(VLOOKUP(V5837,TRANSPORTE!$A$4:$C$99,3,0),"")</f>
        <v/>
      </c>
      <c r="Z5837" s="127" t="str">
        <f>IFERROR(VLOOKUP(V5837,TRANSPORTE!$A$4:$D$99,4,0),"")</f>
        <v/>
      </c>
      <c r="AA5837" s="127" t="str">
        <f>IFERROR(VLOOKUP(V5837,TRANSPORTE!$A$4:$E$99,5,0),"")</f>
        <v/>
      </c>
      <c r="AB5837" s="127" t="str">
        <f t="shared" si="658"/>
        <v/>
      </c>
      <c r="AC5837" s="127" t="str">
        <f t="shared" si="657"/>
        <v/>
      </c>
      <c r="AE5837" s="132" t="str">
        <f t="shared" si="655"/>
        <v/>
      </c>
      <c r="AH5837" s="127" t="str">
        <f t="shared" si="654"/>
        <v/>
      </c>
    </row>
    <row r="5838" spans="2:34" x14ac:dyDescent="0.3">
      <c r="B5838" s="127" t="str">
        <f t="shared" si="652"/>
        <v/>
      </c>
      <c r="C5838" s="127" t="str">
        <f t="shared" si="653"/>
        <v/>
      </c>
      <c r="E5838" s="159"/>
      <c r="F5838" s="148" t="str">
        <f>IFERROR(VLOOKUP(CONCATENATE(G5838,E5838),LOTES!$A$6:$D$1002,4,0),"")</f>
        <v/>
      </c>
      <c r="H5838" s="136" t="str">
        <f>IFERROR(VLOOKUP(CONCATENATE(G5838,E5838),LOTES!$A$6:$F$1000,6,0),"")</f>
        <v/>
      </c>
      <c r="I5838" s="132" t="str">
        <f t="shared" si="656"/>
        <v/>
      </c>
      <c r="R5838" s="132" t="str">
        <f>IFERROR(VLOOKUP(Q5838,PROVEEDORES!$A$2:$B$100,2,0),"")</f>
        <v/>
      </c>
      <c r="U5838" s="127" t="str">
        <f>IFERROR(VLOOKUP(V5838,TRANSPORTE!$A$4:$B$99,2,0),"")</f>
        <v/>
      </c>
      <c r="Y5838" s="127" t="str">
        <f>IFERROR(VLOOKUP(V5838,TRANSPORTE!$A$4:$C$99,3,0),"")</f>
        <v/>
      </c>
      <c r="Z5838" s="127" t="str">
        <f>IFERROR(VLOOKUP(V5838,TRANSPORTE!$A$4:$D$99,4,0),"")</f>
        <v/>
      </c>
      <c r="AA5838" s="127" t="str">
        <f>IFERROR(VLOOKUP(V5838,TRANSPORTE!$A$4:$E$99,5,0),"")</f>
        <v/>
      </c>
      <c r="AB5838" s="127" t="str">
        <f t="shared" si="658"/>
        <v/>
      </c>
      <c r="AC5838" s="127" t="str">
        <f t="shared" si="657"/>
        <v/>
      </c>
      <c r="AE5838" s="132" t="str">
        <f t="shared" si="655"/>
        <v/>
      </c>
      <c r="AH5838" s="127" t="str">
        <f t="shared" si="654"/>
        <v/>
      </c>
    </row>
    <row r="5839" spans="2:34" x14ac:dyDescent="0.3">
      <c r="B5839" s="127" t="str">
        <f t="shared" si="652"/>
        <v/>
      </c>
      <c r="C5839" s="127" t="str">
        <f t="shared" si="653"/>
        <v/>
      </c>
      <c r="E5839" s="159"/>
      <c r="F5839" s="148" t="str">
        <f>IFERROR(VLOOKUP(CONCATENATE(G5839,E5839),LOTES!$A$6:$D$1002,4,0),"")</f>
        <v/>
      </c>
      <c r="H5839" s="136" t="str">
        <f>IFERROR(VLOOKUP(CONCATENATE(G5839,E5839),LOTES!$A$6:$F$1000,6,0),"")</f>
        <v/>
      </c>
      <c r="I5839" s="132" t="str">
        <f t="shared" si="656"/>
        <v/>
      </c>
      <c r="R5839" s="132" t="str">
        <f>IFERROR(VLOOKUP(Q5839,PROVEEDORES!$A$2:$B$100,2,0),"")</f>
        <v/>
      </c>
      <c r="U5839" s="127" t="str">
        <f>IFERROR(VLOOKUP(V5839,TRANSPORTE!$A$4:$B$99,2,0),"")</f>
        <v/>
      </c>
      <c r="Y5839" s="127" t="str">
        <f>IFERROR(VLOOKUP(V5839,TRANSPORTE!$A$4:$C$99,3,0),"")</f>
        <v/>
      </c>
      <c r="Z5839" s="127" t="str">
        <f>IFERROR(VLOOKUP(V5839,TRANSPORTE!$A$4:$D$99,4,0),"")</f>
        <v/>
      </c>
      <c r="AA5839" s="127" t="str">
        <f>IFERROR(VLOOKUP(V5839,TRANSPORTE!$A$4:$E$99,5,0),"")</f>
        <v/>
      </c>
      <c r="AB5839" s="127" t="str">
        <f t="shared" si="658"/>
        <v/>
      </c>
      <c r="AC5839" s="127" t="str">
        <f t="shared" si="657"/>
        <v/>
      </c>
      <c r="AE5839" s="132" t="str">
        <f t="shared" si="655"/>
        <v/>
      </c>
      <c r="AH5839" s="127" t="str">
        <f t="shared" si="654"/>
        <v/>
      </c>
    </row>
    <row r="5840" spans="2:34" x14ac:dyDescent="0.3">
      <c r="B5840" s="127" t="str">
        <f t="shared" si="652"/>
        <v/>
      </c>
      <c r="C5840" s="127" t="str">
        <f t="shared" si="653"/>
        <v/>
      </c>
      <c r="E5840" s="159"/>
      <c r="F5840" s="148" t="str">
        <f>IFERROR(VLOOKUP(CONCATENATE(G5840,E5840),LOTES!$A$6:$D$1002,4,0),"")</f>
        <v/>
      </c>
      <c r="H5840" s="136" t="str">
        <f>IFERROR(VLOOKUP(CONCATENATE(G5840,E5840),LOTES!$A$6:$F$1000,6,0),"")</f>
        <v/>
      </c>
      <c r="I5840" s="132" t="str">
        <f t="shared" si="656"/>
        <v/>
      </c>
      <c r="R5840" s="132" t="str">
        <f>IFERROR(VLOOKUP(Q5840,PROVEEDORES!$A$2:$B$100,2,0),"")</f>
        <v/>
      </c>
      <c r="U5840" s="127" t="str">
        <f>IFERROR(VLOOKUP(V5840,TRANSPORTE!$A$4:$B$99,2,0),"")</f>
        <v/>
      </c>
      <c r="Y5840" s="127" t="str">
        <f>IFERROR(VLOOKUP(V5840,TRANSPORTE!$A$4:$C$99,3,0),"")</f>
        <v/>
      </c>
      <c r="Z5840" s="127" t="str">
        <f>IFERROR(VLOOKUP(V5840,TRANSPORTE!$A$4:$D$99,4,0),"")</f>
        <v/>
      </c>
      <c r="AA5840" s="127" t="str">
        <f>IFERROR(VLOOKUP(V5840,TRANSPORTE!$A$4:$E$99,5,0),"")</f>
        <v/>
      </c>
      <c r="AB5840" s="127" t="str">
        <f t="shared" si="658"/>
        <v/>
      </c>
      <c r="AC5840" s="127" t="str">
        <f t="shared" si="657"/>
        <v/>
      </c>
      <c r="AE5840" s="132" t="str">
        <f t="shared" si="655"/>
        <v/>
      </c>
      <c r="AH5840" s="127" t="str">
        <f t="shared" si="654"/>
        <v/>
      </c>
    </row>
    <row r="5841" spans="2:34" x14ac:dyDescent="0.3">
      <c r="B5841" s="127" t="str">
        <f t="shared" si="652"/>
        <v/>
      </c>
      <c r="C5841" s="127" t="str">
        <f t="shared" si="653"/>
        <v/>
      </c>
      <c r="E5841" s="159"/>
      <c r="F5841" s="148" t="str">
        <f>IFERROR(VLOOKUP(CONCATENATE(G5841,E5841),LOTES!$A$6:$D$1002,4,0),"")</f>
        <v/>
      </c>
      <c r="H5841" s="136" t="str">
        <f>IFERROR(VLOOKUP(CONCATENATE(G5841,E5841),LOTES!$A$6:$F$1000,6,0),"")</f>
        <v/>
      </c>
      <c r="I5841" s="132" t="str">
        <f t="shared" si="656"/>
        <v/>
      </c>
      <c r="R5841" s="132" t="str">
        <f>IFERROR(VLOOKUP(Q5841,PROVEEDORES!$A$2:$B$100,2,0),"")</f>
        <v/>
      </c>
      <c r="U5841" s="127" t="str">
        <f>IFERROR(VLOOKUP(V5841,TRANSPORTE!$A$4:$B$99,2,0),"")</f>
        <v/>
      </c>
      <c r="Y5841" s="127" t="str">
        <f>IFERROR(VLOOKUP(V5841,TRANSPORTE!$A$4:$C$99,3,0),"")</f>
        <v/>
      </c>
      <c r="Z5841" s="127" t="str">
        <f>IFERROR(VLOOKUP(V5841,TRANSPORTE!$A$4:$D$99,4,0),"")</f>
        <v/>
      </c>
      <c r="AA5841" s="127" t="str">
        <f>IFERROR(VLOOKUP(V5841,TRANSPORTE!$A$4:$E$99,5,0),"")</f>
        <v/>
      </c>
      <c r="AB5841" s="127" t="str">
        <f t="shared" si="658"/>
        <v/>
      </c>
      <c r="AC5841" s="127" t="str">
        <f t="shared" si="657"/>
        <v/>
      </c>
      <c r="AE5841" s="132" t="str">
        <f t="shared" si="655"/>
        <v/>
      </c>
      <c r="AH5841" s="127" t="str">
        <f t="shared" si="654"/>
        <v/>
      </c>
    </row>
    <row r="5842" spans="2:34" x14ac:dyDescent="0.3">
      <c r="B5842" s="127" t="str">
        <f t="shared" si="652"/>
        <v/>
      </c>
      <c r="C5842" s="127" t="str">
        <f t="shared" si="653"/>
        <v/>
      </c>
      <c r="E5842" s="159"/>
      <c r="F5842" s="148" t="str">
        <f>IFERROR(VLOOKUP(CONCATENATE(G5842,E5842),LOTES!$A$6:$D$1002,4,0),"")</f>
        <v/>
      </c>
      <c r="H5842" s="136" t="str">
        <f>IFERROR(VLOOKUP(CONCATENATE(G5842,E5842),LOTES!$A$6:$F$1000,6,0),"")</f>
        <v/>
      </c>
      <c r="I5842" s="132" t="str">
        <f t="shared" si="656"/>
        <v/>
      </c>
      <c r="R5842" s="132" t="str">
        <f>IFERROR(VLOOKUP(Q5842,PROVEEDORES!$A$2:$B$100,2,0),"")</f>
        <v/>
      </c>
      <c r="U5842" s="127" t="str">
        <f>IFERROR(VLOOKUP(V5842,TRANSPORTE!$A$4:$B$99,2,0),"")</f>
        <v/>
      </c>
      <c r="Y5842" s="127" t="str">
        <f>IFERROR(VLOOKUP(V5842,TRANSPORTE!$A$4:$C$99,3,0),"")</f>
        <v/>
      </c>
      <c r="Z5842" s="127" t="str">
        <f>IFERROR(VLOOKUP(V5842,TRANSPORTE!$A$4:$D$99,4,0),"")</f>
        <v/>
      </c>
      <c r="AA5842" s="127" t="str">
        <f>IFERROR(VLOOKUP(V5842,TRANSPORTE!$A$4:$E$99,5,0),"")</f>
        <v/>
      </c>
      <c r="AB5842" s="127" t="str">
        <f t="shared" si="658"/>
        <v/>
      </c>
      <c r="AC5842" s="127" t="str">
        <f t="shared" si="657"/>
        <v/>
      </c>
      <c r="AE5842" s="132" t="str">
        <f t="shared" si="655"/>
        <v/>
      </c>
      <c r="AH5842" s="127" t="str">
        <f t="shared" si="654"/>
        <v/>
      </c>
    </row>
    <row r="5843" spans="2:34" x14ac:dyDescent="0.3">
      <c r="B5843" s="127" t="str">
        <f t="shared" si="652"/>
        <v/>
      </c>
      <c r="C5843" s="127" t="str">
        <f t="shared" si="653"/>
        <v/>
      </c>
      <c r="E5843" s="159"/>
      <c r="F5843" s="148" t="str">
        <f>IFERROR(VLOOKUP(CONCATENATE(G5843,E5843),LOTES!$A$6:$D$1002,4,0),"")</f>
        <v/>
      </c>
      <c r="H5843" s="136" t="str">
        <f>IFERROR(VLOOKUP(CONCATENATE(G5843,E5843),LOTES!$A$6:$F$1000,6,0),"")</f>
        <v/>
      </c>
      <c r="I5843" s="132" t="str">
        <f t="shared" si="656"/>
        <v/>
      </c>
      <c r="R5843" s="132" t="str">
        <f>IFERROR(VLOOKUP(Q5843,PROVEEDORES!$A$2:$B$100,2,0),"")</f>
        <v/>
      </c>
      <c r="U5843" s="127" t="str">
        <f>IFERROR(VLOOKUP(V5843,TRANSPORTE!$A$4:$B$99,2,0),"")</f>
        <v/>
      </c>
      <c r="Y5843" s="127" t="str">
        <f>IFERROR(VLOOKUP(V5843,TRANSPORTE!$A$4:$C$99,3,0),"")</f>
        <v/>
      </c>
      <c r="Z5843" s="127" t="str">
        <f>IFERROR(VLOOKUP(V5843,TRANSPORTE!$A$4:$D$99,4,0),"")</f>
        <v/>
      </c>
      <c r="AA5843" s="127" t="str">
        <f>IFERROR(VLOOKUP(V5843,TRANSPORTE!$A$4:$E$99,5,0),"")</f>
        <v/>
      </c>
      <c r="AB5843" s="127" t="str">
        <f t="shared" si="658"/>
        <v/>
      </c>
      <c r="AC5843" s="127" t="str">
        <f t="shared" si="657"/>
        <v/>
      </c>
      <c r="AE5843" s="132" t="str">
        <f t="shared" si="655"/>
        <v/>
      </c>
      <c r="AH5843" s="127" t="str">
        <f t="shared" si="654"/>
        <v/>
      </c>
    </row>
    <row r="5844" spans="2:34" x14ac:dyDescent="0.3">
      <c r="B5844" s="127" t="str">
        <f t="shared" si="652"/>
        <v/>
      </c>
      <c r="C5844" s="127" t="str">
        <f t="shared" si="653"/>
        <v/>
      </c>
      <c r="E5844" s="159"/>
      <c r="F5844" s="148" t="str">
        <f>IFERROR(VLOOKUP(CONCATENATE(G5844,E5844),LOTES!$A$6:$D$1002,4,0),"")</f>
        <v/>
      </c>
      <c r="H5844" s="136" t="str">
        <f>IFERROR(VLOOKUP(CONCATENATE(G5844,E5844),LOTES!$A$6:$F$1000,6,0),"")</f>
        <v/>
      </c>
      <c r="I5844" s="132" t="str">
        <f t="shared" si="656"/>
        <v/>
      </c>
      <c r="R5844" s="132" t="str">
        <f>IFERROR(VLOOKUP(Q5844,PROVEEDORES!$A$2:$B$100,2,0),"")</f>
        <v/>
      </c>
      <c r="U5844" s="127" t="str">
        <f>IFERROR(VLOOKUP(V5844,TRANSPORTE!$A$4:$B$99,2,0),"")</f>
        <v/>
      </c>
      <c r="Y5844" s="127" t="str">
        <f>IFERROR(VLOOKUP(V5844,TRANSPORTE!$A$4:$C$99,3,0),"")</f>
        <v/>
      </c>
      <c r="Z5844" s="127" t="str">
        <f>IFERROR(VLOOKUP(V5844,TRANSPORTE!$A$4:$D$99,4,0),"")</f>
        <v/>
      </c>
      <c r="AA5844" s="127" t="str">
        <f>IFERROR(VLOOKUP(V5844,TRANSPORTE!$A$4:$E$99,5,0),"")</f>
        <v/>
      </c>
      <c r="AB5844" s="127" t="str">
        <f t="shared" si="658"/>
        <v/>
      </c>
      <c r="AC5844" s="127" t="str">
        <f t="shared" si="657"/>
        <v/>
      </c>
      <c r="AE5844" s="132" t="str">
        <f t="shared" si="655"/>
        <v/>
      </c>
      <c r="AH5844" s="127" t="str">
        <f t="shared" si="654"/>
        <v/>
      </c>
    </row>
    <row r="5845" spans="2:34" x14ac:dyDescent="0.3">
      <c r="B5845" s="127" t="str">
        <f t="shared" si="652"/>
        <v/>
      </c>
      <c r="C5845" s="127" t="str">
        <f t="shared" si="653"/>
        <v/>
      </c>
      <c r="E5845" s="159"/>
      <c r="F5845" s="148" t="str">
        <f>IFERROR(VLOOKUP(CONCATENATE(G5845,E5845),LOTES!$A$6:$D$1002,4,0),"")</f>
        <v/>
      </c>
      <c r="H5845" s="136" t="str">
        <f>IFERROR(VLOOKUP(CONCATENATE(G5845,E5845),LOTES!$A$6:$F$1000,6,0),"")</f>
        <v/>
      </c>
      <c r="I5845" s="132" t="str">
        <f t="shared" si="656"/>
        <v/>
      </c>
      <c r="R5845" s="132" t="str">
        <f>IFERROR(VLOOKUP(Q5845,PROVEEDORES!$A$2:$B$100,2,0),"")</f>
        <v/>
      </c>
      <c r="U5845" s="127" t="str">
        <f>IFERROR(VLOOKUP(V5845,TRANSPORTE!$A$4:$B$99,2,0),"")</f>
        <v/>
      </c>
      <c r="Y5845" s="127" t="str">
        <f>IFERROR(VLOOKUP(V5845,TRANSPORTE!$A$4:$C$99,3,0),"")</f>
        <v/>
      </c>
      <c r="Z5845" s="127" t="str">
        <f>IFERROR(VLOOKUP(V5845,TRANSPORTE!$A$4:$D$99,4,0),"")</f>
        <v/>
      </c>
      <c r="AA5845" s="127" t="str">
        <f>IFERROR(VLOOKUP(V5845,TRANSPORTE!$A$4:$E$99,5,0),"")</f>
        <v/>
      </c>
      <c r="AB5845" s="127" t="str">
        <f t="shared" si="658"/>
        <v/>
      </c>
      <c r="AC5845" s="127" t="str">
        <f t="shared" si="657"/>
        <v/>
      </c>
      <c r="AE5845" s="132" t="str">
        <f t="shared" si="655"/>
        <v/>
      </c>
      <c r="AH5845" s="127" t="str">
        <f t="shared" si="654"/>
        <v/>
      </c>
    </row>
    <row r="5846" spans="2:34" x14ac:dyDescent="0.3">
      <c r="B5846" s="127" t="str">
        <f t="shared" si="652"/>
        <v/>
      </c>
      <c r="C5846" s="127" t="str">
        <f t="shared" si="653"/>
        <v/>
      </c>
      <c r="E5846" s="159"/>
      <c r="F5846" s="148" t="str">
        <f>IFERROR(VLOOKUP(CONCATENATE(G5846,E5846),LOTES!$A$6:$D$1002,4,0),"")</f>
        <v/>
      </c>
      <c r="H5846" s="136" t="str">
        <f>IFERROR(VLOOKUP(CONCATENATE(G5846,E5846),LOTES!$A$6:$F$1000,6,0),"")</f>
        <v/>
      </c>
      <c r="I5846" s="132" t="str">
        <f t="shared" si="656"/>
        <v/>
      </c>
      <c r="R5846" s="132" t="str">
        <f>IFERROR(VLOOKUP(Q5846,PROVEEDORES!$A$2:$B$100,2,0),"")</f>
        <v/>
      </c>
      <c r="U5846" s="127" t="str">
        <f>IFERROR(VLOOKUP(V5846,TRANSPORTE!$A$4:$B$99,2,0),"")</f>
        <v/>
      </c>
      <c r="Y5846" s="127" t="str">
        <f>IFERROR(VLOOKUP(V5846,TRANSPORTE!$A$4:$C$99,3,0),"")</f>
        <v/>
      </c>
      <c r="Z5846" s="127" t="str">
        <f>IFERROR(VLOOKUP(V5846,TRANSPORTE!$A$4:$D$99,4,0),"")</f>
        <v/>
      </c>
      <c r="AA5846" s="127" t="str">
        <f>IFERROR(VLOOKUP(V5846,TRANSPORTE!$A$4:$E$99,5,0),"")</f>
        <v/>
      </c>
      <c r="AB5846" s="127" t="str">
        <f t="shared" si="658"/>
        <v/>
      </c>
      <c r="AC5846" s="127" t="str">
        <f t="shared" si="657"/>
        <v/>
      </c>
      <c r="AE5846" s="132" t="str">
        <f t="shared" si="655"/>
        <v/>
      </c>
      <c r="AH5846" s="127" t="str">
        <f t="shared" si="654"/>
        <v/>
      </c>
    </row>
    <row r="5847" spans="2:34" x14ac:dyDescent="0.3">
      <c r="B5847" s="127" t="str">
        <f t="shared" si="652"/>
        <v/>
      </c>
      <c r="C5847" s="127" t="str">
        <f t="shared" si="653"/>
        <v/>
      </c>
      <c r="E5847" s="159"/>
      <c r="F5847" s="148" t="str">
        <f>IFERROR(VLOOKUP(CONCATENATE(G5847,E5847),LOTES!$A$6:$D$1002,4,0),"")</f>
        <v/>
      </c>
      <c r="H5847" s="136" t="str">
        <f>IFERROR(VLOOKUP(CONCATENATE(G5847,E5847),LOTES!$A$6:$F$1000,6,0),"")</f>
        <v/>
      </c>
      <c r="I5847" s="132" t="str">
        <f t="shared" si="656"/>
        <v/>
      </c>
      <c r="R5847" s="132" t="str">
        <f>IFERROR(VLOOKUP(Q5847,PROVEEDORES!$A$2:$B$100,2,0),"")</f>
        <v/>
      </c>
      <c r="U5847" s="127" t="str">
        <f>IFERROR(VLOOKUP(V5847,TRANSPORTE!$A$4:$B$99,2,0),"")</f>
        <v/>
      </c>
      <c r="Y5847" s="127" t="str">
        <f>IFERROR(VLOOKUP(V5847,TRANSPORTE!$A$4:$C$99,3,0),"")</f>
        <v/>
      </c>
      <c r="Z5847" s="127" t="str">
        <f>IFERROR(VLOOKUP(V5847,TRANSPORTE!$A$4:$D$99,4,0),"")</f>
        <v/>
      </c>
      <c r="AA5847" s="127" t="str">
        <f>IFERROR(VLOOKUP(V5847,TRANSPORTE!$A$4:$E$99,5,0),"")</f>
        <v/>
      </c>
      <c r="AB5847" s="127" t="str">
        <f t="shared" si="658"/>
        <v/>
      </c>
      <c r="AC5847" s="127" t="str">
        <f t="shared" si="657"/>
        <v/>
      </c>
      <c r="AE5847" s="132" t="str">
        <f t="shared" si="655"/>
        <v/>
      </c>
      <c r="AH5847" s="127" t="str">
        <f t="shared" si="654"/>
        <v/>
      </c>
    </row>
    <row r="5848" spans="2:34" x14ac:dyDescent="0.3">
      <c r="B5848" s="127" t="str">
        <f t="shared" si="652"/>
        <v/>
      </c>
      <c r="C5848" s="127" t="str">
        <f t="shared" si="653"/>
        <v/>
      </c>
      <c r="E5848" s="159"/>
      <c r="F5848" s="148" t="str">
        <f>IFERROR(VLOOKUP(CONCATENATE(G5848,E5848),LOTES!$A$6:$D$1002,4,0),"")</f>
        <v/>
      </c>
      <c r="H5848" s="136" t="str">
        <f>IFERROR(VLOOKUP(CONCATENATE(G5848,E5848),LOTES!$A$6:$F$1000,6,0),"")</f>
        <v/>
      </c>
      <c r="I5848" s="132" t="str">
        <f t="shared" si="656"/>
        <v/>
      </c>
      <c r="R5848" s="132" t="str">
        <f>IFERROR(VLOOKUP(Q5848,PROVEEDORES!$A$2:$B$100,2,0),"")</f>
        <v/>
      </c>
      <c r="U5848" s="127" t="str">
        <f>IFERROR(VLOOKUP(V5848,TRANSPORTE!$A$4:$B$99,2,0),"")</f>
        <v/>
      </c>
      <c r="Y5848" s="127" t="str">
        <f>IFERROR(VLOOKUP(V5848,TRANSPORTE!$A$4:$C$99,3,0),"")</f>
        <v/>
      </c>
      <c r="Z5848" s="127" t="str">
        <f>IFERROR(VLOOKUP(V5848,TRANSPORTE!$A$4:$D$99,4,0),"")</f>
        <v/>
      </c>
      <c r="AA5848" s="127" t="str">
        <f>IFERROR(VLOOKUP(V5848,TRANSPORTE!$A$4:$E$99,5,0),"")</f>
        <v/>
      </c>
      <c r="AB5848" s="127" t="str">
        <f t="shared" si="658"/>
        <v/>
      </c>
      <c r="AC5848" s="127" t="str">
        <f t="shared" si="657"/>
        <v/>
      </c>
      <c r="AE5848" s="132" t="str">
        <f t="shared" si="655"/>
        <v/>
      </c>
      <c r="AH5848" s="127" t="str">
        <f t="shared" si="654"/>
        <v/>
      </c>
    </row>
    <row r="5849" spans="2:34" x14ac:dyDescent="0.3">
      <c r="B5849" s="127" t="str">
        <f t="shared" si="652"/>
        <v/>
      </c>
      <c r="C5849" s="127" t="str">
        <f t="shared" si="653"/>
        <v/>
      </c>
      <c r="E5849" s="159"/>
      <c r="F5849" s="148" t="str">
        <f>IFERROR(VLOOKUP(CONCATENATE(G5849,E5849),LOTES!$A$6:$D$1002,4,0),"")</f>
        <v/>
      </c>
      <c r="H5849" s="136" t="str">
        <f>IFERROR(VLOOKUP(CONCATENATE(G5849,E5849),LOTES!$A$6:$F$1000,6,0),"")</f>
        <v/>
      </c>
      <c r="I5849" s="132" t="str">
        <f t="shared" si="656"/>
        <v/>
      </c>
      <c r="R5849" s="132" t="str">
        <f>IFERROR(VLOOKUP(Q5849,PROVEEDORES!$A$2:$B$100,2,0),"")</f>
        <v/>
      </c>
      <c r="U5849" s="127" t="str">
        <f>IFERROR(VLOOKUP(V5849,TRANSPORTE!$A$4:$B$99,2,0),"")</f>
        <v/>
      </c>
      <c r="Y5849" s="127" t="str">
        <f>IFERROR(VLOOKUP(V5849,TRANSPORTE!$A$4:$C$99,3,0),"")</f>
        <v/>
      </c>
      <c r="Z5849" s="127" t="str">
        <f>IFERROR(VLOOKUP(V5849,TRANSPORTE!$A$4:$D$99,4,0),"")</f>
        <v/>
      </c>
      <c r="AA5849" s="127" t="str">
        <f>IFERROR(VLOOKUP(V5849,TRANSPORTE!$A$4:$E$99,5,0),"")</f>
        <v/>
      </c>
      <c r="AB5849" s="127" t="str">
        <f t="shared" si="658"/>
        <v/>
      </c>
      <c r="AC5849" s="127" t="str">
        <f t="shared" si="657"/>
        <v/>
      </c>
      <c r="AE5849" s="132" t="str">
        <f t="shared" si="655"/>
        <v/>
      </c>
      <c r="AH5849" s="127" t="str">
        <f t="shared" si="654"/>
        <v/>
      </c>
    </row>
    <row r="5850" spans="2:34" x14ac:dyDescent="0.3">
      <c r="B5850" s="127" t="str">
        <f t="shared" si="652"/>
        <v/>
      </c>
      <c r="C5850" s="127" t="str">
        <f t="shared" si="653"/>
        <v/>
      </c>
      <c r="E5850" s="159"/>
      <c r="F5850" s="148" t="str">
        <f>IFERROR(VLOOKUP(CONCATENATE(G5850,E5850),LOTES!$A$6:$D$1002,4,0),"")</f>
        <v/>
      </c>
      <c r="H5850" s="136" t="str">
        <f>IFERROR(VLOOKUP(CONCATENATE(G5850,E5850),LOTES!$A$6:$F$1000,6,0),"")</f>
        <v/>
      </c>
      <c r="I5850" s="132" t="str">
        <f t="shared" si="656"/>
        <v/>
      </c>
      <c r="R5850" s="132" t="str">
        <f>IFERROR(VLOOKUP(Q5850,PROVEEDORES!$A$2:$B$100,2,0),"")</f>
        <v/>
      </c>
      <c r="U5850" s="127" t="str">
        <f>IFERROR(VLOOKUP(V5850,TRANSPORTE!$A$4:$B$99,2,0),"")</f>
        <v/>
      </c>
      <c r="Y5850" s="127" t="str">
        <f>IFERROR(VLOOKUP(V5850,TRANSPORTE!$A$4:$C$99,3,0),"")</f>
        <v/>
      </c>
      <c r="Z5850" s="127" t="str">
        <f>IFERROR(VLOOKUP(V5850,TRANSPORTE!$A$4:$D$99,4,0),"")</f>
        <v/>
      </c>
      <c r="AA5850" s="127" t="str">
        <f>IFERROR(VLOOKUP(V5850,TRANSPORTE!$A$4:$E$99,5,0),"")</f>
        <v/>
      </c>
      <c r="AB5850" s="127" t="str">
        <f t="shared" si="658"/>
        <v/>
      </c>
      <c r="AC5850" s="127" t="str">
        <f t="shared" si="657"/>
        <v/>
      </c>
      <c r="AE5850" s="132" t="str">
        <f t="shared" si="655"/>
        <v/>
      </c>
      <c r="AH5850" s="127" t="str">
        <f t="shared" si="654"/>
        <v/>
      </c>
    </row>
    <row r="5851" spans="2:34" x14ac:dyDescent="0.3">
      <c r="B5851" s="127" t="str">
        <f t="shared" si="652"/>
        <v/>
      </c>
      <c r="C5851" s="127" t="str">
        <f t="shared" si="653"/>
        <v/>
      </c>
      <c r="E5851" s="159"/>
      <c r="F5851" s="148" t="str">
        <f>IFERROR(VLOOKUP(CONCATENATE(G5851,E5851),LOTES!$A$6:$D$1002,4,0),"")</f>
        <v/>
      </c>
      <c r="H5851" s="136" t="str">
        <f>IFERROR(VLOOKUP(CONCATENATE(G5851,E5851),LOTES!$A$6:$F$1000,6,0),"")</f>
        <v/>
      </c>
      <c r="I5851" s="132" t="str">
        <f t="shared" si="656"/>
        <v/>
      </c>
      <c r="R5851" s="132" t="str">
        <f>IFERROR(VLOOKUP(Q5851,PROVEEDORES!$A$2:$B$100,2,0),"")</f>
        <v/>
      </c>
      <c r="U5851" s="127" t="str">
        <f>IFERROR(VLOOKUP(V5851,TRANSPORTE!$A$4:$B$99,2,0),"")</f>
        <v/>
      </c>
      <c r="Y5851" s="127" t="str">
        <f>IFERROR(VLOOKUP(V5851,TRANSPORTE!$A$4:$C$99,3,0),"")</f>
        <v/>
      </c>
      <c r="Z5851" s="127" t="str">
        <f>IFERROR(VLOOKUP(V5851,TRANSPORTE!$A$4:$D$99,4,0),"")</f>
        <v/>
      </c>
      <c r="AA5851" s="127" t="str">
        <f>IFERROR(VLOOKUP(V5851,TRANSPORTE!$A$4:$E$99,5,0),"")</f>
        <v/>
      </c>
      <c r="AB5851" s="127" t="str">
        <f t="shared" si="658"/>
        <v/>
      </c>
      <c r="AC5851" s="127" t="str">
        <f t="shared" si="657"/>
        <v/>
      </c>
      <c r="AE5851" s="132" t="str">
        <f t="shared" si="655"/>
        <v/>
      </c>
      <c r="AH5851" s="127" t="str">
        <f t="shared" si="654"/>
        <v/>
      </c>
    </row>
    <row r="5852" spans="2:34" x14ac:dyDescent="0.3">
      <c r="B5852" s="127" t="str">
        <f t="shared" si="652"/>
        <v/>
      </c>
      <c r="C5852" s="127" t="str">
        <f t="shared" si="653"/>
        <v/>
      </c>
      <c r="E5852" s="159"/>
      <c r="F5852" s="148" t="str">
        <f>IFERROR(VLOOKUP(CONCATENATE(G5852,E5852),LOTES!$A$6:$D$1002,4,0),"")</f>
        <v/>
      </c>
      <c r="H5852" s="136" t="str">
        <f>IFERROR(VLOOKUP(CONCATENATE(G5852,E5852),LOTES!$A$6:$F$1000,6,0),"")</f>
        <v/>
      </c>
      <c r="I5852" s="132" t="str">
        <f t="shared" si="656"/>
        <v/>
      </c>
      <c r="R5852" s="132" t="str">
        <f>IFERROR(VLOOKUP(Q5852,PROVEEDORES!$A$2:$B$100,2,0),"")</f>
        <v/>
      </c>
      <c r="U5852" s="127" t="str">
        <f>IFERROR(VLOOKUP(V5852,TRANSPORTE!$A$4:$B$99,2,0),"")</f>
        <v/>
      </c>
      <c r="Y5852" s="127" t="str">
        <f>IFERROR(VLOOKUP(V5852,TRANSPORTE!$A$4:$C$99,3,0),"")</f>
        <v/>
      </c>
      <c r="Z5852" s="127" t="str">
        <f>IFERROR(VLOOKUP(V5852,TRANSPORTE!$A$4:$D$99,4,0),"")</f>
        <v/>
      </c>
      <c r="AA5852" s="127" t="str">
        <f>IFERROR(VLOOKUP(V5852,TRANSPORTE!$A$4:$E$99,5,0),"")</f>
        <v/>
      </c>
      <c r="AB5852" s="127" t="str">
        <f t="shared" si="658"/>
        <v/>
      </c>
      <c r="AC5852" s="127" t="str">
        <f t="shared" si="657"/>
        <v/>
      </c>
      <c r="AE5852" s="132" t="str">
        <f t="shared" si="655"/>
        <v/>
      </c>
      <c r="AH5852" s="127" t="str">
        <f t="shared" si="654"/>
        <v/>
      </c>
    </row>
    <row r="5853" spans="2:34" x14ac:dyDescent="0.3">
      <c r="B5853" s="127" t="str">
        <f t="shared" si="652"/>
        <v/>
      </c>
      <c r="C5853" s="127" t="str">
        <f t="shared" si="653"/>
        <v/>
      </c>
      <c r="E5853" s="159"/>
      <c r="F5853" s="148" t="str">
        <f>IFERROR(VLOOKUP(CONCATENATE(G5853,E5853),LOTES!$A$6:$D$1002,4,0),"")</f>
        <v/>
      </c>
      <c r="H5853" s="136" t="str">
        <f>IFERROR(VLOOKUP(CONCATENATE(G5853,E5853),LOTES!$A$6:$F$1000,6,0),"")</f>
        <v/>
      </c>
      <c r="I5853" s="132" t="str">
        <f t="shared" si="656"/>
        <v/>
      </c>
      <c r="R5853" s="132" t="str">
        <f>IFERROR(VLOOKUP(Q5853,PROVEEDORES!$A$2:$B$100,2,0),"")</f>
        <v/>
      </c>
      <c r="U5853" s="127" t="str">
        <f>IFERROR(VLOOKUP(V5853,TRANSPORTE!$A$4:$B$99,2,0),"")</f>
        <v/>
      </c>
      <c r="Y5853" s="127" t="str">
        <f>IFERROR(VLOOKUP(V5853,TRANSPORTE!$A$4:$C$99,3,0),"")</f>
        <v/>
      </c>
      <c r="Z5853" s="127" t="str">
        <f>IFERROR(VLOOKUP(V5853,TRANSPORTE!$A$4:$D$99,4,0),"")</f>
        <v/>
      </c>
      <c r="AA5853" s="127" t="str">
        <f>IFERROR(VLOOKUP(V5853,TRANSPORTE!$A$4:$E$99,5,0),"")</f>
        <v/>
      </c>
      <c r="AB5853" s="127" t="str">
        <f t="shared" si="658"/>
        <v/>
      </c>
      <c r="AC5853" s="127" t="str">
        <f t="shared" si="657"/>
        <v/>
      </c>
      <c r="AE5853" s="132" t="str">
        <f t="shared" si="655"/>
        <v/>
      </c>
      <c r="AH5853" s="127" t="str">
        <f t="shared" si="654"/>
        <v/>
      </c>
    </row>
    <row r="5854" spans="2:34" x14ac:dyDescent="0.3">
      <c r="B5854" s="127" t="str">
        <f t="shared" si="652"/>
        <v/>
      </c>
      <c r="C5854" s="127" t="str">
        <f t="shared" si="653"/>
        <v/>
      </c>
      <c r="E5854" s="159"/>
      <c r="F5854" s="148" t="str">
        <f>IFERROR(VLOOKUP(CONCATENATE(G5854,E5854),LOTES!$A$6:$D$1002,4,0),"")</f>
        <v/>
      </c>
      <c r="H5854" s="136" t="str">
        <f>IFERROR(VLOOKUP(CONCATENATE(G5854,E5854),LOTES!$A$6:$F$1000,6,0),"")</f>
        <v/>
      </c>
      <c r="I5854" s="132" t="str">
        <f t="shared" si="656"/>
        <v/>
      </c>
      <c r="R5854" s="132" t="str">
        <f>IFERROR(VLOOKUP(Q5854,PROVEEDORES!$A$2:$B$100,2,0),"")</f>
        <v/>
      </c>
      <c r="U5854" s="127" t="str">
        <f>IFERROR(VLOOKUP(V5854,TRANSPORTE!$A$4:$B$99,2,0),"")</f>
        <v/>
      </c>
      <c r="Y5854" s="127" t="str">
        <f>IFERROR(VLOOKUP(V5854,TRANSPORTE!$A$4:$C$99,3,0),"")</f>
        <v/>
      </c>
      <c r="Z5854" s="127" t="str">
        <f>IFERROR(VLOOKUP(V5854,TRANSPORTE!$A$4:$D$99,4,0),"")</f>
        <v/>
      </c>
      <c r="AA5854" s="127" t="str">
        <f>IFERROR(VLOOKUP(V5854,TRANSPORTE!$A$4:$E$99,5,0),"")</f>
        <v/>
      </c>
      <c r="AB5854" s="127" t="str">
        <f t="shared" si="658"/>
        <v/>
      </c>
      <c r="AC5854" s="127" t="str">
        <f t="shared" si="657"/>
        <v/>
      </c>
      <c r="AE5854" s="132" t="str">
        <f t="shared" si="655"/>
        <v/>
      </c>
      <c r="AH5854" s="127" t="str">
        <f t="shared" si="654"/>
        <v/>
      </c>
    </row>
    <row r="5855" spans="2:34" x14ac:dyDescent="0.3">
      <c r="B5855" s="127" t="str">
        <f t="shared" si="652"/>
        <v/>
      </c>
      <c r="C5855" s="127" t="str">
        <f t="shared" si="653"/>
        <v/>
      </c>
      <c r="E5855" s="159"/>
      <c r="F5855" s="148" t="str">
        <f>IFERROR(VLOOKUP(CONCATENATE(G5855,E5855),LOTES!$A$6:$D$1002,4,0),"")</f>
        <v/>
      </c>
      <c r="H5855" s="136" t="str">
        <f>IFERROR(VLOOKUP(CONCATENATE(G5855,E5855),LOTES!$A$6:$F$1000,6,0),"")</f>
        <v/>
      </c>
      <c r="I5855" s="132" t="str">
        <f t="shared" si="656"/>
        <v/>
      </c>
      <c r="R5855" s="132" t="str">
        <f>IFERROR(VLOOKUP(Q5855,PROVEEDORES!$A$2:$B$100,2,0),"")</f>
        <v/>
      </c>
      <c r="U5855" s="127" t="str">
        <f>IFERROR(VLOOKUP(V5855,TRANSPORTE!$A$4:$B$99,2,0),"")</f>
        <v/>
      </c>
      <c r="Y5855" s="127" t="str">
        <f>IFERROR(VLOOKUP(V5855,TRANSPORTE!$A$4:$C$99,3,0),"")</f>
        <v/>
      </c>
      <c r="Z5855" s="127" t="str">
        <f>IFERROR(VLOOKUP(V5855,TRANSPORTE!$A$4:$D$99,4,0),"")</f>
        <v/>
      </c>
      <c r="AA5855" s="127" t="str">
        <f>IFERROR(VLOOKUP(V5855,TRANSPORTE!$A$4:$E$99,5,0),"")</f>
        <v/>
      </c>
      <c r="AB5855" s="127" t="str">
        <f t="shared" si="658"/>
        <v/>
      </c>
      <c r="AC5855" s="127" t="str">
        <f t="shared" si="657"/>
        <v/>
      </c>
      <c r="AE5855" s="132" t="str">
        <f t="shared" si="655"/>
        <v/>
      </c>
      <c r="AH5855" s="127" t="str">
        <f t="shared" si="654"/>
        <v/>
      </c>
    </row>
    <row r="5856" spans="2:34" x14ac:dyDescent="0.3">
      <c r="B5856" s="127" t="str">
        <f t="shared" si="652"/>
        <v/>
      </c>
      <c r="C5856" s="127" t="str">
        <f t="shared" si="653"/>
        <v/>
      </c>
      <c r="E5856" s="159"/>
      <c r="F5856" s="148" t="str">
        <f>IFERROR(VLOOKUP(CONCATENATE(G5856,E5856),LOTES!$A$6:$D$1002,4,0),"")</f>
        <v/>
      </c>
      <c r="H5856" s="136" t="str">
        <f>IFERROR(VLOOKUP(CONCATENATE(G5856,E5856),LOTES!$A$6:$F$1000,6,0),"")</f>
        <v/>
      </c>
      <c r="I5856" s="132" t="str">
        <f t="shared" si="656"/>
        <v/>
      </c>
      <c r="R5856" s="132" t="str">
        <f>IFERROR(VLOOKUP(Q5856,PROVEEDORES!$A$2:$B$100,2,0),"")</f>
        <v/>
      </c>
      <c r="U5856" s="127" t="str">
        <f>IFERROR(VLOOKUP(V5856,TRANSPORTE!$A$4:$B$99,2,0),"")</f>
        <v/>
      </c>
      <c r="Y5856" s="127" t="str">
        <f>IFERROR(VLOOKUP(V5856,TRANSPORTE!$A$4:$C$99,3,0),"")</f>
        <v/>
      </c>
      <c r="Z5856" s="127" t="str">
        <f>IFERROR(VLOOKUP(V5856,TRANSPORTE!$A$4:$D$99,4,0),"")</f>
        <v/>
      </c>
      <c r="AA5856" s="127" t="str">
        <f>IFERROR(VLOOKUP(V5856,TRANSPORTE!$A$4:$E$99,5,0),"")</f>
        <v/>
      </c>
      <c r="AB5856" s="127" t="str">
        <f t="shared" si="658"/>
        <v/>
      </c>
      <c r="AC5856" s="127" t="str">
        <f t="shared" si="657"/>
        <v/>
      </c>
      <c r="AE5856" s="132" t="str">
        <f t="shared" si="655"/>
        <v/>
      </c>
      <c r="AH5856" s="127" t="str">
        <f t="shared" si="654"/>
        <v/>
      </c>
    </row>
    <row r="5857" spans="2:34" x14ac:dyDescent="0.3">
      <c r="B5857" s="127" t="str">
        <f t="shared" si="652"/>
        <v/>
      </c>
      <c r="C5857" s="127" t="str">
        <f t="shared" si="653"/>
        <v/>
      </c>
      <c r="E5857" s="159"/>
      <c r="F5857" s="148" t="str">
        <f>IFERROR(VLOOKUP(CONCATENATE(G5857,E5857),LOTES!$A$6:$D$1002,4,0),"")</f>
        <v/>
      </c>
      <c r="H5857" s="136" t="str">
        <f>IFERROR(VLOOKUP(CONCATENATE(G5857,E5857),LOTES!$A$6:$F$1000,6,0),"")</f>
        <v/>
      </c>
      <c r="I5857" s="132" t="str">
        <f t="shared" si="656"/>
        <v/>
      </c>
      <c r="R5857" s="132" t="str">
        <f>IFERROR(VLOOKUP(Q5857,PROVEEDORES!$A$2:$B$100,2,0),"")</f>
        <v/>
      </c>
      <c r="U5857" s="127" t="str">
        <f>IFERROR(VLOOKUP(V5857,TRANSPORTE!$A$4:$B$99,2,0),"")</f>
        <v/>
      </c>
      <c r="Y5857" s="127" t="str">
        <f>IFERROR(VLOOKUP(V5857,TRANSPORTE!$A$4:$C$99,3,0),"")</f>
        <v/>
      </c>
      <c r="Z5857" s="127" t="str">
        <f>IFERROR(VLOOKUP(V5857,TRANSPORTE!$A$4:$D$99,4,0),"")</f>
        <v/>
      </c>
      <c r="AA5857" s="127" t="str">
        <f>IFERROR(VLOOKUP(V5857,TRANSPORTE!$A$4:$E$99,5,0),"")</f>
        <v/>
      </c>
      <c r="AB5857" s="127" t="str">
        <f t="shared" si="658"/>
        <v/>
      </c>
      <c r="AC5857" s="127" t="str">
        <f t="shared" si="657"/>
        <v/>
      </c>
      <c r="AE5857" s="132" t="str">
        <f t="shared" si="655"/>
        <v/>
      </c>
      <c r="AH5857" s="127" t="str">
        <f t="shared" si="654"/>
        <v/>
      </c>
    </row>
    <row r="5858" spans="2:34" x14ac:dyDescent="0.3">
      <c r="B5858" s="127" t="str">
        <f t="shared" si="652"/>
        <v/>
      </c>
      <c r="C5858" s="127" t="str">
        <f t="shared" si="653"/>
        <v/>
      </c>
      <c r="E5858" s="159"/>
      <c r="F5858" s="148" t="str">
        <f>IFERROR(VLOOKUP(CONCATENATE(G5858,E5858),LOTES!$A$6:$D$1002,4,0),"")</f>
        <v/>
      </c>
      <c r="H5858" s="136" t="str">
        <f>IFERROR(VLOOKUP(CONCATENATE(G5858,E5858),LOTES!$A$6:$F$1000,6,0),"")</f>
        <v/>
      </c>
      <c r="I5858" s="132" t="str">
        <f t="shared" si="656"/>
        <v/>
      </c>
      <c r="R5858" s="132" t="str">
        <f>IFERROR(VLOOKUP(Q5858,PROVEEDORES!$A$2:$B$100,2,0),"")</f>
        <v/>
      </c>
      <c r="U5858" s="127" t="str">
        <f>IFERROR(VLOOKUP(V5858,TRANSPORTE!$A$4:$B$99,2,0),"")</f>
        <v/>
      </c>
      <c r="Y5858" s="127" t="str">
        <f>IFERROR(VLOOKUP(V5858,TRANSPORTE!$A$4:$C$99,3,0),"")</f>
        <v/>
      </c>
      <c r="Z5858" s="127" t="str">
        <f>IFERROR(VLOOKUP(V5858,TRANSPORTE!$A$4:$D$99,4,0),"")</f>
        <v/>
      </c>
      <c r="AA5858" s="127" t="str">
        <f>IFERROR(VLOOKUP(V5858,TRANSPORTE!$A$4:$E$99,5,0),"")</f>
        <v/>
      </c>
      <c r="AB5858" s="127" t="str">
        <f t="shared" si="658"/>
        <v/>
      </c>
      <c r="AC5858" s="127" t="str">
        <f t="shared" si="657"/>
        <v/>
      </c>
      <c r="AE5858" s="132" t="str">
        <f t="shared" si="655"/>
        <v/>
      </c>
      <c r="AH5858" s="127" t="str">
        <f t="shared" si="654"/>
        <v/>
      </c>
    </row>
    <row r="5859" spans="2:34" x14ac:dyDescent="0.3">
      <c r="B5859" s="127" t="str">
        <f t="shared" si="652"/>
        <v/>
      </c>
      <c r="C5859" s="127" t="str">
        <f t="shared" si="653"/>
        <v/>
      </c>
      <c r="E5859" s="159"/>
      <c r="F5859" s="148" t="str">
        <f>IFERROR(VLOOKUP(CONCATENATE(G5859,E5859),LOTES!$A$6:$D$1002,4,0),"")</f>
        <v/>
      </c>
      <c r="H5859" s="136" t="str">
        <f>IFERROR(VLOOKUP(CONCATENATE(G5859,E5859),LOTES!$A$6:$F$1000,6,0),"")</f>
        <v/>
      </c>
      <c r="I5859" s="132" t="str">
        <f t="shared" si="656"/>
        <v/>
      </c>
      <c r="R5859" s="132" t="str">
        <f>IFERROR(VLOOKUP(Q5859,PROVEEDORES!$A$2:$B$100,2,0),"")</f>
        <v/>
      </c>
      <c r="U5859" s="127" t="str">
        <f>IFERROR(VLOOKUP(V5859,TRANSPORTE!$A$4:$B$99,2,0),"")</f>
        <v/>
      </c>
      <c r="Y5859" s="127" t="str">
        <f>IFERROR(VLOOKUP(V5859,TRANSPORTE!$A$4:$C$99,3,0),"")</f>
        <v/>
      </c>
      <c r="Z5859" s="127" t="str">
        <f>IFERROR(VLOOKUP(V5859,TRANSPORTE!$A$4:$D$99,4,0),"")</f>
        <v/>
      </c>
      <c r="AA5859" s="127" t="str">
        <f>IFERROR(VLOOKUP(V5859,TRANSPORTE!$A$4:$E$99,5,0),"")</f>
        <v/>
      </c>
      <c r="AB5859" s="127" t="str">
        <f t="shared" si="658"/>
        <v/>
      </c>
      <c r="AC5859" s="127" t="str">
        <f t="shared" si="657"/>
        <v/>
      </c>
      <c r="AE5859" s="132" t="str">
        <f t="shared" si="655"/>
        <v/>
      </c>
      <c r="AH5859" s="127" t="str">
        <f t="shared" si="654"/>
        <v/>
      </c>
    </row>
    <row r="5860" spans="2:34" x14ac:dyDescent="0.3">
      <c r="B5860" s="127" t="str">
        <f t="shared" si="652"/>
        <v/>
      </c>
      <c r="C5860" s="127" t="str">
        <f t="shared" si="653"/>
        <v/>
      </c>
      <c r="E5860" s="159"/>
      <c r="F5860" s="148" t="str">
        <f>IFERROR(VLOOKUP(CONCATENATE(G5860,E5860),LOTES!$A$6:$D$1002,4,0),"")</f>
        <v/>
      </c>
      <c r="H5860" s="136" t="str">
        <f>IFERROR(VLOOKUP(CONCATENATE(G5860,E5860),LOTES!$A$6:$F$1000,6,0),"")</f>
        <v/>
      </c>
      <c r="I5860" s="132" t="str">
        <f t="shared" si="656"/>
        <v/>
      </c>
      <c r="R5860" s="132" t="str">
        <f>IFERROR(VLOOKUP(Q5860,PROVEEDORES!$A$2:$B$100,2,0),"")</f>
        <v/>
      </c>
      <c r="U5860" s="127" t="str">
        <f>IFERROR(VLOOKUP(V5860,TRANSPORTE!$A$4:$B$99,2,0),"")</f>
        <v/>
      </c>
      <c r="Y5860" s="127" t="str">
        <f>IFERROR(VLOOKUP(V5860,TRANSPORTE!$A$4:$C$99,3,0),"")</f>
        <v/>
      </c>
      <c r="Z5860" s="127" t="str">
        <f>IFERROR(VLOOKUP(V5860,TRANSPORTE!$A$4:$D$99,4,0),"")</f>
        <v/>
      </c>
      <c r="AA5860" s="127" t="str">
        <f>IFERROR(VLOOKUP(V5860,TRANSPORTE!$A$4:$E$99,5,0),"")</f>
        <v/>
      </c>
      <c r="AB5860" s="127" t="str">
        <f t="shared" si="658"/>
        <v/>
      </c>
      <c r="AC5860" s="127" t="str">
        <f t="shared" si="657"/>
        <v/>
      </c>
      <c r="AE5860" s="132" t="str">
        <f t="shared" si="655"/>
        <v/>
      </c>
      <c r="AH5860" s="127" t="str">
        <f t="shared" si="654"/>
        <v/>
      </c>
    </row>
    <row r="5861" spans="2:34" x14ac:dyDescent="0.3">
      <c r="B5861" s="127" t="str">
        <f t="shared" si="652"/>
        <v/>
      </c>
      <c r="C5861" s="127" t="str">
        <f t="shared" si="653"/>
        <v/>
      </c>
      <c r="E5861" s="159"/>
      <c r="F5861" s="148" t="str">
        <f>IFERROR(VLOOKUP(CONCATENATE(G5861,E5861),LOTES!$A$6:$D$1002,4,0),"")</f>
        <v/>
      </c>
      <c r="H5861" s="136" t="str">
        <f>IFERROR(VLOOKUP(CONCATENATE(G5861,E5861),LOTES!$A$6:$F$1000,6,0),"")</f>
        <v/>
      </c>
      <c r="I5861" s="132" t="str">
        <f t="shared" si="656"/>
        <v/>
      </c>
      <c r="R5861" s="132" t="str">
        <f>IFERROR(VLOOKUP(Q5861,PROVEEDORES!$A$2:$B$100,2,0),"")</f>
        <v/>
      </c>
      <c r="U5861" s="127" t="str">
        <f>IFERROR(VLOOKUP(V5861,TRANSPORTE!$A$4:$B$99,2,0),"")</f>
        <v/>
      </c>
      <c r="Y5861" s="127" t="str">
        <f>IFERROR(VLOOKUP(V5861,TRANSPORTE!$A$4:$C$99,3,0),"")</f>
        <v/>
      </c>
      <c r="Z5861" s="127" t="str">
        <f>IFERROR(VLOOKUP(V5861,TRANSPORTE!$A$4:$D$99,4,0),"")</f>
        <v/>
      </c>
      <c r="AA5861" s="127" t="str">
        <f>IFERROR(VLOOKUP(V5861,TRANSPORTE!$A$4:$E$99,5,0),"")</f>
        <v/>
      </c>
      <c r="AB5861" s="127" t="str">
        <f t="shared" si="658"/>
        <v/>
      </c>
      <c r="AC5861" s="127" t="str">
        <f t="shared" si="657"/>
        <v/>
      </c>
      <c r="AE5861" s="132" t="str">
        <f t="shared" si="655"/>
        <v/>
      </c>
      <c r="AH5861" s="127" t="str">
        <f t="shared" si="654"/>
        <v/>
      </c>
    </row>
    <row r="5862" spans="2:34" x14ac:dyDescent="0.3">
      <c r="B5862" s="127" t="str">
        <f t="shared" si="652"/>
        <v/>
      </c>
      <c r="C5862" s="127" t="str">
        <f t="shared" si="653"/>
        <v/>
      </c>
      <c r="E5862" s="159"/>
      <c r="F5862" s="148" t="str">
        <f>IFERROR(VLOOKUP(CONCATENATE(G5862,E5862),LOTES!$A$6:$D$1002,4,0),"")</f>
        <v/>
      </c>
      <c r="H5862" s="136" t="str">
        <f>IFERROR(VLOOKUP(CONCATENATE(G5862,E5862),LOTES!$A$6:$F$1000,6,0),"")</f>
        <v/>
      </c>
      <c r="I5862" s="132" t="str">
        <f t="shared" si="656"/>
        <v/>
      </c>
      <c r="R5862" s="132" t="str">
        <f>IFERROR(VLOOKUP(Q5862,PROVEEDORES!$A$2:$B$100,2,0),"")</f>
        <v/>
      </c>
      <c r="U5862" s="127" t="str">
        <f>IFERROR(VLOOKUP(V5862,TRANSPORTE!$A$4:$B$99,2,0),"")</f>
        <v/>
      </c>
      <c r="Y5862" s="127" t="str">
        <f>IFERROR(VLOOKUP(V5862,TRANSPORTE!$A$4:$C$99,3,0),"")</f>
        <v/>
      </c>
      <c r="Z5862" s="127" t="str">
        <f>IFERROR(VLOOKUP(V5862,TRANSPORTE!$A$4:$D$99,4,0),"")</f>
        <v/>
      </c>
      <c r="AA5862" s="127" t="str">
        <f>IFERROR(VLOOKUP(V5862,TRANSPORTE!$A$4:$E$99,5,0),"")</f>
        <v/>
      </c>
      <c r="AB5862" s="127" t="str">
        <f t="shared" si="658"/>
        <v/>
      </c>
      <c r="AC5862" s="127" t="str">
        <f t="shared" si="657"/>
        <v/>
      </c>
      <c r="AE5862" s="132" t="str">
        <f t="shared" si="655"/>
        <v/>
      </c>
      <c r="AH5862" s="127" t="str">
        <f t="shared" si="654"/>
        <v/>
      </c>
    </row>
    <row r="5863" spans="2:34" x14ac:dyDescent="0.3">
      <c r="B5863" s="127" t="str">
        <f t="shared" si="652"/>
        <v/>
      </c>
      <c r="C5863" s="127" t="str">
        <f t="shared" si="653"/>
        <v/>
      </c>
      <c r="E5863" s="159"/>
      <c r="F5863" s="148" t="str">
        <f>IFERROR(VLOOKUP(CONCATENATE(G5863,E5863),LOTES!$A$6:$D$1002,4,0),"")</f>
        <v/>
      </c>
      <c r="H5863" s="136" t="str">
        <f>IFERROR(VLOOKUP(CONCATENATE(G5863,E5863),LOTES!$A$6:$F$1000,6,0),"")</f>
        <v/>
      </c>
      <c r="I5863" s="132" t="str">
        <f t="shared" si="656"/>
        <v/>
      </c>
      <c r="R5863" s="132" t="str">
        <f>IFERROR(VLOOKUP(Q5863,PROVEEDORES!$A$2:$B$100,2,0),"")</f>
        <v/>
      </c>
      <c r="U5863" s="127" t="str">
        <f>IFERROR(VLOOKUP(V5863,TRANSPORTE!$A$4:$B$99,2,0),"")</f>
        <v/>
      </c>
      <c r="Y5863" s="127" t="str">
        <f>IFERROR(VLOOKUP(V5863,TRANSPORTE!$A$4:$C$99,3,0),"")</f>
        <v/>
      </c>
      <c r="Z5863" s="127" t="str">
        <f>IFERROR(VLOOKUP(V5863,TRANSPORTE!$A$4:$D$99,4,0),"")</f>
        <v/>
      </c>
      <c r="AA5863" s="127" t="str">
        <f>IFERROR(VLOOKUP(V5863,TRANSPORTE!$A$4:$E$99,5,0),"")</f>
        <v/>
      </c>
      <c r="AB5863" s="127" t="str">
        <f t="shared" si="658"/>
        <v/>
      </c>
      <c r="AC5863" s="127" t="str">
        <f t="shared" si="657"/>
        <v/>
      </c>
      <c r="AE5863" s="132" t="str">
        <f t="shared" si="655"/>
        <v/>
      </c>
      <c r="AH5863" s="127" t="str">
        <f t="shared" si="654"/>
        <v/>
      </c>
    </row>
    <row r="5864" spans="2:34" x14ac:dyDescent="0.3">
      <c r="B5864" s="127" t="str">
        <f t="shared" si="652"/>
        <v/>
      </c>
      <c r="C5864" s="127" t="str">
        <f t="shared" si="653"/>
        <v/>
      </c>
      <c r="E5864" s="159"/>
      <c r="F5864" s="148" t="str">
        <f>IFERROR(VLOOKUP(CONCATENATE(G5864,E5864),LOTES!$A$6:$D$1002,4,0),"")</f>
        <v/>
      </c>
      <c r="H5864" s="136" t="str">
        <f>IFERROR(VLOOKUP(CONCATENATE(G5864,E5864),LOTES!$A$6:$F$1000,6,0),"")</f>
        <v/>
      </c>
      <c r="I5864" s="132" t="str">
        <f t="shared" si="656"/>
        <v/>
      </c>
      <c r="R5864" s="132" t="str">
        <f>IFERROR(VLOOKUP(Q5864,PROVEEDORES!$A$2:$B$100,2,0),"")</f>
        <v/>
      </c>
      <c r="U5864" s="127" t="str">
        <f>IFERROR(VLOOKUP(V5864,TRANSPORTE!$A$4:$B$99,2,0),"")</f>
        <v/>
      </c>
      <c r="Y5864" s="127" t="str">
        <f>IFERROR(VLOOKUP(V5864,TRANSPORTE!$A$4:$C$99,3,0),"")</f>
        <v/>
      </c>
      <c r="Z5864" s="127" t="str">
        <f>IFERROR(VLOOKUP(V5864,TRANSPORTE!$A$4:$D$99,4,0),"")</f>
        <v/>
      </c>
      <c r="AA5864" s="127" t="str">
        <f>IFERROR(VLOOKUP(V5864,TRANSPORTE!$A$4:$E$99,5,0),"")</f>
        <v/>
      </c>
      <c r="AB5864" s="127" t="str">
        <f t="shared" si="658"/>
        <v/>
      </c>
      <c r="AC5864" s="127" t="str">
        <f t="shared" si="657"/>
        <v/>
      </c>
      <c r="AE5864" s="132" t="str">
        <f t="shared" si="655"/>
        <v/>
      </c>
      <c r="AH5864" s="127" t="str">
        <f t="shared" si="654"/>
        <v/>
      </c>
    </row>
    <row r="5865" spans="2:34" x14ac:dyDescent="0.3">
      <c r="B5865" s="127" t="str">
        <f t="shared" si="652"/>
        <v/>
      </c>
      <c r="C5865" s="127" t="str">
        <f t="shared" si="653"/>
        <v/>
      </c>
      <c r="E5865" s="159"/>
      <c r="F5865" s="148" t="str">
        <f>IFERROR(VLOOKUP(CONCATENATE(G5865,E5865),LOTES!$A$6:$D$1002,4,0),"")</f>
        <v/>
      </c>
      <c r="H5865" s="136" t="str">
        <f>IFERROR(VLOOKUP(CONCATENATE(G5865,E5865),LOTES!$A$6:$F$1000,6,0),"")</f>
        <v/>
      </c>
      <c r="I5865" s="132" t="str">
        <f t="shared" si="656"/>
        <v/>
      </c>
      <c r="R5865" s="132" t="str">
        <f>IFERROR(VLOOKUP(Q5865,PROVEEDORES!$A$2:$B$100,2,0),"")</f>
        <v/>
      </c>
      <c r="U5865" s="127" t="str">
        <f>IFERROR(VLOOKUP(V5865,TRANSPORTE!$A$4:$B$99,2,0),"")</f>
        <v/>
      </c>
      <c r="Y5865" s="127" t="str">
        <f>IFERROR(VLOOKUP(V5865,TRANSPORTE!$A$4:$C$99,3,0),"")</f>
        <v/>
      </c>
      <c r="Z5865" s="127" t="str">
        <f>IFERROR(VLOOKUP(V5865,TRANSPORTE!$A$4:$D$99,4,0),"")</f>
        <v/>
      </c>
      <c r="AA5865" s="127" t="str">
        <f>IFERROR(VLOOKUP(V5865,TRANSPORTE!$A$4:$E$99,5,0),"")</f>
        <v/>
      </c>
      <c r="AB5865" s="127" t="str">
        <f t="shared" si="658"/>
        <v/>
      </c>
      <c r="AC5865" s="127" t="str">
        <f t="shared" si="657"/>
        <v/>
      </c>
      <c r="AE5865" s="132" t="str">
        <f t="shared" si="655"/>
        <v/>
      </c>
      <c r="AH5865" s="127" t="str">
        <f t="shared" si="654"/>
        <v/>
      </c>
    </row>
    <row r="5866" spans="2:34" x14ac:dyDescent="0.3">
      <c r="B5866" s="127" t="str">
        <f t="shared" si="652"/>
        <v/>
      </c>
      <c r="C5866" s="127" t="str">
        <f t="shared" si="653"/>
        <v/>
      </c>
      <c r="E5866" s="159"/>
      <c r="F5866" s="148" t="str">
        <f>IFERROR(VLOOKUP(CONCATENATE(G5866,E5866),LOTES!$A$6:$D$1002,4,0),"")</f>
        <v/>
      </c>
      <c r="H5866" s="136" t="str">
        <f>IFERROR(VLOOKUP(CONCATENATE(G5866,E5866),LOTES!$A$6:$F$1000,6,0),"")</f>
        <v/>
      </c>
      <c r="I5866" s="132" t="str">
        <f t="shared" si="656"/>
        <v/>
      </c>
      <c r="R5866" s="132" t="str">
        <f>IFERROR(VLOOKUP(Q5866,PROVEEDORES!$A$2:$B$100,2,0),"")</f>
        <v/>
      </c>
      <c r="U5866" s="127" t="str">
        <f>IFERROR(VLOOKUP(V5866,TRANSPORTE!$A$4:$B$99,2,0),"")</f>
        <v/>
      </c>
      <c r="Y5866" s="127" t="str">
        <f>IFERROR(VLOOKUP(V5866,TRANSPORTE!$A$4:$C$99,3,0),"")</f>
        <v/>
      </c>
      <c r="Z5866" s="127" t="str">
        <f>IFERROR(VLOOKUP(V5866,TRANSPORTE!$A$4:$D$99,4,0),"")</f>
        <v/>
      </c>
      <c r="AA5866" s="127" t="str">
        <f>IFERROR(VLOOKUP(V5866,TRANSPORTE!$A$4:$E$99,5,0),"")</f>
        <v/>
      </c>
      <c r="AB5866" s="127" t="str">
        <f t="shared" si="658"/>
        <v/>
      </c>
      <c r="AC5866" s="127" t="str">
        <f t="shared" si="657"/>
        <v/>
      </c>
      <c r="AE5866" s="132" t="str">
        <f t="shared" si="655"/>
        <v/>
      </c>
      <c r="AH5866" s="127" t="str">
        <f t="shared" si="654"/>
        <v/>
      </c>
    </row>
    <row r="5867" spans="2:34" x14ac:dyDescent="0.3">
      <c r="B5867" s="127" t="str">
        <f t="shared" si="652"/>
        <v/>
      </c>
      <c r="C5867" s="127" t="str">
        <f t="shared" si="653"/>
        <v/>
      </c>
      <c r="E5867" s="159"/>
      <c r="F5867" s="148" t="str">
        <f>IFERROR(VLOOKUP(CONCATENATE(G5867,E5867),LOTES!$A$6:$D$1002,4,0),"")</f>
        <v/>
      </c>
      <c r="H5867" s="136" t="str">
        <f>IFERROR(VLOOKUP(CONCATENATE(G5867,E5867),LOTES!$A$6:$F$1000,6,0),"")</f>
        <v/>
      </c>
      <c r="I5867" s="132" t="str">
        <f t="shared" si="656"/>
        <v/>
      </c>
      <c r="R5867" s="132" t="str">
        <f>IFERROR(VLOOKUP(Q5867,PROVEEDORES!$A$2:$B$100,2,0),"")</f>
        <v/>
      </c>
      <c r="U5867" s="127" t="str">
        <f>IFERROR(VLOOKUP(V5867,TRANSPORTE!$A$4:$B$99,2,0),"")</f>
        <v/>
      </c>
      <c r="Y5867" s="127" t="str">
        <f>IFERROR(VLOOKUP(V5867,TRANSPORTE!$A$4:$C$99,3,0),"")</f>
        <v/>
      </c>
      <c r="Z5867" s="127" t="str">
        <f>IFERROR(VLOOKUP(V5867,TRANSPORTE!$A$4:$D$99,4,0),"")</f>
        <v/>
      </c>
      <c r="AA5867" s="127" t="str">
        <f>IFERROR(VLOOKUP(V5867,TRANSPORTE!$A$4:$E$99,5,0),"")</f>
        <v/>
      </c>
      <c r="AB5867" s="127" t="str">
        <f t="shared" si="658"/>
        <v/>
      </c>
      <c r="AC5867" s="127" t="str">
        <f t="shared" si="657"/>
        <v/>
      </c>
      <c r="AE5867" s="132" t="str">
        <f t="shared" si="655"/>
        <v/>
      </c>
      <c r="AH5867" s="127" t="str">
        <f t="shared" si="654"/>
        <v/>
      </c>
    </row>
    <row r="5868" spans="2:34" x14ac:dyDescent="0.3">
      <c r="B5868" s="127" t="str">
        <f t="shared" si="652"/>
        <v/>
      </c>
      <c r="C5868" s="127" t="str">
        <f t="shared" si="653"/>
        <v/>
      </c>
      <c r="E5868" s="159"/>
      <c r="F5868" s="148" t="str">
        <f>IFERROR(VLOOKUP(CONCATENATE(G5868,E5868),LOTES!$A$6:$D$1002,4,0),"")</f>
        <v/>
      </c>
      <c r="H5868" s="136" t="str">
        <f>IFERROR(VLOOKUP(CONCATENATE(G5868,E5868),LOTES!$A$6:$F$1000,6,0),"")</f>
        <v/>
      </c>
      <c r="I5868" s="132" t="str">
        <f t="shared" si="656"/>
        <v/>
      </c>
      <c r="R5868" s="132" t="str">
        <f>IFERROR(VLOOKUP(Q5868,PROVEEDORES!$A$2:$B$100,2,0),"")</f>
        <v/>
      </c>
      <c r="U5868" s="127" t="str">
        <f>IFERROR(VLOOKUP(V5868,TRANSPORTE!$A$4:$B$99,2,0),"")</f>
        <v/>
      </c>
      <c r="Y5868" s="127" t="str">
        <f>IFERROR(VLOOKUP(V5868,TRANSPORTE!$A$4:$C$99,3,0),"")</f>
        <v/>
      </c>
      <c r="Z5868" s="127" t="str">
        <f>IFERROR(VLOOKUP(V5868,TRANSPORTE!$A$4:$D$99,4,0),"")</f>
        <v/>
      </c>
      <c r="AA5868" s="127" t="str">
        <f>IFERROR(VLOOKUP(V5868,TRANSPORTE!$A$4:$E$99,5,0),"")</f>
        <v/>
      </c>
      <c r="AB5868" s="127" t="str">
        <f t="shared" si="658"/>
        <v/>
      </c>
      <c r="AC5868" s="127" t="str">
        <f t="shared" si="657"/>
        <v/>
      </c>
      <c r="AE5868" s="132" t="str">
        <f t="shared" si="655"/>
        <v/>
      </c>
      <c r="AH5868" s="127" t="str">
        <f t="shared" si="654"/>
        <v/>
      </c>
    </row>
    <row r="5869" spans="2:34" x14ac:dyDescent="0.3">
      <c r="B5869" s="127" t="str">
        <f t="shared" si="652"/>
        <v/>
      </c>
      <c r="C5869" s="127" t="str">
        <f t="shared" si="653"/>
        <v/>
      </c>
      <c r="E5869" s="159"/>
      <c r="F5869" s="148" t="str">
        <f>IFERROR(VLOOKUP(CONCATENATE(G5869,E5869),LOTES!$A$6:$D$1002,4,0),"")</f>
        <v/>
      </c>
      <c r="H5869" s="136" t="str">
        <f>IFERROR(VLOOKUP(CONCATENATE(G5869,E5869),LOTES!$A$6:$F$1000,6,0),"")</f>
        <v/>
      </c>
      <c r="I5869" s="132" t="str">
        <f t="shared" si="656"/>
        <v/>
      </c>
      <c r="R5869" s="132" t="str">
        <f>IFERROR(VLOOKUP(Q5869,PROVEEDORES!$A$2:$B$100,2,0),"")</f>
        <v/>
      </c>
      <c r="U5869" s="127" t="str">
        <f>IFERROR(VLOOKUP(V5869,TRANSPORTE!$A$4:$B$99,2,0),"")</f>
        <v/>
      </c>
      <c r="Y5869" s="127" t="str">
        <f>IFERROR(VLOOKUP(V5869,TRANSPORTE!$A$4:$C$99,3,0),"")</f>
        <v/>
      </c>
      <c r="Z5869" s="127" t="str">
        <f>IFERROR(VLOOKUP(V5869,TRANSPORTE!$A$4:$D$99,4,0),"")</f>
        <v/>
      </c>
      <c r="AA5869" s="127" t="str">
        <f>IFERROR(VLOOKUP(V5869,TRANSPORTE!$A$4:$E$99,5,0),"")</f>
        <v/>
      </c>
      <c r="AB5869" s="127" t="str">
        <f t="shared" si="658"/>
        <v/>
      </c>
      <c r="AC5869" s="127" t="str">
        <f t="shared" si="657"/>
        <v/>
      </c>
      <c r="AE5869" s="132" t="str">
        <f t="shared" si="655"/>
        <v/>
      </c>
      <c r="AH5869" s="127" t="str">
        <f t="shared" si="654"/>
        <v/>
      </c>
    </row>
    <row r="5870" spans="2:34" x14ac:dyDescent="0.3">
      <c r="B5870" s="127" t="str">
        <f t="shared" si="652"/>
        <v/>
      </c>
      <c r="C5870" s="127" t="str">
        <f t="shared" si="653"/>
        <v/>
      </c>
      <c r="E5870" s="159"/>
      <c r="F5870" s="148" t="str">
        <f>IFERROR(VLOOKUP(CONCATENATE(G5870,E5870),LOTES!$A$6:$D$1002,4,0),"")</f>
        <v/>
      </c>
      <c r="H5870" s="136" t="str">
        <f>IFERROR(VLOOKUP(CONCATENATE(G5870,E5870),LOTES!$A$6:$F$1000,6,0),"")</f>
        <v/>
      </c>
      <c r="I5870" s="132" t="str">
        <f t="shared" si="656"/>
        <v/>
      </c>
      <c r="R5870" s="132" t="str">
        <f>IFERROR(VLOOKUP(Q5870,PROVEEDORES!$A$2:$B$100,2,0),"")</f>
        <v/>
      </c>
      <c r="U5870" s="127" t="str">
        <f>IFERROR(VLOOKUP(V5870,TRANSPORTE!$A$4:$B$99,2,0),"")</f>
        <v/>
      </c>
      <c r="Y5870" s="127" t="str">
        <f>IFERROR(VLOOKUP(V5870,TRANSPORTE!$A$4:$C$99,3,0),"")</f>
        <v/>
      </c>
      <c r="Z5870" s="127" t="str">
        <f>IFERROR(VLOOKUP(V5870,TRANSPORTE!$A$4:$D$99,4,0),"")</f>
        <v/>
      </c>
      <c r="AA5870" s="127" t="str">
        <f>IFERROR(VLOOKUP(V5870,TRANSPORTE!$A$4:$E$99,5,0),"")</f>
        <v/>
      </c>
      <c r="AB5870" s="127" t="str">
        <f t="shared" si="658"/>
        <v/>
      </c>
      <c r="AC5870" s="127" t="str">
        <f t="shared" si="657"/>
        <v/>
      </c>
      <c r="AE5870" s="132" t="str">
        <f t="shared" si="655"/>
        <v/>
      </c>
      <c r="AH5870" s="127" t="str">
        <f t="shared" si="654"/>
        <v/>
      </c>
    </row>
    <row r="5871" spans="2:34" x14ac:dyDescent="0.3">
      <c r="B5871" s="127" t="str">
        <f t="shared" si="652"/>
        <v/>
      </c>
      <c r="C5871" s="127" t="str">
        <f t="shared" si="653"/>
        <v/>
      </c>
      <c r="E5871" s="159"/>
      <c r="F5871" s="148" t="str">
        <f>IFERROR(VLOOKUP(CONCATENATE(G5871,E5871),LOTES!$A$6:$D$1002,4,0),"")</f>
        <v/>
      </c>
      <c r="H5871" s="136" t="str">
        <f>IFERROR(VLOOKUP(CONCATENATE(G5871,E5871),LOTES!$A$6:$F$1000,6,0),"")</f>
        <v/>
      </c>
      <c r="I5871" s="132" t="str">
        <f t="shared" si="656"/>
        <v/>
      </c>
      <c r="R5871" s="132" t="str">
        <f>IFERROR(VLOOKUP(Q5871,PROVEEDORES!$A$2:$B$100,2,0),"")</f>
        <v/>
      </c>
      <c r="U5871" s="127" t="str">
        <f>IFERROR(VLOOKUP(V5871,TRANSPORTE!$A$4:$B$99,2,0),"")</f>
        <v/>
      </c>
      <c r="Y5871" s="127" t="str">
        <f>IFERROR(VLOOKUP(V5871,TRANSPORTE!$A$4:$C$99,3,0),"")</f>
        <v/>
      </c>
      <c r="Z5871" s="127" t="str">
        <f>IFERROR(VLOOKUP(V5871,TRANSPORTE!$A$4:$D$99,4,0),"")</f>
        <v/>
      </c>
      <c r="AA5871" s="127" t="str">
        <f>IFERROR(VLOOKUP(V5871,TRANSPORTE!$A$4:$E$99,5,0),"")</f>
        <v/>
      </c>
      <c r="AB5871" s="127" t="str">
        <f t="shared" si="658"/>
        <v/>
      </c>
      <c r="AC5871" s="127" t="str">
        <f t="shared" si="657"/>
        <v/>
      </c>
      <c r="AE5871" s="132" t="str">
        <f t="shared" si="655"/>
        <v/>
      </c>
      <c r="AH5871" s="127" t="str">
        <f t="shared" si="654"/>
        <v/>
      </c>
    </row>
    <row r="5872" spans="2:34" x14ac:dyDescent="0.3">
      <c r="B5872" s="127" t="str">
        <f t="shared" si="652"/>
        <v/>
      </c>
      <c r="C5872" s="127" t="str">
        <f t="shared" si="653"/>
        <v/>
      </c>
      <c r="E5872" s="159"/>
      <c r="F5872" s="148" t="str">
        <f>IFERROR(VLOOKUP(CONCATENATE(G5872,E5872),LOTES!$A$6:$D$1002,4,0),"")</f>
        <v/>
      </c>
      <c r="H5872" s="136" t="str">
        <f>IFERROR(VLOOKUP(CONCATENATE(G5872,E5872),LOTES!$A$6:$F$1000,6,0),"")</f>
        <v/>
      </c>
      <c r="I5872" s="132" t="str">
        <f t="shared" si="656"/>
        <v/>
      </c>
      <c r="R5872" s="132" t="str">
        <f>IFERROR(VLOOKUP(Q5872,PROVEEDORES!$A$2:$B$100,2,0),"")</f>
        <v/>
      </c>
      <c r="U5872" s="127" t="str">
        <f>IFERROR(VLOOKUP(V5872,TRANSPORTE!$A$4:$B$99,2,0),"")</f>
        <v/>
      </c>
      <c r="Y5872" s="127" t="str">
        <f>IFERROR(VLOOKUP(V5872,TRANSPORTE!$A$4:$C$99,3,0),"")</f>
        <v/>
      </c>
      <c r="Z5872" s="127" t="str">
        <f>IFERROR(VLOOKUP(V5872,TRANSPORTE!$A$4:$D$99,4,0),"")</f>
        <v/>
      </c>
      <c r="AA5872" s="127" t="str">
        <f>IFERROR(VLOOKUP(V5872,TRANSPORTE!$A$4:$E$99,5,0),"")</f>
        <v/>
      </c>
      <c r="AB5872" s="127" t="str">
        <f t="shared" si="658"/>
        <v/>
      </c>
      <c r="AC5872" s="127" t="str">
        <f t="shared" si="657"/>
        <v/>
      </c>
      <c r="AE5872" s="132" t="str">
        <f t="shared" si="655"/>
        <v/>
      </c>
      <c r="AH5872" s="127" t="str">
        <f t="shared" si="654"/>
        <v/>
      </c>
    </row>
    <row r="5873" spans="2:34" x14ac:dyDescent="0.3">
      <c r="B5873" s="127" t="str">
        <f t="shared" si="652"/>
        <v/>
      </c>
      <c r="C5873" s="127" t="str">
        <f t="shared" si="653"/>
        <v/>
      </c>
      <c r="E5873" s="159"/>
      <c r="F5873" s="148" t="str">
        <f>IFERROR(VLOOKUP(CONCATENATE(G5873,E5873),LOTES!$A$6:$D$1002,4,0),"")</f>
        <v/>
      </c>
      <c r="H5873" s="136" t="str">
        <f>IFERROR(VLOOKUP(CONCATENATE(G5873,E5873),LOTES!$A$6:$F$1000,6,0),"")</f>
        <v/>
      </c>
      <c r="I5873" s="132" t="str">
        <f t="shared" si="656"/>
        <v/>
      </c>
      <c r="R5873" s="132" t="str">
        <f>IFERROR(VLOOKUP(Q5873,PROVEEDORES!$A$2:$B$100,2,0),"")</f>
        <v/>
      </c>
      <c r="U5873" s="127" t="str">
        <f>IFERROR(VLOOKUP(V5873,TRANSPORTE!$A$4:$B$99,2,0),"")</f>
        <v/>
      </c>
      <c r="Y5873" s="127" t="str">
        <f>IFERROR(VLOOKUP(V5873,TRANSPORTE!$A$4:$C$99,3,0),"")</f>
        <v/>
      </c>
      <c r="Z5873" s="127" t="str">
        <f>IFERROR(VLOOKUP(V5873,TRANSPORTE!$A$4:$D$99,4,0),"")</f>
        <v/>
      </c>
      <c r="AA5873" s="127" t="str">
        <f>IFERROR(VLOOKUP(V5873,TRANSPORTE!$A$4:$E$99,5,0),"")</f>
        <v/>
      </c>
      <c r="AB5873" s="127" t="str">
        <f t="shared" si="658"/>
        <v/>
      </c>
      <c r="AC5873" s="127" t="str">
        <f t="shared" si="657"/>
        <v/>
      </c>
      <c r="AE5873" s="132" t="str">
        <f t="shared" si="655"/>
        <v/>
      </c>
      <c r="AH5873" s="127" t="str">
        <f t="shared" si="654"/>
        <v/>
      </c>
    </row>
    <row r="5874" spans="2:34" x14ac:dyDescent="0.3">
      <c r="B5874" s="127" t="str">
        <f t="shared" si="652"/>
        <v/>
      </c>
      <c r="C5874" s="127" t="str">
        <f t="shared" si="653"/>
        <v/>
      </c>
      <c r="E5874" s="159"/>
      <c r="F5874" s="148" t="str">
        <f>IFERROR(VLOOKUP(CONCATENATE(G5874,E5874),LOTES!$A$6:$D$1002,4,0),"")</f>
        <v/>
      </c>
      <c r="H5874" s="136" t="str">
        <f>IFERROR(VLOOKUP(CONCATENATE(G5874,E5874),LOTES!$A$6:$F$1000,6,0),"")</f>
        <v/>
      </c>
      <c r="I5874" s="132" t="str">
        <f t="shared" si="656"/>
        <v/>
      </c>
      <c r="R5874" s="132" t="str">
        <f>IFERROR(VLOOKUP(Q5874,PROVEEDORES!$A$2:$B$100,2,0),"")</f>
        <v/>
      </c>
      <c r="U5874" s="127" t="str">
        <f>IFERROR(VLOOKUP(V5874,TRANSPORTE!$A$4:$B$99,2,0),"")</f>
        <v/>
      </c>
      <c r="Y5874" s="127" t="str">
        <f>IFERROR(VLOOKUP(V5874,TRANSPORTE!$A$4:$C$99,3,0),"")</f>
        <v/>
      </c>
      <c r="Z5874" s="127" t="str">
        <f>IFERROR(VLOOKUP(V5874,TRANSPORTE!$A$4:$D$99,4,0),"")</f>
        <v/>
      </c>
      <c r="AA5874" s="127" t="str">
        <f>IFERROR(VLOOKUP(V5874,TRANSPORTE!$A$4:$E$99,5,0),"")</f>
        <v/>
      </c>
      <c r="AB5874" s="127" t="str">
        <f t="shared" si="658"/>
        <v/>
      </c>
      <c r="AC5874" s="127" t="str">
        <f t="shared" si="657"/>
        <v/>
      </c>
      <c r="AE5874" s="132" t="str">
        <f t="shared" si="655"/>
        <v/>
      </c>
      <c r="AH5874" s="127" t="str">
        <f t="shared" si="654"/>
        <v/>
      </c>
    </row>
    <row r="5875" spans="2:34" x14ac:dyDescent="0.3">
      <c r="B5875" s="127" t="str">
        <f t="shared" si="652"/>
        <v/>
      </c>
      <c r="C5875" s="127" t="str">
        <f t="shared" si="653"/>
        <v/>
      </c>
      <c r="E5875" s="159"/>
      <c r="F5875" s="148" t="str">
        <f>IFERROR(VLOOKUP(CONCATENATE(G5875,E5875),LOTES!$A$6:$D$1002,4,0),"")</f>
        <v/>
      </c>
      <c r="H5875" s="136" t="str">
        <f>IFERROR(VLOOKUP(CONCATENATE(G5875,E5875),LOTES!$A$6:$F$1000,6,0),"")</f>
        <v/>
      </c>
      <c r="I5875" s="132" t="str">
        <f t="shared" si="656"/>
        <v/>
      </c>
      <c r="R5875" s="132" t="str">
        <f>IFERROR(VLOOKUP(Q5875,PROVEEDORES!$A$2:$B$100,2,0),"")</f>
        <v/>
      </c>
      <c r="U5875" s="127" t="str">
        <f>IFERROR(VLOOKUP(V5875,TRANSPORTE!$A$4:$B$99,2,0),"")</f>
        <v/>
      </c>
      <c r="Y5875" s="127" t="str">
        <f>IFERROR(VLOOKUP(V5875,TRANSPORTE!$A$4:$C$99,3,0),"")</f>
        <v/>
      </c>
      <c r="Z5875" s="127" t="str">
        <f>IFERROR(VLOOKUP(V5875,TRANSPORTE!$A$4:$D$99,4,0),"")</f>
        <v/>
      </c>
      <c r="AA5875" s="127" t="str">
        <f>IFERROR(VLOOKUP(V5875,TRANSPORTE!$A$4:$E$99,5,0),"")</f>
        <v/>
      </c>
      <c r="AB5875" s="127" t="str">
        <f t="shared" si="658"/>
        <v/>
      </c>
      <c r="AC5875" s="127" t="str">
        <f t="shared" si="657"/>
        <v/>
      </c>
      <c r="AE5875" s="132" t="str">
        <f t="shared" si="655"/>
        <v/>
      </c>
      <c r="AH5875" s="127" t="str">
        <f t="shared" si="654"/>
        <v/>
      </c>
    </row>
    <row r="5876" spans="2:34" x14ac:dyDescent="0.3">
      <c r="B5876" s="127" t="str">
        <f t="shared" si="652"/>
        <v/>
      </c>
      <c r="C5876" s="127" t="str">
        <f t="shared" si="653"/>
        <v/>
      </c>
      <c r="E5876" s="159"/>
      <c r="F5876" s="148" t="str">
        <f>IFERROR(VLOOKUP(CONCATENATE(G5876,E5876),LOTES!$A$6:$D$1002,4,0),"")</f>
        <v/>
      </c>
      <c r="H5876" s="136" t="str">
        <f>IFERROR(VLOOKUP(CONCATENATE(G5876,E5876),LOTES!$A$6:$F$1000,6,0),"")</f>
        <v/>
      </c>
      <c r="I5876" s="132" t="str">
        <f t="shared" si="656"/>
        <v/>
      </c>
      <c r="R5876" s="132" t="str">
        <f>IFERROR(VLOOKUP(Q5876,PROVEEDORES!$A$2:$B$100,2,0),"")</f>
        <v/>
      </c>
      <c r="U5876" s="127" t="str">
        <f>IFERROR(VLOOKUP(V5876,TRANSPORTE!$A$4:$B$99,2,0),"")</f>
        <v/>
      </c>
      <c r="Y5876" s="127" t="str">
        <f>IFERROR(VLOOKUP(V5876,TRANSPORTE!$A$4:$C$99,3,0),"")</f>
        <v/>
      </c>
      <c r="Z5876" s="127" t="str">
        <f>IFERROR(VLOOKUP(V5876,TRANSPORTE!$A$4:$D$99,4,0),"")</f>
        <v/>
      </c>
      <c r="AA5876" s="127" t="str">
        <f>IFERROR(VLOOKUP(V5876,TRANSPORTE!$A$4:$E$99,5,0),"")</f>
        <v/>
      </c>
      <c r="AB5876" s="127" t="str">
        <f t="shared" si="658"/>
        <v/>
      </c>
      <c r="AC5876" s="127" t="str">
        <f t="shared" si="657"/>
        <v/>
      </c>
      <c r="AE5876" s="132" t="str">
        <f t="shared" si="655"/>
        <v/>
      </c>
      <c r="AH5876" s="127" t="str">
        <f t="shared" si="654"/>
        <v/>
      </c>
    </row>
    <row r="5877" spans="2:34" x14ac:dyDescent="0.3">
      <c r="B5877" s="127" t="str">
        <f t="shared" si="652"/>
        <v/>
      </c>
      <c r="C5877" s="127" t="str">
        <f t="shared" si="653"/>
        <v/>
      </c>
      <c r="E5877" s="159"/>
      <c r="F5877" s="148" t="str">
        <f>IFERROR(VLOOKUP(CONCATENATE(G5877,E5877),LOTES!$A$6:$D$1002,4,0),"")</f>
        <v/>
      </c>
      <c r="H5877" s="136" t="str">
        <f>IFERROR(VLOOKUP(CONCATENATE(G5877,E5877),LOTES!$A$6:$F$1000,6,0),"")</f>
        <v/>
      </c>
      <c r="I5877" s="132" t="str">
        <f t="shared" si="656"/>
        <v/>
      </c>
      <c r="R5877" s="132" t="str">
        <f>IFERROR(VLOOKUP(Q5877,PROVEEDORES!$A$2:$B$100,2,0),"")</f>
        <v/>
      </c>
      <c r="U5877" s="127" t="str">
        <f>IFERROR(VLOOKUP(V5877,TRANSPORTE!$A$4:$B$99,2,0),"")</f>
        <v/>
      </c>
      <c r="Y5877" s="127" t="str">
        <f>IFERROR(VLOOKUP(V5877,TRANSPORTE!$A$4:$C$99,3,0),"")</f>
        <v/>
      </c>
      <c r="Z5877" s="127" t="str">
        <f>IFERROR(VLOOKUP(V5877,TRANSPORTE!$A$4:$D$99,4,0),"")</f>
        <v/>
      </c>
      <c r="AA5877" s="127" t="str">
        <f>IFERROR(VLOOKUP(V5877,TRANSPORTE!$A$4:$E$99,5,0),"")</f>
        <v/>
      </c>
      <c r="AB5877" s="127" t="str">
        <f t="shared" si="658"/>
        <v/>
      </c>
      <c r="AC5877" s="127" t="str">
        <f t="shared" si="657"/>
        <v/>
      </c>
      <c r="AE5877" s="132" t="str">
        <f t="shared" si="655"/>
        <v/>
      </c>
      <c r="AH5877" s="127" t="str">
        <f t="shared" si="654"/>
        <v/>
      </c>
    </row>
    <row r="5878" spans="2:34" x14ac:dyDescent="0.3">
      <c r="B5878" s="127" t="str">
        <f t="shared" si="652"/>
        <v/>
      </c>
      <c r="C5878" s="127" t="str">
        <f t="shared" si="653"/>
        <v/>
      </c>
      <c r="E5878" s="159"/>
      <c r="F5878" s="148" t="str">
        <f>IFERROR(VLOOKUP(CONCATENATE(G5878,E5878),LOTES!$A$6:$D$1002,4,0),"")</f>
        <v/>
      </c>
      <c r="H5878" s="136" t="str">
        <f>IFERROR(VLOOKUP(CONCATENATE(G5878,E5878),LOTES!$A$6:$F$1000,6,0),"")</f>
        <v/>
      </c>
      <c r="I5878" s="132" t="str">
        <f t="shared" si="656"/>
        <v/>
      </c>
      <c r="R5878" s="132" t="str">
        <f>IFERROR(VLOOKUP(Q5878,PROVEEDORES!$A$2:$B$100,2,0),"")</f>
        <v/>
      </c>
      <c r="U5878" s="127" t="str">
        <f>IFERROR(VLOOKUP(V5878,TRANSPORTE!$A$4:$B$99,2,0),"")</f>
        <v/>
      </c>
      <c r="Y5878" s="127" t="str">
        <f>IFERROR(VLOOKUP(V5878,TRANSPORTE!$A$4:$C$99,3,0),"")</f>
        <v/>
      </c>
      <c r="Z5878" s="127" t="str">
        <f>IFERROR(VLOOKUP(V5878,TRANSPORTE!$A$4:$D$99,4,0),"")</f>
        <v/>
      </c>
      <c r="AA5878" s="127" t="str">
        <f>IFERROR(VLOOKUP(V5878,TRANSPORTE!$A$4:$E$99,5,0),"")</f>
        <v/>
      </c>
      <c r="AB5878" s="127" t="str">
        <f t="shared" si="658"/>
        <v/>
      </c>
      <c r="AC5878" s="127" t="str">
        <f t="shared" si="657"/>
        <v/>
      </c>
      <c r="AE5878" s="132" t="str">
        <f t="shared" si="655"/>
        <v/>
      </c>
      <c r="AH5878" s="127" t="str">
        <f t="shared" si="654"/>
        <v/>
      </c>
    </row>
    <row r="5879" spans="2:34" x14ac:dyDescent="0.3">
      <c r="B5879" s="127" t="str">
        <f t="shared" si="652"/>
        <v/>
      </c>
      <c r="C5879" s="127" t="str">
        <f t="shared" si="653"/>
        <v/>
      </c>
      <c r="E5879" s="159"/>
      <c r="F5879" s="148" t="str">
        <f>IFERROR(VLOOKUP(CONCATENATE(G5879,E5879),LOTES!$A$6:$D$1002,4,0),"")</f>
        <v/>
      </c>
      <c r="H5879" s="136" t="str">
        <f>IFERROR(VLOOKUP(CONCATENATE(G5879,E5879),LOTES!$A$6:$F$1000,6,0),"")</f>
        <v/>
      </c>
      <c r="I5879" s="132" t="str">
        <f t="shared" si="656"/>
        <v/>
      </c>
      <c r="R5879" s="132" t="str">
        <f>IFERROR(VLOOKUP(Q5879,PROVEEDORES!$A$2:$B$100,2,0),"")</f>
        <v/>
      </c>
      <c r="U5879" s="127" t="str">
        <f>IFERROR(VLOOKUP(V5879,TRANSPORTE!$A$4:$B$99,2,0),"")</f>
        <v/>
      </c>
      <c r="Y5879" s="127" t="str">
        <f>IFERROR(VLOOKUP(V5879,TRANSPORTE!$A$4:$C$99,3,0),"")</f>
        <v/>
      </c>
      <c r="Z5879" s="127" t="str">
        <f>IFERROR(VLOOKUP(V5879,TRANSPORTE!$A$4:$D$99,4,0),"")</f>
        <v/>
      </c>
      <c r="AA5879" s="127" t="str">
        <f>IFERROR(VLOOKUP(V5879,TRANSPORTE!$A$4:$E$99,5,0),"")</f>
        <v/>
      </c>
      <c r="AB5879" s="127" t="str">
        <f t="shared" si="658"/>
        <v/>
      </c>
      <c r="AC5879" s="127" t="str">
        <f t="shared" si="657"/>
        <v/>
      </c>
      <c r="AE5879" s="132" t="str">
        <f t="shared" si="655"/>
        <v/>
      </c>
      <c r="AH5879" s="127" t="str">
        <f t="shared" si="654"/>
        <v/>
      </c>
    </row>
    <row r="5880" spans="2:34" x14ac:dyDescent="0.3">
      <c r="B5880" s="127" t="str">
        <f t="shared" si="652"/>
        <v/>
      </c>
      <c r="C5880" s="127" t="str">
        <f t="shared" si="653"/>
        <v/>
      </c>
      <c r="E5880" s="159"/>
      <c r="F5880" s="148" t="str">
        <f>IFERROR(VLOOKUP(CONCATENATE(G5880,E5880),LOTES!$A$6:$D$1002,4,0),"")</f>
        <v/>
      </c>
      <c r="H5880" s="136" t="str">
        <f>IFERROR(VLOOKUP(CONCATENATE(G5880,E5880),LOTES!$A$6:$F$1000,6,0),"")</f>
        <v/>
      </c>
      <c r="I5880" s="132" t="str">
        <f t="shared" si="656"/>
        <v/>
      </c>
      <c r="R5880" s="132" t="str">
        <f>IFERROR(VLOOKUP(Q5880,PROVEEDORES!$A$2:$B$100,2,0),"")</f>
        <v/>
      </c>
      <c r="U5880" s="127" t="str">
        <f>IFERROR(VLOOKUP(V5880,TRANSPORTE!$A$4:$B$99,2,0),"")</f>
        <v/>
      </c>
      <c r="Y5880" s="127" t="str">
        <f>IFERROR(VLOOKUP(V5880,TRANSPORTE!$A$4:$C$99,3,0),"")</f>
        <v/>
      </c>
      <c r="Z5880" s="127" t="str">
        <f>IFERROR(VLOOKUP(V5880,TRANSPORTE!$A$4:$D$99,4,0),"")</f>
        <v/>
      </c>
      <c r="AA5880" s="127" t="str">
        <f>IFERROR(VLOOKUP(V5880,TRANSPORTE!$A$4:$E$99,5,0),"")</f>
        <v/>
      </c>
      <c r="AB5880" s="127" t="str">
        <f t="shared" si="658"/>
        <v/>
      </c>
      <c r="AC5880" s="127" t="str">
        <f t="shared" si="657"/>
        <v/>
      </c>
      <c r="AE5880" s="132" t="str">
        <f t="shared" si="655"/>
        <v/>
      </c>
      <c r="AH5880" s="127" t="str">
        <f t="shared" si="654"/>
        <v/>
      </c>
    </row>
    <row r="5881" spans="2:34" x14ac:dyDescent="0.3">
      <c r="B5881" s="127" t="str">
        <f t="shared" si="652"/>
        <v/>
      </c>
      <c r="C5881" s="127" t="str">
        <f t="shared" si="653"/>
        <v/>
      </c>
      <c r="E5881" s="159"/>
      <c r="F5881" s="148" t="str">
        <f>IFERROR(VLOOKUP(CONCATENATE(G5881,E5881),LOTES!$A$6:$D$1002,4,0),"")</f>
        <v/>
      </c>
      <c r="H5881" s="136" t="str">
        <f>IFERROR(VLOOKUP(CONCATENATE(G5881,E5881),LOTES!$A$6:$F$1000,6,0),"")</f>
        <v/>
      </c>
      <c r="I5881" s="132" t="str">
        <f t="shared" si="656"/>
        <v/>
      </c>
      <c r="R5881" s="132" t="str">
        <f>IFERROR(VLOOKUP(Q5881,PROVEEDORES!$A$2:$B$100,2,0),"")</f>
        <v/>
      </c>
      <c r="U5881" s="127" t="str">
        <f>IFERROR(VLOOKUP(V5881,TRANSPORTE!$A$4:$B$99,2,0),"")</f>
        <v/>
      </c>
      <c r="Y5881" s="127" t="str">
        <f>IFERROR(VLOOKUP(V5881,TRANSPORTE!$A$4:$C$99,3,0),"")</f>
        <v/>
      </c>
      <c r="Z5881" s="127" t="str">
        <f>IFERROR(VLOOKUP(V5881,TRANSPORTE!$A$4:$D$99,4,0),"")</f>
        <v/>
      </c>
      <c r="AA5881" s="127" t="str">
        <f>IFERROR(VLOOKUP(V5881,TRANSPORTE!$A$4:$E$99,5,0),"")</f>
        <v/>
      </c>
      <c r="AB5881" s="127" t="str">
        <f t="shared" si="658"/>
        <v/>
      </c>
      <c r="AC5881" s="127" t="str">
        <f t="shared" si="657"/>
        <v/>
      </c>
      <c r="AE5881" s="132" t="str">
        <f t="shared" si="655"/>
        <v/>
      </c>
      <c r="AH5881" s="127" t="str">
        <f t="shared" si="654"/>
        <v/>
      </c>
    </row>
    <row r="5882" spans="2:34" x14ac:dyDescent="0.3">
      <c r="B5882" s="127" t="str">
        <f t="shared" si="652"/>
        <v/>
      </c>
      <c r="C5882" s="127" t="str">
        <f t="shared" si="653"/>
        <v/>
      </c>
      <c r="E5882" s="159"/>
      <c r="F5882" s="148" t="str">
        <f>IFERROR(VLOOKUP(CONCATENATE(G5882,E5882),LOTES!$A$6:$D$1002,4,0),"")</f>
        <v/>
      </c>
      <c r="H5882" s="136" t="str">
        <f>IFERROR(VLOOKUP(CONCATENATE(G5882,E5882),LOTES!$A$6:$F$1000,6,0),"")</f>
        <v/>
      </c>
      <c r="I5882" s="132" t="str">
        <f t="shared" si="656"/>
        <v/>
      </c>
      <c r="R5882" s="132" t="str">
        <f>IFERROR(VLOOKUP(Q5882,PROVEEDORES!$A$2:$B$100,2,0),"")</f>
        <v/>
      </c>
      <c r="U5882" s="127" t="str">
        <f>IFERROR(VLOOKUP(V5882,TRANSPORTE!$A$4:$B$99,2,0),"")</f>
        <v/>
      </c>
      <c r="Y5882" s="127" t="str">
        <f>IFERROR(VLOOKUP(V5882,TRANSPORTE!$A$4:$C$99,3,0),"")</f>
        <v/>
      </c>
      <c r="Z5882" s="127" t="str">
        <f>IFERROR(VLOOKUP(V5882,TRANSPORTE!$A$4:$D$99,4,0),"")</f>
        <v/>
      </c>
      <c r="AA5882" s="127" t="str">
        <f>IFERROR(VLOOKUP(V5882,TRANSPORTE!$A$4:$E$99,5,0),"")</f>
        <v/>
      </c>
      <c r="AB5882" s="127" t="str">
        <f t="shared" si="658"/>
        <v/>
      </c>
      <c r="AC5882" s="127" t="str">
        <f t="shared" si="657"/>
        <v/>
      </c>
      <c r="AE5882" s="132" t="str">
        <f t="shared" si="655"/>
        <v/>
      </c>
      <c r="AH5882" s="127" t="str">
        <f t="shared" si="654"/>
        <v/>
      </c>
    </row>
    <row r="5883" spans="2:34" x14ac:dyDescent="0.3">
      <c r="B5883" s="127" t="str">
        <f t="shared" si="652"/>
        <v/>
      </c>
      <c r="C5883" s="127" t="str">
        <f t="shared" si="653"/>
        <v/>
      </c>
      <c r="E5883" s="159"/>
      <c r="F5883" s="148" t="str">
        <f>IFERROR(VLOOKUP(CONCATENATE(G5883,E5883),LOTES!$A$6:$D$1002,4,0),"")</f>
        <v/>
      </c>
      <c r="H5883" s="136" t="str">
        <f>IFERROR(VLOOKUP(CONCATENATE(G5883,E5883),LOTES!$A$6:$F$1000,6,0),"")</f>
        <v/>
      </c>
      <c r="I5883" s="132" t="str">
        <f t="shared" si="656"/>
        <v/>
      </c>
      <c r="R5883" s="132" t="str">
        <f>IFERROR(VLOOKUP(Q5883,PROVEEDORES!$A$2:$B$100,2,0),"")</f>
        <v/>
      </c>
      <c r="U5883" s="127" t="str">
        <f>IFERROR(VLOOKUP(V5883,TRANSPORTE!$A$4:$B$99,2,0),"")</f>
        <v/>
      </c>
      <c r="Y5883" s="127" t="str">
        <f>IFERROR(VLOOKUP(V5883,TRANSPORTE!$A$4:$C$99,3,0),"")</f>
        <v/>
      </c>
      <c r="Z5883" s="127" t="str">
        <f>IFERROR(VLOOKUP(V5883,TRANSPORTE!$A$4:$D$99,4,0),"")</f>
        <v/>
      </c>
      <c r="AA5883" s="127" t="str">
        <f>IFERROR(VLOOKUP(V5883,TRANSPORTE!$A$4:$E$99,5,0),"")</f>
        <v/>
      </c>
      <c r="AB5883" s="127" t="str">
        <f t="shared" si="658"/>
        <v/>
      </c>
      <c r="AC5883" s="127" t="str">
        <f t="shared" si="657"/>
        <v/>
      </c>
      <c r="AE5883" s="132" t="str">
        <f t="shared" si="655"/>
        <v/>
      </c>
      <c r="AH5883" s="127" t="str">
        <f t="shared" si="654"/>
        <v/>
      </c>
    </row>
    <row r="5884" spans="2:34" x14ac:dyDescent="0.3">
      <c r="B5884" s="127" t="str">
        <f t="shared" si="652"/>
        <v/>
      </c>
      <c r="C5884" s="127" t="str">
        <f t="shared" si="653"/>
        <v/>
      </c>
      <c r="E5884" s="159"/>
      <c r="F5884" s="148" t="str">
        <f>IFERROR(VLOOKUP(CONCATENATE(G5884,E5884),LOTES!$A$6:$D$1002,4,0),"")</f>
        <v/>
      </c>
      <c r="H5884" s="136" t="str">
        <f>IFERROR(VLOOKUP(CONCATENATE(G5884,E5884),LOTES!$A$6:$F$1000,6,0),"")</f>
        <v/>
      </c>
      <c r="I5884" s="132" t="str">
        <f t="shared" si="656"/>
        <v/>
      </c>
      <c r="R5884" s="132" t="str">
        <f>IFERROR(VLOOKUP(Q5884,PROVEEDORES!$A$2:$B$100,2,0),"")</f>
        <v/>
      </c>
      <c r="U5884" s="127" t="str">
        <f>IFERROR(VLOOKUP(V5884,TRANSPORTE!$A$4:$B$99,2,0),"")</f>
        <v/>
      </c>
      <c r="Y5884" s="127" t="str">
        <f>IFERROR(VLOOKUP(V5884,TRANSPORTE!$A$4:$C$99,3,0),"")</f>
        <v/>
      </c>
      <c r="Z5884" s="127" t="str">
        <f>IFERROR(VLOOKUP(V5884,TRANSPORTE!$A$4:$D$99,4,0),"")</f>
        <v/>
      </c>
      <c r="AA5884" s="127" t="str">
        <f>IFERROR(VLOOKUP(V5884,TRANSPORTE!$A$4:$E$99,5,0),"")</f>
        <v/>
      </c>
      <c r="AB5884" s="127" t="str">
        <f t="shared" si="658"/>
        <v/>
      </c>
      <c r="AC5884" s="127" t="str">
        <f t="shared" si="657"/>
        <v/>
      </c>
      <c r="AE5884" s="132" t="str">
        <f t="shared" si="655"/>
        <v/>
      </c>
      <c r="AH5884" s="127" t="str">
        <f t="shared" si="654"/>
        <v/>
      </c>
    </row>
    <row r="5885" spans="2:34" x14ac:dyDescent="0.3">
      <c r="B5885" s="127" t="str">
        <f t="shared" si="652"/>
        <v/>
      </c>
      <c r="C5885" s="127" t="str">
        <f t="shared" si="653"/>
        <v/>
      </c>
      <c r="E5885" s="159"/>
      <c r="F5885" s="148" t="str">
        <f>IFERROR(VLOOKUP(CONCATENATE(G5885,E5885),LOTES!$A$6:$D$1002,4,0),"")</f>
        <v/>
      </c>
      <c r="H5885" s="136" t="str">
        <f>IFERROR(VLOOKUP(CONCATENATE(G5885,E5885),LOTES!$A$6:$F$1000,6,0),"")</f>
        <v/>
      </c>
      <c r="I5885" s="132" t="str">
        <f t="shared" si="656"/>
        <v/>
      </c>
      <c r="R5885" s="132" t="str">
        <f>IFERROR(VLOOKUP(Q5885,PROVEEDORES!$A$2:$B$100,2,0),"")</f>
        <v/>
      </c>
      <c r="U5885" s="127" t="str">
        <f>IFERROR(VLOOKUP(V5885,TRANSPORTE!$A$4:$B$99,2,0),"")</f>
        <v/>
      </c>
      <c r="Y5885" s="127" t="str">
        <f>IFERROR(VLOOKUP(V5885,TRANSPORTE!$A$4:$C$99,3,0),"")</f>
        <v/>
      </c>
      <c r="Z5885" s="127" t="str">
        <f>IFERROR(VLOOKUP(V5885,TRANSPORTE!$A$4:$D$99,4,0),"")</f>
        <v/>
      </c>
      <c r="AA5885" s="127" t="str">
        <f>IFERROR(VLOOKUP(V5885,TRANSPORTE!$A$4:$E$99,5,0),"")</f>
        <v/>
      </c>
      <c r="AB5885" s="127" t="str">
        <f t="shared" si="658"/>
        <v/>
      </c>
      <c r="AC5885" s="127" t="str">
        <f t="shared" si="657"/>
        <v/>
      </c>
      <c r="AE5885" s="132" t="str">
        <f t="shared" si="655"/>
        <v/>
      </c>
      <c r="AH5885" s="127" t="str">
        <f t="shared" si="654"/>
        <v/>
      </c>
    </row>
    <row r="5886" spans="2:34" x14ac:dyDescent="0.3">
      <c r="B5886" s="127" t="str">
        <f t="shared" si="652"/>
        <v/>
      </c>
      <c r="C5886" s="127" t="str">
        <f t="shared" si="653"/>
        <v/>
      </c>
      <c r="E5886" s="159"/>
      <c r="F5886" s="148" t="str">
        <f>IFERROR(VLOOKUP(CONCATENATE(G5886,E5886),LOTES!$A$6:$D$1002,4,0),"")</f>
        <v/>
      </c>
      <c r="H5886" s="136" t="str">
        <f>IFERROR(VLOOKUP(CONCATENATE(G5886,E5886),LOTES!$A$6:$F$1000,6,0),"")</f>
        <v/>
      </c>
      <c r="I5886" s="132" t="str">
        <f t="shared" si="656"/>
        <v/>
      </c>
      <c r="R5886" s="132" t="str">
        <f>IFERROR(VLOOKUP(Q5886,PROVEEDORES!$A$2:$B$100,2,0),"")</f>
        <v/>
      </c>
      <c r="U5886" s="127" t="str">
        <f>IFERROR(VLOOKUP(V5886,TRANSPORTE!$A$4:$B$99,2,0),"")</f>
        <v/>
      </c>
      <c r="Y5886" s="127" t="str">
        <f>IFERROR(VLOOKUP(V5886,TRANSPORTE!$A$4:$C$99,3,0),"")</f>
        <v/>
      </c>
      <c r="Z5886" s="127" t="str">
        <f>IFERROR(VLOOKUP(V5886,TRANSPORTE!$A$4:$D$99,4,0),"")</f>
        <v/>
      </c>
      <c r="AA5886" s="127" t="str">
        <f>IFERROR(VLOOKUP(V5886,TRANSPORTE!$A$4:$E$99,5,0),"")</f>
        <v/>
      </c>
      <c r="AB5886" s="127" t="str">
        <f t="shared" si="658"/>
        <v/>
      </c>
      <c r="AC5886" s="127" t="str">
        <f t="shared" si="657"/>
        <v/>
      </c>
      <c r="AE5886" s="132" t="str">
        <f t="shared" si="655"/>
        <v/>
      </c>
      <c r="AH5886" s="127" t="str">
        <f t="shared" si="654"/>
        <v/>
      </c>
    </row>
    <row r="5887" spans="2:34" x14ac:dyDescent="0.3">
      <c r="B5887" s="127" t="str">
        <f t="shared" ref="B5887:B5950" si="659">CONCATENATE(A5887,AB5887)</f>
        <v/>
      </c>
      <c r="C5887" s="127" t="str">
        <f t="shared" ref="C5887:C5950" si="660">CONCATENATE(N5887,I5887)</f>
        <v/>
      </c>
      <c r="E5887" s="159"/>
      <c r="F5887" s="148" t="str">
        <f>IFERROR(VLOOKUP(CONCATENATE(G5887,E5887),LOTES!$A$6:$D$1002,4,0),"")</f>
        <v/>
      </c>
      <c r="H5887" s="136" t="str">
        <f>IFERROR(VLOOKUP(CONCATENATE(G5887,E5887),LOTES!$A$6:$F$1000,6,0),"")</f>
        <v/>
      </c>
      <c r="I5887" s="132" t="str">
        <f t="shared" si="656"/>
        <v/>
      </c>
      <c r="R5887" s="132" t="str">
        <f>IFERROR(VLOOKUP(Q5887,PROVEEDORES!$A$2:$B$100,2,0),"")</f>
        <v/>
      </c>
      <c r="U5887" s="127" t="str">
        <f>IFERROR(VLOOKUP(V5887,TRANSPORTE!$A$4:$B$99,2,0),"")</f>
        <v/>
      </c>
      <c r="Y5887" s="127" t="str">
        <f>IFERROR(VLOOKUP(V5887,TRANSPORTE!$A$4:$C$99,3,0),"")</f>
        <v/>
      </c>
      <c r="Z5887" s="127" t="str">
        <f>IFERROR(VLOOKUP(V5887,TRANSPORTE!$A$4:$D$99,4,0),"")</f>
        <v/>
      </c>
      <c r="AA5887" s="127" t="str">
        <f>IFERROR(VLOOKUP(V5887,TRANSPORTE!$A$4:$E$99,5,0),"")</f>
        <v/>
      </c>
      <c r="AB5887" s="127" t="str">
        <f t="shared" si="658"/>
        <v/>
      </c>
      <c r="AC5887" s="127" t="str">
        <f t="shared" si="657"/>
        <v/>
      </c>
      <c r="AE5887" s="132" t="str">
        <f t="shared" si="655"/>
        <v/>
      </c>
      <c r="AH5887" s="127" t="str">
        <f t="shared" ref="AH5887:AH5950" si="661">CONCATENATE(N5887,F5887)</f>
        <v/>
      </c>
    </row>
    <row r="5888" spans="2:34" x14ac:dyDescent="0.3">
      <c r="B5888" s="127" t="str">
        <f t="shared" si="659"/>
        <v/>
      </c>
      <c r="C5888" s="127" t="str">
        <f t="shared" si="660"/>
        <v/>
      </c>
      <c r="E5888" s="159"/>
      <c r="F5888" s="148" t="str">
        <f>IFERROR(VLOOKUP(CONCATENATE(G5888,E5888),LOTES!$A$6:$D$1002,4,0),"")</f>
        <v/>
      </c>
      <c r="H5888" s="136" t="str">
        <f>IFERROR(VLOOKUP(CONCATENATE(G5888,E5888),LOTES!$A$6:$F$1000,6,0),"")</f>
        <v/>
      </c>
      <c r="I5888" s="132" t="str">
        <f t="shared" si="656"/>
        <v/>
      </c>
      <c r="R5888" s="132" t="str">
        <f>IFERROR(VLOOKUP(Q5888,PROVEEDORES!$A$2:$B$100,2,0),"")</f>
        <v/>
      </c>
      <c r="U5888" s="127" t="str">
        <f>IFERROR(VLOOKUP(V5888,TRANSPORTE!$A$4:$B$99,2,0),"")</f>
        <v/>
      </c>
      <c r="Y5888" s="127" t="str">
        <f>IFERROR(VLOOKUP(V5888,TRANSPORTE!$A$4:$C$99,3,0),"")</f>
        <v/>
      </c>
      <c r="Z5888" s="127" t="str">
        <f>IFERROR(VLOOKUP(V5888,TRANSPORTE!$A$4:$D$99,4,0),"")</f>
        <v/>
      </c>
      <c r="AA5888" s="127" t="str">
        <f>IFERROR(VLOOKUP(V5888,TRANSPORTE!$A$4:$E$99,5,0),"")</f>
        <v/>
      </c>
      <c r="AB5888" s="127" t="str">
        <f t="shared" si="658"/>
        <v/>
      </c>
      <c r="AC5888" s="127" t="str">
        <f t="shared" si="657"/>
        <v/>
      </c>
      <c r="AE5888" s="132" t="str">
        <f t="shared" si="655"/>
        <v/>
      </c>
      <c r="AH5888" s="127" t="str">
        <f t="shared" si="661"/>
        <v/>
      </c>
    </row>
    <row r="5889" spans="2:34" x14ac:dyDescent="0.3">
      <c r="B5889" s="127" t="str">
        <f t="shared" si="659"/>
        <v/>
      </c>
      <c r="C5889" s="127" t="str">
        <f t="shared" si="660"/>
        <v/>
      </c>
      <c r="E5889" s="159"/>
      <c r="F5889" s="148" t="str">
        <f>IFERROR(VLOOKUP(CONCATENATE(G5889,E5889),LOTES!$A$6:$D$1002,4,0),"")</f>
        <v/>
      </c>
      <c r="H5889" s="136" t="str">
        <f>IFERROR(VLOOKUP(CONCATENATE(G5889,E5889),LOTES!$A$6:$F$1000,6,0),"")</f>
        <v/>
      </c>
      <c r="I5889" s="132" t="str">
        <f t="shared" si="656"/>
        <v/>
      </c>
      <c r="R5889" s="132" t="str">
        <f>IFERROR(VLOOKUP(Q5889,PROVEEDORES!$A$2:$B$100,2,0),"")</f>
        <v/>
      </c>
      <c r="U5889" s="127" t="str">
        <f>IFERROR(VLOOKUP(V5889,TRANSPORTE!$A$4:$B$99,2,0),"")</f>
        <v/>
      </c>
      <c r="Y5889" s="127" t="str">
        <f>IFERROR(VLOOKUP(V5889,TRANSPORTE!$A$4:$C$99,3,0),"")</f>
        <v/>
      </c>
      <c r="Z5889" s="127" t="str">
        <f>IFERROR(VLOOKUP(V5889,TRANSPORTE!$A$4:$D$99,4,0),"")</f>
        <v/>
      </c>
      <c r="AA5889" s="127" t="str">
        <f>IFERROR(VLOOKUP(V5889,TRANSPORTE!$A$4:$E$99,5,0),"")</f>
        <v/>
      </c>
      <c r="AB5889" s="127" t="str">
        <f t="shared" si="658"/>
        <v/>
      </c>
      <c r="AC5889" s="127" t="str">
        <f t="shared" si="657"/>
        <v/>
      </c>
      <c r="AE5889" s="132" t="str">
        <f t="shared" si="655"/>
        <v/>
      </c>
      <c r="AH5889" s="127" t="str">
        <f t="shared" si="661"/>
        <v/>
      </c>
    </row>
    <row r="5890" spans="2:34" x14ac:dyDescent="0.3">
      <c r="B5890" s="127" t="str">
        <f t="shared" si="659"/>
        <v/>
      </c>
      <c r="C5890" s="127" t="str">
        <f t="shared" si="660"/>
        <v/>
      </c>
      <c r="E5890" s="159"/>
      <c r="F5890" s="148" t="str">
        <f>IFERROR(VLOOKUP(CONCATENATE(G5890,E5890),LOTES!$A$6:$D$1002,4,0),"")</f>
        <v/>
      </c>
      <c r="H5890" s="136" t="str">
        <f>IFERROR(VLOOKUP(CONCATENATE(G5890,E5890),LOTES!$A$6:$F$1000,6,0),"")</f>
        <v/>
      </c>
      <c r="I5890" s="132" t="str">
        <f t="shared" si="656"/>
        <v/>
      </c>
      <c r="R5890" s="132" t="str">
        <f>IFERROR(VLOOKUP(Q5890,PROVEEDORES!$A$2:$B$100,2,0),"")</f>
        <v/>
      </c>
      <c r="U5890" s="127" t="str">
        <f>IFERROR(VLOOKUP(V5890,TRANSPORTE!$A$4:$B$99,2,0),"")</f>
        <v/>
      </c>
      <c r="Y5890" s="127" t="str">
        <f>IFERROR(VLOOKUP(V5890,TRANSPORTE!$A$4:$C$99,3,0),"")</f>
        <v/>
      </c>
      <c r="Z5890" s="127" t="str">
        <f>IFERROR(VLOOKUP(V5890,TRANSPORTE!$A$4:$D$99,4,0),"")</f>
        <v/>
      </c>
      <c r="AA5890" s="127" t="str">
        <f>IFERROR(VLOOKUP(V5890,TRANSPORTE!$A$4:$E$99,5,0),"")</f>
        <v/>
      </c>
      <c r="AB5890" s="127" t="str">
        <f t="shared" si="658"/>
        <v/>
      </c>
      <c r="AC5890" s="127" t="str">
        <f t="shared" si="657"/>
        <v/>
      </c>
      <c r="AE5890" s="132" t="str">
        <f t="shared" ref="AE5890:AE5953" si="662">IF(N5890&lt;&gt;"",IF(N5890=N5889,AE5889,AE5889+1),"")</f>
        <v/>
      </c>
      <c r="AH5890" s="127" t="str">
        <f t="shared" si="661"/>
        <v/>
      </c>
    </row>
    <row r="5891" spans="2:34" x14ac:dyDescent="0.3">
      <c r="B5891" s="127" t="str">
        <f t="shared" si="659"/>
        <v/>
      </c>
      <c r="C5891" s="127" t="str">
        <f t="shared" si="660"/>
        <v/>
      </c>
      <c r="E5891" s="159"/>
      <c r="F5891" s="148" t="str">
        <f>IFERROR(VLOOKUP(CONCATENATE(G5891,E5891),LOTES!$A$6:$D$1002,4,0),"")</f>
        <v/>
      </c>
      <c r="H5891" s="136" t="str">
        <f>IFERROR(VLOOKUP(CONCATENATE(G5891,E5891),LOTES!$A$6:$F$1000,6,0),"")</f>
        <v/>
      </c>
      <c r="I5891" s="132" t="str">
        <f t="shared" si="656"/>
        <v/>
      </c>
      <c r="R5891" s="132" t="str">
        <f>IFERROR(VLOOKUP(Q5891,PROVEEDORES!$A$2:$B$100,2,0),"")</f>
        <v/>
      </c>
      <c r="U5891" s="127" t="str">
        <f>IFERROR(VLOOKUP(V5891,TRANSPORTE!$A$4:$B$99,2,0),"")</f>
        <v/>
      </c>
      <c r="Y5891" s="127" t="str">
        <f>IFERROR(VLOOKUP(V5891,TRANSPORTE!$A$4:$C$99,3,0),"")</f>
        <v/>
      </c>
      <c r="Z5891" s="127" t="str">
        <f>IFERROR(VLOOKUP(V5891,TRANSPORTE!$A$4:$D$99,4,0),"")</f>
        <v/>
      </c>
      <c r="AA5891" s="127" t="str">
        <f>IFERROR(VLOOKUP(V5891,TRANSPORTE!$A$4:$E$99,5,0),"")</f>
        <v/>
      </c>
      <c r="AB5891" s="127" t="str">
        <f t="shared" si="658"/>
        <v/>
      </c>
      <c r="AC5891" s="127" t="str">
        <f t="shared" si="657"/>
        <v/>
      </c>
      <c r="AE5891" s="132" t="str">
        <f t="shared" si="662"/>
        <v/>
      </c>
      <c r="AH5891" s="127" t="str">
        <f t="shared" si="661"/>
        <v/>
      </c>
    </row>
    <row r="5892" spans="2:34" x14ac:dyDescent="0.3">
      <c r="B5892" s="127" t="str">
        <f t="shared" si="659"/>
        <v/>
      </c>
      <c r="C5892" s="127" t="str">
        <f t="shared" si="660"/>
        <v/>
      </c>
      <c r="E5892" s="159"/>
      <c r="F5892" s="148" t="str">
        <f>IFERROR(VLOOKUP(CONCATENATE(G5892,E5892),LOTES!$A$6:$D$1002,4,0),"")</f>
        <v/>
      </c>
      <c r="H5892" s="136" t="str">
        <f>IFERROR(VLOOKUP(CONCATENATE(G5892,E5892),LOTES!$A$6:$F$1000,6,0),"")</f>
        <v/>
      </c>
      <c r="I5892" s="132" t="str">
        <f t="shared" si="656"/>
        <v/>
      </c>
      <c r="R5892" s="132" t="str">
        <f>IFERROR(VLOOKUP(Q5892,PROVEEDORES!$A$2:$B$100,2,0),"")</f>
        <v/>
      </c>
      <c r="U5892" s="127" t="str">
        <f>IFERROR(VLOOKUP(V5892,TRANSPORTE!$A$4:$B$99,2,0),"")</f>
        <v/>
      </c>
      <c r="Y5892" s="127" t="str">
        <f>IFERROR(VLOOKUP(V5892,TRANSPORTE!$A$4:$C$99,3,0),"")</f>
        <v/>
      </c>
      <c r="Z5892" s="127" t="str">
        <f>IFERROR(VLOOKUP(V5892,TRANSPORTE!$A$4:$D$99,4,0),"")</f>
        <v/>
      </c>
      <c r="AA5892" s="127" t="str">
        <f>IFERROR(VLOOKUP(V5892,TRANSPORTE!$A$4:$E$99,5,0),"")</f>
        <v/>
      </c>
      <c r="AB5892" s="127" t="str">
        <f t="shared" si="658"/>
        <v/>
      </c>
      <c r="AC5892" s="127" t="str">
        <f t="shared" si="657"/>
        <v/>
      </c>
      <c r="AE5892" s="132" t="str">
        <f t="shared" si="662"/>
        <v/>
      </c>
      <c r="AH5892" s="127" t="str">
        <f t="shared" si="661"/>
        <v/>
      </c>
    </row>
    <row r="5893" spans="2:34" x14ac:dyDescent="0.3">
      <c r="B5893" s="127" t="str">
        <f t="shared" si="659"/>
        <v/>
      </c>
      <c r="C5893" s="127" t="str">
        <f t="shared" si="660"/>
        <v/>
      </c>
      <c r="E5893" s="159"/>
      <c r="F5893" s="148" t="str">
        <f>IFERROR(VLOOKUP(CONCATENATE(G5893,E5893),LOTES!$A$6:$D$1002,4,0),"")</f>
        <v/>
      </c>
      <c r="H5893" s="136" t="str">
        <f>IFERROR(VLOOKUP(CONCATENATE(G5893,E5893),LOTES!$A$6:$F$1000,6,0),"")</f>
        <v/>
      </c>
      <c r="I5893" s="132" t="str">
        <f t="shared" si="656"/>
        <v/>
      </c>
      <c r="R5893" s="132" t="str">
        <f>IFERROR(VLOOKUP(Q5893,PROVEEDORES!$A$2:$B$100,2,0),"")</f>
        <v/>
      </c>
      <c r="U5893" s="127" t="str">
        <f>IFERROR(VLOOKUP(V5893,TRANSPORTE!$A$4:$B$99,2,0),"")</f>
        <v/>
      </c>
      <c r="Y5893" s="127" t="str">
        <f>IFERROR(VLOOKUP(V5893,TRANSPORTE!$A$4:$C$99,3,0),"")</f>
        <v/>
      </c>
      <c r="Z5893" s="127" t="str">
        <f>IFERROR(VLOOKUP(V5893,TRANSPORTE!$A$4:$D$99,4,0),"")</f>
        <v/>
      </c>
      <c r="AA5893" s="127" t="str">
        <f>IFERROR(VLOOKUP(V5893,TRANSPORTE!$A$4:$E$99,5,0),"")</f>
        <v/>
      </c>
      <c r="AB5893" s="127" t="str">
        <f t="shared" si="658"/>
        <v/>
      </c>
      <c r="AC5893" s="127" t="str">
        <f t="shared" si="657"/>
        <v/>
      </c>
      <c r="AE5893" s="132" t="str">
        <f t="shared" si="662"/>
        <v/>
      </c>
      <c r="AH5893" s="127" t="str">
        <f t="shared" si="661"/>
        <v/>
      </c>
    </row>
    <row r="5894" spans="2:34" x14ac:dyDescent="0.3">
      <c r="B5894" s="127" t="str">
        <f t="shared" si="659"/>
        <v/>
      </c>
      <c r="C5894" s="127" t="str">
        <f t="shared" si="660"/>
        <v/>
      </c>
      <c r="E5894" s="159"/>
      <c r="F5894" s="148" t="str">
        <f>IFERROR(VLOOKUP(CONCATENATE(G5894,E5894),LOTES!$A$6:$D$1002,4,0),"")</f>
        <v/>
      </c>
      <c r="H5894" s="136" t="str">
        <f>IFERROR(VLOOKUP(CONCATENATE(G5894,E5894),LOTES!$A$6:$F$1000,6,0),"")</f>
        <v/>
      </c>
      <c r="I5894" s="132" t="str">
        <f t="shared" ref="I5894:I5957" si="663">IF(E5894&lt;&gt;"",IFERROR(IF(N5894&lt;&gt;N5893,1,IF(E5894=E5893,I5893,I5893+1)),""),"")</f>
        <v/>
      </c>
      <c r="R5894" s="132" t="str">
        <f>IFERROR(VLOOKUP(Q5894,PROVEEDORES!$A$2:$B$100,2,0),"")</f>
        <v/>
      </c>
      <c r="U5894" s="127" t="str">
        <f>IFERROR(VLOOKUP(V5894,TRANSPORTE!$A$4:$B$99,2,0),"")</f>
        <v/>
      </c>
      <c r="Y5894" s="127" t="str">
        <f>IFERROR(VLOOKUP(V5894,TRANSPORTE!$A$4:$C$99,3,0),"")</f>
        <v/>
      </c>
      <c r="Z5894" s="127" t="str">
        <f>IFERROR(VLOOKUP(V5894,TRANSPORTE!$A$4:$D$99,4,0),"")</f>
        <v/>
      </c>
      <c r="AA5894" s="127" t="str">
        <f>IFERROR(VLOOKUP(V5894,TRANSPORTE!$A$4:$E$99,5,0),"")</f>
        <v/>
      </c>
      <c r="AB5894" s="127" t="str">
        <f t="shared" si="658"/>
        <v/>
      </c>
      <c r="AC5894" s="127" t="str">
        <f t="shared" ref="AC5894:AC5957" si="664">IF(N5894&lt;&gt;"",1,"")</f>
        <v/>
      </c>
      <c r="AE5894" s="132" t="str">
        <f t="shared" si="662"/>
        <v/>
      </c>
      <c r="AH5894" s="127" t="str">
        <f t="shared" si="661"/>
        <v/>
      </c>
    </row>
    <row r="5895" spans="2:34" x14ac:dyDescent="0.3">
      <c r="B5895" s="127" t="str">
        <f t="shared" si="659"/>
        <v/>
      </c>
      <c r="C5895" s="127" t="str">
        <f t="shared" si="660"/>
        <v/>
      </c>
      <c r="E5895" s="159"/>
      <c r="F5895" s="148" t="str">
        <f>IFERROR(VLOOKUP(CONCATENATE(G5895,E5895),LOTES!$A$6:$D$1002,4,0),"")</f>
        <v/>
      </c>
      <c r="H5895" s="136" t="str">
        <f>IFERROR(VLOOKUP(CONCATENATE(G5895,E5895),LOTES!$A$6:$F$1000,6,0),"")</f>
        <v/>
      </c>
      <c r="I5895" s="132" t="str">
        <f t="shared" si="663"/>
        <v/>
      </c>
      <c r="R5895" s="132" t="str">
        <f>IFERROR(VLOOKUP(Q5895,PROVEEDORES!$A$2:$B$100,2,0),"")</f>
        <v/>
      </c>
      <c r="U5895" s="127" t="str">
        <f>IFERROR(VLOOKUP(V5895,TRANSPORTE!$A$4:$B$99,2,0),"")</f>
        <v/>
      </c>
      <c r="Y5895" s="127" t="str">
        <f>IFERROR(VLOOKUP(V5895,TRANSPORTE!$A$4:$C$99,3,0),"")</f>
        <v/>
      </c>
      <c r="Z5895" s="127" t="str">
        <f>IFERROR(VLOOKUP(V5895,TRANSPORTE!$A$4:$D$99,4,0),"")</f>
        <v/>
      </c>
      <c r="AA5895" s="127" t="str">
        <f>IFERROR(VLOOKUP(V5895,TRANSPORTE!$A$4:$E$99,5,0),"")</f>
        <v/>
      </c>
      <c r="AB5895" s="127" t="str">
        <f t="shared" si="658"/>
        <v/>
      </c>
      <c r="AC5895" s="127" t="str">
        <f t="shared" si="664"/>
        <v/>
      </c>
      <c r="AE5895" s="132" t="str">
        <f t="shared" si="662"/>
        <v/>
      </c>
      <c r="AH5895" s="127" t="str">
        <f t="shared" si="661"/>
        <v/>
      </c>
    </row>
    <row r="5896" spans="2:34" x14ac:dyDescent="0.3">
      <c r="B5896" s="127" t="str">
        <f t="shared" si="659"/>
        <v/>
      </c>
      <c r="C5896" s="127" t="str">
        <f t="shared" si="660"/>
        <v/>
      </c>
      <c r="E5896" s="159"/>
      <c r="F5896" s="148" t="str">
        <f>IFERROR(VLOOKUP(CONCATENATE(G5896,E5896),LOTES!$A$6:$D$1002,4,0),"")</f>
        <v/>
      </c>
      <c r="H5896" s="136" t="str">
        <f>IFERROR(VLOOKUP(CONCATENATE(G5896,E5896),LOTES!$A$6:$F$1000,6,0),"")</f>
        <v/>
      </c>
      <c r="I5896" s="132" t="str">
        <f t="shared" si="663"/>
        <v/>
      </c>
      <c r="R5896" s="132" t="str">
        <f>IFERROR(VLOOKUP(Q5896,PROVEEDORES!$A$2:$B$100,2,0),"")</f>
        <v/>
      </c>
      <c r="U5896" s="127" t="str">
        <f>IFERROR(VLOOKUP(V5896,TRANSPORTE!$A$4:$B$99,2,0),"")</f>
        <v/>
      </c>
      <c r="Y5896" s="127" t="str">
        <f>IFERROR(VLOOKUP(V5896,TRANSPORTE!$A$4:$C$99,3,0),"")</f>
        <v/>
      </c>
      <c r="Z5896" s="127" t="str">
        <f>IFERROR(VLOOKUP(V5896,TRANSPORTE!$A$4:$D$99,4,0),"")</f>
        <v/>
      </c>
      <c r="AA5896" s="127" t="str">
        <f>IFERROR(VLOOKUP(V5896,TRANSPORTE!$A$4:$E$99,5,0),"")</f>
        <v/>
      </c>
      <c r="AB5896" s="127" t="str">
        <f t="shared" si="658"/>
        <v/>
      </c>
      <c r="AC5896" s="127" t="str">
        <f t="shared" si="664"/>
        <v/>
      </c>
      <c r="AE5896" s="132" t="str">
        <f t="shared" si="662"/>
        <v/>
      </c>
      <c r="AH5896" s="127" t="str">
        <f t="shared" si="661"/>
        <v/>
      </c>
    </row>
    <row r="5897" spans="2:34" x14ac:dyDescent="0.3">
      <c r="B5897" s="127" t="str">
        <f t="shared" si="659"/>
        <v/>
      </c>
      <c r="C5897" s="127" t="str">
        <f t="shared" si="660"/>
        <v/>
      </c>
      <c r="E5897" s="159"/>
      <c r="F5897" s="148" t="str">
        <f>IFERROR(VLOOKUP(CONCATENATE(G5897,E5897),LOTES!$A$6:$D$1002,4,0),"")</f>
        <v/>
      </c>
      <c r="H5897" s="136" t="str">
        <f>IFERROR(VLOOKUP(CONCATENATE(G5897,E5897),LOTES!$A$6:$F$1000,6,0),"")</f>
        <v/>
      </c>
      <c r="I5897" s="132" t="str">
        <f t="shared" si="663"/>
        <v/>
      </c>
      <c r="R5897" s="132" t="str">
        <f>IFERROR(VLOOKUP(Q5897,PROVEEDORES!$A$2:$B$100,2,0),"")</f>
        <v/>
      </c>
      <c r="U5897" s="127" t="str">
        <f>IFERROR(VLOOKUP(V5897,TRANSPORTE!$A$4:$B$99,2,0),"")</f>
        <v/>
      </c>
      <c r="Y5897" s="127" t="str">
        <f>IFERROR(VLOOKUP(V5897,TRANSPORTE!$A$4:$C$99,3,0),"")</f>
        <v/>
      </c>
      <c r="Z5897" s="127" t="str">
        <f>IFERROR(VLOOKUP(V5897,TRANSPORTE!$A$4:$D$99,4,0),"")</f>
        <v/>
      </c>
      <c r="AA5897" s="127" t="str">
        <f>IFERROR(VLOOKUP(V5897,TRANSPORTE!$A$4:$E$99,5,0),"")</f>
        <v/>
      </c>
      <c r="AB5897" s="127" t="str">
        <f t="shared" si="658"/>
        <v/>
      </c>
      <c r="AC5897" s="127" t="str">
        <f t="shared" si="664"/>
        <v/>
      </c>
      <c r="AE5897" s="132" t="str">
        <f t="shared" si="662"/>
        <v/>
      </c>
      <c r="AH5897" s="127" t="str">
        <f t="shared" si="661"/>
        <v/>
      </c>
    </row>
    <row r="5898" spans="2:34" x14ac:dyDescent="0.3">
      <c r="B5898" s="127" t="str">
        <f t="shared" si="659"/>
        <v/>
      </c>
      <c r="C5898" s="127" t="str">
        <f t="shared" si="660"/>
        <v/>
      </c>
      <c r="E5898" s="159"/>
      <c r="F5898" s="148" t="str">
        <f>IFERROR(VLOOKUP(CONCATENATE(G5898,E5898),LOTES!$A$6:$D$1002,4,0),"")</f>
        <v/>
      </c>
      <c r="H5898" s="136" t="str">
        <f>IFERROR(VLOOKUP(CONCATENATE(G5898,E5898),LOTES!$A$6:$F$1000,6,0),"")</f>
        <v/>
      </c>
      <c r="I5898" s="132" t="str">
        <f t="shared" si="663"/>
        <v/>
      </c>
      <c r="R5898" s="132" t="str">
        <f>IFERROR(VLOOKUP(Q5898,PROVEEDORES!$A$2:$B$100,2,0),"")</f>
        <v/>
      </c>
      <c r="U5898" s="127" t="str">
        <f>IFERROR(VLOOKUP(V5898,TRANSPORTE!$A$4:$B$99,2,0),"")</f>
        <v/>
      </c>
      <c r="Y5898" s="127" t="str">
        <f>IFERROR(VLOOKUP(V5898,TRANSPORTE!$A$4:$C$99,3,0),"")</f>
        <v/>
      </c>
      <c r="Z5898" s="127" t="str">
        <f>IFERROR(VLOOKUP(V5898,TRANSPORTE!$A$4:$D$99,4,0),"")</f>
        <v/>
      </c>
      <c r="AA5898" s="127" t="str">
        <f>IFERROR(VLOOKUP(V5898,TRANSPORTE!$A$4:$E$99,5,0),"")</f>
        <v/>
      </c>
      <c r="AB5898" s="127" t="str">
        <f t="shared" si="658"/>
        <v/>
      </c>
      <c r="AC5898" s="127" t="str">
        <f t="shared" si="664"/>
        <v/>
      </c>
      <c r="AE5898" s="132" t="str">
        <f t="shared" si="662"/>
        <v/>
      </c>
      <c r="AH5898" s="127" t="str">
        <f t="shared" si="661"/>
        <v/>
      </c>
    </row>
    <row r="5899" spans="2:34" x14ac:dyDescent="0.3">
      <c r="B5899" s="127" t="str">
        <f t="shared" si="659"/>
        <v/>
      </c>
      <c r="C5899" s="127" t="str">
        <f t="shared" si="660"/>
        <v/>
      </c>
      <c r="E5899" s="159"/>
      <c r="F5899" s="148" t="str">
        <f>IFERROR(VLOOKUP(CONCATENATE(G5899,E5899),LOTES!$A$6:$D$1002,4,0),"")</f>
        <v/>
      </c>
      <c r="H5899" s="136" t="str">
        <f>IFERROR(VLOOKUP(CONCATENATE(G5899,E5899),LOTES!$A$6:$F$1000,6,0),"")</f>
        <v/>
      </c>
      <c r="I5899" s="132" t="str">
        <f t="shared" si="663"/>
        <v/>
      </c>
      <c r="R5899" s="132" t="str">
        <f>IFERROR(VLOOKUP(Q5899,PROVEEDORES!$A$2:$B$100,2,0),"")</f>
        <v/>
      </c>
      <c r="U5899" s="127" t="str">
        <f>IFERROR(VLOOKUP(V5899,TRANSPORTE!$A$4:$B$99,2,0),"")</f>
        <v/>
      </c>
      <c r="Y5899" s="127" t="str">
        <f>IFERROR(VLOOKUP(V5899,TRANSPORTE!$A$4:$C$99,3,0),"")</f>
        <v/>
      </c>
      <c r="Z5899" s="127" t="str">
        <f>IFERROR(VLOOKUP(V5899,TRANSPORTE!$A$4:$D$99,4,0),"")</f>
        <v/>
      </c>
      <c r="AA5899" s="127" t="str">
        <f>IFERROR(VLOOKUP(V5899,TRANSPORTE!$A$4:$E$99,5,0),"")</f>
        <v/>
      </c>
      <c r="AB5899" s="127" t="str">
        <f t="shared" ref="AB5899:AB5962" si="665">IF(N5899&lt;&gt;"",IF(A5899&lt;&gt;A5898,1,IF(N5899=N5898,AB5898,AB5898+1)),"")</f>
        <v/>
      </c>
      <c r="AC5899" s="127" t="str">
        <f t="shared" si="664"/>
        <v/>
      </c>
      <c r="AE5899" s="132" t="str">
        <f t="shared" si="662"/>
        <v/>
      </c>
      <c r="AH5899" s="127" t="str">
        <f t="shared" si="661"/>
        <v/>
      </c>
    </row>
    <row r="5900" spans="2:34" x14ac:dyDescent="0.3">
      <c r="B5900" s="127" t="str">
        <f t="shared" si="659"/>
        <v/>
      </c>
      <c r="C5900" s="127" t="str">
        <f t="shared" si="660"/>
        <v/>
      </c>
      <c r="E5900" s="159"/>
      <c r="F5900" s="148" t="str">
        <f>IFERROR(VLOOKUP(CONCATENATE(G5900,E5900),LOTES!$A$6:$D$1002,4,0),"")</f>
        <v/>
      </c>
      <c r="H5900" s="136" t="str">
        <f>IFERROR(VLOOKUP(CONCATENATE(G5900,E5900),LOTES!$A$6:$F$1000,6,0),"")</f>
        <v/>
      </c>
      <c r="I5900" s="132" t="str">
        <f t="shared" si="663"/>
        <v/>
      </c>
      <c r="R5900" s="132" t="str">
        <f>IFERROR(VLOOKUP(Q5900,PROVEEDORES!$A$2:$B$100,2,0),"")</f>
        <v/>
      </c>
      <c r="U5900" s="127" t="str">
        <f>IFERROR(VLOOKUP(V5900,TRANSPORTE!$A$4:$B$99,2,0),"")</f>
        <v/>
      </c>
      <c r="Y5900" s="127" t="str">
        <f>IFERROR(VLOOKUP(V5900,TRANSPORTE!$A$4:$C$99,3,0),"")</f>
        <v/>
      </c>
      <c r="Z5900" s="127" t="str">
        <f>IFERROR(VLOOKUP(V5900,TRANSPORTE!$A$4:$D$99,4,0),"")</f>
        <v/>
      </c>
      <c r="AA5900" s="127" t="str">
        <f>IFERROR(VLOOKUP(V5900,TRANSPORTE!$A$4:$E$99,5,0),"")</f>
        <v/>
      </c>
      <c r="AB5900" s="127" t="str">
        <f t="shared" si="665"/>
        <v/>
      </c>
      <c r="AC5900" s="127" t="str">
        <f t="shared" si="664"/>
        <v/>
      </c>
      <c r="AE5900" s="132" t="str">
        <f t="shared" si="662"/>
        <v/>
      </c>
      <c r="AH5900" s="127" t="str">
        <f t="shared" si="661"/>
        <v/>
      </c>
    </row>
    <row r="5901" spans="2:34" x14ac:dyDescent="0.3">
      <c r="B5901" s="127" t="str">
        <f t="shared" si="659"/>
        <v/>
      </c>
      <c r="C5901" s="127" t="str">
        <f t="shared" si="660"/>
        <v/>
      </c>
      <c r="E5901" s="159"/>
      <c r="F5901" s="148" t="str">
        <f>IFERROR(VLOOKUP(CONCATENATE(G5901,E5901),LOTES!$A$6:$D$1002,4,0),"")</f>
        <v/>
      </c>
      <c r="H5901" s="136" t="str">
        <f>IFERROR(VLOOKUP(CONCATENATE(G5901,E5901),LOTES!$A$6:$F$1000,6,0),"")</f>
        <v/>
      </c>
      <c r="I5901" s="132" t="str">
        <f t="shared" si="663"/>
        <v/>
      </c>
      <c r="R5901" s="132" t="str">
        <f>IFERROR(VLOOKUP(Q5901,PROVEEDORES!$A$2:$B$100,2,0),"")</f>
        <v/>
      </c>
      <c r="U5901" s="127" t="str">
        <f>IFERROR(VLOOKUP(V5901,TRANSPORTE!$A$4:$B$99,2,0),"")</f>
        <v/>
      </c>
      <c r="Y5901" s="127" t="str">
        <f>IFERROR(VLOOKUP(V5901,TRANSPORTE!$A$4:$C$99,3,0),"")</f>
        <v/>
      </c>
      <c r="Z5901" s="127" t="str">
        <f>IFERROR(VLOOKUP(V5901,TRANSPORTE!$A$4:$D$99,4,0),"")</f>
        <v/>
      </c>
      <c r="AA5901" s="127" t="str">
        <f>IFERROR(VLOOKUP(V5901,TRANSPORTE!$A$4:$E$99,5,0),"")</f>
        <v/>
      </c>
      <c r="AB5901" s="127" t="str">
        <f t="shared" si="665"/>
        <v/>
      </c>
      <c r="AC5901" s="127" t="str">
        <f t="shared" si="664"/>
        <v/>
      </c>
      <c r="AE5901" s="132" t="str">
        <f t="shared" si="662"/>
        <v/>
      </c>
      <c r="AH5901" s="127" t="str">
        <f t="shared" si="661"/>
        <v/>
      </c>
    </row>
    <row r="5902" spans="2:34" x14ac:dyDescent="0.3">
      <c r="B5902" s="127" t="str">
        <f t="shared" si="659"/>
        <v/>
      </c>
      <c r="C5902" s="127" t="str">
        <f t="shared" si="660"/>
        <v/>
      </c>
      <c r="E5902" s="159"/>
      <c r="F5902" s="148" t="str">
        <f>IFERROR(VLOOKUP(CONCATENATE(G5902,E5902),LOTES!$A$6:$D$1002,4,0),"")</f>
        <v/>
      </c>
      <c r="H5902" s="136" t="str">
        <f>IFERROR(VLOOKUP(CONCATENATE(G5902,E5902),LOTES!$A$6:$F$1000,6,0),"")</f>
        <v/>
      </c>
      <c r="I5902" s="132" t="str">
        <f t="shared" si="663"/>
        <v/>
      </c>
      <c r="R5902" s="132" t="str">
        <f>IFERROR(VLOOKUP(Q5902,PROVEEDORES!$A$2:$B$100,2,0),"")</f>
        <v/>
      </c>
      <c r="U5902" s="127" t="str">
        <f>IFERROR(VLOOKUP(V5902,TRANSPORTE!$A$4:$B$99,2,0),"")</f>
        <v/>
      </c>
      <c r="Y5902" s="127" t="str">
        <f>IFERROR(VLOOKUP(V5902,TRANSPORTE!$A$4:$C$99,3,0),"")</f>
        <v/>
      </c>
      <c r="Z5902" s="127" t="str">
        <f>IFERROR(VLOOKUP(V5902,TRANSPORTE!$A$4:$D$99,4,0),"")</f>
        <v/>
      </c>
      <c r="AA5902" s="127" t="str">
        <f>IFERROR(VLOOKUP(V5902,TRANSPORTE!$A$4:$E$99,5,0),"")</f>
        <v/>
      </c>
      <c r="AB5902" s="127" t="str">
        <f t="shared" si="665"/>
        <v/>
      </c>
      <c r="AC5902" s="127" t="str">
        <f t="shared" si="664"/>
        <v/>
      </c>
      <c r="AE5902" s="132" t="str">
        <f t="shared" si="662"/>
        <v/>
      </c>
      <c r="AH5902" s="127" t="str">
        <f t="shared" si="661"/>
        <v/>
      </c>
    </row>
    <row r="5903" spans="2:34" x14ac:dyDescent="0.3">
      <c r="B5903" s="127" t="str">
        <f t="shared" si="659"/>
        <v/>
      </c>
      <c r="C5903" s="127" t="str">
        <f t="shared" si="660"/>
        <v/>
      </c>
      <c r="E5903" s="159"/>
      <c r="F5903" s="148" t="str">
        <f>IFERROR(VLOOKUP(CONCATENATE(G5903,E5903),LOTES!$A$6:$D$1002,4,0),"")</f>
        <v/>
      </c>
      <c r="H5903" s="136" t="str">
        <f>IFERROR(VLOOKUP(CONCATENATE(G5903,E5903),LOTES!$A$6:$F$1000,6,0),"")</f>
        <v/>
      </c>
      <c r="I5903" s="132" t="str">
        <f t="shared" si="663"/>
        <v/>
      </c>
      <c r="R5903" s="132" t="str">
        <f>IFERROR(VLOOKUP(Q5903,PROVEEDORES!$A$2:$B$100,2,0),"")</f>
        <v/>
      </c>
      <c r="U5903" s="127" t="str">
        <f>IFERROR(VLOOKUP(V5903,TRANSPORTE!$A$4:$B$99,2,0),"")</f>
        <v/>
      </c>
      <c r="Y5903" s="127" t="str">
        <f>IFERROR(VLOOKUP(V5903,TRANSPORTE!$A$4:$C$99,3,0),"")</f>
        <v/>
      </c>
      <c r="Z5903" s="127" t="str">
        <f>IFERROR(VLOOKUP(V5903,TRANSPORTE!$A$4:$D$99,4,0),"")</f>
        <v/>
      </c>
      <c r="AA5903" s="127" t="str">
        <f>IFERROR(VLOOKUP(V5903,TRANSPORTE!$A$4:$E$99,5,0),"")</f>
        <v/>
      </c>
      <c r="AB5903" s="127" t="str">
        <f t="shared" si="665"/>
        <v/>
      </c>
      <c r="AC5903" s="127" t="str">
        <f t="shared" si="664"/>
        <v/>
      </c>
      <c r="AE5903" s="132" t="str">
        <f t="shared" si="662"/>
        <v/>
      </c>
      <c r="AH5903" s="127" t="str">
        <f t="shared" si="661"/>
        <v/>
      </c>
    </row>
    <row r="5904" spans="2:34" x14ac:dyDescent="0.3">
      <c r="B5904" s="127" t="str">
        <f t="shared" si="659"/>
        <v/>
      </c>
      <c r="C5904" s="127" t="str">
        <f t="shared" si="660"/>
        <v/>
      </c>
      <c r="E5904" s="159"/>
      <c r="F5904" s="148" t="str">
        <f>IFERROR(VLOOKUP(CONCATENATE(G5904,E5904),LOTES!$A$6:$D$1002,4,0),"")</f>
        <v/>
      </c>
      <c r="H5904" s="136" t="str">
        <f>IFERROR(VLOOKUP(CONCATENATE(G5904,E5904),LOTES!$A$6:$F$1000,6,0),"")</f>
        <v/>
      </c>
      <c r="I5904" s="132" t="str">
        <f t="shared" si="663"/>
        <v/>
      </c>
      <c r="R5904" s="132" t="str">
        <f>IFERROR(VLOOKUP(Q5904,PROVEEDORES!$A$2:$B$100,2,0),"")</f>
        <v/>
      </c>
      <c r="U5904" s="127" t="str">
        <f>IFERROR(VLOOKUP(V5904,TRANSPORTE!$A$4:$B$99,2,0),"")</f>
        <v/>
      </c>
      <c r="Y5904" s="127" t="str">
        <f>IFERROR(VLOOKUP(V5904,TRANSPORTE!$A$4:$C$99,3,0),"")</f>
        <v/>
      </c>
      <c r="Z5904" s="127" t="str">
        <f>IFERROR(VLOOKUP(V5904,TRANSPORTE!$A$4:$D$99,4,0),"")</f>
        <v/>
      </c>
      <c r="AA5904" s="127" t="str">
        <f>IFERROR(VLOOKUP(V5904,TRANSPORTE!$A$4:$E$99,5,0),"")</f>
        <v/>
      </c>
      <c r="AB5904" s="127" t="str">
        <f t="shared" si="665"/>
        <v/>
      </c>
      <c r="AC5904" s="127" t="str">
        <f t="shared" si="664"/>
        <v/>
      </c>
      <c r="AE5904" s="132" t="str">
        <f t="shared" si="662"/>
        <v/>
      </c>
      <c r="AH5904" s="127" t="str">
        <f t="shared" si="661"/>
        <v/>
      </c>
    </row>
    <row r="5905" spans="2:34" x14ac:dyDescent="0.3">
      <c r="B5905" s="127" t="str">
        <f t="shared" si="659"/>
        <v/>
      </c>
      <c r="C5905" s="127" t="str">
        <f t="shared" si="660"/>
        <v/>
      </c>
      <c r="E5905" s="159"/>
      <c r="F5905" s="148" t="str">
        <f>IFERROR(VLOOKUP(CONCATENATE(G5905,E5905),LOTES!$A$6:$D$1002,4,0),"")</f>
        <v/>
      </c>
      <c r="H5905" s="136" t="str">
        <f>IFERROR(VLOOKUP(CONCATENATE(G5905,E5905),LOTES!$A$6:$F$1000,6,0),"")</f>
        <v/>
      </c>
      <c r="I5905" s="132" t="str">
        <f t="shared" si="663"/>
        <v/>
      </c>
      <c r="R5905" s="132" t="str">
        <f>IFERROR(VLOOKUP(Q5905,PROVEEDORES!$A$2:$B$100,2,0),"")</f>
        <v/>
      </c>
      <c r="U5905" s="127" t="str">
        <f>IFERROR(VLOOKUP(V5905,TRANSPORTE!$A$4:$B$99,2,0),"")</f>
        <v/>
      </c>
      <c r="Y5905" s="127" t="str">
        <f>IFERROR(VLOOKUP(V5905,TRANSPORTE!$A$4:$C$99,3,0),"")</f>
        <v/>
      </c>
      <c r="Z5905" s="127" t="str">
        <f>IFERROR(VLOOKUP(V5905,TRANSPORTE!$A$4:$D$99,4,0),"")</f>
        <v/>
      </c>
      <c r="AA5905" s="127" t="str">
        <f>IFERROR(VLOOKUP(V5905,TRANSPORTE!$A$4:$E$99,5,0),"")</f>
        <v/>
      </c>
      <c r="AB5905" s="127" t="str">
        <f t="shared" si="665"/>
        <v/>
      </c>
      <c r="AC5905" s="127" t="str">
        <f t="shared" si="664"/>
        <v/>
      </c>
      <c r="AE5905" s="132" t="str">
        <f t="shared" si="662"/>
        <v/>
      </c>
      <c r="AH5905" s="127" t="str">
        <f t="shared" si="661"/>
        <v/>
      </c>
    </row>
    <row r="5906" spans="2:34" x14ac:dyDescent="0.3">
      <c r="B5906" s="127" t="str">
        <f t="shared" si="659"/>
        <v/>
      </c>
      <c r="C5906" s="127" t="str">
        <f t="shared" si="660"/>
        <v/>
      </c>
      <c r="E5906" s="159"/>
      <c r="F5906" s="148" t="str">
        <f>IFERROR(VLOOKUP(CONCATENATE(G5906,E5906),LOTES!$A$6:$D$1002,4,0),"")</f>
        <v/>
      </c>
      <c r="H5906" s="136" t="str">
        <f>IFERROR(VLOOKUP(CONCATENATE(G5906,E5906),LOTES!$A$6:$F$1000,6,0),"")</f>
        <v/>
      </c>
      <c r="I5906" s="132" t="str">
        <f t="shared" si="663"/>
        <v/>
      </c>
      <c r="R5906" s="132" t="str">
        <f>IFERROR(VLOOKUP(Q5906,PROVEEDORES!$A$2:$B$100,2,0),"")</f>
        <v/>
      </c>
      <c r="U5906" s="127" t="str">
        <f>IFERROR(VLOOKUP(V5906,TRANSPORTE!$A$4:$B$99,2,0),"")</f>
        <v/>
      </c>
      <c r="Y5906" s="127" t="str">
        <f>IFERROR(VLOOKUP(V5906,TRANSPORTE!$A$4:$C$99,3,0),"")</f>
        <v/>
      </c>
      <c r="Z5906" s="127" t="str">
        <f>IFERROR(VLOOKUP(V5906,TRANSPORTE!$A$4:$D$99,4,0),"")</f>
        <v/>
      </c>
      <c r="AA5906" s="127" t="str">
        <f>IFERROR(VLOOKUP(V5906,TRANSPORTE!$A$4:$E$99,5,0),"")</f>
        <v/>
      </c>
      <c r="AB5906" s="127" t="str">
        <f t="shared" si="665"/>
        <v/>
      </c>
      <c r="AC5906" s="127" t="str">
        <f t="shared" si="664"/>
        <v/>
      </c>
      <c r="AE5906" s="132" t="str">
        <f t="shared" si="662"/>
        <v/>
      </c>
      <c r="AH5906" s="127" t="str">
        <f t="shared" si="661"/>
        <v/>
      </c>
    </row>
    <row r="5907" spans="2:34" x14ac:dyDescent="0.3">
      <c r="B5907" s="127" t="str">
        <f t="shared" si="659"/>
        <v/>
      </c>
      <c r="C5907" s="127" t="str">
        <f t="shared" si="660"/>
        <v/>
      </c>
      <c r="E5907" s="159"/>
      <c r="F5907" s="148" t="str">
        <f>IFERROR(VLOOKUP(CONCATENATE(G5907,E5907),LOTES!$A$6:$D$1002,4,0),"")</f>
        <v/>
      </c>
      <c r="H5907" s="136" t="str">
        <f>IFERROR(VLOOKUP(CONCATENATE(G5907,E5907),LOTES!$A$6:$F$1000,6,0),"")</f>
        <v/>
      </c>
      <c r="I5907" s="132" t="str">
        <f t="shared" si="663"/>
        <v/>
      </c>
      <c r="R5907" s="132" t="str">
        <f>IFERROR(VLOOKUP(Q5907,PROVEEDORES!$A$2:$B$100,2,0),"")</f>
        <v/>
      </c>
      <c r="U5907" s="127" t="str">
        <f>IFERROR(VLOOKUP(V5907,TRANSPORTE!$A$4:$B$99,2,0),"")</f>
        <v/>
      </c>
      <c r="Y5907" s="127" t="str">
        <f>IFERROR(VLOOKUP(V5907,TRANSPORTE!$A$4:$C$99,3,0),"")</f>
        <v/>
      </c>
      <c r="Z5907" s="127" t="str">
        <f>IFERROR(VLOOKUP(V5907,TRANSPORTE!$A$4:$D$99,4,0),"")</f>
        <v/>
      </c>
      <c r="AA5907" s="127" t="str">
        <f>IFERROR(VLOOKUP(V5907,TRANSPORTE!$A$4:$E$99,5,0),"")</f>
        <v/>
      </c>
      <c r="AB5907" s="127" t="str">
        <f t="shared" si="665"/>
        <v/>
      </c>
      <c r="AC5907" s="127" t="str">
        <f t="shared" si="664"/>
        <v/>
      </c>
      <c r="AE5907" s="132" t="str">
        <f t="shared" si="662"/>
        <v/>
      </c>
      <c r="AH5907" s="127" t="str">
        <f t="shared" si="661"/>
        <v/>
      </c>
    </row>
    <row r="5908" spans="2:34" x14ac:dyDescent="0.3">
      <c r="B5908" s="127" t="str">
        <f t="shared" si="659"/>
        <v/>
      </c>
      <c r="C5908" s="127" t="str">
        <f t="shared" si="660"/>
        <v/>
      </c>
      <c r="E5908" s="159"/>
      <c r="F5908" s="148" t="str">
        <f>IFERROR(VLOOKUP(CONCATENATE(G5908,E5908),LOTES!$A$6:$D$1002,4,0),"")</f>
        <v/>
      </c>
      <c r="H5908" s="136" t="str">
        <f>IFERROR(VLOOKUP(CONCATENATE(G5908,E5908),LOTES!$A$6:$F$1000,6,0),"")</f>
        <v/>
      </c>
      <c r="I5908" s="132" t="str">
        <f t="shared" si="663"/>
        <v/>
      </c>
      <c r="R5908" s="132" t="str">
        <f>IFERROR(VLOOKUP(Q5908,PROVEEDORES!$A$2:$B$100,2,0),"")</f>
        <v/>
      </c>
      <c r="U5908" s="127" t="str">
        <f>IFERROR(VLOOKUP(V5908,TRANSPORTE!$A$4:$B$99,2,0),"")</f>
        <v/>
      </c>
      <c r="Y5908" s="127" t="str">
        <f>IFERROR(VLOOKUP(V5908,TRANSPORTE!$A$4:$C$99,3,0),"")</f>
        <v/>
      </c>
      <c r="Z5908" s="127" t="str">
        <f>IFERROR(VLOOKUP(V5908,TRANSPORTE!$A$4:$D$99,4,0),"")</f>
        <v/>
      </c>
      <c r="AA5908" s="127" t="str">
        <f>IFERROR(VLOOKUP(V5908,TRANSPORTE!$A$4:$E$99,5,0),"")</f>
        <v/>
      </c>
      <c r="AB5908" s="127" t="str">
        <f t="shared" si="665"/>
        <v/>
      </c>
      <c r="AC5908" s="127" t="str">
        <f t="shared" si="664"/>
        <v/>
      </c>
      <c r="AE5908" s="132" t="str">
        <f t="shared" si="662"/>
        <v/>
      </c>
      <c r="AH5908" s="127" t="str">
        <f t="shared" si="661"/>
        <v/>
      </c>
    </row>
    <row r="5909" spans="2:34" x14ac:dyDescent="0.3">
      <c r="B5909" s="127" t="str">
        <f t="shared" si="659"/>
        <v/>
      </c>
      <c r="C5909" s="127" t="str">
        <f t="shared" si="660"/>
        <v/>
      </c>
      <c r="E5909" s="159"/>
      <c r="F5909" s="148" t="str">
        <f>IFERROR(VLOOKUP(CONCATENATE(G5909,E5909),LOTES!$A$6:$D$1002,4,0),"")</f>
        <v/>
      </c>
      <c r="H5909" s="136" t="str">
        <f>IFERROR(VLOOKUP(CONCATENATE(G5909,E5909),LOTES!$A$6:$F$1000,6,0),"")</f>
        <v/>
      </c>
      <c r="I5909" s="132" t="str">
        <f t="shared" si="663"/>
        <v/>
      </c>
      <c r="R5909" s="132" t="str">
        <f>IFERROR(VLOOKUP(Q5909,PROVEEDORES!$A$2:$B$100,2,0),"")</f>
        <v/>
      </c>
      <c r="U5909" s="127" t="str">
        <f>IFERROR(VLOOKUP(V5909,TRANSPORTE!$A$4:$B$99,2,0),"")</f>
        <v/>
      </c>
      <c r="Y5909" s="127" t="str">
        <f>IFERROR(VLOOKUP(V5909,TRANSPORTE!$A$4:$C$99,3,0),"")</f>
        <v/>
      </c>
      <c r="Z5909" s="127" t="str">
        <f>IFERROR(VLOOKUP(V5909,TRANSPORTE!$A$4:$D$99,4,0),"")</f>
        <v/>
      </c>
      <c r="AA5909" s="127" t="str">
        <f>IFERROR(VLOOKUP(V5909,TRANSPORTE!$A$4:$E$99,5,0),"")</f>
        <v/>
      </c>
      <c r="AB5909" s="127" t="str">
        <f t="shared" si="665"/>
        <v/>
      </c>
      <c r="AC5909" s="127" t="str">
        <f t="shared" si="664"/>
        <v/>
      </c>
      <c r="AE5909" s="132" t="str">
        <f t="shared" si="662"/>
        <v/>
      </c>
      <c r="AH5909" s="127" t="str">
        <f t="shared" si="661"/>
        <v/>
      </c>
    </row>
    <row r="5910" spans="2:34" x14ac:dyDescent="0.3">
      <c r="B5910" s="127" t="str">
        <f t="shared" si="659"/>
        <v/>
      </c>
      <c r="C5910" s="127" t="str">
        <f t="shared" si="660"/>
        <v/>
      </c>
      <c r="E5910" s="159"/>
      <c r="F5910" s="148" t="str">
        <f>IFERROR(VLOOKUP(CONCATENATE(G5910,E5910),LOTES!$A$6:$D$1002,4,0),"")</f>
        <v/>
      </c>
      <c r="H5910" s="136" t="str">
        <f>IFERROR(VLOOKUP(CONCATENATE(G5910,E5910),LOTES!$A$6:$F$1000,6,0),"")</f>
        <v/>
      </c>
      <c r="I5910" s="132" t="str">
        <f t="shared" si="663"/>
        <v/>
      </c>
      <c r="R5910" s="132" t="str">
        <f>IFERROR(VLOOKUP(Q5910,PROVEEDORES!$A$2:$B$100,2,0),"")</f>
        <v/>
      </c>
      <c r="U5910" s="127" t="str">
        <f>IFERROR(VLOOKUP(V5910,TRANSPORTE!$A$4:$B$99,2,0),"")</f>
        <v/>
      </c>
      <c r="Y5910" s="127" t="str">
        <f>IFERROR(VLOOKUP(V5910,TRANSPORTE!$A$4:$C$99,3,0),"")</f>
        <v/>
      </c>
      <c r="Z5910" s="127" t="str">
        <f>IFERROR(VLOOKUP(V5910,TRANSPORTE!$A$4:$D$99,4,0),"")</f>
        <v/>
      </c>
      <c r="AA5910" s="127" t="str">
        <f>IFERROR(VLOOKUP(V5910,TRANSPORTE!$A$4:$E$99,5,0),"")</f>
        <v/>
      </c>
      <c r="AB5910" s="127" t="str">
        <f t="shared" si="665"/>
        <v/>
      </c>
      <c r="AC5910" s="127" t="str">
        <f t="shared" si="664"/>
        <v/>
      </c>
      <c r="AE5910" s="132" t="str">
        <f t="shared" si="662"/>
        <v/>
      </c>
      <c r="AH5910" s="127" t="str">
        <f t="shared" si="661"/>
        <v/>
      </c>
    </row>
    <row r="5911" spans="2:34" x14ac:dyDescent="0.3">
      <c r="B5911" s="127" t="str">
        <f t="shared" si="659"/>
        <v/>
      </c>
      <c r="C5911" s="127" t="str">
        <f t="shared" si="660"/>
        <v/>
      </c>
      <c r="E5911" s="159"/>
      <c r="F5911" s="148" t="str">
        <f>IFERROR(VLOOKUP(CONCATENATE(G5911,E5911),LOTES!$A$6:$D$1002,4,0),"")</f>
        <v/>
      </c>
      <c r="H5911" s="136" t="str">
        <f>IFERROR(VLOOKUP(CONCATENATE(G5911,E5911),LOTES!$A$6:$F$1000,6,0),"")</f>
        <v/>
      </c>
      <c r="I5911" s="132" t="str">
        <f t="shared" si="663"/>
        <v/>
      </c>
      <c r="R5911" s="132" t="str">
        <f>IFERROR(VLOOKUP(Q5911,PROVEEDORES!$A$2:$B$100,2,0),"")</f>
        <v/>
      </c>
      <c r="U5911" s="127" t="str">
        <f>IFERROR(VLOOKUP(V5911,TRANSPORTE!$A$4:$B$99,2,0),"")</f>
        <v/>
      </c>
      <c r="Y5911" s="127" t="str">
        <f>IFERROR(VLOOKUP(V5911,TRANSPORTE!$A$4:$C$99,3,0),"")</f>
        <v/>
      </c>
      <c r="Z5911" s="127" t="str">
        <f>IFERROR(VLOOKUP(V5911,TRANSPORTE!$A$4:$D$99,4,0),"")</f>
        <v/>
      </c>
      <c r="AA5911" s="127" t="str">
        <f>IFERROR(VLOOKUP(V5911,TRANSPORTE!$A$4:$E$99,5,0),"")</f>
        <v/>
      </c>
      <c r="AB5911" s="127" t="str">
        <f t="shared" si="665"/>
        <v/>
      </c>
      <c r="AC5911" s="127" t="str">
        <f t="shared" si="664"/>
        <v/>
      </c>
      <c r="AE5911" s="132" t="str">
        <f t="shared" si="662"/>
        <v/>
      </c>
      <c r="AH5911" s="127" t="str">
        <f t="shared" si="661"/>
        <v/>
      </c>
    </row>
    <row r="5912" spans="2:34" x14ac:dyDescent="0.3">
      <c r="B5912" s="127" t="str">
        <f t="shared" si="659"/>
        <v/>
      </c>
      <c r="C5912" s="127" t="str">
        <f t="shared" si="660"/>
        <v/>
      </c>
      <c r="E5912" s="159"/>
      <c r="F5912" s="148" t="str">
        <f>IFERROR(VLOOKUP(CONCATENATE(G5912,E5912),LOTES!$A$6:$D$1002,4,0),"")</f>
        <v/>
      </c>
      <c r="H5912" s="136" t="str">
        <f>IFERROR(VLOOKUP(CONCATENATE(G5912,E5912),LOTES!$A$6:$F$1000,6,0),"")</f>
        <v/>
      </c>
      <c r="I5912" s="132" t="str">
        <f t="shared" si="663"/>
        <v/>
      </c>
      <c r="R5912" s="132" t="str">
        <f>IFERROR(VLOOKUP(Q5912,PROVEEDORES!$A$2:$B$100,2,0),"")</f>
        <v/>
      </c>
      <c r="U5912" s="127" t="str">
        <f>IFERROR(VLOOKUP(V5912,TRANSPORTE!$A$4:$B$99,2,0),"")</f>
        <v/>
      </c>
      <c r="Y5912" s="127" t="str">
        <f>IFERROR(VLOOKUP(V5912,TRANSPORTE!$A$4:$C$99,3,0),"")</f>
        <v/>
      </c>
      <c r="Z5912" s="127" t="str">
        <f>IFERROR(VLOOKUP(V5912,TRANSPORTE!$A$4:$D$99,4,0),"")</f>
        <v/>
      </c>
      <c r="AA5912" s="127" t="str">
        <f>IFERROR(VLOOKUP(V5912,TRANSPORTE!$A$4:$E$99,5,0),"")</f>
        <v/>
      </c>
      <c r="AB5912" s="127" t="str">
        <f t="shared" si="665"/>
        <v/>
      </c>
      <c r="AC5912" s="127" t="str">
        <f t="shared" si="664"/>
        <v/>
      </c>
      <c r="AE5912" s="132" t="str">
        <f t="shared" si="662"/>
        <v/>
      </c>
      <c r="AH5912" s="127" t="str">
        <f t="shared" si="661"/>
        <v/>
      </c>
    </row>
    <row r="5913" spans="2:34" x14ac:dyDescent="0.3">
      <c r="B5913" s="127" t="str">
        <f t="shared" si="659"/>
        <v/>
      </c>
      <c r="C5913" s="127" t="str">
        <f t="shared" si="660"/>
        <v/>
      </c>
      <c r="E5913" s="159"/>
      <c r="F5913" s="148" t="str">
        <f>IFERROR(VLOOKUP(CONCATENATE(G5913,E5913),LOTES!$A$6:$D$1002,4,0),"")</f>
        <v/>
      </c>
      <c r="H5913" s="136" t="str">
        <f>IFERROR(VLOOKUP(CONCATENATE(G5913,E5913),LOTES!$A$6:$F$1000,6,0),"")</f>
        <v/>
      </c>
      <c r="I5913" s="132" t="str">
        <f t="shared" si="663"/>
        <v/>
      </c>
      <c r="R5913" s="132" t="str">
        <f>IFERROR(VLOOKUP(Q5913,PROVEEDORES!$A$2:$B$100,2,0),"")</f>
        <v/>
      </c>
      <c r="U5913" s="127" t="str">
        <f>IFERROR(VLOOKUP(V5913,TRANSPORTE!$A$4:$B$99,2,0),"")</f>
        <v/>
      </c>
      <c r="Y5913" s="127" t="str">
        <f>IFERROR(VLOOKUP(V5913,TRANSPORTE!$A$4:$C$99,3,0),"")</f>
        <v/>
      </c>
      <c r="Z5913" s="127" t="str">
        <f>IFERROR(VLOOKUP(V5913,TRANSPORTE!$A$4:$D$99,4,0),"")</f>
        <v/>
      </c>
      <c r="AA5913" s="127" t="str">
        <f>IFERROR(VLOOKUP(V5913,TRANSPORTE!$A$4:$E$99,5,0),"")</f>
        <v/>
      </c>
      <c r="AB5913" s="127" t="str">
        <f t="shared" si="665"/>
        <v/>
      </c>
      <c r="AC5913" s="127" t="str">
        <f t="shared" si="664"/>
        <v/>
      </c>
      <c r="AE5913" s="132" t="str">
        <f t="shared" si="662"/>
        <v/>
      </c>
      <c r="AH5913" s="127" t="str">
        <f t="shared" si="661"/>
        <v/>
      </c>
    </row>
    <row r="5914" spans="2:34" x14ac:dyDescent="0.3">
      <c r="B5914" s="127" t="str">
        <f t="shared" si="659"/>
        <v/>
      </c>
      <c r="C5914" s="127" t="str">
        <f t="shared" si="660"/>
        <v/>
      </c>
      <c r="E5914" s="159"/>
      <c r="F5914" s="148" t="str">
        <f>IFERROR(VLOOKUP(CONCATENATE(G5914,E5914),LOTES!$A$6:$D$1002,4,0),"")</f>
        <v/>
      </c>
      <c r="H5914" s="136" t="str">
        <f>IFERROR(VLOOKUP(CONCATENATE(G5914,E5914),LOTES!$A$6:$F$1000,6,0),"")</f>
        <v/>
      </c>
      <c r="I5914" s="132" t="str">
        <f t="shared" si="663"/>
        <v/>
      </c>
      <c r="R5914" s="132" t="str">
        <f>IFERROR(VLOOKUP(Q5914,PROVEEDORES!$A$2:$B$100,2,0),"")</f>
        <v/>
      </c>
      <c r="U5914" s="127" t="str">
        <f>IFERROR(VLOOKUP(V5914,TRANSPORTE!$A$4:$B$99,2,0),"")</f>
        <v/>
      </c>
      <c r="Y5914" s="127" t="str">
        <f>IFERROR(VLOOKUP(V5914,TRANSPORTE!$A$4:$C$99,3,0),"")</f>
        <v/>
      </c>
      <c r="Z5914" s="127" t="str">
        <f>IFERROR(VLOOKUP(V5914,TRANSPORTE!$A$4:$D$99,4,0),"")</f>
        <v/>
      </c>
      <c r="AA5914" s="127" t="str">
        <f>IFERROR(VLOOKUP(V5914,TRANSPORTE!$A$4:$E$99,5,0),"")</f>
        <v/>
      </c>
      <c r="AB5914" s="127" t="str">
        <f t="shared" si="665"/>
        <v/>
      </c>
      <c r="AC5914" s="127" t="str">
        <f t="shared" si="664"/>
        <v/>
      </c>
      <c r="AE5914" s="132" t="str">
        <f t="shared" si="662"/>
        <v/>
      </c>
      <c r="AH5914" s="127" t="str">
        <f t="shared" si="661"/>
        <v/>
      </c>
    </row>
    <row r="5915" spans="2:34" x14ac:dyDescent="0.3">
      <c r="B5915" s="127" t="str">
        <f t="shared" si="659"/>
        <v/>
      </c>
      <c r="C5915" s="127" t="str">
        <f t="shared" si="660"/>
        <v/>
      </c>
      <c r="E5915" s="159"/>
      <c r="F5915" s="148" t="str">
        <f>IFERROR(VLOOKUP(CONCATENATE(G5915,E5915),LOTES!$A$6:$D$1002,4,0),"")</f>
        <v/>
      </c>
      <c r="H5915" s="136" t="str">
        <f>IFERROR(VLOOKUP(CONCATENATE(G5915,E5915),LOTES!$A$6:$F$1000,6,0),"")</f>
        <v/>
      </c>
      <c r="I5915" s="132" t="str">
        <f t="shared" si="663"/>
        <v/>
      </c>
      <c r="R5915" s="132" t="str">
        <f>IFERROR(VLOOKUP(Q5915,PROVEEDORES!$A$2:$B$100,2,0),"")</f>
        <v/>
      </c>
      <c r="U5915" s="127" t="str">
        <f>IFERROR(VLOOKUP(V5915,TRANSPORTE!$A$4:$B$99,2,0),"")</f>
        <v/>
      </c>
      <c r="Y5915" s="127" t="str">
        <f>IFERROR(VLOOKUP(V5915,TRANSPORTE!$A$4:$C$99,3,0),"")</f>
        <v/>
      </c>
      <c r="Z5915" s="127" t="str">
        <f>IFERROR(VLOOKUP(V5915,TRANSPORTE!$A$4:$D$99,4,0),"")</f>
        <v/>
      </c>
      <c r="AA5915" s="127" t="str">
        <f>IFERROR(VLOOKUP(V5915,TRANSPORTE!$A$4:$E$99,5,0),"")</f>
        <v/>
      </c>
      <c r="AB5915" s="127" t="str">
        <f t="shared" si="665"/>
        <v/>
      </c>
      <c r="AC5915" s="127" t="str">
        <f t="shared" si="664"/>
        <v/>
      </c>
      <c r="AE5915" s="132" t="str">
        <f t="shared" si="662"/>
        <v/>
      </c>
      <c r="AH5915" s="127" t="str">
        <f t="shared" si="661"/>
        <v/>
      </c>
    </row>
    <row r="5916" spans="2:34" x14ac:dyDescent="0.3">
      <c r="B5916" s="127" t="str">
        <f t="shared" si="659"/>
        <v/>
      </c>
      <c r="C5916" s="127" t="str">
        <f t="shared" si="660"/>
        <v/>
      </c>
      <c r="E5916" s="159"/>
      <c r="F5916" s="148" t="str">
        <f>IFERROR(VLOOKUP(CONCATENATE(G5916,E5916),LOTES!$A$6:$D$1002,4,0),"")</f>
        <v/>
      </c>
      <c r="H5916" s="136" t="str">
        <f>IFERROR(VLOOKUP(CONCATENATE(G5916,E5916),LOTES!$A$6:$F$1000,6,0),"")</f>
        <v/>
      </c>
      <c r="I5916" s="132" t="str">
        <f t="shared" si="663"/>
        <v/>
      </c>
      <c r="R5916" s="132" t="str">
        <f>IFERROR(VLOOKUP(Q5916,PROVEEDORES!$A$2:$B$100,2,0),"")</f>
        <v/>
      </c>
      <c r="U5916" s="127" t="str">
        <f>IFERROR(VLOOKUP(V5916,TRANSPORTE!$A$4:$B$99,2,0),"")</f>
        <v/>
      </c>
      <c r="Y5916" s="127" t="str">
        <f>IFERROR(VLOOKUP(V5916,TRANSPORTE!$A$4:$C$99,3,0),"")</f>
        <v/>
      </c>
      <c r="Z5916" s="127" t="str">
        <f>IFERROR(VLOOKUP(V5916,TRANSPORTE!$A$4:$D$99,4,0),"")</f>
        <v/>
      </c>
      <c r="AA5916" s="127" t="str">
        <f>IFERROR(VLOOKUP(V5916,TRANSPORTE!$A$4:$E$99,5,0),"")</f>
        <v/>
      </c>
      <c r="AB5916" s="127" t="str">
        <f t="shared" si="665"/>
        <v/>
      </c>
      <c r="AC5916" s="127" t="str">
        <f t="shared" si="664"/>
        <v/>
      </c>
      <c r="AE5916" s="132" t="str">
        <f t="shared" si="662"/>
        <v/>
      </c>
      <c r="AH5916" s="127" t="str">
        <f t="shared" si="661"/>
        <v/>
      </c>
    </row>
    <row r="5917" spans="2:34" x14ac:dyDescent="0.3">
      <c r="B5917" s="127" t="str">
        <f t="shared" si="659"/>
        <v/>
      </c>
      <c r="C5917" s="127" t="str">
        <f t="shared" si="660"/>
        <v/>
      </c>
      <c r="E5917" s="159"/>
      <c r="F5917" s="148" t="str">
        <f>IFERROR(VLOOKUP(CONCATENATE(G5917,E5917),LOTES!$A$6:$D$1002,4,0),"")</f>
        <v/>
      </c>
      <c r="H5917" s="136" t="str">
        <f>IFERROR(VLOOKUP(CONCATENATE(G5917,E5917),LOTES!$A$6:$F$1000,6,0),"")</f>
        <v/>
      </c>
      <c r="I5917" s="132" t="str">
        <f t="shared" si="663"/>
        <v/>
      </c>
      <c r="R5917" s="132" t="str">
        <f>IFERROR(VLOOKUP(Q5917,PROVEEDORES!$A$2:$B$100,2,0),"")</f>
        <v/>
      </c>
      <c r="U5917" s="127" t="str">
        <f>IFERROR(VLOOKUP(V5917,TRANSPORTE!$A$4:$B$99,2,0),"")</f>
        <v/>
      </c>
      <c r="Y5917" s="127" t="str">
        <f>IFERROR(VLOOKUP(V5917,TRANSPORTE!$A$4:$C$99,3,0),"")</f>
        <v/>
      </c>
      <c r="Z5917" s="127" t="str">
        <f>IFERROR(VLOOKUP(V5917,TRANSPORTE!$A$4:$D$99,4,0),"")</f>
        <v/>
      </c>
      <c r="AA5917" s="127" t="str">
        <f>IFERROR(VLOOKUP(V5917,TRANSPORTE!$A$4:$E$99,5,0),"")</f>
        <v/>
      </c>
      <c r="AB5917" s="127" t="str">
        <f t="shared" si="665"/>
        <v/>
      </c>
      <c r="AC5917" s="127" t="str">
        <f t="shared" si="664"/>
        <v/>
      </c>
      <c r="AE5917" s="132" t="str">
        <f t="shared" si="662"/>
        <v/>
      </c>
      <c r="AH5917" s="127" t="str">
        <f t="shared" si="661"/>
        <v/>
      </c>
    </row>
    <row r="5918" spans="2:34" x14ac:dyDescent="0.3">
      <c r="B5918" s="127" t="str">
        <f t="shared" si="659"/>
        <v/>
      </c>
      <c r="C5918" s="127" t="str">
        <f t="shared" si="660"/>
        <v/>
      </c>
      <c r="E5918" s="159"/>
      <c r="F5918" s="148" t="str">
        <f>IFERROR(VLOOKUP(CONCATENATE(G5918,E5918),LOTES!$A$6:$D$1002,4,0),"")</f>
        <v/>
      </c>
      <c r="H5918" s="136" t="str">
        <f>IFERROR(VLOOKUP(CONCATENATE(G5918,E5918),LOTES!$A$6:$F$1000,6,0),"")</f>
        <v/>
      </c>
      <c r="I5918" s="132" t="str">
        <f t="shared" si="663"/>
        <v/>
      </c>
      <c r="R5918" s="132" t="str">
        <f>IFERROR(VLOOKUP(Q5918,PROVEEDORES!$A$2:$B$100,2,0),"")</f>
        <v/>
      </c>
      <c r="U5918" s="127" t="str">
        <f>IFERROR(VLOOKUP(V5918,TRANSPORTE!$A$4:$B$99,2,0),"")</f>
        <v/>
      </c>
      <c r="Y5918" s="127" t="str">
        <f>IFERROR(VLOOKUP(V5918,TRANSPORTE!$A$4:$C$99,3,0),"")</f>
        <v/>
      </c>
      <c r="Z5918" s="127" t="str">
        <f>IFERROR(VLOOKUP(V5918,TRANSPORTE!$A$4:$D$99,4,0),"")</f>
        <v/>
      </c>
      <c r="AA5918" s="127" t="str">
        <f>IFERROR(VLOOKUP(V5918,TRANSPORTE!$A$4:$E$99,5,0),"")</f>
        <v/>
      </c>
      <c r="AB5918" s="127" t="str">
        <f t="shared" si="665"/>
        <v/>
      </c>
      <c r="AC5918" s="127" t="str">
        <f t="shared" si="664"/>
        <v/>
      </c>
      <c r="AE5918" s="132" t="str">
        <f t="shared" si="662"/>
        <v/>
      </c>
      <c r="AH5918" s="127" t="str">
        <f t="shared" si="661"/>
        <v/>
      </c>
    </row>
    <row r="5919" spans="2:34" x14ac:dyDescent="0.3">
      <c r="B5919" s="127" t="str">
        <f t="shared" si="659"/>
        <v/>
      </c>
      <c r="C5919" s="127" t="str">
        <f t="shared" si="660"/>
        <v/>
      </c>
      <c r="E5919" s="159"/>
      <c r="F5919" s="148" t="str">
        <f>IFERROR(VLOOKUP(CONCATENATE(G5919,E5919),LOTES!$A$6:$D$1002,4,0),"")</f>
        <v/>
      </c>
      <c r="H5919" s="136" t="str">
        <f>IFERROR(VLOOKUP(CONCATENATE(G5919,E5919),LOTES!$A$6:$F$1000,6,0),"")</f>
        <v/>
      </c>
      <c r="I5919" s="132" t="str">
        <f t="shared" si="663"/>
        <v/>
      </c>
      <c r="R5919" s="132" t="str">
        <f>IFERROR(VLOOKUP(Q5919,PROVEEDORES!$A$2:$B$100,2,0),"")</f>
        <v/>
      </c>
      <c r="U5919" s="127" t="str">
        <f>IFERROR(VLOOKUP(V5919,TRANSPORTE!$A$4:$B$99,2,0),"")</f>
        <v/>
      </c>
      <c r="Y5919" s="127" t="str">
        <f>IFERROR(VLOOKUP(V5919,TRANSPORTE!$A$4:$C$99,3,0),"")</f>
        <v/>
      </c>
      <c r="Z5919" s="127" t="str">
        <f>IFERROR(VLOOKUP(V5919,TRANSPORTE!$A$4:$D$99,4,0),"")</f>
        <v/>
      </c>
      <c r="AA5919" s="127" t="str">
        <f>IFERROR(VLOOKUP(V5919,TRANSPORTE!$A$4:$E$99,5,0),"")</f>
        <v/>
      </c>
      <c r="AB5919" s="127" t="str">
        <f t="shared" si="665"/>
        <v/>
      </c>
      <c r="AC5919" s="127" t="str">
        <f t="shared" si="664"/>
        <v/>
      </c>
      <c r="AE5919" s="132" t="str">
        <f t="shared" si="662"/>
        <v/>
      </c>
      <c r="AH5919" s="127" t="str">
        <f t="shared" si="661"/>
        <v/>
      </c>
    </row>
    <row r="5920" spans="2:34" x14ac:dyDescent="0.3">
      <c r="B5920" s="127" t="str">
        <f t="shared" si="659"/>
        <v/>
      </c>
      <c r="C5920" s="127" t="str">
        <f t="shared" si="660"/>
        <v/>
      </c>
      <c r="E5920" s="159"/>
      <c r="F5920" s="148" t="str">
        <f>IFERROR(VLOOKUP(CONCATENATE(G5920,E5920),LOTES!$A$6:$D$1002,4,0),"")</f>
        <v/>
      </c>
      <c r="H5920" s="136" t="str">
        <f>IFERROR(VLOOKUP(CONCATENATE(G5920,E5920),LOTES!$A$6:$F$1000,6,0),"")</f>
        <v/>
      </c>
      <c r="I5920" s="132" t="str">
        <f t="shared" si="663"/>
        <v/>
      </c>
      <c r="R5920" s="132" t="str">
        <f>IFERROR(VLOOKUP(Q5920,PROVEEDORES!$A$2:$B$100,2,0),"")</f>
        <v/>
      </c>
      <c r="U5920" s="127" t="str">
        <f>IFERROR(VLOOKUP(V5920,TRANSPORTE!$A$4:$B$99,2,0),"")</f>
        <v/>
      </c>
      <c r="Y5920" s="127" t="str">
        <f>IFERROR(VLOOKUP(V5920,TRANSPORTE!$A$4:$C$99,3,0),"")</f>
        <v/>
      </c>
      <c r="Z5920" s="127" t="str">
        <f>IFERROR(VLOOKUP(V5920,TRANSPORTE!$A$4:$D$99,4,0),"")</f>
        <v/>
      </c>
      <c r="AA5920" s="127" t="str">
        <f>IFERROR(VLOOKUP(V5920,TRANSPORTE!$A$4:$E$99,5,0),"")</f>
        <v/>
      </c>
      <c r="AB5920" s="127" t="str">
        <f t="shared" si="665"/>
        <v/>
      </c>
      <c r="AC5920" s="127" t="str">
        <f t="shared" si="664"/>
        <v/>
      </c>
      <c r="AE5920" s="132" t="str">
        <f t="shared" si="662"/>
        <v/>
      </c>
      <c r="AH5920" s="127" t="str">
        <f t="shared" si="661"/>
        <v/>
      </c>
    </row>
    <row r="5921" spans="2:34" x14ac:dyDescent="0.3">
      <c r="B5921" s="127" t="str">
        <f t="shared" si="659"/>
        <v/>
      </c>
      <c r="C5921" s="127" t="str">
        <f t="shared" si="660"/>
        <v/>
      </c>
      <c r="E5921" s="159"/>
      <c r="F5921" s="148" t="str">
        <f>IFERROR(VLOOKUP(CONCATENATE(G5921,E5921),LOTES!$A$6:$D$1002,4,0),"")</f>
        <v/>
      </c>
      <c r="H5921" s="136" t="str">
        <f>IFERROR(VLOOKUP(CONCATENATE(G5921,E5921),LOTES!$A$6:$F$1000,6,0),"")</f>
        <v/>
      </c>
      <c r="I5921" s="132" t="str">
        <f t="shared" si="663"/>
        <v/>
      </c>
      <c r="R5921" s="132" t="str">
        <f>IFERROR(VLOOKUP(Q5921,PROVEEDORES!$A$2:$B$100,2,0),"")</f>
        <v/>
      </c>
      <c r="U5921" s="127" t="str">
        <f>IFERROR(VLOOKUP(V5921,TRANSPORTE!$A$4:$B$99,2,0),"")</f>
        <v/>
      </c>
      <c r="Y5921" s="127" t="str">
        <f>IFERROR(VLOOKUP(V5921,TRANSPORTE!$A$4:$C$99,3,0),"")</f>
        <v/>
      </c>
      <c r="Z5921" s="127" t="str">
        <f>IFERROR(VLOOKUP(V5921,TRANSPORTE!$A$4:$D$99,4,0),"")</f>
        <v/>
      </c>
      <c r="AA5921" s="127" t="str">
        <f>IFERROR(VLOOKUP(V5921,TRANSPORTE!$A$4:$E$99,5,0),"")</f>
        <v/>
      </c>
      <c r="AB5921" s="127" t="str">
        <f t="shared" si="665"/>
        <v/>
      </c>
      <c r="AC5921" s="127" t="str">
        <f t="shared" si="664"/>
        <v/>
      </c>
      <c r="AE5921" s="132" t="str">
        <f t="shared" si="662"/>
        <v/>
      </c>
      <c r="AH5921" s="127" t="str">
        <f t="shared" si="661"/>
        <v/>
      </c>
    </row>
    <row r="5922" spans="2:34" x14ac:dyDescent="0.3">
      <c r="B5922" s="127" t="str">
        <f t="shared" si="659"/>
        <v/>
      </c>
      <c r="C5922" s="127" t="str">
        <f t="shared" si="660"/>
        <v/>
      </c>
      <c r="E5922" s="159"/>
      <c r="F5922" s="148" t="str">
        <f>IFERROR(VLOOKUP(CONCATENATE(G5922,E5922),LOTES!$A$6:$D$1002,4,0),"")</f>
        <v/>
      </c>
      <c r="H5922" s="136" t="str">
        <f>IFERROR(VLOOKUP(CONCATENATE(G5922,E5922),LOTES!$A$6:$F$1000,6,0),"")</f>
        <v/>
      </c>
      <c r="I5922" s="132" t="str">
        <f t="shared" si="663"/>
        <v/>
      </c>
      <c r="R5922" s="132" t="str">
        <f>IFERROR(VLOOKUP(Q5922,PROVEEDORES!$A$2:$B$100,2,0),"")</f>
        <v/>
      </c>
      <c r="U5922" s="127" t="str">
        <f>IFERROR(VLOOKUP(V5922,TRANSPORTE!$A$4:$B$99,2,0),"")</f>
        <v/>
      </c>
      <c r="Y5922" s="127" t="str">
        <f>IFERROR(VLOOKUP(V5922,TRANSPORTE!$A$4:$C$99,3,0),"")</f>
        <v/>
      </c>
      <c r="Z5922" s="127" t="str">
        <f>IFERROR(VLOOKUP(V5922,TRANSPORTE!$A$4:$D$99,4,0),"")</f>
        <v/>
      </c>
      <c r="AA5922" s="127" t="str">
        <f>IFERROR(VLOOKUP(V5922,TRANSPORTE!$A$4:$E$99,5,0),"")</f>
        <v/>
      </c>
      <c r="AB5922" s="127" t="str">
        <f t="shared" si="665"/>
        <v/>
      </c>
      <c r="AC5922" s="127" t="str">
        <f t="shared" si="664"/>
        <v/>
      </c>
      <c r="AE5922" s="132" t="str">
        <f t="shared" si="662"/>
        <v/>
      </c>
      <c r="AH5922" s="127" t="str">
        <f t="shared" si="661"/>
        <v/>
      </c>
    </row>
    <row r="5923" spans="2:34" x14ac:dyDescent="0.3">
      <c r="B5923" s="127" t="str">
        <f t="shared" si="659"/>
        <v/>
      </c>
      <c r="C5923" s="127" t="str">
        <f t="shared" si="660"/>
        <v/>
      </c>
      <c r="E5923" s="159"/>
      <c r="F5923" s="148" t="str">
        <f>IFERROR(VLOOKUP(CONCATENATE(G5923,E5923),LOTES!$A$6:$D$1002,4,0),"")</f>
        <v/>
      </c>
      <c r="H5923" s="136" t="str">
        <f>IFERROR(VLOOKUP(CONCATENATE(G5923,E5923),LOTES!$A$6:$F$1000,6,0),"")</f>
        <v/>
      </c>
      <c r="I5923" s="132" t="str">
        <f t="shared" si="663"/>
        <v/>
      </c>
      <c r="R5923" s="132" t="str">
        <f>IFERROR(VLOOKUP(Q5923,PROVEEDORES!$A$2:$B$100,2,0),"")</f>
        <v/>
      </c>
      <c r="U5923" s="127" t="str">
        <f>IFERROR(VLOOKUP(V5923,TRANSPORTE!$A$4:$B$99,2,0),"")</f>
        <v/>
      </c>
      <c r="Y5923" s="127" t="str">
        <f>IFERROR(VLOOKUP(V5923,TRANSPORTE!$A$4:$C$99,3,0),"")</f>
        <v/>
      </c>
      <c r="Z5923" s="127" t="str">
        <f>IFERROR(VLOOKUP(V5923,TRANSPORTE!$A$4:$D$99,4,0),"")</f>
        <v/>
      </c>
      <c r="AA5923" s="127" t="str">
        <f>IFERROR(VLOOKUP(V5923,TRANSPORTE!$A$4:$E$99,5,0),"")</f>
        <v/>
      </c>
      <c r="AB5923" s="127" t="str">
        <f t="shared" si="665"/>
        <v/>
      </c>
      <c r="AC5923" s="127" t="str">
        <f t="shared" si="664"/>
        <v/>
      </c>
      <c r="AE5923" s="132" t="str">
        <f t="shared" si="662"/>
        <v/>
      </c>
      <c r="AH5923" s="127" t="str">
        <f t="shared" si="661"/>
        <v/>
      </c>
    </row>
    <row r="5924" spans="2:34" x14ac:dyDescent="0.3">
      <c r="B5924" s="127" t="str">
        <f t="shared" si="659"/>
        <v/>
      </c>
      <c r="C5924" s="127" t="str">
        <f t="shared" si="660"/>
        <v/>
      </c>
      <c r="E5924" s="159"/>
      <c r="F5924" s="148" t="str">
        <f>IFERROR(VLOOKUP(CONCATENATE(G5924,E5924),LOTES!$A$6:$D$1002,4,0),"")</f>
        <v/>
      </c>
      <c r="H5924" s="136" t="str">
        <f>IFERROR(VLOOKUP(CONCATENATE(G5924,E5924),LOTES!$A$6:$F$1000,6,0),"")</f>
        <v/>
      </c>
      <c r="I5924" s="132" t="str">
        <f t="shared" si="663"/>
        <v/>
      </c>
      <c r="R5924" s="132" t="str">
        <f>IFERROR(VLOOKUP(Q5924,PROVEEDORES!$A$2:$B$100,2,0),"")</f>
        <v/>
      </c>
      <c r="U5924" s="127" t="str">
        <f>IFERROR(VLOOKUP(V5924,TRANSPORTE!$A$4:$B$99,2,0),"")</f>
        <v/>
      </c>
      <c r="Y5924" s="127" t="str">
        <f>IFERROR(VLOOKUP(V5924,TRANSPORTE!$A$4:$C$99,3,0),"")</f>
        <v/>
      </c>
      <c r="Z5924" s="127" t="str">
        <f>IFERROR(VLOOKUP(V5924,TRANSPORTE!$A$4:$D$99,4,0),"")</f>
        <v/>
      </c>
      <c r="AA5924" s="127" t="str">
        <f>IFERROR(VLOOKUP(V5924,TRANSPORTE!$A$4:$E$99,5,0),"")</f>
        <v/>
      </c>
      <c r="AB5924" s="127" t="str">
        <f t="shared" si="665"/>
        <v/>
      </c>
      <c r="AC5924" s="127" t="str">
        <f t="shared" si="664"/>
        <v/>
      </c>
      <c r="AE5924" s="132" t="str">
        <f t="shared" si="662"/>
        <v/>
      </c>
      <c r="AH5924" s="127" t="str">
        <f t="shared" si="661"/>
        <v/>
      </c>
    </row>
    <row r="5925" spans="2:34" x14ac:dyDescent="0.3">
      <c r="B5925" s="127" t="str">
        <f t="shared" si="659"/>
        <v/>
      </c>
      <c r="C5925" s="127" t="str">
        <f t="shared" si="660"/>
        <v/>
      </c>
      <c r="E5925" s="159"/>
      <c r="F5925" s="148" t="str">
        <f>IFERROR(VLOOKUP(CONCATENATE(G5925,E5925),LOTES!$A$6:$D$1002,4,0),"")</f>
        <v/>
      </c>
      <c r="H5925" s="136" t="str">
        <f>IFERROR(VLOOKUP(CONCATENATE(G5925,E5925),LOTES!$A$6:$F$1000,6,0),"")</f>
        <v/>
      </c>
      <c r="I5925" s="132" t="str">
        <f t="shared" si="663"/>
        <v/>
      </c>
      <c r="R5925" s="132" t="str">
        <f>IFERROR(VLOOKUP(Q5925,PROVEEDORES!$A$2:$B$100,2,0),"")</f>
        <v/>
      </c>
      <c r="U5925" s="127" t="str">
        <f>IFERROR(VLOOKUP(V5925,TRANSPORTE!$A$4:$B$99,2,0),"")</f>
        <v/>
      </c>
      <c r="Y5925" s="127" t="str">
        <f>IFERROR(VLOOKUP(V5925,TRANSPORTE!$A$4:$C$99,3,0),"")</f>
        <v/>
      </c>
      <c r="Z5925" s="127" t="str">
        <f>IFERROR(VLOOKUP(V5925,TRANSPORTE!$A$4:$D$99,4,0),"")</f>
        <v/>
      </c>
      <c r="AA5925" s="127" t="str">
        <f>IFERROR(VLOOKUP(V5925,TRANSPORTE!$A$4:$E$99,5,0),"")</f>
        <v/>
      </c>
      <c r="AB5925" s="127" t="str">
        <f t="shared" si="665"/>
        <v/>
      </c>
      <c r="AC5925" s="127" t="str">
        <f t="shared" si="664"/>
        <v/>
      </c>
      <c r="AE5925" s="132" t="str">
        <f t="shared" si="662"/>
        <v/>
      </c>
      <c r="AH5925" s="127" t="str">
        <f t="shared" si="661"/>
        <v/>
      </c>
    </row>
    <row r="5926" spans="2:34" x14ac:dyDescent="0.3">
      <c r="B5926" s="127" t="str">
        <f t="shared" si="659"/>
        <v/>
      </c>
      <c r="C5926" s="127" t="str">
        <f t="shared" si="660"/>
        <v/>
      </c>
      <c r="E5926" s="159"/>
      <c r="F5926" s="148" t="str">
        <f>IFERROR(VLOOKUP(CONCATENATE(G5926,E5926),LOTES!$A$6:$D$1002,4,0),"")</f>
        <v/>
      </c>
      <c r="H5926" s="136" t="str">
        <f>IFERROR(VLOOKUP(CONCATENATE(G5926,E5926),LOTES!$A$6:$F$1000,6,0),"")</f>
        <v/>
      </c>
      <c r="I5926" s="132" t="str">
        <f t="shared" si="663"/>
        <v/>
      </c>
      <c r="R5926" s="132" t="str">
        <f>IFERROR(VLOOKUP(Q5926,PROVEEDORES!$A$2:$B$100,2,0),"")</f>
        <v/>
      </c>
      <c r="U5926" s="127" t="str">
        <f>IFERROR(VLOOKUP(V5926,TRANSPORTE!$A$4:$B$99,2,0),"")</f>
        <v/>
      </c>
      <c r="Y5926" s="127" t="str">
        <f>IFERROR(VLOOKUP(V5926,TRANSPORTE!$A$4:$C$99,3,0),"")</f>
        <v/>
      </c>
      <c r="Z5926" s="127" t="str">
        <f>IFERROR(VLOOKUP(V5926,TRANSPORTE!$A$4:$D$99,4,0),"")</f>
        <v/>
      </c>
      <c r="AA5926" s="127" t="str">
        <f>IFERROR(VLOOKUP(V5926,TRANSPORTE!$A$4:$E$99,5,0),"")</f>
        <v/>
      </c>
      <c r="AB5926" s="127" t="str">
        <f t="shared" si="665"/>
        <v/>
      </c>
      <c r="AC5926" s="127" t="str">
        <f t="shared" si="664"/>
        <v/>
      </c>
      <c r="AE5926" s="132" t="str">
        <f t="shared" si="662"/>
        <v/>
      </c>
      <c r="AH5926" s="127" t="str">
        <f t="shared" si="661"/>
        <v/>
      </c>
    </row>
    <row r="5927" spans="2:34" x14ac:dyDescent="0.3">
      <c r="B5927" s="127" t="str">
        <f t="shared" si="659"/>
        <v/>
      </c>
      <c r="C5927" s="127" t="str">
        <f t="shared" si="660"/>
        <v/>
      </c>
      <c r="E5927" s="159"/>
      <c r="F5927" s="148" t="str">
        <f>IFERROR(VLOOKUP(CONCATENATE(G5927,E5927),LOTES!$A$6:$D$1002,4,0),"")</f>
        <v/>
      </c>
      <c r="H5927" s="136" t="str">
        <f>IFERROR(VLOOKUP(CONCATENATE(G5927,E5927),LOTES!$A$6:$F$1000,6,0),"")</f>
        <v/>
      </c>
      <c r="I5927" s="132" t="str">
        <f t="shared" si="663"/>
        <v/>
      </c>
      <c r="R5927" s="132" t="str">
        <f>IFERROR(VLOOKUP(Q5927,PROVEEDORES!$A$2:$B$100,2,0),"")</f>
        <v/>
      </c>
      <c r="U5927" s="127" t="str">
        <f>IFERROR(VLOOKUP(V5927,TRANSPORTE!$A$4:$B$99,2,0),"")</f>
        <v/>
      </c>
      <c r="Y5927" s="127" t="str">
        <f>IFERROR(VLOOKUP(V5927,TRANSPORTE!$A$4:$C$99,3,0),"")</f>
        <v/>
      </c>
      <c r="Z5927" s="127" t="str">
        <f>IFERROR(VLOOKUP(V5927,TRANSPORTE!$A$4:$D$99,4,0),"")</f>
        <v/>
      </c>
      <c r="AA5927" s="127" t="str">
        <f>IFERROR(VLOOKUP(V5927,TRANSPORTE!$A$4:$E$99,5,0),"")</f>
        <v/>
      </c>
      <c r="AB5927" s="127" t="str">
        <f t="shared" si="665"/>
        <v/>
      </c>
      <c r="AC5927" s="127" t="str">
        <f t="shared" si="664"/>
        <v/>
      </c>
      <c r="AE5927" s="132" t="str">
        <f t="shared" si="662"/>
        <v/>
      </c>
      <c r="AH5927" s="127" t="str">
        <f t="shared" si="661"/>
        <v/>
      </c>
    </row>
    <row r="5928" spans="2:34" x14ac:dyDescent="0.3">
      <c r="B5928" s="127" t="str">
        <f t="shared" si="659"/>
        <v/>
      </c>
      <c r="C5928" s="127" t="str">
        <f t="shared" si="660"/>
        <v/>
      </c>
      <c r="E5928" s="159"/>
      <c r="F5928" s="148" t="str">
        <f>IFERROR(VLOOKUP(CONCATENATE(G5928,E5928),LOTES!$A$6:$D$1002,4,0),"")</f>
        <v/>
      </c>
      <c r="H5928" s="136" t="str">
        <f>IFERROR(VLOOKUP(CONCATENATE(G5928,E5928),LOTES!$A$6:$F$1000,6,0),"")</f>
        <v/>
      </c>
      <c r="I5928" s="132" t="str">
        <f t="shared" si="663"/>
        <v/>
      </c>
      <c r="R5928" s="132" t="str">
        <f>IFERROR(VLOOKUP(Q5928,PROVEEDORES!$A$2:$B$100,2,0),"")</f>
        <v/>
      </c>
      <c r="U5928" s="127" t="str">
        <f>IFERROR(VLOOKUP(V5928,TRANSPORTE!$A$4:$B$99,2,0),"")</f>
        <v/>
      </c>
      <c r="Y5928" s="127" t="str">
        <f>IFERROR(VLOOKUP(V5928,TRANSPORTE!$A$4:$C$99,3,0),"")</f>
        <v/>
      </c>
      <c r="Z5928" s="127" t="str">
        <f>IFERROR(VLOOKUP(V5928,TRANSPORTE!$A$4:$D$99,4,0),"")</f>
        <v/>
      </c>
      <c r="AA5928" s="127" t="str">
        <f>IFERROR(VLOOKUP(V5928,TRANSPORTE!$A$4:$E$99,5,0),"")</f>
        <v/>
      </c>
      <c r="AB5928" s="127" t="str">
        <f t="shared" si="665"/>
        <v/>
      </c>
      <c r="AC5928" s="127" t="str">
        <f t="shared" si="664"/>
        <v/>
      </c>
      <c r="AE5928" s="132" t="str">
        <f t="shared" si="662"/>
        <v/>
      </c>
      <c r="AH5928" s="127" t="str">
        <f t="shared" si="661"/>
        <v/>
      </c>
    </row>
    <row r="5929" spans="2:34" x14ac:dyDescent="0.3">
      <c r="B5929" s="127" t="str">
        <f t="shared" si="659"/>
        <v/>
      </c>
      <c r="C5929" s="127" t="str">
        <f t="shared" si="660"/>
        <v/>
      </c>
      <c r="E5929" s="159"/>
      <c r="F5929" s="148" t="str">
        <f>IFERROR(VLOOKUP(CONCATENATE(G5929,E5929),LOTES!$A$6:$D$1002,4,0),"")</f>
        <v/>
      </c>
      <c r="H5929" s="136" t="str">
        <f>IFERROR(VLOOKUP(CONCATENATE(G5929,E5929),LOTES!$A$6:$F$1000,6,0),"")</f>
        <v/>
      </c>
      <c r="I5929" s="132" t="str">
        <f t="shared" si="663"/>
        <v/>
      </c>
      <c r="R5929" s="132" t="str">
        <f>IFERROR(VLOOKUP(Q5929,PROVEEDORES!$A$2:$B$100,2,0),"")</f>
        <v/>
      </c>
      <c r="U5929" s="127" t="str">
        <f>IFERROR(VLOOKUP(V5929,TRANSPORTE!$A$4:$B$99,2,0),"")</f>
        <v/>
      </c>
      <c r="Y5929" s="127" t="str">
        <f>IFERROR(VLOOKUP(V5929,TRANSPORTE!$A$4:$C$99,3,0),"")</f>
        <v/>
      </c>
      <c r="Z5929" s="127" t="str">
        <f>IFERROR(VLOOKUP(V5929,TRANSPORTE!$A$4:$D$99,4,0),"")</f>
        <v/>
      </c>
      <c r="AA5929" s="127" t="str">
        <f>IFERROR(VLOOKUP(V5929,TRANSPORTE!$A$4:$E$99,5,0),"")</f>
        <v/>
      </c>
      <c r="AB5929" s="127" t="str">
        <f t="shared" si="665"/>
        <v/>
      </c>
      <c r="AC5929" s="127" t="str">
        <f t="shared" si="664"/>
        <v/>
      </c>
      <c r="AE5929" s="132" t="str">
        <f t="shared" si="662"/>
        <v/>
      </c>
      <c r="AH5929" s="127" t="str">
        <f t="shared" si="661"/>
        <v/>
      </c>
    </row>
    <row r="5930" spans="2:34" x14ac:dyDescent="0.3">
      <c r="B5930" s="127" t="str">
        <f t="shared" si="659"/>
        <v/>
      </c>
      <c r="C5930" s="127" t="str">
        <f t="shared" si="660"/>
        <v/>
      </c>
      <c r="E5930" s="159"/>
      <c r="F5930" s="148" t="str">
        <f>IFERROR(VLOOKUP(CONCATENATE(G5930,E5930),LOTES!$A$6:$D$1002,4,0),"")</f>
        <v/>
      </c>
      <c r="H5930" s="136" t="str">
        <f>IFERROR(VLOOKUP(CONCATENATE(G5930,E5930),LOTES!$A$6:$F$1000,6,0),"")</f>
        <v/>
      </c>
      <c r="I5930" s="132" t="str">
        <f t="shared" si="663"/>
        <v/>
      </c>
      <c r="R5930" s="132" t="str">
        <f>IFERROR(VLOOKUP(Q5930,PROVEEDORES!$A$2:$B$100,2,0),"")</f>
        <v/>
      </c>
      <c r="U5930" s="127" t="str">
        <f>IFERROR(VLOOKUP(V5930,TRANSPORTE!$A$4:$B$99,2,0),"")</f>
        <v/>
      </c>
      <c r="Y5930" s="127" t="str">
        <f>IFERROR(VLOOKUP(V5930,TRANSPORTE!$A$4:$C$99,3,0),"")</f>
        <v/>
      </c>
      <c r="Z5930" s="127" t="str">
        <f>IFERROR(VLOOKUP(V5930,TRANSPORTE!$A$4:$D$99,4,0),"")</f>
        <v/>
      </c>
      <c r="AA5930" s="127" t="str">
        <f>IFERROR(VLOOKUP(V5930,TRANSPORTE!$A$4:$E$99,5,0),"")</f>
        <v/>
      </c>
      <c r="AB5930" s="127" t="str">
        <f t="shared" si="665"/>
        <v/>
      </c>
      <c r="AC5930" s="127" t="str">
        <f t="shared" si="664"/>
        <v/>
      </c>
      <c r="AE5930" s="132" t="str">
        <f t="shared" si="662"/>
        <v/>
      </c>
      <c r="AH5930" s="127" t="str">
        <f t="shared" si="661"/>
        <v/>
      </c>
    </row>
    <row r="5931" spans="2:34" x14ac:dyDescent="0.3">
      <c r="B5931" s="127" t="str">
        <f t="shared" si="659"/>
        <v/>
      </c>
      <c r="C5931" s="127" t="str">
        <f t="shared" si="660"/>
        <v/>
      </c>
      <c r="E5931" s="159"/>
      <c r="F5931" s="148" t="str">
        <f>IFERROR(VLOOKUP(CONCATENATE(G5931,E5931),LOTES!$A$6:$D$1002,4,0),"")</f>
        <v/>
      </c>
      <c r="H5931" s="136" t="str">
        <f>IFERROR(VLOOKUP(CONCATENATE(G5931,E5931),LOTES!$A$6:$F$1000,6,0),"")</f>
        <v/>
      </c>
      <c r="I5931" s="132" t="str">
        <f t="shared" si="663"/>
        <v/>
      </c>
      <c r="R5931" s="132" t="str">
        <f>IFERROR(VLOOKUP(Q5931,PROVEEDORES!$A$2:$B$100,2,0),"")</f>
        <v/>
      </c>
      <c r="U5931" s="127" t="str">
        <f>IFERROR(VLOOKUP(V5931,TRANSPORTE!$A$4:$B$99,2,0),"")</f>
        <v/>
      </c>
      <c r="Y5931" s="127" t="str">
        <f>IFERROR(VLOOKUP(V5931,TRANSPORTE!$A$4:$C$99,3,0),"")</f>
        <v/>
      </c>
      <c r="Z5931" s="127" t="str">
        <f>IFERROR(VLOOKUP(V5931,TRANSPORTE!$A$4:$D$99,4,0),"")</f>
        <v/>
      </c>
      <c r="AA5931" s="127" t="str">
        <f>IFERROR(VLOOKUP(V5931,TRANSPORTE!$A$4:$E$99,5,0),"")</f>
        <v/>
      </c>
      <c r="AB5931" s="127" t="str">
        <f t="shared" si="665"/>
        <v/>
      </c>
      <c r="AC5931" s="127" t="str">
        <f t="shared" si="664"/>
        <v/>
      </c>
      <c r="AE5931" s="132" t="str">
        <f t="shared" si="662"/>
        <v/>
      </c>
      <c r="AH5931" s="127" t="str">
        <f t="shared" si="661"/>
        <v/>
      </c>
    </row>
    <row r="5932" spans="2:34" x14ac:dyDescent="0.3">
      <c r="B5932" s="127" t="str">
        <f t="shared" si="659"/>
        <v/>
      </c>
      <c r="C5932" s="127" t="str">
        <f t="shared" si="660"/>
        <v/>
      </c>
      <c r="E5932" s="159"/>
      <c r="F5932" s="148" t="str">
        <f>IFERROR(VLOOKUP(CONCATENATE(G5932,E5932),LOTES!$A$6:$D$1002,4,0),"")</f>
        <v/>
      </c>
      <c r="H5932" s="136" t="str">
        <f>IFERROR(VLOOKUP(CONCATENATE(G5932,E5932),LOTES!$A$6:$F$1000,6,0),"")</f>
        <v/>
      </c>
      <c r="I5932" s="132" t="str">
        <f t="shared" si="663"/>
        <v/>
      </c>
      <c r="R5932" s="132" t="str">
        <f>IFERROR(VLOOKUP(Q5932,PROVEEDORES!$A$2:$B$100,2,0),"")</f>
        <v/>
      </c>
      <c r="U5932" s="127" t="str">
        <f>IFERROR(VLOOKUP(V5932,TRANSPORTE!$A$4:$B$99,2,0),"")</f>
        <v/>
      </c>
      <c r="Y5932" s="127" t="str">
        <f>IFERROR(VLOOKUP(V5932,TRANSPORTE!$A$4:$C$99,3,0),"")</f>
        <v/>
      </c>
      <c r="Z5932" s="127" t="str">
        <f>IFERROR(VLOOKUP(V5932,TRANSPORTE!$A$4:$D$99,4,0),"")</f>
        <v/>
      </c>
      <c r="AA5932" s="127" t="str">
        <f>IFERROR(VLOOKUP(V5932,TRANSPORTE!$A$4:$E$99,5,0),"")</f>
        <v/>
      </c>
      <c r="AB5932" s="127" t="str">
        <f t="shared" si="665"/>
        <v/>
      </c>
      <c r="AC5932" s="127" t="str">
        <f t="shared" si="664"/>
        <v/>
      </c>
      <c r="AE5932" s="132" t="str">
        <f t="shared" si="662"/>
        <v/>
      </c>
      <c r="AH5932" s="127" t="str">
        <f t="shared" si="661"/>
        <v/>
      </c>
    </row>
    <row r="5933" spans="2:34" x14ac:dyDescent="0.3">
      <c r="B5933" s="127" t="str">
        <f t="shared" si="659"/>
        <v/>
      </c>
      <c r="C5933" s="127" t="str">
        <f t="shared" si="660"/>
        <v/>
      </c>
      <c r="E5933" s="159"/>
      <c r="F5933" s="148" t="str">
        <f>IFERROR(VLOOKUP(CONCATENATE(G5933,E5933),LOTES!$A$6:$D$1002,4,0),"")</f>
        <v/>
      </c>
      <c r="H5933" s="136" t="str">
        <f>IFERROR(VLOOKUP(CONCATENATE(G5933,E5933),LOTES!$A$6:$F$1000,6,0),"")</f>
        <v/>
      </c>
      <c r="I5933" s="132" t="str">
        <f t="shared" si="663"/>
        <v/>
      </c>
      <c r="R5933" s="132" t="str">
        <f>IFERROR(VLOOKUP(Q5933,PROVEEDORES!$A$2:$B$100,2,0),"")</f>
        <v/>
      </c>
      <c r="U5933" s="127" t="str">
        <f>IFERROR(VLOOKUP(V5933,TRANSPORTE!$A$4:$B$99,2,0),"")</f>
        <v/>
      </c>
      <c r="Y5933" s="127" t="str">
        <f>IFERROR(VLOOKUP(V5933,TRANSPORTE!$A$4:$C$99,3,0),"")</f>
        <v/>
      </c>
      <c r="Z5933" s="127" t="str">
        <f>IFERROR(VLOOKUP(V5933,TRANSPORTE!$A$4:$D$99,4,0),"")</f>
        <v/>
      </c>
      <c r="AA5933" s="127" t="str">
        <f>IFERROR(VLOOKUP(V5933,TRANSPORTE!$A$4:$E$99,5,0),"")</f>
        <v/>
      </c>
      <c r="AB5933" s="127" t="str">
        <f t="shared" si="665"/>
        <v/>
      </c>
      <c r="AC5933" s="127" t="str">
        <f t="shared" si="664"/>
        <v/>
      </c>
      <c r="AE5933" s="132" t="str">
        <f t="shared" si="662"/>
        <v/>
      </c>
      <c r="AH5933" s="127" t="str">
        <f t="shared" si="661"/>
        <v/>
      </c>
    </row>
    <row r="5934" spans="2:34" x14ac:dyDescent="0.3">
      <c r="B5934" s="127" t="str">
        <f t="shared" si="659"/>
        <v/>
      </c>
      <c r="C5934" s="127" t="str">
        <f t="shared" si="660"/>
        <v/>
      </c>
      <c r="E5934" s="159"/>
      <c r="F5934" s="148" t="str">
        <f>IFERROR(VLOOKUP(CONCATENATE(G5934,E5934),LOTES!$A$6:$D$1002,4,0),"")</f>
        <v/>
      </c>
      <c r="H5934" s="136" t="str">
        <f>IFERROR(VLOOKUP(CONCATENATE(G5934,E5934),LOTES!$A$6:$F$1000,6,0),"")</f>
        <v/>
      </c>
      <c r="I5934" s="132" t="str">
        <f t="shared" si="663"/>
        <v/>
      </c>
      <c r="R5934" s="132" t="str">
        <f>IFERROR(VLOOKUP(Q5934,PROVEEDORES!$A$2:$B$100,2,0),"")</f>
        <v/>
      </c>
      <c r="U5934" s="127" t="str">
        <f>IFERROR(VLOOKUP(V5934,TRANSPORTE!$A$4:$B$99,2,0),"")</f>
        <v/>
      </c>
      <c r="Y5934" s="127" t="str">
        <f>IFERROR(VLOOKUP(V5934,TRANSPORTE!$A$4:$C$99,3,0),"")</f>
        <v/>
      </c>
      <c r="Z5934" s="127" t="str">
        <f>IFERROR(VLOOKUP(V5934,TRANSPORTE!$A$4:$D$99,4,0),"")</f>
        <v/>
      </c>
      <c r="AA5934" s="127" t="str">
        <f>IFERROR(VLOOKUP(V5934,TRANSPORTE!$A$4:$E$99,5,0),"")</f>
        <v/>
      </c>
      <c r="AB5934" s="127" t="str">
        <f t="shared" si="665"/>
        <v/>
      </c>
      <c r="AC5934" s="127" t="str">
        <f t="shared" si="664"/>
        <v/>
      </c>
      <c r="AE5934" s="132" t="str">
        <f t="shared" si="662"/>
        <v/>
      </c>
      <c r="AH5934" s="127" t="str">
        <f t="shared" si="661"/>
        <v/>
      </c>
    </row>
    <row r="5935" spans="2:34" x14ac:dyDescent="0.3">
      <c r="B5935" s="127" t="str">
        <f t="shared" si="659"/>
        <v/>
      </c>
      <c r="C5935" s="127" t="str">
        <f t="shared" si="660"/>
        <v/>
      </c>
      <c r="E5935" s="159"/>
      <c r="F5935" s="148" t="str">
        <f>IFERROR(VLOOKUP(CONCATENATE(G5935,E5935),LOTES!$A$6:$D$1002,4,0),"")</f>
        <v/>
      </c>
      <c r="H5935" s="136" t="str">
        <f>IFERROR(VLOOKUP(CONCATENATE(G5935,E5935),LOTES!$A$6:$F$1000,6,0),"")</f>
        <v/>
      </c>
      <c r="I5935" s="132" t="str">
        <f t="shared" si="663"/>
        <v/>
      </c>
      <c r="R5935" s="132" t="str">
        <f>IFERROR(VLOOKUP(Q5935,PROVEEDORES!$A$2:$B$100,2,0),"")</f>
        <v/>
      </c>
      <c r="U5935" s="127" t="str">
        <f>IFERROR(VLOOKUP(V5935,TRANSPORTE!$A$4:$B$99,2,0),"")</f>
        <v/>
      </c>
      <c r="Y5935" s="127" t="str">
        <f>IFERROR(VLOOKUP(V5935,TRANSPORTE!$A$4:$C$99,3,0),"")</f>
        <v/>
      </c>
      <c r="Z5935" s="127" t="str">
        <f>IFERROR(VLOOKUP(V5935,TRANSPORTE!$A$4:$D$99,4,0),"")</f>
        <v/>
      </c>
      <c r="AA5935" s="127" t="str">
        <f>IFERROR(VLOOKUP(V5935,TRANSPORTE!$A$4:$E$99,5,0),"")</f>
        <v/>
      </c>
      <c r="AB5935" s="127" t="str">
        <f t="shared" si="665"/>
        <v/>
      </c>
      <c r="AC5935" s="127" t="str">
        <f t="shared" si="664"/>
        <v/>
      </c>
      <c r="AE5935" s="132" t="str">
        <f t="shared" si="662"/>
        <v/>
      </c>
      <c r="AH5935" s="127" t="str">
        <f t="shared" si="661"/>
        <v/>
      </c>
    </row>
    <row r="5936" spans="2:34" x14ac:dyDescent="0.3">
      <c r="B5936" s="127" t="str">
        <f t="shared" si="659"/>
        <v/>
      </c>
      <c r="C5936" s="127" t="str">
        <f t="shared" si="660"/>
        <v/>
      </c>
      <c r="E5936" s="159"/>
      <c r="F5936" s="148" t="str">
        <f>IFERROR(VLOOKUP(CONCATENATE(G5936,E5936),LOTES!$A$6:$D$1002,4,0),"")</f>
        <v/>
      </c>
      <c r="H5936" s="136" t="str">
        <f>IFERROR(VLOOKUP(CONCATENATE(G5936,E5936),LOTES!$A$6:$F$1000,6,0),"")</f>
        <v/>
      </c>
      <c r="I5936" s="132" t="str">
        <f t="shared" si="663"/>
        <v/>
      </c>
      <c r="R5936" s="132" t="str">
        <f>IFERROR(VLOOKUP(Q5936,PROVEEDORES!$A$2:$B$100,2,0),"")</f>
        <v/>
      </c>
      <c r="U5936" s="127" t="str">
        <f>IFERROR(VLOOKUP(V5936,TRANSPORTE!$A$4:$B$99,2,0),"")</f>
        <v/>
      </c>
      <c r="Y5936" s="127" t="str">
        <f>IFERROR(VLOOKUP(V5936,TRANSPORTE!$A$4:$C$99,3,0),"")</f>
        <v/>
      </c>
      <c r="Z5936" s="127" t="str">
        <f>IFERROR(VLOOKUP(V5936,TRANSPORTE!$A$4:$D$99,4,0),"")</f>
        <v/>
      </c>
      <c r="AA5936" s="127" t="str">
        <f>IFERROR(VLOOKUP(V5936,TRANSPORTE!$A$4:$E$99,5,0),"")</f>
        <v/>
      </c>
      <c r="AB5936" s="127" t="str">
        <f t="shared" si="665"/>
        <v/>
      </c>
      <c r="AC5936" s="127" t="str">
        <f t="shared" si="664"/>
        <v/>
      </c>
      <c r="AE5936" s="132" t="str">
        <f t="shared" si="662"/>
        <v/>
      </c>
      <c r="AH5936" s="127" t="str">
        <f t="shared" si="661"/>
        <v/>
      </c>
    </row>
    <row r="5937" spans="2:34" x14ac:dyDescent="0.3">
      <c r="B5937" s="127" t="str">
        <f t="shared" si="659"/>
        <v/>
      </c>
      <c r="C5937" s="127" t="str">
        <f t="shared" si="660"/>
        <v/>
      </c>
      <c r="E5937" s="159"/>
      <c r="F5937" s="148" t="str">
        <f>IFERROR(VLOOKUP(CONCATENATE(G5937,E5937),LOTES!$A$6:$D$1002,4,0),"")</f>
        <v/>
      </c>
      <c r="H5937" s="136" t="str">
        <f>IFERROR(VLOOKUP(CONCATENATE(G5937,E5937),LOTES!$A$6:$F$1000,6,0),"")</f>
        <v/>
      </c>
      <c r="I5937" s="132" t="str">
        <f t="shared" si="663"/>
        <v/>
      </c>
      <c r="R5937" s="132" t="str">
        <f>IFERROR(VLOOKUP(Q5937,PROVEEDORES!$A$2:$B$100,2,0),"")</f>
        <v/>
      </c>
      <c r="U5937" s="127" t="str">
        <f>IFERROR(VLOOKUP(V5937,TRANSPORTE!$A$4:$B$99,2,0),"")</f>
        <v/>
      </c>
      <c r="Y5937" s="127" t="str">
        <f>IFERROR(VLOOKUP(V5937,TRANSPORTE!$A$4:$C$99,3,0),"")</f>
        <v/>
      </c>
      <c r="Z5937" s="127" t="str">
        <f>IFERROR(VLOOKUP(V5937,TRANSPORTE!$A$4:$D$99,4,0),"")</f>
        <v/>
      </c>
      <c r="AA5937" s="127" t="str">
        <f>IFERROR(VLOOKUP(V5937,TRANSPORTE!$A$4:$E$99,5,0),"")</f>
        <v/>
      </c>
      <c r="AB5937" s="127" t="str">
        <f t="shared" si="665"/>
        <v/>
      </c>
      <c r="AC5937" s="127" t="str">
        <f t="shared" si="664"/>
        <v/>
      </c>
      <c r="AE5937" s="132" t="str">
        <f t="shared" si="662"/>
        <v/>
      </c>
      <c r="AH5937" s="127" t="str">
        <f t="shared" si="661"/>
        <v/>
      </c>
    </row>
    <row r="5938" spans="2:34" x14ac:dyDescent="0.3">
      <c r="B5938" s="127" t="str">
        <f t="shared" si="659"/>
        <v/>
      </c>
      <c r="C5938" s="127" t="str">
        <f t="shared" si="660"/>
        <v/>
      </c>
      <c r="E5938" s="159"/>
      <c r="F5938" s="148" t="str">
        <f>IFERROR(VLOOKUP(CONCATENATE(G5938,E5938),LOTES!$A$6:$D$1002,4,0),"")</f>
        <v/>
      </c>
      <c r="H5938" s="136" t="str">
        <f>IFERROR(VLOOKUP(CONCATENATE(G5938,E5938),LOTES!$A$6:$F$1000,6,0),"")</f>
        <v/>
      </c>
      <c r="I5938" s="132" t="str">
        <f t="shared" si="663"/>
        <v/>
      </c>
      <c r="R5938" s="132" t="str">
        <f>IFERROR(VLOOKUP(Q5938,PROVEEDORES!$A$2:$B$100,2,0),"")</f>
        <v/>
      </c>
      <c r="U5938" s="127" t="str">
        <f>IFERROR(VLOOKUP(V5938,TRANSPORTE!$A$4:$B$99,2,0),"")</f>
        <v/>
      </c>
      <c r="Y5938" s="127" t="str">
        <f>IFERROR(VLOOKUP(V5938,TRANSPORTE!$A$4:$C$99,3,0),"")</f>
        <v/>
      </c>
      <c r="Z5938" s="127" t="str">
        <f>IFERROR(VLOOKUP(V5938,TRANSPORTE!$A$4:$D$99,4,0),"")</f>
        <v/>
      </c>
      <c r="AA5938" s="127" t="str">
        <f>IFERROR(VLOOKUP(V5938,TRANSPORTE!$A$4:$E$99,5,0),"")</f>
        <v/>
      </c>
      <c r="AB5938" s="127" t="str">
        <f t="shared" si="665"/>
        <v/>
      </c>
      <c r="AC5938" s="127" t="str">
        <f t="shared" si="664"/>
        <v/>
      </c>
      <c r="AE5938" s="132" t="str">
        <f t="shared" si="662"/>
        <v/>
      </c>
      <c r="AH5938" s="127" t="str">
        <f t="shared" si="661"/>
        <v/>
      </c>
    </row>
    <row r="5939" spans="2:34" x14ac:dyDescent="0.3">
      <c r="B5939" s="127" t="str">
        <f t="shared" si="659"/>
        <v/>
      </c>
      <c r="C5939" s="127" t="str">
        <f t="shared" si="660"/>
        <v/>
      </c>
      <c r="E5939" s="159"/>
      <c r="F5939" s="148" t="str">
        <f>IFERROR(VLOOKUP(CONCATENATE(G5939,E5939),LOTES!$A$6:$D$1002,4,0),"")</f>
        <v/>
      </c>
      <c r="H5939" s="136" t="str">
        <f>IFERROR(VLOOKUP(CONCATENATE(G5939,E5939),LOTES!$A$6:$F$1000,6,0),"")</f>
        <v/>
      </c>
      <c r="I5939" s="132" t="str">
        <f t="shared" si="663"/>
        <v/>
      </c>
      <c r="R5939" s="132" t="str">
        <f>IFERROR(VLOOKUP(Q5939,PROVEEDORES!$A$2:$B$100,2,0),"")</f>
        <v/>
      </c>
      <c r="U5939" s="127" t="str">
        <f>IFERROR(VLOOKUP(V5939,TRANSPORTE!$A$4:$B$99,2,0),"")</f>
        <v/>
      </c>
      <c r="Y5939" s="127" t="str">
        <f>IFERROR(VLOOKUP(V5939,TRANSPORTE!$A$4:$C$99,3,0),"")</f>
        <v/>
      </c>
      <c r="Z5939" s="127" t="str">
        <f>IFERROR(VLOOKUP(V5939,TRANSPORTE!$A$4:$D$99,4,0),"")</f>
        <v/>
      </c>
      <c r="AA5939" s="127" t="str">
        <f>IFERROR(VLOOKUP(V5939,TRANSPORTE!$A$4:$E$99,5,0),"")</f>
        <v/>
      </c>
      <c r="AB5939" s="127" t="str">
        <f t="shared" si="665"/>
        <v/>
      </c>
      <c r="AC5939" s="127" t="str">
        <f t="shared" si="664"/>
        <v/>
      </c>
      <c r="AE5939" s="132" t="str">
        <f t="shared" si="662"/>
        <v/>
      </c>
      <c r="AH5939" s="127" t="str">
        <f t="shared" si="661"/>
        <v/>
      </c>
    </row>
    <row r="5940" spans="2:34" x14ac:dyDescent="0.3">
      <c r="B5940" s="127" t="str">
        <f t="shared" si="659"/>
        <v/>
      </c>
      <c r="C5940" s="127" t="str">
        <f t="shared" si="660"/>
        <v/>
      </c>
      <c r="E5940" s="159"/>
      <c r="F5940" s="148" t="str">
        <f>IFERROR(VLOOKUP(CONCATENATE(G5940,E5940),LOTES!$A$6:$D$1002,4,0),"")</f>
        <v/>
      </c>
      <c r="H5940" s="136" t="str">
        <f>IFERROR(VLOOKUP(CONCATENATE(G5940,E5940),LOTES!$A$6:$F$1000,6,0),"")</f>
        <v/>
      </c>
      <c r="I5940" s="132" t="str">
        <f t="shared" si="663"/>
        <v/>
      </c>
      <c r="R5940" s="132" t="str">
        <f>IFERROR(VLOOKUP(Q5940,PROVEEDORES!$A$2:$B$100,2,0),"")</f>
        <v/>
      </c>
      <c r="U5940" s="127" t="str">
        <f>IFERROR(VLOOKUP(V5940,TRANSPORTE!$A$4:$B$99,2,0),"")</f>
        <v/>
      </c>
      <c r="Y5940" s="127" t="str">
        <f>IFERROR(VLOOKUP(V5940,TRANSPORTE!$A$4:$C$99,3,0),"")</f>
        <v/>
      </c>
      <c r="Z5940" s="127" t="str">
        <f>IFERROR(VLOOKUP(V5940,TRANSPORTE!$A$4:$D$99,4,0),"")</f>
        <v/>
      </c>
      <c r="AA5940" s="127" t="str">
        <f>IFERROR(VLOOKUP(V5940,TRANSPORTE!$A$4:$E$99,5,0),"")</f>
        <v/>
      </c>
      <c r="AB5940" s="127" t="str">
        <f t="shared" si="665"/>
        <v/>
      </c>
      <c r="AC5940" s="127" t="str">
        <f t="shared" si="664"/>
        <v/>
      </c>
      <c r="AE5940" s="132" t="str">
        <f t="shared" si="662"/>
        <v/>
      </c>
      <c r="AH5940" s="127" t="str">
        <f t="shared" si="661"/>
        <v/>
      </c>
    </row>
    <row r="5941" spans="2:34" x14ac:dyDescent="0.3">
      <c r="B5941" s="127" t="str">
        <f t="shared" si="659"/>
        <v/>
      </c>
      <c r="C5941" s="127" t="str">
        <f t="shared" si="660"/>
        <v/>
      </c>
      <c r="E5941" s="159"/>
      <c r="F5941" s="148" t="str">
        <f>IFERROR(VLOOKUP(CONCATENATE(G5941,E5941),LOTES!$A$6:$D$1002,4,0),"")</f>
        <v/>
      </c>
      <c r="H5941" s="136" t="str">
        <f>IFERROR(VLOOKUP(CONCATENATE(G5941,E5941),LOTES!$A$6:$F$1000,6,0),"")</f>
        <v/>
      </c>
      <c r="I5941" s="132" t="str">
        <f t="shared" si="663"/>
        <v/>
      </c>
      <c r="R5941" s="132" t="str">
        <f>IFERROR(VLOOKUP(Q5941,PROVEEDORES!$A$2:$B$100,2,0),"")</f>
        <v/>
      </c>
      <c r="U5941" s="127" t="str">
        <f>IFERROR(VLOOKUP(V5941,TRANSPORTE!$A$4:$B$99,2,0),"")</f>
        <v/>
      </c>
      <c r="Y5941" s="127" t="str">
        <f>IFERROR(VLOOKUP(V5941,TRANSPORTE!$A$4:$C$99,3,0),"")</f>
        <v/>
      </c>
      <c r="Z5941" s="127" t="str">
        <f>IFERROR(VLOOKUP(V5941,TRANSPORTE!$A$4:$D$99,4,0),"")</f>
        <v/>
      </c>
      <c r="AA5941" s="127" t="str">
        <f>IFERROR(VLOOKUP(V5941,TRANSPORTE!$A$4:$E$99,5,0),"")</f>
        <v/>
      </c>
      <c r="AB5941" s="127" t="str">
        <f t="shared" si="665"/>
        <v/>
      </c>
      <c r="AC5941" s="127" t="str">
        <f t="shared" si="664"/>
        <v/>
      </c>
      <c r="AE5941" s="132" t="str">
        <f t="shared" si="662"/>
        <v/>
      </c>
      <c r="AH5941" s="127" t="str">
        <f t="shared" si="661"/>
        <v/>
      </c>
    </row>
    <row r="5942" spans="2:34" x14ac:dyDescent="0.3">
      <c r="B5942" s="127" t="str">
        <f t="shared" si="659"/>
        <v/>
      </c>
      <c r="C5942" s="127" t="str">
        <f t="shared" si="660"/>
        <v/>
      </c>
      <c r="E5942" s="159"/>
      <c r="F5942" s="148" t="str">
        <f>IFERROR(VLOOKUP(CONCATENATE(G5942,E5942),LOTES!$A$6:$D$1002,4,0),"")</f>
        <v/>
      </c>
      <c r="H5942" s="136" t="str">
        <f>IFERROR(VLOOKUP(CONCATENATE(G5942,E5942),LOTES!$A$6:$F$1000,6,0),"")</f>
        <v/>
      </c>
      <c r="I5942" s="132" t="str">
        <f t="shared" si="663"/>
        <v/>
      </c>
      <c r="R5942" s="132" t="str">
        <f>IFERROR(VLOOKUP(Q5942,PROVEEDORES!$A$2:$B$100,2,0),"")</f>
        <v/>
      </c>
      <c r="U5942" s="127" t="str">
        <f>IFERROR(VLOOKUP(V5942,TRANSPORTE!$A$4:$B$99,2,0),"")</f>
        <v/>
      </c>
      <c r="Y5942" s="127" t="str">
        <f>IFERROR(VLOOKUP(V5942,TRANSPORTE!$A$4:$C$99,3,0),"")</f>
        <v/>
      </c>
      <c r="Z5942" s="127" t="str">
        <f>IFERROR(VLOOKUP(V5942,TRANSPORTE!$A$4:$D$99,4,0),"")</f>
        <v/>
      </c>
      <c r="AA5942" s="127" t="str">
        <f>IFERROR(VLOOKUP(V5942,TRANSPORTE!$A$4:$E$99,5,0),"")</f>
        <v/>
      </c>
      <c r="AB5942" s="127" t="str">
        <f t="shared" si="665"/>
        <v/>
      </c>
      <c r="AC5942" s="127" t="str">
        <f t="shared" si="664"/>
        <v/>
      </c>
      <c r="AE5942" s="132" t="str">
        <f t="shared" si="662"/>
        <v/>
      </c>
      <c r="AH5942" s="127" t="str">
        <f t="shared" si="661"/>
        <v/>
      </c>
    </row>
    <row r="5943" spans="2:34" x14ac:dyDescent="0.3">
      <c r="B5943" s="127" t="str">
        <f t="shared" si="659"/>
        <v/>
      </c>
      <c r="C5943" s="127" t="str">
        <f t="shared" si="660"/>
        <v/>
      </c>
      <c r="E5943" s="159"/>
      <c r="F5943" s="148" t="str">
        <f>IFERROR(VLOOKUP(CONCATENATE(G5943,E5943),LOTES!$A$6:$D$1002,4,0),"")</f>
        <v/>
      </c>
      <c r="H5943" s="136" t="str">
        <f>IFERROR(VLOOKUP(CONCATENATE(G5943,E5943),LOTES!$A$6:$F$1000,6,0),"")</f>
        <v/>
      </c>
      <c r="I5943" s="132" t="str">
        <f t="shared" si="663"/>
        <v/>
      </c>
      <c r="R5943" s="132" t="str">
        <f>IFERROR(VLOOKUP(Q5943,PROVEEDORES!$A$2:$B$100,2,0),"")</f>
        <v/>
      </c>
      <c r="U5943" s="127" t="str">
        <f>IFERROR(VLOOKUP(V5943,TRANSPORTE!$A$4:$B$99,2,0),"")</f>
        <v/>
      </c>
      <c r="Y5943" s="127" t="str">
        <f>IFERROR(VLOOKUP(V5943,TRANSPORTE!$A$4:$C$99,3,0),"")</f>
        <v/>
      </c>
      <c r="Z5943" s="127" t="str">
        <f>IFERROR(VLOOKUP(V5943,TRANSPORTE!$A$4:$D$99,4,0),"")</f>
        <v/>
      </c>
      <c r="AA5943" s="127" t="str">
        <f>IFERROR(VLOOKUP(V5943,TRANSPORTE!$A$4:$E$99,5,0),"")</f>
        <v/>
      </c>
      <c r="AB5943" s="127" t="str">
        <f t="shared" si="665"/>
        <v/>
      </c>
      <c r="AC5943" s="127" t="str">
        <f t="shared" si="664"/>
        <v/>
      </c>
      <c r="AE5943" s="132" t="str">
        <f t="shared" si="662"/>
        <v/>
      </c>
      <c r="AH5943" s="127" t="str">
        <f t="shared" si="661"/>
        <v/>
      </c>
    </row>
    <row r="5944" spans="2:34" x14ac:dyDescent="0.3">
      <c r="B5944" s="127" t="str">
        <f t="shared" si="659"/>
        <v/>
      </c>
      <c r="C5944" s="127" t="str">
        <f t="shared" si="660"/>
        <v/>
      </c>
      <c r="E5944" s="159"/>
      <c r="F5944" s="148" t="str">
        <f>IFERROR(VLOOKUP(CONCATENATE(G5944,E5944),LOTES!$A$6:$D$1002,4,0),"")</f>
        <v/>
      </c>
      <c r="H5944" s="136" t="str">
        <f>IFERROR(VLOOKUP(CONCATENATE(G5944,E5944),LOTES!$A$6:$F$1000,6,0),"")</f>
        <v/>
      </c>
      <c r="I5944" s="132" t="str">
        <f t="shared" si="663"/>
        <v/>
      </c>
      <c r="R5944" s="132" t="str">
        <f>IFERROR(VLOOKUP(Q5944,PROVEEDORES!$A$2:$B$100,2,0),"")</f>
        <v/>
      </c>
      <c r="U5944" s="127" t="str">
        <f>IFERROR(VLOOKUP(V5944,TRANSPORTE!$A$4:$B$99,2,0),"")</f>
        <v/>
      </c>
      <c r="Y5944" s="127" t="str">
        <f>IFERROR(VLOOKUP(V5944,TRANSPORTE!$A$4:$C$99,3,0),"")</f>
        <v/>
      </c>
      <c r="Z5944" s="127" t="str">
        <f>IFERROR(VLOOKUP(V5944,TRANSPORTE!$A$4:$D$99,4,0),"")</f>
        <v/>
      </c>
      <c r="AA5944" s="127" t="str">
        <f>IFERROR(VLOOKUP(V5944,TRANSPORTE!$A$4:$E$99,5,0),"")</f>
        <v/>
      </c>
      <c r="AB5944" s="127" t="str">
        <f t="shared" si="665"/>
        <v/>
      </c>
      <c r="AC5944" s="127" t="str">
        <f t="shared" si="664"/>
        <v/>
      </c>
      <c r="AE5944" s="132" t="str">
        <f t="shared" si="662"/>
        <v/>
      </c>
      <c r="AH5944" s="127" t="str">
        <f t="shared" si="661"/>
        <v/>
      </c>
    </row>
    <row r="5945" spans="2:34" x14ac:dyDescent="0.3">
      <c r="B5945" s="127" t="str">
        <f t="shared" si="659"/>
        <v/>
      </c>
      <c r="C5945" s="127" t="str">
        <f t="shared" si="660"/>
        <v/>
      </c>
      <c r="E5945" s="159"/>
      <c r="F5945" s="148" t="str">
        <f>IFERROR(VLOOKUP(CONCATENATE(G5945,E5945),LOTES!$A$6:$D$1002,4,0),"")</f>
        <v/>
      </c>
      <c r="H5945" s="136" t="str">
        <f>IFERROR(VLOOKUP(CONCATENATE(G5945,E5945),LOTES!$A$6:$F$1000,6,0),"")</f>
        <v/>
      </c>
      <c r="I5945" s="132" t="str">
        <f t="shared" si="663"/>
        <v/>
      </c>
      <c r="R5945" s="132" t="str">
        <f>IFERROR(VLOOKUP(Q5945,PROVEEDORES!$A$2:$B$100,2,0),"")</f>
        <v/>
      </c>
      <c r="U5945" s="127" t="str">
        <f>IFERROR(VLOOKUP(V5945,TRANSPORTE!$A$4:$B$99,2,0),"")</f>
        <v/>
      </c>
      <c r="Y5945" s="127" t="str">
        <f>IFERROR(VLOOKUP(V5945,TRANSPORTE!$A$4:$C$99,3,0),"")</f>
        <v/>
      </c>
      <c r="Z5945" s="127" t="str">
        <f>IFERROR(VLOOKUP(V5945,TRANSPORTE!$A$4:$D$99,4,0),"")</f>
        <v/>
      </c>
      <c r="AA5945" s="127" t="str">
        <f>IFERROR(VLOOKUP(V5945,TRANSPORTE!$A$4:$E$99,5,0),"")</f>
        <v/>
      </c>
      <c r="AB5945" s="127" t="str">
        <f t="shared" si="665"/>
        <v/>
      </c>
      <c r="AC5945" s="127" t="str">
        <f t="shared" si="664"/>
        <v/>
      </c>
      <c r="AE5945" s="132" t="str">
        <f t="shared" si="662"/>
        <v/>
      </c>
      <c r="AH5945" s="127" t="str">
        <f t="shared" si="661"/>
        <v/>
      </c>
    </row>
    <row r="5946" spans="2:34" x14ac:dyDescent="0.3">
      <c r="B5946" s="127" t="str">
        <f t="shared" si="659"/>
        <v/>
      </c>
      <c r="C5946" s="127" t="str">
        <f t="shared" si="660"/>
        <v/>
      </c>
      <c r="E5946" s="159"/>
      <c r="F5946" s="148" t="str">
        <f>IFERROR(VLOOKUP(CONCATENATE(G5946,E5946),LOTES!$A$6:$D$1002,4,0),"")</f>
        <v/>
      </c>
      <c r="H5946" s="136" t="str">
        <f>IFERROR(VLOOKUP(CONCATENATE(G5946,E5946),LOTES!$A$6:$F$1000,6,0),"")</f>
        <v/>
      </c>
      <c r="I5946" s="132" t="str">
        <f t="shared" si="663"/>
        <v/>
      </c>
      <c r="R5946" s="132" t="str">
        <f>IFERROR(VLOOKUP(Q5946,PROVEEDORES!$A$2:$B$100,2,0),"")</f>
        <v/>
      </c>
      <c r="U5946" s="127" t="str">
        <f>IFERROR(VLOOKUP(V5946,TRANSPORTE!$A$4:$B$99,2,0),"")</f>
        <v/>
      </c>
      <c r="Y5946" s="127" t="str">
        <f>IFERROR(VLOOKUP(V5946,TRANSPORTE!$A$4:$C$99,3,0),"")</f>
        <v/>
      </c>
      <c r="Z5946" s="127" t="str">
        <f>IFERROR(VLOOKUP(V5946,TRANSPORTE!$A$4:$D$99,4,0),"")</f>
        <v/>
      </c>
      <c r="AA5946" s="127" t="str">
        <f>IFERROR(VLOOKUP(V5946,TRANSPORTE!$A$4:$E$99,5,0),"")</f>
        <v/>
      </c>
      <c r="AB5946" s="127" t="str">
        <f t="shared" si="665"/>
        <v/>
      </c>
      <c r="AC5946" s="127" t="str">
        <f t="shared" si="664"/>
        <v/>
      </c>
      <c r="AE5946" s="132" t="str">
        <f t="shared" si="662"/>
        <v/>
      </c>
      <c r="AH5946" s="127" t="str">
        <f t="shared" si="661"/>
        <v/>
      </c>
    </row>
    <row r="5947" spans="2:34" x14ac:dyDescent="0.3">
      <c r="B5947" s="127" t="str">
        <f t="shared" si="659"/>
        <v/>
      </c>
      <c r="C5947" s="127" t="str">
        <f t="shared" si="660"/>
        <v/>
      </c>
      <c r="E5947" s="159"/>
      <c r="F5947" s="148" t="str">
        <f>IFERROR(VLOOKUP(CONCATENATE(G5947,E5947),LOTES!$A$6:$D$1002,4,0),"")</f>
        <v/>
      </c>
      <c r="H5947" s="136" t="str">
        <f>IFERROR(VLOOKUP(CONCATENATE(G5947,E5947),LOTES!$A$6:$F$1000,6,0),"")</f>
        <v/>
      </c>
      <c r="I5947" s="132" t="str">
        <f t="shared" si="663"/>
        <v/>
      </c>
      <c r="R5947" s="132" t="str">
        <f>IFERROR(VLOOKUP(Q5947,PROVEEDORES!$A$2:$B$100,2,0),"")</f>
        <v/>
      </c>
      <c r="U5947" s="127" t="str">
        <f>IFERROR(VLOOKUP(V5947,TRANSPORTE!$A$4:$B$99,2,0),"")</f>
        <v/>
      </c>
      <c r="Y5947" s="127" t="str">
        <f>IFERROR(VLOOKUP(V5947,TRANSPORTE!$A$4:$C$99,3,0),"")</f>
        <v/>
      </c>
      <c r="Z5947" s="127" t="str">
        <f>IFERROR(VLOOKUP(V5947,TRANSPORTE!$A$4:$D$99,4,0),"")</f>
        <v/>
      </c>
      <c r="AA5947" s="127" t="str">
        <f>IFERROR(VLOOKUP(V5947,TRANSPORTE!$A$4:$E$99,5,0),"")</f>
        <v/>
      </c>
      <c r="AB5947" s="127" t="str">
        <f t="shared" si="665"/>
        <v/>
      </c>
      <c r="AC5947" s="127" t="str">
        <f t="shared" si="664"/>
        <v/>
      </c>
      <c r="AE5947" s="132" t="str">
        <f t="shared" si="662"/>
        <v/>
      </c>
      <c r="AH5947" s="127" t="str">
        <f t="shared" si="661"/>
        <v/>
      </c>
    </row>
    <row r="5948" spans="2:34" x14ac:dyDescent="0.3">
      <c r="B5948" s="127" t="str">
        <f t="shared" si="659"/>
        <v/>
      </c>
      <c r="C5948" s="127" t="str">
        <f t="shared" si="660"/>
        <v/>
      </c>
      <c r="E5948" s="159"/>
      <c r="F5948" s="148" t="str">
        <f>IFERROR(VLOOKUP(CONCATENATE(G5948,E5948),LOTES!$A$6:$D$1002,4,0),"")</f>
        <v/>
      </c>
      <c r="H5948" s="136" t="str">
        <f>IFERROR(VLOOKUP(CONCATENATE(G5948,E5948),LOTES!$A$6:$F$1000,6,0),"")</f>
        <v/>
      </c>
      <c r="I5948" s="132" t="str">
        <f t="shared" si="663"/>
        <v/>
      </c>
      <c r="R5948" s="132" t="str">
        <f>IFERROR(VLOOKUP(Q5948,PROVEEDORES!$A$2:$B$100,2,0),"")</f>
        <v/>
      </c>
      <c r="U5948" s="127" t="str">
        <f>IFERROR(VLOOKUP(V5948,TRANSPORTE!$A$4:$B$99,2,0),"")</f>
        <v/>
      </c>
      <c r="Y5948" s="127" t="str">
        <f>IFERROR(VLOOKUP(V5948,TRANSPORTE!$A$4:$C$99,3,0),"")</f>
        <v/>
      </c>
      <c r="Z5948" s="127" t="str">
        <f>IFERROR(VLOOKUP(V5948,TRANSPORTE!$A$4:$D$99,4,0),"")</f>
        <v/>
      </c>
      <c r="AA5948" s="127" t="str">
        <f>IFERROR(VLOOKUP(V5948,TRANSPORTE!$A$4:$E$99,5,0),"")</f>
        <v/>
      </c>
      <c r="AB5948" s="127" t="str">
        <f t="shared" si="665"/>
        <v/>
      </c>
      <c r="AC5948" s="127" t="str">
        <f t="shared" si="664"/>
        <v/>
      </c>
      <c r="AE5948" s="132" t="str">
        <f t="shared" si="662"/>
        <v/>
      </c>
      <c r="AH5948" s="127" t="str">
        <f t="shared" si="661"/>
        <v/>
      </c>
    </row>
    <row r="5949" spans="2:34" x14ac:dyDescent="0.3">
      <c r="B5949" s="127" t="str">
        <f t="shared" si="659"/>
        <v/>
      </c>
      <c r="C5949" s="127" t="str">
        <f t="shared" si="660"/>
        <v/>
      </c>
      <c r="E5949" s="159"/>
      <c r="F5949" s="148" t="str">
        <f>IFERROR(VLOOKUP(CONCATENATE(G5949,E5949),LOTES!$A$6:$D$1002,4,0),"")</f>
        <v/>
      </c>
      <c r="H5949" s="136" t="str">
        <f>IFERROR(VLOOKUP(CONCATENATE(G5949,E5949),LOTES!$A$6:$F$1000,6,0),"")</f>
        <v/>
      </c>
      <c r="I5949" s="132" t="str">
        <f t="shared" si="663"/>
        <v/>
      </c>
      <c r="R5949" s="132" t="str">
        <f>IFERROR(VLOOKUP(Q5949,PROVEEDORES!$A$2:$B$100,2,0),"")</f>
        <v/>
      </c>
      <c r="U5949" s="127" t="str">
        <f>IFERROR(VLOOKUP(V5949,TRANSPORTE!$A$4:$B$99,2,0),"")</f>
        <v/>
      </c>
      <c r="Y5949" s="127" t="str">
        <f>IFERROR(VLOOKUP(V5949,TRANSPORTE!$A$4:$C$99,3,0),"")</f>
        <v/>
      </c>
      <c r="Z5949" s="127" t="str">
        <f>IFERROR(VLOOKUP(V5949,TRANSPORTE!$A$4:$D$99,4,0),"")</f>
        <v/>
      </c>
      <c r="AA5949" s="127" t="str">
        <f>IFERROR(VLOOKUP(V5949,TRANSPORTE!$A$4:$E$99,5,0),"")</f>
        <v/>
      </c>
      <c r="AB5949" s="127" t="str">
        <f t="shared" si="665"/>
        <v/>
      </c>
      <c r="AC5949" s="127" t="str">
        <f t="shared" si="664"/>
        <v/>
      </c>
      <c r="AE5949" s="132" t="str">
        <f t="shared" si="662"/>
        <v/>
      </c>
      <c r="AH5949" s="127" t="str">
        <f t="shared" si="661"/>
        <v/>
      </c>
    </row>
    <row r="5950" spans="2:34" x14ac:dyDescent="0.3">
      <c r="B5950" s="127" t="str">
        <f t="shared" si="659"/>
        <v/>
      </c>
      <c r="C5950" s="127" t="str">
        <f t="shared" si="660"/>
        <v/>
      </c>
      <c r="E5950" s="159"/>
      <c r="F5950" s="148" t="str">
        <f>IFERROR(VLOOKUP(CONCATENATE(G5950,E5950),LOTES!$A$6:$D$1002,4,0),"")</f>
        <v/>
      </c>
      <c r="H5950" s="136" t="str">
        <f>IFERROR(VLOOKUP(CONCATENATE(G5950,E5950),LOTES!$A$6:$F$1000,6,0),"")</f>
        <v/>
      </c>
      <c r="I5950" s="132" t="str">
        <f t="shared" si="663"/>
        <v/>
      </c>
      <c r="R5950" s="132" t="str">
        <f>IFERROR(VLOOKUP(Q5950,PROVEEDORES!$A$2:$B$100,2,0),"")</f>
        <v/>
      </c>
      <c r="U5950" s="127" t="str">
        <f>IFERROR(VLOOKUP(V5950,TRANSPORTE!$A$4:$B$99,2,0),"")</f>
        <v/>
      </c>
      <c r="Y5950" s="127" t="str">
        <f>IFERROR(VLOOKUP(V5950,TRANSPORTE!$A$4:$C$99,3,0),"")</f>
        <v/>
      </c>
      <c r="Z5950" s="127" t="str">
        <f>IFERROR(VLOOKUP(V5950,TRANSPORTE!$A$4:$D$99,4,0),"")</f>
        <v/>
      </c>
      <c r="AA5950" s="127" t="str">
        <f>IFERROR(VLOOKUP(V5950,TRANSPORTE!$A$4:$E$99,5,0),"")</f>
        <v/>
      </c>
      <c r="AB5950" s="127" t="str">
        <f t="shared" si="665"/>
        <v/>
      </c>
      <c r="AC5950" s="127" t="str">
        <f t="shared" si="664"/>
        <v/>
      </c>
      <c r="AE5950" s="132" t="str">
        <f t="shared" si="662"/>
        <v/>
      </c>
      <c r="AH5950" s="127" t="str">
        <f t="shared" si="661"/>
        <v/>
      </c>
    </row>
    <row r="5951" spans="2:34" x14ac:dyDescent="0.3">
      <c r="B5951" s="127" t="str">
        <f t="shared" ref="B5951:B5993" si="666">CONCATENATE(A5951,AB5951)</f>
        <v/>
      </c>
      <c r="C5951" s="127" t="str">
        <f t="shared" ref="C5951:C5993" si="667">CONCATENATE(N5951,I5951)</f>
        <v/>
      </c>
      <c r="E5951" s="159"/>
      <c r="F5951" s="148" t="str">
        <f>IFERROR(VLOOKUP(CONCATENATE(G5951,E5951),LOTES!$A$6:$D$1002,4,0),"")</f>
        <v/>
      </c>
      <c r="H5951" s="136" t="str">
        <f>IFERROR(VLOOKUP(CONCATENATE(G5951,E5951),LOTES!$A$6:$F$1000,6,0),"")</f>
        <v/>
      </c>
      <c r="I5951" s="132" t="str">
        <f t="shared" si="663"/>
        <v/>
      </c>
      <c r="R5951" s="132" t="str">
        <f>IFERROR(VLOOKUP(Q5951,PROVEEDORES!$A$2:$B$100,2,0),"")</f>
        <v/>
      </c>
      <c r="U5951" s="127" t="str">
        <f>IFERROR(VLOOKUP(V5951,TRANSPORTE!$A$4:$B$99,2,0),"")</f>
        <v/>
      </c>
      <c r="Y5951" s="127" t="str">
        <f>IFERROR(VLOOKUP(V5951,TRANSPORTE!$A$4:$C$99,3,0),"")</f>
        <v/>
      </c>
      <c r="Z5951" s="127" t="str">
        <f>IFERROR(VLOOKUP(V5951,TRANSPORTE!$A$4:$D$99,4,0),"")</f>
        <v/>
      </c>
      <c r="AA5951" s="127" t="str">
        <f>IFERROR(VLOOKUP(V5951,TRANSPORTE!$A$4:$E$99,5,0),"")</f>
        <v/>
      </c>
      <c r="AB5951" s="127" t="str">
        <f t="shared" si="665"/>
        <v/>
      </c>
      <c r="AC5951" s="127" t="str">
        <f t="shared" si="664"/>
        <v/>
      </c>
      <c r="AE5951" s="132" t="str">
        <f t="shared" si="662"/>
        <v/>
      </c>
      <c r="AH5951" s="127" t="str">
        <f t="shared" ref="AH5951:AH5993" si="668">CONCATENATE(N5951,F5951)</f>
        <v/>
      </c>
    </row>
    <row r="5952" spans="2:34" x14ac:dyDescent="0.3">
      <c r="B5952" s="127" t="str">
        <f t="shared" si="666"/>
        <v/>
      </c>
      <c r="C5952" s="127" t="str">
        <f t="shared" si="667"/>
        <v/>
      </c>
      <c r="E5952" s="159"/>
      <c r="F5952" s="148" t="str">
        <f>IFERROR(VLOOKUP(CONCATENATE(G5952,E5952),LOTES!$A$6:$D$1002,4,0),"")</f>
        <v/>
      </c>
      <c r="H5952" s="136" t="str">
        <f>IFERROR(VLOOKUP(CONCATENATE(G5952,E5952),LOTES!$A$6:$F$1000,6,0),"")</f>
        <v/>
      </c>
      <c r="I5952" s="132" t="str">
        <f t="shared" si="663"/>
        <v/>
      </c>
      <c r="R5952" s="132" t="str">
        <f>IFERROR(VLOOKUP(Q5952,PROVEEDORES!$A$2:$B$100,2,0),"")</f>
        <v/>
      </c>
      <c r="U5952" s="127" t="str">
        <f>IFERROR(VLOOKUP(V5952,TRANSPORTE!$A$4:$B$99,2,0),"")</f>
        <v/>
      </c>
      <c r="Y5952" s="127" t="str">
        <f>IFERROR(VLOOKUP(V5952,TRANSPORTE!$A$4:$C$99,3,0),"")</f>
        <v/>
      </c>
      <c r="Z5952" s="127" t="str">
        <f>IFERROR(VLOOKUP(V5952,TRANSPORTE!$A$4:$D$99,4,0),"")</f>
        <v/>
      </c>
      <c r="AA5952" s="127" t="str">
        <f>IFERROR(VLOOKUP(V5952,TRANSPORTE!$A$4:$E$99,5,0),"")</f>
        <v/>
      </c>
      <c r="AB5952" s="127" t="str">
        <f t="shared" si="665"/>
        <v/>
      </c>
      <c r="AC5952" s="127" t="str">
        <f t="shared" si="664"/>
        <v/>
      </c>
      <c r="AE5952" s="132" t="str">
        <f t="shared" si="662"/>
        <v/>
      </c>
      <c r="AH5952" s="127" t="str">
        <f t="shared" si="668"/>
        <v/>
      </c>
    </row>
    <row r="5953" spans="2:34" x14ac:dyDescent="0.3">
      <c r="B5953" s="127" t="str">
        <f t="shared" si="666"/>
        <v/>
      </c>
      <c r="C5953" s="127" t="str">
        <f t="shared" si="667"/>
        <v/>
      </c>
      <c r="E5953" s="159"/>
      <c r="F5953" s="148" t="str">
        <f>IFERROR(VLOOKUP(CONCATENATE(G5953,E5953),LOTES!$A$6:$D$1002,4,0),"")</f>
        <v/>
      </c>
      <c r="H5953" s="136" t="str">
        <f>IFERROR(VLOOKUP(CONCATENATE(G5953,E5953),LOTES!$A$6:$F$1000,6,0),"")</f>
        <v/>
      </c>
      <c r="I5953" s="132" t="str">
        <f t="shared" si="663"/>
        <v/>
      </c>
      <c r="R5953" s="132" t="str">
        <f>IFERROR(VLOOKUP(Q5953,PROVEEDORES!$A$2:$B$100,2,0),"")</f>
        <v/>
      </c>
      <c r="U5953" s="127" t="str">
        <f>IFERROR(VLOOKUP(V5953,TRANSPORTE!$A$4:$B$99,2,0),"")</f>
        <v/>
      </c>
      <c r="Y5953" s="127" t="str">
        <f>IFERROR(VLOOKUP(V5953,TRANSPORTE!$A$4:$C$99,3,0),"")</f>
        <v/>
      </c>
      <c r="Z5953" s="127" t="str">
        <f>IFERROR(VLOOKUP(V5953,TRANSPORTE!$A$4:$D$99,4,0),"")</f>
        <v/>
      </c>
      <c r="AA5953" s="127" t="str">
        <f>IFERROR(VLOOKUP(V5953,TRANSPORTE!$A$4:$E$99,5,0),"")</f>
        <v/>
      </c>
      <c r="AB5953" s="127" t="str">
        <f t="shared" si="665"/>
        <v/>
      </c>
      <c r="AC5953" s="127" t="str">
        <f t="shared" si="664"/>
        <v/>
      </c>
      <c r="AE5953" s="132" t="str">
        <f t="shared" si="662"/>
        <v/>
      </c>
      <c r="AH5953" s="127" t="str">
        <f t="shared" si="668"/>
        <v/>
      </c>
    </row>
    <row r="5954" spans="2:34" x14ac:dyDescent="0.3">
      <c r="B5954" s="127" t="str">
        <f t="shared" si="666"/>
        <v/>
      </c>
      <c r="C5954" s="127" t="str">
        <f t="shared" si="667"/>
        <v/>
      </c>
      <c r="E5954" s="159"/>
      <c r="F5954" s="148" t="str">
        <f>IFERROR(VLOOKUP(CONCATENATE(G5954,E5954),LOTES!$A$6:$D$1002,4,0),"")</f>
        <v/>
      </c>
      <c r="H5954" s="136" t="str">
        <f>IFERROR(VLOOKUP(CONCATENATE(G5954,E5954),LOTES!$A$6:$F$1000,6,0),"")</f>
        <v/>
      </c>
      <c r="I5954" s="132" t="str">
        <f t="shared" si="663"/>
        <v/>
      </c>
      <c r="R5954" s="132" t="str">
        <f>IFERROR(VLOOKUP(Q5954,PROVEEDORES!$A$2:$B$100,2,0),"")</f>
        <v/>
      </c>
      <c r="U5954" s="127" t="str">
        <f>IFERROR(VLOOKUP(V5954,TRANSPORTE!$A$4:$B$99,2,0),"")</f>
        <v/>
      </c>
      <c r="Y5954" s="127" t="str">
        <f>IFERROR(VLOOKUP(V5954,TRANSPORTE!$A$4:$C$99,3,0),"")</f>
        <v/>
      </c>
      <c r="Z5954" s="127" t="str">
        <f>IFERROR(VLOOKUP(V5954,TRANSPORTE!$A$4:$D$99,4,0),"")</f>
        <v/>
      </c>
      <c r="AA5954" s="127" t="str">
        <f>IFERROR(VLOOKUP(V5954,TRANSPORTE!$A$4:$E$99,5,0),"")</f>
        <v/>
      </c>
      <c r="AB5954" s="127" t="str">
        <f t="shared" si="665"/>
        <v/>
      </c>
      <c r="AC5954" s="127" t="str">
        <f t="shared" si="664"/>
        <v/>
      </c>
      <c r="AE5954" s="132" t="str">
        <f t="shared" ref="AE5954:AE5993" si="669">IF(N5954&lt;&gt;"",IF(N5954=N5953,AE5953,AE5953+1),"")</f>
        <v/>
      </c>
      <c r="AH5954" s="127" t="str">
        <f t="shared" si="668"/>
        <v/>
      </c>
    </row>
    <row r="5955" spans="2:34" x14ac:dyDescent="0.3">
      <c r="B5955" s="127" t="str">
        <f t="shared" si="666"/>
        <v/>
      </c>
      <c r="C5955" s="127" t="str">
        <f t="shared" si="667"/>
        <v/>
      </c>
      <c r="E5955" s="159"/>
      <c r="F5955" s="148" t="str">
        <f>IFERROR(VLOOKUP(CONCATENATE(G5955,E5955),LOTES!$A$6:$D$1002,4,0),"")</f>
        <v/>
      </c>
      <c r="H5955" s="136" t="str">
        <f>IFERROR(VLOOKUP(CONCATENATE(G5955,E5955),LOTES!$A$6:$F$1000,6,0),"")</f>
        <v/>
      </c>
      <c r="I5955" s="132" t="str">
        <f t="shared" si="663"/>
        <v/>
      </c>
      <c r="R5955" s="132" t="str">
        <f>IFERROR(VLOOKUP(Q5955,PROVEEDORES!$A$2:$B$100,2,0),"")</f>
        <v/>
      </c>
      <c r="U5955" s="127" t="str">
        <f>IFERROR(VLOOKUP(V5955,TRANSPORTE!$A$4:$B$99,2,0),"")</f>
        <v/>
      </c>
      <c r="Y5955" s="127" t="str">
        <f>IFERROR(VLOOKUP(V5955,TRANSPORTE!$A$4:$C$99,3,0),"")</f>
        <v/>
      </c>
      <c r="Z5955" s="127" t="str">
        <f>IFERROR(VLOOKUP(V5955,TRANSPORTE!$A$4:$D$99,4,0),"")</f>
        <v/>
      </c>
      <c r="AA5955" s="127" t="str">
        <f>IFERROR(VLOOKUP(V5955,TRANSPORTE!$A$4:$E$99,5,0),"")</f>
        <v/>
      </c>
      <c r="AB5955" s="127" t="str">
        <f t="shared" si="665"/>
        <v/>
      </c>
      <c r="AC5955" s="127" t="str">
        <f t="shared" si="664"/>
        <v/>
      </c>
      <c r="AE5955" s="132" t="str">
        <f t="shared" si="669"/>
        <v/>
      </c>
      <c r="AH5955" s="127" t="str">
        <f t="shared" si="668"/>
        <v/>
      </c>
    </row>
    <row r="5956" spans="2:34" x14ac:dyDescent="0.3">
      <c r="B5956" s="127" t="str">
        <f t="shared" si="666"/>
        <v/>
      </c>
      <c r="C5956" s="127" t="str">
        <f t="shared" si="667"/>
        <v/>
      </c>
      <c r="E5956" s="159"/>
      <c r="F5956" s="148" t="str">
        <f>IFERROR(VLOOKUP(CONCATENATE(G5956,E5956),LOTES!$A$6:$D$1002,4,0),"")</f>
        <v/>
      </c>
      <c r="H5956" s="136" t="str">
        <f>IFERROR(VLOOKUP(CONCATENATE(G5956,E5956),LOTES!$A$6:$F$1000,6,0),"")</f>
        <v/>
      </c>
      <c r="I5956" s="132" t="str">
        <f t="shared" si="663"/>
        <v/>
      </c>
      <c r="R5956" s="132" t="str">
        <f>IFERROR(VLOOKUP(Q5956,PROVEEDORES!$A$2:$B$100,2,0),"")</f>
        <v/>
      </c>
      <c r="U5956" s="127" t="str">
        <f>IFERROR(VLOOKUP(V5956,TRANSPORTE!$A$4:$B$99,2,0),"")</f>
        <v/>
      </c>
      <c r="Y5956" s="127" t="str">
        <f>IFERROR(VLOOKUP(V5956,TRANSPORTE!$A$4:$C$99,3,0),"")</f>
        <v/>
      </c>
      <c r="Z5956" s="127" t="str">
        <f>IFERROR(VLOOKUP(V5956,TRANSPORTE!$A$4:$D$99,4,0),"")</f>
        <v/>
      </c>
      <c r="AA5956" s="127" t="str">
        <f>IFERROR(VLOOKUP(V5956,TRANSPORTE!$A$4:$E$99,5,0),"")</f>
        <v/>
      </c>
      <c r="AB5956" s="127" t="str">
        <f t="shared" si="665"/>
        <v/>
      </c>
      <c r="AC5956" s="127" t="str">
        <f t="shared" si="664"/>
        <v/>
      </c>
      <c r="AE5956" s="132" t="str">
        <f t="shared" si="669"/>
        <v/>
      </c>
      <c r="AH5956" s="127" t="str">
        <f t="shared" si="668"/>
        <v/>
      </c>
    </row>
    <row r="5957" spans="2:34" x14ac:dyDescent="0.3">
      <c r="B5957" s="127" t="str">
        <f t="shared" si="666"/>
        <v/>
      </c>
      <c r="C5957" s="127" t="str">
        <f t="shared" si="667"/>
        <v/>
      </c>
      <c r="E5957" s="159"/>
      <c r="F5957" s="148" t="str">
        <f>IFERROR(VLOOKUP(CONCATENATE(G5957,E5957),LOTES!$A$6:$D$1002,4,0),"")</f>
        <v/>
      </c>
      <c r="H5957" s="136" t="str">
        <f>IFERROR(VLOOKUP(CONCATENATE(G5957,E5957),LOTES!$A$6:$F$1000,6,0),"")</f>
        <v/>
      </c>
      <c r="I5957" s="132" t="str">
        <f t="shared" si="663"/>
        <v/>
      </c>
      <c r="R5957" s="132" t="str">
        <f>IFERROR(VLOOKUP(Q5957,PROVEEDORES!$A$2:$B$100,2,0),"")</f>
        <v/>
      </c>
      <c r="U5957" s="127" t="str">
        <f>IFERROR(VLOOKUP(V5957,TRANSPORTE!$A$4:$B$99,2,0),"")</f>
        <v/>
      </c>
      <c r="Y5957" s="127" t="str">
        <f>IFERROR(VLOOKUP(V5957,TRANSPORTE!$A$4:$C$99,3,0),"")</f>
        <v/>
      </c>
      <c r="Z5957" s="127" t="str">
        <f>IFERROR(VLOOKUP(V5957,TRANSPORTE!$A$4:$D$99,4,0),"")</f>
        <v/>
      </c>
      <c r="AA5957" s="127" t="str">
        <f>IFERROR(VLOOKUP(V5957,TRANSPORTE!$A$4:$E$99,5,0),"")</f>
        <v/>
      </c>
      <c r="AB5957" s="127" t="str">
        <f t="shared" si="665"/>
        <v/>
      </c>
      <c r="AC5957" s="127" t="str">
        <f t="shared" si="664"/>
        <v/>
      </c>
      <c r="AE5957" s="132" t="str">
        <f t="shared" si="669"/>
        <v/>
      </c>
      <c r="AH5957" s="127" t="str">
        <f t="shared" si="668"/>
        <v/>
      </c>
    </row>
    <row r="5958" spans="2:34" x14ac:dyDescent="0.3">
      <c r="B5958" s="127" t="str">
        <f t="shared" si="666"/>
        <v/>
      </c>
      <c r="C5958" s="127" t="str">
        <f t="shared" si="667"/>
        <v/>
      </c>
      <c r="E5958" s="159"/>
      <c r="F5958" s="148" t="str">
        <f>IFERROR(VLOOKUP(CONCATENATE(G5958,E5958),LOTES!$A$6:$D$1002,4,0),"")</f>
        <v/>
      </c>
      <c r="H5958" s="136" t="str">
        <f>IFERROR(VLOOKUP(CONCATENATE(G5958,E5958),LOTES!$A$6:$F$1000,6,0),"")</f>
        <v/>
      </c>
      <c r="I5958" s="132" t="str">
        <f t="shared" ref="I5958:I5993" si="670">IF(E5958&lt;&gt;"",IFERROR(IF(N5958&lt;&gt;N5957,1,IF(E5958=E5957,I5957,I5957+1)),""),"")</f>
        <v/>
      </c>
      <c r="R5958" s="132" t="str">
        <f>IFERROR(VLOOKUP(Q5958,PROVEEDORES!$A$2:$B$100,2,0),"")</f>
        <v/>
      </c>
      <c r="U5958" s="127" t="str">
        <f>IFERROR(VLOOKUP(V5958,TRANSPORTE!$A$4:$B$99,2,0),"")</f>
        <v/>
      </c>
      <c r="Y5958" s="127" t="str">
        <f>IFERROR(VLOOKUP(V5958,TRANSPORTE!$A$4:$C$99,3,0),"")</f>
        <v/>
      </c>
      <c r="Z5958" s="127" t="str">
        <f>IFERROR(VLOOKUP(V5958,TRANSPORTE!$A$4:$D$99,4,0),"")</f>
        <v/>
      </c>
      <c r="AA5958" s="127" t="str">
        <f>IFERROR(VLOOKUP(V5958,TRANSPORTE!$A$4:$E$99,5,0),"")</f>
        <v/>
      </c>
      <c r="AB5958" s="127" t="str">
        <f t="shared" si="665"/>
        <v/>
      </c>
      <c r="AC5958" s="127" t="str">
        <f t="shared" ref="AC5958:AC5993" si="671">IF(N5958&lt;&gt;"",1,"")</f>
        <v/>
      </c>
      <c r="AE5958" s="132" t="str">
        <f t="shared" si="669"/>
        <v/>
      </c>
      <c r="AH5958" s="127" t="str">
        <f t="shared" si="668"/>
        <v/>
      </c>
    </row>
    <row r="5959" spans="2:34" x14ac:dyDescent="0.3">
      <c r="B5959" s="127" t="str">
        <f t="shared" si="666"/>
        <v/>
      </c>
      <c r="C5959" s="127" t="str">
        <f t="shared" si="667"/>
        <v/>
      </c>
      <c r="E5959" s="159"/>
      <c r="F5959" s="148" t="str">
        <f>IFERROR(VLOOKUP(CONCATENATE(G5959,E5959),LOTES!$A$6:$D$1002,4,0),"")</f>
        <v/>
      </c>
      <c r="H5959" s="136" t="str">
        <f>IFERROR(VLOOKUP(CONCATENATE(G5959,E5959),LOTES!$A$6:$F$1000,6,0),"")</f>
        <v/>
      </c>
      <c r="I5959" s="132" t="str">
        <f t="shared" si="670"/>
        <v/>
      </c>
      <c r="R5959" s="132" t="str">
        <f>IFERROR(VLOOKUP(Q5959,PROVEEDORES!$A$2:$B$100,2,0),"")</f>
        <v/>
      </c>
      <c r="U5959" s="127" t="str">
        <f>IFERROR(VLOOKUP(V5959,TRANSPORTE!$A$4:$B$99,2,0),"")</f>
        <v/>
      </c>
      <c r="Y5959" s="127" t="str">
        <f>IFERROR(VLOOKUP(V5959,TRANSPORTE!$A$4:$C$99,3,0),"")</f>
        <v/>
      </c>
      <c r="Z5959" s="127" t="str">
        <f>IFERROR(VLOOKUP(V5959,TRANSPORTE!$A$4:$D$99,4,0),"")</f>
        <v/>
      </c>
      <c r="AA5959" s="127" t="str">
        <f>IFERROR(VLOOKUP(V5959,TRANSPORTE!$A$4:$E$99,5,0),"")</f>
        <v/>
      </c>
      <c r="AB5959" s="127" t="str">
        <f t="shared" si="665"/>
        <v/>
      </c>
      <c r="AC5959" s="127" t="str">
        <f t="shared" si="671"/>
        <v/>
      </c>
      <c r="AE5959" s="132" t="str">
        <f t="shared" si="669"/>
        <v/>
      </c>
      <c r="AH5959" s="127" t="str">
        <f t="shared" si="668"/>
        <v/>
      </c>
    </row>
    <row r="5960" spans="2:34" x14ac:dyDescent="0.3">
      <c r="B5960" s="127" t="str">
        <f t="shared" si="666"/>
        <v/>
      </c>
      <c r="C5960" s="127" t="str">
        <f t="shared" si="667"/>
        <v/>
      </c>
      <c r="E5960" s="159"/>
      <c r="F5960" s="148" t="str">
        <f>IFERROR(VLOOKUP(CONCATENATE(G5960,E5960),LOTES!$A$6:$D$1002,4,0),"")</f>
        <v/>
      </c>
      <c r="H5960" s="136" t="str">
        <f>IFERROR(VLOOKUP(CONCATENATE(G5960,E5960),LOTES!$A$6:$F$1000,6,0),"")</f>
        <v/>
      </c>
      <c r="I5960" s="132" t="str">
        <f t="shared" si="670"/>
        <v/>
      </c>
      <c r="R5960" s="132" t="str">
        <f>IFERROR(VLOOKUP(Q5960,PROVEEDORES!$A$2:$B$100,2,0),"")</f>
        <v/>
      </c>
      <c r="U5960" s="127" t="str">
        <f>IFERROR(VLOOKUP(V5960,TRANSPORTE!$A$4:$B$99,2,0),"")</f>
        <v/>
      </c>
      <c r="Y5960" s="127" t="str">
        <f>IFERROR(VLOOKUP(V5960,TRANSPORTE!$A$4:$C$99,3,0),"")</f>
        <v/>
      </c>
      <c r="Z5960" s="127" t="str">
        <f>IFERROR(VLOOKUP(V5960,TRANSPORTE!$A$4:$D$99,4,0),"")</f>
        <v/>
      </c>
      <c r="AA5960" s="127" t="str">
        <f>IFERROR(VLOOKUP(V5960,TRANSPORTE!$A$4:$E$99,5,0),"")</f>
        <v/>
      </c>
      <c r="AB5960" s="127" t="str">
        <f t="shared" si="665"/>
        <v/>
      </c>
      <c r="AC5960" s="127" t="str">
        <f t="shared" si="671"/>
        <v/>
      </c>
      <c r="AE5960" s="132" t="str">
        <f t="shared" si="669"/>
        <v/>
      </c>
      <c r="AH5960" s="127" t="str">
        <f t="shared" si="668"/>
        <v/>
      </c>
    </row>
    <row r="5961" spans="2:34" x14ac:dyDescent="0.3">
      <c r="B5961" s="127" t="str">
        <f t="shared" si="666"/>
        <v/>
      </c>
      <c r="C5961" s="127" t="str">
        <f t="shared" si="667"/>
        <v/>
      </c>
      <c r="E5961" s="159"/>
      <c r="F5961" s="148" t="str">
        <f>IFERROR(VLOOKUP(CONCATENATE(G5961,E5961),LOTES!$A$6:$D$1002,4,0),"")</f>
        <v/>
      </c>
      <c r="H5961" s="136" t="str">
        <f>IFERROR(VLOOKUP(CONCATENATE(G5961,E5961),LOTES!$A$6:$F$1000,6,0),"")</f>
        <v/>
      </c>
      <c r="I5961" s="132" t="str">
        <f t="shared" si="670"/>
        <v/>
      </c>
      <c r="R5961" s="132" t="str">
        <f>IFERROR(VLOOKUP(Q5961,PROVEEDORES!$A$2:$B$100,2,0),"")</f>
        <v/>
      </c>
      <c r="U5961" s="127" t="str">
        <f>IFERROR(VLOOKUP(V5961,TRANSPORTE!$A$4:$B$99,2,0),"")</f>
        <v/>
      </c>
      <c r="Y5961" s="127" t="str">
        <f>IFERROR(VLOOKUP(V5961,TRANSPORTE!$A$4:$C$99,3,0),"")</f>
        <v/>
      </c>
      <c r="Z5961" s="127" t="str">
        <f>IFERROR(VLOOKUP(V5961,TRANSPORTE!$A$4:$D$99,4,0),"")</f>
        <v/>
      </c>
      <c r="AA5961" s="127" t="str">
        <f>IFERROR(VLOOKUP(V5961,TRANSPORTE!$A$4:$E$99,5,0),"")</f>
        <v/>
      </c>
      <c r="AB5961" s="127" t="str">
        <f t="shared" si="665"/>
        <v/>
      </c>
      <c r="AC5961" s="127" t="str">
        <f t="shared" si="671"/>
        <v/>
      </c>
      <c r="AE5961" s="132" t="str">
        <f t="shared" si="669"/>
        <v/>
      </c>
      <c r="AH5961" s="127" t="str">
        <f t="shared" si="668"/>
        <v/>
      </c>
    </row>
    <row r="5962" spans="2:34" x14ac:dyDescent="0.3">
      <c r="B5962" s="127" t="str">
        <f t="shared" si="666"/>
        <v/>
      </c>
      <c r="C5962" s="127" t="str">
        <f t="shared" si="667"/>
        <v/>
      </c>
      <c r="E5962" s="159"/>
      <c r="F5962" s="148" t="str">
        <f>IFERROR(VLOOKUP(CONCATENATE(G5962,E5962),LOTES!$A$6:$D$1002,4,0),"")</f>
        <v/>
      </c>
      <c r="H5962" s="136" t="str">
        <f>IFERROR(VLOOKUP(CONCATENATE(G5962,E5962),LOTES!$A$6:$F$1000,6,0),"")</f>
        <v/>
      </c>
      <c r="I5962" s="132" t="str">
        <f t="shared" si="670"/>
        <v/>
      </c>
      <c r="R5962" s="132" t="str">
        <f>IFERROR(VLOOKUP(Q5962,PROVEEDORES!$A$2:$B$100,2,0),"")</f>
        <v/>
      </c>
      <c r="U5962" s="127" t="str">
        <f>IFERROR(VLOOKUP(V5962,TRANSPORTE!$A$4:$B$99,2,0),"")</f>
        <v/>
      </c>
      <c r="Y5962" s="127" t="str">
        <f>IFERROR(VLOOKUP(V5962,TRANSPORTE!$A$4:$C$99,3,0),"")</f>
        <v/>
      </c>
      <c r="Z5962" s="127" t="str">
        <f>IFERROR(VLOOKUP(V5962,TRANSPORTE!$A$4:$D$99,4,0),"")</f>
        <v/>
      </c>
      <c r="AA5962" s="127" t="str">
        <f>IFERROR(VLOOKUP(V5962,TRANSPORTE!$A$4:$E$99,5,0),"")</f>
        <v/>
      </c>
      <c r="AB5962" s="127" t="str">
        <f t="shared" si="665"/>
        <v/>
      </c>
      <c r="AC5962" s="127" t="str">
        <f t="shared" si="671"/>
        <v/>
      </c>
      <c r="AE5962" s="132" t="str">
        <f t="shared" si="669"/>
        <v/>
      </c>
      <c r="AH5962" s="127" t="str">
        <f t="shared" si="668"/>
        <v/>
      </c>
    </row>
    <row r="5963" spans="2:34" x14ac:dyDescent="0.3">
      <c r="B5963" s="127" t="str">
        <f t="shared" si="666"/>
        <v/>
      </c>
      <c r="C5963" s="127" t="str">
        <f t="shared" si="667"/>
        <v/>
      </c>
      <c r="E5963" s="159"/>
      <c r="F5963" s="148" t="str">
        <f>IFERROR(VLOOKUP(CONCATENATE(G5963,E5963),LOTES!$A$6:$D$1002,4,0),"")</f>
        <v/>
      </c>
      <c r="H5963" s="136" t="str">
        <f>IFERROR(VLOOKUP(CONCATENATE(G5963,E5963),LOTES!$A$6:$F$1000,6,0),"")</f>
        <v/>
      </c>
      <c r="I5963" s="132" t="str">
        <f t="shared" si="670"/>
        <v/>
      </c>
      <c r="R5963" s="132" t="str">
        <f>IFERROR(VLOOKUP(Q5963,PROVEEDORES!$A$2:$B$100,2,0),"")</f>
        <v/>
      </c>
      <c r="U5963" s="127" t="str">
        <f>IFERROR(VLOOKUP(V5963,TRANSPORTE!$A$4:$B$99,2,0),"")</f>
        <v/>
      </c>
      <c r="Y5963" s="127" t="str">
        <f>IFERROR(VLOOKUP(V5963,TRANSPORTE!$A$4:$C$99,3,0),"")</f>
        <v/>
      </c>
      <c r="Z5963" s="127" t="str">
        <f>IFERROR(VLOOKUP(V5963,TRANSPORTE!$A$4:$D$99,4,0),"")</f>
        <v/>
      </c>
      <c r="AA5963" s="127" t="str">
        <f>IFERROR(VLOOKUP(V5963,TRANSPORTE!$A$4:$E$99,5,0),"")</f>
        <v/>
      </c>
      <c r="AB5963" s="127" t="str">
        <f t="shared" ref="AB5963:AB5993" si="672">IF(N5963&lt;&gt;"",IF(A5963&lt;&gt;A5962,1,IF(N5963=N5962,AB5962,AB5962+1)),"")</f>
        <v/>
      </c>
      <c r="AC5963" s="127" t="str">
        <f t="shared" si="671"/>
        <v/>
      </c>
      <c r="AE5963" s="132" t="str">
        <f t="shared" si="669"/>
        <v/>
      </c>
      <c r="AH5963" s="127" t="str">
        <f t="shared" si="668"/>
        <v/>
      </c>
    </row>
    <row r="5964" spans="2:34" x14ac:dyDescent="0.3">
      <c r="B5964" s="127" t="str">
        <f t="shared" si="666"/>
        <v/>
      </c>
      <c r="C5964" s="127" t="str">
        <f t="shared" si="667"/>
        <v/>
      </c>
      <c r="E5964" s="159"/>
      <c r="F5964" s="148" t="str">
        <f>IFERROR(VLOOKUP(CONCATENATE(G5964,E5964),LOTES!$A$6:$D$1002,4,0),"")</f>
        <v/>
      </c>
      <c r="H5964" s="136" t="str">
        <f>IFERROR(VLOOKUP(CONCATENATE(G5964,E5964),LOTES!$A$6:$F$1000,6,0),"")</f>
        <v/>
      </c>
      <c r="I5964" s="132" t="str">
        <f t="shared" si="670"/>
        <v/>
      </c>
      <c r="R5964" s="132" t="str">
        <f>IFERROR(VLOOKUP(Q5964,PROVEEDORES!$A$2:$B$100,2,0),"")</f>
        <v/>
      </c>
      <c r="U5964" s="127" t="str">
        <f>IFERROR(VLOOKUP(V5964,TRANSPORTE!$A$4:$B$99,2,0),"")</f>
        <v/>
      </c>
      <c r="Y5964" s="127" t="str">
        <f>IFERROR(VLOOKUP(V5964,TRANSPORTE!$A$4:$C$99,3,0),"")</f>
        <v/>
      </c>
      <c r="Z5964" s="127" t="str">
        <f>IFERROR(VLOOKUP(V5964,TRANSPORTE!$A$4:$D$99,4,0),"")</f>
        <v/>
      </c>
      <c r="AA5964" s="127" t="str">
        <f>IFERROR(VLOOKUP(V5964,TRANSPORTE!$A$4:$E$99,5,0),"")</f>
        <v/>
      </c>
      <c r="AB5964" s="127" t="str">
        <f t="shared" si="672"/>
        <v/>
      </c>
      <c r="AC5964" s="127" t="str">
        <f t="shared" si="671"/>
        <v/>
      </c>
      <c r="AE5964" s="132" t="str">
        <f t="shared" si="669"/>
        <v/>
      </c>
      <c r="AH5964" s="127" t="str">
        <f t="shared" si="668"/>
        <v/>
      </c>
    </row>
    <row r="5965" spans="2:34" x14ac:dyDescent="0.3">
      <c r="B5965" s="127" t="str">
        <f t="shared" si="666"/>
        <v/>
      </c>
      <c r="C5965" s="127" t="str">
        <f t="shared" si="667"/>
        <v/>
      </c>
      <c r="E5965" s="159"/>
      <c r="F5965" s="148" t="str">
        <f>IFERROR(VLOOKUP(CONCATENATE(G5965,E5965),LOTES!$A$6:$D$1002,4,0),"")</f>
        <v/>
      </c>
      <c r="H5965" s="136" t="str">
        <f>IFERROR(VLOOKUP(CONCATENATE(G5965,E5965),LOTES!$A$6:$F$1000,6,0),"")</f>
        <v/>
      </c>
      <c r="I5965" s="132" t="str">
        <f t="shared" si="670"/>
        <v/>
      </c>
      <c r="R5965" s="132" t="str">
        <f>IFERROR(VLOOKUP(Q5965,PROVEEDORES!$A$2:$B$100,2,0),"")</f>
        <v/>
      </c>
      <c r="U5965" s="127" t="str">
        <f>IFERROR(VLOOKUP(V5965,TRANSPORTE!$A$4:$B$99,2,0),"")</f>
        <v/>
      </c>
      <c r="Y5965" s="127" t="str">
        <f>IFERROR(VLOOKUP(V5965,TRANSPORTE!$A$4:$C$99,3,0),"")</f>
        <v/>
      </c>
      <c r="Z5965" s="127" t="str">
        <f>IFERROR(VLOOKUP(V5965,TRANSPORTE!$A$4:$D$99,4,0),"")</f>
        <v/>
      </c>
      <c r="AA5965" s="127" t="str">
        <f>IFERROR(VLOOKUP(V5965,TRANSPORTE!$A$4:$E$99,5,0),"")</f>
        <v/>
      </c>
      <c r="AB5965" s="127" t="str">
        <f t="shared" si="672"/>
        <v/>
      </c>
      <c r="AC5965" s="127" t="str">
        <f t="shared" si="671"/>
        <v/>
      </c>
      <c r="AE5965" s="132" t="str">
        <f t="shared" si="669"/>
        <v/>
      </c>
      <c r="AH5965" s="127" t="str">
        <f t="shared" si="668"/>
        <v/>
      </c>
    </row>
    <row r="5966" spans="2:34" x14ac:dyDescent="0.3">
      <c r="B5966" s="127" t="str">
        <f t="shared" si="666"/>
        <v/>
      </c>
      <c r="C5966" s="127" t="str">
        <f t="shared" si="667"/>
        <v/>
      </c>
      <c r="E5966" s="159"/>
      <c r="F5966" s="148" t="str">
        <f>IFERROR(VLOOKUP(CONCATENATE(G5966,E5966),LOTES!$A$6:$D$1002,4,0),"")</f>
        <v/>
      </c>
      <c r="H5966" s="136" t="str">
        <f>IFERROR(VLOOKUP(CONCATENATE(G5966,E5966),LOTES!$A$6:$F$1000,6,0),"")</f>
        <v/>
      </c>
      <c r="I5966" s="132" t="str">
        <f t="shared" si="670"/>
        <v/>
      </c>
      <c r="R5966" s="132" t="str">
        <f>IFERROR(VLOOKUP(Q5966,PROVEEDORES!$A$2:$B$100,2,0),"")</f>
        <v/>
      </c>
      <c r="U5966" s="127" t="str">
        <f>IFERROR(VLOOKUP(V5966,TRANSPORTE!$A$4:$B$99,2,0),"")</f>
        <v/>
      </c>
      <c r="Y5966" s="127" t="str">
        <f>IFERROR(VLOOKUP(V5966,TRANSPORTE!$A$4:$C$99,3,0),"")</f>
        <v/>
      </c>
      <c r="Z5966" s="127" t="str">
        <f>IFERROR(VLOOKUP(V5966,TRANSPORTE!$A$4:$D$99,4,0),"")</f>
        <v/>
      </c>
      <c r="AA5966" s="127" t="str">
        <f>IFERROR(VLOOKUP(V5966,TRANSPORTE!$A$4:$E$99,5,0),"")</f>
        <v/>
      </c>
      <c r="AB5966" s="127" t="str">
        <f t="shared" si="672"/>
        <v/>
      </c>
      <c r="AC5966" s="127" t="str">
        <f t="shared" si="671"/>
        <v/>
      </c>
      <c r="AE5966" s="132" t="str">
        <f t="shared" si="669"/>
        <v/>
      </c>
      <c r="AH5966" s="127" t="str">
        <f t="shared" si="668"/>
        <v/>
      </c>
    </row>
    <row r="5967" spans="2:34" x14ac:dyDescent="0.3">
      <c r="B5967" s="127" t="str">
        <f t="shared" si="666"/>
        <v/>
      </c>
      <c r="C5967" s="127" t="str">
        <f t="shared" si="667"/>
        <v/>
      </c>
      <c r="E5967" s="159"/>
      <c r="F5967" s="148" t="str">
        <f>IFERROR(VLOOKUP(CONCATENATE(G5967,E5967),LOTES!$A$6:$D$1002,4,0),"")</f>
        <v/>
      </c>
      <c r="H5967" s="136" t="str">
        <f>IFERROR(VLOOKUP(CONCATENATE(G5967,E5967),LOTES!$A$6:$F$1000,6,0),"")</f>
        <v/>
      </c>
      <c r="I5967" s="132" t="str">
        <f t="shared" si="670"/>
        <v/>
      </c>
      <c r="R5967" s="132" t="str">
        <f>IFERROR(VLOOKUP(Q5967,PROVEEDORES!$A$2:$B$100,2,0),"")</f>
        <v/>
      </c>
      <c r="U5967" s="127" t="str">
        <f>IFERROR(VLOOKUP(V5967,TRANSPORTE!$A$4:$B$99,2,0),"")</f>
        <v/>
      </c>
      <c r="Y5967" s="127" t="str">
        <f>IFERROR(VLOOKUP(V5967,TRANSPORTE!$A$4:$C$99,3,0),"")</f>
        <v/>
      </c>
      <c r="Z5967" s="127" t="str">
        <f>IFERROR(VLOOKUP(V5967,TRANSPORTE!$A$4:$D$99,4,0),"")</f>
        <v/>
      </c>
      <c r="AA5967" s="127" t="str">
        <f>IFERROR(VLOOKUP(V5967,TRANSPORTE!$A$4:$E$99,5,0),"")</f>
        <v/>
      </c>
      <c r="AB5967" s="127" t="str">
        <f t="shared" si="672"/>
        <v/>
      </c>
      <c r="AC5967" s="127" t="str">
        <f t="shared" si="671"/>
        <v/>
      </c>
      <c r="AE5967" s="132" t="str">
        <f t="shared" si="669"/>
        <v/>
      </c>
      <c r="AH5967" s="127" t="str">
        <f t="shared" si="668"/>
        <v/>
      </c>
    </row>
    <row r="5968" spans="2:34" x14ac:dyDescent="0.3">
      <c r="B5968" s="127" t="str">
        <f t="shared" si="666"/>
        <v/>
      </c>
      <c r="C5968" s="127" t="str">
        <f t="shared" si="667"/>
        <v/>
      </c>
      <c r="E5968" s="159"/>
      <c r="F5968" s="148" t="str">
        <f>IFERROR(VLOOKUP(CONCATENATE(G5968,E5968),LOTES!$A$6:$D$1002,4,0),"")</f>
        <v/>
      </c>
      <c r="H5968" s="136" t="str">
        <f>IFERROR(VLOOKUP(CONCATENATE(G5968,E5968),LOTES!$A$6:$F$1000,6,0),"")</f>
        <v/>
      </c>
      <c r="I5968" s="132" t="str">
        <f t="shared" si="670"/>
        <v/>
      </c>
      <c r="R5968" s="132" t="str">
        <f>IFERROR(VLOOKUP(Q5968,PROVEEDORES!$A$2:$B$100,2,0),"")</f>
        <v/>
      </c>
      <c r="U5968" s="127" t="str">
        <f>IFERROR(VLOOKUP(V5968,TRANSPORTE!$A$4:$B$99,2,0),"")</f>
        <v/>
      </c>
      <c r="Y5968" s="127" t="str">
        <f>IFERROR(VLOOKUP(V5968,TRANSPORTE!$A$4:$C$99,3,0),"")</f>
        <v/>
      </c>
      <c r="Z5968" s="127" t="str">
        <f>IFERROR(VLOOKUP(V5968,TRANSPORTE!$A$4:$D$99,4,0),"")</f>
        <v/>
      </c>
      <c r="AA5968" s="127" t="str">
        <f>IFERROR(VLOOKUP(V5968,TRANSPORTE!$A$4:$E$99,5,0),"")</f>
        <v/>
      </c>
      <c r="AB5968" s="127" t="str">
        <f t="shared" si="672"/>
        <v/>
      </c>
      <c r="AC5968" s="127" t="str">
        <f t="shared" si="671"/>
        <v/>
      </c>
      <c r="AE5968" s="132" t="str">
        <f t="shared" si="669"/>
        <v/>
      </c>
      <c r="AH5968" s="127" t="str">
        <f t="shared" si="668"/>
        <v/>
      </c>
    </row>
    <row r="5969" spans="2:34" x14ac:dyDescent="0.3">
      <c r="B5969" s="127" t="str">
        <f t="shared" si="666"/>
        <v/>
      </c>
      <c r="C5969" s="127" t="str">
        <f t="shared" si="667"/>
        <v/>
      </c>
      <c r="E5969" s="159"/>
      <c r="F5969" s="148" t="str">
        <f>IFERROR(VLOOKUP(CONCATENATE(G5969,E5969),LOTES!$A$6:$D$1002,4,0),"")</f>
        <v/>
      </c>
      <c r="H5969" s="136" t="str">
        <f>IFERROR(VLOOKUP(CONCATENATE(G5969,E5969),LOTES!$A$6:$F$1000,6,0),"")</f>
        <v/>
      </c>
      <c r="I5969" s="132" t="str">
        <f t="shared" si="670"/>
        <v/>
      </c>
      <c r="R5969" s="132" t="str">
        <f>IFERROR(VLOOKUP(Q5969,PROVEEDORES!$A$2:$B$100,2,0),"")</f>
        <v/>
      </c>
      <c r="U5969" s="127" t="str">
        <f>IFERROR(VLOOKUP(V5969,TRANSPORTE!$A$4:$B$99,2,0),"")</f>
        <v/>
      </c>
      <c r="Y5969" s="127" t="str">
        <f>IFERROR(VLOOKUP(V5969,TRANSPORTE!$A$4:$C$99,3,0),"")</f>
        <v/>
      </c>
      <c r="Z5969" s="127" t="str">
        <f>IFERROR(VLOOKUP(V5969,TRANSPORTE!$A$4:$D$99,4,0),"")</f>
        <v/>
      </c>
      <c r="AA5969" s="127" t="str">
        <f>IFERROR(VLOOKUP(V5969,TRANSPORTE!$A$4:$E$99,5,0),"")</f>
        <v/>
      </c>
      <c r="AB5969" s="127" t="str">
        <f t="shared" si="672"/>
        <v/>
      </c>
      <c r="AC5969" s="127" t="str">
        <f t="shared" si="671"/>
        <v/>
      </c>
      <c r="AE5969" s="132" t="str">
        <f t="shared" si="669"/>
        <v/>
      </c>
      <c r="AH5969" s="127" t="str">
        <f t="shared" si="668"/>
        <v/>
      </c>
    </row>
    <row r="5970" spans="2:34" x14ac:dyDescent="0.3">
      <c r="B5970" s="127" t="str">
        <f t="shared" si="666"/>
        <v/>
      </c>
      <c r="C5970" s="127" t="str">
        <f t="shared" si="667"/>
        <v/>
      </c>
      <c r="E5970" s="159"/>
      <c r="F5970" s="148" t="str">
        <f>IFERROR(VLOOKUP(CONCATENATE(G5970,E5970),LOTES!$A$6:$D$1002,4,0),"")</f>
        <v/>
      </c>
      <c r="H5970" s="136" t="str">
        <f>IFERROR(VLOOKUP(CONCATENATE(G5970,E5970),LOTES!$A$6:$F$1000,6,0),"")</f>
        <v/>
      </c>
      <c r="I5970" s="132" t="str">
        <f t="shared" si="670"/>
        <v/>
      </c>
      <c r="R5970" s="132" t="str">
        <f>IFERROR(VLOOKUP(Q5970,PROVEEDORES!$A$2:$B$100,2,0),"")</f>
        <v/>
      </c>
      <c r="U5970" s="127" t="str">
        <f>IFERROR(VLOOKUP(V5970,TRANSPORTE!$A$4:$B$99,2,0),"")</f>
        <v/>
      </c>
      <c r="Y5970" s="127" t="str">
        <f>IFERROR(VLOOKUP(V5970,TRANSPORTE!$A$4:$C$99,3,0),"")</f>
        <v/>
      </c>
      <c r="Z5970" s="127" t="str">
        <f>IFERROR(VLOOKUP(V5970,TRANSPORTE!$A$4:$D$99,4,0),"")</f>
        <v/>
      </c>
      <c r="AA5970" s="127" t="str">
        <f>IFERROR(VLOOKUP(V5970,TRANSPORTE!$A$4:$E$99,5,0),"")</f>
        <v/>
      </c>
      <c r="AB5970" s="127" t="str">
        <f t="shared" si="672"/>
        <v/>
      </c>
      <c r="AC5970" s="127" t="str">
        <f t="shared" si="671"/>
        <v/>
      </c>
      <c r="AE5970" s="132" t="str">
        <f t="shared" si="669"/>
        <v/>
      </c>
      <c r="AH5970" s="127" t="str">
        <f t="shared" si="668"/>
        <v/>
      </c>
    </row>
    <row r="5971" spans="2:34" x14ac:dyDescent="0.3">
      <c r="B5971" s="127" t="str">
        <f t="shared" si="666"/>
        <v/>
      </c>
      <c r="C5971" s="127" t="str">
        <f t="shared" si="667"/>
        <v/>
      </c>
      <c r="E5971" s="159"/>
      <c r="F5971" s="148" t="str">
        <f>IFERROR(VLOOKUP(CONCATENATE(G5971,E5971),LOTES!$A$6:$D$1002,4,0),"")</f>
        <v/>
      </c>
      <c r="H5971" s="136" t="str">
        <f>IFERROR(VLOOKUP(CONCATENATE(G5971,E5971),LOTES!$A$6:$F$1000,6,0),"")</f>
        <v/>
      </c>
      <c r="I5971" s="132" t="str">
        <f t="shared" si="670"/>
        <v/>
      </c>
      <c r="R5971" s="132" t="str">
        <f>IFERROR(VLOOKUP(Q5971,PROVEEDORES!$A$2:$B$100,2,0),"")</f>
        <v/>
      </c>
      <c r="U5971" s="127" t="str">
        <f>IFERROR(VLOOKUP(V5971,TRANSPORTE!$A$4:$B$99,2,0),"")</f>
        <v/>
      </c>
      <c r="Y5971" s="127" t="str">
        <f>IFERROR(VLOOKUP(V5971,TRANSPORTE!$A$4:$C$99,3,0),"")</f>
        <v/>
      </c>
      <c r="Z5971" s="127" t="str">
        <f>IFERROR(VLOOKUP(V5971,TRANSPORTE!$A$4:$D$99,4,0),"")</f>
        <v/>
      </c>
      <c r="AA5971" s="127" t="str">
        <f>IFERROR(VLOOKUP(V5971,TRANSPORTE!$A$4:$E$99,5,0),"")</f>
        <v/>
      </c>
      <c r="AB5971" s="127" t="str">
        <f t="shared" si="672"/>
        <v/>
      </c>
      <c r="AC5971" s="127" t="str">
        <f t="shared" si="671"/>
        <v/>
      </c>
      <c r="AE5971" s="132" t="str">
        <f t="shared" si="669"/>
        <v/>
      </c>
      <c r="AH5971" s="127" t="str">
        <f t="shared" si="668"/>
        <v/>
      </c>
    </row>
    <row r="5972" spans="2:34" x14ac:dyDescent="0.3">
      <c r="B5972" s="127" t="str">
        <f t="shared" si="666"/>
        <v/>
      </c>
      <c r="C5972" s="127" t="str">
        <f t="shared" si="667"/>
        <v/>
      </c>
      <c r="E5972" s="159"/>
      <c r="F5972" s="148" t="str">
        <f>IFERROR(VLOOKUP(CONCATENATE(G5972,E5972),LOTES!$A$6:$D$1002,4,0),"")</f>
        <v/>
      </c>
      <c r="H5972" s="136" t="str">
        <f>IFERROR(VLOOKUP(CONCATENATE(G5972,E5972),LOTES!$A$6:$F$1000,6,0),"")</f>
        <v/>
      </c>
      <c r="I5972" s="132" t="str">
        <f t="shared" si="670"/>
        <v/>
      </c>
      <c r="R5972" s="132" t="str">
        <f>IFERROR(VLOOKUP(Q5972,PROVEEDORES!$A$2:$B$100,2,0),"")</f>
        <v/>
      </c>
      <c r="U5972" s="127" t="str">
        <f>IFERROR(VLOOKUP(V5972,TRANSPORTE!$A$4:$B$99,2,0),"")</f>
        <v/>
      </c>
      <c r="Y5972" s="127" t="str">
        <f>IFERROR(VLOOKUP(V5972,TRANSPORTE!$A$4:$C$99,3,0),"")</f>
        <v/>
      </c>
      <c r="Z5972" s="127" t="str">
        <f>IFERROR(VLOOKUP(V5972,TRANSPORTE!$A$4:$D$99,4,0),"")</f>
        <v/>
      </c>
      <c r="AA5972" s="127" t="str">
        <f>IFERROR(VLOOKUP(V5972,TRANSPORTE!$A$4:$E$99,5,0),"")</f>
        <v/>
      </c>
      <c r="AB5972" s="127" t="str">
        <f t="shared" si="672"/>
        <v/>
      </c>
      <c r="AC5972" s="127" t="str">
        <f t="shared" si="671"/>
        <v/>
      </c>
      <c r="AE5972" s="132" t="str">
        <f t="shared" si="669"/>
        <v/>
      </c>
      <c r="AH5972" s="127" t="str">
        <f t="shared" si="668"/>
        <v/>
      </c>
    </row>
    <row r="5973" spans="2:34" x14ac:dyDescent="0.3">
      <c r="B5973" s="127" t="str">
        <f t="shared" si="666"/>
        <v/>
      </c>
      <c r="C5973" s="127" t="str">
        <f t="shared" si="667"/>
        <v/>
      </c>
      <c r="E5973" s="159"/>
      <c r="F5973" s="148" t="str">
        <f>IFERROR(VLOOKUP(CONCATENATE(G5973,E5973),LOTES!$A$6:$D$1002,4,0),"")</f>
        <v/>
      </c>
      <c r="H5973" s="136" t="str">
        <f>IFERROR(VLOOKUP(CONCATENATE(G5973,E5973),LOTES!$A$6:$F$1000,6,0),"")</f>
        <v/>
      </c>
      <c r="I5973" s="132" t="str">
        <f t="shared" si="670"/>
        <v/>
      </c>
      <c r="R5973" s="132" t="str">
        <f>IFERROR(VLOOKUP(Q5973,PROVEEDORES!$A$2:$B$100,2,0),"")</f>
        <v/>
      </c>
      <c r="U5973" s="127" t="str">
        <f>IFERROR(VLOOKUP(V5973,TRANSPORTE!$A$4:$B$99,2,0),"")</f>
        <v/>
      </c>
      <c r="Y5973" s="127" t="str">
        <f>IFERROR(VLOOKUP(V5973,TRANSPORTE!$A$4:$C$99,3,0),"")</f>
        <v/>
      </c>
      <c r="Z5973" s="127" t="str">
        <f>IFERROR(VLOOKUP(V5973,TRANSPORTE!$A$4:$D$99,4,0),"")</f>
        <v/>
      </c>
      <c r="AA5973" s="127" t="str">
        <f>IFERROR(VLOOKUP(V5973,TRANSPORTE!$A$4:$E$99,5,0),"")</f>
        <v/>
      </c>
      <c r="AB5973" s="127" t="str">
        <f t="shared" si="672"/>
        <v/>
      </c>
      <c r="AC5973" s="127" t="str">
        <f t="shared" si="671"/>
        <v/>
      </c>
      <c r="AE5973" s="132" t="str">
        <f t="shared" si="669"/>
        <v/>
      </c>
      <c r="AH5973" s="127" t="str">
        <f t="shared" si="668"/>
        <v/>
      </c>
    </row>
    <row r="5974" spans="2:34" x14ac:dyDescent="0.3">
      <c r="B5974" s="127" t="str">
        <f t="shared" si="666"/>
        <v/>
      </c>
      <c r="C5974" s="127" t="str">
        <f t="shared" si="667"/>
        <v/>
      </c>
      <c r="E5974" s="159"/>
      <c r="F5974" s="148" t="str">
        <f>IFERROR(VLOOKUP(CONCATENATE(G5974,E5974),LOTES!$A$6:$D$1002,4,0),"")</f>
        <v/>
      </c>
      <c r="H5974" s="136" t="str">
        <f>IFERROR(VLOOKUP(CONCATENATE(G5974,E5974),LOTES!$A$6:$F$1000,6,0),"")</f>
        <v/>
      </c>
      <c r="I5974" s="132" t="str">
        <f t="shared" si="670"/>
        <v/>
      </c>
      <c r="R5974" s="132" t="str">
        <f>IFERROR(VLOOKUP(Q5974,PROVEEDORES!$A$2:$B$100,2,0),"")</f>
        <v/>
      </c>
      <c r="U5974" s="127" t="str">
        <f>IFERROR(VLOOKUP(V5974,TRANSPORTE!$A$4:$B$99,2,0),"")</f>
        <v/>
      </c>
      <c r="Y5974" s="127" t="str">
        <f>IFERROR(VLOOKUP(V5974,TRANSPORTE!$A$4:$C$99,3,0),"")</f>
        <v/>
      </c>
      <c r="Z5974" s="127" t="str">
        <f>IFERROR(VLOOKUP(V5974,TRANSPORTE!$A$4:$D$99,4,0),"")</f>
        <v/>
      </c>
      <c r="AA5974" s="127" t="str">
        <f>IFERROR(VLOOKUP(V5974,TRANSPORTE!$A$4:$E$99,5,0),"")</f>
        <v/>
      </c>
      <c r="AB5974" s="127" t="str">
        <f t="shared" si="672"/>
        <v/>
      </c>
      <c r="AC5974" s="127" t="str">
        <f t="shared" si="671"/>
        <v/>
      </c>
      <c r="AE5974" s="132" t="str">
        <f t="shared" si="669"/>
        <v/>
      </c>
      <c r="AH5974" s="127" t="str">
        <f t="shared" si="668"/>
        <v/>
      </c>
    </row>
    <row r="5975" spans="2:34" x14ac:dyDescent="0.3">
      <c r="B5975" s="127" t="str">
        <f t="shared" si="666"/>
        <v/>
      </c>
      <c r="C5975" s="127" t="str">
        <f t="shared" si="667"/>
        <v/>
      </c>
      <c r="E5975" s="159"/>
      <c r="F5975" s="148" t="str">
        <f>IFERROR(VLOOKUP(CONCATENATE(G5975,E5975),LOTES!$A$6:$D$1002,4,0),"")</f>
        <v/>
      </c>
      <c r="H5975" s="136" t="str">
        <f>IFERROR(VLOOKUP(CONCATENATE(G5975,E5975),LOTES!$A$6:$F$1000,6,0),"")</f>
        <v/>
      </c>
      <c r="I5975" s="132" t="str">
        <f t="shared" si="670"/>
        <v/>
      </c>
      <c r="R5975" s="132" t="str">
        <f>IFERROR(VLOOKUP(Q5975,PROVEEDORES!$A$2:$B$100,2,0),"")</f>
        <v/>
      </c>
      <c r="U5975" s="127" t="str">
        <f>IFERROR(VLOOKUP(V5975,TRANSPORTE!$A$4:$B$99,2,0),"")</f>
        <v/>
      </c>
      <c r="Y5975" s="127" t="str">
        <f>IFERROR(VLOOKUP(V5975,TRANSPORTE!$A$4:$C$99,3,0),"")</f>
        <v/>
      </c>
      <c r="Z5975" s="127" t="str">
        <f>IFERROR(VLOOKUP(V5975,TRANSPORTE!$A$4:$D$99,4,0),"")</f>
        <v/>
      </c>
      <c r="AA5975" s="127" t="str">
        <f>IFERROR(VLOOKUP(V5975,TRANSPORTE!$A$4:$E$99,5,0),"")</f>
        <v/>
      </c>
      <c r="AB5975" s="127" t="str">
        <f t="shared" si="672"/>
        <v/>
      </c>
      <c r="AC5975" s="127" t="str">
        <f t="shared" si="671"/>
        <v/>
      </c>
      <c r="AE5975" s="132" t="str">
        <f t="shared" si="669"/>
        <v/>
      </c>
      <c r="AH5975" s="127" t="str">
        <f t="shared" si="668"/>
        <v/>
      </c>
    </row>
    <row r="5976" spans="2:34" x14ac:dyDescent="0.3">
      <c r="B5976" s="127" t="str">
        <f t="shared" si="666"/>
        <v/>
      </c>
      <c r="C5976" s="127" t="str">
        <f t="shared" si="667"/>
        <v/>
      </c>
      <c r="E5976" s="159"/>
      <c r="F5976" s="148" t="str">
        <f>IFERROR(VLOOKUP(CONCATENATE(G5976,E5976),LOTES!$A$6:$D$1002,4,0),"")</f>
        <v/>
      </c>
      <c r="H5976" s="136" t="str">
        <f>IFERROR(VLOOKUP(CONCATENATE(G5976,E5976),LOTES!$A$6:$F$1000,6,0),"")</f>
        <v/>
      </c>
      <c r="I5976" s="132" t="str">
        <f t="shared" si="670"/>
        <v/>
      </c>
      <c r="R5976" s="132" t="str">
        <f>IFERROR(VLOOKUP(Q5976,PROVEEDORES!$A$2:$B$100,2,0),"")</f>
        <v/>
      </c>
      <c r="U5976" s="127" t="str">
        <f>IFERROR(VLOOKUP(V5976,TRANSPORTE!$A$4:$B$99,2,0),"")</f>
        <v/>
      </c>
      <c r="Y5976" s="127" t="str">
        <f>IFERROR(VLOOKUP(V5976,TRANSPORTE!$A$4:$C$99,3,0),"")</f>
        <v/>
      </c>
      <c r="Z5976" s="127" t="str">
        <f>IFERROR(VLOOKUP(V5976,TRANSPORTE!$A$4:$D$99,4,0),"")</f>
        <v/>
      </c>
      <c r="AA5976" s="127" t="str">
        <f>IFERROR(VLOOKUP(V5976,TRANSPORTE!$A$4:$E$99,5,0),"")</f>
        <v/>
      </c>
      <c r="AB5976" s="127" t="str">
        <f t="shared" si="672"/>
        <v/>
      </c>
      <c r="AC5976" s="127" t="str">
        <f t="shared" si="671"/>
        <v/>
      </c>
      <c r="AE5976" s="132" t="str">
        <f t="shared" si="669"/>
        <v/>
      </c>
      <c r="AH5976" s="127" t="str">
        <f t="shared" si="668"/>
        <v/>
      </c>
    </row>
    <row r="5977" spans="2:34" x14ac:dyDescent="0.3">
      <c r="B5977" s="127" t="str">
        <f t="shared" si="666"/>
        <v/>
      </c>
      <c r="C5977" s="127" t="str">
        <f t="shared" si="667"/>
        <v/>
      </c>
      <c r="E5977" s="159"/>
      <c r="F5977" s="148" t="str">
        <f>IFERROR(VLOOKUP(CONCATENATE(G5977,E5977),LOTES!$A$6:$D$1002,4,0),"")</f>
        <v/>
      </c>
      <c r="H5977" s="136" t="str">
        <f>IFERROR(VLOOKUP(CONCATENATE(G5977,E5977),LOTES!$A$6:$F$1000,6,0),"")</f>
        <v/>
      </c>
      <c r="I5977" s="132" t="str">
        <f t="shared" si="670"/>
        <v/>
      </c>
      <c r="R5977" s="132" t="str">
        <f>IFERROR(VLOOKUP(Q5977,PROVEEDORES!$A$2:$B$100,2,0),"")</f>
        <v/>
      </c>
      <c r="U5977" s="127" t="str">
        <f>IFERROR(VLOOKUP(V5977,TRANSPORTE!$A$4:$B$99,2,0),"")</f>
        <v/>
      </c>
      <c r="Y5977" s="127" t="str">
        <f>IFERROR(VLOOKUP(V5977,TRANSPORTE!$A$4:$C$99,3,0),"")</f>
        <v/>
      </c>
      <c r="Z5977" s="127" t="str">
        <f>IFERROR(VLOOKUP(V5977,TRANSPORTE!$A$4:$D$99,4,0),"")</f>
        <v/>
      </c>
      <c r="AA5977" s="127" t="str">
        <f>IFERROR(VLOOKUP(V5977,TRANSPORTE!$A$4:$E$99,5,0),"")</f>
        <v/>
      </c>
      <c r="AB5977" s="127" t="str">
        <f t="shared" si="672"/>
        <v/>
      </c>
      <c r="AC5977" s="127" t="str">
        <f t="shared" si="671"/>
        <v/>
      </c>
      <c r="AE5977" s="132" t="str">
        <f t="shared" si="669"/>
        <v/>
      </c>
      <c r="AH5977" s="127" t="str">
        <f t="shared" si="668"/>
        <v/>
      </c>
    </row>
    <row r="5978" spans="2:34" x14ac:dyDescent="0.3">
      <c r="B5978" s="127" t="str">
        <f t="shared" si="666"/>
        <v/>
      </c>
      <c r="C5978" s="127" t="str">
        <f t="shared" si="667"/>
        <v/>
      </c>
      <c r="E5978" s="159"/>
      <c r="F5978" s="148" t="str">
        <f>IFERROR(VLOOKUP(CONCATENATE(G5978,E5978),LOTES!$A$6:$D$1002,4,0),"")</f>
        <v/>
      </c>
      <c r="H5978" s="136" t="str">
        <f>IFERROR(VLOOKUP(CONCATENATE(G5978,E5978),LOTES!$A$6:$F$1000,6,0),"")</f>
        <v/>
      </c>
      <c r="I5978" s="132" t="str">
        <f t="shared" si="670"/>
        <v/>
      </c>
      <c r="R5978" s="132" t="str">
        <f>IFERROR(VLOOKUP(Q5978,PROVEEDORES!$A$2:$B$100,2,0),"")</f>
        <v/>
      </c>
      <c r="U5978" s="127" t="str">
        <f>IFERROR(VLOOKUP(V5978,TRANSPORTE!$A$4:$B$99,2,0),"")</f>
        <v/>
      </c>
      <c r="Y5978" s="127" t="str">
        <f>IFERROR(VLOOKUP(V5978,TRANSPORTE!$A$4:$C$99,3,0),"")</f>
        <v/>
      </c>
      <c r="Z5978" s="127" t="str">
        <f>IFERROR(VLOOKUP(V5978,TRANSPORTE!$A$4:$D$99,4,0),"")</f>
        <v/>
      </c>
      <c r="AA5978" s="127" t="str">
        <f>IFERROR(VLOOKUP(V5978,TRANSPORTE!$A$4:$E$99,5,0),"")</f>
        <v/>
      </c>
      <c r="AB5978" s="127" t="str">
        <f t="shared" si="672"/>
        <v/>
      </c>
      <c r="AC5978" s="127" t="str">
        <f t="shared" si="671"/>
        <v/>
      </c>
      <c r="AE5978" s="132" t="str">
        <f t="shared" si="669"/>
        <v/>
      </c>
      <c r="AH5978" s="127" t="str">
        <f t="shared" si="668"/>
        <v/>
      </c>
    </row>
    <row r="5979" spans="2:34" x14ac:dyDescent="0.3">
      <c r="B5979" s="127" t="str">
        <f t="shared" si="666"/>
        <v/>
      </c>
      <c r="C5979" s="127" t="str">
        <f t="shared" si="667"/>
        <v/>
      </c>
      <c r="E5979" s="159"/>
      <c r="F5979" s="148" t="str">
        <f>IFERROR(VLOOKUP(CONCATENATE(G5979,E5979),LOTES!$A$6:$D$1002,4,0),"")</f>
        <v/>
      </c>
      <c r="H5979" s="136" t="str">
        <f>IFERROR(VLOOKUP(CONCATENATE(G5979,E5979),LOTES!$A$6:$F$1000,6,0),"")</f>
        <v/>
      </c>
      <c r="I5979" s="132" t="str">
        <f t="shared" si="670"/>
        <v/>
      </c>
      <c r="R5979" s="132" t="str">
        <f>IFERROR(VLOOKUP(Q5979,PROVEEDORES!$A$2:$B$100,2,0),"")</f>
        <v/>
      </c>
      <c r="U5979" s="127" t="str">
        <f>IFERROR(VLOOKUP(V5979,TRANSPORTE!$A$4:$B$99,2,0),"")</f>
        <v/>
      </c>
      <c r="Y5979" s="127" t="str">
        <f>IFERROR(VLOOKUP(V5979,TRANSPORTE!$A$4:$C$99,3,0),"")</f>
        <v/>
      </c>
      <c r="Z5979" s="127" t="str">
        <f>IFERROR(VLOOKUP(V5979,TRANSPORTE!$A$4:$D$99,4,0),"")</f>
        <v/>
      </c>
      <c r="AA5979" s="127" t="str">
        <f>IFERROR(VLOOKUP(V5979,TRANSPORTE!$A$4:$E$99,5,0),"")</f>
        <v/>
      </c>
      <c r="AB5979" s="127" t="str">
        <f t="shared" si="672"/>
        <v/>
      </c>
      <c r="AC5979" s="127" t="str">
        <f t="shared" si="671"/>
        <v/>
      </c>
      <c r="AE5979" s="132" t="str">
        <f t="shared" si="669"/>
        <v/>
      </c>
      <c r="AH5979" s="127" t="str">
        <f t="shared" si="668"/>
        <v/>
      </c>
    </row>
    <row r="5980" spans="2:34" x14ac:dyDescent="0.3">
      <c r="B5980" s="127" t="str">
        <f t="shared" si="666"/>
        <v/>
      </c>
      <c r="C5980" s="127" t="str">
        <f t="shared" si="667"/>
        <v/>
      </c>
      <c r="E5980" s="159"/>
      <c r="F5980" s="148" t="str">
        <f>IFERROR(VLOOKUP(CONCATENATE(G5980,E5980),LOTES!$A$6:$D$1002,4,0),"")</f>
        <v/>
      </c>
      <c r="H5980" s="136" t="str">
        <f>IFERROR(VLOOKUP(CONCATENATE(G5980,E5980),LOTES!$A$6:$F$1000,6,0),"")</f>
        <v/>
      </c>
      <c r="I5980" s="132" t="str">
        <f t="shared" si="670"/>
        <v/>
      </c>
      <c r="R5980" s="132" t="str">
        <f>IFERROR(VLOOKUP(Q5980,PROVEEDORES!$A$2:$B$100,2,0),"")</f>
        <v/>
      </c>
      <c r="U5980" s="127" t="str">
        <f>IFERROR(VLOOKUP(V5980,TRANSPORTE!$A$4:$B$99,2,0),"")</f>
        <v/>
      </c>
      <c r="Y5980" s="127" t="str">
        <f>IFERROR(VLOOKUP(V5980,TRANSPORTE!$A$4:$C$99,3,0),"")</f>
        <v/>
      </c>
      <c r="Z5980" s="127" t="str">
        <f>IFERROR(VLOOKUP(V5980,TRANSPORTE!$A$4:$D$99,4,0),"")</f>
        <v/>
      </c>
      <c r="AA5980" s="127" t="str">
        <f>IFERROR(VLOOKUP(V5980,TRANSPORTE!$A$4:$E$99,5,0),"")</f>
        <v/>
      </c>
      <c r="AB5980" s="127" t="str">
        <f t="shared" si="672"/>
        <v/>
      </c>
      <c r="AC5980" s="127" t="str">
        <f t="shared" si="671"/>
        <v/>
      </c>
      <c r="AE5980" s="132" t="str">
        <f t="shared" si="669"/>
        <v/>
      </c>
      <c r="AH5980" s="127" t="str">
        <f t="shared" si="668"/>
        <v/>
      </c>
    </row>
    <row r="5981" spans="2:34" x14ac:dyDescent="0.3">
      <c r="B5981" s="127" t="str">
        <f t="shared" si="666"/>
        <v/>
      </c>
      <c r="C5981" s="127" t="str">
        <f t="shared" si="667"/>
        <v/>
      </c>
      <c r="E5981" s="159"/>
      <c r="F5981" s="148" t="str">
        <f>IFERROR(VLOOKUP(CONCATENATE(G5981,E5981),LOTES!$A$6:$D$1002,4,0),"")</f>
        <v/>
      </c>
      <c r="H5981" s="136" t="str">
        <f>IFERROR(VLOOKUP(CONCATENATE(G5981,E5981),LOTES!$A$6:$F$1000,6,0),"")</f>
        <v/>
      </c>
      <c r="I5981" s="132" t="str">
        <f t="shared" si="670"/>
        <v/>
      </c>
      <c r="R5981" s="132" t="str">
        <f>IFERROR(VLOOKUP(Q5981,PROVEEDORES!$A$2:$B$100,2,0),"")</f>
        <v/>
      </c>
      <c r="U5981" s="127" t="str">
        <f>IFERROR(VLOOKUP(V5981,TRANSPORTE!$A$4:$B$99,2,0),"")</f>
        <v/>
      </c>
      <c r="Y5981" s="127" t="str">
        <f>IFERROR(VLOOKUP(V5981,TRANSPORTE!$A$4:$C$99,3,0),"")</f>
        <v/>
      </c>
      <c r="Z5981" s="127" t="str">
        <f>IFERROR(VLOOKUP(V5981,TRANSPORTE!$A$4:$D$99,4,0),"")</f>
        <v/>
      </c>
      <c r="AA5981" s="127" t="str">
        <f>IFERROR(VLOOKUP(V5981,TRANSPORTE!$A$4:$E$99,5,0),"")</f>
        <v/>
      </c>
      <c r="AB5981" s="127" t="str">
        <f t="shared" si="672"/>
        <v/>
      </c>
      <c r="AC5981" s="127" t="str">
        <f t="shared" si="671"/>
        <v/>
      </c>
      <c r="AE5981" s="132" t="str">
        <f t="shared" si="669"/>
        <v/>
      </c>
      <c r="AH5981" s="127" t="str">
        <f t="shared" si="668"/>
        <v/>
      </c>
    </row>
    <row r="5982" spans="2:34" x14ac:dyDescent="0.3">
      <c r="B5982" s="127" t="str">
        <f t="shared" si="666"/>
        <v/>
      </c>
      <c r="C5982" s="127" t="str">
        <f t="shared" si="667"/>
        <v/>
      </c>
      <c r="E5982" s="159"/>
      <c r="F5982" s="148" t="str">
        <f>IFERROR(VLOOKUP(CONCATENATE(G5982,E5982),LOTES!$A$6:$D$1002,4,0),"")</f>
        <v/>
      </c>
      <c r="H5982" s="136" t="str">
        <f>IFERROR(VLOOKUP(CONCATENATE(G5982,E5982),LOTES!$A$6:$F$1000,6,0),"")</f>
        <v/>
      </c>
      <c r="I5982" s="132" t="str">
        <f t="shared" si="670"/>
        <v/>
      </c>
      <c r="R5982" s="132" t="str">
        <f>IFERROR(VLOOKUP(Q5982,PROVEEDORES!$A$2:$B$100,2,0),"")</f>
        <v/>
      </c>
      <c r="U5982" s="127" t="str">
        <f>IFERROR(VLOOKUP(V5982,TRANSPORTE!$A$4:$B$99,2,0),"")</f>
        <v/>
      </c>
      <c r="Y5982" s="127" t="str">
        <f>IFERROR(VLOOKUP(V5982,TRANSPORTE!$A$4:$C$99,3,0),"")</f>
        <v/>
      </c>
      <c r="Z5982" s="127" t="str">
        <f>IFERROR(VLOOKUP(V5982,TRANSPORTE!$A$4:$D$99,4,0),"")</f>
        <v/>
      </c>
      <c r="AA5982" s="127" t="str">
        <f>IFERROR(VLOOKUP(V5982,TRANSPORTE!$A$4:$E$99,5,0),"")</f>
        <v/>
      </c>
      <c r="AB5982" s="127" t="str">
        <f t="shared" si="672"/>
        <v/>
      </c>
      <c r="AC5982" s="127" t="str">
        <f t="shared" si="671"/>
        <v/>
      </c>
      <c r="AE5982" s="132" t="str">
        <f t="shared" si="669"/>
        <v/>
      </c>
      <c r="AH5982" s="127" t="str">
        <f t="shared" si="668"/>
        <v/>
      </c>
    </row>
    <row r="5983" spans="2:34" x14ac:dyDescent="0.3">
      <c r="B5983" s="127" t="str">
        <f t="shared" si="666"/>
        <v/>
      </c>
      <c r="C5983" s="127" t="str">
        <f t="shared" si="667"/>
        <v/>
      </c>
      <c r="E5983" s="159"/>
      <c r="F5983" s="148" t="str">
        <f>IFERROR(VLOOKUP(CONCATENATE(G5983,E5983),LOTES!$A$6:$D$1002,4,0),"")</f>
        <v/>
      </c>
      <c r="H5983" s="136" t="str">
        <f>IFERROR(VLOOKUP(CONCATENATE(G5983,E5983),LOTES!$A$6:$F$1000,6,0),"")</f>
        <v/>
      </c>
      <c r="I5983" s="132" t="str">
        <f t="shared" si="670"/>
        <v/>
      </c>
      <c r="R5983" s="132" t="str">
        <f>IFERROR(VLOOKUP(Q5983,PROVEEDORES!$A$2:$B$100,2,0),"")</f>
        <v/>
      </c>
      <c r="U5983" s="127" t="str">
        <f>IFERROR(VLOOKUP(V5983,TRANSPORTE!$A$4:$B$99,2,0),"")</f>
        <v/>
      </c>
      <c r="Y5983" s="127" t="str">
        <f>IFERROR(VLOOKUP(V5983,TRANSPORTE!$A$4:$C$99,3,0),"")</f>
        <v/>
      </c>
      <c r="Z5983" s="127" t="str">
        <f>IFERROR(VLOOKUP(V5983,TRANSPORTE!$A$4:$D$99,4,0),"")</f>
        <v/>
      </c>
      <c r="AA5983" s="127" t="str">
        <f>IFERROR(VLOOKUP(V5983,TRANSPORTE!$A$4:$E$99,5,0),"")</f>
        <v/>
      </c>
      <c r="AB5983" s="127" t="str">
        <f t="shared" si="672"/>
        <v/>
      </c>
      <c r="AC5983" s="127" t="str">
        <f t="shared" si="671"/>
        <v/>
      </c>
      <c r="AE5983" s="132" t="str">
        <f t="shared" si="669"/>
        <v/>
      </c>
      <c r="AH5983" s="127" t="str">
        <f t="shared" si="668"/>
        <v/>
      </c>
    </row>
    <row r="5984" spans="2:34" x14ac:dyDescent="0.3">
      <c r="B5984" s="127" t="str">
        <f t="shared" si="666"/>
        <v/>
      </c>
      <c r="C5984" s="127" t="str">
        <f t="shared" si="667"/>
        <v/>
      </c>
      <c r="E5984" s="159"/>
      <c r="F5984" s="148" t="str">
        <f>IFERROR(VLOOKUP(CONCATENATE(G5984,E5984),LOTES!$A$6:$D$1002,4,0),"")</f>
        <v/>
      </c>
      <c r="H5984" s="136" t="str">
        <f>IFERROR(VLOOKUP(CONCATENATE(G5984,E5984),LOTES!$A$6:$F$1000,6,0),"")</f>
        <v/>
      </c>
      <c r="I5984" s="132" t="str">
        <f t="shared" si="670"/>
        <v/>
      </c>
      <c r="R5984" s="132" t="str">
        <f>IFERROR(VLOOKUP(Q5984,PROVEEDORES!$A$2:$B$100,2,0),"")</f>
        <v/>
      </c>
      <c r="U5984" s="127" t="str">
        <f>IFERROR(VLOOKUP(V5984,TRANSPORTE!$A$4:$B$99,2,0),"")</f>
        <v/>
      </c>
      <c r="Y5984" s="127" t="str">
        <f>IFERROR(VLOOKUP(V5984,TRANSPORTE!$A$4:$C$99,3,0),"")</f>
        <v/>
      </c>
      <c r="Z5984" s="127" t="str">
        <f>IFERROR(VLOOKUP(V5984,TRANSPORTE!$A$4:$D$99,4,0),"")</f>
        <v/>
      </c>
      <c r="AA5984" s="127" t="str">
        <f>IFERROR(VLOOKUP(V5984,TRANSPORTE!$A$4:$E$99,5,0),"")</f>
        <v/>
      </c>
      <c r="AB5984" s="127" t="str">
        <f t="shared" si="672"/>
        <v/>
      </c>
      <c r="AC5984" s="127" t="str">
        <f t="shared" si="671"/>
        <v/>
      </c>
      <c r="AE5984" s="132" t="str">
        <f t="shared" si="669"/>
        <v/>
      </c>
      <c r="AH5984" s="127" t="str">
        <f t="shared" si="668"/>
        <v/>
      </c>
    </row>
    <row r="5985" spans="1:35" x14ac:dyDescent="0.3">
      <c r="B5985" s="127" t="str">
        <f t="shared" si="666"/>
        <v/>
      </c>
      <c r="C5985" s="127" t="str">
        <f t="shared" si="667"/>
        <v/>
      </c>
      <c r="E5985" s="159"/>
      <c r="F5985" s="148" t="str">
        <f>IFERROR(VLOOKUP(CONCATENATE(G5985,E5985),LOTES!$A$6:$D$1002,4,0),"")</f>
        <v/>
      </c>
      <c r="H5985" s="136" t="str">
        <f>IFERROR(VLOOKUP(CONCATENATE(G5985,E5985),LOTES!$A$6:$F$1000,6,0),"")</f>
        <v/>
      </c>
      <c r="I5985" s="132" t="str">
        <f t="shared" si="670"/>
        <v/>
      </c>
      <c r="R5985" s="132" t="str">
        <f>IFERROR(VLOOKUP(Q5985,PROVEEDORES!$A$2:$B$100,2,0),"")</f>
        <v/>
      </c>
      <c r="U5985" s="127" t="str">
        <f>IFERROR(VLOOKUP(V5985,TRANSPORTE!$A$4:$B$99,2,0),"")</f>
        <v/>
      </c>
      <c r="Y5985" s="127" t="str">
        <f>IFERROR(VLOOKUP(V5985,TRANSPORTE!$A$4:$C$99,3,0),"")</f>
        <v/>
      </c>
      <c r="Z5985" s="127" t="str">
        <f>IFERROR(VLOOKUP(V5985,TRANSPORTE!$A$4:$D$99,4,0),"")</f>
        <v/>
      </c>
      <c r="AA5985" s="127" t="str">
        <f>IFERROR(VLOOKUP(V5985,TRANSPORTE!$A$4:$E$99,5,0),"")</f>
        <v/>
      </c>
      <c r="AB5985" s="127" t="str">
        <f t="shared" si="672"/>
        <v/>
      </c>
      <c r="AC5985" s="127" t="str">
        <f t="shared" si="671"/>
        <v/>
      </c>
      <c r="AE5985" s="132" t="str">
        <f t="shared" si="669"/>
        <v/>
      </c>
      <c r="AH5985" s="127" t="str">
        <f t="shared" si="668"/>
        <v/>
      </c>
    </row>
    <row r="5986" spans="1:35" x14ac:dyDescent="0.3">
      <c r="B5986" s="127" t="str">
        <f t="shared" si="666"/>
        <v/>
      </c>
      <c r="C5986" s="127" t="str">
        <f t="shared" si="667"/>
        <v/>
      </c>
      <c r="E5986" s="159"/>
      <c r="F5986" s="148" t="str">
        <f>IFERROR(VLOOKUP(CONCATENATE(G5986,E5986),LOTES!$A$6:$D$1002,4,0),"")</f>
        <v/>
      </c>
      <c r="H5986" s="136" t="str">
        <f>IFERROR(VLOOKUP(CONCATENATE(G5986,E5986),LOTES!$A$6:$F$1000,6,0),"")</f>
        <v/>
      </c>
      <c r="I5986" s="132" t="str">
        <f t="shared" si="670"/>
        <v/>
      </c>
      <c r="R5986" s="132" t="str">
        <f>IFERROR(VLOOKUP(Q5986,PROVEEDORES!$A$2:$B$100,2,0),"")</f>
        <v/>
      </c>
      <c r="U5986" s="127" t="str">
        <f>IFERROR(VLOOKUP(V5986,TRANSPORTE!$A$4:$B$99,2,0),"")</f>
        <v/>
      </c>
      <c r="Y5986" s="127" t="str">
        <f>IFERROR(VLOOKUP(V5986,TRANSPORTE!$A$4:$C$99,3,0),"")</f>
        <v/>
      </c>
      <c r="Z5986" s="127" t="str">
        <f>IFERROR(VLOOKUP(V5986,TRANSPORTE!$A$4:$D$99,4,0),"")</f>
        <v/>
      </c>
      <c r="AA5986" s="127" t="str">
        <f>IFERROR(VLOOKUP(V5986,TRANSPORTE!$A$4:$E$99,5,0),"")</f>
        <v/>
      </c>
      <c r="AB5986" s="127" t="str">
        <f t="shared" si="672"/>
        <v/>
      </c>
      <c r="AC5986" s="127" t="str">
        <f t="shared" si="671"/>
        <v/>
      </c>
      <c r="AE5986" s="132" t="str">
        <f t="shared" si="669"/>
        <v/>
      </c>
      <c r="AH5986" s="127" t="str">
        <f t="shared" si="668"/>
        <v/>
      </c>
    </row>
    <row r="5987" spans="1:35" x14ac:dyDescent="0.3">
      <c r="B5987" s="127" t="str">
        <f t="shared" si="666"/>
        <v/>
      </c>
      <c r="C5987" s="127" t="str">
        <f t="shared" si="667"/>
        <v/>
      </c>
      <c r="E5987" s="159"/>
      <c r="F5987" s="148" t="str">
        <f>IFERROR(VLOOKUP(CONCATENATE(G5987,E5987),LOTES!$A$6:$D$1002,4,0),"")</f>
        <v/>
      </c>
      <c r="H5987" s="136" t="str">
        <f>IFERROR(VLOOKUP(CONCATENATE(G5987,E5987),LOTES!$A$6:$F$1000,6,0),"")</f>
        <v/>
      </c>
      <c r="I5987" s="132" t="str">
        <f t="shared" si="670"/>
        <v/>
      </c>
      <c r="R5987" s="132" t="str">
        <f>IFERROR(VLOOKUP(Q5987,PROVEEDORES!$A$2:$B$100,2,0),"")</f>
        <v/>
      </c>
      <c r="U5987" s="127" t="str">
        <f>IFERROR(VLOOKUP(V5987,TRANSPORTE!$A$4:$B$99,2,0),"")</f>
        <v/>
      </c>
      <c r="Y5987" s="127" t="str">
        <f>IFERROR(VLOOKUP(V5987,TRANSPORTE!$A$4:$C$99,3,0),"")</f>
        <v/>
      </c>
      <c r="Z5987" s="127" t="str">
        <f>IFERROR(VLOOKUP(V5987,TRANSPORTE!$A$4:$D$99,4,0),"")</f>
        <v/>
      </c>
      <c r="AA5987" s="127" t="str">
        <f>IFERROR(VLOOKUP(V5987,TRANSPORTE!$A$4:$E$99,5,0),"")</f>
        <v/>
      </c>
      <c r="AB5987" s="127" t="str">
        <f t="shared" si="672"/>
        <v/>
      </c>
      <c r="AC5987" s="127" t="str">
        <f t="shared" si="671"/>
        <v/>
      </c>
      <c r="AE5987" s="132" t="str">
        <f t="shared" si="669"/>
        <v/>
      </c>
      <c r="AH5987" s="127" t="str">
        <f t="shared" si="668"/>
        <v/>
      </c>
    </row>
    <row r="5988" spans="1:35" x14ac:dyDescent="0.3">
      <c r="B5988" s="127" t="str">
        <f t="shared" si="666"/>
        <v/>
      </c>
      <c r="C5988" s="127" t="str">
        <f t="shared" si="667"/>
        <v/>
      </c>
      <c r="E5988" s="159"/>
      <c r="F5988" s="148" t="str">
        <f>IFERROR(VLOOKUP(CONCATENATE(G5988,E5988),LOTES!$A$6:$D$1002,4,0),"")</f>
        <v/>
      </c>
      <c r="H5988" s="136" t="str">
        <f>IFERROR(VLOOKUP(CONCATENATE(G5988,E5988),LOTES!$A$6:$F$1000,6,0),"")</f>
        <v/>
      </c>
      <c r="I5988" s="132" t="str">
        <f t="shared" si="670"/>
        <v/>
      </c>
      <c r="R5988" s="132" t="str">
        <f>IFERROR(VLOOKUP(Q5988,PROVEEDORES!$A$2:$B$100,2,0),"")</f>
        <v/>
      </c>
      <c r="U5988" s="127" t="str">
        <f>IFERROR(VLOOKUP(V5988,TRANSPORTE!$A$4:$B$99,2,0),"")</f>
        <v/>
      </c>
      <c r="Y5988" s="127" t="str">
        <f>IFERROR(VLOOKUP(V5988,TRANSPORTE!$A$4:$C$99,3,0),"")</f>
        <v/>
      </c>
      <c r="Z5988" s="127" t="str">
        <f>IFERROR(VLOOKUP(V5988,TRANSPORTE!$A$4:$D$99,4,0),"")</f>
        <v/>
      </c>
      <c r="AA5988" s="127" t="str">
        <f>IFERROR(VLOOKUP(V5988,TRANSPORTE!$A$4:$E$99,5,0),"")</f>
        <v/>
      </c>
      <c r="AB5988" s="127" t="str">
        <f t="shared" si="672"/>
        <v/>
      </c>
      <c r="AC5988" s="127" t="str">
        <f t="shared" si="671"/>
        <v/>
      </c>
      <c r="AE5988" s="132" t="str">
        <f t="shared" si="669"/>
        <v/>
      </c>
      <c r="AH5988" s="127" t="str">
        <f t="shared" si="668"/>
        <v/>
      </c>
    </row>
    <row r="5989" spans="1:35" x14ac:dyDescent="0.3">
      <c r="B5989" s="127" t="str">
        <f t="shared" si="666"/>
        <v/>
      </c>
      <c r="C5989" s="127" t="str">
        <f t="shared" si="667"/>
        <v/>
      </c>
      <c r="E5989" s="159"/>
      <c r="F5989" s="148" t="str">
        <f>IFERROR(VLOOKUP(CONCATENATE(G5989,E5989),LOTES!$A$6:$D$1002,4,0),"")</f>
        <v/>
      </c>
      <c r="H5989" s="136" t="str">
        <f>IFERROR(VLOOKUP(CONCATENATE(G5989,E5989),LOTES!$A$6:$F$1000,6,0),"")</f>
        <v/>
      </c>
      <c r="I5989" s="132" t="str">
        <f t="shared" si="670"/>
        <v/>
      </c>
      <c r="R5989" s="132" t="str">
        <f>IFERROR(VLOOKUP(Q5989,PROVEEDORES!$A$2:$B$100,2,0),"")</f>
        <v/>
      </c>
      <c r="U5989" s="127" t="str">
        <f>IFERROR(VLOOKUP(V5989,TRANSPORTE!$A$4:$B$99,2,0),"")</f>
        <v/>
      </c>
      <c r="Y5989" s="127" t="str">
        <f>IFERROR(VLOOKUP(V5989,TRANSPORTE!$A$4:$C$99,3,0),"")</f>
        <v/>
      </c>
      <c r="Z5989" s="127" t="str">
        <f>IFERROR(VLOOKUP(V5989,TRANSPORTE!$A$4:$D$99,4,0),"")</f>
        <v/>
      </c>
      <c r="AA5989" s="127" t="str">
        <f>IFERROR(VLOOKUP(V5989,TRANSPORTE!$A$4:$E$99,5,0),"")</f>
        <v/>
      </c>
      <c r="AB5989" s="127" t="str">
        <f t="shared" si="672"/>
        <v/>
      </c>
      <c r="AC5989" s="127" t="str">
        <f t="shared" si="671"/>
        <v/>
      </c>
      <c r="AE5989" s="132" t="str">
        <f t="shared" si="669"/>
        <v/>
      </c>
      <c r="AH5989" s="127" t="str">
        <f t="shared" si="668"/>
        <v/>
      </c>
    </row>
    <row r="5990" spans="1:35" x14ac:dyDescent="0.3">
      <c r="B5990" s="127" t="str">
        <f t="shared" si="666"/>
        <v/>
      </c>
      <c r="C5990" s="127" t="str">
        <f t="shared" si="667"/>
        <v/>
      </c>
      <c r="E5990" s="159"/>
      <c r="F5990" s="148" t="str">
        <f>IFERROR(VLOOKUP(CONCATENATE(G5990,E5990),LOTES!$A$6:$D$1002,4,0),"")</f>
        <v/>
      </c>
      <c r="H5990" s="136" t="str">
        <f>IFERROR(VLOOKUP(CONCATENATE(G5990,E5990),LOTES!$A$6:$F$1000,6,0),"")</f>
        <v/>
      </c>
      <c r="I5990" s="132" t="str">
        <f t="shared" si="670"/>
        <v/>
      </c>
      <c r="R5990" s="132" t="str">
        <f>IFERROR(VLOOKUP(Q5990,PROVEEDORES!$A$2:$B$100,2,0),"")</f>
        <v/>
      </c>
      <c r="U5990" s="127" t="str">
        <f>IFERROR(VLOOKUP(V5990,TRANSPORTE!$A$4:$B$99,2,0),"")</f>
        <v/>
      </c>
      <c r="Y5990" s="127" t="str">
        <f>IFERROR(VLOOKUP(V5990,TRANSPORTE!$A$4:$C$99,3,0),"")</f>
        <v/>
      </c>
      <c r="Z5990" s="127" t="str">
        <f>IFERROR(VLOOKUP(V5990,TRANSPORTE!$A$4:$D$99,4,0),"")</f>
        <v/>
      </c>
      <c r="AA5990" s="127" t="str">
        <f>IFERROR(VLOOKUP(V5990,TRANSPORTE!$A$4:$E$99,5,0),"")</f>
        <v/>
      </c>
      <c r="AB5990" s="127" t="str">
        <f t="shared" si="672"/>
        <v/>
      </c>
      <c r="AC5990" s="127" t="str">
        <f t="shared" si="671"/>
        <v/>
      </c>
      <c r="AE5990" s="132" t="str">
        <f t="shared" si="669"/>
        <v/>
      </c>
      <c r="AH5990" s="127" t="str">
        <f t="shared" si="668"/>
        <v/>
      </c>
    </row>
    <row r="5991" spans="1:35" x14ac:dyDescent="0.3">
      <c r="B5991" s="127" t="str">
        <f t="shared" si="666"/>
        <v/>
      </c>
      <c r="C5991" s="127" t="str">
        <f t="shared" si="667"/>
        <v/>
      </c>
      <c r="E5991" s="159"/>
      <c r="F5991" s="148" t="str">
        <f>IFERROR(VLOOKUP(CONCATENATE(G5991,E5991),LOTES!$A$6:$D$1002,4,0),"")</f>
        <v/>
      </c>
      <c r="H5991" s="136" t="str">
        <f>IFERROR(VLOOKUP(CONCATENATE(G5991,E5991),LOTES!$A$6:$F$1000,6,0),"")</f>
        <v/>
      </c>
      <c r="I5991" s="132" t="str">
        <f t="shared" si="670"/>
        <v/>
      </c>
      <c r="R5991" s="132" t="str">
        <f>IFERROR(VLOOKUP(Q5991,PROVEEDORES!$A$2:$B$100,2,0),"")</f>
        <v/>
      </c>
      <c r="U5991" s="127" t="str">
        <f>IFERROR(VLOOKUP(V5991,TRANSPORTE!$A$4:$B$99,2,0),"")</f>
        <v/>
      </c>
      <c r="Y5991" s="127" t="str">
        <f>IFERROR(VLOOKUP(V5991,TRANSPORTE!$A$4:$C$99,3,0),"")</f>
        <v/>
      </c>
      <c r="Z5991" s="127" t="str">
        <f>IFERROR(VLOOKUP(V5991,TRANSPORTE!$A$4:$D$99,4,0),"")</f>
        <v/>
      </c>
      <c r="AA5991" s="127" t="str">
        <f>IFERROR(VLOOKUP(V5991,TRANSPORTE!$A$4:$E$99,5,0),"")</f>
        <v/>
      </c>
      <c r="AB5991" s="127" t="str">
        <f t="shared" si="672"/>
        <v/>
      </c>
      <c r="AC5991" s="127" t="str">
        <f t="shared" si="671"/>
        <v/>
      </c>
      <c r="AE5991" s="132" t="str">
        <f t="shared" si="669"/>
        <v/>
      </c>
      <c r="AH5991" s="127" t="str">
        <f t="shared" si="668"/>
        <v/>
      </c>
    </row>
    <row r="5992" spans="1:35" x14ac:dyDescent="0.3">
      <c r="B5992" s="127" t="str">
        <f t="shared" si="666"/>
        <v/>
      </c>
      <c r="C5992" s="127" t="str">
        <f t="shared" si="667"/>
        <v/>
      </c>
      <c r="E5992" s="159"/>
      <c r="F5992" s="148" t="str">
        <f>IFERROR(VLOOKUP(CONCATENATE(G5992,E5992),LOTES!$A$6:$D$1002,4,0),"")</f>
        <v/>
      </c>
      <c r="H5992" s="136" t="str">
        <f>IFERROR(VLOOKUP(CONCATENATE(G5992,E5992),LOTES!$A$6:$F$1000,6,0),"")</f>
        <v/>
      </c>
      <c r="I5992" s="132" t="str">
        <f t="shared" si="670"/>
        <v/>
      </c>
      <c r="R5992" s="132" t="str">
        <f>IFERROR(VLOOKUP(Q5992,PROVEEDORES!$A$2:$B$100,2,0),"")</f>
        <v/>
      </c>
      <c r="U5992" s="127" t="str">
        <f>IFERROR(VLOOKUP(V5992,TRANSPORTE!$A$4:$B$99,2,0),"")</f>
        <v/>
      </c>
      <c r="Y5992" s="127" t="str">
        <f>IFERROR(VLOOKUP(V5992,TRANSPORTE!$A$4:$C$99,3,0),"")</f>
        <v/>
      </c>
      <c r="Z5992" s="127" t="str">
        <f>IFERROR(VLOOKUP(V5992,TRANSPORTE!$A$4:$D$99,4,0),"")</f>
        <v/>
      </c>
      <c r="AA5992" s="127" t="str">
        <f>IFERROR(VLOOKUP(V5992,TRANSPORTE!$A$4:$E$99,5,0),"")</f>
        <v/>
      </c>
      <c r="AB5992" s="127" t="str">
        <f t="shared" si="672"/>
        <v/>
      </c>
      <c r="AC5992" s="127" t="str">
        <f t="shared" si="671"/>
        <v/>
      </c>
      <c r="AE5992" s="132" t="str">
        <f t="shared" si="669"/>
        <v/>
      </c>
      <c r="AH5992" s="127" t="str">
        <f t="shared" si="668"/>
        <v/>
      </c>
    </row>
    <row r="5993" spans="1:35" x14ac:dyDescent="0.3">
      <c r="B5993" s="127" t="str">
        <f t="shared" si="666"/>
        <v/>
      </c>
      <c r="C5993" s="127" t="str">
        <f t="shared" si="667"/>
        <v/>
      </c>
      <c r="E5993" s="159"/>
      <c r="F5993" s="148" t="str">
        <f>IFERROR(VLOOKUP(CONCATENATE(G5993,E5993),LOTES!$A$6:$D$1002,4,0),"")</f>
        <v/>
      </c>
      <c r="H5993" s="136" t="str">
        <f>IFERROR(VLOOKUP(CONCATENATE(G5993,E5993),LOTES!$A$6:$F$1000,6,0),"")</f>
        <v/>
      </c>
      <c r="I5993" s="132" t="str">
        <f t="shared" si="670"/>
        <v/>
      </c>
      <c r="R5993" s="132" t="str">
        <f>IFERROR(VLOOKUP(Q5993,PROVEEDORES!$A$2:$B$100,2,0),"")</f>
        <v/>
      </c>
      <c r="U5993" s="127" t="str">
        <f>IFERROR(VLOOKUP(V5993,TRANSPORTE!$A$4:$B$99,2,0),"")</f>
        <v/>
      </c>
      <c r="Y5993" s="127" t="str">
        <f>IFERROR(VLOOKUP(V5993,TRANSPORTE!$A$4:$C$99,3,0),"")</f>
        <v/>
      </c>
      <c r="Z5993" s="127" t="str">
        <f>IFERROR(VLOOKUP(V5993,TRANSPORTE!$A$4:$D$99,4,0),"")</f>
        <v/>
      </c>
      <c r="AA5993" s="127" t="str">
        <f>IFERROR(VLOOKUP(V5993,TRANSPORTE!$A$4:$E$99,5,0),"")</f>
        <v/>
      </c>
      <c r="AB5993" s="127" t="str">
        <f t="shared" si="672"/>
        <v/>
      </c>
      <c r="AC5993" s="127" t="str">
        <f t="shared" si="671"/>
        <v/>
      </c>
      <c r="AE5993" s="132" t="str">
        <f t="shared" si="669"/>
        <v/>
      </c>
      <c r="AH5993" s="127" t="str">
        <f t="shared" si="668"/>
        <v/>
      </c>
    </row>
    <row r="5994" spans="1:35" x14ac:dyDescent="0.3">
      <c r="A5994" s="125" t="s">
        <v>350</v>
      </c>
      <c r="B5994" s="129" t="s">
        <v>350</v>
      </c>
      <c r="C5994" s="129" t="s">
        <v>350</v>
      </c>
      <c r="D5994" s="126" t="s">
        <v>350</v>
      </c>
      <c r="E5994" s="126" t="s">
        <v>350</v>
      </c>
      <c r="F5994" s="131" t="s">
        <v>350</v>
      </c>
      <c r="G5994" s="164" t="s">
        <v>350</v>
      </c>
      <c r="H5994" s="129" t="s">
        <v>350</v>
      </c>
      <c r="I5994" s="129" t="s">
        <v>350</v>
      </c>
      <c r="J5994" s="125" t="s">
        <v>350</v>
      </c>
      <c r="K5994" s="125" t="s">
        <v>350</v>
      </c>
      <c r="L5994" s="125" t="s">
        <v>350</v>
      </c>
      <c r="M5994" s="125" t="s">
        <v>350</v>
      </c>
      <c r="N5994" s="125" t="s">
        <v>350</v>
      </c>
      <c r="O5994" s="125" t="s">
        <v>350</v>
      </c>
      <c r="P5994" s="125" t="s">
        <v>350</v>
      </c>
      <c r="Q5994" s="125" t="s">
        <v>350</v>
      </c>
      <c r="R5994" s="129" t="s">
        <v>350</v>
      </c>
      <c r="S5994" s="125" t="s">
        <v>350</v>
      </c>
      <c r="T5994" s="125" t="s">
        <v>350</v>
      </c>
      <c r="U5994" s="129" t="s">
        <v>350</v>
      </c>
      <c r="V5994" s="125" t="s">
        <v>350</v>
      </c>
      <c r="W5994" s="125" t="s">
        <v>350</v>
      </c>
      <c r="X5994" s="125" t="s">
        <v>350</v>
      </c>
      <c r="Y5994" s="129" t="s">
        <v>350</v>
      </c>
      <c r="Z5994" s="129" t="s">
        <v>350</v>
      </c>
      <c r="AA5994" s="129" t="s">
        <v>350</v>
      </c>
      <c r="AB5994" s="129" t="s">
        <v>350</v>
      </c>
      <c r="AC5994" s="129" t="s">
        <v>350</v>
      </c>
      <c r="AD5994" s="125" t="s">
        <v>350</v>
      </c>
      <c r="AE5994" s="129" t="s">
        <v>350</v>
      </c>
      <c r="AF5994" s="125" t="s">
        <v>350</v>
      </c>
      <c r="AG5994" s="125" t="s">
        <v>350</v>
      </c>
      <c r="AH5994" s="129" t="s">
        <v>350</v>
      </c>
      <c r="AI5994" s="125" t="s">
        <v>350</v>
      </c>
    </row>
    <row r="5995" spans="1:35" x14ac:dyDescent="0.3">
      <c r="F5995" s="133"/>
      <c r="G5995" s="114"/>
      <c r="AD5995" s="117"/>
    </row>
    <row r="5996" spans="1:35" x14ac:dyDescent="0.3">
      <c r="F5996" s="133"/>
      <c r="G5996" s="114"/>
      <c r="AD5996" s="117"/>
    </row>
    <row r="5997" spans="1:35" x14ac:dyDescent="0.3">
      <c r="F5997" s="133"/>
      <c r="G5997" s="114"/>
      <c r="AD5997" s="117"/>
    </row>
    <row r="5998" spans="1:35" x14ac:dyDescent="0.3">
      <c r="F5998" s="133"/>
      <c r="G5998" s="114"/>
      <c r="AD5998" s="117"/>
    </row>
    <row r="5999" spans="1:35" x14ac:dyDescent="0.3">
      <c r="F5999" s="133"/>
      <c r="G5999" s="114"/>
      <c r="AD5999" s="117"/>
    </row>
    <row r="6000" spans="1:35" x14ac:dyDescent="0.3">
      <c r="F6000" s="133"/>
      <c r="G6000" s="114"/>
      <c r="AD6000" s="117"/>
    </row>
    <row r="6001" spans="6:30" x14ac:dyDescent="0.3">
      <c r="F6001" s="133"/>
      <c r="G6001" s="114"/>
      <c r="AD6001" s="117"/>
    </row>
    <row r="6002" spans="6:30" x14ac:dyDescent="0.3">
      <c r="F6002" s="133"/>
      <c r="G6002" s="114"/>
      <c r="AD6002" s="117"/>
    </row>
    <row r="6003" spans="6:30" x14ac:dyDescent="0.3">
      <c r="F6003" s="133"/>
      <c r="G6003" s="114"/>
      <c r="AD6003" s="117"/>
    </row>
    <row r="6004" spans="6:30" x14ac:dyDescent="0.3">
      <c r="F6004" s="133"/>
      <c r="G6004" s="114"/>
      <c r="AD6004" s="117"/>
    </row>
    <row r="6005" spans="6:30" x14ac:dyDescent="0.3">
      <c r="F6005" s="133"/>
    </row>
  </sheetData>
  <sheetProtection formatCells="0" autoFilter="0"/>
  <autoFilter ref="A4:AI5994" xr:uid="{00000000-0009-0000-0000-000000000000}"/>
  <dataValidations count="2">
    <dataValidation type="custom" allowBlank="1" showInputMessage="1" showErrorMessage="1" sqref="L1041" xr:uid="{00000000-0002-0000-0000-000000000000}">
      <formula1>"L1041=&gt;L1040"</formula1>
    </dataValidation>
    <dataValidation type="custom" allowBlank="1" showInputMessage="1" showErrorMessage="1" sqref="L1098" xr:uid="{00000000-0002-0000-0000-000001000000}">
      <formula1>"L1098=&gt;L1097"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AE1121 AE1360" formula="1"/>
    <ignoredError sqref="AB5:AB1438 AB1441:AB1453 AB1460:AB1500 AB1502:AB1601 AB1608:AB1666 AB1668:AB1824 AB1834:AB1863 AB1826:AB1831 AB1865:AB5994" unlocked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showInputMessage="1" showErrorMessage="1" xr:uid="{00000000-0002-0000-0000-000002000000}">
          <x14:formula1>
            <xm:f>PROVEEDORES!$A$2:$A$35</xm:f>
          </x14:formula1>
          <xm:sqref>Q1034:Q1036 Q1038:Q1039 Q1041:Q1119</xm:sqref>
        </x14:dataValidation>
        <x14:dataValidation type="list" showInputMessage="1" showErrorMessage="1" xr:uid="{00000000-0002-0000-0000-000003000000}">
          <x14:formula1>
            <xm:f>PROVEEDORES!$A$2:$A$36</xm:f>
          </x14:formula1>
          <xm:sqref>Q1037 Q1040 Q1120:Q1297 Q1299:Q1420 Q1429:Q1531</xm:sqref>
        </x14:dataValidation>
        <x14:dataValidation type="list" showInputMessage="1" showErrorMessage="1" xr:uid="{00000000-0002-0000-0000-000004000000}">
          <x14:formula1>
            <xm:f>PROVEEDORES!$A$2:$A$37</xm:f>
          </x14:formula1>
          <xm:sqref>Q1298</xm:sqref>
        </x14:dataValidation>
        <x14:dataValidation type="list" showInputMessage="1" showErrorMessage="1" xr:uid="{EBD7996A-4965-4591-9303-F357D469C2C0}">
          <x14:formula1>
            <xm:f>PROVEEDORES!$A$2:$A$38</xm:f>
          </x14:formula1>
          <xm:sqref>Q1421:Q1428</xm:sqref>
        </x14:dataValidation>
        <x14:dataValidation type="list" showInputMessage="1" showErrorMessage="1" xr:uid="{E70551A6-1649-4536-B18C-480230FEDBFB}">
          <x14:formula1>
            <xm:f>PROVEEDORES!$A$2:$A$39</xm:f>
          </x14:formula1>
          <xm:sqref>Q1532:Q1835 Q1838 Q1864</xm:sqref>
        </x14:dataValidation>
        <x14:dataValidation type="list" showInputMessage="1" showErrorMessage="1" xr:uid="{52209903-4D81-4467-93FF-86D8D2B20EB0}">
          <x14:formula1>
            <xm:f>PROVEEDORES!$A$2:$A$41</xm:f>
          </x14:formula1>
          <xm:sqref>Q1836:Q1837 Q1839:Q1863 Q1865:Q5993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P41"/>
  <sheetViews>
    <sheetView zoomScaleNormal="100" workbookViewId="0">
      <selection activeCell="C12" sqref="C12:O12"/>
    </sheetView>
  </sheetViews>
  <sheetFormatPr baseColWidth="10" defaultRowHeight="14.4" x14ac:dyDescent="0.3"/>
  <cols>
    <col min="1" max="1" width="3.109375" customWidth="1"/>
    <col min="2" max="2" width="14.44140625" customWidth="1"/>
    <col min="3" max="3" width="25.5546875" customWidth="1"/>
    <col min="5" max="6" width="10.5546875" customWidth="1"/>
    <col min="7" max="7" width="8.33203125" customWidth="1"/>
    <col min="8" max="8" width="10.6640625" customWidth="1"/>
    <col min="9" max="10" width="10.33203125" customWidth="1"/>
    <col min="11" max="11" width="8" customWidth="1"/>
    <col min="12" max="12" width="5.6640625" customWidth="1"/>
    <col min="13" max="13" width="22.44140625" customWidth="1"/>
    <col min="14" max="14" width="6.109375" customWidth="1"/>
    <col min="15" max="15" width="4.5546875" customWidth="1"/>
  </cols>
  <sheetData>
    <row r="1" spans="1:16" x14ac:dyDescent="0.3">
      <c r="B1" s="219"/>
      <c r="C1" s="219"/>
      <c r="D1" s="219"/>
      <c r="E1" s="219"/>
      <c r="F1" s="219"/>
      <c r="G1" s="219"/>
      <c r="H1" s="219"/>
      <c r="I1" s="219"/>
      <c r="J1" s="220" t="s">
        <v>104</v>
      </c>
      <c r="K1" s="220"/>
      <c r="L1" s="220"/>
    </row>
    <row r="2" spans="1:16" x14ac:dyDescent="0.3">
      <c r="B2" s="219"/>
      <c r="C2" s="219"/>
      <c r="D2" s="219"/>
      <c r="E2" s="219"/>
      <c r="F2" s="219"/>
      <c r="G2" s="219"/>
      <c r="H2" s="219"/>
      <c r="I2" s="219"/>
      <c r="J2" s="220" t="s">
        <v>105</v>
      </c>
      <c r="K2" s="220"/>
      <c r="L2" s="220"/>
    </row>
    <row r="3" spans="1:16" x14ac:dyDescent="0.3">
      <c r="B3" s="219"/>
      <c r="C3" s="219"/>
      <c r="D3" s="219"/>
      <c r="E3" s="219"/>
      <c r="F3" s="219"/>
      <c r="G3" s="219"/>
      <c r="H3" s="219"/>
      <c r="I3" s="219"/>
      <c r="J3" s="220" t="s">
        <v>106</v>
      </c>
      <c r="K3" s="220"/>
      <c r="L3" s="220"/>
    </row>
    <row r="4" spans="1:16" x14ac:dyDescent="0.3">
      <c r="B4" s="219"/>
      <c r="C4" s="219"/>
      <c r="D4" s="219"/>
      <c r="E4" s="219"/>
      <c r="F4" s="219"/>
      <c r="G4" s="219"/>
      <c r="H4" s="219"/>
      <c r="I4" s="219"/>
      <c r="J4" s="221">
        <v>43127</v>
      </c>
      <c r="K4" s="220"/>
      <c r="L4" s="220"/>
    </row>
    <row r="5" spans="1:16" x14ac:dyDescent="0.3">
      <c r="B5" s="219"/>
      <c r="C5" s="219"/>
      <c r="D5" s="219"/>
      <c r="E5" s="219"/>
      <c r="F5" s="219"/>
      <c r="G5" s="219"/>
      <c r="H5" s="219"/>
      <c r="I5" s="219"/>
      <c r="J5" s="220" t="s">
        <v>21</v>
      </c>
      <c r="K5" s="220"/>
      <c r="L5" s="220"/>
    </row>
    <row r="6" spans="1:16" ht="15.6" x14ac:dyDescent="0.3">
      <c r="A6" s="41"/>
      <c r="B6" s="222" t="s">
        <v>107</v>
      </c>
      <c r="C6" s="222"/>
      <c r="D6" s="219"/>
      <c r="E6" s="219"/>
      <c r="F6" s="219"/>
      <c r="G6" s="219"/>
      <c r="H6" s="219"/>
      <c r="I6" s="219"/>
      <c r="J6" s="219"/>
      <c r="K6" s="219"/>
      <c r="L6" s="219"/>
    </row>
    <row r="7" spans="1:16" x14ac:dyDescent="0.3">
      <c r="A7" s="41"/>
      <c r="B7" s="231" t="s">
        <v>108</v>
      </c>
      <c r="C7" s="232"/>
      <c r="D7" s="223" t="s">
        <v>109</v>
      </c>
      <c r="E7" s="223"/>
      <c r="F7" s="223"/>
      <c r="G7" s="223"/>
      <c r="H7" s="223"/>
      <c r="I7" s="223"/>
      <c r="J7" s="223"/>
      <c r="K7" s="223"/>
      <c r="L7" s="223"/>
    </row>
    <row r="8" spans="1:16" x14ac:dyDescent="0.3">
      <c r="K8" s="224">
        <f>VLOOKUP(L11,'REGISTRO FACTURAS'!N5:AE5993,18,0)</f>
        <v>962</v>
      </c>
      <c r="L8" s="224"/>
      <c r="M8" s="224"/>
    </row>
    <row r="10" spans="1:16" x14ac:dyDescent="0.3">
      <c r="B10" s="76" t="s">
        <v>110</v>
      </c>
      <c r="C10" s="225">
        <f>VLOOKUP(L11,'REGISTRO FACTURAS'!N5:Q5993,2,0)</f>
        <v>43300</v>
      </c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6"/>
    </row>
    <row r="11" spans="1:16" x14ac:dyDescent="0.3">
      <c r="B11" s="77" t="s">
        <v>111</v>
      </c>
      <c r="C11" s="227" t="str">
        <f>VLOOKUP(L11,'REGISTRO FACTURAS'!N5:Q5993,4,0)</f>
        <v>ZONA TRADE GUAYAQUIL</v>
      </c>
      <c r="D11" s="227"/>
      <c r="E11" s="227"/>
      <c r="F11" s="227"/>
      <c r="G11" s="227"/>
      <c r="H11" s="227"/>
      <c r="I11" s="228"/>
      <c r="J11" s="77" t="s">
        <v>112</v>
      </c>
      <c r="K11" s="78"/>
      <c r="L11" s="229">
        <v>2770</v>
      </c>
      <c r="M11" s="229"/>
      <c r="N11" s="229"/>
      <c r="O11" s="230"/>
    </row>
    <row r="12" spans="1:16" x14ac:dyDescent="0.3">
      <c r="B12" s="77" t="s">
        <v>113</v>
      </c>
      <c r="C12" s="218" t="str">
        <f>VLOOKUP(L11,'REGISTRO FACTURAS'!N5:P5993,3,0)</f>
        <v>ZONATRADE</v>
      </c>
      <c r="D12" s="218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2"/>
    </row>
    <row r="13" spans="1:16" ht="5.25" customHeight="1" thickBot="1" x14ac:dyDescent="0.35"/>
    <row r="14" spans="1:16" ht="21" customHeight="1" thickBot="1" x14ac:dyDescent="0.35">
      <c r="A14" s="213" t="s">
        <v>114</v>
      </c>
      <c r="B14" s="214"/>
      <c r="C14" s="214"/>
      <c r="D14" s="214"/>
      <c r="E14" s="215"/>
      <c r="F14" s="213" t="s">
        <v>115</v>
      </c>
      <c r="G14" s="214"/>
      <c r="H14" s="214"/>
      <c r="I14" s="214"/>
      <c r="J14" s="214"/>
      <c r="K14" s="214"/>
      <c r="L14" s="214"/>
      <c r="M14" s="214"/>
      <c r="N14" s="214"/>
      <c r="O14" s="215"/>
    </row>
    <row r="15" spans="1:16" ht="70.5" customHeight="1" x14ac:dyDescent="0.3">
      <c r="A15" s="70" t="s">
        <v>116</v>
      </c>
      <c r="B15" s="216" t="s">
        <v>117</v>
      </c>
      <c r="C15" s="217"/>
      <c r="D15" s="70" t="s">
        <v>118</v>
      </c>
      <c r="E15" s="70" t="s">
        <v>119</v>
      </c>
      <c r="F15" s="70" t="s">
        <v>120</v>
      </c>
      <c r="G15" s="70" t="s">
        <v>121</v>
      </c>
      <c r="H15" s="70" t="s">
        <v>122</v>
      </c>
      <c r="I15" s="70" t="s">
        <v>123</v>
      </c>
      <c r="J15" s="71" t="s">
        <v>124</v>
      </c>
      <c r="K15" s="71" t="s">
        <v>125</v>
      </c>
      <c r="L15" s="72" t="s">
        <v>126</v>
      </c>
      <c r="M15" s="42" t="s">
        <v>1</v>
      </c>
      <c r="N15" s="73" t="s">
        <v>127</v>
      </c>
      <c r="O15" s="74" t="s">
        <v>128</v>
      </c>
    </row>
    <row r="16" spans="1:16" x14ac:dyDescent="0.3">
      <c r="A16" s="43">
        <v>1</v>
      </c>
      <c r="B16" s="211" t="str">
        <f>IFERROR(VLOOKUP(P16,'REGISTRO FACTURAS'!$C$5:$F$5993,4,0),"")</f>
        <v>ACTIVOX MIEL-LIMON X 16 PASTILLAS</v>
      </c>
      <c r="C16" s="212"/>
      <c r="D16" s="37" t="str">
        <f>IFERROR(VLOOKUP(P16,'REGISTRO FACTURAS'!$C$5:$G$5993,5,0),"")</f>
        <v>G04384A</v>
      </c>
      <c r="E16" s="44">
        <f>IFERROR(VLOOKUP(P16,'REGISTRO FACTURAS'!$C$5:$H$5993,6,0),"")</f>
        <v>43738</v>
      </c>
      <c r="F16" s="37"/>
      <c r="G16" s="37"/>
      <c r="H16" s="45"/>
      <c r="I16" s="37"/>
      <c r="J16" s="37"/>
      <c r="K16" s="90">
        <f>IFERROR(VLOOKUP(P16,'REGISTRO FACTURAS'!$C$5:$AD$5993,28,0),"")</f>
        <v>1</v>
      </c>
      <c r="L16" s="37"/>
      <c r="M16" s="37"/>
      <c r="N16" s="37"/>
      <c r="O16" s="37"/>
      <c r="P16" s="46" t="str">
        <f t="shared" ref="P16:P33" si="0">CONCATENATE($L$11,A16)</f>
        <v>27701</v>
      </c>
    </row>
    <row r="17" spans="1:16" x14ac:dyDescent="0.3">
      <c r="A17" s="43">
        <f>+A16+1</f>
        <v>2</v>
      </c>
      <c r="B17" s="211" t="str">
        <f>IFERROR(VLOOKUP(P17,'REGISTRO FACTURAS'!$C$5:$F$5993,4,0),"")</f>
        <v>ARKOVOX PROPOLIS JARABE X 150 ML.</v>
      </c>
      <c r="C17" s="212"/>
      <c r="D17" s="54" t="str">
        <f>IFERROR(VLOOKUP(P17,'REGISTRO FACTURAS'!$C$5:$G$5993,5,0),"")</f>
        <v>G03908A</v>
      </c>
      <c r="E17" s="44">
        <f>IFERROR(VLOOKUP(P17,'REGISTRO FACTURAS'!$C$5:$H$5993,6,0),"")</f>
        <v>43707</v>
      </c>
      <c r="F17" s="37"/>
      <c r="G17" s="37"/>
      <c r="H17" s="37"/>
      <c r="I17" s="37"/>
      <c r="J17" s="37"/>
      <c r="K17" s="90">
        <f>IFERROR(VLOOKUP(P17,'REGISTRO FACTURAS'!$C$5:$AD$5993,28,0),"")</f>
        <v>1</v>
      </c>
      <c r="L17" s="183"/>
      <c r="M17" s="37"/>
      <c r="N17" s="37"/>
      <c r="O17" s="37"/>
      <c r="P17" s="46" t="str">
        <f t="shared" si="0"/>
        <v>27702</v>
      </c>
    </row>
    <row r="18" spans="1:16" x14ac:dyDescent="0.3">
      <c r="A18" s="43">
        <f t="shared" ref="A18:A33" si="1">+A17+1</f>
        <v>3</v>
      </c>
      <c r="B18" s="211" t="str">
        <f>IFERROR(VLOOKUP(P18,'REGISTRO FACTURAS'!$C$5:$F$5993,4,0),"")</f>
        <v>ARKOLAGEN PLUS X 14 SACHETS</v>
      </c>
      <c r="C18" s="212"/>
      <c r="D18" s="54" t="str">
        <f>IFERROR(VLOOKUP(P18,'REGISTRO FACTURAS'!$C$5:$G$5993,5,0),"")</f>
        <v>G06116A</v>
      </c>
      <c r="E18" s="44">
        <f>IFERROR(VLOOKUP(P18,'REGISTRO FACTURAS'!$C$5:$H$5993,6,0),"")</f>
        <v>44226</v>
      </c>
      <c r="F18" s="37"/>
      <c r="G18" s="37"/>
      <c r="H18" s="37"/>
      <c r="I18" s="37"/>
      <c r="J18" s="37"/>
      <c r="K18" s="90">
        <f>IFERROR(VLOOKUP(P18,'REGISTRO FACTURAS'!$C$5:$AD$5993,28,0),"")</f>
        <v>1</v>
      </c>
      <c r="L18" s="183"/>
      <c r="M18" s="37"/>
      <c r="N18" s="37"/>
      <c r="O18" s="37"/>
      <c r="P18" s="46" t="str">
        <f t="shared" si="0"/>
        <v>27703</v>
      </c>
    </row>
    <row r="19" spans="1:16" x14ac:dyDescent="0.3">
      <c r="A19" s="43">
        <f t="shared" si="1"/>
        <v>4</v>
      </c>
      <c r="B19" s="211" t="str">
        <f>IFERROR(VLOOKUP(P19,'REGISTRO FACTURAS'!$C$5:$F$5993,4,0),"")</f>
        <v>CYS-CONTROL SACHETS X 14</v>
      </c>
      <c r="C19" s="212"/>
      <c r="D19" s="54" t="str">
        <f>IFERROR(VLOOKUP(P19,'REGISTRO FACTURAS'!$C$5:$G$5993,5,0),"")</f>
        <v>H01050A</v>
      </c>
      <c r="E19" s="44">
        <f>IFERROR(VLOOKUP(P19,'REGISTRO FACTURAS'!$C$5:$H$5993,6,0),"")</f>
        <v>44255</v>
      </c>
      <c r="F19" s="37"/>
      <c r="G19" s="37"/>
      <c r="H19" s="37"/>
      <c r="I19" s="37"/>
      <c r="J19" s="37"/>
      <c r="K19" s="90">
        <f>IFERROR(VLOOKUP(P19,'REGISTRO FACTURAS'!$C$5:$AD$5993,28,0),"")</f>
        <v>1</v>
      </c>
      <c r="L19" s="183"/>
      <c r="M19" s="37"/>
      <c r="N19" s="37"/>
      <c r="O19" s="37"/>
      <c r="P19" s="46" t="str">
        <f t="shared" si="0"/>
        <v>27704</v>
      </c>
    </row>
    <row r="20" spans="1:16" x14ac:dyDescent="0.3">
      <c r="A20" s="43">
        <f t="shared" si="1"/>
        <v>5</v>
      </c>
      <c r="B20" s="211" t="str">
        <f>IFERROR(VLOOKUP(P20,'REGISTRO FACTURAS'!$C$5:$F$5993,4,0),"")</f>
        <v>VITIVEN X 30 CAPSULAS</v>
      </c>
      <c r="C20" s="212"/>
      <c r="D20" s="54" t="str">
        <f>IFERROR(VLOOKUP(P20,'REGISTRO FACTURAS'!$C$5:$G$5993,5,0),"")</f>
        <v>F00842A</v>
      </c>
      <c r="E20" s="44">
        <f>IFERROR(VLOOKUP(P20,'REGISTRO FACTURAS'!$C$5:$H$5993,6,0),"")</f>
        <v>43497</v>
      </c>
      <c r="F20" s="37"/>
      <c r="G20" s="37"/>
      <c r="H20" s="37"/>
      <c r="I20" s="37"/>
      <c r="J20" s="37"/>
      <c r="K20" s="90">
        <f>IFERROR(VLOOKUP(P20,'REGISTRO FACTURAS'!$C$5:$AD$5993,28,0),"")</f>
        <v>1</v>
      </c>
      <c r="L20" s="183"/>
      <c r="M20" s="37"/>
      <c r="N20" s="37"/>
      <c r="O20" s="37"/>
      <c r="P20" s="46" t="str">
        <f t="shared" si="0"/>
        <v>27705</v>
      </c>
    </row>
    <row r="21" spans="1:16" x14ac:dyDescent="0.3">
      <c r="A21" s="43">
        <f t="shared" si="1"/>
        <v>6</v>
      </c>
      <c r="B21" s="211" t="str">
        <f>IFERROR(VLOOKUP(P21,'REGISTRO FACTURAS'!$C$5:$F$5993,4,0),"")</f>
        <v>ARKOCAPIL advance X 60 CAPS.</v>
      </c>
      <c r="C21" s="212"/>
      <c r="D21" s="54" t="str">
        <f>IFERROR(VLOOKUP(P21,'REGISTRO FACTURAS'!$C$5:$G$5993,5,0),"")</f>
        <v>H01123A</v>
      </c>
      <c r="E21" s="44">
        <f>IFERROR(VLOOKUP(P21,'REGISTRO FACTURAS'!$C$5:$H$5993,6,0),"")</f>
        <v>44255</v>
      </c>
      <c r="F21" s="37"/>
      <c r="G21" s="37"/>
      <c r="H21" s="37"/>
      <c r="I21" s="37"/>
      <c r="J21" s="37"/>
      <c r="K21" s="90">
        <f>IFERROR(VLOOKUP(P21,'REGISTRO FACTURAS'!$C$5:$AD$5993,28,0),"")</f>
        <v>1</v>
      </c>
      <c r="L21" s="183"/>
      <c r="M21" s="37"/>
      <c r="N21" s="37"/>
      <c r="O21" s="37"/>
      <c r="P21" s="46" t="str">
        <f t="shared" si="0"/>
        <v>27706</v>
      </c>
    </row>
    <row r="22" spans="1:16" x14ac:dyDescent="0.3">
      <c r="A22" s="43">
        <f t="shared" si="1"/>
        <v>7</v>
      </c>
      <c r="B22" s="211" t="str">
        <f>IFERROR(VLOOKUP(P22,'REGISTRO FACTURAS'!$C$5:$F$5993,4,0),"")</f>
        <v/>
      </c>
      <c r="C22" s="212"/>
      <c r="D22" s="54" t="str">
        <f>IFERROR(VLOOKUP(P22,'REGISTRO FACTURAS'!$C$5:$G$5993,5,0),"")</f>
        <v/>
      </c>
      <c r="E22" s="44" t="str">
        <f>IFERROR(VLOOKUP(P22,'REGISTRO FACTURAS'!$C$5:$H$5993,6,0),"")</f>
        <v/>
      </c>
      <c r="F22" s="37"/>
      <c r="G22" s="37"/>
      <c r="H22" s="37"/>
      <c r="I22" s="37"/>
      <c r="J22" s="37"/>
      <c r="K22" s="90" t="str">
        <f>IFERROR(VLOOKUP(P22,'REGISTRO FACTURAS'!$C$5:$AD$5993,28,0),"")</f>
        <v/>
      </c>
      <c r="L22" s="183"/>
      <c r="M22" s="37"/>
      <c r="N22" s="37"/>
      <c r="O22" s="37"/>
      <c r="P22" s="46" t="str">
        <f t="shared" si="0"/>
        <v>27707</v>
      </c>
    </row>
    <row r="23" spans="1:16" x14ac:dyDescent="0.3">
      <c r="A23" s="43">
        <f t="shared" si="1"/>
        <v>8</v>
      </c>
      <c r="B23" s="211" t="str">
        <f>IFERROR(VLOOKUP(P23,'REGISTRO FACTURAS'!$C$5:$F$5993,4,0),"")</f>
        <v/>
      </c>
      <c r="C23" s="212"/>
      <c r="D23" s="54" t="str">
        <f>IFERROR(VLOOKUP(P23,'REGISTRO FACTURAS'!$C$5:$G$5993,5,0),"")</f>
        <v/>
      </c>
      <c r="E23" s="44" t="str">
        <f>IFERROR(VLOOKUP(P23,'REGISTRO FACTURAS'!$C$5:$H$5993,6,0),"")</f>
        <v/>
      </c>
      <c r="F23" s="37"/>
      <c r="G23" s="37"/>
      <c r="H23" s="37"/>
      <c r="I23" s="37"/>
      <c r="J23" s="37"/>
      <c r="K23" s="90" t="str">
        <f>IFERROR(VLOOKUP(P23,'REGISTRO FACTURAS'!$C$5:$AD$5993,28,0),"")</f>
        <v/>
      </c>
      <c r="L23" s="183"/>
      <c r="M23" s="37"/>
      <c r="N23" s="37"/>
      <c r="O23" s="37"/>
      <c r="P23" s="46" t="str">
        <f t="shared" si="0"/>
        <v>27708</v>
      </c>
    </row>
    <row r="24" spans="1:16" x14ac:dyDescent="0.3">
      <c r="A24" s="43">
        <f t="shared" si="1"/>
        <v>9</v>
      </c>
      <c r="B24" s="211" t="str">
        <f>IFERROR(VLOOKUP(P24,'REGISTRO FACTURAS'!$C$5:$F$5993,4,0),"")</f>
        <v/>
      </c>
      <c r="C24" s="212"/>
      <c r="D24" s="54" t="str">
        <f>IFERROR(VLOOKUP(P24,'REGISTRO FACTURAS'!$C$5:$G$5993,5,0),"")</f>
        <v/>
      </c>
      <c r="E24" s="44" t="str">
        <f>IFERROR(VLOOKUP(P24,'REGISTRO FACTURAS'!$C$5:$H$5993,6,0),"")</f>
        <v/>
      </c>
      <c r="F24" s="37"/>
      <c r="G24" s="37"/>
      <c r="H24" s="37"/>
      <c r="I24" s="37"/>
      <c r="J24" s="37"/>
      <c r="K24" s="90" t="str">
        <f>IFERROR(VLOOKUP(P24,'REGISTRO FACTURAS'!$C$5:$AD$5993,28,0),"")</f>
        <v/>
      </c>
      <c r="L24" s="183"/>
      <c r="M24" s="37"/>
      <c r="N24" s="37"/>
      <c r="O24" s="37"/>
      <c r="P24" s="46" t="str">
        <f t="shared" si="0"/>
        <v>27709</v>
      </c>
    </row>
    <row r="25" spans="1:16" x14ac:dyDescent="0.3">
      <c r="A25" s="43">
        <f t="shared" si="1"/>
        <v>10</v>
      </c>
      <c r="B25" s="211" t="str">
        <f>IFERROR(VLOOKUP(P25,'REGISTRO FACTURAS'!$C$5:$F$5993,4,0),"")</f>
        <v/>
      </c>
      <c r="C25" s="212"/>
      <c r="D25" s="54" t="str">
        <f>IFERROR(VLOOKUP(P25,'REGISTRO FACTURAS'!$C$5:$G$5993,5,0),"")</f>
        <v/>
      </c>
      <c r="E25" s="44" t="str">
        <f>IFERROR(VLOOKUP(P25,'REGISTRO FACTURAS'!$C$5:$H$5993,6,0),"")</f>
        <v/>
      </c>
      <c r="F25" s="37"/>
      <c r="G25" s="37"/>
      <c r="H25" s="37"/>
      <c r="I25" s="37"/>
      <c r="J25" s="37"/>
      <c r="K25" s="90" t="str">
        <f>IFERROR(VLOOKUP(P25,'REGISTRO FACTURAS'!$C$5:$AD$5993,28,0),"")</f>
        <v/>
      </c>
      <c r="L25" s="183"/>
      <c r="M25" s="37"/>
      <c r="N25" s="37"/>
      <c r="O25" s="37"/>
      <c r="P25" s="46" t="str">
        <f t="shared" si="0"/>
        <v>277010</v>
      </c>
    </row>
    <row r="26" spans="1:16" x14ac:dyDescent="0.3">
      <c r="A26" s="43">
        <f t="shared" si="1"/>
        <v>11</v>
      </c>
      <c r="B26" s="211" t="str">
        <f>IFERROR(VLOOKUP(P26,'REGISTRO FACTURAS'!$C$5:$F$5993,4,0),"")</f>
        <v/>
      </c>
      <c r="C26" s="212"/>
      <c r="D26" s="54" t="str">
        <f>IFERROR(VLOOKUP(P26,'REGISTRO FACTURAS'!$C$5:$G$5993,5,0),"")</f>
        <v/>
      </c>
      <c r="E26" s="44" t="str">
        <f>IFERROR(VLOOKUP(P26,'REGISTRO FACTURAS'!$C$5:$H$5993,6,0),"")</f>
        <v/>
      </c>
      <c r="F26" s="37"/>
      <c r="G26" s="37"/>
      <c r="H26" s="37"/>
      <c r="I26" s="37"/>
      <c r="J26" s="37"/>
      <c r="K26" s="90" t="str">
        <f>IFERROR(VLOOKUP(P26,'REGISTRO FACTURAS'!$C$5:$AD$5993,28,0),"")</f>
        <v/>
      </c>
      <c r="L26" s="183"/>
      <c r="M26" s="37"/>
      <c r="N26" s="37"/>
      <c r="O26" s="37"/>
      <c r="P26" s="46" t="str">
        <f t="shared" si="0"/>
        <v>277011</v>
      </c>
    </row>
    <row r="27" spans="1:16" x14ac:dyDescent="0.3">
      <c r="A27" s="43">
        <f t="shared" si="1"/>
        <v>12</v>
      </c>
      <c r="B27" s="211" t="str">
        <f>IFERROR(VLOOKUP(P27,'REGISTRO FACTURAS'!$C$5:$F$5993,4,0),"")</f>
        <v/>
      </c>
      <c r="C27" s="212"/>
      <c r="D27" s="54" t="str">
        <f>IFERROR(VLOOKUP(P27,'REGISTRO FACTURAS'!$C$5:$G$5993,5,0),"")</f>
        <v/>
      </c>
      <c r="E27" s="44" t="str">
        <f>IFERROR(VLOOKUP(P27,'REGISTRO FACTURAS'!$C$5:$H$5993,6,0),"")</f>
        <v/>
      </c>
      <c r="F27" s="37"/>
      <c r="G27" s="37"/>
      <c r="H27" s="37"/>
      <c r="I27" s="37"/>
      <c r="J27" s="37"/>
      <c r="K27" s="90" t="str">
        <f>IFERROR(VLOOKUP(P27,'REGISTRO FACTURAS'!$C$5:$AD$5993,28,0),"")</f>
        <v/>
      </c>
      <c r="L27" s="183"/>
      <c r="M27" s="37"/>
      <c r="N27" s="37"/>
      <c r="O27" s="37"/>
      <c r="P27" s="46" t="str">
        <f t="shared" si="0"/>
        <v>277012</v>
      </c>
    </row>
    <row r="28" spans="1:16" x14ac:dyDescent="0.3">
      <c r="A28" s="43">
        <f t="shared" si="1"/>
        <v>13</v>
      </c>
      <c r="B28" s="211" t="str">
        <f>IFERROR(VLOOKUP(P28,'REGISTRO FACTURAS'!$C$5:$F$5993,4,0),"")</f>
        <v/>
      </c>
      <c r="C28" s="212"/>
      <c r="D28" s="54" t="str">
        <f>IFERROR(VLOOKUP(P28,'REGISTRO FACTURAS'!$C$5:$G$5993,5,0),"")</f>
        <v/>
      </c>
      <c r="E28" s="44" t="str">
        <f>IFERROR(VLOOKUP(P28,'REGISTRO FACTURAS'!$C$5:$H$5993,6,0),"")</f>
        <v/>
      </c>
      <c r="F28" s="37"/>
      <c r="G28" s="37"/>
      <c r="H28" s="37"/>
      <c r="I28" s="37"/>
      <c r="J28" s="37"/>
      <c r="K28" s="90" t="str">
        <f>IFERROR(VLOOKUP(P28,'REGISTRO FACTURAS'!$C$5:$AD$5993,28,0),"")</f>
        <v/>
      </c>
      <c r="L28" s="183"/>
      <c r="M28" s="37"/>
      <c r="N28" s="37"/>
      <c r="O28" s="37"/>
      <c r="P28" s="46" t="str">
        <f t="shared" si="0"/>
        <v>277013</v>
      </c>
    </row>
    <row r="29" spans="1:16" x14ac:dyDescent="0.3">
      <c r="A29" s="43">
        <f t="shared" si="1"/>
        <v>14</v>
      </c>
      <c r="B29" s="211" t="str">
        <f>IFERROR(VLOOKUP(P29,'REGISTRO FACTURAS'!$C$5:$F$5993,4,0),"")</f>
        <v/>
      </c>
      <c r="C29" s="212"/>
      <c r="D29" s="54" t="str">
        <f>IFERROR(VLOOKUP(P29,'REGISTRO FACTURAS'!$C$5:$G$5993,5,0),"")</f>
        <v/>
      </c>
      <c r="E29" s="44" t="str">
        <f>IFERROR(VLOOKUP(P29,'REGISTRO FACTURAS'!$C$5:$H$5993,6,0),"")</f>
        <v/>
      </c>
      <c r="F29" s="37"/>
      <c r="G29" s="37"/>
      <c r="H29" s="37"/>
      <c r="I29" s="37"/>
      <c r="J29" s="37"/>
      <c r="K29" s="90" t="str">
        <f>IFERROR(VLOOKUP(P29,'REGISTRO FACTURAS'!$C$5:$AD$5993,28,0),"")</f>
        <v/>
      </c>
      <c r="L29" s="183"/>
      <c r="M29" s="37"/>
      <c r="N29" s="37"/>
      <c r="O29" s="37"/>
      <c r="P29" s="46" t="str">
        <f t="shared" si="0"/>
        <v>277014</v>
      </c>
    </row>
    <row r="30" spans="1:16" x14ac:dyDescent="0.3">
      <c r="A30" s="43">
        <f t="shared" si="1"/>
        <v>15</v>
      </c>
      <c r="B30" s="211" t="str">
        <f>IFERROR(VLOOKUP(P30,'REGISTRO FACTURAS'!$C$5:$F$5993,4,0),"")</f>
        <v/>
      </c>
      <c r="C30" s="212"/>
      <c r="D30" s="54" t="str">
        <f>IFERROR(VLOOKUP(P30,'REGISTRO FACTURAS'!$C$5:$G$5993,5,0),"")</f>
        <v/>
      </c>
      <c r="E30" s="44" t="str">
        <f>IFERROR(VLOOKUP(P30,'REGISTRO FACTURAS'!$C$5:$H$5993,6,0),"")</f>
        <v/>
      </c>
      <c r="F30" s="37"/>
      <c r="G30" s="37"/>
      <c r="H30" s="37"/>
      <c r="I30" s="37"/>
      <c r="J30" s="37"/>
      <c r="K30" s="91" t="str">
        <f>IFERROR(VLOOKUP(P30,'REGISTRO FACTURAS'!$C$5:$AD$5993,28,0),"")</f>
        <v/>
      </c>
      <c r="L30" s="183"/>
      <c r="M30" s="37"/>
      <c r="N30" s="37"/>
      <c r="O30" s="37"/>
      <c r="P30" s="46" t="str">
        <f t="shared" si="0"/>
        <v>277015</v>
      </c>
    </row>
    <row r="31" spans="1:16" x14ac:dyDescent="0.3">
      <c r="A31" s="43">
        <f t="shared" si="1"/>
        <v>16</v>
      </c>
      <c r="B31" s="211" t="str">
        <f>IFERROR(VLOOKUP(P31,'REGISTRO FACTURAS'!$C$5:$F$5993,4,0),"")</f>
        <v/>
      </c>
      <c r="C31" s="212"/>
      <c r="D31" s="54" t="str">
        <f>IFERROR(VLOOKUP(P31,'REGISTRO FACTURAS'!$C$5:$G$5993,5,0),"")</f>
        <v/>
      </c>
      <c r="E31" s="44" t="str">
        <f>IFERROR(VLOOKUP(P31,'REGISTRO FACTURAS'!$C$5:$H$5993,6,0),"")</f>
        <v/>
      </c>
      <c r="F31" s="37"/>
      <c r="G31" s="37"/>
      <c r="H31" s="37"/>
      <c r="I31" s="37"/>
      <c r="J31" s="37"/>
      <c r="K31" s="91" t="str">
        <f>IFERROR(VLOOKUP(P31,'REGISTRO FACTURAS'!$C$5:$AD$5993,28,0),"")</f>
        <v/>
      </c>
      <c r="L31" s="183"/>
      <c r="M31" s="37"/>
      <c r="N31" s="37"/>
      <c r="O31" s="37"/>
      <c r="P31" s="46" t="str">
        <f t="shared" si="0"/>
        <v>277016</v>
      </c>
    </row>
    <row r="32" spans="1:16" x14ac:dyDescent="0.3">
      <c r="A32" s="43">
        <f t="shared" si="1"/>
        <v>17</v>
      </c>
      <c r="B32" s="211" t="str">
        <f>IFERROR(VLOOKUP(P32,'REGISTRO FACTURAS'!$C$5:$F$5993,4,0),"")</f>
        <v/>
      </c>
      <c r="C32" s="212"/>
      <c r="D32" s="54" t="str">
        <f>IFERROR(VLOOKUP(P32,'REGISTRO FACTURAS'!$C$5:$G$5993,5,0),"")</f>
        <v/>
      </c>
      <c r="E32" s="44" t="str">
        <f>IFERROR(VLOOKUP(P32,'REGISTRO FACTURAS'!$C$5:$H$5993,6,0),"")</f>
        <v/>
      </c>
      <c r="F32" s="37"/>
      <c r="G32" s="37"/>
      <c r="H32" s="37"/>
      <c r="I32" s="37"/>
      <c r="J32" s="37"/>
      <c r="K32" s="91" t="str">
        <f>IFERROR(VLOOKUP(P32,'REGISTRO FACTURAS'!$C$5:$AD$5993,28,0),"")</f>
        <v/>
      </c>
      <c r="L32" s="183"/>
      <c r="M32" s="37"/>
      <c r="N32" s="37"/>
      <c r="O32" s="37"/>
      <c r="P32" s="46" t="str">
        <f t="shared" si="0"/>
        <v>277017</v>
      </c>
    </row>
    <row r="33" spans="1:16" ht="15" thickBot="1" x14ac:dyDescent="0.35">
      <c r="A33" s="43">
        <f t="shared" si="1"/>
        <v>18</v>
      </c>
      <c r="B33" s="211" t="str">
        <f>IFERROR(VLOOKUP(P33,'REGISTRO FACTURAS'!$C$5:$F$5993,4,0),"")</f>
        <v/>
      </c>
      <c r="C33" s="212"/>
      <c r="D33" s="54" t="str">
        <f>IFERROR(VLOOKUP(P33,'REGISTRO FACTURAS'!$C$5:$G$5993,5,0),"")</f>
        <v/>
      </c>
      <c r="E33" s="44" t="str">
        <f>IFERROR(VLOOKUP(P33,'REGISTRO FACTURAS'!$C$5:$H$5993,6,0),"")</f>
        <v/>
      </c>
      <c r="F33" s="47"/>
      <c r="G33" s="47"/>
      <c r="H33" s="47"/>
      <c r="I33" s="47"/>
      <c r="J33" s="47"/>
      <c r="K33" s="91" t="str">
        <f>IFERROR(VLOOKUP(P33,'REGISTRO FACTURAS'!$C$5:$AD$5993,28,0),"")</f>
        <v/>
      </c>
      <c r="L33" s="183"/>
      <c r="M33" s="47"/>
      <c r="N33" s="47"/>
      <c r="O33" s="47"/>
      <c r="P33" s="46" t="str">
        <f t="shared" si="0"/>
        <v>277018</v>
      </c>
    </row>
    <row r="34" spans="1:16" ht="15" thickBot="1" x14ac:dyDescent="0.35">
      <c r="A34" s="239" t="s">
        <v>129</v>
      </c>
      <c r="B34" s="240"/>
      <c r="C34" s="240"/>
      <c r="D34" s="240"/>
      <c r="E34" s="240"/>
      <c r="F34" s="240"/>
      <c r="G34" s="240"/>
      <c r="H34" s="240"/>
      <c r="I34" s="240"/>
      <c r="J34" s="240"/>
      <c r="K34" s="240"/>
      <c r="L34" s="240"/>
      <c r="M34" s="240"/>
      <c r="N34" s="240"/>
      <c r="O34" s="241"/>
    </row>
    <row r="36" spans="1:16" ht="15" thickBot="1" x14ac:dyDescent="0.35"/>
    <row r="37" spans="1:16" x14ac:dyDescent="0.3">
      <c r="A37" s="236" t="s">
        <v>130</v>
      </c>
      <c r="B37" s="237"/>
      <c r="C37" s="237"/>
      <c r="D37" s="237"/>
      <c r="E37" s="237"/>
      <c r="F37" s="238"/>
      <c r="G37" s="236" t="s">
        <v>131</v>
      </c>
      <c r="H37" s="237"/>
      <c r="I37" s="237"/>
      <c r="J37" s="237"/>
      <c r="K37" s="237"/>
      <c r="L37" s="237"/>
      <c r="M37" s="237"/>
      <c r="N37" s="237"/>
      <c r="O37" s="238"/>
    </row>
    <row r="38" spans="1:16" x14ac:dyDescent="0.3">
      <c r="A38" s="48"/>
      <c r="B38" s="10"/>
      <c r="C38" s="10"/>
      <c r="D38" s="10"/>
      <c r="E38" s="10"/>
      <c r="F38" s="75"/>
      <c r="G38" s="49"/>
      <c r="H38" s="30"/>
      <c r="I38" s="30"/>
      <c r="J38" s="11"/>
      <c r="K38" s="11"/>
      <c r="L38" s="11"/>
      <c r="M38" s="11"/>
      <c r="N38" s="11"/>
      <c r="O38" s="21"/>
    </row>
    <row r="39" spans="1:16" x14ac:dyDescent="0.3">
      <c r="A39" s="48"/>
      <c r="B39" s="10"/>
      <c r="C39" s="10"/>
      <c r="D39" s="10"/>
      <c r="E39" s="10"/>
      <c r="F39" s="75"/>
      <c r="G39" s="49"/>
      <c r="H39" s="30"/>
      <c r="I39" s="30"/>
      <c r="J39" s="11"/>
      <c r="K39" s="11"/>
      <c r="L39" s="11"/>
      <c r="M39" s="11"/>
      <c r="N39" s="11"/>
      <c r="O39" s="21"/>
    </row>
    <row r="40" spans="1:16" x14ac:dyDescent="0.3">
      <c r="A40" s="50"/>
      <c r="B40" s="11"/>
      <c r="C40" s="11"/>
      <c r="D40" s="11"/>
      <c r="E40" s="11"/>
      <c r="F40" s="21"/>
      <c r="G40" s="50"/>
      <c r="H40" s="11"/>
      <c r="I40" s="11"/>
      <c r="J40" s="11"/>
      <c r="K40" s="11"/>
      <c r="L40" s="11"/>
      <c r="M40" s="11"/>
      <c r="N40" s="11"/>
      <c r="O40" s="21"/>
    </row>
    <row r="41" spans="1:16" ht="15" thickBot="1" x14ac:dyDescent="0.35">
      <c r="A41" s="233" t="s">
        <v>132</v>
      </c>
      <c r="B41" s="234"/>
      <c r="C41" s="234"/>
      <c r="D41" s="234"/>
      <c r="E41" s="234"/>
      <c r="F41" s="235"/>
      <c r="G41" s="233" t="s">
        <v>133</v>
      </c>
      <c r="H41" s="234"/>
      <c r="I41" s="234"/>
      <c r="J41" s="234"/>
      <c r="K41" s="234"/>
      <c r="L41" s="234"/>
      <c r="M41" s="234"/>
      <c r="N41" s="234"/>
      <c r="O41" s="235"/>
    </row>
  </sheetData>
  <mergeCells count="40">
    <mergeCell ref="G41:O41"/>
    <mergeCell ref="A41:F41"/>
    <mergeCell ref="A37:F37"/>
    <mergeCell ref="G37:O37"/>
    <mergeCell ref="B27:C27"/>
    <mergeCell ref="B28:C28"/>
    <mergeCell ref="B29:C29"/>
    <mergeCell ref="B30:C30"/>
    <mergeCell ref="B31:C31"/>
    <mergeCell ref="A34:O34"/>
    <mergeCell ref="B32:C32"/>
    <mergeCell ref="B33:C33"/>
    <mergeCell ref="B6:L6"/>
    <mergeCell ref="D7:L7"/>
    <mergeCell ref="K8:M8"/>
    <mergeCell ref="C10:O10"/>
    <mergeCell ref="C11:I11"/>
    <mergeCell ref="L11:O11"/>
    <mergeCell ref="B7:C7"/>
    <mergeCell ref="B1:I5"/>
    <mergeCell ref="J1:L1"/>
    <mergeCell ref="J2:L2"/>
    <mergeCell ref="J3:L3"/>
    <mergeCell ref="J4:L4"/>
    <mergeCell ref="J5:L5"/>
    <mergeCell ref="C12:O12"/>
    <mergeCell ref="B16:C16"/>
    <mergeCell ref="B17:C17"/>
    <mergeCell ref="B18:C18"/>
    <mergeCell ref="F14:O14"/>
    <mergeCell ref="B19:C19"/>
    <mergeCell ref="B20:C20"/>
    <mergeCell ref="B21:C21"/>
    <mergeCell ref="B26:C26"/>
    <mergeCell ref="A14:E14"/>
    <mergeCell ref="B22:C22"/>
    <mergeCell ref="B23:C23"/>
    <mergeCell ref="B15:C15"/>
    <mergeCell ref="B24:C24"/>
    <mergeCell ref="B25:C25"/>
  </mergeCells>
  <conditionalFormatting sqref="B16:B33 D16:O33">
    <cfRule type="cellIs" dxfId="10" priority="2" operator="equal">
      <formula>#N/A</formula>
    </cfRule>
  </conditionalFormatting>
  <conditionalFormatting sqref="B23">
    <cfRule type="containsText" dxfId="9" priority="1" operator="containsText" text="#N/A">
      <formula>NOT(ISERROR(SEARCH("#N/A",B23)))</formula>
    </cfRule>
  </conditionalFormatting>
  <pageMargins left="0.70866141732283472" right="0.70866141732283472" top="0.74803149606299213" bottom="0" header="0.31496062992125984" footer="0"/>
  <pageSetup paperSize="9" scale="81" orientation="landscape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2:S39"/>
  <sheetViews>
    <sheetView showGridLines="0" topLeftCell="B1" zoomScale="89" zoomScaleNormal="89" workbookViewId="0">
      <selection activeCell="L10" sqref="L10:R10"/>
    </sheetView>
  </sheetViews>
  <sheetFormatPr baseColWidth="10" defaultRowHeight="14.4" x14ac:dyDescent="0.3"/>
  <cols>
    <col min="1" max="1" width="4.33203125" customWidth="1"/>
    <col min="2" max="2" width="13.44140625" customWidth="1"/>
    <col min="3" max="3" width="12.33203125" bestFit="1" customWidth="1"/>
    <col min="4" max="4" width="33.44140625" customWidth="1"/>
    <col min="5" max="5" width="25" customWidth="1"/>
    <col min="6" max="6" width="11" customWidth="1"/>
    <col min="7" max="7" width="44.88671875" customWidth="1"/>
    <col min="8" max="8" width="14" customWidth="1"/>
    <col min="9" max="9" width="11.88671875" customWidth="1"/>
    <col min="10" max="10" width="11.44140625" hidden="1" customWidth="1"/>
    <col min="11" max="11" width="7.6640625" customWidth="1"/>
    <col min="12" max="13" width="7.109375" customWidth="1"/>
    <col min="14" max="14" width="7.5546875" customWidth="1"/>
    <col min="15" max="15" width="5.5546875" customWidth="1"/>
    <col min="16" max="16" width="9.44140625" customWidth="1"/>
    <col min="17" max="17" width="11.5546875" customWidth="1"/>
    <col min="18" max="18" width="12.6640625" customWidth="1"/>
    <col min="19" max="19" width="15.6640625" customWidth="1"/>
    <col min="22" max="22" width="15.44140625" customWidth="1"/>
  </cols>
  <sheetData>
    <row r="2" spans="1:19" x14ac:dyDescent="0.3">
      <c r="B2" s="256" t="s">
        <v>11</v>
      </c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63" t="s">
        <v>34</v>
      </c>
      <c r="R2" s="263"/>
    </row>
    <row r="3" spans="1:19" x14ac:dyDescent="0.3"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63" t="s">
        <v>56</v>
      </c>
      <c r="R3" s="263"/>
    </row>
    <row r="4" spans="1:19" ht="15" customHeight="1" x14ac:dyDescent="0.3"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64" t="s">
        <v>78</v>
      </c>
      <c r="R4" s="264"/>
    </row>
    <row r="5" spans="1:19" ht="15" customHeight="1" x14ac:dyDescent="0.3"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65">
        <v>43033</v>
      </c>
      <c r="R5" s="266"/>
    </row>
    <row r="6" spans="1:19" x14ac:dyDescent="0.3"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63" t="s">
        <v>21</v>
      </c>
      <c r="R6" s="263"/>
    </row>
    <row r="7" spans="1:19" ht="15" customHeight="1" x14ac:dyDescent="0.3">
      <c r="B7" s="267" t="s">
        <v>361</v>
      </c>
      <c r="C7" s="268"/>
      <c r="D7" s="271" t="s">
        <v>35</v>
      </c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</row>
    <row r="8" spans="1:19" x14ac:dyDescent="0.3">
      <c r="B8" s="269"/>
      <c r="C8" s="270"/>
      <c r="D8" s="223" t="s">
        <v>18</v>
      </c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</row>
    <row r="9" spans="1:19" ht="15" thickBot="1" x14ac:dyDescent="0.35">
      <c r="B9" s="34"/>
      <c r="C9" s="64"/>
      <c r="D9" s="64"/>
      <c r="E9" s="34"/>
      <c r="F9" s="34"/>
      <c r="G9" s="64"/>
      <c r="H9" s="34"/>
      <c r="I9" s="9"/>
      <c r="J9" s="10"/>
      <c r="K9" s="10"/>
      <c r="L9" s="10"/>
      <c r="M9" s="10"/>
      <c r="N9" s="10"/>
      <c r="O9" s="10"/>
      <c r="P9" s="257">
        <v>215</v>
      </c>
      <c r="Q9" s="257"/>
      <c r="R9" s="10"/>
    </row>
    <row r="10" spans="1:19" ht="30" customHeight="1" x14ac:dyDescent="0.3">
      <c r="B10" s="68" t="s">
        <v>359</v>
      </c>
      <c r="C10" s="69"/>
      <c r="D10" s="247" t="str">
        <f>VLOOKUP(P9,'REGISTRO FACTURAS'!A5:AA5993,27,0)</f>
        <v>ORION</v>
      </c>
      <c r="E10" s="247"/>
      <c r="F10" s="247"/>
      <c r="G10" s="247"/>
      <c r="H10" s="273" t="s">
        <v>356</v>
      </c>
      <c r="I10" s="273"/>
      <c r="J10" s="273"/>
      <c r="K10" s="273"/>
      <c r="L10" s="274" t="str">
        <f>VLOOKUP(P9,'REGISTRO FACTURAS'!A5:U5993,21,0)</f>
        <v>HECTOR LOPEZ</v>
      </c>
      <c r="M10" s="274"/>
      <c r="N10" s="274"/>
      <c r="O10" s="274"/>
      <c r="P10" s="274"/>
      <c r="Q10" s="274"/>
      <c r="R10" s="275"/>
    </row>
    <row r="11" spans="1:19" ht="30" customHeight="1" thickBot="1" x14ac:dyDescent="0.35">
      <c r="B11" s="66" t="s">
        <v>351</v>
      </c>
      <c r="C11" s="67"/>
      <c r="D11" s="246" t="str">
        <f>IFERROR(VLOOKUP(L11,'REGISTRO FACTURAS'!V5:Y5993,4,0),"")</f>
        <v>FURGÓN</v>
      </c>
      <c r="E11" s="246"/>
      <c r="F11" s="67" t="s">
        <v>352</v>
      </c>
      <c r="G11" s="246" t="str">
        <f>IFERROR(VLOOKUP(L11,'REGISTRO FACTURAS'!V5:Z5993,5,0),"")</f>
        <v>NISSAN</v>
      </c>
      <c r="H11" s="246"/>
      <c r="I11" s="246"/>
      <c r="J11" s="67"/>
      <c r="K11" s="79" t="s">
        <v>357</v>
      </c>
      <c r="L11" s="272" t="str">
        <f>VLOOKUP(P9,'REGISTRO FACTURAS'!A5:V5993,22,0)</f>
        <v>PBI-1775</v>
      </c>
      <c r="M11" s="272"/>
      <c r="N11" s="272"/>
      <c r="O11" s="272"/>
      <c r="P11" s="142"/>
      <c r="Q11" s="142"/>
      <c r="R11" s="144"/>
    </row>
    <row r="12" spans="1:19" ht="35.25" customHeight="1" thickBot="1" x14ac:dyDescent="0.35">
      <c r="B12" s="258" t="s">
        <v>656</v>
      </c>
      <c r="C12" s="259"/>
      <c r="D12" s="259"/>
      <c r="E12" s="259"/>
      <c r="F12" s="259"/>
      <c r="G12" s="259"/>
      <c r="H12" s="259"/>
      <c r="I12" s="259"/>
      <c r="J12" s="259"/>
      <c r="K12" s="259"/>
      <c r="L12" s="259"/>
      <c r="M12" s="259"/>
      <c r="N12" s="259"/>
      <c r="O12" s="259"/>
      <c r="P12" s="260" t="s">
        <v>79</v>
      </c>
      <c r="Q12" s="261"/>
      <c r="R12" s="262"/>
    </row>
    <row r="13" spans="1:19" ht="76.2" x14ac:dyDescent="0.3">
      <c r="A13" s="24" t="s">
        <v>36</v>
      </c>
      <c r="B13" s="80" t="s">
        <v>529</v>
      </c>
      <c r="C13" s="81" t="s">
        <v>51</v>
      </c>
      <c r="D13" s="244" t="s">
        <v>26</v>
      </c>
      <c r="E13" s="245"/>
      <c r="F13" s="244" t="s">
        <v>76</v>
      </c>
      <c r="G13" s="245"/>
      <c r="H13" s="39" t="s">
        <v>53</v>
      </c>
      <c r="I13" s="244" t="s">
        <v>77</v>
      </c>
      <c r="J13" s="245"/>
      <c r="K13" s="28" t="s">
        <v>368</v>
      </c>
      <c r="L13" s="28" t="s">
        <v>52</v>
      </c>
      <c r="M13" s="28" t="s">
        <v>369</v>
      </c>
      <c r="N13" s="28" t="s">
        <v>80</v>
      </c>
      <c r="O13" s="82" t="s">
        <v>81</v>
      </c>
      <c r="P13" s="83" t="s">
        <v>82</v>
      </c>
      <c r="Q13" s="84" t="s">
        <v>54</v>
      </c>
      <c r="R13" s="83" t="s">
        <v>83</v>
      </c>
    </row>
    <row r="14" spans="1:19" x14ac:dyDescent="0.3">
      <c r="A14" s="63">
        <v>1</v>
      </c>
      <c r="B14" s="35">
        <f>IFERROR(VLOOKUP(S14,'REGISTRO FACTURAS'!$B$5:$L$5993,11,0),"")</f>
        <v>43300</v>
      </c>
      <c r="C14" s="92">
        <f>IFERROR(IF(B14&lt;&gt;"",VLOOKUP($P$9,'REGISTRO FACTURAS'!$A$5:$S$5993,19,0),""),"")</f>
        <v>0.70833333333333337</v>
      </c>
      <c r="D14" s="242" t="str">
        <f>IFERROR(VLOOKUP(S14,'REGISTRO FACTURAS'!$B$5:$Q$5993,16,0),"")</f>
        <v>GETTAREQ S.A.</v>
      </c>
      <c r="E14" s="243"/>
      <c r="F14" s="242" t="str">
        <f>IFERROR(VLOOKUP(S14,'REGISTRO FACTURAS'!$B$5:$AI$5993,34,0),"")</f>
        <v>BOYACA 638 Y PADRE SOLANO</v>
      </c>
      <c r="G14" s="243"/>
      <c r="H14" s="63" t="str">
        <f>IFERROR(VLOOKUP(S14,'REGISTRO FACTURAS'!$B$5:$R$5993,17,0),"")</f>
        <v>GUAYAQUIL</v>
      </c>
      <c r="I14" s="63">
        <f>IFERROR(VLOOKUP(S14,'REGISTRO FACTURAS'!$B$5:$M$5993,12,0),"")</f>
        <v>2763</v>
      </c>
      <c r="J14" s="63"/>
      <c r="K14" s="63">
        <f>IFERROR(VLOOKUP(S14,'REGISTRO FACTURAS'!$B$5:$AF$5993,31,0),"")</f>
        <v>1</v>
      </c>
      <c r="L14" s="63">
        <f>IFERROR(VLOOKUP(S14,'REGISTRO FACTURAS'!$B$5:$T$5993,19,0),"")</f>
        <v>2</v>
      </c>
      <c r="M14" s="150">
        <f>IF(B14&lt;&gt;"",COUNTIF('REGISTRO FACTURAS'!$B$5:$B$5993,'TRANSPORTE 3.0'!S14),"")</f>
        <v>5</v>
      </c>
      <c r="N14" s="63">
        <f>IFERROR(VLOOKUP(S14,'REGISTRO FACTURAS'!$B$5:$N$5993,13,0),"")</f>
        <v>2766</v>
      </c>
      <c r="O14" s="38" t="str">
        <f>IF(B14&lt;&gt;"","ZONA","")</f>
        <v>ZONA</v>
      </c>
      <c r="P14" s="38"/>
      <c r="Q14" s="31"/>
      <c r="R14" s="38"/>
      <c r="S14" s="46" t="str">
        <f>CONCATENATE($P$9,A14)</f>
        <v>2151</v>
      </c>
    </row>
    <row r="15" spans="1:19" x14ac:dyDescent="0.3">
      <c r="A15" s="63">
        <v>2</v>
      </c>
      <c r="B15" s="35">
        <f>IFERROR(VLOOKUP(S15,'REGISTRO FACTURAS'!$B$5:$L$5993,11,0),"")</f>
        <v>43300</v>
      </c>
      <c r="C15" s="92">
        <f>IFERROR(IF(B15&lt;&gt;"",VLOOKUP($P$9,'REGISTRO FACTURAS'!$A$5:$S$5993,19,0),""),"")</f>
        <v>0.70833333333333337</v>
      </c>
      <c r="D15" s="242" t="str">
        <f>IFERROR(VLOOKUP(S15,'REGISTRO FACTURAS'!$B$5:$Q$5993,16,0),"")</f>
        <v xml:space="preserve">DISTRIBUIDORA FARMACEUTICA ECUATORIANA DIFARE S.A. </v>
      </c>
      <c r="E15" s="243"/>
      <c r="F15" s="242" t="str">
        <f>IFERROR(VLOOKUP(S15,'REGISTRO FACTURAS'!$B$5:$AI$5993,34,0),"")</f>
        <v>URB CIUDAD COLON MZ 275 SOLAR 5 ETAPA III EDIF CORPORATIVO1 PB</v>
      </c>
      <c r="G15" s="243"/>
      <c r="H15" s="65" t="str">
        <f>IFERROR(VLOOKUP(S15,'REGISTRO FACTURAS'!$B$5:$R$5993,17,0),"")</f>
        <v>QUITO</v>
      </c>
      <c r="I15" s="65">
        <f>IFERROR(VLOOKUP(S15,'REGISTRO FACTURAS'!$B$5:$M$5993,12,0),"")</f>
        <v>2764</v>
      </c>
      <c r="J15" s="63"/>
      <c r="K15" s="65">
        <f>IFERROR(VLOOKUP(S15,'REGISTRO FACTURAS'!$B$5:$AF$5993,31,0),"")</f>
        <v>1</v>
      </c>
      <c r="L15" s="150">
        <f>IFERROR(VLOOKUP(S15,'REGISTRO FACTURAS'!$B$5:$T$5993,19,0),"")</f>
        <v>15</v>
      </c>
      <c r="M15" s="150">
        <f>IF(B15&lt;&gt;"",COUNTIF('REGISTRO FACTURAS'!$B$5:$B$5993,'TRANSPORTE 3.0'!S15),"")</f>
        <v>11</v>
      </c>
      <c r="N15" s="150">
        <f>IFERROR(VLOOKUP(S15,'REGISTRO FACTURAS'!$B$5:$N$5993,13,0),"")</f>
        <v>2767</v>
      </c>
      <c r="O15" s="65" t="str">
        <f t="shared" ref="O15:O33" si="0">IF(B15&lt;&gt;"","ZONA","")</f>
        <v>ZONA</v>
      </c>
      <c r="P15" s="38"/>
      <c r="Q15" s="33"/>
      <c r="R15" s="38"/>
      <c r="S15" s="46" t="str">
        <f t="shared" ref="S15:S29" si="1">CONCATENATE($P$9,A15)</f>
        <v>2152</v>
      </c>
    </row>
    <row r="16" spans="1:19" x14ac:dyDescent="0.3">
      <c r="A16" s="37">
        <v>3</v>
      </c>
      <c r="B16" s="35">
        <f>IFERROR(VLOOKUP(S16,'REGISTRO FACTURAS'!$B$5:$L$5993,11,0),"")</f>
        <v>43300</v>
      </c>
      <c r="C16" s="92">
        <f>IFERROR(IF(B16&lt;&gt;"",VLOOKUP($P$9,'REGISTRO FACTURAS'!$A$5:$S$5993,19,0),""),"")</f>
        <v>0.70833333333333337</v>
      </c>
      <c r="D16" s="242" t="str">
        <f>IFERROR(VLOOKUP(S16,'REGISTRO FACTURAS'!$B$5:$Q$5993,16,0),"")</f>
        <v>DISTRIBUIDORA FARMACEUTICA ECUATORIANA DIFARE S.A.</v>
      </c>
      <c r="E16" s="243"/>
      <c r="F16" s="242" t="str">
        <f>IFERROR(VLOOKUP(S16,'REGISTRO FACTURAS'!$B$5:$AI$5993,34,0),"")</f>
        <v>URB CIUDAD COLON MZ 275 SOLAR 5 ETAPA III EDIF CORPORATIVO1 PB</v>
      </c>
      <c r="G16" s="243"/>
      <c r="H16" s="65" t="str">
        <f>IFERROR(VLOOKUP(S16,'REGISTRO FACTURAS'!$B$5:$R$5993,17,0),"")</f>
        <v>GUAYAQUIL</v>
      </c>
      <c r="I16" s="65">
        <f>IFERROR(VLOOKUP(S16,'REGISTRO FACTURAS'!$B$5:$M$5993,12,0),"")</f>
        <v>2765</v>
      </c>
      <c r="J16" s="38"/>
      <c r="K16" s="65">
        <f>IFERROR(VLOOKUP(S16,'REGISTRO FACTURAS'!$B$5:$AF$5993,31,0),"")</f>
        <v>1</v>
      </c>
      <c r="L16" s="150">
        <f>IFERROR(VLOOKUP(S16,'REGISTRO FACTURAS'!$B$5:$T$5993,19,0),"")</f>
        <v>29</v>
      </c>
      <c r="M16" s="150">
        <f>IF(B16&lt;&gt;"",COUNTIF('REGISTRO FACTURAS'!$B$5:$B$5993,'TRANSPORTE 3.0'!S16),"")</f>
        <v>13</v>
      </c>
      <c r="N16" s="150">
        <f>IFERROR(VLOOKUP(S16,'REGISTRO FACTURAS'!$B$5:$N$5993,13,0),"")</f>
        <v>2768</v>
      </c>
      <c r="O16" s="65" t="str">
        <f t="shared" si="0"/>
        <v>ZONA</v>
      </c>
      <c r="P16" s="38"/>
      <c r="Q16" s="31"/>
      <c r="R16" s="38"/>
      <c r="S16" s="46" t="str">
        <f t="shared" si="1"/>
        <v>2153</v>
      </c>
    </row>
    <row r="17" spans="1:19" x14ac:dyDescent="0.3">
      <c r="A17" s="37">
        <v>4</v>
      </c>
      <c r="B17" s="35">
        <f>IFERROR(VLOOKUP(S17,'REGISTRO FACTURAS'!$B$5:$L$5993,11,0),"")</f>
        <v>43300</v>
      </c>
      <c r="C17" s="92">
        <f>IFERROR(IF(B17&lt;&gt;"",VLOOKUP($P$9,'REGISTRO FACTURAS'!$A$5:$S$5993,19,0),""),"")</f>
        <v>0.70833333333333337</v>
      </c>
      <c r="D17" s="242" t="str">
        <f>IFERROR(VLOOKUP(S17,'REGISTRO FACTURAS'!$B$5:$Q$5993,16,0),"")</f>
        <v>OJEDA COLON MIGUEL ANGEL</v>
      </c>
      <c r="E17" s="243"/>
      <c r="F17" s="242" t="str">
        <f>IFERROR(VLOOKUP(S17,'REGISTRO FACTURAS'!$B$5:$AI$5993,34,0),"")</f>
        <v>KENNEDY NORTE CALLE PABLO VELA EGAS MZ702 SOLAR 34</v>
      </c>
      <c r="G17" s="243"/>
      <c r="H17" s="65" t="str">
        <f>IFERROR(VLOOKUP(S17,'REGISTRO FACTURAS'!$B$5:$R$5993,17,0),"")</f>
        <v>GUAYAQUIL</v>
      </c>
      <c r="I17" s="65">
        <f>IFERROR(VLOOKUP(S17,'REGISTRO FACTURAS'!$B$5:$M$5993,12,0),"")</f>
        <v>2766</v>
      </c>
      <c r="J17" s="38"/>
      <c r="K17" s="65">
        <f>IFERROR(VLOOKUP(S17,'REGISTRO FACTURAS'!$B$5:$AF$5993,31,0),"")</f>
        <v>1</v>
      </c>
      <c r="L17" s="150">
        <f>IFERROR(VLOOKUP(S17,'REGISTRO FACTURAS'!$B$5:$T$5993,19,0),"")</f>
        <v>1</v>
      </c>
      <c r="M17" s="150">
        <f>IF(B17&lt;&gt;"",COUNTIF('REGISTRO FACTURAS'!$B$5:$B$5993,'TRANSPORTE 3.0'!S17),"")</f>
        <v>1</v>
      </c>
      <c r="N17" s="150">
        <f>IFERROR(VLOOKUP(S17,'REGISTRO FACTURAS'!$B$5:$N$5993,13,0),"")</f>
        <v>2769</v>
      </c>
      <c r="O17" s="65" t="str">
        <f t="shared" si="0"/>
        <v>ZONA</v>
      </c>
      <c r="P17" s="38"/>
      <c r="Q17" s="31"/>
      <c r="R17" s="38"/>
      <c r="S17" s="46" t="str">
        <f t="shared" si="1"/>
        <v>2154</v>
      </c>
    </row>
    <row r="18" spans="1:19" x14ac:dyDescent="0.3">
      <c r="A18" s="37">
        <v>5</v>
      </c>
      <c r="B18" s="35">
        <f>IFERROR(VLOOKUP(S18,'REGISTRO FACTURAS'!$B$5:$L$5993,11,0),"")</f>
        <v>43300</v>
      </c>
      <c r="C18" s="92">
        <f>IFERROR(IF(B18&lt;&gt;"",VLOOKUP($P$9,'REGISTRO FACTURAS'!$A$5:$S$5993,19,0),""),"")</f>
        <v>0.70833333333333337</v>
      </c>
      <c r="D18" s="242" t="str">
        <f>IFERROR(VLOOKUP(S18,'REGISTRO FACTURAS'!$B$5:$Q$5993,16,0),"")</f>
        <v>ZONA TRADE GUAYAQUIL</v>
      </c>
      <c r="E18" s="243"/>
      <c r="F18" s="242" t="str">
        <f>IFERROR(VLOOKUP(S18,'REGISTRO FACTURAS'!$B$5:$AI$5993,34,0),"")</f>
        <v>CLDA KENNEDY NORTE ED ONIX PISO 2 OF 204</v>
      </c>
      <c r="G18" s="243"/>
      <c r="H18" s="65" t="str">
        <f>IFERROR(VLOOKUP(S18,'REGISTRO FACTURAS'!$B$5:$R$5993,17,0),"")</f>
        <v>GUAYAQUIL</v>
      </c>
      <c r="I18" s="65">
        <f>IFERROR(VLOOKUP(S18,'REGISTRO FACTURAS'!$B$5:$M$5993,12,0),"")</f>
        <v>2767</v>
      </c>
      <c r="J18" s="38"/>
      <c r="K18" s="65">
        <f>IFERROR(VLOOKUP(S18,'REGISTRO FACTURAS'!$B$5:$AF$5993,31,0),"")</f>
        <v>1</v>
      </c>
      <c r="L18" s="150">
        <f>IFERROR(VLOOKUP(S18,'REGISTRO FACTURAS'!$B$5:$T$5993,19,0),"")</f>
        <v>1</v>
      </c>
      <c r="M18" s="150">
        <f>IF(B18&lt;&gt;"",COUNTIF('REGISTRO FACTURAS'!$B$5:$B$5993,'TRANSPORTE 3.0'!S18),"")</f>
        <v>6</v>
      </c>
      <c r="N18" s="150">
        <f>IFERROR(VLOOKUP(S18,'REGISTRO FACTURAS'!$B$5:$N$5993,13,0),"")</f>
        <v>2770</v>
      </c>
      <c r="O18" s="65" t="str">
        <f t="shared" si="0"/>
        <v>ZONA</v>
      </c>
      <c r="P18" s="38"/>
      <c r="Q18" s="31"/>
      <c r="R18" s="38"/>
      <c r="S18" s="46" t="str">
        <f t="shared" si="1"/>
        <v>2155</v>
      </c>
    </row>
    <row r="19" spans="1:19" x14ac:dyDescent="0.3">
      <c r="A19" s="37">
        <v>6</v>
      </c>
      <c r="B19" s="35" t="str">
        <f>IFERROR(VLOOKUP(S19,'REGISTRO FACTURAS'!$B$5:$L$5993,11,0),"")</f>
        <v/>
      </c>
      <c r="C19" s="92" t="str">
        <f>IFERROR(IF(B19&lt;&gt;"",VLOOKUP($P$9,'REGISTRO FACTURAS'!$A$5:$S$5993,19,0),""),"")</f>
        <v/>
      </c>
      <c r="D19" s="242" t="str">
        <f>IFERROR(VLOOKUP(S19,'REGISTRO FACTURAS'!$B$5:$Q$5993,16,0),"")</f>
        <v/>
      </c>
      <c r="E19" s="243"/>
      <c r="F19" s="242" t="str">
        <f>IFERROR(VLOOKUP(S19,'REGISTRO FACTURAS'!$B$5:$AI$5993,34,0),"")</f>
        <v/>
      </c>
      <c r="G19" s="243"/>
      <c r="H19" s="65" t="str">
        <f>IFERROR(VLOOKUP(S19,'REGISTRO FACTURAS'!$B$5:$R$5993,17,0),"")</f>
        <v/>
      </c>
      <c r="I19" s="65" t="str">
        <f>IFERROR(VLOOKUP(S19,'REGISTRO FACTURAS'!$B$5:$M$5993,12,0),"")</f>
        <v/>
      </c>
      <c r="J19" s="40"/>
      <c r="K19" s="65" t="str">
        <f>IFERROR(VLOOKUP(S19,'REGISTRO FACTURAS'!$B$5:$AF$5993,31,0),"")</f>
        <v/>
      </c>
      <c r="L19" s="150" t="str">
        <f>IFERROR(VLOOKUP(S19,'REGISTRO FACTURAS'!$B$5:$T$5993,19,0),"")</f>
        <v/>
      </c>
      <c r="M19" s="150" t="str">
        <f>IF(B19&lt;&gt;"",COUNTIF('REGISTRO FACTURAS'!$B$5:$B$5993,'TRANSPORTE 3.0'!S19),"")</f>
        <v/>
      </c>
      <c r="N19" s="150" t="str">
        <f>IFERROR(VLOOKUP(S19,'REGISTRO FACTURAS'!$B$5:$N$5993,13,0),"")</f>
        <v/>
      </c>
      <c r="O19" s="65" t="str">
        <f t="shared" si="0"/>
        <v/>
      </c>
      <c r="P19" s="38"/>
      <c r="Q19" s="31"/>
      <c r="R19" s="38"/>
      <c r="S19" s="46" t="str">
        <f t="shared" si="1"/>
        <v>2156</v>
      </c>
    </row>
    <row r="20" spans="1:19" x14ac:dyDescent="0.3">
      <c r="A20" s="37">
        <v>7</v>
      </c>
      <c r="B20" s="35" t="str">
        <f>IFERROR(VLOOKUP(S20,'REGISTRO FACTURAS'!$B$5:$L$5993,11,0),"")</f>
        <v/>
      </c>
      <c r="C20" s="92" t="str">
        <f>IFERROR(IF(B20&lt;&gt;"",VLOOKUP($P$9,'REGISTRO FACTURAS'!$A$5:$S$5993,19,0),""),"")</f>
        <v/>
      </c>
      <c r="D20" s="242" t="str">
        <f>IFERROR(VLOOKUP(S20,'REGISTRO FACTURAS'!$B$5:$Q$5993,16,0),"")</f>
        <v/>
      </c>
      <c r="E20" s="243"/>
      <c r="F20" s="242" t="str">
        <f>IFERROR(VLOOKUP(S20,'REGISTRO FACTURAS'!$B$5:$AI$5993,34,0),"")</f>
        <v/>
      </c>
      <c r="G20" s="243"/>
      <c r="H20" s="65" t="str">
        <f>IFERROR(VLOOKUP(S20,'REGISTRO FACTURAS'!$B$5:$R$5993,17,0),"")</f>
        <v/>
      </c>
      <c r="I20" s="65" t="str">
        <f>IFERROR(VLOOKUP(S20,'REGISTRO FACTURAS'!$B$5:$M$5993,12,0),"")</f>
        <v/>
      </c>
      <c r="J20" s="40"/>
      <c r="K20" s="65" t="str">
        <f>IFERROR(VLOOKUP(S20,'REGISTRO FACTURAS'!$B$5:$AF$5993,31,0),"")</f>
        <v/>
      </c>
      <c r="L20" s="150" t="str">
        <f>IFERROR(VLOOKUP(S20,'REGISTRO FACTURAS'!$B$5:$T$5993,19,0),"")</f>
        <v/>
      </c>
      <c r="M20" s="150" t="str">
        <f>IF(B20&lt;&gt;"",COUNTIF('REGISTRO FACTURAS'!$B$5:$B$5993,'TRANSPORTE 3.0'!S20),"")</f>
        <v/>
      </c>
      <c r="N20" s="150" t="str">
        <f>IFERROR(VLOOKUP(S20,'REGISTRO FACTURAS'!$B$5:$N$5993,13,0),"")</f>
        <v/>
      </c>
      <c r="O20" s="65" t="str">
        <f t="shared" si="0"/>
        <v/>
      </c>
      <c r="P20" s="38"/>
      <c r="Q20" s="31"/>
      <c r="R20" s="38"/>
      <c r="S20" s="46" t="str">
        <f t="shared" si="1"/>
        <v>2157</v>
      </c>
    </row>
    <row r="21" spans="1:19" x14ac:dyDescent="0.3">
      <c r="A21" s="37">
        <v>8</v>
      </c>
      <c r="B21" s="35" t="str">
        <f>IFERROR(VLOOKUP(S21,'REGISTRO FACTURAS'!$B$5:$L$5993,11,0),"")</f>
        <v/>
      </c>
      <c r="C21" s="92" t="str">
        <f>IFERROR(IF(B21&lt;&gt;"",VLOOKUP($P$9,'REGISTRO FACTURAS'!$A$5:$S$5993,19,0),""),"")</f>
        <v/>
      </c>
      <c r="D21" s="242" t="str">
        <f>IFERROR(VLOOKUP(S21,'REGISTRO FACTURAS'!$B$5:$Q$5993,16,0),"")</f>
        <v/>
      </c>
      <c r="E21" s="243"/>
      <c r="F21" s="242" t="str">
        <f>IFERROR(VLOOKUP(S21,'REGISTRO FACTURAS'!$B$5:$AI$5993,34,0),"")</f>
        <v/>
      </c>
      <c r="G21" s="243"/>
      <c r="H21" s="65" t="str">
        <f>IFERROR(VLOOKUP(S21,'REGISTRO FACTURAS'!$B$5:$R$5993,17,0),"")</f>
        <v/>
      </c>
      <c r="I21" s="65" t="str">
        <f>IFERROR(VLOOKUP(S21,'REGISTRO FACTURAS'!$B$5:$M$5993,12,0),"")</f>
        <v/>
      </c>
      <c r="J21" s="40"/>
      <c r="K21" s="65" t="str">
        <f>IFERROR(VLOOKUP(S21,'REGISTRO FACTURAS'!$B$5:$AF$5993,31,0),"")</f>
        <v/>
      </c>
      <c r="L21" s="150" t="str">
        <f>IFERROR(VLOOKUP(S21,'REGISTRO FACTURAS'!$B$5:$T$5993,19,0),"")</f>
        <v/>
      </c>
      <c r="M21" s="150" t="str">
        <f>IF(B21&lt;&gt;"",COUNTIF('REGISTRO FACTURAS'!$B$5:$B$5993,'TRANSPORTE 3.0'!S21),"")</f>
        <v/>
      </c>
      <c r="N21" s="150" t="str">
        <f>IFERROR(VLOOKUP(S21,'REGISTRO FACTURAS'!$B$5:$N$5993,13,0),"")</f>
        <v/>
      </c>
      <c r="O21" s="65" t="str">
        <f t="shared" si="0"/>
        <v/>
      </c>
      <c r="P21" s="38"/>
      <c r="Q21" s="31"/>
      <c r="R21" s="38"/>
      <c r="S21" s="46" t="str">
        <f t="shared" si="1"/>
        <v>2158</v>
      </c>
    </row>
    <row r="22" spans="1:19" x14ac:dyDescent="0.3">
      <c r="A22" s="37">
        <v>9</v>
      </c>
      <c r="B22" s="35" t="str">
        <f>IFERROR(VLOOKUP(S22,'REGISTRO FACTURAS'!$B$5:$L$5993,11,0),"")</f>
        <v/>
      </c>
      <c r="C22" s="92" t="str">
        <f>IFERROR(IF(B22&lt;&gt;"",VLOOKUP($P$9,'REGISTRO FACTURAS'!$A$5:$S$5993,19,0),""),"")</f>
        <v/>
      </c>
      <c r="D22" s="242" t="str">
        <f>IFERROR(VLOOKUP(S22,'REGISTRO FACTURAS'!$B$5:$Q$5993,16,0),"")</f>
        <v/>
      </c>
      <c r="E22" s="243"/>
      <c r="F22" s="242" t="str">
        <f>IFERROR(VLOOKUP(S22,'REGISTRO FACTURAS'!$B$5:$AI$5993,34,0),"")</f>
        <v/>
      </c>
      <c r="G22" s="243"/>
      <c r="H22" s="65" t="str">
        <f>IFERROR(VLOOKUP(S22,'REGISTRO FACTURAS'!$B$5:$R$5993,17,0),"")</f>
        <v/>
      </c>
      <c r="I22" s="65" t="str">
        <f>IFERROR(VLOOKUP(S22,'REGISTRO FACTURAS'!$B$5:$M$5993,12,0),"")</f>
        <v/>
      </c>
      <c r="J22" s="40"/>
      <c r="K22" s="65" t="str">
        <f>IFERROR(VLOOKUP(S22,'REGISTRO FACTURAS'!$B$5:$AF$5993,31,0),"")</f>
        <v/>
      </c>
      <c r="L22" s="150" t="str">
        <f>IFERROR(VLOOKUP(S22,'REGISTRO FACTURAS'!$B$5:$T$5993,19,0),"")</f>
        <v/>
      </c>
      <c r="M22" s="150" t="str">
        <f>IF(B22&lt;&gt;"",COUNTIF('REGISTRO FACTURAS'!$B$5:$B$5993,'TRANSPORTE 3.0'!S22),"")</f>
        <v/>
      </c>
      <c r="N22" s="150" t="str">
        <f>IFERROR(VLOOKUP(S22,'REGISTRO FACTURAS'!$B$5:$N$5993,13,0),"")</f>
        <v/>
      </c>
      <c r="O22" s="65" t="str">
        <f t="shared" si="0"/>
        <v/>
      </c>
      <c r="P22" s="38"/>
      <c r="Q22" s="31"/>
      <c r="R22" s="38"/>
      <c r="S22" s="46" t="str">
        <f t="shared" si="1"/>
        <v>2159</v>
      </c>
    </row>
    <row r="23" spans="1:19" x14ac:dyDescent="0.3">
      <c r="A23" s="37">
        <v>10</v>
      </c>
      <c r="B23" s="35" t="str">
        <f>IFERROR(VLOOKUP(S23,'REGISTRO FACTURAS'!$B$5:$L$5993,11,0),"")</f>
        <v/>
      </c>
      <c r="C23" s="92" t="str">
        <f>IFERROR(IF(B23&lt;&gt;"",VLOOKUP($P$9,'REGISTRO FACTURAS'!$A$5:$S$5993,19,0),""),"")</f>
        <v/>
      </c>
      <c r="D23" s="242" t="str">
        <f>IFERROR(VLOOKUP(S23,'REGISTRO FACTURAS'!$B$5:$Q$5993,16,0),"")</f>
        <v/>
      </c>
      <c r="E23" s="243"/>
      <c r="F23" s="242" t="str">
        <f>IFERROR(VLOOKUP(S23,'REGISTRO FACTURAS'!$B$5:$AI$5993,34,0),"")</f>
        <v/>
      </c>
      <c r="G23" s="243"/>
      <c r="H23" s="65" t="str">
        <f>IFERROR(VLOOKUP(S23,'REGISTRO FACTURAS'!$B$5:$R$5993,17,0),"")</f>
        <v/>
      </c>
      <c r="I23" s="65" t="str">
        <f>IFERROR(VLOOKUP(S23,'REGISTRO FACTURAS'!$B$5:$M$5993,12,0),"")</f>
        <v/>
      </c>
      <c r="J23" s="40"/>
      <c r="K23" s="65" t="str">
        <f>IFERROR(VLOOKUP(S23,'REGISTRO FACTURAS'!$B$5:$AF$5993,31,0),"")</f>
        <v/>
      </c>
      <c r="L23" s="150" t="str">
        <f>IFERROR(VLOOKUP(S23,'REGISTRO FACTURAS'!$B$5:$T$5993,19,0),"")</f>
        <v/>
      </c>
      <c r="M23" s="150" t="str">
        <f>IF(B23&lt;&gt;"",COUNTIF('REGISTRO FACTURAS'!$B$5:$B$5993,'TRANSPORTE 3.0'!S23),"")</f>
        <v/>
      </c>
      <c r="N23" s="150" t="str">
        <f>IFERROR(VLOOKUP(S23,'REGISTRO FACTURAS'!$B$5:$N$5993,13,0),"")</f>
        <v/>
      </c>
      <c r="O23" s="65" t="str">
        <f t="shared" si="0"/>
        <v/>
      </c>
      <c r="P23" s="38"/>
      <c r="Q23" s="31"/>
      <c r="R23" s="38"/>
      <c r="S23" s="46" t="str">
        <f t="shared" si="1"/>
        <v>21510</v>
      </c>
    </row>
    <row r="24" spans="1:19" x14ac:dyDescent="0.3">
      <c r="A24" s="37">
        <v>11</v>
      </c>
      <c r="B24" s="35" t="str">
        <f>IFERROR(VLOOKUP(S24,'REGISTRO FACTURAS'!$B$5:$L$5993,11,0),"")</f>
        <v/>
      </c>
      <c r="C24" s="92" t="str">
        <f>IFERROR(IF(B24&lt;&gt;"",VLOOKUP($P$9,'REGISTRO FACTURAS'!$A$5:$S$5993,19,0),""),"")</f>
        <v/>
      </c>
      <c r="D24" s="242" t="str">
        <f>IFERROR(VLOOKUP(S24,'REGISTRO FACTURAS'!$B$5:$Q$5993,16,0),"")</f>
        <v/>
      </c>
      <c r="E24" s="243"/>
      <c r="F24" s="242" t="str">
        <f>IFERROR(VLOOKUP(S24,'REGISTRO FACTURAS'!$B$5:$AI$5993,34,0),"")</f>
        <v/>
      </c>
      <c r="G24" s="243"/>
      <c r="H24" s="65" t="str">
        <f>IFERROR(VLOOKUP(S24,'REGISTRO FACTURAS'!$B$5:$R$5993,17,0),"")</f>
        <v/>
      </c>
      <c r="I24" s="65" t="str">
        <f>IFERROR(VLOOKUP(S24,'REGISTRO FACTURAS'!$B$5:$M$5993,12,0),"")</f>
        <v/>
      </c>
      <c r="J24" s="40"/>
      <c r="K24" s="65" t="str">
        <f>IFERROR(VLOOKUP(S24,'REGISTRO FACTURAS'!$B$5:$AF$5993,31,0),"")</f>
        <v/>
      </c>
      <c r="L24" s="150" t="str">
        <f>IFERROR(VLOOKUP(S24,'REGISTRO FACTURAS'!$B$5:$T$5993,19,0),"")</f>
        <v/>
      </c>
      <c r="M24" s="150" t="str">
        <f>IF(B24&lt;&gt;"",COUNTIF('REGISTRO FACTURAS'!$B$5:$B$5993,'TRANSPORTE 3.0'!S24),"")</f>
        <v/>
      </c>
      <c r="N24" s="150" t="str">
        <f>IFERROR(VLOOKUP(S24,'REGISTRO FACTURAS'!$B$5:$N$5993,13,0),"")</f>
        <v/>
      </c>
      <c r="O24" s="65" t="str">
        <f t="shared" si="0"/>
        <v/>
      </c>
      <c r="P24" s="38"/>
      <c r="Q24" s="33"/>
      <c r="R24" s="38"/>
      <c r="S24" s="46" t="str">
        <f t="shared" si="1"/>
        <v>21511</v>
      </c>
    </row>
    <row r="25" spans="1:19" x14ac:dyDescent="0.3">
      <c r="A25" s="37">
        <v>12</v>
      </c>
      <c r="B25" s="35" t="str">
        <f>IFERROR(VLOOKUP(S25,'REGISTRO FACTURAS'!$B$5:$L$5993,11,0),"")</f>
        <v/>
      </c>
      <c r="C25" s="92" t="str">
        <f>IFERROR(IF(B25&lt;&gt;"",VLOOKUP($P$9,'REGISTRO FACTURAS'!$A$5:$S$5993,19,0),""),"")</f>
        <v/>
      </c>
      <c r="D25" s="242" t="str">
        <f>IFERROR(VLOOKUP(S25,'REGISTRO FACTURAS'!$B$5:$Q$5993,16,0),"")</f>
        <v/>
      </c>
      <c r="E25" s="243"/>
      <c r="F25" s="242" t="str">
        <f>IFERROR(VLOOKUP(S25,'REGISTRO FACTURAS'!$B$5:$AI$5993,34,0),"")</f>
        <v/>
      </c>
      <c r="G25" s="243"/>
      <c r="H25" s="65" t="str">
        <f>IFERROR(VLOOKUP(S25,'REGISTRO FACTURAS'!$B$5:$R$5993,17,0),"")</f>
        <v/>
      </c>
      <c r="I25" s="65" t="str">
        <f>IFERROR(VLOOKUP(S25,'REGISTRO FACTURAS'!$B$5:$M$5993,12,0),"")</f>
        <v/>
      </c>
      <c r="J25" s="40"/>
      <c r="K25" s="65" t="str">
        <f>IFERROR(VLOOKUP(S25,'REGISTRO FACTURAS'!$B$5:$AF$5993,31,0),"")</f>
        <v/>
      </c>
      <c r="L25" s="150" t="str">
        <f>IFERROR(VLOOKUP(S25,'REGISTRO FACTURAS'!$B$5:$T$5993,19,0),"")</f>
        <v/>
      </c>
      <c r="M25" s="150" t="str">
        <f>IF(B25&lt;&gt;"",COUNTIF('REGISTRO FACTURAS'!$B$5:$B$5993,'TRANSPORTE 3.0'!S25),"")</f>
        <v/>
      </c>
      <c r="N25" s="150" t="str">
        <f>IFERROR(VLOOKUP(S25,'REGISTRO FACTURAS'!$B$5:$N$5993,13,0),"")</f>
        <v/>
      </c>
      <c r="O25" s="65" t="str">
        <f t="shared" si="0"/>
        <v/>
      </c>
      <c r="P25" s="38"/>
      <c r="Q25" s="31"/>
      <c r="R25" s="38"/>
      <c r="S25" s="46" t="str">
        <f t="shared" si="1"/>
        <v>21512</v>
      </c>
    </row>
    <row r="26" spans="1:19" x14ac:dyDescent="0.3">
      <c r="A26" s="37">
        <v>13</v>
      </c>
      <c r="B26" s="35" t="str">
        <f>IFERROR(VLOOKUP(S26,'REGISTRO FACTURAS'!$B$5:$L$5993,11,0),"")</f>
        <v/>
      </c>
      <c r="C26" s="92" t="str">
        <f>IFERROR(IF(B26&lt;&gt;"",VLOOKUP($P$9,'REGISTRO FACTURAS'!$A$5:$S$5993,19,0),""),"")</f>
        <v/>
      </c>
      <c r="D26" s="242" t="str">
        <f>IFERROR(VLOOKUP(S26,'REGISTRO FACTURAS'!$B$5:$Q$5993,16,0),"")</f>
        <v/>
      </c>
      <c r="E26" s="243"/>
      <c r="F26" s="242" t="str">
        <f>IFERROR(VLOOKUP(S26,'REGISTRO FACTURAS'!$B$5:$AI$5993,34,0),"")</f>
        <v/>
      </c>
      <c r="G26" s="243"/>
      <c r="H26" s="65" t="str">
        <f>IFERROR(VLOOKUP(S26,'REGISTRO FACTURAS'!$B$5:$R$5993,17,0),"")</f>
        <v/>
      </c>
      <c r="I26" s="65" t="str">
        <f>IFERROR(VLOOKUP(S26,'REGISTRO FACTURAS'!$B$5:$M$5993,12,0),"")</f>
        <v/>
      </c>
      <c r="J26" s="40"/>
      <c r="K26" s="65" t="str">
        <f>IFERROR(VLOOKUP(S26,'REGISTRO FACTURAS'!$B$5:$AF$5993,31,0),"")</f>
        <v/>
      </c>
      <c r="L26" s="150" t="str">
        <f>IFERROR(VLOOKUP(S26,'REGISTRO FACTURAS'!$B$5:$T$5993,19,0),"")</f>
        <v/>
      </c>
      <c r="M26" s="150" t="str">
        <f>IF(B26&lt;&gt;"",COUNTIF('REGISTRO FACTURAS'!$B$5:$B$5993,'TRANSPORTE 3.0'!S26),"")</f>
        <v/>
      </c>
      <c r="N26" s="150" t="str">
        <f>IFERROR(VLOOKUP(S26,'REGISTRO FACTURAS'!$B$5:$N$5993,13,0),"")</f>
        <v/>
      </c>
      <c r="O26" s="65" t="str">
        <f t="shared" si="0"/>
        <v/>
      </c>
      <c r="P26" s="38"/>
      <c r="Q26" s="31"/>
      <c r="R26" s="38"/>
      <c r="S26" s="46" t="str">
        <f t="shared" si="1"/>
        <v>21513</v>
      </c>
    </row>
    <row r="27" spans="1:19" x14ac:dyDescent="0.3">
      <c r="A27" s="37">
        <v>14</v>
      </c>
      <c r="B27" s="35" t="str">
        <f>IFERROR(VLOOKUP(S27,'REGISTRO FACTURAS'!$B$5:$L$5993,11,0),"")</f>
        <v/>
      </c>
      <c r="C27" s="92" t="str">
        <f>IFERROR(IF(B27&lt;&gt;"",VLOOKUP($P$9,'REGISTRO FACTURAS'!$A$5:$S$5993,19,0),""),"")</f>
        <v/>
      </c>
      <c r="D27" s="242" t="str">
        <f>IFERROR(VLOOKUP(S27,'REGISTRO FACTURAS'!$B$5:$Q$5993,16,0),"")</f>
        <v/>
      </c>
      <c r="E27" s="243"/>
      <c r="F27" s="242" t="str">
        <f>IFERROR(VLOOKUP(S27,'REGISTRO FACTURAS'!$B$5:$AI$5993,34,0),"")</f>
        <v/>
      </c>
      <c r="G27" s="243"/>
      <c r="H27" s="65" t="str">
        <f>IFERROR(VLOOKUP(S27,'REGISTRO FACTURAS'!$B$5:$R$5993,17,0),"")</f>
        <v/>
      </c>
      <c r="I27" s="65" t="str">
        <f>IFERROR(VLOOKUP(S27,'REGISTRO FACTURAS'!$B$5:$M$5993,12,0),"")</f>
        <v/>
      </c>
      <c r="J27" s="40"/>
      <c r="K27" s="65" t="str">
        <f>IFERROR(VLOOKUP(S27,'REGISTRO FACTURAS'!$B$5:$AF$5993,31,0),"")</f>
        <v/>
      </c>
      <c r="L27" s="150" t="str">
        <f>IFERROR(VLOOKUP(S27,'REGISTRO FACTURAS'!$B$5:$T$5993,19,0),"")</f>
        <v/>
      </c>
      <c r="M27" s="150" t="str">
        <f>IF(B27&lt;&gt;"",COUNTIF('REGISTRO FACTURAS'!$B$5:$B$5993,'TRANSPORTE 3.0'!S27),"")</f>
        <v/>
      </c>
      <c r="N27" s="150" t="str">
        <f>IFERROR(VLOOKUP(S27,'REGISTRO FACTURAS'!$B$5:$N$5993,13,0),"")</f>
        <v/>
      </c>
      <c r="O27" s="65" t="str">
        <f t="shared" si="0"/>
        <v/>
      </c>
      <c r="P27" s="38"/>
      <c r="Q27" s="31"/>
      <c r="R27" s="38"/>
      <c r="S27" s="46" t="str">
        <f t="shared" si="1"/>
        <v>21514</v>
      </c>
    </row>
    <row r="28" spans="1:19" x14ac:dyDescent="0.3">
      <c r="A28" s="37">
        <v>15</v>
      </c>
      <c r="B28" s="35" t="str">
        <f>IFERROR(VLOOKUP(S28,'REGISTRO FACTURAS'!$B$5:$L$5993,11,0),"")</f>
        <v/>
      </c>
      <c r="C28" s="92" t="str">
        <f>IFERROR(IF(B28&lt;&gt;"",VLOOKUP($P$9,'REGISTRO FACTURAS'!$A$5:$S$5993,19,0),""),"")</f>
        <v/>
      </c>
      <c r="D28" s="242" t="str">
        <f>IFERROR(VLOOKUP(S28,'REGISTRO FACTURAS'!$B$5:$Q$5993,16,0),"")</f>
        <v/>
      </c>
      <c r="E28" s="243"/>
      <c r="F28" s="242" t="str">
        <f>IFERROR(VLOOKUP(S28,'REGISTRO FACTURAS'!$B$5:$AI$5993,34,0),"")</f>
        <v/>
      </c>
      <c r="G28" s="243"/>
      <c r="H28" s="65" t="str">
        <f>IFERROR(VLOOKUP(S28,'REGISTRO FACTURAS'!$B$5:$R$5993,17,0),"")</f>
        <v/>
      </c>
      <c r="I28" s="65" t="str">
        <f>IFERROR(VLOOKUP(S28,'REGISTRO FACTURAS'!$B$5:$M$5993,12,0),"")</f>
        <v/>
      </c>
      <c r="J28" s="51"/>
      <c r="K28" s="65" t="str">
        <f>IFERROR(VLOOKUP(S28,'REGISTRO FACTURAS'!$B$5:$AF$5993,31,0),"")</f>
        <v/>
      </c>
      <c r="L28" s="150" t="str">
        <f>IFERROR(VLOOKUP(S28,'REGISTRO FACTURAS'!$B$5:$T$5993,19,0),"")</f>
        <v/>
      </c>
      <c r="M28" s="150" t="str">
        <f>IF(B28&lt;&gt;"",COUNTIF('REGISTRO FACTURAS'!$B$5:$B$5993,'TRANSPORTE 3.0'!S28),"")</f>
        <v/>
      </c>
      <c r="N28" s="150" t="str">
        <f>IFERROR(VLOOKUP(S28,'REGISTRO FACTURAS'!$B$5:$N$5993,13,0),"")</f>
        <v/>
      </c>
      <c r="O28" s="65" t="str">
        <f t="shared" si="0"/>
        <v/>
      </c>
      <c r="P28" s="38"/>
      <c r="Q28" s="31"/>
      <c r="R28" s="38"/>
      <c r="S28" s="46" t="str">
        <f t="shared" si="1"/>
        <v>21515</v>
      </c>
    </row>
    <row r="29" spans="1:19" x14ac:dyDescent="0.3">
      <c r="A29" s="37">
        <v>16</v>
      </c>
      <c r="B29" s="35" t="str">
        <f>IFERROR(VLOOKUP(S29,'REGISTRO FACTURAS'!$B$5:$L$5993,11,0),"")</f>
        <v/>
      </c>
      <c r="C29" s="92" t="str">
        <f>IFERROR(IF(B29&lt;&gt;"",VLOOKUP($P$9,'REGISTRO FACTURAS'!$A$5:$S$5993,19,0),""),"")</f>
        <v/>
      </c>
      <c r="D29" s="242" t="str">
        <f>IFERROR(VLOOKUP(S29,'REGISTRO FACTURAS'!$B$5:$Q$5993,16,0),"")</f>
        <v/>
      </c>
      <c r="E29" s="243"/>
      <c r="F29" s="242" t="str">
        <f>IFERROR(VLOOKUP(S29,'REGISTRO FACTURAS'!$B$5:$AI$5993,34,0),"")</f>
        <v/>
      </c>
      <c r="G29" s="243"/>
      <c r="H29" s="65" t="str">
        <f>IFERROR(VLOOKUP(S29,'REGISTRO FACTURAS'!$B$5:$R$5993,17,0),"")</f>
        <v/>
      </c>
      <c r="I29" s="65" t="str">
        <f>IFERROR(VLOOKUP(S29,'REGISTRO FACTURAS'!$B$5:$M$5993,12,0),"")</f>
        <v/>
      </c>
      <c r="J29" s="51"/>
      <c r="K29" s="65" t="str">
        <f>IFERROR(VLOOKUP(S29,'REGISTRO FACTURAS'!$B$5:$AF$5993,31,0),"")</f>
        <v/>
      </c>
      <c r="L29" s="150" t="str">
        <f>IFERROR(VLOOKUP(S29,'REGISTRO FACTURAS'!$B$5:$T$5993,19,0),"")</f>
        <v/>
      </c>
      <c r="M29" s="150" t="str">
        <f>IF(B29&lt;&gt;"",COUNTIF('REGISTRO FACTURAS'!$B$5:$B$5993,'TRANSPORTE 3.0'!S29),"")</f>
        <v/>
      </c>
      <c r="N29" s="150" t="str">
        <f>IFERROR(VLOOKUP(S29,'REGISTRO FACTURAS'!$B$5:$N$5993,13,0),"")</f>
        <v/>
      </c>
      <c r="O29" s="65" t="str">
        <f t="shared" si="0"/>
        <v/>
      </c>
      <c r="P29" s="38"/>
      <c r="Q29" s="31"/>
      <c r="R29" s="38"/>
      <c r="S29" s="46" t="str">
        <f t="shared" si="1"/>
        <v>21516</v>
      </c>
    </row>
    <row r="30" spans="1:19" x14ac:dyDescent="0.3">
      <c r="A30" s="54">
        <v>17</v>
      </c>
      <c r="B30" s="35" t="str">
        <f>IFERROR(VLOOKUP(S30,'REGISTRO FACTURAS'!$B$5:$L$5993,11,0),"")</f>
        <v/>
      </c>
      <c r="C30" s="92" t="str">
        <f>IFERROR(IF(B30&lt;&gt;"",VLOOKUP($P$9,'REGISTRO FACTURAS'!$A$5:$S$5993,19,0),""),"")</f>
        <v/>
      </c>
      <c r="D30" s="242" t="str">
        <f>IFERROR(VLOOKUP(S30,'REGISTRO FACTURAS'!$B$5:$Q$5993,16,0),"")</f>
        <v/>
      </c>
      <c r="E30" s="243"/>
      <c r="F30" s="242" t="str">
        <f>IFERROR(VLOOKUP(S30,'REGISTRO FACTURAS'!$B$5:$AI$5993,34,0),"")</f>
        <v/>
      </c>
      <c r="G30" s="243"/>
      <c r="H30" s="65" t="str">
        <f>IFERROR(VLOOKUP(S30,'REGISTRO FACTURAS'!$B$5:$R$5993,17,0),"")</f>
        <v/>
      </c>
      <c r="I30" s="65" t="str">
        <f>IFERROR(VLOOKUP(S30,'REGISTRO FACTURAS'!$B$5:$M$5993,12,0),"")</f>
        <v/>
      </c>
      <c r="J30" s="51"/>
      <c r="K30" s="65" t="str">
        <f>IFERROR(VLOOKUP(S30,'REGISTRO FACTURAS'!$B$5:$AF$5993,31,0),"")</f>
        <v/>
      </c>
      <c r="L30" s="150" t="str">
        <f>IFERROR(VLOOKUP(S30,'REGISTRO FACTURAS'!$B$5:$T$5993,19,0),"")</f>
        <v/>
      </c>
      <c r="M30" s="150" t="str">
        <f>IF(B30&lt;&gt;"",COUNTIF('REGISTRO FACTURAS'!$B$5:$B$5993,'TRANSPORTE 3.0'!S30),"")</f>
        <v/>
      </c>
      <c r="N30" s="150" t="str">
        <f>IFERROR(VLOOKUP(S30,'REGISTRO FACTURAS'!$B$5:$N$5993,13,0),"")</f>
        <v/>
      </c>
      <c r="O30" s="65" t="str">
        <f t="shared" si="0"/>
        <v/>
      </c>
      <c r="P30" s="55"/>
      <c r="Q30" s="31"/>
      <c r="R30" s="55"/>
      <c r="S30" s="46"/>
    </row>
    <row r="31" spans="1:19" x14ac:dyDescent="0.3">
      <c r="A31" s="54">
        <v>18</v>
      </c>
      <c r="B31" s="35" t="str">
        <f>IFERROR(VLOOKUP(S31,'REGISTRO FACTURAS'!$B$5:$L$5993,11,0),"")</f>
        <v/>
      </c>
      <c r="C31" s="92" t="str">
        <f>IFERROR(IF(B31&lt;&gt;"",VLOOKUP($P$9,'REGISTRO FACTURAS'!$A$5:$S$5993,19,0),""),"")</f>
        <v/>
      </c>
      <c r="D31" s="242" t="str">
        <f>IFERROR(VLOOKUP(S31,'REGISTRO FACTURAS'!$B$5:$Q$5993,16,0),"")</f>
        <v/>
      </c>
      <c r="E31" s="243"/>
      <c r="F31" s="242" t="str">
        <f>IFERROR(VLOOKUP(S31,'REGISTRO FACTURAS'!$B$5:$AI$5993,34,0),"")</f>
        <v/>
      </c>
      <c r="G31" s="243"/>
      <c r="H31" s="65" t="str">
        <f>IFERROR(VLOOKUP(S31,'REGISTRO FACTURAS'!$B$5:$R$5993,17,0),"")</f>
        <v/>
      </c>
      <c r="I31" s="65" t="str">
        <f>IFERROR(VLOOKUP(S31,'REGISTRO FACTURAS'!$B$5:$M$5993,12,0),"")</f>
        <v/>
      </c>
      <c r="J31" s="51"/>
      <c r="K31" s="65" t="str">
        <f>IFERROR(VLOOKUP(S31,'REGISTRO FACTURAS'!$B$5:$AF$5993,31,0),"")</f>
        <v/>
      </c>
      <c r="L31" s="150" t="str">
        <f>IFERROR(VLOOKUP(S31,'REGISTRO FACTURAS'!$B$5:$T$5993,19,0),"")</f>
        <v/>
      </c>
      <c r="M31" s="150" t="str">
        <f>IF(B31&lt;&gt;"",COUNTIF('REGISTRO FACTURAS'!$B$5:$B$5993,'TRANSPORTE 3.0'!S31),"")</f>
        <v/>
      </c>
      <c r="N31" s="150" t="str">
        <f>IFERROR(VLOOKUP(S31,'REGISTRO FACTURAS'!$B$5:$N$5993,13,0),"")</f>
        <v/>
      </c>
      <c r="O31" s="65" t="str">
        <f t="shared" si="0"/>
        <v/>
      </c>
      <c r="P31" s="55"/>
      <c r="Q31" s="31"/>
      <c r="R31" s="55"/>
      <c r="S31" s="46"/>
    </row>
    <row r="32" spans="1:19" x14ac:dyDescent="0.3">
      <c r="A32" s="54">
        <v>19</v>
      </c>
      <c r="B32" s="35" t="str">
        <f>IFERROR(VLOOKUP(S32,'REGISTRO FACTURAS'!$B$5:$L$5993,11,0),"")</f>
        <v/>
      </c>
      <c r="C32" s="92" t="str">
        <f>IFERROR(IF(B32&lt;&gt;"",VLOOKUP($P$9,'REGISTRO FACTURAS'!$A$5:$S$5993,19,0),""),"")</f>
        <v/>
      </c>
      <c r="D32" s="242" t="str">
        <f>IFERROR(VLOOKUP(S32,'REGISTRO FACTURAS'!$B$5:$Q$5993,16,0),"")</f>
        <v/>
      </c>
      <c r="E32" s="243"/>
      <c r="F32" s="242" t="str">
        <f>IFERROR(VLOOKUP(S32,'REGISTRO FACTURAS'!$B$5:$AI$5993,34,0),"")</f>
        <v/>
      </c>
      <c r="G32" s="243"/>
      <c r="H32" s="65" t="str">
        <f>IFERROR(VLOOKUP(S32,'REGISTRO FACTURAS'!$B$5:$R$5993,17,0),"")</f>
        <v/>
      </c>
      <c r="I32" s="65" t="str">
        <f>IFERROR(VLOOKUP(S32,'REGISTRO FACTURAS'!$B$5:$M$5993,12,0),"")</f>
        <v/>
      </c>
      <c r="J32" s="51"/>
      <c r="K32" s="65" t="str">
        <f>IFERROR(VLOOKUP(S32,'REGISTRO FACTURAS'!$B$5:$AF$5993,31,0),"")</f>
        <v/>
      </c>
      <c r="L32" s="150" t="str">
        <f>IFERROR(VLOOKUP(S32,'REGISTRO FACTURAS'!$B$5:$T$5993,19,0),"")</f>
        <v/>
      </c>
      <c r="M32" s="150" t="str">
        <f>IF(B32&lt;&gt;"",COUNTIF('REGISTRO FACTURAS'!$B$5:$B$5993,'TRANSPORTE 3.0'!S32),"")</f>
        <v/>
      </c>
      <c r="N32" s="150" t="str">
        <f>IFERROR(VLOOKUP(S32,'REGISTRO FACTURAS'!$B$5:$N$5993,13,0),"")</f>
        <v/>
      </c>
      <c r="O32" s="65" t="str">
        <f t="shared" si="0"/>
        <v/>
      </c>
      <c r="P32" s="55"/>
      <c r="Q32" s="31"/>
      <c r="R32" s="55"/>
      <c r="S32" s="46"/>
    </row>
    <row r="33" spans="1:19" x14ac:dyDescent="0.3">
      <c r="A33" s="54">
        <v>20</v>
      </c>
      <c r="B33" s="35" t="str">
        <f>IFERROR(VLOOKUP(S33,'REGISTRO FACTURAS'!$B$5:$L$5993,11,0),"")</f>
        <v/>
      </c>
      <c r="C33" s="92" t="str">
        <f>IFERROR(IF(B33&lt;&gt;"",VLOOKUP($P$9,'REGISTRO FACTURAS'!$A$5:$S$5993,19,0),""),"")</f>
        <v/>
      </c>
      <c r="D33" s="242" t="str">
        <f>IFERROR(VLOOKUP(S33,'REGISTRO FACTURAS'!$B$5:$Q$5993,16,0),"")</f>
        <v/>
      </c>
      <c r="E33" s="243"/>
      <c r="F33" s="242" t="str">
        <f>IFERROR(VLOOKUP(S33,'REGISTRO FACTURAS'!$B$5:$AI$5993,34,0),"")</f>
        <v/>
      </c>
      <c r="G33" s="243"/>
      <c r="H33" s="65" t="str">
        <f>IFERROR(VLOOKUP(S33,'REGISTRO FACTURAS'!$B$5:$R$5993,17,0),"")</f>
        <v/>
      </c>
      <c r="I33" s="65" t="str">
        <f>IFERROR(VLOOKUP(S33,'REGISTRO FACTURAS'!$B$5:$M$5993,12,0),"")</f>
        <v/>
      </c>
      <c r="J33" s="51"/>
      <c r="K33" s="65" t="str">
        <f>IFERROR(VLOOKUP(S33,'REGISTRO FACTURAS'!$B$5:$AF$5993,31,0),"")</f>
        <v/>
      </c>
      <c r="L33" s="150" t="str">
        <f>IFERROR(VLOOKUP(S33,'REGISTRO FACTURAS'!$B$5:$T$5993,19,0),"")</f>
        <v/>
      </c>
      <c r="M33" s="150" t="str">
        <f>IF(B33&lt;&gt;"",COUNTIF('REGISTRO FACTURAS'!$B$5:$B$5993,'TRANSPORTE 3.0'!S33),"")</f>
        <v/>
      </c>
      <c r="N33" s="150" t="str">
        <f>IFERROR(VLOOKUP(S33,'REGISTRO FACTURAS'!$B$5:$N$5993,13,0),"")</f>
        <v/>
      </c>
      <c r="O33" s="65" t="str">
        <f t="shared" si="0"/>
        <v/>
      </c>
      <c r="P33" s="55"/>
      <c r="Q33" s="31"/>
      <c r="R33" s="55"/>
      <c r="S33" s="46"/>
    </row>
    <row r="34" spans="1:19" ht="15.6" customHeight="1" x14ac:dyDescent="0.35">
      <c r="B34" s="145" t="s">
        <v>577</v>
      </c>
      <c r="C34" s="29"/>
      <c r="D34" s="29"/>
      <c r="E34" s="29"/>
      <c r="F34" s="29"/>
      <c r="G34" s="29"/>
      <c r="H34" s="29"/>
      <c r="I34" s="29"/>
      <c r="J34" s="29"/>
      <c r="K34" s="32" t="s">
        <v>75</v>
      </c>
      <c r="L34" s="36">
        <f>SUM(L14:L29)</f>
        <v>48</v>
      </c>
      <c r="M34" s="29"/>
      <c r="N34" s="29"/>
      <c r="O34" s="29"/>
      <c r="P34" s="29"/>
      <c r="Q34" s="29"/>
      <c r="R34" s="29"/>
    </row>
    <row r="35" spans="1:19" x14ac:dyDescent="0.3">
      <c r="B35" s="251" t="s">
        <v>84</v>
      </c>
      <c r="C35" s="251"/>
      <c r="D35" s="251"/>
      <c r="E35" s="251"/>
      <c r="F35" s="251"/>
      <c r="G35" s="251"/>
      <c r="H35" s="251"/>
      <c r="I35" s="251"/>
      <c r="J35" s="251"/>
      <c r="K35" s="251"/>
      <c r="L35" s="251"/>
      <c r="M35" s="251"/>
      <c r="N35" s="251"/>
      <c r="O35" s="251"/>
      <c r="P35" s="251"/>
    </row>
    <row r="36" spans="1:19" x14ac:dyDescent="0.3">
      <c r="B36" s="251"/>
      <c r="C36" s="251"/>
      <c r="D36" s="251"/>
      <c r="E36" s="251"/>
      <c r="F36" s="251"/>
      <c r="G36" s="251"/>
      <c r="H36" s="251"/>
      <c r="I36" s="251"/>
      <c r="J36" s="251"/>
      <c r="K36" s="251"/>
      <c r="L36" s="251"/>
      <c r="M36" s="251"/>
      <c r="N36" s="251"/>
      <c r="O36" s="251"/>
      <c r="P36" s="251"/>
    </row>
    <row r="37" spans="1:19" ht="15" thickBot="1" x14ac:dyDescent="0.35">
      <c r="B37" s="252"/>
      <c r="C37" s="252"/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2"/>
      <c r="O37" s="252"/>
      <c r="P37" s="252"/>
    </row>
    <row r="38" spans="1:19" ht="15" customHeight="1" x14ac:dyDescent="0.3">
      <c r="B38" s="248" t="s">
        <v>85</v>
      </c>
      <c r="C38" s="249"/>
      <c r="D38" s="249"/>
      <c r="E38" s="249"/>
      <c r="F38" s="249"/>
      <c r="G38" s="249"/>
      <c r="H38" s="249"/>
      <c r="I38" s="249"/>
      <c r="J38" s="249"/>
      <c r="K38" s="249"/>
      <c r="L38" s="249"/>
      <c r="M38" s="249"/>
      <c r="N38" s="249"/>
      <c r="O38" s="249"/>
      <c r="P38" s="250"/>
    </row>
    <row r="39" spans="1:19" ht="39.75" customHeight="1" thickBot="1" x14ac:dyDescent="0.35">
      <c r="B39" s="253" t="s">
        <v>86</v>
      </c>
      <c r="C39" s="254"/>
      <c r="D39" s="254"/>
      <c r="E39" s="254"/>
      <c r="F39" s="254"/>
      <c r="G39" s="254"/>
      <c r="H39" s="254"/>
      <c r="I39" s="254"/>
      <c r="J39" s="254"/>
      <c r="K39" s="254"/>
      <c r="L39" s="254"/>
      <c r="M39" s="254"/>
      <c r="N39" s="254"/>
      <c r="O39" s="254"/>
      <c r="P39" s="255"/>
    </row>
  </sheetData>
  <sortState ref="E306:N309">
    <sortCondition ref="N306:N309"/>
  </sortState>
  <mergeCells count="64">
    <mergeCell ref="Q5:R5"/>
    <mergeCell ref="B7:C8"/>
    <mergeCell ref="D7:R7"/>
    <mergeCell ref="D8:R8"/>
    <mergeCell ref="L11:O11"/>
    <mergeCell ref="H10:K10"/>
    <mergeCell ref="L10:R10"/>
    <mergeCell ref="B39:P39"/>
    <mergeCell ref="B2:P6"/>
    <mergeCell ref="P9:Q9"/>
    <mergeCell ref="B12:O12"/>
    <mergeCell ref="P12:R12"/>
    <mergeCell ref="Q2:R2"/>
    <mergeCell ref="Q3:R3"/>
    <mergeCell ref="Q4:R4"/>
    <mergeCell ref="Q6:R6"/>
    <mergeCell ref="D13:E13"/>
    <mergeCell ref="D14:E14"/>
    <mergeCell ref="D15:E15"/>
    <mergeCell ref="F27:G27"/>
    <mergeCell ref="D27:E27"/>
    <mergeCell ref="D28:E28"/>
    <mergeCell ref="I13:J13"/>
    <mergeCell ref="B38:P38"/>
    <mergeCell ref="B35:P37"/>
    <mergeCell ref="D26:E26"/>
    <mergeCell ref="D31:E31"/>
    <mergeCell ref="D29:E29"/>
    <mergeCell ref="D30:E30"/>
    <mergeCell ref="F33:G33"/>
    <mergeCell ref="F29:G29"/>
    <mergeCell ref="F30:G30"/>
    <mergeCell ref="F31:G31"/>
    <mergeCell ref="F32:G32"/>
    <mergeCell ref="D32:E32"/>
    <mergeCell ref="D33:E33"/>
    <mergeCell ref="F13:G13"/>
    <mergeCell ref="G11:I11"/>
    <mergeCell ref="D11:E11"/>
    <mergeCell ref="D10:G10"/>
    <mergeCell ref="F28:G28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D16:E16"/>
    <mergeCell ref="D17:E17"/>
    <mergeCell ref="F14:G14"/>
    <mergeCell ref="F15:G15"/>
    <mergeCell ref="F16:G16"/>
    <mergeCell ref="F17:G17"/>
    <mergeCell ref="D18:E18"/>
    <mergeCell ref="D24:E24"/>
    <mergeCell ref="D25:E25"/>
    <mergeCell ref="D19:E19"/>
    <mergeCell ref="D20:E20"/>
    <mergeCell ref="D21:E21"/>
    <mergeCell ref="D22:E22"/>
    <mergeCell ref="D23:E23"/>
  </mergeCells>
  <conditionalFormatting sqref="I14:N33">
    <cfRule type="cellIs" dxfId="8" priority="1" operator="equal">
      <formula>0</formula>
    </cfRule>
  </conditionalFormatting>
  <pageMargins left="0.39370078740157483" right="0" top="1.3385826771653544" bottom="0" header="0" footer="0.31496062992125984"/>
  <pageSetup paperSize="9" scale="60" orientation="landscape" horizontalDpi="4294967293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0"/>
  <sheetViews>
    <sheetView topLeftCell="A19" zoomScaleNormal="100" workbookViewId="0">
      <selection activeCell="B12" sqref="B12:M12"/>
    </sheetView>
  </sheetViews>
  <sheetFormatPr baseColWidth="10" defaultRowHeight="14.4" x14ac:dyDescent="0.3"/>
  <cols>
    <col min="1" max="1" width="3.109375" customWidth="1"/>
    <col min="2" max="2" width="8.33203125" customWidth="1"/>
    <col min="3" max="3" width="41.5546875" customWidth="1"/>
    <col min="4" max="4" width="9" bestFit="1" customWidth="1"/>
    <col min="5" max="5" width="10.44140625" customWidth="1"/>
    <col min="6" max="6" width="10.5546875" customWidth="1"/>
    <col min="7" max="7" width="8.21875" customWidth="1"/>
    <col min="8" max="8" width="7.44140625" bestFit="1" customWidth="1"/>
    <col min="9" max="9" width="6.44140625" customWidth="1"/>
    <col min="10" max="10" width="7.21875" customWidth="1"/>
    <col min="11" max="11" width="7.88671875" customWidth="1"/>
    <col min="12" max="12" width="6.6640625" customWidth="1"/>
    <col min="13" max="13" width="5.6640625" customWidth="1"/>
  </cols>
  <sheetData>
    <row r="1" spans="1:13" x14ac:dyDescent="0.3">
      <c r="A1" s="310" t="s">
        <v>387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2"/>
    </row>
    <row r="2" spans="1:13" x14ac:dyDescent="0.3">
      <c r="A2" s="85"/>
      <c r="B2" s="41"/>
      <c r="C2" s="86"/>
      <c r="D2" s="10"/>
      <c r="E2" s="10"/>
      <c r="F2" s="10"/>
      <c r="G2" s="10"/>
      <c r="H2" s="10"/>
      <c r="I2" s="10"/>
      <c r="J2" s="10"/>
      <c r="K2" s="10"/>
      <c r="L2" s="10"/>
      <c r="M2" s="95"/>
    </row>
    <row r="3" spans="1:13" x14ac:dyDescent="0.3">
      <c r="A3" s="85"/>
      <c r="B3" s="41"/>
      <c r="C3" s="86" t="s">
        <v>388</v>
      </c>
      <c r="D3" s="9"/>
      <c r="E3" s="9"/>
      <c r="F3" s="308" t="s">
        <v>389</v>
      </c>
      <c r="G3" s="308"/>
      <c r="H3" s="308"/>
      <c r="I3" s="308"/>
      <c r="J3" s="308"/>
      <c r="K3" s="308"/>
      <c r="L3" s="308"/>
      <c r="M3" s="309"/>
    </row>
    <row r="4" spans="1:13" x14ac:dyDescent="0.3">
      <c r="A4" s="85"/>
      <c r="B4" s="41"/>
      <c r="C4" s="10"/>
      <c r="D4" s="9"/>
      <c r="E4" s="9"/>
      <c r="F4" s="302" t="str">
        <f>"Nombre: "&amp;VLOOKUP(B11,'REGISTRO FACTURAS'!N5:Q5993,4,0)</f>
        <v>Nombre: FARMAENLACE CIA. LTDA.</v>
      </c>
      <c r="G4" s="302"/>
      <c r="H4" s="302"/>
      <c r="I4" s="302"/>
      <c r="J4" s="302"/>
      <c r="K4" s="302"/>
      <c r="L4" s="302"/>
      <c r="M4" s="303"/>
    </row>
    <row r="5" spans="1:13" ht="14.4" customHeight="1" x14ac:dyDescent="0.3">
      <c r="A5" s="85"/>
      <c r="B5" s="41"/>
      <c r="C5" s="10"/>
      <c r="D5" s="9"/>
      <c r="E5" s="9"/>
      <c r="F5" s="304" t="str">
        <f>"Dirección: "&amp;VLOOKUP(B11,'REGISTRO FACTURAS'!N5:AI5993,22,0)</f>
        <v>Dirección: AV  CAPITAN RAMOS E2 210 Y CASTELLI LA LUZ</v>
      </c>
      <c r="G5" s="304"/>
      <c r="H5" s="304"/>
      <c r="I5" s="304"/>
      <c r="J5" s="304"/>
      <c r="K5" s="304"/>
      <c r="L5" s="304"/>
      <c r="M5" s="305"/>
    </row>
    <row r="6" spans="1:13" x14ac:dyDescent="0.3">
      <c r="A6" s="85"/>
      <c r="B6" s="87" t="s">
        <v>551</v>
      </c>
      <c r="D6" s="9"/>
      <c r="E6" s="9"/>
      <c r="F6" s="306"/>
      <c r="G6" s="306"/>
      <c r="H6" s="306"/>
      <c r="I6" s="306"/>
      <c r="J6" s="306"/>
      <c r="K6" s="306"/>
      <c r="L6" s="306"/>
      <c r="M6" s="307"/>
    </row>
    <row r="7" spans="1:13" x14ac:dyDescent="0.3">
      <c r="A7" s="85"/>
      <c r="B7" s="87" t="s">
        <v>390</v>
      </c>
      <c r="D7" s="9"/>
      <c r="E7" s="9"/>
      <c r="F7" s="9"/>
      <c r="G7" s="9"/>
      <c r="H7" s="9"/>
      <c r="I7" s="9"/>
      <c r="J7" s="9"/>
      <c r="K7" s="9"/>
      <c r="L7" s="9"/>
      <c r="M7" s="88"/>
    </row>
    <row r="8" spans="1:13" x14ac:dyDescent="0.3">
      <c r="A8" s="85"/>
      <c r="B8" s="41"/>
      <c r="C8" s="87"/>
      <c r="D8" s="9"/>
      <c r="E8" s="9"/>
      <c r="F8" s="9"/>
      <c r="G8" s="9"/>
      <c r="H8" s="9"/>
      <c r="I8" s="9"/>
      <c r="J8" s="9"/>
      <c r="K8" s="9"/>
      <c r="L8" s="9"/>
      <c r="M8" s="88"/>
    </row>
    <row r="9" spans="1:13" x14ac:dyDescent="0.3">
      <c r="A9" s="85"/>
      <c r="B9" s="292">
        <f>VLOOKUP(B11,'REGISTRO FACTURAS'!N5:O5993,2,0)</f>
        <v>43297</v>
      </c>
      <c r="C9" s="292"/>
      <c r="D9" s="292"/>
      <c r="E9" s="292"/>
      <c r="F9" s="292"/>
      <c r="G9" s="292"/>
      <c r="H9" s="292"/>
      <c r="I9" s="292"/>
      <c r="J9" s="292"/>
      <c r="K9" s="292"/>
      <c r="L9" s="292"/>
      <c r="M9" s="293"/>
    </row>
    <row r="10" spans="1:13" x14ac:dyDescent="0.3">
      <c r="A10" s="85"/>
      <c r="B10" s="294" t="s">
        <v>391</v>
      </c>
      <c r="C10" s="294"/>
      <c r="D10" s="294"/>
      <c r="E10" s="294"/>
      <c r="F10" s="294"/>
      <c r="G10" s="294"/>
      <c r="H10" s="294"/>
      <c r="I10" s="294"/>
      <c r="J10" s="294"/>
      <c r="K10" s="294"/>
      <c r="L10" s="294"/>
      <c r="M10" s="295"/>
    </row>
    <row r="11" spans="1:13" x14ac:dyDescent="0.3">
      <c r="A11" s="85"/>
      <c r="B11" s="296">
        <v>2760</v>
      </c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7"/>
    </row>
    <row r="12" spans="1:13" x14ac:dyDescent="0.3">
      <c r="A12" s="85"/>
      <c r="B12" s="298" t="str">
        <f>"NOTA DE PEDIDO: "&amp;VLOOKUP(N18,'REGISTRO FACTURAS'!C5:D5993,2,0)</f>
        <v>NOTA DE PEDIDO: 135060</v>
      </c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9"/>
    </row>
    <row r="13" spans="1:13" x14ac:dyDescent="0.3">
      <c r="A13" s="85"/>
      <c r="B13" s="300">
        <f>H57</f>
        <v>84</v>
      </c>
      <c r="C13" s="300"/>
      <c r="D13" s="300"/>
      <c r="E13" s="300"/>
      <c r="F13" s="300"/>
      <c r="G13" s="300"/>
      <c r="H13" s="300"/>
      <c r="I13" s="300"/>
      <c r="J13" s="300"/>
      <c r="K13" s="300"/>
      <c r="L13" s="300"/>
      <c r="M13" s="301"/>
    </row>
    <row r="14" spans="1:13" x14ac:dyDescent="0.3">
      <c r="A14" s="85"/>
      <c r="B14" s="41"/>
      <c r="C14" s="276">
        <f>IF((C13/70)&lt;1,1,C13/70)</f>
        <v>1</v>
      </c>
      <c r="D14" s="276"/>
      <c r="E14" s="276"/>
      <c r="F14" s="276"/>
      <c r="G14" s="276"/>
      <c r="H14" s="276"/>
      <c r="I14" s="276"/>
      <c r="J14" s="276"/>
      <c r="K14" s="276"/>
      <c r="L14" s="276"/>
      <c r="M14" s="277"/>
    </row>
    <row r="15" spans="1:13" ht="15" thickBot="1" x14ac:dyDescent="0.35">
      <c r="A15" s="5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21"/>
    </row>
    <row r="16" spans="1:13" ht="15" thickBot="1" x14ac:dyDescent="0.35">
      <c r="A16" s="213"/>
      <c r="B16" s="214"/>
      <c r="C16" s="214"/>
      <c r="D16" s="214"/>
      <c r="E16" s="214"/>
      <c r="F16" s="215"/>
      <c r="G16" s="213"/>
      <c r="H16" s="214"/>
      <c r="I16" s="214"/>
      <c r="J16" s="214"/>
      <c r="K16" s="214"/>
      <c r="L16" s="214"/>
      <c r="M16" s="215"/>
    </row>
    <row r="17" spans="1:15" ht="48" x14ac:dyDescent="0.3">
      <c r="A17" s="155" t="s">
        <v>116</v>
      </c>
      <c r="B17" s="149" t="s">
        <v>137</v>
      </c>
      <c r="C17" s="156" t="s">
        <v>117</v>
      </c>
      <c r="D17" s="156" t="s">
        <v>118</v>
      </c>
      <c r="E17" s="156" t="s">
        <v>392</v>
      </c>
      <c r="F17" s="156" t="s">
        <v>119</v>
      </c>
      <c r="G17" s="156" t="s">
        <v>120</v>
      </c>
      <c r="H17" s="156" t="s">
        <v>121</v>
      </c>
      <c r="I17" s="156" t="s">
        <v>122</v>
      </c>
      <c r="J17" s="156" t="s">
        <v>123</v>
      </c>
      <c r="K17" s="157" t="s">
        <v>124</v>
      </c>
      <c r="L17" s="157" t="s">
        <v>125</v>
      </c>
      <c r="M17" s="158" t="s">
        <v>126</v>
      </c>
    </row>
    <row r="18" spans="1:15" x14ac:dyDescent="0.3">
      <c r="A18" s="187">
        <v>1</v>
      </c>
      <c r="B18" s="188" t="str">
        <f>IFERROR(VLOOKUP(N18,'REGISTRO FACTURAS'!$C$5:$E$5993,3,0),"")</f>
        <v>0101005</v>
      </c>
      <c r="C18" s="189" t="str">
        <f>IFERROR(VLOOKUP(N18,'REGISTRO FACTURAS'!$C$5:$F$5993,4,0),"")</f>
        <v>ACTIVOX MENTA-EUCALIPTO X 16 PASTILLAS</v>
      </c>
      <c r="D18" s="190" t="str">
        <f>IFERROR(VLOOKUP(N18,'REGISTRO FACTURAS'!$C$5:$G$5993,5,0),"")</f>
        <v>G04452C</v>
      </c>
      <c r="E18" s="191">
        <f>IFERROR(VLOOKUP(CONCATENATE(D18,B18),LOTES!$A$6:$E$1005,5,0),"")</f>
        <v>43008</v>
      </c>
      <c r="F18" s="191">
        <f>IFERROR(VLOOKUP(CONCATENATE(D18,B18),LOTES!$A$6:$F$1009,6,0),"")</f>
        <v>43738</v>
      </c>
      <c r="G18" s="192">
        <f>IFERROR(IF(L18&lt;O18,L18,O18),"")</f>
        <v>120</v>
      </c>
      <c r="H18" s="186">
        <f>IF(D18&lt;&gt;"",ROUNDDOWN(IF(L18&gt;G18,L18/G18,1),0),"")</f>
        <v>20</v>
      </c>
      <c r="I18" s="192"/>
      <c r="J18" s="192"/>
      <c r="K18" s="193" t="str">
        <f>IF(D18&lt;&gt;"",IF((L18-G18*H18)=0,"-",(L18-G18*H18)),"")</f>
        <v>-</v>
      </c>
      <c r="L18" s="192">
        <f>IFERROR(SUMIF('REGISTRO FACTURAS'!$C$5:$C$5993,'PACKING LIST'!N18,'REGISTRO FACTURAS'!$AD$5:$AD$5993),"")</f>
        <v>2400</v>
      </c>
      <c r="M18" s="194"/>
      <c r="N18" s="46" t="str">
        <f t="shared" ref="N18:N56" si="0">CONCATENATE($B$11,A18)</f>
        <v>27601</v>
      </c>
      <c r="O18" s="46">
        <f>IFERROR(VLOOKUP(B18,LOTES!$C$6:$G$1005,5,0),"")</f>
        <v>120</v>
      </c>
    </row>
    <row r="19" spans="1:15" x14ac:dyDescent="0.3">
      <c r="A19" s="187">
        <v>2</v>
      </c>
      <c r="B19" s="188" t="str">
        <f>IFERROR(VLOOKUP(N19,'REGISTRO FACTURAS'!$C$5:$E$5993,3,0),"")</f>
        <v>0101006</v>
      </c>
      <c r="C19" s="189" t="str">
        <f>IFERROR(VLOOKUP(N19,'REGISTRO FACTURAS'!$C$5:$F$5993,4,0),"")</f>
        <v>ACTIVOX MIEL-LIMON X 16 PASTILLAS</v>
      </c>
      <c r="D19" s="190" t="str">
        <f>IFERROR(VLOOKUP(N19,'REGISTRO FACTURAS'!$C$5:$G$5993,5,0),"")</f>
        <v>G04384A</v>
      </c>
      <c r="E19" s="191">
        <f>IFERROR(VLOOKUP(CONCATENATE(D19,B19),LOTES!$A$6:$E$1005,5,0),"")</f>
        <v>43008</v>
      </c>
      <c r="F19" s="191">
        <f>IFERROR(VLOOKUP(CONCATENATE(D19,B19),LOTES!$A$6:$F$1009,6,0),"")</f>
        <v>43738</v>
      </c>
      <c r="G19" s="192">
        <f t="shared" ref="G19:G56" si="1">IFERROR(IF(L19&lt;O19,L19,O19),"")</f>
        <v>120</v>
      </c>
      <c r="H19" s="186">
        <f t="shared" ref="H19:H56" si="2">IF(D19&lt;&gt;"",ROUNDDOWN(IF(L19&gt;G19,L19/G19,1),0),"")</f>
        <v>4</v>
      </c>
      <c r="I19" s="192"/>
      <c r="J19" s="192"/>
      <c r="K19" s="193" t="str">
        <f t="shared" ref="K19:K56" si="3">IF(D19&lt;&gt;"",IF((L19-G19*H19)=0,"-",(L19-G19*H19)),"")</f>
        <v>-</v>
      </c>
      <c r="L19" s="192">
        <f>IFERROR(SUMIF('REGISTRO FACTURAS'!$C$5:$C$5993,'PACKING LIST'!N19,'REGISTRO FACTURAS'!$AD$5:$AD$5993),"")</f>
        <v>480</v>
      </c>
      <c r="M19" s="194"/>
      <c r="N19" s="46" t="str">
        <f t="shared" si="0"/>
        <v>27602</v>
      </c>
      <c r="O19" s="46">
        <f>IFERROR(VLOOKUP(B19,LOTES!$C$6:$G$1005,5,0),"")</f>
        <v>120</v>
      </c>
    </row>
    <row r="20" spans="1:15" x14ac:dyDescent="0.3">
      <c r="A20" s="187">
        <v>3</v>
      </c>
      <c r="B20" s="188" t="str">
        <f>IFERROR(VLOOKUP(N20,'REGISTRO FACTURAS'!$C$5:$E$5993,3,0),"")</f>
        <v>0101013</v>
      </c>
      <c r="C20" s="189" t="str">
        <f>IFERROR(VLOOKUP(N20,'REGISTRO FACTURAS'!$C$5:$F$5993,4,0),"")</f>
        <v>ARKOVOX PROPOLIS JARABE X 150 ML.</v>
      </c>
      <c r="D20" s="190" t="str">
        <f>IFERROR(VLOOKUP(N20,'REGISTRO FACTURAS'!$C$5:$G$5993,5,0),"")</f>
        <v>G03908A</v>
      </c>
      <c r="E20" s="191">
        <f>IFERROR(VLOOKUP(CONCATENATE(D20,B20),LOTES!$A$6:$E$1005,5,0),"")</f>
        <v>42977</v>
      </c>
      <c r="F20" s="191">
        <f>IFERROR(VLOOKUP(CONCATENATE(D20,B20),LOTES!$A$6:$F$1009,6,0),"")</f>
        <v>43707</v>
      </c>
      <c r="G20" s="192">
        <f t="shared" si="1"/>
        <v>12</v>
      </c>
      <c r="H20" s="186">
        <f t="shared" si="2"/>
        <v>50</v>
      </c>
      <c r="I20" s="192"/>
      <c r="J20" s="192"/>
      <c r="K20" s="193" t="str">
        <f t="shared" si="3"/>
        <v>-</v>
      </c>
      <c r="L20" s="192">
        <f>IFERROR(SUMIF('REGISTRO FACTURAS'!$C$5:$C$5993,'PACKING LIST'!N20,'REGISTRO FACTURAS'!$AD$5:$AD$5993),"")</f>
        <v>600</v>
      </c>
      <c r="M20" s="194"/>
      <c r="N20" s="46" t="str">
        <f t="shared" si="0"/>
        <v>27603</v>
      </c>
      <c r="O20" s="46">
        <f>IFERROR(VLOOKUP(B20,LOTES!$C$6:$G$1005,5,0),"")</f>
        <v>12</v>
      </c>
    </row>
    <row r="21" spans="1:15" x14ac:dyDescent="0.3">
      <c r="A21" s="187">
        <v>4</v>
      </c>
      <c r="B21" s="188" t="str">
        <f>IFERROR(VLOOKUP(N21,'REGISTRO FACTURAS'!$C$5:$E$5993,3,0),"")</f>
        <v>0101016</v>
      </c>
      <c r="C21" s="189" t="str">
        <f>IFERROR(VLOOKUP(N21,'REGISTRO FACTURAS'!$C$5:$F$5993,4,0),"")</f>
        <v>CHONDRO AID FORTE X 60 CAPS.</v>
      </c>
      <c r="D21" s="190" t="str">
        <f>IFERROR(VLOOKUP(N21,'REGISTRO FACTURAS'!$C$5:$G$5993,5,0),"")</f>
        <v>H01126A</v>
      </c>
      <c r="E21" s="191">
        <f>IFERROR(VLOOKUP(CONCATENATE(D21,B21),LOTES!$A$6:$E$1005,5,0),"")</f>
        <v>43159</v>
      </c>
      <c r="F21" s="191">
        <f>IFERROR(VLOOKUP(CONCATENATE(D21,B21),LOTES!$A$6:$F$1009,6,0),"")</f>
        <v>44255</v>
      </c>
      <c r="G21" s="192">
        <f t="shared" si="1"/>
        <v>40</v>
      </c>
      <c r="H21" s="186">
        <f t="shared" si="2"/>
        <v>1</v>
      </c>
      <c r="I21" s="192"/>
      <c r="J21" s="192"/>
      <c r="K21" s="193" t="str">
        <f t="shared" si="3"/>
        <v>-</v>
      </c>
      <c r="L21" s="192">
        <f>IFERROR(SUMIF('REGISTRO FACTURAS'!$C$5:$C$5993,'PACKING LIST'!N21,'REGISTRO FACTURAS'!$AD$5:$AD$5993),"")</f>
        <v>40</v>
      </c>
      <c r="M21" s="194"/>
      <c r="N21" s="46" t="str">
        <f t="shared" si="0"/>
        <v>27604</v>
      </c>
      <c r="O21" s="46">
        <f>IFERROR(VLOOKUP(B21,LOTES!$C$6:$G$1005,5,0),"")</f>
        <v>40</v>
      </c>
    </row>
    <row r="22" spans="1:15" x14ac:dyDescent="0.3">
      <c r="A22" s="187">
        <v>5</v>
      </c>
      <c r="B22" s="188" t="str">
        <f>IFERROR(VLOOKUP(N22,'REGISTRO FACTURAS'!$C$5:$E$5993,3,0),"")</f>
        <v>0101017</v>
      </c>
      <c r="C22" s="189" t="str">
        <f>IFERROR(VLOOKUP(N22,'REGISTRO FACTURAS'!$C$5:$F$5993,4,0),"")</f>
        <v>CYS-CONTROL SACHETS X 14</v>
      </c>
      <c r="D22" s="190" t="str">
        <f>IFERROR(VLOOKUP(N22,'REGISTRO FACTURAS'!$C$5:$G$5993,5,0),"")</f>
        <v>H01050A</v>
      </c>
      <c r="E22" s="191">
        <f>IFERROR(VLOOKUP(CONCATENATE(D22,B22),LOTES!$A$6:$E$1005,5,0),"")</f>
        <v>43159</v>
      </c>
      <c r="F22" s="191">
        <f>IFERROR(VLOOKUP(CONCATENATE(D22,B22),LOTES!$A$6:$F$1009,6,0),"")</f>
        <v>44255</v>
      </c>
      <c r="G22" s="192">
        <f t="shared" si="1"/>
        <v>40</v>
      </c>
      <c r="H22" s="186">
        <f t="shared" si="2"/>
        <v>1</v>
      </c>
      <c r="I22" s="192"/>
      <c r="J22" s="192"/>
      <c r="K22" s="193" t="str">
        <f t="shared" si="3"/>
        <v>-</v>
      </c>
      <c r="L22" s="192">
        <f>IFERROR(SUMIF('REGISTRO FACTURAS'!$C$5:$C$5993,'PACKING LIST'!N22,'REGISTRO FACTURAS'!$AD$5:$AD$5993),"")</f>
        <v>40</v>
      </c>
      <c r="M22" s="194"/>
      <c r="N22" s="46" t="str">
        <f t="shared" si="0"/>
        <v>27605</v>
      </c>
      <c r="O22" s="46">
        <f>IFERROR(VLOOKUP(B22,LOTES!$C$6:$G$1005,5,0),"")</f>
        <v>40</v>
      </c>
    </row>
    <row r="23" spans="1:15" x14ac:dyDescent="0.3">
      <c r="A23" s="187">
        <v>6</v>
      </c>
      <c r="B23" s="188" t="str">
        <f>IFERROR(VLOOKUP(N23,'REGISTRO FACTURAS'!$C$5:$E$5993,3,0),"")</f>
        <v>0101018</v>
      </c>
      <c r="C23" s="189" t="str">
        <f>IFERROR(VLOOKUP(N23,'REGISTRO FACTURAS'!$C$5:$F$5993,4,0),"")</f>
        <v>ECHINALIS X 30 CAPSULAS</v>
      </c>
      <c r="D23" s="190" t="str">
        <f>IFERROR(VLOOKUP(N23,'REGISTRO FACTURAS'!$C$5:$G$5993,5,0),"")</f>
        <v>G01643A</v>
      </c>
      <c r="E23" s="191">
        <f>IFERROR(VLOOKUP(CONCATENATE(D23,B23),LOTES!$A$6:$E$1005,5,0),"")</f>
        <v>42824</v>
      </c>
      <c r="F23" s="191">
        <f>IFERROR(VLOOKUP(CONCATENATE(D23,B23),LOTES!$A$6:$F$1009,6,0),"")</f>
        <v>43910</v>
      </c>
      <c r="G23" s="192">
        <f t="shared" si="1"/>
        <v>20</v>
      </c>
      <c r="H23" s="186">
        <f t="shared" si="2"/>
        <v>1</v>
      </c>
      <c r="I23" s="192"/>
      <c r="J23" s="192"/>
      <c r="K23" s="193" t="str">
        <f t="shared" si="3"/>
        <v>-</v>
      </c>
      <c r="L23" s="192">
        <f>IFERROR(SUMIF('REGISTRO FACTURAS'!$C$5:$C$5993,'PACKING LIST'!N23,'REGISTRO FACTURAS'!$AD$5:$AD$5993),"")</f>
        <v>20</v>
      </c>
      <c r="M23" s="194"/>
      <c r="N23" s="46" t="str">
        <f t="shared" si="0"/>
        <v>27606</v>
      </c>
      <c r="O23" s="46">
        <f>IFERROR(VLOOKUP(B23,LOTES!$C$6:$G$1005,5,0),"")</f>
        <v>120</v>
      </c>
    </row>
    <row r="24" spans="1:15" x14ac:dyDescent="0.3">
      <c r="A24" s="187">
        <v>7</v>
      </c>
      <c r="B24" s="188" t="str">
        <f>IFERROR(VLOOKUP(N24,'REGISTRO FACTURAS'!$C$5:$E$5993,3,0),"")</f>
        <v>0101022</v>
      </c>
      <c r="C24" s="189" t="str">
        <f>IFERROR(VLOOKUP(N24,'REGISTRO FACTURAS'!$C$5:$F$5993,4,0),"")</f>
        <v>PERLAS DE PIEL advance X 200 CAPS.</v>
      </c>
      <c r="D24" s="190" t="str">
        <f>IFERROR(VLOOKUP(N24,'REGISTRO FACTURAS'!$C$5:$G$5993,5,0),"")</f>
        <v>G05363A</v>
      </c>
      <c r="E24" s="191">
        <f>IFERROR(VLOOKUP(CONCATENATE(D24,B24),LOTES!$A$6:$E$1005,5,0),"")</f>
        <v>43069</v>
      </c>
      <c r="F24" s="191">
        <f>IFERROR(VLOOKUP(CONCATENATE(D24,B24),LOTES!$A$6:$F$1009,6,0),"")</f>
        <v>44165</v>
      </c>
      <c r="G24" s="192">
        <f t="shared" si="1"/>
        <v>5</v>
      </c>
      <c r="H24" s="186">
        <f t="shared" si="2"/>
        <v>1</v>
      </c>
      <c r="I24" s="192"/>
      <c r="J24" s="192"/>
      <c r="K24" s="193" t="str">
        <f t="shared" si="3"/>
        <v>-</v>
      </c>
      <c r="L24" s="192">
        <f>IFERROR(SUMIF('REGISTRO FACTURAS'!$C$5:$C$5993,'PACKING LIST'!N24,'REGISTRO FACTURAS'!$AD$5:$AD$5993),"")</f>
        <v>5</v>
      </c>
      <c r="M24" s="194"/>
      <c r="N24" s="46" t="str">
        <f t="shared" si="0"/>
        <v>27607</v>
      </c>
      <c r="O24" s="46">
        <f>IFERROR(VLOOKUP(B24,LOTES!$C$6:$G$1005,5,0),"")</f>
        <v>40</v>
      </c>
    </row>
    <row r="25" spans="1:15" x14ac:dyDescent="0.3">
      <c r="A25" s="187">
        <v>8</v>
      </c>
      <c r="B25" s="188" t="str">
        <f>IFERROR(VLOOKUP(N25,'REGISTRO FACTURAS'!$C$5:$E$5993,3,0),"")</f>
        <v>0101023</v>
      </c>
      <c r="C25" s="189" t="str">
        <f>IFERROR(VLOOKUP(N25,'REGISTRO FACTURAS'!$C$5:$F$5993,4,0),"")</f>
        <v>PHYTO SOYA CAPS. X 60</v>
      </c>
      <c r="D25" s="190" t="str">
        <f>IFERROR(VLOOKUP(N25,'REGISTRO FACTURAS'!$C$5:$G$5993,5,0),"")</f>
        <v>G03930A</v>
      </c>
      <c r="E25" s="191">
        <f>IFERROR(VLOOKUP(CONCATENATE(D25,B25),LOTES!$A$6:$E$1005,5,0),"")</f>
        <v>42977</v>
      </c>
      <c r="F25" s="191">
        <f>IFERROR(VLOOKUP(CONCATENATE(D25,B25),LOTES!$A$6:$F$1009,6,0),"")</f>
        <v>44073</v>
      </c>
      <c r="G25" s="192">
        <f t="shared" si="1"/>
        <v>12</v>
      </c>
      <c r="H25" s="186">
        <f t="shared" si="2"/>
        <v>1</v>
      </c>
      <c r="I25" s="192"/>
      <c r="J25" s="192"/>
      <c r="K25" s="193" t="str">
        <f t="shared" si="3"/>
        <v>-</v>
      </c>
      <c r="L25" s="192">
        <f>IFERROR(SUMIF('REGISTRO FACTURAS'!$C$5:$C$5993,'PACKING LIST'!N25,'REGISTRO FACTURAS'!$AD$5:$AD$5993),"")</f>
        <v>12</v>
      </c>
      <c r="M25" s="194"/>
      <c r="N25" s="46" t="str">
        <f t="shared" si="0"/>
        <v>27608</v>
      </c>
      <c r="O25" s="46">
        <f>IFERROR(VLOOKUP(B25,LOTES!$C$6:$G$1005,5,0),"")</f>
        <v>48</v>
      </c>
    </row>
    <row r="26" spans="1:15" x14ac:dyDescent="0.3">
      <c r="A26" s="187">
        <v>9</v>
      </c>
      <c r="B26" s="188" t="str">
        <f>IFERROR(VLOOKUP(N26,'REGISTRO FACTURAS'!$C$5:$E$5993,3,0),"")</f>
        <v>0101026</v>
      </c>
      <c r="C26" s="189" t="str">
        <f>IFERROR(VLOOKUP(N26,'REGISTRO FACTURAS'!$C$5:$F$5993,4,0),"")</f>
        <v>PHYTO SOYA GEL VAGINAL X 8 APLICADORES</v>
      </c>
      <c r="D26" s="190" t="str">
        <f>IFERROR(VLOOKUP(N26,'REGISTRO FACTURAS'!$C$5:$G$5993,5,0),"")</f>
        <v>G04757B</v>
      </c>
      <c r="E26" s="191">
        <f>IFERROR(VLOOKUP(CONCATENATE(D26,B26),LOTES!$A$6:$E$1005,5,0),"")</f>
        <v>43038</v>
      </c>
      <c r="F26" s="191">
        <f>IFERROR(VLOOKUP(CONCATENATE(D26,B26),LOTES!$A$6:$F$1009,6,0),"")</f>
        <v>44134</v>
      </c>
      <c r="G26" s="192">
        <f t="shared" si="1"/>
        <v>22</v>
      </c>
      <c r="H26" s="186">
        <f t="shared" si="2"/>
        <v>4</v>
      </c>
      <c r="I26" s="192"/>
      <c r="J26" s="192"/>
      <c r="K26" s="193" t="str">
        <f t="shared" si="3"/>
        <v>-</v>
      </c>
      <c r="L26" s="192">
        <f>IFERROR(SUMIF('REGISTRO FACTURAS'!$C$5:$C$5993,'PACKING LIST'!N26,'REGISTRO FACTURAS'!$AD$5:$AD$5993),"")</f>
        <v>88</v>
      </c>
      <c r="M26" s="194"/>
      <c r="N26" s="46" t="str">
        <f t="shared" si="0"/>
        <v>27609</v>
      </c>
      <c r="O26" s="46">
        <f>IFERROR(VLOOKUP(B26,LOTES!$C$6:$G$1005,5,0),"")</f>
        <v>22</v>
      </c>
    </row>
    <row r="27" spans="1:15" x14ac:dyDescent="0.3">
      <c r="A27" s="187">
        <v>10</v>
      </c>
      <c r="B27" s="188" t="str">
        <f>IFERROR(VLOOKUP(N27,'REGISTRO FACTURAS'!$C$5:$E$5993,3,0),"")</f>
        <v>0301001</v>
      </c>
      <c r="C27" s="189" t="str">
        <f>IFERROR(VLOOKUP(N27,'REGISTRO FACTURAS'!$C$5:$F$5993,4,0),"")</f>
        <v>VAGIVIT CAJS X 6 V.T.</v>
      </c>
      <c r="D27" s="190" t="str">
        <f>IFERROR(VLOOKUP(N27,'REGISTRO FACTURAS'!$C$5:$G$5993,5,0),"")</f>
        <v>173937</v>
      </c>
      <c r="E27" s="191">
        <f>IFERROR(VLOOKUP(CONCATENATE(D27,B27),LOTES!$A$6:$E$1005,5,0),"")</f>
        <v>43008</v>
      </c>
      <c r="F27" s="191">
        <f>IFERROR(VLOOKUP(CONCATENATE(D27,B27),LOTES!$A$6:$F$1009,6,0),"")</f>
        <v>43738</v>
      </c>
      <c r="G27" s="192">
        <f t="shared" si="1"/>
        <v>12</v>
      </c>
      <c r="H27" s="186">
        <f t="shared" si="2"/>
        <v>1</v>
      </c>
      <c r="I27" s="192"/>
      <c r="J27" s="192"/>
      <c r="K27" s="193" t="str">
        <f t="shared" si="3"/>
        <v>-</v>
      </c>
      <c r="L27" s="192">
        <f>IFERROR(SUMIF('REGISTRO FACTURAS'!$C$5:$C$5993,'PACKING LIST'!N27,'REGISTRO FACTURAS'!$AD$5:$AD$5993),"")</f>
        <v>12</v>
      </c>
      <c r="M27" s="194"/>
      <c r="N27" s="46" t="str">
        <f t="shared" si="0"/>
        <v>276010</v>
      </c>
      <c r="O27" s="46">
        <f>IFERROR(VLOOKUP(B27,LOTES!$C$6:$G$1005,5,0),"")</f>
        <v>144</v>
      </c>
    </row>
    <row r="28" spans="1:15" x14ac:dyDescent="0.3">
      <c r="A28" s="187">
        <v>11</v>
      </c>
      <c r="B28" s="188" t="str">
        <f>IFERROR(VLOOKUP(N28,'REGISTRO FACTURAS'!$C$5:$E$5993,3,0),"")</f>
        <v/>
      </c>
      <c r="C28" s="189" t="str">
        <f>IFERROR(VLOOKUP(N28,'REGISTRO FACTURAS'!$C$5:$F$5993,4,0),"")</f>
        <v/>
      </c>
      <c r="D28" s="190" t="str">
        <f>IFERROR(VLOOKUP(N28,'REGISTRO FACTURAS'!$C$5:$G$5993,5,0),"")</f>
        <v/>
      </c>
      <c r="E28" s="191" t="str">
        <f>IFERROR(VLOOKUP(CONCATENATE(D28,B28),LOTES!$A$6:$E$1005,5,0),"")</f>
        <v/>
      </c>
      <c r="F28" s="191" t="str">
        <f>IFERROR(VLOOKUP(CONCATENATE(D28,B28),LOTES!$A$6:$F$1009,6,0),"")</f>
        <v/>
      </c>
      <c r="G28" s="192">
        <f t="shared" si="1"/>
        <v>0</v>
      </c>
      <c r="H28" s="186" t="str">
        <f t="shared" si="2"/>
        <v/>
      </c>
      <c r="I28" s="192"/>
      <c r="J28" s="192"/>
      <c r="K28" s="193" t="str">
        <f t="shared" si="3"/>
        <v/>
      </c>
      <c r="L28" s="192">
        <f>IFERROR(SUMIF('REGISTRO FACTURAS'!$C$5:$C$5993,'PACKING LIST'!N28,'REGISTRO FACTURAS'!$AD$5:$AD$5993),"")</f>
        <v>0</v>
      </c>
      <c r="M28" s="194"/>
      <c r="N28" s="46" t="str">
        <f t="shared" si="0"/>
        <v>276011</v>
      </c>
      <c r="O28" s="46" t="str">
        <f>IFERROR(VLOOKUP(B28,LOTES!$C$6:$G$1005,5,0),"")</f>
        <v/>
      </c>
    </row>
    <row r="29" spans="1:15" x14ac:dyDescent="0.3">
      <c r="A29" s="187">
        <v>12</v>
      </c>
      <c r="B29" s="188" t="str">
        <f>IFERROR(VLOOKUP(N29,'REGISTRO FACTURAS'!$C$5:$E$5993,3,0),"")</f>
        <v/>
      </c>
      <c r="C29" s="189" t="str">
        <f>IFERROR(VLOOKUP(N29,'REGISTRO FACTURAS'!$C$5:$F$5993,4,0),"")</f>
        <v/>
      </c>
      <c r="D29" s="190" t="str">
        <f>IFERROR(VLOOKUP(N29,'REGISTRO FACTURAS'!$C$5:$G$5993,5,0),"")</f>
        <v/>
      </c>
      <c r="E29" s="191" t="str">
        <f>IFERROR(VLOOKUP(CONCATENATE(D29,B29),LOTES!$A$6:$E$1005,5,0),"")</f>
        <v/>
      </c>
      <c r="F29" s="191" t="str">
        <f>IFERROR(VLOOKUP(CONCATENATE(D29,B29),LOTES!$A$6:$F$1009,6,0),"")</f>
        <v/>
      </c>
      <c r="G29" s="192">
        <f t="shared" si="1"/>
        <v>0</v>
      </c>
      <c r="H29" s="186" t="str">
        <f t="shared" si="2"/>
        <v/>
      </c>
      <c r="I29" s="192"/>
      <c r="J29" s="192"/>
      <c r="K29" s="193" t="str">
        <f t="shared" si="3"/>
        <v/>
      </c>
      <c r="L29" s="192">
        <f>IFERROR(SUMIF('REGISTRO FACTURAS'!$C$5:$C$5993,'PACKING LIST'!N29,'REGISTRO FACTURAS'!$AD$5:$AD$5993),"")</f>
        <v>0</v>
      </c>
      <c r="M29" s="194"/>
      <c r="N29" s="46" t="str">
        <f t="shared" si="0"/>
        <v>276012</v>
      </c>
      <c r="O29" s="46" t="str">
        <f>IFERROR(VLOOKUP(B29,LOTES!$C$6:$G$1005,5,0),"")</f>
        <v/>
      </c>
    </row>
    <row r="30" spans="1:15" x14ac:dyDescent="0.3">
      <c r="A30" s="187">
        <v>13</v>
      </c>
      <c r="B30" s="188" t="str">
        <f>IFERROR(VLOOKUP(N30,'REGISTRO FACTURAS'!$C$5:$E$5993,3,0),"")</f>
        <v/>
      </c>
      <c r="C30" s="189" t="str">
        <f>IFERROR(VLOOKUP(N30,'REGISTRO FACTURAS'!$C$5:$F$5993,4,0),"")</f>
        <v/>
      </c>
      <c r="D30" s="190" t="str">
        <f>IFERROR(VLOOKUP(N30,'REGISTRO FACTURAS'!$C$5:$G$5993,5,0),"")</f>
        <v/>
      </c>
      <c r="E30" s="191" t="str">
        <f>IFERROR(VLOOKUP(CONCATENATE(D30,B30),LOTES!$A$6:$E$1005,5,0),"")</f>
        <v/>
      </c>
      <c r="F30" s="191" t="str">
        <f>IFERROR(VLOOKUP(CONCATENATE(D30,B30),LOTES!$A$6:$F$1009,6,0),"")</f>
        <v/>
      </c>
      <c r="G30" s="192">
        <f t="shared" si="1"/>
        <v>0</v>
      </c>
      <c r="H30" s="186" t="str">
        <f t="shared" si="2"/>
        <v/>
      </c>
      <c r="I30" s="192"/>
      <c r="J30" s="192"/>
      <c r="K30" s="193" t="str">
        <f t="shared" si="3"/>
        <v/>
      </c>
      <c r="L30" s="192">
        <f>IFERROR(SUMIF('REGISTRO FACTURAS'!$C$5:$C$5993,'PACKING LIST'!N30,'REGISTRO FACTURAS'!$AD$5:$AD$5993),"")</f>
        <v>0</v>
      </c>
      <c r="M30" s="194"/>
      <c r="N30" s="46" t="str">
        <f t="shared" si="0"/>
        <v>276013</v>
      </c>
      <c r="O30" s="46" t="str">
        <f>IFERROR(VLOOKUP(B30,LOTES!$C$6:$G$1005,5,0),"")</f>
        <v/>
      </c>
    </row>
    <row r="31" spans="1:15" x14ac:dyDescent="0.3">
      <c r="A31" s="187">
        <v>14</v>
      </c>
      <c r="B31" s="188" t="str">
        <f>IFERROR(VLOOKUP(N31,'REGISTRO FACTURAS'!$C$5:$E$5993,3,0),"")</f>
        <v/>
      </c>
      <c r="C31" s="189" t="str">
        <f>IFERROR(VLOOKUP(N31,'REGISTRO FACTURAS'!$C$5:$F$5993,4,0),"")</f>
        <v/>
      </c>
      <c r="D31" s="190" t="str">
        <f>IFERROR(VLOOKUP(N31,'REGISTRO FACTURAS'!$C$5:$G$5993,5,0),"")</f>
        <v/>
      </c>
      <c r="E31" s="191" t="str">
        <f>IFERROR(VLOOKUP(CONCATENATE(D31,B31),LOTES!$A$6:$E$1005,5,0),"")</f>
        <v/>
      </c>
      <c r="F31" s="191" t="str">
        <f>IFERROR(VLOOKUP(CONCATENATE(D31,B31),LOTES!$A$6:$F$1009,6,0),"")</f>
        <v/>
      </c>
      <c r="G31" s="192">
        <f t="shared" si="1"/>
        <v>0</v>
      </c>
      <c r="H31" s="193" t="str">
        <f t="shared" si="2"/>
        <v/>
      </c>
      <c r="I31" s="192"/>
      <c r="J31" s="192"/>
      <c r="K31" s="193" t="str">
        <f t="shared" si="3"/>
        <v/>
      </c>
      <c r="L31" s="192">
        <f>IFERROR(SUMIF('REGISTRO FACTURAS'!$C$5:$C$5993,'PACKING LIST'!N31,'REGISTRO FACTURAS'!$AD$5:$AD$5993),"")</f>
        <v>0</v>
      </c>
      <c r="M31" s="194"/>
      <c r="N31" s="46" t="str">
        <f t="shared" si="0"/>
        <v>276014</v>
      </c>
      <c r="O31" s="46" t="str">
        <f>IFERROR(VLOOKUP(B31,LOTES!$C$6:$G$1005,5,0),"")</f>
        <v/>
      </c>
    </row>
    <row r="32" spans="1:15" x14ac:dyDescent="0.3">
      <c r="A32" s="187">
        <v>15</v>
      </c>
      <c r="B32" s="188" t="str">
        <f>IFERROR(VLOOKUP(N32,'REGISTRO FACTURAS'!$C$5:$E$5993,3,0),"")</f>
        <v/>
      </c>
      <c r="C32" s="189" t="str">
        <f>IFERROR(VLOOKUP(N32,'REGISTRO FACTURAS'!$C$5:$F$5993,4,0),"")</f>
        <v/>
      </c>
      <c r="D32" s="190" t="str">
        <f>IFERROR(VLOOKUP(N32,'REGISTRO FACTURAS'!$C$5:$G$5993,5,0),"")</f>
        <v/>
      </c>
      <c r="E32" s="191" t="str">
        <f>IFERROR(VLOOKUP(CONCATENATE(D32,B32),LOTES!$A$6:$E$1005,5,0),"")</f>
        <v/>
      </c>
      <c r="F32" s="191" t="str">
        <f>IFERROR(VLOOKUP(CONCATENATE(D32,B32),LOTES!$A$6:$F$1009,6,0),"")</f>
        <v/>
      </c>
      <c r="G32" s="192">
        <f t="shared" si="1"/>
        <v>0</v>
      </c>
      <c r="H32" s="193" t="str">
        <f t="shared" si="2"/>
        <v/>
      </c>
      <c r="I32" s="192"/>
      <c r="J32" s="192"/>
      <c r="K32" s="193" t="str">
        <f t="shared" si="3"/>
        <v/>
      </c>
      <c r="L32" s="192">
        <f>IFERROR(SUMIF('REGISTRO FACTURAS'!$C$5:$C$5993,'PACKING LIST'!N32,'REGISTRO FACTURAS'!$AD$5:$AD$5993),"")</f>
        <v>0</v>
      </c>
      <c r="M32" s="194"/>
      <c r="N32" s="46" t="str">
        <f t="shared" si="0"/>
        <v>276015</v>
      </c>
      <c r="O32" s="46" t="str">
        <f>IFERROR(VLOOKUP(B32,LOTES!$C$6:$G$1005,5,0),"")</f>
        <v/>
      </c>
    </row>
    <row r="33" spans="1:15" x14ac:dyDescent="0.3">
      <c r="A33" s="187">
        <v>16</v>
      </c>
      <c r="B33" s="188" t="str">
        <f>IFERROR(VLOOKUP(N33,'REGISTRO FACTURAS'!$C$5:$E$5993,3,0),"")</f>
        <v/>
      </c>
      <c r="C33" s="189" t="str">
        <f>IFERROR(VLOOKUP(N33,'REGISTRO FACTURAS'!$C$5:$F$5993,4,0),"")</f>
        <v/>
      </c>
      <c r="D33" s="190" t="str">
        <f>IFERROR(VLOOKUP(N33,'REGISTRO FACTURAS'!$C$5:$G$5993,5,0),"")</f>
        <v/>
      </c>
      <c r="E33" s="191" t="str">
        <f>IFERROR(VLOOKUP(CONCATENATE(D33,B33),LOTES!$A$6:$E$1005,5,0),"")</f>
        <v/>
      </c>
      <c r="F33" s="191" t="str">
        <f>IFERROR(VLOOKUP(CONCATENATE(D33,B33),LOTES!$A$6:$F$1009,6,0),"")</f>
        <v/>
      </c>
      <c r="G33" s="192">
        <f t="shared" si="1"/>
        <v>0</v>
      </c>
      <c r="H33" s="193" t="str">
        <f t="shared" si="2"/>
        <v/>
      </c>
      <c r="I33" s="192"/>
      <c r="J33" s="192"/>
      <c r="K33" s="193" t="str">
        <f t="shared" si="3"/>
        <v/>
      </c>
      <c r="L33" s="192">
        <f>IFERROR(SUMIF('REGISTRO FACTURAS'!$C$5:$C$5993,'PACKING LIST'!N33,'REGISTRO FACTURAS'!$AD$5:$AD$5993),"")</f>
        <v>0</v>
      </c>
      <c r="M33" s="194"/>
      <c r="N33" s="46" t="str">
        <f t="shared" si="0"/>
        <v>276016</v>
      </c>
      <c r="O33" s="46" t="str">
        <f>IFERROR(VLOOKUP(B33,LOTES!$C$6:$G$1005,5,0),"")</f>
        <v/>
      </c>
    </row>
    <row r="34" spans="1:15" x14ac:dyDescent="0.3">
      <c r="A34" s="187">
        <v>17</v>
      </c>
      <c r="B34" s="188" t="str">
        <f>IFERROR(VLOOKUP(N34,'REGISTRO FACTURAS'!$C$5:$E$5993,3,0),"")</f>
        <v/>
      </c>
      <c r="C34" s="189" t="str">
        <f>IFERROR(VLOOKUP(N34,'REGISTRO FACTURAS'!$C$5:$F$5993,4,0),"")</f>
        <v/>
      </c>
      <c r="D34" s="190" t="str">
        <f>IFERROR(VLOOKUP(N34,'REGISTRO FACTURAS'!$C$5:$G$5993,5,0),"")</f>
        <v/>
      </c>
      <c r="E34" s="191" t="str">
        <f>IFERROR(VLOOKUP(CONCATENATE(D34,B34),LOTES!$A$6:$E$1005,5,0),"")</f>
        <v/>
      </c>
      <c r="F34" s="191" t="str">
        <f>IFERROR(VLOOKUP(CONCATENATE(D34,B34),LOTES!$A$6:$F$1009,6,0),"")</f>
        <v/>
      </c>
      <c r="G34" s="192">
        <f t="shared" si="1"/>
        <v>0</v>
      </c>
      <c r="H34" s="193" t="str">
        <f t="shared" si="2"/>
        <v/>
      </c>
      <c r="I34" s="192"/>
      <c r="J34" s="192"/>
      <c r="K34" s="193" t="str">
        <f t="shared" si="3"/>
        <v/>
      </c>
      <c r="L34" s="192">
        <f>IFERROR(SUMIF('REGISTRO FACTURAS'!$C$5:$C$5993,'PACKING LIST'!N34,'REGISTRO FACTURAS'!$AD$5:$AD$5993),"")</f>
        <v>0</v>
      </c>
      <c r="M34" s="194"/>
      <c r="N34" s="46" t="str">
        <f t="shared" si="0"/>
        <v>276017</v>
      </c>
      <c r="O34" s="46" t="str">
        <f>IFERROR(VLOOKUP(B34,LOTES!$C$6:$G$1005,5,0),"")</f>
        <v/>
      </c>
    </row>
    <row r="35" spans="1:15" x14ac:dyDescent="0.3">
      <c r="A35" s="187">
        <v>18</v>
      </c>
      <c r="B35" s="188" t="str">
        <f>IFERROR(VLOOKUP(N35,'REGISTRO FACTURAS'!$C$5:$E$5993,3,0),"")</f>
        <v/>
      </c>
      <c r="C35" s="189" t="str">
        <f>IFERROR(VLOOKUP(N35,'REGISTRO FACTURAS'!$C$5:$F$5993,4,0),"")</f>
        <v/>
      </c>
      <c r="D35" s="190" t="str">
        <f>IFERROR(VLOOKUP(N35,'REGISTRO FACTURAS'!$C$5:$G$5993,5,0),"")</f>
        <v/>
      </c>
      <c r="E35" s="191" t="str">
        <f>IFERROR(VLOOKUP(CONCATENATE(D35,B35),LOTES!$A$6:$E$1005,5,0),"")</f>
        <v/>
      </c>
      <c r="F35" s="191" t="str">
        <f>IFERROR(VLOOKUP(CONCATENATE(D35,B35),LOTES!$A$6:$F$1009,6,0),"")</f>
        <v/>
      </c>
      <c r="G35" s="192">
        <f t="shared" si="1"/>
        <v>0</v>
      </c>
      <c r="H35" s="193" t="str">
        <f t="shared" si="2"/>
        <v/>
      </c>
      <c r="I35" s="192"/>
      <c r="J35" s="192"/>
      <c r="K35" s="193" t="str">
        <f t="shared" si="3"/>
        <v/>
      </c>
      <c r="L35" s="192">
        <f>IFERROR(SUMIF('REGISTRO FACTURAS'!$C$5:$C$5993,'PACKING LIST'!N35,'REGISTRO FACTURAS'!$AD$5:$AD$5993),"")</f>
        <v>0</v>
      </c>
      <c r="M35" s="194"/>
      <c r="N35" s="46" t="str">
        <f t="shared" si="0"/>
        <v>276018</v>
      </c>
      <c r="O35" s="46" t="str">
        <f>IFERROR(VLOOKUP(B35,LOTES!$C$6:$G$1005,5,0),"")</f>
        <v/>
      </c>
    </row>
    <row r="36" spans="1:15" x14ac:dyDescent="0.3">
      <c r="A36" s="187">
        <v>19</v>
      </c>
      <c r="B36" s="188" t="str">
        <f>IFERROR(VLOOKUP(N36,'REGISTRO FACTURAS'!$C$5:$E$5993,3,0),"")</f>
        <v/>
      </c>
      <c r="C36" s="189" t="str">
        <f>IFERROR(VLOOKUP(N36,'REGISTRO FACTURAS'!$C$5:$F$5993,4,0),"")</f>
        <v/>
      </c>
      <c r="D36" s="190" t="str">
        <f>IFERROR(VLOOKUP(N36,'REGISTRO FACTURAS'!$C$5:$G$5993,5,0),"")</f>
        <v/>
      </c>
      <c r="E36" s="191" t="str">
        <f>IFERROR(VLOOKUP(CONCATENATE(D36,B36),LOTES!$A$6:$E$1005,5,0),"")</f>
        <v/>
      </c>
      <c r="F36" s="191" t="str">
        <f>IFERROR(VLOOKUP(CONCATENATE(D36,B36),LOTES!$A$6:$F$1009,6,0),"")</f>
        <v/>
      </c>
      <c r="G36" s="192">
        <f t="shared" si="1"/>
        <v>0</v>
      </c>
      <c r="H36" s="193" t="str">
        <f t="shared" si="2"/>
        <v/>
      </c>
      <c r="I36" s="192"/>
      <c r="J36" s="192"/>
      <c r="K36" s="193" t="str">
        <f t="shared" si="3"/>
        <v/>
      </c>
      <c r="L36" s="192">
        <f>IFERROR(SUMIF('REGISTRO FACTURAS'!$C$5:$C$5993,'PACKING LIST'!N36,'REGISTRO FACTURAS'!$AD$5:$AD$5993),"")</f>
        <v>0</v>
      </c>
      <c r="M36" s="194"/>
      <c r="N36" s="46" t="str">
        <f t="shared" si="0"/>
        <v>276019</v>
      </c>
      <c r="O36" s="46" t="str">
        <f>IFERROR(VLOOKUP(B36,LOTES!$C$6:$G$1005,5,0),"")</f>
        <v/>
      </c>
    </row>
    <row r="37" spans="1:15" x14ac:dyDescent="0.3">
      <c r="A37" s="187">
        <v>20</v>
      </c>
      <c r="B37" s="188" t="str">
        <f>IFERROR(VLOOKUP(N37,'REGISTRO FACTURAS'!$C$5:$E$5993,3,0),"")</f>
        <v/>
      </c>
      <c r="C37" s="189" t="str">
        <f>IFERROR(VLOOKUP(N37,'REGISTRO FACTURAS'!$C$5:$F$5993,4,0),"")</f>
        <v/>
      </c>
      <c r="D37" s="190" t="str">
        <f>IFERROR(VLOOKUP(N37,'REGISTRO FACTURAS'!$C$5:$G$5993,5,0),"")</f>
        <v/>
      </c>
      <c r="E37" s="191" t="str">
        <f>IFERROR(VLOOKUP(CONCATENATE(D37,B37),LOTES!$A$6:$E$1005,5,0),"")</f>
        <v/>
      </c>
      <c r="F37" s="191" t="str">
        <f>IFERROR(VLOOKUP(CONCATENATE(D37,B37),LOTES!$A$6:$F$1009,6,0),"")</f>
        <v/>
      </c>
      <c r="G37" s="192">
        <f t="shared" si="1"/>
        <v>0</v>
      </c>
      <c r="H37" s="193" t="str">
        <f t="shared" si="2"/>
        <v/>
      </c>
      <c r="I37" s="192"/>
      <c r="J37" s="192"/>
      <c r="K37" s="193" t="str">
        <f t="shared" si="3"/>
        <v/>
      </c>
      <c r="L37" s="192">
        <f>IFERROR(SUMIF('REGISTRO FACTURAS'!$C$5:$C$5993,'PACKING LIST'!N37,'REGISTRO FACTURAS'!$AD$5:$AD$5993),"")</f>
        <v>0</v>
      </c>
      <c r="M37" s="194"/>
      <c r="N37" s="46" t="str">
        <f t="shared" si="0"/>
        <v>276020</v>
      </c>
      <c r="O37" s="46" t="str">
        <f>IFERROR(VLOOKUP(B37,LOTES!$C$6:$G$1005,5,0),"")</f>
        <v/>
      </c>
    </row>
    <row r="38" spans="1:15" x14ac:dyDescent="0.3">
      <c r="A38" s="187">
        <v>21</v>
      </c>
      <c r="B38" s="188" t="str">
        <f>IFERROR(VLOOKUP(N38,'REGISTRO FACTURAS'!$C$5:$E$5993,3,0),"")</f>
        <v/>
      </c>
      <c r="C38" s="189" t="str">
        <f>IFERROR(VLOOKUP(N38,'REGISTRO FACTURAS'!$C$5:$F$5993,4,0),"")</f>
        <v/>
      </c>
      <c r="D38" s="190" t="str">
        <f>IFERROR(VLOOKUP(N38,'REGISTRO FACTURAS'!$C$5:$G$5993,5,0),"")</f>
        <v/>
      </c>
      <c r="E38" s="191" t="str">
        <f>IFERROR(VLOOKUP(CONCATENATE(D38,B38),LOTES!$A$6:$E$1005,5,0),"")</f>
        <v/>
      </c>
      <c r="F38" s="191" t="str">
        <f>IFERROR(VLOOKUP(CONCATENATE(D38,B38),LOTES!$A$6:$F$1009,6,0),"")</f>
        <v/>
      </c>
      <c r="G38" s="192">
        <f t="shared" si="1"/>
        <v>0</v>
      </c>
      <c r="H38" s="193" t="str">
        <f t="shared" si="2"/>
        <v/>
      </c>
      <c r="I38" s="192"/>
      <c r="J38" s="192"/>
      <c r="K38" s="193" t="str">
        <f t="shared" si="3"/>
        <v/>
      </c>
      <c r="L38" s="192">
        <f>IFERROR(SUMIF('REGISTRO FACTURAS'!$C$5:$C$5993,'PACKING LIST'!N38,'REGISTRO FACTURAS'!$AD$5:$AD$5993),"")</f>
        <v>0</v>
      </c>
      <c r="M38" s="194"/>
      <c r="N38" s="46" t="str">
        <f t="shared" si="0"/>
        <v>276021</v>
      </c>
      <c r="O38" s="46" t="str">
        <f>IFERROR(VLOOKUP(B38,LOTES!$C$6:$G$1005,5,0),"")</f>
        <v/>
      </c>
    </row>
    <row r="39" spans="1:15" x14ac:dyDescent="0.3">
      <c r="A39" s="187">
        <v>22</v>
      </c>
      <c r="B39" s="188" t="str">
        <f>IFERROR(VLOOKUP(N39,'REGISTRO FACTURAS'!$C$5:$E$5993,3,0),"")</f>
        <v/>
      </c>
      <c r="C39" s="189" t="str">
        <f>IFERROR(VLOOKUP(N39,'REGISTRO FACTURAS'!$C$5:$F$5993,4,0),"")</f>
        <v/>
      </c>
      <c r="D39" s="190" t="str">
        <f>IFERROR(VLOOKUP(N39,'REGISTRO FACTURAS'!$C$5:$G$5993,5,0),"")</f>
        <v/>
      </c>
      <c r="E39" s="191" t="str">
        <f>IFERROR(VLOOKUP(CONCATENATE(D39,B39),LOTES!$A$6:$E$1005,5,0),"")</f>
        <v/>
      </c>
      <c r="F39" s="191" t="str">
        <f>IFERROR(VLOOKUP(CONCATENATE(D39,B39),LOTES!$A$6:$F$1009,6,0),"")</f>
        <v/>
      </c>
      <c r="G39" s="192">
        <f t="shared" si="1"/>
        <v>0</v>
      </c>
      <c r="H39" s="193" t="str">
        <f t="shared" si="2"/>
        <v/>
      </c>
      <c r="I39" s="192"/>
      <c r="J39" s="192"/>
      <c r="K39" s="193" t="str">
        <f t="shared" si="3"/>
        <v/>
      </c>
      <c r="L39" s="192">
        <f>IFERROR(SUMIF('REGISTRO FACTURAS'!$C$5:$C$5993,'PACKING LIST'!N39,'REGISTRO FACTURAS'!$AD$5:$AD$5993),"")</f>
        <v>0</v>
      </c>
      <c r="M39" s="194"/>
      <c r="N39" s="46" t="str">
        <f t="shared" si="0"/>
        <v>276022</v>
      </c>
      <c r="O39" s="46" t="str">
        <f>IFERROR(VLOOKUP(B39,LOTES!$C$6:$G$1005,5,0),"")</f>
        <v/>
      </c>
    </row>
    <row r="40" spans="1:15" x14ac:dyDescent="0.3">
      <c r="A40" s="187">
        <v>23</v>
      </c>
      <c r="B40" s="188" t="str">
        <f>IFERROR(VLOOKUP(N40,'REGISTRO FACTURAS'!$C$5:$E$5993,3,0),"")</f>
        <v/>
      </c>
      <c r="C40" s="189" t="str">
        <f>IFERROR(VLOOKUP(N40,'REGISTRO FACTURAS'!$C$5:$F$5993,4,0),"")</f>
        <v/>
      </c>
      <c r="D40" s="190" t="str">
        <f>IFERROR(VLOOKUP(N40,'REGISTRO FACTURAS'!$C$5:$G$5993,5,0),"")</f>
        <v/>
      </c>
      <c r="E40" s="191" t="str">
        <f>IFERROR(VLOOKUP(CONCATENATE(D40,B40),LOTES!$A$6:$E$1005,5,0),"")</f>
        <v/>
      </c>
      <c r="F40" s="191" t="str">
        <f>IFERROR(VLOOKUP(CONCATENATE(D40,B40),LOTES!$A$6:$F$1009,6,0),"")</f>
        <v/>
      </c>
      <c r="G40" s="192">
        <f t="shared" si="1"/>
        <v>0</v>
      </c>
      <c r="H40" s="193" t="str">
        <f t="shared" si="2"/>
        <v/>
      </c>
      <c r="I40" s="192"/>
      <c r="J40" s="192"/>
      <c r="K40" s="193" t="str">
        <f t="shared" si="3"/>
        <v/>
      </c>
      <c r="L40" s="192">
        <f>IFERROR(SUMIF('REGISTRO FACTURAS'!$C$5:$C$5993,'PACKING LIST'!N40,'REGISTRO FACTURAS'!$AD$5:$AD$5993),"")</f>
        <v>0</v>
      </c>
      <c r="M40" s="194"/>
      <c r="N40" s="46" t="str">
        <f t="shared" si="0"/>
        <v>276023</v>
      </c>
      <c r="O40" s="46" t="str">
        <f>IFERROR(VLOOKUP(B40,LOTES!$C$6:$G$1005,5,0),"")</f>
        <v/>
      </c>
    </row>
    <row r="41" spans="1:15" x14ac:dyDescent="0.3">
      <c r="A41" s="187">
        <v>24</v>
      </c>
      <c r="B41" s="188" t="str">
        <f>IFERROR(VLOOKUP(N41,'REGISTRO FACTURAS'!$C$5:$E$5993,3,0),"")</f>
        <v/>
      </c>
      <c r="C41" s="189" t="str">
        <f>IFERROR(VLOOKUP(N41,'REGISTRO FACTURAS'!$C$5:$F$5993,4,0),"")</f>
        <v/>
      </c>
      <c r="D41" s="190" t="str">
        <f>IFERROR(VLOOKUP(N41,'REGISTRO FACTURAS'!$C$5:$G$5993,5,0),"")</f>
        <v/>
      </c>
      <c r="E41" s="191" t="str">
        <f>IFERROR(VLOOKUP(CONCATENATE(D41,B41),LOTES!$A$6:$E$1005,5,0),"")</f>
        <v/>
      </c>
      <c r="F41" s="191" t="str">
        <f>IFERROR(VLOOKUP(CONCATENATE(D41,B41),LOTES!$A$6:$F$1009,6,0),"")</f>
        <v/>
      </c>
      <c r="G41" s="192">
        <f t="shared" si="1"/>
        <v>0</v>
      </c>
      <c r="H41" s="193" t="str">
        <f t="shared" si="2"/>
        <v/>
      </c>
      <c r="I41" s="192"/>
      <c r="J41" s="192"/>
      <c r="K41" s="193" t="str">
        <f t="shared" si="3"/>
        <v/>
      </c>
      <c r="L41" s="192">
        <f>IFERROR(SUMIF('REGISTRO FACTURAS'!$C$5:$C$5993,'PACKING LIST'!N41,'REGISTRO FACTURAS'!$AD$5:$AD$5993),"")</f>
        <v>0</v>
      </c>
      <c r="M41" s="194"/>
      <c r="N41" s="46" t="str">
        <f t="shared" si="0"/>
        <v>276024</v>
      </c>
      <c r="O41" s="46" t="str">
        <f>IFERROR(VLOOKUP(B41,LOTES!$C$6:$G$1005,5,0),"")</f>
        <v/>
      </c>
    </row>
    <row r="42" spans="1:15" x14ac:dyDescent="0.3">
      <c r="A42" s="187">
        <v>25</v>
      </c>
      <c r="B42" s="188" t="str">
        <f>IFERROR(VLOOKUP(N42,'REGISTRO FACTURAS'!$C$5:$E$5993,3,0),"")</f>
        <v/>
      </c>
      <c r="C42" s="189" t="str">
        <f>IFERROR(VLOOKUP(N42,'REGISTRO FACTURAS'!$C$5:$F$5993,4,0),"")</f>
        <v/>
      </c>
      <c r="D42" s="190" t="str">
        <f>IFERROR(VLOOKUP(N42,'REGISTRO FACTURAS'!$C$5:$G$5993,5,0),"")</f>
        <v/>
      </c>
      <c r="E42" s="191" t="str">
        <f>IFERROR(VLOOKUP(CONCATENATE(D42,B42),LOTES!$A$6:$E$1005,5,0),"")</f>
        <v/>
      </c>
      <c r="F42" s="191" t="str">
        <f>IFERROR(VLOOKUP(CONCATENATE(D42,B42),LOTES!$A$6:$F$1009,6,0),"")</f>
        <v/>
      </c>
      <c r="G42" s="192">
        <f t="shared" si="1"/>
        <v>0</v>
      </c>
      <c r="H42" s="193" t="str">
        <f t="shared" si="2"/>
        <v/>
      </c>
      <c r="I42" s="192"/>
      <c r="J42" s="192"/>
      <c r="K42" s="193" t="str">
        <f t="shared" si="3"/>
        <v/>
      </c>
      <c r="L42" s="192">
        <f>IFERROR(SUMIF('REGISTRO FACTURAS'!$C$5:$C$5993,'PACKING LIST'!N42,'REGISTRO FACTURAS'!$AD$5:$AD$5993),"")</f>
        <v>0</v>
      </c>
      <c r="M42" s="194"/>
      <c r="N42" s="46" t="str">
        <f t="shared" si="0"/>
        <v>276025</v>
      </c>
      <c r="O42" s="46" t="str">
        <f>IFERROR(VLOOKUP(B42,LOTES!$C$6:$G$1005,5,0),"")</f>
        <v/>
      </c>
    </row>
    <row r="43" spans="1:15" x14ac:dyDescent="0.3">
      <c r="A43" s="187">
        <v>26</v>
      </c>
      <c r="B43" s="188" t="str">
        <f>IFERROR(VLOOKUP(N43,'REGISTRO FACTURAS'!$C$5:$E$5993,3,0),"")</f>
        <v/>
      </c>
      <c r="C43" s="189" t="str">
        <f>IFERROR(VLOOKUP(N43,'REGISTRO FACTURAS'!$C$5:$F$5993,4,0),"")</f>
        <v/>
      </c>
      <c r="D43" s="190" t="str">
        <f>IFERROR(VLOOKUP(N43,'REGISTRO FACTURAS'!$C$5:$G$5993,5,0),"")</f>
        <v/>
      </c>
      <c r="E43" s="191" t="str">
        <f>IFERROR(VLOOKUP(CONCATENATE(D43,B43),LOTES!$A$6:$E$1005,5,0),"")</f>
        <v/>
      </c>
      <c r="F43" s="191" t="str">
        <f>IFERROR(VLOOKUP(CONCATENATE(D43,B43),LOTES!$A$6:$F$1009,6,0),"")</f>
        <v/>
      </c>
      <c r="G43" s="192">
        <f t="shared" si="1"/>
        <v>0</v>
      </c>
      <c r="H43" s="193" t="str">
        <f t="shared" si="2"/>
        <v/>
      </c>
      <c r="I43" s="192"/>
      <c r="J43" s="192"/>
      <c r="K43" s="193" t="str">
        <f t="shared" si="3"/>
        <v/>
      </c>
      <c r="L43" s="192">
        <f>IFERROR(SUMIF('REGISTRO FACTURAS'!$C$5:$C$5993,'PACKING LIST'!N43,'REGISTRO FACTURAS'!$AD$5:$AD$5993),"")</f>
        <v>0</v>
      </c>
      <c r="M43" s="194"/>
      <c r="N43" s="46" t="str">
        <f t="shared" si="0"/>
        <v>276026</v>
      </c>
      <c r="O43" s="46" t="str">
        <f>IFERROR(VLOOKUP(B43,LOTES!$C$6:$G$1005,5,0),"")</f>
        <v/>
      </c>
    </row>
    <row r="44" spans="1:15" x14ac:dyDescent="0.3">
      <c r="A44" s="187">
        <v>27</v>
      </c>
      <c r="B44" s="188" t="str">
        <f>IFERROR(VLOOKUP(N44,'REGISTRO FACTURAS'!$C$5:$E$5993,3,0),"")</f>
        <v/>
      </c>
      <c r="C44" s="189" t="str">
        <f>IFERROR(VLOOKUP(N44,'REGISTRO FACTURAS'!$C$5:$F$5993,4,0),"")</f>
        <v/>
      </c>
      <c r="D44" s="190" t="str">
        <f>IFERROR(VLOOKUP(N44,'REGISTRO FACTURAS'!$C$5:$G$5993,5,0),"")</f>
        <v/>
      </c>
      <c r="E44" s="191" t="str">
        <f>IFERROR(VLOOKUP(CONCATENATE(D44,B44),LOTES!$A$6:$E$1005,5,0),"")</f>
        <v/>
      </c>
      <c r="F44" s="191" t="str">
        <f>IFERROR(VLOOKUP(CONCATENATE(D44,B44),LOTES!$A$6:$F$1009,6,0),"")</f>
        <v/>
      </c>
      <c r="G44" s="192">
        <f t="shared" si="1"/>
        <v>0</v>
      </c>
      <c r="H44" s="193" t="str">
        <f t="shared" si="2"/>
        <v/>
      </c>
      <c r="I44" s="192"/>
      <c r="J44" s="192"/>
      <c r="K44" s="193" t="str">
        <f t="shared" si="3"/>
        <v/>
      </c>
      <c r="L44" s="192">
        <f>IFERROR(SUMIF('REGISTRO FACTURAS'!$C$5:$C$5993,'PACKING LIST'!N44,'REGISTRO FACTURAS'!$AD$5:$AD$5993),"")</f>
        <v>0</v>
      </c>
      <c r="M44" s="194"/>
      <c r="N44" s="46" t="str">
        <f t="shared" si="0"/>
        <v>276027</v>
      </c>
      <c r="O44" s="46" t="str">
        <f>IFERROR(VLOOKUP(B44,LOTES!$C$6:$G$1005,5,0),"")</f>
        <v/>
      </c>
    </row>
    <row r="45" spans="1:15" x14ac:dyDescent="0.3">
      <c r="A45" s="187">
        <v>28</v>
      </c>
      <c r="B45" s="188" t="str">
        <f>IFERROR(VLOOKUP(N45,'REGISTRO FACTURAS'!$C$5:$E$5993,3,0),"")</f>
        <v/>
      </c>
      <c r="C45" s="189" t="str">
        <f>IFERROR(VLOOKUP(N45,'REGISTRO FACTURAS'!$C$5:$F$5993,4,0),"")</f>
        <v/>
      </c>
      <c r="D45" s="190" t="str">
        <f>IFERROR(VLOOKUP(N45,'REGISTRO FACTURAS'!$C$5:$G$5993,5,0),"")</f>
        <v/>
      </c>
      <c r="E45" s="191" t="str">
        <f>IFERROR(VLOOKUP(CONCATENATE(D45,B45),LOTES!$A$6:$E$1005,5,0),"")</f>
        <v/>
      </c>
      <c r="F45" s="191" t="str">
        <f>IFERROR(VLOOKUP(CONCATENATE(D45,B45),LOTES!$A$6:$F$1009,6,0),"")</f>
        <v/>
      </c>
      <c r="G45" s="192">
        <f t="shared" si="1"/>
        <v>0</v>
      </c>
      <c r="H45" s="193" t="str">
        <f t="shared" si="2"/>
        <v/>
      </c>
      <c r="I45" s="192"/>
      <c r="J45" s="192"/>
      <c r="K45" s="193" t="str">
        <f t="shared" si="3"/>
        <v/>
      </c>
      <c r="L45" s="192">
        <f>IFERROR(SUMIF('REGISTRO FACTURAS'!$C$5:$C$5993,'PACKING LIST'!N45,'REGISTRO FACTURAS'!$AD$5:$AD$5993),"")</f>
        <v>0</v>
      </c>
      <c r="M45" s="194"/>
      <c r="N45" s="46" t="str">
        <f t="shared" si="0"/>
        <v>276028</v>
      </c>
      <c r="O45" s="46" t="str">
        <f>IFERROR(VLOOKUP(B45,LOTES!$C$6:$G$1005,5,0),"")</f>
        <v/>
      </c>
    </row>
    <row r="46" spans="1:15" x14ac:dyDescent="0.3">
      <c r="A46" s="187">
        <v>29</v>
      </c>
      <c r="B46" s="188" t="str">
        <f>IFERROR(VLOOKUP(N46,'REGISTRO FACTURAS'!$C$5:$E$5993,3,0),"")</f>
        <v/>
      </c>
      <c r="C46" s="189" t="str">
        <f>IFERROR(VLOOKUP(N46,'REGISTRO FACTURAS'!$C$5:$F$5993,4,0),"")</f>
        <v/>
      </c>
      <c r="D46" s="190" t="str">
        <f>IFERROR(VLOOKUP(N46,'REGISTRO FACTURAS'!$C$5:$G$5993,5,0),"")</f>
        <v/>
      </c>
      <c r="E46" s="191" t="str">
        <f>IFERROR(VLOOKUP(CONCATENATE(D46,B46),LOTES!$A$6:$E$1005,5,0),"")</f>
        <v/>
      </c>
      <c r="F46" s="191" t="str">
        <f>IFERROR(VLOOKUP(CONCATENATE(D46,B46),LOTES!$A$6:$F$1009,6,0),"")</f>
        <v/>
      </c>
      <c r="G46" s="192">
        <f t="shared" si="1"/>
        <v>0</v>
      </c>
      <c r="H46" s="193" t="str">
        <f t="shared" si="2"/>
        <v/>
      </c>
      <c r="I46" s="192"/>
      <c r="J46" s="192"/>
      <c r="K46" s="193" t="str">
        <f t="shared" si="3"/>
        <v/>
      </c>
      <c r="L46" s="192">
        <f>IFERROR(SUMIF('REGISTRO FACTURAS'!$C$5:$C$5993,'PACKING LIST'!N46,'REGISTRO FACTURAS'!$AD$5:$AD$5993),"")</f>
        <v>0</v>
      </c>
      <c r="M46" s="194"/>
      <c r="N46" s="46" t="str">
        <f t="shared" si="0"/>
        <v>276029</v>
      </c>
      <c r="O46" s="46" t="str">
        <f>IFERROR(VLOOKUP(B46,LOTES!$C$6:$G$1005,5,0),"")</f>
        <v/>
      </c>
    </row>
    <row r="47" spans="1:15" x14ac:dyDescent="0.3">
      <c r="A47" s="187">
        <v>30</v>
      </c>
      <c r="B47" s="188" t="str">
        <f>IFERROR(VLOOKUP(N47,'REGISTRO FACTURAS'!$C$5:$E$5993,3,0),"")</f>
        <v/>
      </c>
      <c r="C47" s="189" t="str">
        <f>IFERROR(VLOOKUP(N47,'REGISTRO FACTURAS'!$C$5:$F$5993,4,0),"")</f>
        <v/>
      </c>
      <c r="D47" s="190" t="str">
        <f>IFERROR(VLOOKUP(N47,'REGISTRO FACTURAS'!$C$5:$G$5993,5,0),"")</f>
        <v/>
      </c>
      <c r="E47" s="191" t="str">
        <f>IFERROR(VLOOKUP(CONCATENATE(D47,B47),LOTES!$A$6:$E$1005,5,0),"")</f>
        <v/>
      </c>
      <c r="F47" s="191" t="str">
        <f>IFERROR(VLOOKUP(CONCATENATE(D47,B47),LOTES!$A$6:$F$1009,6,0),"")</f>
        <v/>
      </c>
      <c r="G47" s="192">
        <f t="shared" si="1"/>
        <v>0</v>
      </c>
      <c r="H47" s="193" t="str">
        <f t="shared" si="2"/>
        <v/>
      </c>
      <c r="I47" s="192"/>
      <c r="J47" s="192"/>
      <c r="K47" s="193" t="str">
        <f t="shared" si="3"/>
        <v/>
      </c>
      <c r="L47" s="192">
        <f>IFERROR(SUMIF('REGISTRO FACTURAS'!$C$5:$C$5993,'PACKING LIST'!N47,'REGISTRO FACTURAS'!$AD$5:$AD$5993),"")</f>
        <v>0</v>
      </c>
      <c r="M47" s="194"/>
      <c r="N47" s="46" t="str">
        <f t="shared" si="0"/>
        <v>276030</v>
      </c>
      <c r="O47" s="46" t="str">
        <f>IFERROR(VLOOKUP(B47,LOTES!$C$6:$G$1005,5,0),"")</f>
        <v/>
      </c>
    </row>
    <row r="48" spans="1:15" x14ac:dyDescent="0.3">
      <c r="A48" s="187">
        <v>31</v>
      </c>
      <c r="B48" s="188" t="str">
        <f>IFERROR(VLOOKUP(N48,'REGISTRO FACTURAS'!$C$5:$E$5993,3,0),"")</f>
        <v/>
      </c>
      <c r="C48" s="189" t="str">
        <f>IFERROR(VLOOKUP(N48,'REGISTRO FACTURAS'!$C$5:$F$5993,4,0),"")</f>
        <v/>
      </c>
      <c r="D48" s="190" t="str">
        <f>IFERROR(VLOOKUP(N48,'REGISTRO FACTURAS'!$C$5:$G$5993,5,0),"")</f>
        <v/>
      </c>
      <c r="E48" s="191" t="str">
        <f>IFERROR(VLOOKUP(CONCATENATE(D48,B48),LOTES!$A$6:$E$1005,5,0),"")</f>
        <v/>
      </c>
      <c r="F48" s="191" t="str">
        <f>IFERROR(VLOOKUP(CONCATENATE(D48,B48),LOTES!$A$6:$F$1009,6,0),"")</f>
        <v/>
      </c>
      <c r="G48" s="192">
        <f t="shared" si="1"/>
        <v>0</v>
      </c>
      <c r="H48" s="193" t="str">
        <f t="shared" si="2"/>
        <v/>
      </c>
      <c r="I48" s="192"/>
      <c r="J48" s="192"/>
      <c r="K48" s="193" t="str">
        <f t="shared" si="3"/>
        <v/>
      </c>
      <c r="L48" s="192">
        <f>IFERROR(SUMIF('REGISTRO FACTURAS'!$C$5:$C$5993,'PACKING LIST'!N48,'REGISTRO FACTURAS'!$AD$5:$AD$5993),"")</f>
        <v>0</v>
      </c>
      <c r="M48" s="194"/>
      <c r="N48" s="46" t="str">
        <f t="shared" si="0"/>
        <v>276031</v>
      </c>
      <c r="O48" s="46" t="str">
        <f>IFERROR(VLOOKUP(B48,LOTES!$C$6:$G$1005,5,0),"")</f>
        <v/>
      </c>
    </row>
    <row r="49" spans="1:15" x14ac:dyDescent="0.3">
      <c r="A49" s="187">
        <v>32</v>
      </c>
      <c r="B49" s="188" t="str">
        <f>IFERROR(VLOOKUP(N49,'REGISTRO FACTURAS'!$C$5:$E$5993,3,0),"")</f>
        <v/>
      </c>
      <c r="C49" s="189" t="str">
        <f>IFERROR(VLOOKUP(N49,'REGISTRO FACTURAS'!$C$5:$F$5993,4,0),"")</f>
        <v/>
      </c>
      <c r="D49" s="190" t="str">
        <f>IFERROR(VLOOKUP(N49,'REGISTRO FACTURAS'!$C$5:$G$5993,5,0),"")</f>
        <v/>
      </c>
      <c r="E49" s="191" t="str">
        <f>IFERROR(VLOOKUP(CONCATENATE(D49,B49),LOTES!$A$6:$E$1005,5,0),"")</f>
        <v/>
      </c>
      <c r="F49" s="191" t="str">
        <f>IFERROR(VLOOKUP(CONCATENATE(D49,B49),LOTES!$A$6:$F$1009,6,0),"")</f>
        <v/>
      </c>
      <c r="G49" s="192">
        <f t="shared" si="1"/>
        <v>0</v>
      </c>
      <c r="H49" s="193" t="str">
        <f t="shared" si="2"/>
        <v/>
      </c>
      <c r="I49" s="192"/>
      <c r="J49" s="192"/>
      <c r="K49" s="193" t="str">
        <f t="shared" si="3"/>
        <v/>
      </c>
      <c r="L49" s="192">
        <f>IFERROR(SUMIF('REGISTRO FACTURAS'!$C$5:$C$5993,'PACKING LIST'!N49,'REGISTRO FACTURAS'!$AD$5:$AD$5993),"")</f>
        <v>0</v>
      </c>
      <c r="M49" s="194"/>
      <c r="N49" s="46" t="str">
        <f t="shared" si="0"/>
        <v>276032</v>
      </c>
      <c r="O49" s="46" t="str">
        <f>IFERROR(VLOOKUP(B49,LOTES!$C$6:$G$1005,5,0),"")</f>
        <v/>
      </c>
    </row>
    <row r="50" spans="1:15" x14ac:dyDescent="0.3">
      <c r="A50" s="187">
        <v>33</v>
      </c>
      <c r="B50" s="188" t="str">
        <f>IFERROR(VLOOKUP(N50,'REGISTRO FACTURAS'!$C$5:$E$5993,3,0),"")</f>
        <v/>
      </c>
      <c r="C50" s="189" t="str">
        <f>IFERROR(VLOOKUP(N50,'REGISTRO FACTURAS'!$C$5:$F$5993,4,0),"")</f>
        <v/>
      </c>
      <c r="D50" s="190" t="str">
        <f>IFERROR(VLOOKUP(N50,'REGISTRO FACTURAS'!$C$5:$G$5993,5,0),"")</f>
        <v/>
      </c>
      <c r="E50" s="191" t="str">
        <f>IFERROR(VLOOKUP(CONCATENATE(D50,B50),LOTES!$A$6:$E$1005,5,0),"")</f>
        <v/>
      </c>
      <c r="F50" s="191" t="str">
        <f>IFERROR(VLOOKUP(CONCATENATE(D50,B50),LOTES!$A$6:$F$1009,6,0),"")</f>
        <v/>
      </c>
      <c r="G50" s="192">
        <f t="shared" si="1"/>
        <v>0</v>
      </c>
      <c r="H50" s="193" t="str">
        <f t="shared" si="2"/>
        <v/>
      </c>
      <c r="I50" s="192"/>
      <c r="J50" s="192"/>
      <c r="K50" s="193" t="str">
        <f t="shared" si="3"/>
        <v/>
      </c>
      <c r="L50" s="192">
        <f>IFERROR(SUMIF('REGISTRO FACTURAS'!$C$5:$C$5993,'PACKING LIST'!N50,'REGISTRO FACTURAS'!$AD$5:$AD$5993),"")</f>
        <v>0</v>
      </c>
      <c r="M50" s="194"/>
      <c r="N50" s="46" t="str">
        <f t="shared" si="0"/>
        <v>276033</v>
      </c>
      <c r="O50" s="46" t="str">
        <f>IFERROR(VLOOKUP(B50,LOTES!$C$6:$G$1005,5,0),"")</f>
        <v/>
      </c>
    </row>
    <row r="51" spans="1:15" x14ac:dyDescent="0.3">
      <c r="A51" s="187">
        <v>34</v>
      </c>
      <c r="B51" s="188" t="str">
        <f>IFERROR(VLOOKUP(N51,'REGISTRO FACTURAS'!$C$5:$E$5993,3,0),"")</f>
        <v/>
      </c>
      <c r="C51" s="189" t="str">
        <f>IFERROR(VLOOKUP(N51,'REGISTRO FACTURAS'!$C$5:$F$5993,4,0),"")</f>
        <v/>
      </c>
      <c r="D51" s="190" t="str">
        <f>IFERROR(VLOOKUP(N51,'REGISTRO FACTURAS'!$C$5:$G$5993,5,0),"")</f>
        <v/>
      </c>
      <c r="E51" s="191" t="str">
        <f>IFERROR(VLOOKUP(CONCATENATE(D51,B51),LOTES!$A$6:$E$1005,5,0),"")</f>
        <v/>
      </c>
      <c r="F51" s="191" t="str">
        <f>IFERROR(VLOOKUP(CONCATENATE(D51,B51),LOTES!$A$6:$F$1009,6,0),"")</f>
        <v/>
      </c>
      <c r="G51" s="192">
        <f t="shared" si="1"/>
        <v>0</v>
      </c>
      <c r="H51" s="193" t="str">
        <f t="shared" si="2"/>
        <v/>
      </c>
      <c r="I51" s="192"/>
      <c r="J51" s="192"/>
      <c r="K51" s="193" t="str">
        <f t="shared" si="3"/>
        <v/>
      </c>
      <c r="L51" s="192">
        <f>IFERROR(SUMIF('REGISTRO FACTURAS'!$C$5:$C$5993,'PACKING LIST'!N51,'REGISTRO FACTURAS'!$AD$5:$AD$5993),"")</f>
        <v>0</v>
      </c>
      <c r="M51" s="194"/>
      <c r="N51" s="46" t="str">
        <f t="shared" si="0"/>
        <v>276034</v>
      </c>
      <c r="O51" s="46" t="str">
        <f>IFERROR(VLOOKUP(B51,LOTES!$C$6:$G$1005,5,0),"")</f>
        <v/>
      </c>
    </row>
    <row r="52" spans="1:15" x14ac:dyDescent="0.3">
      <c r="A52" s="187">
        <v>35</v>
      </c>
      <c r="B52" s="188" t="str">
        <f>IFERROR(VLOOKUP(N52,'REGISTRO FACTURAS'!$C$5:$E$5993,3,0),"")</f>
        <v/>
      </c>
      <c r="C52" s="189" t="str">
        <f>IFERROR(VLOOKUP(N52,'REGISTRO FACTURAS'!$C$5:$F$5993,4,0),"")</f>
        <v/>
      </c>
      <c r="D52" s="190" t="str">
        <f>IFERROR(VLOOKUP(N52,'REGISTRO FACTURAS'!$C$5:$G$5993,5,0),"")</f>
        <v/>
      </c>
      <c r="E52" s="191" t="str">
        <f>IFERROR(VLOOKUP(CONCATENATE(D52,B52),LOTES!$A$6:$E$1005,5,0),"")</f>
        <v/>
      </c>
      <c r="F52" s="191" t="str">
        <f>IFERROR(VLOOKUP(CONCATENATE(D52,B52),LOTES!$A$6:$F$1009,6,0),"")</f>
        <v/>
      </c>
      <c r="G52" s="192">
        <f t="shared" si="1"/>
        <v>0</v>
      </c>
      <c r="H52" s="193" t="str">
        <f t="shared" si="2"/>
        <v/>
      </c>
      <c r="I52" s="192"/>
      <c r="J52" s="192"/>
      <c r="K52" s="193" t="str">
        <f t="shared" si="3"/>
        <v/>
      </c>
      <c r="L52" s="192">
        <f>IFERROR(SUMIF('REGISTRO FACTURAS'!$C$5:$C$5993,'PACKING LIST'!N52,'REGISTRO FACTURAS'!$AD$5:$AD$5993),"")</f>
        <v>0</v>
      </c>
      <c r="M52" s="194"/>
      <c r="N52" s="46" t="str">
        <f t="shared" si="0"/>
        <v>276035</v>
      </c>
      <c r="O52" s="46" t="str">
        <f>IFERROR(VLOOKUP(B52,LOTES!$C$6:$G$1005,5,0),"")</f>
        <v/>
      </c>
    </row>
    <row r="53" spans="1:15" x14ac:dyDescent="0.3">
      <c r="A53" s="187">
        <v>36</v>
      </c>
      <c r="B53" s="188" t="str">
        <f>IFERROR(VLOOKUP(N53,'REGISTRO FACTURAS'!$C$5:$E$5993,3,0),"")</f>
        <v/>
      </c>
      <c r="C53" s="189" t="str">
        <f>IFERROR(VLOOKUP(N53,'REGISTRO FACTURAS'!$C$5:$F$5993,4,0),"")</f>
        <v/>
      </c>
      <c r="D53" s="190" t="str">
        <f>IFERROR(VLOOKUP(N53,'REGISTRO FACTURAS'!$C$5:$G$5993,5,0),"")</f>
        <v/>
      </c>
      <c r="E53" s="191" t="str">
        <f>IFERROR(VLOOKUP(CONCATENATE(D53,B53),LOTES!$A$6:$E$1005,5,0),"")</f>
        <v/>
      </c>
      <c r="F53" s="191" t="str">
        <f>IFERROR(VLOOKUP(CONCATENATE(D53,B53),LOTES!$A$6:$F$1009,6,0),"")</f>
        <v/>
      </c>
      <c r="G53" s="192">
        <f t="shared" si="1"/>
        <v>0</v>
      </c>
      <c r="H53" s="193" t="str">
        <f t="shared" si="2"/>
        <v/>
      </c>
      <c r="I53" s="192"/>
      <c r="J53" s="192"/>
      <c r="K53" s="193" t="str">
        <f t="shared" si="3"/>
        <v/>
      </c>
      <c r="L53" s="192">
        <f>IFERROR(SUMIF('REGISTRO FACTURAS'!$C$5:$C$5993,'PACKING LIST'!N53,'REGISTRO FACTURAS'!$AD$5:$AD$5993),"")</f>
        <v>0</v>
      </c>
      <c r="M53" s="194"/>
      <c r="N53" s="46" t="str">
        <f t="shared" si="0"/>
        <v>276036</v>
      </c>
      <c r="O53" s="46" t="str">
        <f>IFERROR(VLOOKUP(B53,LOTES!$C$6:$G$1005,5,0),"")</f>
        <v/>
      </c>
    </row>
    <row r="54" spans="1:15" x14ac:dyDescent="0.3">
      <c r="A54" s="187">
        <v>37</v>
      </c>
      <c r="B54" s="188" t="str">
        <f>IFERROR(VLOOKUP(N54,'REGISTRO FACTURAS'!$C$5:$E$5993,3,0),"")</f>
        <v/>
      </c>
      <c r="C54" s="189" t="str">
        <f>IFERROR(VLOOKUP(N54,'REGISTRO FACTURAS'!$C$5:$F$5993,4,0),"")</f>
        <v/>
      </c>
      <c r="D54" s="190" t="str">
        <f>IFERROR(VLOOKUP(N54,'REGISTRO FACTURAS'!$C$5:$G$5993,5,0),"")</f>
        <v/>
      </c>
      <c r="E54" s="191" t="str">
        <f>IFERROR(VLOOKUP(CONCATENATE(D54,B54),LOTES!$A$6:$E$1005,5,0),"")</f>
        <v/>
      </c>
      <c r="F54" s="191" t="str">
        <f>IFERROR(VLOOKUP(CONCATENATE(D54,B54),LOTES!$A$6:$F$1009,6,0),"")</f>
        <v/>
      </c>
      <c r="G54" s="192">
        <f t="shared" si="1"/>
        <v>0</v>
      </c>
      <c r="H54" s="193" t="str">
        <f t="shared" si="2"/>
        <v/>
      </c>
      <c r="I54" s="192"/>
      <c r="J54" s="192"/>
      <c r="K54" s="193" t="str">
        <f t="shared" si="3"/>
        <v/>
      </c>
      <c r="L54" s="192">
        <f>IFERROR(SUMIF('REGISTRO FACTURAS'!$C$5:$C$5993,'PACKING LIST'!N54,'REGISTRO FACTURAS'!$AD$5:$AD$5993),"")</f>
        <v>0</v>
      </c>
      <c r="M54" s="194"/>
      <c r="N54" s="46" t="str">
        <f t="shared" si="0"/>
        <v>276037</v>
      </c>
      <c r="O54" s="46" t="str">
        <f>IFERROR(VLOOKUP(B54,LOTES!$C$6:$G$1005,5,0),"")</f>
        <v/>
      </c>
    </row>
    <row r="55" spans="1:15" x14ac:dyDescent="0.3">
      <c r="A55" s="187">
        <v>38</v>
      </c>
      <c r="B55" s="188" t="str">
        <f>IFERROR(VLOOKUP(N55,'REGISTRO FACTURAS'!$C$5:$E$5993,3,0),"")</f>
        <v/>
      </c>
      <c r="C55" s="189" t="str">
        <f>IFERROR(VLOOKUP(N55,'REGISTRO FACTURAS'!$C$5:$F$5993,4,0),"")</f>
        <v/>
      </c>
      <c r="D55" s="190" t="str">
        <f>IFERROR(VLOOKUP(N55,'REGISTRO FACTURAS'!$C$5:$G$5993,5,0),"")</f>
        <v/>
      </c>
      <c r="E55" s="191" t="str">
        <f>IFERROR(VLOOKUP(CONCATENATE(D55,B55),LOTES!$A$6:$E$1005,5,0),"")</f>
        <v/>
      </c>
      <c r="F55" s="191" t="str">
        <f>IFERROR(VLOOKUP(CONCATENATE(D55,B55),LOTES!$A$6:$F$1009,6,0),"")</f>
        <v/>
      </c>
      <c r="G55" s="192">
        <f t="shared" si="1"/>
        <v>0</v>
      </c>
      <c r="H55" s="193" t="str">
        <f t="shared" si="2"/>
        <v/>
      </c>
      <c r="I55" s="192"/>
      <c r="J55" s="192"/>
      <c r="K55" s="193" t="str">
        <f t="shared" si="3"/>
        <v/>
      </c>
      <c r="L55" s="192">
        <f>IFERROR(SUMIF('REGISTRO FACTURAS'!$C$5:$C$5993,'PACKING LIST'!N55,'REGISTRO FACTURAS'!$AD$5:$AD$5993),"")</f>
        <v>0</v>
      </c>
      <c r="M55" s="194"/>
      <c r="N55" s="46" t="str">
        <f t="shared" si="0"/>
        <v>276038</v>
      </c>
      <c r="O55" s="46" t="str">
        <f>IFERROR(VLOOKUP(B55,LOTES!$C$6:$G$1005,5,0),"")</f>
        <v/>
      </c>
    </row>
    <row r="56" spans="1:15" x14ac:dyDescent="0.3">
      <c r="A56" s="187">
        <v>39</v>
      </c>
      <c r="B56" s="188" t="str">
        <f>IFERROR(VLOOKUP(N56,'REGISTRO FACTURAS'!$C$5:$E$5993,3,0),"")</f>
        <v/>
      </c>
      <c r="C56" s="189" t="str">
        <f>IFERROR(VLOOKUP(N56,'REGISTRO FACTURAS'!$C$5:$F$5993,4,0),"")</f>
        <v/>
      </c>
      <c r="D56" s="190" t="str">
        <f>IFERROR(VLOOKUP(N56,'REGISTRO FACTURAS'!$C$5:$G$5993,5,0),"")</f>
        <v/>
      </c>
      <c r="E56" s="191" t="str">
        <f>IFERROR(VLOOKUP(CONCATENATE(D56,B56),LOTES!$A$6:$E$1005,5,0),"")</f>
        <v/>
      </c>
      <c r="F56" s="191" t="str">
        <f>IFERROR(VLOOKUP(CONCATENATE(D56,B56),LOTES!$A$6:$F$1009,6,0),"")</f>
        <v/>
      </c>
      <c r="G56" s="192">
        <f t="shared" si="1"/>
        <v>0</v>
      </c>
      <c r="H56" s="193" t="str">
        <f t="shared" si="2"/>
        <v/>
      </c>
      <c r="I56" s="192"/>
      <c r="J56" s="192"/>
      <c r="K56" s="193" t="str">
        <f t="shared" si="3"/>
        <v/>
      </c>
      <c r="L56" s="192">
        <f>IFERROR(SUMIF('REGISTRO FACTURAS'!$C$5:$C$5993,'PACKING LIST'!N56,'REGISTRO FACTURAS'!$AD$5:$AD$5993),"")</f>
        <v>0</v>
      </c>
      <c r="M56" s="194"/>
      <c r="N56" s="46" t="str">
        <f t="shared" si="0"/>
        <v>276039</v>
      </c>
      <c r="O56" s="46" t="str">
        <f>IFERROR(VLOOKUP(B56,LOTES!$C$6:$G$1005,5,0),"")</f>
        <v/>
      </c>
    </row>
    <row r="57" spans="1:15" x14ac:dyDescent="0.3">
      <c r="A57" s="289" t="s">
        <v>552</v>
      </c>
      <c r="B57" s="290"/>
      <c r="C57" s="291"/>
      <c r="D57" s="291"/>
      <c r="E57" s="291"/>
      <c r="F57" s="291"/>
      <c r="G57" s="291"/>
      <c r="H57" s="287">
        <f>SUM(H18:H56)+COUNT(K18:K56)</f>
        <v>84</v>
      </c>
      <c r="I57" s="287"/>
      <c r="J57" s="287"/>
      <c r="K57" s="287"/>
      <c r="L57" s="287"/>
      <c r="M57" s="288"/>
      <c r="N57" s="46"/>
      <c r="O57" s="46"/>
    </row>
    <row r="58" spans="1:15" x14ac:dyDescent="0.3">
      <c r="A58" s="278"/>
      <c r="B58" s="279"/>
      <c r="C58" s="279"/>
      <c r="D58" s="279"/>
      <c r="E58" s="279"/>
      <c r="F58" s="279"/>
      <c r="G58" s="279"/>
      <c r="H58" s="279"/>
      <c r="I58" s="279"/>
      <c r="J58" s="279"/>
      <c r="K58" s="279"/>
      <c r="L58" s="279"/>
      <c r="M58" s="280"/>
    </row>
    <row r="59" spans="1:15" x14ac:dyDescent="0.3">
      <c r="A59" s="281"/>
      <c r="B59" s="282"/>
      <c r="C59" s="282"/>
      <c r="D59" s="282"/>
      <c r="E59" s="282"/>
      <c r="F59" s="282"/>
      <c r="G59" s="282"/>
      <c r="H59" s="282"/>
      <c r="I59" s="282"/>
      <c r="J59" s="282"/>
      <c r="K59" s="282"/>
      <c r="L59" s="282"/>
      <c r="M59" s="283"/>
    </row>
    <row r="60" spans="1:15" ht="15" thickBot="1" x14ac:dyDescent="0.35">
      <c r="A60" s="284"/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6"/>
    </row>
  </sheetData>
  <sheetProtection formatCells="0"/>
  <mergeCells count="16">
    <mergeCell ref="F4:M4"/>
    <mergeCell ref="F5:M5"/>
    <mergeCell ref="F6:M6"/>
    <mergeCell ref="F3:M3"/>
    <mergeCell ref="A1:M1"/>
    <mergeCell ref="B9:M9"/>
    <mergeCell ref="B10:M10"/>
    <mergeCell ref="B11:M11"/>
    <mergeCell ref="B12:M12"/>
    <mergeCell ref="B13:M13"/>
    <mergeCell ref="C14:M14"/>
    <mergeCell ref="A16:F16"/>
    <mergeCell ref="G16:M16"/>
    <mergeCell ref="A58:M60"/>
    <mergeCell ref="H57:M57"/>
    <mergeCell ref="A57:G57"/>
  </mergeCells>
  <conditionalFormatting sqref="L18:L56">
    <cfRule type="cellIs" dxfId="7" priority="2" operator="equal">
      <formula>0</formula>
    </cfRule>
  </conditionalFormatting>
  <conditionalFormatting sqref="G18:G56">
    <cfRule type="cellIs" dxfId="6" priority="1" operator="equal">
      <formula>0</formula>
    </cfRule>
  </conditionalFormatting>
  <pageMargins left="0.31496062992125984" right="0.51181102362204722" top="0.35433070866141736" bottom="0.74803149606299213" header="0.31496062992125984" footer="0.31496062992125984"/>
  <pageSetup paperSize="9" scale="72" orientation="portrait" horizontalDpi="4294967293" verticalDpi="0" r:id="rId1"/>
  <headerFooter>
    <oddFooter>&amp;Lversión: 1.0   27.01.2018&amp;C&amp;A&amp;RPágina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59EB-883E-4BCE-BA26-5E7EA759BC57}">
  <dimension ref="A1:O60"/>
  <sheetViews>
    <sheetView zoomScaleNormal="100" workbookViewId="0">
      <selection activeCell="B12" sqref="B12:M12"/>
    </sheetView>
  </sheetViews>
  <sheetFormatPr baseColWidth="10" defaultRowHeight="14.4" x14ac:dyDescent="0.3"/>
  <cols>
    <col min="1" max="1" width="3.109375" customWidth="1"/>
    <col min="2" max="2" width="8.33203125" customWidth="1"/>
    <col min="3" max="3" width="41.5546875" customWidth="1"/>
    <col min="4" max="4" width="9" bestFit="1" customWidth="1"/>
    <col min="5" max="5" width="10.44140625" customWidth="1"/>
    <col min="6" max="6" width="10.5546875" customWidth="1"/>
    <col min="7" max="7" width="8.21875" customWidth="1"/>
    <col min="8" max="8" width="7.44140625" bestFit="1" customWidth="1"/>
    <col min="9" max="9" width="6.44140625" customWidth="1"/>
    <col min="10" max="10" width="7.21875" customWidth="1"/>
    <col min="11" max="11" width="7.88671875" customWidth="1"/>
    <col min="12" max="12" width="6.6640625" customWidth="1"/>
    <col min="13" max="13" width="5.6640625" customWidth="1"/>
  </cols>
  <sheetData>
    <row r="1" spans="1:13" x14ac:dyDescent="0.3">
      <c r="A1" s="310" t="s">
        <v>387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2"/>
    </row>
    <row r="2" spans="1:13" x14ac:dyDescent="0.3">
      <c r="A2" s="85"/>
      <c r="B2" s="41"/>
      <c r="C2" s="86"/>
      <c r="D2" s="10"/>
      <c r="E2" s="10"/>
      <c r="F2" s="10"/>
      <c r="G2" s="10"/>
      <c r="H2" s="10"/>
      <c r="I2" s="10"/>
      <c r="J2" s="10"/>
      <c r="K2" s="10"/>
      <c r="L2" s="10"/>
      <c r="M2" s="95"/>
    </row>
    <row r="3" spans="1:13" x14ac:dyDescent="0.3">
      <c r="A3" s="85"/>
      <c r="B3" s="41"/>
      <c r="C3" s="86" t="s">
        <v>388</v>
      </c>
      <c r="D3" s="9"/>
      <c r="E3" s="9"/>
      <c r="F3" s="308" t="s">
        <v>389</v>
      </c>
      <c r="G3" s="308"/>
      <c r="H3" s="308"/>
      <c r="I3" s="308"/>
      <c r="J3" s="308"/>
      <c r="K3" s="308"/>
      <c r="L3" s="308"/>
      <c r="M3" s="309"/>
    </row>
    <row r="4" spans="1:13" x14ac:dyDescent="0.3">
      <c r="A4" s="85"/>
      <c r="B4" s="41"/>
      <c r="C4" s="10"/>
      <c r="D4" s="9"/>
      <c r="E4" s="9"/>
      <c r="F4" s="302" t="str">
        <f>"Nombre: "&amp;VLOOKUP(B11,'REGISTRO FACTURAS'!N5:Q5993,4,0)</f>
        <v>Nombre: ABAD VALLEJO PATRICIO ANTONIO</v>
      </c>
      <c r="G4" s="302"/>
      <c r="H4" s="302"/>
      <c r="I4" s="302"/>
      <c r="J4" s="302"/>
      <c r="K4" s="302"/>
      <c r="L4" s="302"/>
      <c r="M4" s="303"/>
    </row>
    <row r="5" spans="1:13" ht="14.4" customHeight="1" x14ac:dyDescent="0.3">
      <c r="A5" s="85"/>
      <c r="B5" s="41"/>
      <c r="C5" s="10"/>
      <c r="D5" s="9"/>
      <c r="E5" s="9"/>
      <c r="F5" s="304" t="str">
        <f>"Dirección: "&amp;VLOOKUP(B11,'REGISTRO FACTURAS'!N5:AI5993,22,0)</f>
        <v>Dirección: ALFONSO BORRERO 2 11 Y LORENZO</v>
      </c>
      <c r="G5" s="304"/>
      <c r="H5" s="304"/>
      <c r="I5" s="304"/>
      <c r="J5" s="304"/>
      <c r="K5" s="304"/>
      <c r="L5" s="304"/>
      <c r="M5" s="305"/>
    </row>
    <row r="6" spans="1:13" x14ac:dyDescent="0.3">
      <c r="A6" s="85"/>
      <c r="B6" s="87" t="s">
        <v>551</v>
      </c>
      <c r="D6" s="9"/>
      <c r="E6" s="9"/>
      <c r="F6" s="306"/>
      <c r="G6" s="306"/>
      <c r="H6" s="306"/>
      <c r="I6" s="306"/>
      <c r="J6" s="306"/>
      <c r="K6" s="306"/>
      <c r="L6" s="306"/>
      <c r="M6" s="307"/>
    </row>
    <row r="7" spans="1:13" x14ac:dyDescent="0.3">
      <c r="A7" s="85"/>
      <c r="B7" s="87" t="s">
        <v>390</v>
      </c>
      <c r="D7" s="9"/>
      <c r="E7" s="9"/>
      <c r="F7" s="9"/>
      <c r="G7" s="9"/>
      <c r="H7" s="9"/>
      <c r="I7" s="9"/>
      <c r="J7" s="9"/>
      <c r="K7" s="9"/>
      <c r="L7" s="9"/>
      <c r="M7" s="88"/>
    </row>
    <row r="8" spans="1:13" x14ac:dyDescent="0.3">
      <c r="A8" s="85"/>
      <c r="B8" s="41"/>
      <c r="C8" s="87"/>
      <c r="D8" s="9"/>
      <c r="E8" s="9"/>
      <c r="F8" s="9"/>
      <c r="G8" s="9"/>
      <c r="H8" s="9"/>
      <c r="I8" s="9"/>
      <c r="J8" s="9"/>
      <c r="K8" s="9"/>
      <c r="L8" s="9"/>
      <c r="M8" s="88"/>
    </row>
    <row r="9" spans="1:13" x14ac:dyDescent="0.3">
      <c r="A9" s="85"/>
      <c r="B9" s="292">
        <f>VLOOKUP(B11,'REGISTRO FACTURAS'!N5:O5993,2,0)</f>
        <v>43299</v>
      </c>
      <c r="C9" s="292"/>
      <c r="D9" s="292"/>
      <c r="E9" s="292"/>
      <c r="F9" s="292"/>
      <c r="G9" s="292"/>
      <c r="H9" s="292"/>
      <c r="I9" s="292"/>
      <c r="J9" s="292"/>
      <c r="K9" s="292"/>
      <c r="L9" s="292"/>
      <c r="M9" s="293"/>
    </row>
    <row r="10" spans="1:13" x14ac:dyDescent="0.3">
      <c r="A10" s="85"/>
      <c r="B10" s="294" t="s">
        <v>391</v>
      </c>
      <c r="C10" s="294"/>
      <c r="D10" s="294"/>
      <c r="E10" s="294"/>
      <c r="F10" s="294"/>
      <c r="G10" s="294"/>
      <c r="H10" s="294"/>
      <c r="I10" s="294"/>
      <c r="J10" s="294"/>
      <c r="K10" s="294"/>
      <c r="L10" s="294"/>
      <c r="M10" s="295"/>
    </row>
    <row r="11" spans="1:13" x14ac:dyDescent="0.3">
      <c r="A11" s="85"/>
      <c r="B11" s="296">
        <v>2764</v>
      </c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7"/>
    </row>
    <row r="12" spans="1:13" x14ac:dyDescent="0.3">
      <c r="A12" s="85"/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9"/>
    </row>
    <row r="13" spans="1:13" x14ac:dyDescent="0.3">
      <c r="A13" s="85"/>
      <c r="B13" s="300"/>
      <c r="C13" s="300"/>
      <c r="D13" s="300"/>
      <c r="E13" s="300"/>
      <c r="F13" s="300"/>
      <c r="G13" s="300"/>
      <c r="H13" s="300"/>
      <c r="I13" s="300"/>
      <c r="J13" s="300"/>
      <c r="K13" s="300"/>
      <c r="L13" s="300"/>
      <c r="M13" s="301"/>
    </row>
    <row r="14" spans="1:13" x14ac:dyDescent="0.3">
      <c r="A14" s="85"/>
      <c r="B14" s="41"/>
      <c r="C14" s="276">
        <f>IF((C13/70)&lt;1,1,C13/70)</f>
        <v>1</v>
      </c>
      <c r="D14" s="276"/>
      <c r="E14" s="276"/>
      <c r="F14" s="276"/>
      <c r="G14" s="276"/>
      <c r="H14" s="276"/>
      <c r="I14" s="276"/>
      <c r="J14" s="276"/>
      <c r="K14" s="276"/>
      <c r="L14" s="276"/>
      <c r="M14" s="277"/>
    </row>
    <row r="15" spans="1:13" ht="15" thickBot="1" x14ac:dyDescent="0.35">
      <c r="A15" s="5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21"/>
    </row>
    <row r="16" spans="1:13" ht="15" thickBot="1" x14ac:dyDescent="0.35">
      <c r="A16" s="213"/>
      <c r="B16" s="214"/>
      <c r="C16" s="214"/>
      <c r="D16" s="214"/>
      <c r="E16" s="214"/>
      <c r="F16" s="215"/>
      <c r="G16" s="213"/>
      <c r="H16" s="214"/>
      <c r="I16" s="214"/>
      <c r="J16" s="214"/>
      <c r="K16" s="214"/>
      <c r="L16" s="214"/>
      <c r="M16" s="215"/>
    </row>
    <row r="17" spans="1:15" ht="48" x14ac:dyDescent="0.3">
      <c r="A17" s="155" t="s">
        <v>116</v>
      </c>
      <c r="B17" s="195" t="s">
        <v>137</v>
      </c>
      <c r="C17" s="156" t="s">
        <v>117</v>
      </c>
      <c r="D17" s="156" t="s">
        <v>118</v>
      </c>
      <c r="E17" s="156" t="s">
        <v>392</v>
      </c>
      <c r="F17" s="156" t="s">
        <v>119</v>
      </c>
      <c r="G17" s="156" t="s">
        <v>120</v>
      </c>
      <c r="H17" s="156" t="s">
        <v>121</v>
      </c>
      <c r="I17" s="156" t="s">
        <v>122</v>
      </c>
      <c r="J17" s="156" t="s">
        <v>123</v>
      </c>
      <c r="K17" s="157" t="s">
        <v>124</v>
      </c>
      <c r="L17" s="157" t="s">
        <v>125</v>
      </c>
      <c r="M17" s="158" t="s">
        <v>126</v>
      </c>
    </row>
    <row r="18" spans="1:15" x14ac:dyDescent="0.3">
      <c r="A18" s="187">
        <v>1</v>
      </c>
      <c r="B18" s="188" t="str">
        <f>IFERROR(VLOOKUP(N18,'REGISTRO FACTURAS'!$C$5:$E$5993,3,0),"")</f>
        <v>0101005</v>
      </c>
      <c r="C18" s="189" t="str">
        <f>IFERROR(VLOOKUP(N18,'REGISTRO FACTURAS'!$C$5:$F$5993,4,0),"")</f>
        <v>ACTIVOX MENTA-EUCALIPTO X 16 PASTILLAS</v>
      </c>
      <c r="D18" s="190" t="str">
        <f>IFERROR(VLOOKUP(N18,'REGISTRO FACTURAS'!$C$5:$G$5993,5,0),"")</f>
        <v>G04452C</v>
      </c>
      <c r="E18" s="191">
        <f>IFERROR(VLOOKUP(CONCATENATE(D18,B18),LOTES!$A$6:$E$1005,5,0),"")</f>
        <v>43008</v>
      </c>
      <c r="F18" s="191">
        <f>IFERROR(VLOOKUP(CONCATENATE(D18,B18),LOTES!$A$6:$F$1009,6,0),"")</f>
        <v>43738</v>
      </c>
      <c r="G18" s="192"/>
      <c r="H18" s="186"/>
      <c r="I18" s="192"/>
      <c r="J18" s="192"/>
      <c r="K18" s="193"/>
      <c r="L18" s="192">
        <f>IFERROR(SUMIF('REGISTRO FACTURAS'!$C$5:$C$5993,'PACKING LIST profarco'!N18,'REGISTRO FACTURAS'!$AD$5:$AD$5993),"")</f>
        <v>75</v>
      </c>
      <c r="M18" s="194"/>
      <c r="N18" s="46" t="str">
        <f t="shared" ref="N18:N56" si="0">CONCATENATE($B$11,A18)</f>
        <v>27641</v>
      </c>
      <c r="O18" s="46">
        <f>IFERROR(VLOOKUP(B18,LOTES!$C$6:$G$1005,5,0),"")</f>
        <v>120</v>
      </c>
    </row>
    <row r="19" spans="1:15" x14ac:dyDescent="0.3">
      <c r="A19" s="187">
        <v>2</v>
      </c>
      <c r="B19" s="188" t="str">
        <f>IFERROR(VLOOKUP(N19,'REGISTRO FACTURAS'!$C$5:$E$5993,3,0),"")</f>
        <v>0101011</v>
      </c>
      <c r="C19" s="189" t="str">
        <f>IFERROR(VLOOKUP(N19,'REGISTRO FACTURAS'!$C$5:$F$5993,4,0),"")</f>
        <v>ARKOLAGEN PLUS X 14 SACHETS</v>
      </c>
      <c r="D19" s="190" t="str">
        <f>IFERROR(VLOOKUP(N19,'REGISTRO FACTURAS'!$C$5:$G$5993,5,0),"")</f>
        <v>G06116A</v>
      </c>
      <c r="E19" s="191">
        <f>IFERROR(VLOOKUP(CONCATENATE(D19,B19),LOTES!$A$6:$E$1005,5,0),"")</f>
        <v>43130</v>
      </c>
      <c r="F19" s="191">
        <f>IFERROR(VLOOKUP(CONCATENATE(D19,B19),LOTES!$A$6:$F$1009,6,0),"")</f>
        <v>44226</v>
      </c>
      <c r="G19" s="192"/>
      <c r="H19" s="186"/>
      <c r="I19" s="192"/>
      <c r="J19" s="192"/>
      <c r="K19" s="193"/>
      <c r="L19" s="192">
        <f>IFERROR(SUMIF('REGISTRO FACTURAS'!$C$5:$C$5993,'PACKING LIST profarco'!N19,'REGISTRO FACTURAS'!$AD$5:$AD$5993),"")</f>
        <v>20</v>
      </c>
      <c r="M19" s="194"/>
      <c r="N19" s="46" t="str">
        <f t="shared" si="0"/>
        <v>27642</v>
      </c>
      <c r="O19" s="46">
        <f>IFERROR(VLOOKUP(B19,LOTES!$C$6:$G$1005,5,0),"")</f>
        <v>18</v>
      </c>
    </row>
    <row r="20" spans="1:15" x14ac:dyDescent="0.3">
      <c r="A20" s="187">
        <v>3</v>
      </c>
      <c r="B20" s="188" t="str">
        <f>IFERROR(VLOOKUP(N20,'REGISTRO FACTURAS'!$C$5:$E$5993,3,0),"")</f>
        <v>0101013</v>
      </c>
      <c r="C20" s="189" t="str">
        <f>IFERROR(VLOOKUP(N20,'REGISTRO FACTURAS'!$C$5:$F$5993,4,0),"")</f>
        <v>ARKOVOX PROPOLIS JARABE X 150 ML.</v>
      </c>
      <c r="D20" s="190" t="str">
        <f>IFERROR(VLOOKUP(N20,'REGISTRO FACTURAS'!$C$5:$G$5993,5,0),"")</f>
        <v>G03908A</v>
      </c>
      <c r="E20" s="191">
        <f>IFERROR(VLOOKUP(CONCATENATE(D20,B20),LOTES!$A$6:$E$1005,5,0),"")</f>
        <v>42977</v>
      </c>
      <c r="F20" s="191">
        <f>IFERROR(VLOOKUP(CONCATENATE(D20,B20),LOTES!$A$6:$F$1009,6,0),"")</f>
        <v>43707</v>
      </c>
      <c r="G20" s="192"/>
      <c r="H20" s="186"/>
      <c r="I20" s="192"/>
      <c r="J20" s="192"/>
      <c r="K20" s="193"/>
      <c r="L20" s="192">
        <f>IFERROR(SUMIF('REGISTRO FACTURAS'!$C$5:$C$5993,'PACKING LIST profarco'!N20,'REGISTRO FACTURAS'!$AD$5:$AD$5993),"")</f>
        <v>30</v>
      </c>
      <c r="M20" s="194"/>
      <c r="N20" s="46" t="str">
        <f t="shared" si="0"/>
        <v>27643</v>
      </c>
      <c r="O20" s="46">
        <f>IFERROR(VLOOKUP(B20,LOTES!$C$6:$G$1005,5,0),"")</f>
        <v>12</v>
      </c>
    </row>
    <row r="21" spans="1:15" x14ac:dyDescent="0.3">
      <c r="A21" s="187">
        <v>4</v>
      </c>
      <c r="B21" s="188" t="str">
        <f>IFERROR(VLOOKUP(N21,'REGISTRO FACTURAS'!$C$5:$E$5993,3,0),"")</f>
        <v>0101018</v>
      </c>
      <c r="C21" s="189" t="str">
        <f>IFERROR(VLOOKUP(N21,'REGISTRO FACTURAS'!$C$5:$F$5993,4,0),"")</f>
        <v>ECHINALIS X 30 CAPSULAS</v>
      </c>
      <c r="D21" s="190" t="str">
        <f>IFERROR(VLOOKUP(N21,'REGISTRO FACTURAS'!$C$5:$G$5993,5,0),"")</f>
        <v>G01643A</v>
      </c>
      <c r="E21" s="191">
        <f>IFERROR(VLOOKUP(CONCATENATE(D21,B21),LOTES!$A$6:$E$1005,5,0),"")</f>
        <v>42824</v>
      </c>
      <c r="F21" s="191">
        <f>IFERROR(VLOOKUP(CONCATENATE(D21,B21),LOTES!$A$6:$F$1009,6,0),"")</f>
        <v>43910</v>
      </c>
      <c r="G21" s="192"/>
      <c r="H21" s="186"/>
      <c r="I21" s="192"/>
      <c r="J21" s="192"/>
      <c r="K21" s="193"/>
      <c r="L21" s="192">
        <f>IFERROR(SUMIF('REGISTRO FACTURAS'!$C$5:$C$5993,'PACKING LIST profarco'!N21,'REGISTRO FACTURAS'!$AD$5:$AD$5993),"")</f>
        <v>10</v>
      </c>
      <c r="M21" s="194"/>
      <c r="N21" s="46" t="str">
        <f t="shared" si="0"/>
        <v>27644</v>
      </c>
      <c r="O21" s="46">
        <f>IFERROR(VLOOKUP(B21,LOTES!$C$6:$G$1005,5,0),"")</f>
        <v>120</v>
      </c>
    </row>
    <row r="22" spans="1:15" x14ac:dyDescent="0.3">
      <c r="A22" s="187">
        <v>5</v>
      </c>
      <c r="B22" s="188" t="str">
        <f>IFERROR(VLOOKUP(N22,'REGISTRO FACTURAS'!$C$5:$E$5993,3,0),"")</f>
        <v>0101023</v>
      </c>
      <c r="C22" s="189" t="str">
        <f>IFERROR(VLOOKUP(N22,'REGISTRO FACTURAS'!$C$5:$F$5993,4,0),"")</f>
        <v>PHYTO SOYA CAPS. X 60</v>
      </c>
      <c r="D22" s="190" t="str">
        <f>IFERROR(VLOOKUP(N22,'REGISTRO FACTURAS'!$C$5:$G$5993,5,0),"")</f>
        <v>G03930A</v>
      </c>
      <c r="E22" s="191">
        <f>IFERROR(VLOOKUP(CONCATENATE(D22,B22),LOTES!$A$6:$E$1005,5,0),"")</f>
        <v>42977</v>
      </c>
      <c r="F22" s="191">
        <f>IFERROR(VLOOKUP(CONCATENATE(D22,B22),LOTES!$A$6:$F$1009,6,0),"")</f>
        <v>44073</v>
      </c>
      <c r="G22" s="192"/>
      <c r="H22" s="186"/>
      <c r="I22" s="192"/>
      <c r="J22" s="192"/>
      <c r="K22" s="193"/>
      <c r="L22" s="192">
        <f>IFERROR(SUMIF('REGISTRO FACTURAS'!$C$5:$C$5993,'PACKING LIST profarco'!N22,'REGISTRO FACTURAS'!$AD$5:$AD$5993),"")</f>
        <v>10</v>
      </c>
      <c r="M22" s="194"/>
      <c r="N22" s="46" t="str">
        <f t="shared" si="0"/>
        <v>27645</v>
      </c>
      <c r="O22" s="46">
        <f>IFERROR(VLOOKUP(B22,LOTES!$C$6:$G$1005,5,0),"")</f>
        <v>48</v>
      </c>
    </row>
    <row r="23" spans="1:15" x14ac:dyDescent="0.3">
      <c r="A23" s="187">
        <v>6</v>
      </c>
      <c r="B23" s="188" t="str">
        <f>IFERROR(VLOOKUP(N23,'REGISTRO FACTURAS'!$C$5:$E$5993,3,0),"")</f>
        <v>0101025</v>
      </c>
      <c r="C23" s="189" t="str">
        <f>IFERROR(VLOOKUP(N23,'REGISTRO FACTURAS'!$C$5:$F$5993,4,0),"")</f>
        <v>PHYTO SOYA FORTE X 60 CAPS</v>
      </c>
      <c r="D23" s="190" t="str">
        <f>IFERROR(VLOOKUP(N23,'REGISTRO FACTURAS'!$C$5:$G$5993,5,0),"")</f>
        <v>G03728A</v>
      </c>
      <c r="E23" s="191">
        <f>IFERROR(VLOOKUP(CONCATENATE(D23,B23),LOTES!$A$6:$E$1005,5,0),"")</f>
        <v>42946</v>
      </c>
      <c r="F23" s="191">
        <f>IFERROR(VLOOKUP(CONCATENATE(D23,B23),LOTES!$A$6:$F$1009,6,0),"")</f>
        <v>44042</v>
      </c>
      <c r="G23" s="192"/>
      <c r="H23" s="186"/>
      <c r="I23" s="192"/>
      <c r="J23" s="192"/>
      <c r="K23" s="193"/>
      <c r="L23" s="192">
        <f>IFERROR(SUMIF('REGISTRO FACTURAS'!$C$5:$C$5993,'PACKING LIST profarco'!N23,'REGISTRO FACTURAS'!$AD$5:$AD$5993),"")</f>
        <v>10</v>
      </c>
      <c r="M23" s="194"/>
      <c r="N23" s="46" t="str">
        <f t="shared" si="0"/>
        <v>27646</v>
      </c>
      <c r="O23" s="46">
        <f>IFERROR(VLOOKUP(B23,LOTES!$C$6:$G$1005,5,0),"")</f>
        <v>48</v>
      </c>
    </row>
    <row r="24" spans="1:15" x14ac:dyDescent="0.3">
      <c r="A24" s="187">
        <v>7</v>
      </c>
      <c r="B24" s="188" t="str">
        <f>IFERROR(VLOOKUP(N24,'REGISTRO FACTURAS'!$C$5:$E$5993,3,0),"")</f>
        <v/>
      </c>
      <c r="C24" s="189" t="str">
        <f>IFERROR(VLOOKUP(N24,'REGISTRO FACTURAS'!$C$5:$F$5993,4,0),"")</f>
        <v/>
      </c>
      <c r="D24" s="190" t="str">
        <f>IFERROR(VLOOKUP(N24,'REGISTRO FACTURAS'!$C$5:$G$5993,5,0),"")</f>
        <v/>
      </c>
      <c r="E24" s="191" t="str">
        <f>IFERROR(VLOOKUP(CONCATENATE(D24,B24),LOTES!$A$6:$E$1005,5,0),"")</f>
        <v/>
      </c>
      <c r="F24" s="191" t="str">
        <f>IFERROR(VLOOKUP(CONCATENATE(D24,B24),LOTES!$A$6:$F$1009,6,0),"")</f>
        <v/>
      </c>
      <c r="G24" s="192">
        <f t="shared" ref="G24:G56" si="1">IFERROR(IF(L24&lt;O24,L24,O24),"")</f>
        <v>0</v>
      </c>
      <c r="H24" s="186" t="str">
        <f t="shared" ref="H24:H56" si="2">IF(D24&lt;&gt;"",ROUNDDOWN(IF(L24&gt;G24,L24/G24,1),0),"")</f>
        <v/>
      </c>
      <c r="I24" s="192"/>
      <c r="J24" s="192"/>
      <c r="K24" s="193" t="str">
        <f t="shared" ref="K24:K56" si="3">IF(D24&lt;&gt;"",IF((L24-G24*H24)=0,"-",(L24-G24*H24)),"")</f>
        <v/>
      </c>
      <c r="L24" s="192">
        <f>IFERROR(SUMIF('REGISTRO FACTURAS'!$C$5:$C$5993,'PACKING LIST profarco'!N24,'REGISTRO FACTURAS'!$AD$5:$AD$5993),"")</f>
        <v>0</v>
      </c>
      <c r="M24" s="194"/>
      <c r="N24" s="46" t="str">
        <f t="shared" si="0"/>
        <v>27647</v>
      </c>
      <c r="O24" s="46" t="str">
        <f>IFERROR(VLOOKUP(B24,LOTES!$C$6:$G$1005,5,0),"")</f>
        <v/>
      </c>
    </row>
    <row r="25" spans="1:15" x14ac:dyDescent="0.3">
      <c r="A25" s="187">
        <v>8</v>
      </c>
      <c r="B25" s="188" t="str">
        <f>IFERROR(VLOOKUP(N25,'REGISTRO FACTURAS'!$C$5:$E$5993,3,0),"")</f>
        <v/>
      </c>
      <c r="C25" s="189" t="str">
        <f>IFERROR(VLOOKUP(N25,'REGISTRO FACTURAS'!$C$5:$F$5993,4,0),"")</f>
        <v/>
      </c>
      <c r="D25" s="190" t="str">
        <f>IFERROR(VLOOKUP(N25,'REGISTRO FACTURAS'!$C$5:$G$5993,5,0),"")</f>
        <v/>
      </c>
      <c r="E25" s="191" t="str">
        <f>IFERROR(VLOOKUP(CONCATENATE(D25,B25),LOTES!$A$6:$E$1005,5,0),"")</f>
        <v/>
      </c>
      <c r="F25" s="191" t="str">
        <f>IFERROR(VLOOKUP(CONCATENATE(D25,B25),LOTES!$A$6:$F$1009,6,0),"")</f>
        <v/>
      </c>
      <c r="G25" s="192">
        <f t="shared" si="1"/>
        <v>0</v>
      </c>
      <c r="H25" s="186" t="str">
        <f t="shared" si="2"/>
        <v/>
      </c>
      <c r="I25" s="192"/>
      <c r="J25" s="192"/>
      <c r="K25" s="193" t="str">
        <f t="shared" si="3"/>
        <v/>
      </c>
      <c r="L25" s="192">
        <f>IFERROR(SUMIF('REGISTRO FACTURAS'!$C$5:$C$5993,'PACKING LIST profarco'!N25,'REGISTRO FACTURAS'!$AD$5:$AD$5993),"")</f>
        <v>0</v>
      </c>
      <c r="M25" s="194"/>
      <c r="N25" s="46" t="str">
        <f t="shared" si="0"/>
        <v>27648</v>
      </c>
      <c r="O25" s="46" t="str">
        <f>IFERROR(VLOOKUP(B25,LOTES!$C$6:$G$1005,5,0),"")</f>
        <v/>
      </c>
    </row>
    <row r="26" spans="1:15" x14ac:dyDescent="0.3">
      <c r="A26" s="187">
        <v>9</v>
      </c>
      <c r="B26" s="188" t="str">
        <f>IFERROR(VLOOKUP(N26,'REGISTRO FACTURAS'!$C$5:$E$5993,3,0),"")</f>
        <v/>
      </c>
      <c r="C26" s="189" t="str">
        <f>IFERROR(VLOOKUP(N26,'REGISTRO FACTURAS'!$C$5:$F$5993,4,0),"")</f>
        <v/>
      </c>
      <c r="D26" s="190" t="str">
        <f>IFERROR(VLOOKUP(N26,'REGISTRO FACTURAS'!$C$5:$G$5993,5,0),"")</f>
        <v/>
      </c>
      <c r="E26" s="191" t="str">
        <f>IFERROR(VLOOKUP(CONCATENATE(D26,B26),LOTES!$A$6:$E$1005,5,0),"")</f>
        <v/>
      </c>
      <c r="F26" s="191" t="str">
        <f>IFERROR(VLOOKUP(CONCATENATE(D26,B26),LOTES!$A$6:$F$1009,6,0),"")</f>
        <v/>
      </c>
      <c r="G26" s="192">
        <f t="shared" si="1"/>
        <v>0</v>
      </c>
      <c r="H26" s="186" t="str">
        <f t="shared" si="2"/>
        <v/>
      </c>
      <c r="I26" s="192"/>
      <c r="J26" s="192"/>
      <c r="K26" s="193" t="str">
        <f t="shared" si="3"/>
        <v/>
      </c>
      <c r="L26" s="192">
        <f>IFERROR(SUMIF('REGISTRO FACTURAS'!$C$5:$C$5993,'PACKING LIST profarco'!N26,'REGISTRO FACTURAS'!$AD$5:$AD$5993),"")</f>
        <v>0</v>
      </c>
      <c r="M26" s="194"/>
      <c r="N26" s="46" t="str">
        <f t="shared" si="0"/>
        <v>27649</v>
      </c>
      <c r="O26" s="46" t="str">
        <f>IFERROR(VLOOKUP(B26,LOTES!$C$6:$G$1005,5,0),"")</f>
        <v/>
      </c>
    </row>
    <row r="27" spans="1:15" x14ac:dyDescent="0.3">
      <c r="A27" s="187">
        <v>10</v>
      </c>
      <c r="B27" s="188" t="str">
        <f>IFERROR(VLOOKUP(N27,'REGISTRO FACTURAS'!$C$5:$E$5993,3,0),"")</f>
        <v/>
      </c>
      <c r="C27" s="189" t="str">
        <f>IFERROR(VLOOKUP(N27,'REGISTRO FACTURAS'!$C$5:$F$5993,4,0),"")</f>
        <v/>
      </c>
      <c r="D27" s="190" t="str">
        <f>IFERROR(VLOOKUP(N27,'REGISTRO FACTURAS'!$C$5:$G$5993,5,0),"")</f>
        <v/>
      </c>
      <c r="E27" s="191" t="str">
        <f>IFERROR(VLOOKUP(CONCATENATE(D27,B27),LOTES!$A$6:$E$1005,5,0),"")</f>
        <v/>
      </c>
      <c r="F27" s="191" t="str">
        <f>IFERROR(VLOOKUP(CONCATENATE(D27,B27),LOTES!$A$6:$F$1009,6,0),"")</f>
        <v/>
      </c>
      <c r="G27" s="192">
        <f t="shared" si="1"/>
        <v>0</v>
      </c>
      <c r="H27" s="186" t="str">
        <f t="shared" si="2"/>
        <v/>
      </c>
      <c r="I27" s="192"/>
      <c r="J27" s="192"/>
      <c r="K27" s="193" t="str">
        <f t="shared" si="3"/>
        <v/>
      </c>
      <c r="L27" s="192">
        <f>IFERROR(SUMIF('REGISTRO FACTURAS'!$C$5:$C$5993,'PACKING LIST profarco'!N27,'REGISTRO FACTURAS'!$AD$5:$AD$5993),"")</f>
        <v>0</v>
      </c>
      <c r="M27" s="194"/>
      <c r="N27" s="46" t="str">
        <f t="shared" si="0"/>
        <v>276410</v>
      </c>
      <c r="O27" s="46" t="str">
        <f>IFERROR(VLOOKUP(B27,LOTES!$C$6:$G$1005,5,0),"")</f>
        <v/>
      </c>
    </row>
    <row r="28" spans="1:15" x14ac:dyDescent="0.3">
      <c r="A28" s="187">
        <v>11</v>
      </c>
      <c r="B28" s="188" t="str">
        <f>IFERROR(VLOOKUP(N28,'REGISTRO FACTURAS'!$C$5:$E$5993,3,0),"")</f>
        <v/>
      </c>
      <c r="C28" s="189" t="str">
        <f>IFERROR(VLOOKUP(N28,'REGISTRO FACTURAS'!$C$5:$F$5993,4,0),"")</f>
        <v/>
      </c>
      <c r="D28" s="190" t="str">
        <f>IFERROR(VLOOKUP(N28,'REGISTRO FACTURAS'!$C$5:$G$5993,5,0),"")</f>
        <v/>
      </c>
      <c r="E28" s="191" t="str">
        <f>IFERROR(VLOOKUP(CONCATENATE(D28,B28),LOTES!$A$6:$E$1005,5,0),"")</f>
        <v/>
      </c>
      <c r="F28" s="191" t="str">
        <f>IFERROR(VLOOKUP(CONCATENATE(D28,B28),LOTES!$A$6:$F$1009,6,0),"")</f>
        <v/>
      </c>
      <c r="G28" s="192">
        <f t="shared" si="1"/>
        <v>0</v>
      </c>
      <c r="H28" s="186" t="str">
        <f t="shared" si="2"/>
        <v/>
      </c>
      <c r="I28" s="192"/>
      <c r="J28" s="192"/>
      <c r="K28" s="193" t="str">
        <f t="shared" si="3"/>
        <v/>
      </c>
      <c r="L28" s="192">
        <f>IFERROR(SUMIF('REGISTRO FACTURAS'!$C$5:$C$5993,'PACKING LIST profarco'!N28,'REGISTRO FACTURAS'!$AD$5:$AD$5993),"")</f>
        <v>0</v>
      </c>
      <c r="M28" s="194"/>
      <c r="N28" s="46" t="str">
        <f t="shared" si="0"/>
        <v>276411</v>
      </c>
      <c r="O28" s="46" t="str">
        <f>IFERROR(VLOOKUP(B28,LOTES!$C$6:$G$1005,5,0),"")</f>
        <v/>
      </c>
    </row>
    <row r="29" spans="1:15" x14ac:dyDescent="0.3">
      <c r="A29" s="187">
        <v>12</v>
      </c>
      <c r="B29" s="188" t="str">
        <f>IFERROR(VLOOKUP(N29,'REGISTRO FACTURAS'!$C$5:$E$5993,3,0),"")</f>
        <v/>
      </c>
      <c r="C29" s="189" t="str">
        <f>IFERROR(VLOOKUP(N29,'REGISTRO FACTURAS'!$C$5:$F$5993,4,0),"")</f>
        <v/>
      </c>
      <c r="D29" s="190" t="str">
        <f>IFERROR(VLOOKUP(N29,'REGISTRO FACTURAS'!$C$5:$G$5993,5,0),"")</f>
        <v/>
      </c>
      <c r="E29" s="191" t="str">
        <f>IFERROR(VLOOKUP(CONCATENATE(D29,B29),LOTES!$A$6:$E$1005,5,0),"")</f>
        <v/>
      </c>
      <c r="F29" s="191" t="str">
        <f>IFERROR(VLOOKUP(CONCATENATE(D29,B29),LOTES!$A$6:$F$1009,6,0),"")</f>
        <v/>
      </c>
      <c r="G29" s="192">
        <f t="shared" si="1"/>
        <v>0</v>
      </c>
      <c r="H29" s="186" t="str">
        <f t="shared" si="2"/>
        <v/>
      </c>
      <c r="I29" s="192"/>
      <c r="J29" s="192"/>
      <c r="K29" s="193" t="str">
        <f t="shared" si="3"/>
        <v/>
      </c>
      <c r="L29" s="192">
        <f>IFERROR(SUMIF('REGISTRO FACTURAS'!$C$5:$C$5993,'PACKING LIST profarco'!N29,'REGISTRO FACTURAS'!$AD$5:$AD$5993),"")</f>
        <v>0</v>
      </c>
      <c r="M29" s="194"/>
      <c r="N29" s="46" t="str">
        <f t="shared" si="0"/>
        <v>276412</v>
      </c>
      <c r="O29" s="46" t="str">
        <f>IFERROR(VLOOKUP(B29,LOTES!$C$6:$G$1005,5,0),"")</f>
        <v/>
      </c>
    </row>
    <row r="30" spans="1:15" x14ac:dyDescent="0.3">
      <c r="A30" s="187">
        <v>13</v>
      </c>
      <c r="B30" s="188" t="str">
        <f>IFERROR(VLOOKUP(N30,'REGISTRO FACTURAS'!$C$5:$E$5993,3,0),"")</f>
        <v/>
      </c>
      <c r="C30" s="189" t="str">
        <f>IFERROR(VLOOKUP(N30,'REGISTRO FACTURAS'!$C$5:$F$5993,4,0),"")</f>
        <v/>
      </c>
      <c r="D30" s="190" t="str">
        <f>IFERROR(VLOOKUP(N30,'REGISTRO FACTURAS'!$C$5:$G$5993,5,0),"")</f>
        <v/>
      </c>
      <c r="E30" s="191" t="str">
        <f>IFERROR(VLOOKUP(CONCATENATE(D30,B30),LOTES!$A$6:$E$1005,5,0),"")</f>
        <v/>
      </c>
      <c r="F30" s="191" t="str">
        <f>IFERROR(VLOOKUP(CONCATENATE(D30,B30),LOTES!$A$6:$F$1009,6,0),"")</f>
        <v/>
      </c>
      <c r="G30" s="192">
        <f t="shared" si="1"/>
        <v>0</v>
      </c>
      <c r="H30" s="186" t="str">
        <f t="shared" si="2"/>
        <v/>
      </c>
      <c r="I30" s="192"/>
      <c r="J30" s="192"/>
      <c r="K30" s="193" t="str">
        <f t="shared" si="3"/>
        <v/>
      </c>
      <c r="L30" s="192">
        <f>IFERROR(SUMIF('REGISTRO FACTURAS'!$C$5:$C$5993,'PACKING LIST profarco'!N30,'REGISTRO FACTURAS'!$AD$5:$AD$5993),"")</f>
        <v>0</v>
      </c>
      <c r="M30" s="194"/>
      <c r="N30" s="46" t="str">
        <f t="shared" si="0"/>
        <v>276413</v>
      </c>
      <c r="O30" s="46" t="str">
        <f>IFERROR(VLOOKUP(B30,LOTES!$C$6:$G$1005,5,0),"")</f>
        <v/>
      </c>
    </row>
    <row r="31" spans="1:15" x14ac:dyDescent="0.3">
      <c r="A31" s="187">
        <v>14</v>
      </c>
      <c r="B31" s="188" t="str">
        <f>IFERROR(VLOOKUP(N31,'REGISTRO FACTURAS'!$C$5:$E$5993,3,0),"")</f>
        <v/>
      </c>
      <c r="C31" s="189" t="str">
        <f>IFERROR(VLOOKUP(N31,'REGISTRO FACTURAS'!$C$5:$F$5993,4,0),"")</f>
        <v/>
      </c>
      <c r="D31" s="190" t="str">
        <f>IFERROR(VLOOKUP(N31,'REGISTRO FACTURAS'!$C$5:$G$5993,5,0),"")</f>
        <v/>
      </c>
      <c r="E31" s="191" t="str">
        <f>IFERROR(VLOOKUP(CONCATENATE(D31,B31),LOTES!$A$6:$E$1005,5,0),"")</f>
        <v/>
      </c>
      <c r="F31" s="191" t="str">
        <f>IFERROR(VLOOKUP(CONCATENATE(D31,B31),LOTES!$A$6:$F$1009,6,0),"")</f>
        <v/>
      </c>
      <c r="G31" s="192">
        <f t="shared" si="1"/>
        <v>0</v>
      </c>
      <c r="H31" s="193" t="str">
        <f t="shared" si="2"/>
        <v/>
      </c>
      <c r="I31" s="192"/>
      <c r="J31" s="192"/>
      <c r="K31" s="193" t="str">
        <f t="shared" si="3"/>
        <v/>
      </c>
      <c r="L31" s="192">
        <f>IFERROR(SUMIF('REGISTRO FACTURAS'!$C$5:$C$5993,'PACKING LIST profarco'!N31,'REGISTRO FACTURAS'!$AD$5:$AD$5993),"")</f>
        <v>0</v>
      </c>
      <c r="M31" s="194"/>
      <c r="N31" s="46" t="str">
        <f t="shared" si="0"/>
        <v>276414</v>
      </c>
      <c r="O31" s="46" t="str">
        <f>IFERROR(VLOOKUP(B31,LOTES!$C$6:$G$1005,5,0),"")</f>
        <v/>
      </c>
    </row>
    <row r="32" spans="1:15" x14ac:dyDescent="0.3">
      <c r="A32" s="187">
        <v>15</v>
      </c>
      <c r="B32" s="188" t="str">
        <f>IFERROR(VLOOKUP(N32,'REGISTRO FACTURAS'!$C$5:$E$5993,3,0),"")</f>
        <v/>
      </c>
      <c r="C32" s="189" t="str">
        <f>IFERROR(VLOOKUP(N32,'REGISTRO FACTURAS'!$C$5:$F$5993,4,0),"")</f>
        <v/>
      </c>
      <c r="D32" s="190" t="str">
        <f>IFERROR(VLOOKUP(N32,'REGISTRO FACTURAS'!$C$5:$G$5993,5,0),"")</f>
        <v/>
      </c>
      <c r="E32" s="191" t="str">
        <f>IFERROR(VLOOKUP(CONCATENATE(D32,B32),LOTES!$A$6:$E$1005,5,0),"")</f>
        <v/>
      </c>
      <c r="F32" s="191" t="str">
        <f>IFERROR(VLOOKUP(CONCATENATE(D32,B32),LOTES!$A$6:$F$1009,6,0),"")</f>
        <v/>
      </c>
      <c r="G32" s="192">
        <f t="shared" si="1"/>
        <v>0</v>
      </c>
      <c r="H32" s="193" t="str">
        <f t="shared" si="2"/>
        <v/>
      </c>
      <c r="I32" s="192"/>
      <c r="J32" s="192"/>
      <c r="K32" s="193" t="str">
        <f t="shared" si="3"/>
        <v/>
      </c>
      <c r="L32" s="192">
        <f>IFERROR(SUMIF('REGISTRO FACTURAS'!$C$5:$C$5993,'PACKING LIST profarco'!N32,'REGISTRO FACTURAS'!$AD$5:$AD$5993),"")</f>
        <v>0</v>
      </c>
      <c r="M32" s="194"/>
      <c r="N32" s="46" t="str">
        <f t="shared" si="0"/>
        <v>276415</v>
      </c>
      <c r="O32" s="46" t="str">
        <f>IFERROR(VLOOKUP(B32,LOTES!$C$6:$G$1005,5,0),"")</f>
        <v/>
      </c>
    </row>
    <row r="33" spans="1:15" x14ac:dyDescent="0.3">
      <c r="A33" s="187">
        <v>16</v>
      </c>
      <c r="B33" s="188" t="str">
        <f>IFERROR(VLOOKUP(N33,'REGISTRO FACTURAS'!$C$5:$E$5993,3,0),"")</f>
        <v/>
      </c>
      <c r="C33" s="189" t="str">
        <f>IFERROR(VLOOKUP(N33,'REGISTRO FACTURAS'!$C$5:$F$5993,4,0),"")</f>
        <v/>
      </c>
      <c r="D33" s="190" t="str">
        <f>IFERROR(VLOOKUP(N33,'REGISTRO FACTURAS'!$C$5:$G$5993,5,0),"")</f>
        <v/>
      </c>
      <c r="E33" s="191" t="str">
        <f>IFERROR(VLOOKUP(CONCATENATE(D33,B33),LOTES!$A$6:$E$1005,5,0),"")</f>
        <v/>
      </c>
      <c r="F33" s="191" t="str">
        <f>IFERROR(VLOOKUP(CONCATENATE(D33,B33),LOTES!$A$6:$F$1009,6,0),"")</f>
        <v/>
      </c>
      <c r="G33" s="192">
        <f t="shared" si="1"/>
        <v>0</v>
      </c>
      <c r="H33" s="193" t="str">
        <f t="shared" si="2"/>
        <v/>
      </c>
      <c r="I33" s="192"/>
      <c r="J33" s="192"/>
      <c r="K33" s="193" t="str">
        <f t="shared" si="3"/>
        <v/>
      </c>
      <c r="L33" s="192">
        <f>IFERROR(SUMIF('REGISTRO FACTURAS'!$C$5:$C$5993,'PACKING LIST profarco'!N33,'REGISTRO FACTURAS'!$AD$5:$AD$5993),"")</f>
        <v>0</v>
      </c>
      <c r="M33" s="194"/>
      <c r="N33" s="46" t="str">
        <f t="shared" si="0"/>
        <v>276416</v>
      </c>
      <c r="O33" s="46" t="str">
        <f>IFERROR(VLOOKUP(B33,LOTES!$C$6:$G$1005,5,0),"")</f>
        <v/>
      </c>
    </row>
    <row r="34" spans="1:15" x14ac:dyDescent="0.3">
      <c r="A34" s="187">
        <v>17</v>
      </c>
      <c r="B34" s="188" t="str">
        <f>IFERROR(VLOOKUP(N34,'REGISTRO FACTURAS'!$C$5:$E$5993,3,0),"")</f>
        <v/>
      </c>
      <c r="C34" s="189" t="str">
        <f>IFERROR(VLOOKUP(N34,'REGISTRO FACTURAS'!$C$5:$F$5993,4,0),"")</f>
        <v/>
      </c>
      <c r="D34" s="190" t="str">
        <f>IFERROR(VLOOKUP(N34,'REGISTRO FACTURAS'!$C$5:$G$5993,5,0),"")</f>
        <v/>
      </c>
      <c r="E34" s="191" t="str">
        <f>IFERROR(VLOOKUP(CONCATENATE(D34,B34),LOTES!$A$6:$E$1005,5,0),"")</f>
        <v/>
      </c>
      <c r="F34" s="191" t="str">
        <f>IFERROR(VLOOKUP(CONCATENATE(D34,B34),LOTES!$A$6:$F$1009,6,0),"")</f>
        <v/>
      </c>
      <c r="G34" s="192">
        <f t="shared" si="1"/>
        <v>0</v>
      </c>
      <c r="H34" s="193" t="str">
        <f t="shared" si="2"/>
        <v/>
      </c>
      <c r="I34" s="192"/>
      <c r="J34" s="192"/>
      <c r="K34" s="193" t="str">
        <f t="shared" si="3"/>
        <v/>
      </c>
      <c r="L34" s="192">
        <f>IFERROR(SUMIF('REGISTRO FACTURAS'!$C$5:$C$5993,'PACKING LIST profarco'!N34,'REGISTRO FACTURAS'!$AD$5:$AD$5993),"")</f>
        <v>0</v>
      </c>
      <c r="M34" s="194"/>
      <c r="N34" s="46" t="str">
        <f t="shared" si="0"/>
        <v>276417</v>
      </c>
      <c r="O34" s="46" t="str">
        <f>IFERROR(VLOOKUP(B34,LOTES!$C$6:$G$1005,5,0),"")</f>
        <v/>
      </c>
    </row>
    <row r="35" spans="1:15" x14ac:dyDescent="0.3">
      <c r="A35" s="187">
        <v>18</v>
      </c>
      <c r="B35" s="188" t="str">
        <f>IFERROR(VLOOKUP(N35,'REGISTRO FACTURAS'!$C$5:$E$5993,3,0),"")</f>
        <v/>
      </c>
      <c r="C35" s="189" t="str">
        <f>IFERROR(VLOOKUP(N35,'REGISTRO FACTURAS'!$C$5:$F$5993,4,0),"")</f>
        <v/>
      </c>
      <c r="D35" s="190" t="str">
        <f>IFERROR(VLOOKUP(N35,'REGISTRO FACTURAS'!$C$5:$G$5993,5,0),"")</f>
        <v/>
      </c>
      <c r="E35" s="191" t="str">
        <f>IFERROR(VLOOKUP(CONCATENATE(D35,B35),LOTES!$A$6:$E$1005,5,0),"")</f>
        <v/>
      </c>
      <c r="F35" s="191" t="str">
        <f>IFERROR(VLOOKUP(CONCATENATE(D35,B35),LOTES!$A$6:$F$1009,6,0),"")</f>
        <v/>
      </c>
      <c r="G35" s="192">
        <f t="shared" si="1"/>
        <v>0</v>
      </c>
      <c r="H35" s="193" t="str">
        <f t="shared" si="2"/>
        <v/>
      </c>
      <c r="I35" s="192"/>
      <c r="J35" s="192"/>
      <c r="K35" s="193" t="str">
        <f t="shared" si="3"/>
        <v/>
      </c>
      <c r="L35" s="192">
        <f>IFERROR(SUMIF('REGISTRO FACTURAS'!$C$5:$C$5993,'PACKING LIST profarco'!N35,'REGISTRO FACTURAS'!$AD$5:$AD$5993),"")</f>
        <v>0</v>
      </c>
      <c r="M35" s="194"/>
      <c r="N35" s="46" t="str">
        <f t="shared" si="0"/>
        <v>276418</v>
      </c>
      <c r="O35" s="46" t="str">
        <f>IFERROR(VLOOKUP(B35,LOTES!$C$6:$G$1005,5,0),"")</f>
        <v/>
      </c>
    </row>
    <row r="36" spans="1:15" x14ac:dyDescent="0.3">
      <c r="A36" s="187">
        <v>19</v>
      </c>
      <c r="B36" s="188" t="str">
        <f>IFERROR(VLOOKUP(N36,'REGISTRO FACTURAS'!$C$5:$E$5993,3,0),"")</f>
        <v/>
      </c>
      <c r="C36" s="189" t="str">
        <f>IFERROR(VLOOKUP(N36,'REGISTRO FACTURAS'!$C$5:$F$5993,4,0),"")</f>
        <v/>
      </c>
      <c r="D36" s="190" t="str">
        <f>IFERROR(VLOOKUP(N36,'REGISTRO FACTURAS'!$C$5:$G$5993,5,0),"")</f>
        <v/>
      </c>
      <c r="E36" s="191" t="str">
        <f>IFERROR(VLOOKUP(CONCATENATE(D36,B36),LOTES!$A$6:$E$1005,5,0),"")</f>
        <v/>
      </c>
      <c r="F36" s="191" t="str">
        <f>IFERROR(VLOOKUP(CONCATENATE(D36,B36),LOTES!$A$6:$F$1009,6,0),"")</f>
        <v/>
      </c>
      <c r="G36" s="192">
        <f t="shared" si="1"/>
        <v>0</v>
      </c>
      <c r="H36" s="193" t="str">
        <f t="shared" si="2"/>
        <v/>
      </c>
      <c r="I36" s="192"/>
      <c r="J36" s="192"/>
      <c r="K36" s="193" t="str">
        <f t="shared" si="3"/>
        <v/>
      </c>
      <c r="L36" s="192">
        <f>IFERROR(SUMIF('REGISTRO FACTURAS'!$C$5:$C$5993,'PACKING LIST profarco'!N36,'REGISTRO FACTURAS'!$AD$5:$AD$5993),"")</f>
        <v>0</v>
      </c>
      <c r="M36" s="194"/>
      <c r="N36" s="46" t="str">
        <f t="shared" si="0"/>
        <v>276419</v>
      </c>
      <c r="O36" s="46" t="str">
        <f>IFERROR(VLOOKUP(B36,LOTES!$C$6:$G$1005,5,0),"")</f>
        <v/>
      </c>
    </row>
    <row r="37" spans="1:15" x14ac:dyDescent="0.3">
      <c r="A37" s="187">
        <v>20</v>
      </c>
      <c r="B37" s="188" t="str">
        <f>IFERROR(VLOOKUP(N37,'REGISTRO FACTURAS'!$C$5:$E$5993,3,0),"")</f>
        <v/>
      </c>
      <c r="C37" s="189" t="str">
        <f>IFERROR(VLOOKUP(N37,'REGISTRO FACTURAS'!$C$5:$F$5993,4,0),"")</f>
        <v/>
      </c>
      <c r="D37" s="190" t="str">
        <f>IFERROR(VLOOKUP(N37,'REGISTRO FACTURAS'!$C$5:$G$5993,5,0),"")</f>
        <v/>
      </c>
      <c r="E37" s="191" t="str">
        <f>IFERROR(VLOOKUP(CONCATENATE(D37,B37),LOTES!$A$6:$E$1005,5,0),"")</f>
        <v/>
      </c>
      <c r="F37" s="191" t="str">
        <f>IFERROR(VLOOKUP(CONCATENATE(D37,B37),LOTES!$A$6:$F$1009,6,0),"")</f>
        <v/>
      </c>
      <c r="G37" s="192">
        <f t="shared" si="1"/>
        <v>0</v>
      </c>
      <c r="H37" s="193" t="str">
        <f t="shared" si="2"/>
        <v/>
      </c>
      <c r="I37" s="192"/>
      <c r="J37" s="192"/>
      <c r="K37" s="193" t="str">
        <f t="shared" si="3"/>
        <v/>
      </c>
      <c r="L37" s="192">
        <f>IFERROR(SUMIF('REGISTRO FACTURAS'!$C$5:$C$5993,'PACKING LIST profarco'!N37,'REGISTRO FACTURAS'!$AD$5:$AD$5993),"")</f>
        <v>0</v>
      </c>
      <c r="M37" s="194"/>
      <c r="N37" s="46" t="str">
        <f t="shared" si="0"/>
        <v>276420</v>
      </c>
      <c r="O37" s="46" t="str">
        <f>IFERROR(VLOOKUP(B37,LOTES!$C$6:$G$1005,5,0),"")</f>
        <v/>
      </c>
    </row>
    <row r="38" spans="1:15" x14ac:dyDescent="0.3">
      <c r="A38" s="187">
        <v>21</v>
      </c>
      <c r="B38" s="188" t="str">
        <f>IFERROR(VLOOKUP(N38,'REGISTRO FACTURAS'!$C$5:$E$5993,3,0),"")</f>
        <v/>
      </c>
      <c r="C38" s="189" t="str">
        <f>IFERROR(VLOOKUP(N38,'REGISTRO FACTURAS'!$C$5:$F$5993,4,0),"")</f>
        <v/>
      </c>
      <c r="D38" s="190" t="str">
        <f>IFERROR(VLOOKUP(N38,'REGISTRO FACTURAS'!$C$5:$G$5993,5,0),"")</f>
        <v/>
      </c>
      <c r="E38" s="191" t="str">
        <f>IFERROR(VLOOKUP(CONCATENATE(D38,B38),LOTES!$A$6:$E$1005,5,0),"")</f>
        <v/>
      </c>
      <c r="F38" s="191" t="str">
        <f>IFERROR(VLOOKUP(CONCATENATE(D38,B38),LOTES!$A$6:$F$1009,6,0),"")</f>
        <v/>
      </c>
      <c r="G38" s="192">
        <f t="shared" si="1"/>
        <v>0</v>
      </c>
      <c r="H38" s="193" t="str">
        <f t="shared" si="2"/>
        <v/>
      </c>
      <c r="I38" s="192"/>
      <c r="J38" s="192"/>
      <c r="K38" s="193" t="str">
        <f t="shared" si="3"/>
        <v/>
      </c>
      <c r="L38" s="192">
        <f>IFERROR(SUMIF('REGISTRO FACTURAS'!$C$5:$C$5993,'PACKING LIST profarco'!N38,'REGISTRO FACTURAS'!$AD$5:$AD$5993),"")</f>
        <v>0</v>
      </c>
      <c r="M38" s="194"/>
      <c r="N38" s="46" t="str">
        <f t="shared" si="0"/>
        <v>276421</v>
      </c>
      <c r="O38" s="46" t="str">
        <f>IFERROR(VLOOKUP(B38,LOTES!$C$6:$G$1005,5,0),"")</f>
        <v/>
      </c>
    </row>
    <row r="39" spans="1:15" x14ac:dyDescent="0.3">
      <c r="A39" s="187">
        <v>22</v>
      </c>
      <c r="B39" s="188" t="str">
        <f>IFERROR(VLOOKUP(N39,'REGISTRO FACTURAS'!$C$5:$E$5993,3,0),"")</f>
        <v/>
      </c>
      <c r="C39" s="189" t="str">
        <f>IFERROR(VLOOKUP(N39,'REGISTRO FACTURAS'!$C$5:$F$5993,4,0),"")</f>
        <v/>
      </c>
      <c r="D39" s="190" t="str">
        <f>IFERROR(VLOOKUP(N39,'REGISTRO FACTURAS'!$C$5:$G$5993,5,0),"")</f>
        <v/>
      </c>
      <c r="E39" s="191" t="str">
        <f>IFERROR(VLOOKUP(CONCATENATE(D39,B39),LOTES!$A$6:$E$1005,5,0),"")</f>
        <v/>
      </c>
      <c r="F39" s="191" t="str">
        <f>IFERROR(VLOOKUP(CONCATENATE(D39,B39),LOTES!$A$6:$F$1009,6,0),"")</f>
        <v/>
      </c>
      <c r="G39" s="192">
        <f t="shared" si="1"/>
        <v>0</v>
      </c>
      <c r="H39" s="193" t="str">
        <f t="shared" si="2"/>
        <v/>
      </c>
      <c r="I39" s="192"/>
      <c r="J39" s="192"/>
      <c r="K39" s="193" t="str">
        <f t="shared" si="3"/>
        <v/>
      </c>
      <c r="L39" s="192">
        <f>IFERROR(SUMIF('REGISTRO FACTURAS'!$C$5:$C$5993,'PACKING LIST profarco'!N39,'REGISTRO FACTURAS'!$AD$5:$AD$5993),"")</f>
        <v>0</v>
      </c>
      <c r="M39" s="194"/>
      <c r="N39" s="46" t="str">
        <f t="shared" si="0"/>
        <v>276422</v>
      </c>
      <c r="O39" s="46" t="str">
        <f>IFERROR(VLOOKUP(B39,LOTES!$C$6:$G$1005,5,0),"")</f>
        <v/>
      </c>
    </row>
    <row r="40" spans="1:15" x14ac:dyDescent="0.3">
      <c r="A40" s="187">
        <v>23</v>
      </c>
      <c r="B40" s="188" t="str">
        <f>IFERROR(VLOOKUP(N40,'REGISTRO FACTURAS'!$C$5:$E$5993,3,0),"")</f>
        <v/>
      </c>
      <c r="C40" s="189" t="str">
        <f>IFERROR(VLOOKUP(N40,'REGISTRO FACTURAS'!$C$5:$F$5993,4,0),"")</f>
        <v/>
      </c>
      <c r="D40" s="190" t="str">
        <f>IFERROR(VLOOKUP(N40,'REGISTRO FACTURAS'!$C$5:$G$5993,5,0),"")</f>
        <v/>
      </c>
      <c r="E40" s="191" t="str">
        <f>IFERROR(VLOOKUP(CONCATENATE(D40,B40),LOTES!$A$6:$E$1005,5,0),"")</f>
        <v/>
      </c>
      <c r="F40" s="191" t="str">
        <f>IFERROR(VLOOKUP(CONCATENATE(D40,B40),LOTES!$A$6:$F$1009,6,0),"")</f>
        <v/>
      </c>
      <c r="G40" s="192">
        <f t="shared" si="1"/>
        <v>0</v>
      </c>
      <c r="H40" s="193" t="str">
        <f t="shared" si="2"/>
        <v/>
      </c>
      <c r="I40" s="192"/>
      <c r="J40" s="192"/>
      <c r="K40" s="193" t="str">
        <f t="shared" si="3"/>
        <v/>
      </c>
      <c r="L40" s="192">
        <f>IFERROR(SUMIF('REGISTRO FACTURAS'!$C$5:$C$5993,'PACKING LIST profarco'!N40,'REGISTRO FACTURAS'!$AD$5:$AD$5993),"")</f>
        <v>0</v>
      </c>
      <c r="M40" s="194"/>
      <c r="N40" s="46" t="str">
        <f t="shared" si="0"/>
        <v>276423</v>
      </c>
      <c r="O40" s="46" t="str">
        <f>IFERROR(VLOOKUP(B40,LOTES!$C$6:$G$1005,5,0),"")</f>
        <v/>
      </c>
    </row>
    <row r="41" spans="1:15" x14ac:dyDescent="0.3">
      <c r="A41" s="187">
        <v>24</v>
      </c>
      <c r="B41" s="188" t="str">
        <f>IFERROR(VLOOKUP(N41,'REGISTRO FACTURAS'!$C$5:$E$5993,3,0),"")</f>
        <v/>
      </c>
      <c r="C41" s="189" t="str">
        <f>IFERROR(VLOOKUP(N41,'REGISTRO FACTURAS'!$C$5:$F$5993,4,0),"")</f>
        <v/>
      </c>
      <c r="D41" s="190" t="str">
        <f>IFERROR(VLOOKUP(N41,'REGISTRO FACTURAS'!$C$5:$G$5993,5,0),"")</f>
        <v/>
      </c>
      <c r="E41" s="191" t="str">
        <f>IFERROR(VLOOKUP(CONCATENATE(D41,B41),LOTES!$A$6:$E$1005,5,0),"")</f>
        <v/>
      </c>
      <c r="F41" s="191" t="str">
        <f>IFERROR(VLOOKUP(CONCATENATE(D41,B41),LOTES!$A$6:$F$1009,6,0),"")</f>
        <v/>
      </c>
      <c r="G41" s="192">
        <f t="shared" si="1"/>
        <v>0</v>
      </c>
      <c r="H41" s="193" t="str">
        <f t="shared" si="2"/>
        <v/>
      </c>
      <c r="I41" s="192"/>
      <c r="J41" s="192"/>
      <c r="K41" s="193" t="str">
        <f t="shared" si="3"/>
        <v/>
      </c>
      <c r="L41" s="192">
        <f>IFERROR(SUMIF('REGISTRO FACTURAS'!$C$5:$C$5993,'PACKING LIST profarco'!N41,'REGISTRO FACTURAS'!$AD$5:$AD$5993),"")</f>
        <v>0</v>
      </c>
      <c r="M41" s="194"/>
      <c r="N41" s="46" t="str">
        <f t="shared" si="0"/>
        <v>276424</v>
      </c>
      <c r="O41" s="46" t="str">
        <f>IFERROR(VLOOKUP(B41,LOTES!$C$6:$G$1005,5,0),"")</f>
        <v/>
      </c>
    </row>
    <row r="42" spans="1:15" x14ac:dyDescent="0.3">
      <c r="A42" s="187">
        <v>25</v>
      </c>
      <c r="B42" s="188" t="str">
        <f>IFERROR(VLOOKUP(N42,'REGISTRO FACTURAS'!$C$5:$E$5993,3,0),"")</f>
        <v/>
      </c>
      <c r="C42" s="189" t="str">
        <f>IFERROR(VLOOKUP(N42,'REGISTRO FACTURAS'!$C$5:$F$5993,4,0),"")</f>
        <v/>
      </c>
      <c r="D42" s="190" t="str">
        <f>IFERROR(VLOOKUP(N42,'REGISTRO FACTURAS'!$C$5:$G$5993,5,0),"")</f>
        <v/>
      </c>
      <c r="E42" s="191" t="str">
        <f>IFERROR(VLOOKUP(CONCATENATE(D42,B42),LOTES!$A$6:$E$1005,5,0),"")</f>
        <v/>
      </c>
      <c r="F42" s="191" t="str">
        <f>IFERROR(VLOOKUP(CONCATENATE(D42,B42),LOTES!$A$6:$F$1009,6,0),"")</f>
        <v/>
      </c>
      <c r="G42" s="192">
        <f t="shared" si="1"/>
        <v>0</v>
      </c>
      <c r="H42" s="193" t="str">
        <f t="shared" si="2"/>
        <v/>
      </c>
      <c r="I42" s="192"/>
      <c r="J42" s="192"/>
      <c r="K42" s="193" t="str">
        <f t="shared" si="3"/>
        <v/>
      </c>
      <c r="L42" s="192">
        <f>IFERROR(SUMIF('REGISTRO FACTURAS'!$C$5:$C$5993,'PACKING LIST profarco'!N42,'REGISTRO FACTURAS'!$AD$5:$AD$5993),"")</f>
        <v>0</v>
      </c>
      <c r="M42" s="194"/>
      <c r="N42" s="46" t="str">
        <f t="shared" si="0"/>
        <v>276425</v>
      </c>
      <c r="O42" s="46" t="str">
        <f>IFERROR(VLOOKUP(B42,LOTES!$C$6:$G$1005,5,0),"")</f>
        <v/>
      </c>
    </row>
    <row r="43" spans="1:15" x14ac:dyDescent="0.3">
      <c r="A43" s="187">
        <v>26</v>
      </c>
      <c r="B43" s="188" t="str">
        <f>IFERROR(VLOOKUP(N43,'REGISTRO FACTURAS'!$C$5:$E$5993,3,0),"")</f>
        <v/>
      </c>
      <c r="C43" s="189" t="str">
        <f>IFERROR(VLOOKUP(N43,'REGISTRO FACTURAS'!$C$5:$F$5993,4,0),"")</f>
        <v/>
      </c>
      <c r="D43" s="190" t="str">
        <f>IFERROR(VLOOKUP(N43,'REGISTRO FACTURAS'!$C$5:$G$5993,5,0),"")</f>
        <v/>
      </c>
      <c r="E43" s="191" t="str">
        <f>IFERROR(VLOOKUP(CONCATENATE(D43,B43),LOTES!$A$6:$E$1005,5,0),"")</f>
        <v/>
      </c>
      <c r="F43" s="191" t="str">
        <f>IFERROR(VLOOKUP(CONCATENATE(D43,B43),LOTES!$A$6:$F$1009,6,0),"")</f>
        <v/>
      </c>
      <c r="G43" s="192">
        <f t="shared" si="1"/>
        <v>0</v>
      </c>
      <c r="H43" s="193" t="str">
        <f t="shared" si="2"/>
        <v/>
      </c>
      <c r="I43" s="192"/>
      <c r="J43" s="192"/>
      <c r="K43" s="193" t="str">
        <f t="shared" si="3"/>
        <v/>
      </c>
      <c r="L43" s="192">
        <f>IFERROR(SUMIF('REGISTRO FACTURAS'!$C$5:$C$5993,'PACKING LIST profarco'!N43,'REGISTRO FACTURAS'!$AD$5:$AD$5993),"")</f>
        <v>0</v>
      </c>
      <c r="M43" s="194"/>
      <c r="N43" s="46" t="str">
        <f t="shared" si="0"/>
        <v>276426</v>
      </c>
      <c r="O43" s="46" t="str">
        <f>IFERROR(VLOOKUP(B43,LOTES!$C$6:$G$1005,5,0),"")</f>
        <v/>
      </c>
    </row>
    <row r="44" spans="1:15" x14ac:dyDescent="0.3">
      <c r="A44" s="187">
        <v>27</v>
      </c>
      <c r="B44" s="188" t="str">
        <f>IFERROR(VLOOKUP(N44,'REGISTRO FACTURAS'!$C$5:$E$5993,3,0),"")</f>
        <v/>
      </c>
      <c r="C44" s="189" t="str">
        <f>IFERROR(VLOOKUP(N44,'REGISTRO FACTURAS'!$C$5:$F$5993,4,0),"")</f>
        <v/>
      </c>
      <c r="D44" s="190" t="str">
        <f>IFERROR(VLOOKUP(N44,'REGISTRO FACTURAS'!$C$5:$G$5993,5,0),"")</f>
        <v/>
      </c>
      <c r="E44" s="191" t="str">
        <f>IFERROR(VLOOKUP(CONCATENATE(D44,B44),LOTES!$A$6:$E$1005,5,0),"")</f>
        <v/>
      </c>
      <c r="F44" s="191" t="str">
        <f>IFERROR(VLOOKUP(CONCATENATE(D44,B44),LOTES!$A$6:$F$1009,6,0),"")</f>
        <v/>
      </c>
      <c r="G44" s="192">
        <f t="shared" si="1"/>
        <v>0</v>
      </c>
      <c r="H44" s="193" t="str">
        <f t="shared" si="2"/>
        <v/>
      </c>
      <c r="I44" s="192"/>
      <c r="J44" s="192"/>
      <c r="K44" s="193" t="str">
        <f t="shared" si="3"/>
        <v/>
      </c>
      <c r="L44" s="192">
        <f>IFERROR(SUMIF('REGISTRO FACTURAS'!$C$5:$C$5993,'PACKING LIST profarco'!N44,'REGISTRO FACTURAS'!$AD$5:$AD$5993),"")</f>
        <v>0</v>
      </c>
      <c r="M44" s="194"/>
      <c r="N44" s="46" t="str">
        <f t="shared" si="0"/>
        <v>276427</v>
      </c>
      <c r="O44" s="46" t="str">
        <f>IFERROR(VLOOKUP(B44,LOTES!$C$6:$G$1005,5,0),"")</f>
        <v/>
      </c>
    </row>
    <row r="45" spans="1:15" x14ac:dyDescent="0.3">
      <c r="A45" s="187">
        <v>28</v>
      </c>
      <c r="B45" s="188" t="str">
        <f>IFERROR(VLOOKUP(N45,'REGISTRO FACTURAS'!$C$5:$E$5993,3,0),"")</f>
        <v/>
      </c>
      <c r="C45" s="189" t="str">
        <f>IFERROR(VLOOKUP(N45,'REGISTRO FACTURAS'!$C$5:$F$5993,4,0),"")</f>
        <v/>
      </c>
      <c r="D45" s="190" t="str">
        <f>IFERROR(VLOOKUP(N45,'REGISTRO FACTURAS'!$C$5:$G$5993,5,0),"")</f>
        <v/>
      </c>
      <c r="E45" s="191" t="str">
        <f>IFERROR(VLOOKUP(CONCATENATE(D45,B45),LOTES!$A$6:$E$1005,5,0),"")</f>
        <v/>
      </c>
      <c r="F45" s="191" t="str">
        <f>IFERROR(VLOOKUP(CONCATENATE(D45,B45),LOTES!$A$6:$F$1009,6,0),"")</f>
        <v/>
      </c>
      <c r="G45" s="192">
        <f t="shared" si="1"/>
        <v>0</v>
      </c>
      <c r="H45" s="193" t="str">
        <f t="shared" si="2"/>
        <v/>
      </c>
      <c r="I45" s="192"/>
      <c r="J45" s="192"/>
      <c r="K45" s="193" t="str">
        <f t="shared" si="3"/>
        <v/>
      </c>
      <c r="L45" s="192">
        <f>IFERROR(SUMIF('REGISTRO FACTURAS'!$C$5:$C$5993,'PACKING LIST profarco'!N45,'REGISTRO FACTURAS'!$AD$5:$AD$5993),"")</f>
        <v>0</v>
      </c>
      <c r="M45" s="194"/>
      <c r="N45" s="46" t="str">
        <f t="shared" si="0"/>
        <v>276428</v>
      </c>
      <c r="O45" s="46" t="str">
        <f>IFERROR(VLOOKUP(B45,LOTES!$C$6:$G$1005,5,0),"")</f>
        <v/>
      </c>
    </row>
    <row r="46" spans="1:15" x14ac:dyDescent="0.3">
      <c r="A46" s="187">
        <v>29</v>
      </c>
      <c r="B46" s="188" t="str">
        <f>IFERROR(VLOOKUP(N46,'REGISTRO FACTURAS'!$C$5:$E$5993,3,0),"")</f>
        <v/>
      </c>
      <c r="C46" s="189" t="str">
        <f>IFERROR(VLOOKUP(N46,'REGISTRO FACTURAS'!$C$5:$F$5993,4,0),"")</f>
        <v/>
      </c>
      <c r="D46" s="190" t="str">
        <f>IFERROR(VLOOKUP(N46,'REGISTRO FACTURAS'!$C$5:$G$5993,5,0),"")</f>
        <v/>
      </c>
      <c r="E46" s="191" t="str">
        <f>IFERROR(VLOOKUP(CONCATENATE(D46,B46),LOTES!$A$6:$E$1005,5,0),"")</f>
        <v/>
      </c>
      <c r="F46" s="191" t="str">
        <f>IFERROR(VLOOKUP(CONCATENATE(D46,B46),LOTES!$A$6:$F$1009,6,0),"")</f>
        <v/>
      </c>
      <c r="G46" s="192">
        <f t="shared" si="1"/>
        <v>0</v>
      </c>
      <c r="H46" s="193" t="str">
        <f t="shared" si="2"/>
        <v/>
      </c>
      <c r="I46" s="192"/>
      <c r="J46" s="192"/>
      <c r="K46" s="193" t="str">
        <f t="shared" si="3"/>
        <v/>
      </c>
      <c r="L46" s="192">
        <f>IFERROR(SUMIF('REGISTRO FACTURAS'!$C$5:$C$5993,'PACKING LIST profarco'!N46,'REGISTRO FACTURAS'!$AD$5:$AD$5993),"")</f>
        <v>0</v>
      </c>
      <c r="M46" s="194"/>
      <c r="N46" s="46" t="str">
        <f t="shared" si="0"/>
        <v>276429</v>
      </c>
      <c r="O46" s="46" t="str">
        <f>IFERROR(VLOOKUP(B46,LOTES!$C$6:$G$1005,5,0),"")</f>
        <v/>
      </c>
    </row>
    <row r="47" spans="1:15" x14ac:dyDescent="0.3">
      <c r="A47" s="187">
        <v>30</v>
      </c>
      <c r="B47" s="188" t="str">
        <f>IFERROR(VLOOKUP(N47,'REGISTRO FACTURAS'!$C$5:$E$5993,3,0),"")</f>
        <v/>
      </c>
      <c r="C47" s="189" t="str">
        <f>IFERROR(VLOOKUP(N47,'REGISTRO FACTURAS'!$C$5:$F$5993,4,0),"")</f>
        <v/>
      </c>
      <c r="D47" s="190" t="str">
        <f>IFERROR(VLOOKUP(N47,'REGISTRO FACTURAS'!$C$5:$G$5993,5,0),"")</f>
        <v/>
      </c>
      <c r="E47" s="191" t="str">
        <f>IFERROR(VLOOKUP(CONCATENATE(D47,B47),LOTES!$A$6:$E$1005,5,0),"")</f>
        <v/>
      </c>
      <c r="F47" s="191" t="str">
        <f>IFERROR(VLOOKUP(CONCATENATE(D47,B47),LOTES!$A$6:$F$1009,6,0),"")</f>
        <v/>
      </c>
      <c r="G47" s="192">
        <f t="shared" si="1"/>
        <v>0</v>
      </c>
      <c r="H47" s="193" t="str">
        <f t="shared" si="2"/>
        <v/>
      </c>
      <c r="I47" s="192"/>
      <c r="J47" s="192"/>
      <c r="K47" s="193" t="str">
        <f t="shared" si="3"/>
        <v/>
      </c>
      <c r="L47" s="192">
        <f>IFERROR(SUMIF('REGISTRO FACTURAS'!$C$5:$C$5993,'PACKING LIST profarco'!N47,'REGISTRO FACTURAS'!$AD$5:$AD$5993),"")</f>
        <v>0</v>
      </c>
      <c r="M47" s="194"/>
      <c r="N47" s="46" t="str">
        <f t="shared" si="0"/>
        <v>276430</v>
      </c>
      <c r="O47" s="46" t="str">
        <f>IFERROR(VLOOKUP(B47,LOTES!$C$6:$G$1005,5,0),"")</f>
        <v/>
      </c>
    </row>
    <row r="48" spans="1:15" x14ac:dyDescent="0.3">
      <c r="A48" s="187">
        <v>31</v>
      </c>
      <c r="B48" s="188" t="str">
        <f>IFERROR(VLOOKUP(N48,'REGISTRO FACTURAS'!$C$5:$E$5993,3,0),"")</f>
        <v/>
      </c>
      <c r="C48" s="189" t="str">
        <f>IFERROR(VLOOKUP(N48,'REGISTRO FACTURAS'!$C$5:$F$5993,4,0),"")</f>
        <v/>
      </c>
      <c r="D48" s="190" t="str">
        <f>IFERROR(VLOOKUP(N48,'REGISTRO FACTURAS'!$C$5:$G$5993,5,0),"")</f>
        <v/>
      </c>
      <c r="E48" s="191" t="str">
        <f>IFERROR(VLOOKUP(CONCATENATE(D48,B48),LOTES!$A$6:$E$1005,5,0),"")</f>
        <v/>
      </c>
      <c r="F48" s="191" t="str">
        <f>IFERROR(VLOOKUP(CONCATENATE(D48,B48),LOTES!$A$6:$F$1009,6,0),"")</f>
        <v/>
      </c>
      <c r="G48" s="192">
        <f t="shared" si="1"/>
        <v>0</v>
      </c>
      <c r="H48" s="193" t="str">
        <f t="shared" si="2"/>
        <v/>
      </c>
      <c r="I48" s="192"/>
      <c r="J48" s="192"/>
      <c r="K48" s="193" t="str">
        <f t="shared" si="3"/>
        <v/>
      </c>
      <c r="L48" s="192">
        <f>IFERROR(SUMIF('REGISTRO FACTURAS'!$C$5:$C$5993,'PACKING LIST profarco'!N48,'REGISTRO FACTURAS'!$AD$5:$AD$5993),"")</f>
        <v>0</v>
      </c>
      <c r="M48" s="194"/>
      <c r="N48" s="46" t="str">
        <f t="shared" si="0"/>
        <v>276431</v>
      </c>
      <c r="O48" s="46" t="str">
        <f>IFERROR(VLOOKUP(B48,LOTES!$C$6:$G$1005,5,0),"")</f>
        <v/>
      </c>
    </row>
    <row r="49" spans="1:15" x14ac:dyDescent="0.3">
      <c r="A49" s="187">
        <v>32</v>
      </c>
      <c r="B49" s="188" t="str">
        <f>IFERROR(VLOOKUP(N49,'REGISTRO FACTURAS'!$C$5:$E$5993,3,0),"")</f>
        <v/>
      </c>
      <c r="C49" s="189" t="str">
        <f>IFERROR(VLOOKUP(N49,'REGISTRO FACTURAS'!$C$5:$F$5993,4,0),"")</f>
        <v/>
      </c>
      <c r="D49" s="190" t="str">
        <f>IFERROR(VLOOKUP(N49,'REGISTRO FACTURAS'!$C$5:$G$5993,5,0),"")</f>
        <v/>
      </c>
      <c r="E49" s="191" t="str">
        <f>IFERROR(VLOOKUP(CONCATENATE(D49,B49),LOTES!$A$6:$E$1005,5,0),"")</f>
        <v/>
      </c>
      <c r="F49" s="191" t="str">
        <f>IFERROR(VLOOKUP(CONCATENATE(D49,B49),LOTES!$A$6:$F$1009,6,0),"")</f>
        <v/>
      </c>
      <c r="G49" s="192">
        <f t="shared" si="1"/>
        <v>0</v>
      </c>
      <c r="H49" s="193" t="str">
        <f t="shared" si="2"/>
        <v/>
      </c>
      <c r="I49" s="192"/>
      <c r="J49" s="192"/>
      <c r="K49" s="193" t="str">
        <f t="shared" si="3"/>
        <v/>
      </c>
      <c r="L49" s="192">
        <f>IFERROR(SUMIF('REGISTRO FACTURAS'!$C$5:$C$5993,'PACKING LIST profarco'!N49,'REGISTRO FACTURAS'!$AD$5:$AD$5993),"")</f>
        <v>0</v>
      </c>
      <c r="M49" s="194"/>
      <c r="N49" s="46" t="str">
        <f t="shared" si="0"/>
        <v>276432</v>
      </c>
      <c r="O49" s="46" t="str">
        <f>IFERROR(VLOOKUP(B49,LOTES!$C$6:$G$1005,5,0),"")</f>
        <v/>
      </c>
    </row>
    <row r="50" spans="1:15" x14ac:dyDescent="0.3">
      <c r="A50" s="187">
        <v>33</v>
      </c>
      <c r="B50" s="188" t="str">
        <f>IFERROR(VLOOKUP(N50,'REGISTRO FACTURAS'!$C$5:$E$5993,3,0),"")</f>
        <v/>
      </c>
      <c r="C50" s="189" t="str">
        <f>IFERROR(VLOOKUP(N50,'REGISTRO FACTURAS'!$C$5:$F$5993,4,0),"")</f>
        <v/>
      </c>
      <c r="D50" s="190" t="str">
        <f>IFERROR(VLOOKUP(N50,'REGISTRO FACTURAS'!$C$5:$G$5993,5,0),"")</f>
        <v/>
      </c>
      <c r="E50" s="191" t="str">
        <f>IFERROR(VLOOKUP(CONCATENATE(D50,B50),LOTES!$A$6:$E$1005,5,0),"")</f>
        <v/>
      </c>
      <c r="F50" s="191" t="str">
        <f>IFERROR(VLOOKUP(CONCATENATE(D50,B50),LOTES!$A$6:$F$1009,6,0),"")</f>
        <v/>
      </c>
      <c r="G50" s="192">
        <f t="shared" si="1"/>
        <v>0</v>
      </c>
      <c r="H50" s="193" t="str">
        <f t="shared" si="2"/>
        <v/>
      </c>
      <c r="I50" s="192"/>
      <c r="J50" s="192"/>
      <c r="K50" s="193" t="str">
        <f t="shared" si="3"/>
        <v/>
      </c>
      <c r="L50" s="192">
        <f>IFERROR(SUMIF('REGISTRO FACTURAS'!$C$5:$C$5993,'PACKING LIST profarco'!N50,'REGISTRO FACTURAS'!$AD$5:$AD$5993),"")</f>
        <v>0</v>
      </c>
      <c r="M50" s="194"/>
      <c r="N50" s="46" t="str">
        <f t="shared" si="0"/>
        <v>276433</v>
      </c>
      <c r="O50" s="46" t="str">
        <f>IFERROR(VLOOKUP(B50,LOTES!$C$6:$G$1005,5,0),"")</f>
        <v/>
      </c>
    </row>
    <row r="51" spans="1:15" x14ac:dyDescent="0.3">
      <c r="A51" s="187">
        <v>34</v>
      </c>
      <c r="B51" s="188" t="str">
        <f>IFERROR(VLOOKUP(N51,'REGISTRO FACTURAS'!$C$5:$E$5993,3,0),"")</f>
        <v/>
      </c>
      <c r="C51" s="189" t="str">
        <f>IFERROR(VLOOKUP(N51,'REGISTRO FACTURAS'!$C$5:$F$5993,4,0),"")</f>
        <v/>
      </c>
      <c r="D51" s="190" t="str">
        <f>IFERROR(VLOOKUP(N51,'REGISTRO FACTURAS'!$C$5:$G$5993,5,0),"")</f>
        <v/>
      </c>
      <c r="E51" s="191" t="str">
        <f>IFERROR(VLOOKUP(CONCATENATE(D51,B51),LOTES!$A$6:$E$1005,5,0),"")</f>
        <v/>
      </c>
      <c r="F51" s="191" t="str">
        <f>IFERROR(VLOOKUP(CONCATENATE(D51,B51),LOTES!$A$6:$F$1009,6,0),"")</f>
        <v/>
      </c>
      <c r="G51" s="192">
        <f t="shared" si="1"/>
        <v>0</v>
      </c>
      <c r="H51" s="193" t="str">
        <f t="shared" si="2"/>
        <v/>
      </c>
      <c r="I51" s="192"/>
      <c r="J51" s="192"/>
      <c r="K51" s="193" t="str">
        <f t="shared" si="3"/>
        <v/>
      </c>
      <c r="L51" s="192">
        <f>IFERROR(SUMIF('REGISTRO FACTURAS'!$C$5:$C$5993,'PACKING LIST profarco'!N51,'REGISTRO FACTURAS'!$AD$5:$AD$5993),"")</f>
        <v>0</v>
      </c>
      <c r="M51" s="194"/>
      <c r="N51" s="46" t="str">
        <f t="shared" si="0"/>
        <v>276434</v>
      </c>
      <c r="O51" s="46" t="str">
        <f>IFERROR(VLOOKUP(B51,LOTES!$C$6:$G$1005,5,0),"")</f>
        <v/>
      </c>
    </row>
    <row r="52" spans="1:15" x14ac:dyDescent="0.3">
      <c r="A52" s="187">
        <v>35</v>
      </c>
      <c r="B52" s="188" t="str">
        <f>IFERROR(VLOOKUP(N52,'REGISTRO FACTURAS'!$C$5:$E$5993,3,0),"")</f>
        <v/>
      </c>
      <c r="C52" s="189" t="str">
        <f>IFERROR(VLOOKUP(N52,'REGISTRO FACTURAS'!$C$5:$F$5993,4,0),"")</f>
        <v/>
      </c>
      <c r="D52" s="190" t="str">
        <f>IFERROR(VLOOKUP(N52,'REGISTRO FACTURAS'!$C$5:$G$5993,5,0),"")</f>
        <v/>
      </c>
      <c r="E52" s="191" t="str">
        <f>IFERROR(VLOOKUP(CONCATENATE(D52,B52),LOTES!$A$6:$E$1005,5,0),"")</f>
        <v/>
      </c>
      <c r="F52" s="191" t="str">
        <f>IFERROR(VLOOKUP(CONCATENATE(D52,B52),LOTES!$A$6:$F$1009,6,0),"")</f>
        <v/>
      </c>
      <c r="G52" s="192">
        <f t="shared" si="1"/>
        <v>0</v>
      </c>
      <c r="H52" s="193" t="str">
        <f t="shared" si="2"/>
        <v/>
      </c>
      <c r="I52" s="192"/>
      <c r="J52" s="192"/>
      <c r="K52" s="193" t="str">
        <f t="shared" si="3"/>
        <v/>
      </c>
      <c r="L52" s="192">
        <f>IFERROR(SUMIF('REGISTRO FACTURAS'!$C$5:$C$5993,'PACKING LIST profarco'!N52,'REGISTRO FACTURAS'!$AD$5:$AD$5993),"")</f>
        <v>0</v>
      </c>
      <c r="M52" s="194"/>
      <c r="N52" s="46" t="str">
        <f t="shared" si="0"/>
        <v>276435</v>
      </c>
      <c r="O52" s="46" t="str">
        <f>IFERROR(VLOOKUP(B52,LOTES!$C$6:$G$1005,5,0),"")</f>
        <v/>
      </c>
    </row>
    <row r="53" spans="1:15" x14ac:dyDescent="0.3">
      <c r="A53" s="187">
        <v>36</v>
      </c>
      <c r="B53" s="188" t="str">
        <f>IFERROR(VLOOKUP(N53,'REGISTRO FACTURAS'!$C$5:$E$5993,3,0),"")</f>
        <v/>
      </c>
      <c r="C53" s="189" t="str">
        <f>IFERROR(VLOOKUP(N53,'REGISTRO FACTURAS'!$C$5:$F$5993,4,0),"")</f>
        <v/>
      </c>
      <c r="D53" s="190" t="str">
        <f>IFERROR(VLOOKUP(N53,'REGISTRO FACTURAS'!$C$5:$G$5993,5,0),"")</f>
        <v/>
      </c>
      <c r="E53" s="191" t="str">
        <f>IFERROR(VLOOKUP(CONCATENATE(D53,B53),LOTES!$A$6:$E$1005,5,0),"")</f>
        <v/>
      </c>
      <c r="F53" s="191" t="str">
        <f>IFERROR(VLOOKUP(CONCATENATE(D53,B53),LOTES!$A$6:$F$1009,6,0),"")</f>
        <v/>
      </c>
      <c r="G53" s="192">
        <f t="shared" si="1"/>
        <v>0</v>
      </c>
      <c r="H53" s="193" t="str">
        <f t="shared" si="2"/>
        <v/>
      </c>
      <c r="I53" s="192"/>
      <c r="J53" s="192"/>
      <c r="K53" s="193" t="str">
        <f t="shared" si="3"/>
        <v/>
      </c>
      <c r="L53" s="192">
        <f>IFERROR(SUMIF('REGISTRO FACTURAS'!$C$5:$C$5993,'PACKING LIST profarco'!N53,'REGISTRO FACTURAS'!$AD$5:$AD$5993),"")</f>
        <v>0</v>
      </c>
      <c r="M53" s="194"/>
      <c r="N53" s="46" t="str">
        <f t="shared" si="0"/>
        <v>276436</v>
      </c>
      <c r="O53" s="46" t="str">
        <f>IFERROR(VLOOKUP(B53,LOTES!$C$6:$G$1005,5,0),"")</f>
        <v/>
      </c>
    </row>
    <row r="54" spans="1:15" x14ac:dyDescent="0.3">
      <c r="A54" s="187">
        <v>37</v>
      </c>
      <c r="B54" s="188" t="str">
        <f>IFERROR(VLOOKUP(N54,'REGISTRO FACTURAS'!$C$5:$E$5993,3,0),"")</f>
        <v/>
      </c>
      <c r="C54" s="189" t="str">
        <f>IFERROR(VLOOKUP(N54,'REGISTRO FACTURAS'!$C$5:$F$5993,4,0),"")</f>
        <v/>
      </c>
      <c r="D54" s="190" t="str">
        <f>IFERROR(VLOOKUP(N54,'REGISTRO FACTURAS'!$C$5:$G$5993,5,0),"")</f>
        <v/>
      </c>
      <c r="E54" s="191" t="str">
        <f>IFERROR(VLOOKUP(CONCATENATE(D54,B54),LOTES!$A$6:$E$1005,5,0),"")</f>
        <v/>
      </c>
      <c r="F54" s="191" t="str">
        <f>IFERROR(VLOOKUP(CONCATENATE(D54,B54),LOTES!$A$6:$F$1009,6,0),"")</f>
        <v/>
      </c>
      <c r="G54" s="192">
        <f t="shared" si="1"/>
        <v>0</v>
      </c>
      <c r="H54" s="193" t="str">
        <f t="shared" si="2"/>
        <v/>
      </c>
      <c r="I54" s="192"/>
      <c r="J54" s="192"/>
      <c r="K54" s="193" t="str">
        <f t="shared" si="3"/>
        <v/>
      </c>
      <c r="L54" s="192">
        <f>IFERROR(SUMIF('REGISTRO FACTURAS'!$C$5:$C$5993,'PACKING LIST profarco'!N54,'REGISTRO FACTURAS'!$AD$5:$AD$5993),"")</f>
        <v>0</v>
      </c>
      <c r="M54" s="194"/>
      <c r="N54" s="46" t="str">
        <f t="shared" si="0"/>
        <v>276437</v>
      </c>
      <c r="O54" s="46" t="str">
        <f>IFERROR(VLOOKUP(B54,LOTES!$C$6:$G$1005,5,0),"")</f>
        <v/>
      </c>
    </row>
    <row r="55" spans="1:15" x14ac:dyDescent="0.3">
      <c r="A55" s="187">
        <v>38</v>
      </c>
      <c r="B55" s="188" t="str">
        <f>IFERROR(VLOOKUP(N55,'REGISTRO FACTURAS'!$C$5:$E$5993,3,0),"")</f>
        <v/>
      </c>
      <c r="C55" s="189" t="str">
        <f>IFERROR(VLOOKUP(N55,'REGISTRO FACTURAS'!$C$5:$F$5993,4,0),"")</f>
        <v/>
      </c>
      <c r="D55" s="190" t="str">
        <f>IFERROR(VLOOKUP(N55,'REGISTRO FACTURAS'!$C$5:$G$5993,5,0),"")</f>
        <v/>
      </c>
      <c r="E55" s="191" t="str">
        <f>IFERROR(VLOOKUP(CONCATENATE(D55,B55),LOTES!$A$6:$E$1005,5,0),"")</f>
        <v/>
      </c>
      <c r="F55" s="191" t="str">
        <f>IFERROR(VLOOKUP(CONCATENATE(D55,B55),LOTES!$A$6:$F$1009,6,0),"")</f>
        <v/>
      </c>
      <c r="G55" s="192">
        <f t="shared" si="1"/>
        <v>0</v>
      </c>
      <c r="H55" s="193" t="str">
        <f t="shared" si="2"/>
        <v/>
      </c>
      <c r="I55" s="192"/>
      <c r="J55" s="192"/>
      <c r="K55" s="193" t="str">
        <f t="shared" si="3"/>
        <v/>
      </c>
      <c r="L55" s="192">
        <f>IFERROR(SUMIF('REGISTRO FACTURAS'!$C$5:$C$5993,'PACKING LIST profarco'!N55,'REGISTRO FACTURAS'!$AD$5:$AD$5993),"")</f>
        <v>0</v>
      </c>
      <c r="M55" s="194"/>
      <c r="N55" s="46" t="str">
        <f t="shared" si="0"/>
        <v>276438</v>
      </c>
      <c r="O55" s="46" t="str">
        <f>IFERROR(VLOOKUP(B55,LOTES!$C$6:$G$1005,5,0),"")</f>
        <v/>
      </c>
    </row>
    <row r="56" spans="1:15" x14ac:dyDescent="0.3">
      <c r="A56" s="187">
        <v>39</v>
      </c>
      <c r="B56" s="188" t="str">
        <f>IFERROR(VLOOKUP(N56,'REGISTRO FACTURAS'!$C$5:$E$5993,3,0),"")</f>
        <v/>
      </c>
      <c r="C56" s="189" t="str">
        <f>IFERROR(VLOOKUP(N56,'REGISTRO FACTURAS'!$C$5:$F$5993,4,0),"")</f>
        <v/>
      </c>
      <c r="D56" s="190" t="str">
        <f>IFERROR(VLOOKUP(N56,'REGISTRO FACTURAS'!$C$5:$G$5993,5,0),"")</f>
        <v/>
      </c>
      <c r="E56" s="191" t="str">
        <f>IFERROR(VLOOKUP(CONCATENATE(D56,B56),LOTES!$A$6:$E$1005,5,0),"")</f>
        <v/>
      </c>
      <c r="F56" s="191" t="str">
        <f>IFERROR(VLOOKUP(CONCATENATE(D56,B56),LOTES!$A$6:$F$1009,6,0),"")</f>
        <v/>
      </c>
      <c r="G56" s="192">
        <f t="shared" si="1"/>
        <v>0</v>
      </c>
      <c r="H56" s="193" t="str">
        <f t="shared" si="2"/>
        <v/>
      </c>
      <c r="I56" s="192"/>
      <c r="J56" s="192"/>
      <c r="K56" s="193" t="str">
        <f t="shared" si="3"/>
        <v/>
      </c>
      <c r="L56" s="192">
        <f>IFERROR(SUMIF('REGISTRO FACTURAS'!$C$5:$C$5993,'PACKING LIST profarco'!N56,'REGISTRO FACTURAS'!$AD$5:$AD$5993),"")</f>
        <v>0</v>
      </c>
      <c r="M56" s="194"/>
      <c r="N56" s="46" t="str">
        <f t="shared" si="0"/>
        <v>276439</v>
      </c>
      <c r="O56" s="46" t="str">
        <f>IFERROR(VLOOKUP(B56,LOTES!$C$6:$G$1005,5,0),"")</f>
        <v/>
      </c>
    </row>
    <row r="57" spans="1:15" x14ac:dyDescent="0.3">
      <c r="A57" s="289" t="s">
        <v>552</v>
      </c>
      <c r="B57" s="290"/>
      <c r="C57" s="291"/>
      <c r="D57" s="291"/>
      <c r="E57" s="291"/>
      <c r="F57" s="291"/>
      <c r="G57" s="291"/>
      <c r="H57" s="287"/>
      <c r="I57" s="287"/>
      <c r="J57" s="287"/>
      <c r="K57" s="287"/>
      <c r="L57" s="287"/>
      <c r="M57" s="288"/>
      <c r="N57" s="46"/>
      <c r="O57" s="46"/>
    </row>
    <row r="58" spans="1:15" x14ac:dyDescent="0.3">
      <c r="A58" s="278"/>
      <c r="B58" s="279"/>
      <c r="C58" s="279"/>
      <c r="D58" s="279"/>
      <c r="E58" s="279"/>
      <c r="F58" s="279"/>
      <c r="G58" s="279"/>
      <c r="H58" s="279"/>
      <c r="I58" s="279"/>
      <c r="J58" s="279"/>
      <c r="K58" s="279"/>
      <c r="L58" s="279"/>
      <c r="M58" s="280"/>
    </row>
    <row r="59" spans="1:15" x14ac:dyDescent="0.3">
      <c r="A59" s="281"/>
      <c r="B59" s="282"/>
      <c r="C59" s="282"/>
      <c r="D59" s="282"/>
      <c r="E59" s="282"/>
      <c r="F59" s="282"/>
      <c r="G59" s="282"/>
      <c r="H59" s="282"/>
      <c r="I59" s="282"/>
      <c r="J59" s="282"/>
      <c r="K59" s="282"/>
      <c r="L59" s="282"/>
      <c r="M59" s="283"/>
    </row>
    <row r="60" spans="1:15" ht="15" thickBot="1" x14ac:dyDescent="0.35">
      <c r="A60" s="284"/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6"/>
    </row>
  </sheetData>
  <sheetProtection formatCells="0"/>
  <mergeCells count="16">
    <mergeCell ref="B9:M9"/>
    <mergeCell ref="A1:M1"/>
    <mergeCell ref="F3:M3"/>
    <mergeCell ref="F4:M4"/>
    <mergeCell ref="F5:M5"/>
    <mergeCell ref="F6:M6"/>
    <mergeCell ref="A57:G57"/>
    <mergeCell ref="H57:M57"/>
    <mergeCell ref="A58:M60"/>
    <mergeCell ref="B10:M10"/>
    <mergeCell ref="B11:M11"/>
    <mergeCell ref="B12:M12"/>
    <mergeCell ref="B13:M13"/>
    <mergeCell ref="C14:M14"/>
    <mergeCell ref="A16:F16"/>
    <mergeCell ref="G16:M16"/>
  </mergeCells>
  <conditionalFormatting sqref="L18:L56">
    <cfRule type="cellIs" dxfId="5" priority="2" operator="equal">
      <formula>0</formula>
    </cfRule>
  </conditionalFormatting>
  <conditionalFormatting sqref="G18:G56">
    <cfRule type="cellIs" dxfId="4" priority="1" operator="equal">
      <formula>0</formula>
    </cfRule>
  </conditionalFormatting>
  <pageMargins left="0.31496062992125984" right="0.51181102362204722" top="0.35433070866141736" bottom="0.74803149606299213" header="0.31496062992125984" footer="0.31496062992125984"/>
  <pageSetup paperSize="9" scale="72" orientation="portrait" horizontalDpi="4294967293" verticalDpi="0" r:id="rId1"/>
  <headerFooter>
    <oddFooter>&amp;Lversión: 1.0   27.01.2018&amp;C&amp;A&amp;RPágina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49"/>
  <sheetViews>
    <sheetView workbookViewId="0">
      <pane ySplit="5" topLeftCell="A6" activePane="bottomLeft" state="frozen"/>
      <selection pane="bottomLeft" activeCell="D15" sqref="D15"/>
    </sheetView>
  </sheetViews>
  <sheetFormatPr baseColWidth="10" defaultRowHeight="13.2" x14ac:dyDescent="0.25"/>
  <cols>
    <col min="1" max="1" width="17.109375" style="57" bestFit="1" customWidth="1"/>
    <col min="2" max="2" width="15" style="61" customWidth="1"/>
    <col min="3" max="3" width="41" style="57" customWidth="1"/>
    <col min="4" max="4" width="47.6640625" style="57" bestFit="1" customWidth="1"/>
    <col min="5" max="6" width="16" style="57" customWidth="1"/>
    <col min="7" max="7" width="16" style="58" customWidth="1"/>
    <col min="8" max="8" width="11.77734375" style="57" bestFit="1" customWidth="1"/>
    <col min="9" max="248" width="11.44140625" style="57"/>
    <col min="249" max="249" width="16" style="57" customWidth="1"/>
    <col min="250" max="250" width="41" style="57" customWidth="1"/>
    <col min="251" max="251" width="3" style="57" customWidth="1"/>
    <col min="252" max="252" width="15" style="57" customWidth="1"/>
    <col min="253" max="253" width="11" style="57" customWidth="1"/>
    <col min="254" max="256" width="10" style="57" customWidth="1"/>
    <col min="257" max="504" width="11.44140625" style="57"/>
    <col min="505" max="505" width="16" style="57" customWidth="1"/>
    <col min="506" max="506" width="41" style="57" customWidth="1"/>
    <col min="507" max="507" width="3" style="57" customWidth="1"/>
    <col min="508" max="508" width="15" style="57" customWidth="1"/>
    <col min="509" max="509" width="11" style="57" customWidth="1"/>
    <col min="510" max="512" width="10" style="57" customWidth="1"/>
    <col min="513" max="760" width="11.44140625" style="57"/>
    <col min="761" max="761" width="16" style="57" customWidth="1"/>
    <col min="762" max="762" width="41" style="57" customWidth="1"/>
    <col min="763" max="763" width="3" style="57" customWidth="1"/>
    <col min="764" max="764" width="15" style="57" customWidth="1"/>
    <col min="765" max="765" width="11" style="57" customWidth="1"/>
    <col min="766" max="768" width="10" style="57" customWidth="1"/>
    <col min="769" max="1016" width="11.44140625" style="57"/>
    <col min="1017" max="1017" width="16" style="57" customWidth="1"/>
    <col min="1018" max="1018" width="41" style="57" customWidth="1"/>
    <col min="1019" max="1019" width="3" style="57" customWidth="1"/>
    <col min="1020" max="1020" width="15" style="57" customWidth="1"/>
    <col min="1021" max="1021" width="11" style="57" customWidth="1"/>
    <col min="1022" max="1024" width="10" style="57" customWidth="1"/>
    <col min="1025" max="1272" width="11.44140625" style="57"/>
    <col min="1273" max="1273" width="16" style="57" customWidth="1"/>
    <col min="1274" max="1274" width="41" style="57" customWidth="1"/>
    <col min="1275" max="1275" width="3" style="57" customWidth="1"/>
    <col min="1276" max="1276" width="15" style="57" customWidth="1"/>
    <col min="1277" max="1277" width="11" style="57" customWidth="1"/>
    <col min="1278" max="1280" width="10" style="57" customWidth="1"/>
    <col min="1281" max="1528" width="11.44140625" style="57"/>
    <col min="1529" max="1529" width="16" style="57" customWidth="1"/>
    <col min="1530" max="1530" width="41" style="57" customWidth="1"/>
    <col min="1531" max="1531" width="3" style="57" customWidth="1"/>
    <col min="1532" max="1532" width="15" style="57" customWidth="1"/>
    <col min="1533" max="1533" width="11" style="57" customWidth="1"/>
    <col min="1534" max="1536" width="10" style="57" customWidth="1"/>
    <col min="1537" max="1784" width="11.44140625" style="57"/>
    <col min="1785" max="1785" width="16" style="57" customWidth="1"/>
    <col min="1786" max="1786" width="41" style="57" customWidth="1"/>
    <col min="1787" max="1787" width="3" style="57" customWidth="1"/>
    <col min="1788" max="1788" width="15" style="57" customWidth="1"/>
    <col min="1789" max="1789" width="11" style="57" customWidth="1"/>
    <col min="1790" max="1792" width="10" style="57" customWidth="1"/>
    <col min="1793" max="2040" width="11.44140625" style="57"/>
    <col min="2041" max="2041" width="16" style="57" customWidth="1"/>
    <col min="2042" max="2042" width="41" style="57" customWidth="1"/>
    <col min="2043" max="2043" width="3" style="57" customWidth="1"/>
    <col min="2044" max="2044" width="15" style="57" customWidth="1"/>
    <col min="2045" max="2045" width="11" style="57" customWidth="1"/>
    <col min="2046" max="2048" width="10" style="57" customWidth="1"/>
    <col min="2049" max="2296" width="11.44140625" style="57"/>
    <col min="2297" max="2297" width="16" style="57" customWidth="1"/>
    <col min="2298" max="2298" width="41" style="57" customWidth="1"/>
    <col min="2299" max="2299" width="3" style="57" customWidth="1"/>
    <col min="2300" max="2300" width="15" style="57" customWidth="1"/>
    <col min="2301" max="2301" width="11" style="57" customWidth="1"/>
    <col min="2302" max="2304" width="10" style="57" customWidth="1"/>
    <col min="2305" max="2552" width="11.44140625" style="57"/>
    <col min="2553" max="2553" width="16" style="57" customWidth="1"/>
    <col min="2554" max="2554" width="41" style="57" customWidth="1"/>
    <col min="2555" max="2555" width="3" style="57" customWidth="1"/>
    <col min="2556" max="2556" width="15" style="57" customWidth="1"/>
    <col min="2557" max="2557" width="11" style="57" customWidth="1"/>
    <col min="2558" max="2560" width="10" style="57" customWidth="1"/>
    <col min="2561" max="2808" width="11.44140625" style="57"/>
    <col min="2809" max="2809" width="16" style="57" customWidth="1"/>
    <col min="2810" max="2810" width="41" style="57" customWidth="1"/>
    <col min="2811" max="2811" width="3" style="57" customWidth="1"/>
    <col min="2812" max="2812" width="15" style="57" customWidth="1"/>
    <col min="2813" max="2813" width="11" style="57" customWidth="1"/>
    <col min="2814" max="2816" width="10" style="57" customWidth="1"/>
    <col min="2817" max="3064" width="11.44140625" style="57"/>
    <col min="3065" max="3065" width="16" style="57" customWidth="1"/>
    <col min="3066" max="3066" width="41" style="57" customWidth="1"/>
    <col min="3067" max="3067" width="3" style="57" customWidth="1"/>
    <col min="3068" max="3068" width="15" style="57" customWidth="1"/>
    <col min="3069" max="3069" width="11" style="57" customWidth="1"/>
    <col min="3070" max="3072" width="10" style="57" customWidth="1"/>
    <col min="3073" max="3320" width="11.44140625" style="57"/>
    <col min="3321" max="3321" width="16" style="57" customWidth="1"/>
    <col min="3322" max="3322" width="41" style="57" customWidth="1"/>
    <col min="3323" max="3323" width="3" style="57" customWidth="1"/>
    <col min="3324" max="3324" width="15" style="57" customWidth="1"/>
    <col min="3325" max="3325" width="11" style="57" customWidth="1"/>
    <col min="3326" max="3328" width="10" style="57" customWidth="1"/>
    <col min="3329" max="3576" width="11.44140625" style="57"/>
    <col min="3577" max="3577" width="16" style="57" customWidth="1"/>
    <col min="3578" max="3578" width="41" style="57" customWidth="1"/>
    <col min="3579" max="3579" width="3" style="57" customWidth="1"/>
    <col min="3580" max="3580" width="15" style="57" customWidth="1"/>
    <col min="3581" max="3581" width="11" style="57" customWidth="1"/>
    <col min="3582" max="3584" width="10" style="57" customWidth="1"/>
    <col min="3585" max="3832" width="11.44140625" style="57"/>
    <col min="3833" max="3833" width="16" style="57" customWidth="1"/>
    <col min="3834" max="3834" width="41" style="57" customWidth="1"/>
    <col min="3835" max="3835" width="3" style="57" customWidth="1"/>
    <col min="3836" max="3836" width="15" style="57" customWidth="1"/>
    <col min="3837" max="3837" width="11" style="57" customWidth="1"/>
    <col min="3838" max="3840" width="10" style="57" customWidth="1"/>
    <col min="3841" max="4088" width="11.44140625" style="57"/>
    <col min="4089" max="4089" width="16" style="57" customWidth="1"/>
    <col min="4090" max="4090" width="41" style="57" customWidth="1"/>
    <col min="4091" max="4091" width="3" style="57" customWidth="1"/>
    <col min="4092" max="4092" width="15" style="57" customWidth="1"/>
    <col min="4093" max="4093" width="11" style="57" customWidth="1"/>
    <col min="4094" max="4096" width="10" style="57" customWidth="1"/>
    <col min="4097" max="4344" width="11.44140625" style="57"/>
    <col min="4345" max="4345" width="16" style="57" customWidth="1"/>
    <col min="4346" max="4346" width="41" style="57" customWidth="1"/>
    <col min="4347" max="4347" width="3" style="57" customWidth="1"/>
    <col min="4348" max="4348" width="15" style="57" customWidth="1"/>
    <col min="4349" max="4349" width="11" style="57" customWidth="1"/>
    <col min="4350" max="4352" width="10" style="57" customWidth="1"/>
    <col min="4353" max="4600" width="11.44140625" style="57"/>
    <col min="4601" max="4601" width="16" style="57" customWidth="1"/>
    <col min="4602" max="4602" width="41" style="57" customWidth="1"/>
    <col min="4603" max="4603" width="3" style="57" customWidth="1"/>
    <col min="4604" max="4604" width="15" style="57" customWidth="1"/>
    <col min="4605" max="4605" width="11" style="57" customWidth="1"/>
    <col min="4606" max="4608" width="10" style="57" customWidth="1"/>
    <col min="4609" max="4856" width="11.44140625" style="57"/>
    <col min="4857" max="4857" width="16" style="57" customWidth="1"/>
    <col min="4858" max="4858" width="41" style="57" customWidth="1"/>
    <col min="4859" max="4859" width="3" style="57" customWidth="1"/>
    <col min="4860" max="4860" width="15" style="57" customWidth="1"/>
    <col min="4861" max="4861" width="11" style="57" customWidth="1"/>
    <col min="4862" max="4864" width="10" style="57" customWidth="1"/>
    <col min="4865" max="5112" width="11.44140625" style="57"/>
    <col min="5113" max="5113" width="16" style="57" customWidth="1"/>
    <col min="5114" max="5114" width="41" style="57" customWidth="1"/>
    <col min="5115" max="5115" width="3" style="57" customWidth="1"/>
    <col min="5116" max="5116" width="15" style="57" customWidth="1"/>
    <col min="5117" max="5117" width="11" style="57" customWidth="1"/>
    <col min="5118" max="5120" width="10" style="57" customWidth="1"/>
    <col min="5121" max="5368" width="11.44140625" style="57"/>
    <col min="5369" max="5369" width="16" style="57" customWidth="1"/>
    <col min="5370" max="5370" width="41" style="57" customWidth="1"/>
    <col min="5371" max="5371" width="3" style="57" customWidth="1"/>
    <col min="5372" max="5372" width="15" style="57" customWidth="1"/>
    <col min="5373" max="5373" width="11" style="57" customWidth="1"/>
    <col min="5374" max="5376" width="10" style="57" customWidth="1"/>
    <col min="5377" max="5624" width="11.44140625" style="57"/>
    <col min="5625" max="5625" width="16" style="57" customWidth="1"/>
    <col min="5626" max="5626" width="41" style="57" customWidth="1"/>
    <col min="5627" max="5627" width="3" style="57" customWidth="1"/>
    <col min="5628" max="5628" width="15" style="57" customWidth="1"/>
    <col min="5629" max="5629" width="11" style="57" customWidth="1"/>
    <col min="5630" max="5632" width="10" style="57" customWidth="1"/>
    <col min="5633" max="5880" width="11.44140625" style="57"/>
    <col min="5881" max="5881" width="16" style="57" customWidth="1"/>
    <col min="5882" max="5882" width="41" style="57" customWidth="1"/>
    <col min="5883" max="5883" width="3" style="57" customWidth="1"/>
    <col min="5884" max="5884" width="15" style="57" customWidth="1"/>
    <col min="5885" max="5885" width="11" style="57" customWidth="1"/>
    <col min="5886" max="5888" width="10" style="57" customWidth="1"/>
    <col min="5889" max="6136" width="11.44140625" style="57"/>
    <col min="6137" max="6137" width="16" style="57" customWidth="1"/>
    <col min="6138" max="6138" width="41" style="57" customWidth="1"/>
    <col min="6139" max="6139" width="3" style="57" customWidth="1"/>
    <col min="6140" max="6140" width="15" style="57" customWidth="1"/>
    <col min="6141" max="6141" width="11" style="57" customWidth="1"/>
    <col min="6142" max="6144" width="10" style="57" customWidth="1"/>
    <col min="6145" max="6392" width="11.44140625" style="57"/>
    <col min="6393" max="6393" width="16" style="57" customWidth="1"/>
    <col min="6394" max="6394" width="41" style="57" customWidth="1"/>
    <col min="6395" max="6395" width="3" style="57" customWidth="1"/>
    <col min="6396" max="6396" width="15" style="57" customWidth="1"/>
    <col min="6397" max="6397" width="11" style="57" customWidth="1"/>
    <col min="6398" max="6400" width="10" style="57" customWidth="1"/>
    <col min="6401" max="6648" width="11.44140625" style="57"/>
    <col min="6649" max="6649" width="16" style="57" customWidth="1"/>
    <col min="6650" max="6650" width="41" style="57" customWidth="1"/>
    <col min="6651" max="6651" width="3" style="57" customWidth="1"/>
    <col min="6652" max="6652" width="15" style="57" customWidth="1"/>
    <col min="6653" max="6653" width="11" style="57" customWidth="1"/>
    <col min="6654" max="6656" width="10" style="57" customWidth="1"/>
    <col min="6657" max="6904" width="11.44140625" style="57"/>
    <col min="6905" max="6905" width="16" style="57" customWidth="1"/>
    <col min="6906" max="6906" width="41" style="57" customWidth="1"/>
    <col min="6907" max="6907" width="3" style="57" customWidth="1"/>
    <col min="6908" max="6908" width="15" style="57" customWidth="1"/>
    <col min="6909" max="6909" width="11" style="57" customWidth="1"/>
    <col min="6910" max="6912" width="10" style="57" customWidth="1"/>
    <col min="6913" max="7160" width="11.44140625" style="57"/>
    <col min="7161" max="7161" width="16" style="57" customWidth="1"/>
    <col min="7162" max="7162" width="41" style="57" customWidth="1"/>
    <col min="7163" max="7163" width="3" style="57" customWidth="1"/>
    <col min="7164" max="7164" width="15" style="57" customWidth="1"/>
    <col min="7165" max="7165" width="11" style="57" customWidth="1"/>
    <col min="7166" max="7168" width="10" style="57" customWidth="1"/>
    <col min="7169" max="7416" width="11.44140625" style="57"/>
    <col min="7417" max="7417" width="16" style="57" customWidth="1"/>
    <col min="7418" max="7418" width="41" style="57" customWidth="1"/>
    <col min="7419" max="7419" width="3" style="57" customWidth="1"/>
    <col min="7420" max="7420" width="15" style="57" customWidth="1"/>
    <col min="7421" max="7421" width="11" style="57" customWidth="1"/>
    <col min="7422" max="7424" width="10" style="57" customWidth="1"/>
    <col min="7425" max="7672" width="11.44140625" style="57"/>
    <col min="7673" max="7673" width="16" style="57" customWidth="1"/>
    <col min="7674" max="7674" width="41" style="57" customWidth="1"/>
    <col min="7675" max="7675" width="3" style="57" customWidth="1"/>
    <col min="7676" max="7676" width="15" style="57" customWidth="1"/>
    <col min="7677" max="7677" width="11" style="57" customWidth="1"/>
    <col min="7678" max="7680" width="10" style="57" customWidth="1"/>
    <col min="7681" max="7928" width="11.44140625" style="57"/>
    <col min="7929" max="7929" width="16" style="57" customWidth="1"/>
    <col min="7930" max="7930" width="41" style="57" customWidth="1"/>
    <col min="7931" max="7931" width="3" style="57" customWidth="1"/>
    <col min="7932" max="7932" width="15" style="57" customWidth="1"/>
    <col min="7933" max="7933" width="11" style="57" customWidth="1"/>
    <col min="7934" max="7936" width="10" style="57" customWidth="1"/>
    <col min="7937" max="8184" width="11.44140625" style="57"/>
    <col min="8185" max="8185" width="16" style="57" customWidth="1"/>
    <col min="8186" max="8186" width="41" style="57" customWidth="1"/>
    <col min="8187" max="8187" width="3" style="57" customWidth="1"/>
    <col min="8188" max="8188" width="15" style="57" customWidth="1"/>
    <col min="8189" max="8189" width="11" style="57" customWidth="1"/>
    <col min="8190" max="8192" width="10" style="57" customWidth="1"/>
    <col min="8193" max="8440" width="11.44140625" style="57"/>
    <col min="8441" max="8441" width="16" style="57" customWidth="1"/>
    <col min="8442" max="8442" width="41" style="57" customWidth="1"/>
    <col min="8443" max="8443" width="3" style="57" customWidth="1"/>
    <col min="8444" max="8444" width="15" style="57" customWidth="1"/>
    <col min="8445" max="8445" width="11" style="57" customWidth="1"/>
    <col min="8446" max="8448" width="10" style="57" customWidth="1"/>
    <col min="8449" max="8696" width="11.44140625" style="57"/>
    <col min="8697" max="8697" width="16" style="57" customWidth="1"/>
    <col min="8698" max="8698" width="41" style="57" customWidth="1"/>
    <col min="8699" max="8699" width="3" style="57" customWidth="1"/>
    <col min="8700" max="8700" width="15" style="57" customWidth="1"/>
    <col min="8701" max="8701" width="11" style="57" customWidth="1"/>
    <col min="8702" max="8704" width="10" style="57" customWidth="1"/>
    <col min="8705" max="8952" width="11.44140625" style="57"/>
    <col min="8953" max="8953" width="16" style="57" customWidth="1"/>
    <col min="8954" max="8954" width="41" style="57" customWidth="1"/>
    <col min="8955" max="8955" width="3" style="57" customWidth="1"/>
    <col min="8956" max="8956" width="15" style="57" customWidth="1"/>
    <col min="8957" max="8957" width="11" style="57" customWidth="1"/>
    <col min="8958" max="8960" width="10" style="57" customWidth="1"/>
    <col min="8961" max="9208" width="11.44140625" style="57"/>
    <col min="9209" max="9209" width="16" style="57" customWidth="1"/>
    <col min="9210" max="9210" width="41" style="57" customWidth="1"/>
    <col min="9211" max="9211" width="3" style="57" customWidth="1"/>
    <col min="9212" max="9212" width="15" style="57" customWidth="1"/>
    <col min="9213" max="9213" width="11" style="57" customWidth="1"/>
    <col min="9214" max="9216" width="10" style="57" customWidth="1"/>
    <col min="9217" max="9464" width="11.44140625" style="57"/>
    <col min="9465" max="9465" width="16" style="57" customWidth="1"/>
    <col min="9466" max="9466" width="41" style="57" customWidth="1"/>
    <col min="9467" max="9467" width="3" style="57" customWidth="1"/>
    <col min="9468" max="9468" width="15" style="57" customWidth="1"/>
    <col min="9469" max="9469" width="11" style="57" customWidth="1"/>
    <col min="9470" max="9472" width="10" style="57" customWidth="1"/>
    <col min="9473" max="9720" width="11.44140625" style="57"/>
    <col min="9721" max="9721" width="16" style="57" customWidth="1"/>
    <col min="9722" max="9722" width="41" style="57" customWidth="1"/>
    <col min="9723" max="9723" width="3" style="57" customWidth="1"/>
    <col min="9724" max="9724" width="15" style="57" customWidth="1"/>
    <col min="9725" max="9725" width="11" style="57" customWidth="1"/>
    <col min="9726" max="9728" width="10" style="57" customWidth="1"/>
    <col min="9729" max="9976" width="11.44140625" style="57"/>
    <col min="9977" max="9977" width="16" style="57" customWidth="1"/>
    <col min="9978" max="9978" width="41" style="57" customWidth="1"/>
    <col min="9979" max="9979" width="3" style="57" customWidth="1"/>
    <col min="9980" max="9980" width="15" style="57" customWidth="1"/>
    <col min="9981" max="9981" width="11" style="57" customWidth="1"/>
    <col min="9982" max="9984" width="10" style="57" customWidth="1"/>
    <col min="9985" max="10232" width="11.44140625" style="57"/>
    <col min="10233" max="10233" width="16" style="57" customWidth="1"/>
    <col min="10234" max="10234" width="41" style="57" customWidth="1"/>
    <col min="10235" max="10235" width="3" style="57" customWidth="1"/>
    <col min="10236" max="10236" width="15" style="57" customWidth="1"/>
    <col min="10237" max="10237" width="11" style="57" customWidth="1"/>
    <col min="10238" max="10240" width="10" style="57" customWidth="1"/>
    <col min="10241" max="10488" width="11.44140625" style="57"/>
    <col min="10489" max="10489" width="16" style="57" customWidth="1"/>
    <col min="10490" max="10490" width="41" style="57" customWidth="1"/>
    <col min="10491" max="10491" width="3" style="57" customWidth="1"/>
    <col min="10492" max="10492" width="15" style="57" customWidth="1"/>
    <col min="10493" max="10493" width="11" style="57" customWidth="1"/>
    <col min="10494" max="10496" width="10" style="57" customWidth="1"/>
    <col min="10497" max="10744" width="11.44140625" style="57"/>
    <col min="10745" max="10745" width="16" style="57" customWidth="1"/>
    <col min="10746" max="10746" width="41" style="57" customWidth="1"/>
    <col min="10747" max="10747" width="3" style="57" customWidth="1"/>
    <col min="10748" max="10748" width="15" style="57" customWidth="1"/>
    <col min="10749" max="10749" width="11" style="57" customWidth="1"/>
    <col min="10750" max="10752" width="10" style="57" customWidth="1"/>
    <col min="10753" max="11000" width="11.44140625" style="57"/>
    <col min="11001" max="11001" width="16" style="57" customWidth="1"/>
    <col min="11002" max="11002" width="41" style="57" customWidth="1"/>
    <col min="11003" max="11003" width="3" style="57" customWidth="1"/>
    <col min="11004" max="11004" width="15" style="57" customWidth="1"/>
    <col min="11005" max="11005" width="11" style="57" customWidth="1"/>
    <col min="11006" max="11008" width="10" style="57" customWidth="1"/>
    <col min="11009" max="11256" width="11.44140625" style="57"/>
    <col min="11257" max="11257" width="16" style="57" customWidth="1"/>
    <col min="11258" max="11258" width="41" style="57" customWidth="1"/>
    <col min="11259" max="11259" width="3" style="57" customWidth="1"/>
    <col min="11260" max="11260" width="15" style="57" customWidth="1"/>
    <col min="11261" max="11261" width="11" style="57" customWidth="1"/>
    <col min="11262" max="11264" width="10" style="57" customWidth="1"/>
    <col min="11265" max="11512" width="11.44140625" style="57"/>
    <col min="11513" max="11513" width="16" style="57" customWidth="1"/>
    <col min="11514" max="11514" width="41" style="57" customWidth="1"/>
    <col min="11515" max="11515" width="3" style="57" customWidth="1"/>
    <col min="11516" max="11516" width="15" style="57" customWidth="1"/>
    <col min="11517" max="11517" width="11" style="57" customWidth="1"/>
    <col min="11518" max="11520" width="10" style="57" customWidth="1"/>
    <col min="11521" max="11768" width="11.44140625" style="57"/>
    <col min="11769" max="11769" width="16" style="57" customWidth="1"/>
    <col min="11770" max="11770" width="41" style="57" customWidth="1"/>
    <col min="11771" max="11771" width="3" style="57" customWidth="1"/>
    <col min="11772" max="11772" width="15" style="57" customWidth="1"/>
    <col min="11773" max="11773" width="11" style="57" customWidth="1"/>
    <col min="11774" max="11776" width="10" style="57" customWidth="1"/>
    <col min="11777" max="12024" width="11.44140625" style="57"/>
    <col min="12025" max="12025" width="16" style="57" customWidth="1"/>
    <col min="12026" max="12026" width="41" style="57" customWidth="1"/>
    <col min="12027" max="12027" width="3" style="57" customWidth="1"/>
    <col min="12028" max="12028" width="15" style="57" customWidth="1"/>
    <col min="12029" max="12029" width="11" style="57" customWidth="1"/>
    <col min="12030" max="12032" width="10" style="57" customWidth="1"/>
    <col min="12033" max="12280" width="11.44140625" style="57"/>
    <col min="12281" max="12281" width="16" style="57" customWidth="1"/>
    <col min="12282" max="12282" width="41" style="57" customWidth="1"/>
    <col min="12283" max="12283" width="3" style="57" customWidth="1"/>
    <col min="12284" max="12284" width="15" style="57" customWidth="1"/>
    <col min="12285" max="12285" width="11" style="57" customWidth="1"/>
    <col min="12286" max="12288" width="10" style="57" customWidth="1"/>
    <col min="12289" max="12536" width="11.44140625" style="57"/>
    <col min="12537" max="12537" width="16" style="57" customWidth="1"/>
    <col min="12538" max="12538" width="41" style="57" customWidth="1"/>
    <col min="12539" max="12539" width="3" style="57" customWidth="1"/>
    <col min="12540" max="12540" width="15" style="57" customWidth="1"/>
    <col min="12541" max="12541" width="11" style="57" customWidth="1"/>
    <col min="12542" max="12544" width="10" style="57" customWidth="1"/>
    <col min="12545" max="12792" width="11.44140625" style="57"/>
    <col min="12793" max="12793" width="16" style="57" customWidth="1"/>
    <col min="12794" max="12794" width="41" style="57" customWidth="1"/>
    <col min="12795" max="12795" width="3" style="57" customWidth="1"/>
    <col min="12796" max="12796" width="15" style="57" customWidth="1"/>
    <col min="12797" max="12797" width="11" style="57" customWidth="1"/>
    <col min="12798" max="12800" width="10" style="57" customWidth="1"/>
    <col min="12801" max="13048" width="11.44140625" style="57"/>
    <col min="13049" max="13049" width="16" style="57" customWidth="1"/>
    <col min="13050" max="13050" width="41" style="57" customWidth="1"/>
    <col min="13051" max="13051" width="3" style="57" customWidth="1"/>
    <col min="13052" max="13052" width="15" style="57" customWidth="1"/>
    <col min="13053" max="13053" width="11" style="57" customWidth="1"/>
    <col min="13054" max="13056" width="10" style="57" customWidth="1"/>
    <col min="13057" max="13304" width="11.44140625" style="57"/>
    <col min="13305" max="13305" width="16" style="57" customWidth="1"/>
    <col min="13306" max="13306" width="41" style="57" customWidth="1"/>
    <col min="13307" max="13307" width="3" style="57" customWidth="1"/>
    <col min="13308" max="13308" width="15" style="57" customWidth="1"/>
    <col min="13309" max="13309" width="11" style="57" customWidth="1"/>
    <col min="13310" max="13312" width="10" style="57" customWidth="1"/>
    <col min="13313" max="13560" width="11.44140625" style="57"/>
    <col min="13561" max="13561" width="16" style="57" customWidth="1"/>
    <col min="13562" max="13562" width="41" style="57" customWidth="1"/>
    <col min="13563" max="13563" width="3" style="57" customWidth="1"/>
    <col min="13564" max="13564" width="15" style="57" customWidth="1"/>
    <col min="13565" max="13565" width="11" style="57" customWidth="1"/>
    <col min="13566" max="13568" width="10" style="57" customWidth="1"/>
    <col min="13569" max="13816" width="11.44140625" style="57"/>
    <col min="13817" max="13817" width="16" style="57" customWidth="1"/>
    <col min="13818" max="13818" width="41" style="57" customWidth="1"/>
    <col min="13819" max="13819" width="3" style="57" customWidth="1"/>
    <col min="13820" max="13820" width="15" style="57" customWidth="1"/>
    <col min="13821" max="13821" width="11" style="57" customWidth="1"/>
    <col min="13822" max="13824" width="10" style="57" customWidth="1"/>
    <col min="13825" max="14072" width="11.44140625" style="57"/>
    <col min="14073" max="14073" width="16" style="57" customWidth="1"/>
    <col min="14074" max="14074" width="41" style="57" customWidth="1"/>
    <col min="14075" max="14075" width="3" style="57" customWidth="1"/>
    <col min="14076" max="14076" width="15" style="57" customWidth="1"/>
    <col min="14077" max="14077" width="11" style="57" customWidth="1"/>
    <col min="14078" max="14080" width="10" style="57" customWidth="1"/>
    <col min="14081" max="14328" width="11.44140625" style="57"/>
    <col min="14329" max="14329" width="16" style="57" customWidth="1"/>
    <col min="14330" max="14330" width="41" style="57" customWidth="1"/>
    <col min="14331" max="14331" width="3" style="57" customWidth="1"/>
    <col min="14332" max="14332" width="15" style="57" customWidth="1"/>
    <col min="14333" max="14333" width="11" style="57" customWidth="1"/>
    <col min="14334" max="14336" width="10" style="57" customWidth="1"/>
    <col min="14337" max="14584" width="11.44140625" style="57"/>
    <col min="14585" max="14585" width="16" style="57" customWidth="1"/>
    <col min="14586" max="14586" width="41" style="57" customWidth="1"/>
    <col min="14587" max="14587" width="3" style="57" customWidth="1"/>
    <col min="14588" max="14588" width="15" style="57" customWidth="1"/>
    <col min="14589" max="14589" width="11" style="57" customWidth="1"/>
    <col min="14590" max="14592" width="10" style="57" customWidth="1"/>
    <col min="14593" max="14840" width="11.44140625" style="57"/>
    <col min="14841" max="14841" width="16" style="57" customWidth="1"/>
    <col min="14842" max="14842" width="41" style="57" customWidth="1"/>
    <col min="14843" max="14843" width="3" style="57" customWidth="1"/>
    <col min="14844" max="14844" width="15" style="57" customWidth="1"/>
    <col min="14845" max="14845" width="11" style="57" customWidth="1"/>
    <col min="14846" max="14848" width="10" style="57" customWidth="1"/>
    <col min="14849" max="15096" width="11.44140625" style="57"/>
    <col min="15097" max="15097" width="16" style="57" customWidth="1"/>
    <col min="15098" max="15098" width="41" style="57" customWidth="1"/>
    <col min="15099" max="15099" width="3" style="57" customWidth="1"/>
    <col min="15100" max="15100" width="15" style="57" customWidth="1"/>
    <col min="15101" max="15101" width="11" style="57" customWidth="1"/>
    <col min="15102" max="15104" width="10" style="57" customWidth="1"/>
    <col min="15105" max="15352" width="11.44140625" style="57"/>
    <col min="15353" max="15353" width="16" style="57" customWidth="1"/>
    <col min="15354" max="15354" width="41" style="57" customWidth="1"/>
    <col min="15355" max="15355" width="3" style="57" customWidth="1"/>
    <col min="15356" max="15356" width="15" style="57" customWidth="1"/>
    <col min="15357" max="15357" width="11" style="57" customWidth="1"/>
    <col min="15358" max="15360" width="10" style="57" customWidth="1"/>
    <col min="15361" max="15608" width="11.44140625" style="57"/>
    <col min="15609" max="15609" width="16" style="57" customWidth="1"/>
    <col min="15610" max="15610" width="41" style="57" customWidth="1"/>
    <col min="15611" max="15611" width="3" style="57" customWidth="1"/>
    <col min="15612" max="15612" width="15" style="57" customWidth="1"/>
    <col min="15613" max="15613" width="11" style="57" customWidth="1"/>
    <col min="15614" max="15616" width="10" style="57" customWidth="1"/>
    <col min="15617" max="15864" width="11.44140625" style="57"/>
    <col min="15865" max="15865" width="16" style="57" customWidth="1"/>
    <col min="15866" max="15866" width="41" style="57" customWidth="1"/>
    <col min="15867" max="15867" width="3" style="57" customWidth="1"/>
    <col min="15868" max="15868" width="15" style="57" customWidth="1"/>
    <col min="15869" max="15869" width="11" style="57" customWidth="1"/>
    <col min="15870" max="15872" width="10" style="57" customWidth="1"/>
    <col min="15873" max="16120" width="11.44140625" style="57"/>
    <col min="16121" max="16121" width="16" style="57" customWidth="1"/>
    <col min="16122" max="16122" width="41" style="57" customWidth="1"/>
    <col min="16123" max="16123" width="3" style="57" customWidth="1"/>
    <col min="16124" max="16124" width="15" style="57" customWidth="1"/>
    <col min="16125" max="16125" width="11" style="57" customWidth="1"/>
    <col min="16126" max="16128" width="10" style="57" customWidth="1"/>
    <col min="16129" max="16382" width="11.44140625" style="57"/>
    <col min="16383" max="16384" width="11.44140625" style="57" customWidth="1"/>
  </cols>
  <sheetData>
    <row r="1" spans="1:10" ht="17.399999999999999" x14ac:dyDescent="0.3">
      <c r="A1" s="56" t="s">
        <v>134</v>
      </c>
    </row>
    <row r="2" spans="1:10" ht="15.6" x14ac:dyDescent="0.3">
      <c r="A2" s="59" t="s">
        <v>327</v>
      </c>
    </row>
    <row r="3" spans="1:10" x14ac:dyDescent="0.25">
      <c r="A3" s="60" t="s">
        <v>135</v>
      </c>
    </row>
    <row r="5" spans="1:10" x14ac:dyDescent="0.25">
      <c r="A5" s="151" t="s">
        <v>838</v>
      </c>
      <c r="B5" s="152" t="s">
        <v>330</v>
      </c>
      <c r="C5" s="152" t="s">
        <v>329</v>
      </c>
      <c r="D5" s="152" t="s">
        <v>328</v>
      </c>
      <c r="E5" s="152" t="s">
        <v>331</v>
      </c>
      <c r="F5" s="152" t="s">
        <v>140</v>
      </c>
      <c r="G5" s="152" t="s">
        <v>550</v>
      </c>
    </row>
    <row r="6" spans="1:10" ht="14.4" x14ac:dyDescent="0.3">
      <c r="A6" s="57" t="s">
        <v>1037</v>
      </c>
      <c r="B6" s="57" t="s">
        <v>841</v>
      </c>
      <c r="C6" s="57" t="s">
        <v>682</v>
      </c>
      <c r="D6" t="s">
        <v>683</v>
      </c>
      <c r="E6" s="94">
        <v>42705</v>
      </c>
      <c r="F6" s="94">
        <v>43830</v>
      </c>
      <c r="G6" s="58">
        <v>6</v>
      </c>
      <c r="I6" s="146"/>
      <c r="J6" s="58"/>
    </row>
    <row r="7" spans="1:10" ht="14.4" x14ac:dyDescent="0.3">
      <c r="A7" s="57" t="s">
        <v>1038</v>
      </c>
      <c r="B7" s="57" t="s">
        <v>842</v>
      </c>
      <c r="C7" s="57" t="s">
        <v>735</v>
      </c>
      <c r="D7" t="s">
        <v>736</v>
      </c>
      <c r="E7" s="94">
        <v>42675</v>
      </c>
      <c r="F7" s="94">
        <v>44197</v>
      </c>
      <c r="G7" s="58">
        <v>300</v>
      </c>
      <c r="I7" s="146"/>
      <c r="J7" s="58"/>
    </row>
    <row r="8" spans="1:10" ht="14.4" x14ac:dyDescent="0.3">
      <c r="A8" s="57" t="s">
        <v>1034</v>
      </c>
      <c r="B8" s="57" t="s">
        <v>839</v>
      </c>
      <c r="C8" s="57" t="s">
        <v>621</v>
      </c>
      <c r="D8" t="s">
        <v>167</v>
      </c>
      <c r="E8" s="94">
        <v>42216</v>
      </c>
      <c r="F8" s="94">
        <v>42947</v>
      </c>
      <c r="G8" s="58">
        <v>144</v>
      </c>
      <c r="I8" s="146"/>
      <c r="J8" s="58"/>
    </row>
    <row r="9" spans="1:10" ht="14.4" x14ac:dyDescent="0.3">
      <c r="A9" s="57" t="s">
        <v>1035</v>
      </c>
      <c r="B9" s="57" t="s">
        <v>840</v>
      </c>
      <c r="C9" s="57" t="s">
        <v>621</v>
      </c>
      <c r="D9" t="s">
        <v>167</v>
      </c>
      <c r="E9" s="94">
        <v>42612</v>
      </c>
      <c r="F9" s="94">
        <v>43342</v>
      </c>
      <c r="G9" s="58">
        <v>144</v>
      </c>
      <c r="I9" s="146"/>
      <c r="J9" s="58"/>
    </row>
    <row r="10" spans="1:10" ht="14.4" x14ac:dyDescent="0.3">
      <c r="A10" s="57" t="s">
        <v>1036</v>
      </c>
      <c r="B10" s="57" t="s">
        <v>168</v>
      </c>
      <c r="C10" s="57" t="s">
        <v>621</v>
      </c>
      <c r="D10" t="s">
        <v>167</v>
      </c>
      <c r="E10" s="94">
        <v>43008</v>
      </c>
      <c r="F10" s="94">
        <v>43738</v>
      </c>
      <c r="G10" s="58">
        <v>144</v>
      </c>
      <c r="I10" s="146"/>
      <c r="J10" s="58"/>
    </row>
    <row r="11" spans="1:10" ht="14.4" x14ac:dyDescent="0.3">
      <c r="A11" s="57" t="s">
        <v>1039</v>
      </c>
      <c r="B11" s="57" t="s">
        <v>843</v>
      </c>
      <c r="C11" s="57" t="s">
        <v>702</v>
      </c>
      <c r="D11" t="s">
        <v>703</v>
      </c>
      <c r="E11" s="94">
        <v>42736</v>
      </c>
      <c r="F11" s="94">
        <v>44196</v>
      </c>
      <c r="G11" s="58">
        <v>6</v>
      </c>
      <c r="I11" s="146"/>
      <c r="J11" s="58"/>
    </row>
    <row r="12" spans="1:10" ht="14.4" x14ac:dyDescent="0.3">
      <c r="A12" s="57" t="s">
        <v>1040</v>
      </c>
      <c r="B12" s="57" t="s">
        <v>844</v>
      </c>
      <c r="C12" s="57" t="s">
        <v>688</v>
      </c>
      <c r="D12" t="s">
        <v>689</v>
      </c>
      <c r="E12" s="94">
        <v>43100</v>
      </c>
      <c r="F12" s="94">
        <v>43831</v>
      </c>
      <c r="G12" s="58">
        <v>6</v>
      </c>
      <c r="I12" s="146"/>
      <c r="J12" s="62"/>
    </row>
    <row r="13" spans="1:10" ht="14.4" x14ac:dyDescent="0.3">
      <c r="A13" s="57" t="s">
        <v>1041</v>
      </c>
      <c r="B13" s="57" t="s">
        <v>845</v>
      </c>
      <c r="C13" s="57" t="s">
        <v>700</v>
      </c>
      <c r="D13" t="s">
        <v>701</v>
      </c>
      <c r="E13" s="94">
        <v>42724</v>
      </c>
      <c r="F13" s="94">
        <v>43819</v>
      </c>
      <c r="G13" s="58">
        <v>6</v>
      </c>
      <c r="I13" s="146"/>
      <c r="J13" s="58"/>
    </row>
    <row r="14" spans="1:10" ht="14.4" x14ac:dyDescent="0.3">
      <c r="A14" s="57" t="s">
        <v>1042</v>
      </c>
      <c r="B14" s="57" t="s">
        <v>846</v>
      </c>
      <c r="C14" s="57" t="s">
        <v>680</v>
      </c>
      <c r="D14" t="s">
        <v>681</v>
      </c>
      <c r="E14" s="94">
        <v>42370</v>
      </c>
      <c r="F14" s="94">
        <v>43465</v>
      </c>
      <c r="G14" s="58">
        <v>6</v>
      </c>
      <c r="I14" s="146"/>
      <c r="J14" s="58"/>
    </row>
    <row r="15" spans="1:10" ht="14.4" x14ac:dyDescent="0.3">
      <c r="A15" s="57" t="s">
        <v>1043</v>
      </c>
      <c r="B15" s="57" t="s">
        <v>847</v>
      </c>
      <c r="C15" s="57" t="s">
        <v>729</v>
      </c>
      <c r="D15" t="s">
        <v>730</v>
      </c>
      <c r="E15" s="94">
        <v>41665</v>
      </c>
      <c r="F15" s="94">
        <v>42395</v>
      </c>
      <c r="G15" s="58">
        <v>330</v>
      </c>
      <c r="I15" s="146"/>
      <c r="J15" s="58"/>
    </row>
    <row r="16" spans="1:10" ht="14.4" x14ac:dyDescent="0.3">
      <c r="A16" s="57" t="s">
        <v>1044</v>
      </c>
      <c r="B16" s="57" t="s">
        <v>848</v>
      </c>
      <c r="C16" s="57" t="s">
        <v>741</v>
      </c>
      <c r="D16" t="s">
        <v>742</v>
      </c>
      <c r="E16" s="94">
        <v>42675</v>
      </c>
      <c r="F16" s="94">
        <v>44197</v>
      </c>
      <c r="G16" s="58">
        <v>416</v>
      </c>
      <c r="I16" s="146"/>
      <c r="J16" s="58"/>
    </row>
    <row r="17" spans="1:10" ht="14.4" x14ac:dyDescent="0.3">
      <c r="A17" s="57" t="s">
        <v>1045</v>
      </c>
      <c r="B17" s="57" t="s">
        <v>849</v>
      </c>
      <c r="C17" s="57" t="s">
        <v>670</v>
      </c>
      <c r="D17" t="s">
        <v>671</v>
      </c>
      <c r="E17" s="94">
        <v>42947</v>
      </c>
      <c r="F17" s="94">
        <v>44043</v>
      </c>
      <c r="G17" s="58">
        <v>6</v>
      </c>
      <c r="I17" s="146"/>
      <c r="J17" s="58"/>
    </row>
    <row r="18" spans="1:10" ht="14.4" x14ac:dyDescent="0.3">
      <c r="A18" s="57" t="s">
        <v>1373</v>
      </c>
      <c r="B18" s="153">
        <v>20005008</v>
      </c>
      <c r="C18" s="57" t="s">
        <v>670</v>
      </c>
      <c r="D18" t="s">
        <v>671</v>
      </c>
      <c r="E18" s="94">
        <v>42794</v>
      </c>
      <c r="F18" s="94">
        <v>43889</v>
      </c>
      <c r="G18" s="58">
        <v>6</v>
      </c>
      <c r="I18" s="146"/>
      <c r="J18" s="58"/>
    </row>
    <row r="19" spans="1:10" ht="14.4" x14ac:dyDescent="0.3">
      <c r="A19" s="57" t="s">
        <v>1046</v>
      </c>
      <c r="B19" s="57" t="s">
        <v>850</v>
      </c>
      <c r="C19" s="57" t="s">
        <v>692</v>
      </c>
      <c r="D19" t="s">
        <v>693</v>
      </c>
      <c r="E19" s="94">
        <v>42736</v>
      </c>
      <c r="F19" s="94">
        <v>43830</v>
      </c>
      <c r="G19" s="58">
        <v>6</v>
      </c>
      <c r="I19" s="146"/>
      <c r="J19" s="58"/>
    </row>
    <row r="20" spans="1:10" ht="14.4" x14ac:dyDescent="0.3">
      <c r="A20" s="57" t="s">
        <v>1047</v>
      </c>
      <c r="B20" s="57" t="s">
        <v>851</v>
      </c>
      <c r="C20" s="57" t="s">
        <v>692</v>
      </c>
      <c r="D20" t="s">
        <v>693</v>
      </c>
      <c r="E20" s="94">
        <v>43040</v>
      </c>
      <c r="F20" s="94">
        <v>43770</v>
      </c>
      <c r="G20" s="58">
        <v>6</v>
      </c>
      <c r="I20" s="146"/>
      <c r="J20" s="58"/>
    </row>
    <row r="21" spans="1:10" ht="14.4" x14ac:dyDescent="0.3">
      <c r="A21" s="57" t="s">
        <v>1048</v>
      </c>
      <c r="B21" s="57" t="s">
        <v>852</v>
      </c>
      <c r="C21" s="57" t="s">
        <v>690</v>
      </c>
      <c r="D21" t="s">
        <v>691</v>
      </c>
      <c r="E21" s="94">
        <v>42947</v>
      </c>
      <c r="F21" s="94">
        <v>44043</v>
      </c>
      <c r="G21" s="58">
        <v>6</v>
      </c>
      <c r="I21" s="146"/>
      <c r="J21" s="58"/>
    </row>
    <row r="22" spans="1:10" ht="14.4" x14ac:dyDescent="0.3">
      <c r="A22" s="57" t="s">
        <v>1049</v>
      </c>
      <c r="B22" s="57" t="s">
        <v>853</v>
      </c>
      <c r="C22" s="57" t="s">
        <v>702</v>
      </c>
      <c r="D22" t="s">
        <v>703</v>
      </c>
      <c r="E22" s="94">
        <v>43099</v>
      </c>
      <c r="F22" s="94">
        <v>44195</v>
      </c>
      <c r="G22" s="58">
        <v>6</v>
      </c>
      <c r="I22" s="146"/>
      <c r="J22" s="58"/>
    </row>
    <row r="23" spans="1:10" ht="14.4" x14ac:dyDescent="0.3">
      <c r="A23" s="57" t="s">
        <v>1050</v>
      </c>
      <c r="B23" s="57" t="s">
        <v>854</v>
      </c>
      <c r="C23" s="57" t="s">
        <v>682</v>
      </c>
      <c r="D23" t="s">
        <v>683</v>
      </c>
      <c r="E23" s="94">
        <v>43100</v>
      </c>
      <c r="F23" s="94">
        <v>43831</v>
      </c>
      <c r="G23" s="58">
        <v>6</v>
      </c>
      <c r="I23" s="146"/>
      <c r="J23" s="58"/>
    </row>
    <row r="24" spans="1:10" ht="14.4" x14ac:dyDescent="0.3">
      <c r="A24" s="57" t="s">
        <v>1051</v>
      </c>
      <c r="B24" s="57" t="s">
        <v>855</v>
      </c>
      <c r="C24" s="57" t="s">
        <v>706</v>
      </c>
      <c r="D24" t="s">
        <v>707</v>
      </c>
      <c r="E24" s="94">
        <v>42736</v>
      </c>
      <c r="F24" s="94">
        <v>43861</v>
      </c>
      <c r="G24" s="58">
        <v>6</v>
      </c>
      <c r="I24" s="146"/>
      <c r="J24" s="58"/>
    </row>
    <row r="25" spans="1:10" ht="14.4" x14ac:dyDescent="0.3">
      <c r="A25" s="57" t="s">
        <v>1052</v>
      </c>
      <c r="B25" s="57" t="s">
        <v>856</v>
      </c>
      <c r="C25" s="57" t="s">
        <v>682</v>
      </c>
      <c r="D25" t="s">
        <v>683</v>
      </c>
      <c r="E25" s="94">
        <v>42736</v>
      </c>
      <c r="F25" s="94">
        <v>44196</v>
      </c>
      <c r="G25" s="58">
        <v>6</v>
      </c>
      <c r="I25" s="146"/>
      <c r="J25" s="58"/>
    </row>
    <row r="26" spans="1:10" ht="14.4" x14ac:dyDescent="0.3">
      <c r="A26" s="57" t="s">
        <v>1053</v>
      </c>
      <c r="B26" s="57" t="s">
        <v>857</v>
      </c>
      <c r="C26" s="57" t="s">
        <v>682</v>
      </c>
      <c r="D26" t="s">
        <v>683</v>
      </c>
      <c r="E26" s="94">
        <v>43070</v>
      </c>
      <c r="F26" s="94">
        <v>43800</v>
      </c>
      <c r="G26" s="58">
        <v>6</v>
      </c>
      <c r="I26" s="146"/>
      <c r="J26" s="58"/>
    </row>
    <row r="27" spans="1:10" ht="14.4" x14ac:dyDescent="0.3">
      <c r="A27" s="57" t="s">
        <v>1054</v>
      </c>
      <c r="B27" s="57" t="s">
        <v>858</v>
      </c>
      <c r="C27" s="57" t="s">
        <v>694</v>
      </c>
      <c r="D27" t="s">
        <v>695</v>
      </c>
      <c r="E27" s="94">
        <v>42917</v>
      </c>
      <c r="F27" s="94">
        <v>43647</v>
      </c>
      <c r="G27" s="58">
        <v>6</v>
      </c>
      <c r="I27" s="146"/>
      <c r="J27" s="58"/>
    </row>
    <row r="28" spans="1:10" ht="14.4" x14ac:dyDescent="0.3">
      <c r="A28" s="57" t="s">
        <v>1055</v>
      </c>
      <c r="B28" s="57" t="s">
        <v>859</v>
      </c>
      <c r="C28" s="57" t="s">
        <v>676</v>
      </c>
      <c r="D28" t="s">
        <v>677</v>
      </c>
      <c r="E28" s="94">
        <v>42946</v>
      </c>
      <c r="F28" s="94">
        <v>43676</v>
      </c>
      <c r="G28" s="58">
        <v>6</v>
      </c>
      <c r="I28"/>
      <c r="J28"/>
    </row>
    <row r="29" spans="1:10" ht="14.4" x14ac:dyDescent="0.3">
      <c r="A29" s="57" t="s">
        <v>1056</v>
      </c>
      <c r="B29" s="57" t="s">
        <v>860</v>
      </c>
      <c r="C29" s="57" t="s">
        <v>676</v>
      </c>
      <c r="D29" t="s">
        <v>677</v>
      </c>
      <c r="E29" s="94">
        <v>42946</v>
      </c>
      <c r="F29" s="94">
        <v>43676</v>
      </c>
      <c r="G29" s="58">
        <v>6</v>
      </c>
      <c r="I29"/>
      <c r="J29"/>
    </row>
    <row r="30" spans="1:10" ht="14.4" x14ac:dyDescent="0.3">
      <c r="A30" s="57" t="s">
        <v>1057</v>
      </c>
      <c r="B30" s="57" t="s">
        <v>861</v>
      </c>
      <c r="C30" s="57" t="s">
        <v>700</v>
      </c>
      <c r="D30" t="s">
        <v>701</v>
      </c>
      <c r="E30" s="94">
        <v>43100</v>
      </c>
      <c r="F30" s="94">
        <v>44196</v>
      </c>
      <c r="G30" s="58">
        <v>6</v>
      </c>
      <c r="I30"/>
      <c r="J30"/>
    </row>
    <row r="31" spans="1:10" ht="14.4" x14ac:dyDescent="0.3">
      <c r="A31" s="57" t="s">
        <v>1058</v>
      </c>
      <c r="B31" s="57" t="s">
        <v>862</v>
      </c>
      <c r="C31" s="57" t="s">
        <v>700</v>
      </c>
      <c r="D31" t="s">
        <v>701</v>
      </c>
      <c r="E31" s="94">
        <v>43070</v>
      </c>
      <c r="F31" s="94">
        <v>43830</v>
      </c>
      <c r="G31" s="58">
        <v>6</v>
      </c>
      <c r="I31"/>
      <c r="J31"/>
    </row>
    <row r="32" spans="1:10" ht="14.4" x14ac:dyDescent="0.3">
      <c r="A32" s="57" t="s">
        <v>1059</v>
      </c>
      <c r="B32" s="57" t="s">
        <v>863</v>
      </c>
      <c r="C32" s="57" t="s">
        <v>696</v>
      </c>
      <c r="D32" t="s">
        <v>697</v>
      </c>
      <c r="E32" s="94">
        <v>42977</v>
      </c>
      <c r="F32" s="94">
        <v>44073</v>
      </c>
      <c r="G32" s="58">
        <v>6</v>
      </c>
      <c r="I32"/>
      <c r="J32"/>
    </row>
    <row r="33" spans="1:10" ht="14.4" x14ac:dyDescent="0.3">
      <c r="A33" s="57" t="s">
        <v>1060</v>
      </c>
      <c r="B33" s="57" t="s">
        <v>864</v>
      </c>
      <c r="C33" s="57" t="s">
        <v>708</v>
      </c>
      <c r="D33" t="s">
        <v>709</v>
      </c>
      <c r="E33" s="94">
        <v>43070</v>
      </c>
      <c r="F33" s="94">
        <v>43800</v>
      </c>
      <c r="G33" s="58">
        <v>6</v>
      </c>
      <c r="I33"/>
      <c r="J33"/>
    </row>
    <row r="34" spans="1:10" ht="14.4" x14ac:dyDescent="0.3">
      <c r="A34" s="57" t="s">
        <v>1061</v>
      </c>
      <c r="B34" s="57" t="s">
        <v>865</v>
      </c>
      <c r="C34" s="57" t="s">
        <v>704</v>
      </c>
      <c r="D34" t="s">
        <v>705</v>
      </c>
      <c r="E34" s="94">
        <v>43069</v>
      </c>
      <c r="F34" s="94">
        <v>44165</v>
      </c>
      <c r="G34" s="58">
        <v>6</v>
      </c>
      <c r="I34"/>
      <c r="J34"/>
    </row>
    <row r="35" spans="1:10" ht="14.4" x14ac:dyDescent="0.3">
      <c r="A35" s="57" t="s">
        <v>1062</v>
      </c>
      <c r="B35" s="57" t="s">
        <v>866</v>
      </c>
      <c r="C35" s="57" t="s">
        <v>706</v>
      </c>
      <c r="D35" t="s">
        <v>707</v>
      </c>
      <c r="E35" s="94">
        <v>42736</v>
      </c>
      <c r="F35" s="94">
        <v>44196</v>
      </c>
      <c r="G35" s="58">
        <v>6</v>
      </c>
      <c r="I35"/>
      <c r="J35"/>
    </row>
    <row r="36" spans="1:10" ht="14.4" x14ac:dyDescent="0.3">
      <c r="A36" s="57" t="s">
        <v>1063</v>
      </c>
      <c r="B36" s="57" t="s">
        <v>867</v>
      </c>
      <c r="C36" s="57" t="s">
        <v>767</v>
      </c>
      <c r="D36" t="s">
        <v>768</v>
      </c>
      <c r="E36" s="94">
        <v>42675</v>
      </c>
      <c r="F36" s="94">
        <v>44197</v>
      </c>
      <c r="G36" s="58">
        <v>416</v>
      </c>
      <c r="I36"/>
      <c r="J36"/>
    </row>
    <row r="37" spans="1:10" ht="14.4" x14ac:dyDescent="0.3">
      <c r="A37" s="57" t="s">
        <v>1064</v>
      </c>
      <c r="B37" s="57" t="s">
        <v>868</v>
      </c>
      <c r="C37" s="57" t="s">
        <v>702</v>
      </c>
      <c r="D37" t="s">
        <v>703</v>
      </c>
      <c r="E37" s="94">
        <v>43089</v>
      </c>
      <c r="F37" s="94">
        <v>44185</v>
      </c>
      <c r="G37" s="58">
        <v>6</v>
      </c>
      <c r="I37"/>
      <c r="J37"/>
    </row>
    <row r="38" spans="1:10" ht="14.4" x14ac:dyDescent="0.3">
      <c r="A38" s="57" t="s">
        <v>1065</v>
      </c>
      <c r="B38" s="57" t="s">
        <v>869</v>
      </c>
      <c r="C38" s="57" t="s">
        <v>692</v>
      </c>
      <c r="D38" t="s">
        <v>693</v>
      </c>
      <c r="E38" s="94">
        <v>43099</v>
      </c>
      <c r="F38" s="94">
        <v>44195</v>
      </c>
      <c r="G38" s="58">
        <v>6</v>
      </c>
      <c r="I38"/>
      <c r="J38"/>
    </row>
    <row r="39" spans="1:10" ht="14.4" x14ac:dyDescent="0.3">
      <c r="A39" s="57" t="s">
        <v>1066</v>
      </c>
      <c r="B39" s="57" t="s">
        <v>870</v>
      </c>
      <c r="C39" s="57" t="s">
        <v>684</v>
      </c>
      <c r="D39" t="s">
        <v>685</v>
      </c>
      <c r="E39" s="94">
        <v>43100</v>
      </c>
      <c r="F39" s="94">
        <v>43830</v>
      </c>
      <c r="G39" s="58">
        <v>6</v>
      </c>
      <c r="I39"/>
      <c r="J39"/>
    </row>
    <row r="40" spans="1:10" ht="14.4" x14ac:dyDescent="0.3">
      <c r="A40" s="57" t="s">
        <v>1067</v>
      </c>
      <c r="B40" s="57" t="s">
        <v>871</v>
      </c>
      <c r="C40" s="57" t="s">
        <v>676</v>
      </c>
      <c r="D40" t="s">
        <v>677</v>
      </c>
      <c r="E40" s="94">
        <v>43049</v>
      </c>
      <c r="F40" s="94">
        <v>44145</v>
      </c>
      <c r="G40" s="58">
        <v>6</v>
      </c>
      <c r="I40"/>
      <c r="J40"/>
    </row>
    <row r="41" spans="1:10" ht="14.4" x14ac:dyDescent="0.3">
      <c r="A41" s="57" t="s">
        <v>1068</v>
      </c>
      <c r="B41" s="57" t="s">
        <v>872</v>
      </c>
      <c r="C41" s="57" t="s">
        <v>765</v>
      </c>
      <c r="D41" t="s">
        <v>766</v>
      </c>
      <c r="E41" s="94">
        <v>42400</v>
      </c>
      <c r="F41" s="94">
        <v>44196</v>
      </c>
      <c r="G41" s="58">
        <v>100</v>
      </c>
      <c r="I41"/>
      <c r="J41"/>
    </row>
    <row r="42" spans="1:10" ht="14.4" x14ac:dyDescent="0.3">
      <c r="A42" s="57" t="s">
        <v>1069</v>
      </c>
      <c r="B42" s="57" t="s">
        <v>873</v>
      </c>
      <c r="C42" s="57" t="s">
        <v>753</v>
      </c>
      <c r="D42" t="s">
        <v>754</v>
      </c>
      <c r="E42" s="94">
        <v>42370</v>
      </c>
      <c r="F42" s="94">
        <v>44196</v>
      </c>
      <c r="G42" s="58">
        <v>300</v>
      </c>
      <c r="I42"/>
      <c r="J42"/>
    </row>
    <row r="43" spans="1:10" ht="14.4" x14ac:dyDescent="0.3">
      <c r="A43" s="57" t="s">
        <v>1070</v>
      </c>
      <c r="B43" s="57" t="s">
        <v>874</v>
      </c>
      <c r="C43" s="57" t="s">
        <v>696</v>
      </c>
      <c r="D43" t="s">
        <v>697</v>
      </c>
      <c r="E43" s="94">
        <v>43070</v>
      </c>
      <c r="F43" s="94">
        <v>44166</v>
      </c>
      <c r="G43" s="58">
        <v>6</v>
      </c>
      <c r="I43"/>
      <c r="J43"/>
    </row>
    <row r="44" spans="1:10" ht="14.4" x14ac:dyDescent="0.3">
      <c r="A44" s="57" t="s">
        <v>1071</v>
      </c>
      <c r="B44" s="57" t="s">
        <v>875</v>
      </c>
      <c r="C44" s="57" t="s">
        <v>708</v>
      </c>
      <c r="D44" t="s">
        <v>709</v>
      </c>
      <c r="E44" s="94">
        <v>42583</v>
      </c>
      <c r="F44" s="94">
        <v>44044</v>
      </c>
      <c r="G44" s="58">
        <v>6</v>
      </c>
      <c r="I44"/>
      <c r="J44"/>
    </row>
    <row r="45" spans="1:10" ht="14.4" x14ac:dyDescent="0.3">
      <c r="A45" s="57" t="s">
        <v>1072</v>
      </c>
      <c r="B45" s="57" t="s">
        <v>876</v>
      </c>
      <c r="C45" s="57" t="s">
        <v>708</v>
      </c>
      <c r="D45" t="s">
        <v>709</v>
      </c>
      <c r="E45" s="94">
        <v>42643</v>
      </c>
      <c r="F45" s="94">
        <v>43738</v>
      </c>
      <c r="G45" s="58">
        <v>6</v>
      </c>
      <c r="I45"/>
      <c r="J45"/>
    </row>
    <row r="46" spans="1:10" ht="14.4" x14ac:dyDescent="0.3">
      <c r="A46" s="57" t="s">
        <v>1073</v>
      </c>
      <c r="B46" s="57" t="s">
        <v>877</v>
      </c>
      <c r="C46" s="57" t="s">
        <v>688</v>
      </c>
      <c r="D46" t="s">
        <v>689</v>
      </c>
      <c r="E46" s="94">
        <v>43040</v>
      </c>
      <c r="F46" s="94">
        <v>43800</v>
      </c>
      <c r="G46" s="58">
        <v>6</v>
      </c>
      <c r="I46"/>
      <c r="J46"/>
    </row>
    <row r="47" spans="1:10" ht="14.4" x14ac:dyDescent="0.3">
      <c r="A47" s="57" t="s">
        <v>1074</v>
      </c>
      <c r="B47" s="57" t="s">
        <v>878</v>
      </c>
      <c r="C47" s="57" t="s">
        <v>688</v>
      </c>
      <c r="D47" t="s">
        <v>689</v>
      </c>
      <c r="E47" s="94">
        <v>42715</v>
      </c>
      <c r="F47" s="94">
        <v>43810</v>
      </c>
      <c r="G47" s="58">
        <v>6</v>
      </c>
      <c r="I47"/>
      <c r="J47"/>
    </row>
    <row r="48" spans="1:10" ht="14.4" x14ac:dyDescent="0.3">
      <c r="A48" s="57" t="s">
        <v>1075</v>
      </c>
      <c r="B48" s="57" t="s">
        <v>879</v>
      </c>
      <c r="C48" s="57" t="s">
        <v>704</v>
      </c>
      <c r="D48" t="s">
        <v>705</v>
      </c>
      <c r="E48" s="94">
        <v>43009</v>
      </c>
      <c r="F48" s="94">
        <v>43739</v>
      </c>
      <c r="G48" s="58">
        <v>6</v>
      </c>
      <c r="I48"/>
      <c r="J48"/>
    </row>
    <row r="49" spans="1:10" ht="14.4" x14ac:dyDescent="0.3">
      <c r="A49" s="57" t="s">
        <v>1076</v>
      </c>
      <c r="B49" s="57" t="s">
        <v>880</v>
      </c>
      <c r="C49" s="57" t="s">
        <v>704</v>
      </c>
      <c r="D49" t="s">
        <v>705</v>
      </c>
      <c r="E49" s="94">
        <v>42704</v>
      </c>
      <c r="F49" s="94">
        <v>43799</v>
      </c>
      <c r="G49" s="58">
        <v>6</v>
      </c>
      <c r="I49"/>
      <c r="J49"/>
    </row>
    <row r="50" spans="1:10" ht="14.4" x14ac:dyDescent="0.3">
      <c r="A50" s="57" t="s">
        <v>1077</v>
      </c>
      <c r="B50" s="57" t="s">
        <v>881</v>
      </c>
      <c r="C50" s="57" t="s">
        <v>716</v>
      </c>
      <c r="D50" t="s">
        <v>717</v>
      </c>
      <c r="E50" s="94">
        <v>43039</v>
      </c>
      <c r="F50" s="94">
        <v>44135</v>
      </c>
      <c r="G50" s="58">
        <v>6</v>
      </c>
      <c r="I50"/>
      <c r="J50"/>
    </row>
    <row r="51" spans="1:10" ht="14.4" x14ac:dyDescent="0.3">
      <c r="A51" s="57" t="s">
        <v>1078</v>
      </c>
      <c r="B51" s="57" t="s">
        <v>882</v>
      </c>
      <c r="C51" s="57" t="s">
        <v>737</v>
      </c>
      <c r="D51" t="s">
        <v>738</v>
      </c>
      <c r="E51" s="94">
        <v>42440</v>
      </c>
      <c r="F51" s="94">
        <v>44196</v>
      </c>
      <c r="G51" s="58">
        <v>220</v>
      </c>
      <c r="I51"/>
      <c r="J51"/>
    </row>
    <row r="52" spans="1:10" ht="14.4" x14ac:dyDescent="0.3">
      <c r="A52" s="57" t="s">
        <v>1079</v>
      </c>
      <c r="B52" s="57" t="s">
        <v>883</v>
      </c>
      <c r="C52" s="57" t="s">
        <v>712</v>
      </c>
      <c r="D52" t="s">
        <v>713</v>
      </c>
      <c r="E52" s="94">
        <v>43009</v>
      </c>
      <c r="F52" s="94">
        <v>43739</v>
      </c>
      <c r="G52" s="58">
        <v>6</v>
      </c>
      <c r="I52"/>
      <c r="J52"/>
    </row>
    <row r="53" spans="1:10" ht="14.4" x14ac:dyDescent="0.3">
      <c r="A53" s="57" t="s">
        <v>1080</v>
      </c>
      <c r="B53" s="57" t="s">
        <v>884</v>
      </c>
      <c r="C53" s="57" t="s">
        <v>680</v>
      </c>
      <c r="D53" t="s">
        <v>681</v>
      </c>
      <c r="E53" s="94">
        <v>42736</v>
      </c>
      <c r="F53" s="94">
        <v>43770</v>
      </c>
      <c r="G53" s="58">
        <v>6</v>
      </c>
      <c r="I53"/>
      <c r="J53"/>
    </row>
    <row r="54" spans="1:10" ht="14.4" x14ac:dyDescent="0.3">
      <c r="A54" s="57" t="s">
        <v>1081</v>
      </c>
      <c r="B54" s="57" t="s">
        <v>884</v>
      </c>
      <c r="C54" s="57" t="s">
        <v>712</v>
      </c>
      <c r="D54" t="s">
        <v>713</v>
      </c>
      <c r="E54" s="94">
        <v>41932</v>
      </c>
      <c r="F54" s="94">
        <v>43028</v>
      </c>
      <c r="G54" s="58">
        <v>6</v>
      </c>
      <c r="I54"/>
      <c r="J54"/>
    </row>
    <row r="55" spans="1:10" ht="14.4" x14ac:dyDescent="0.3">
      <c r="A55" s="57" t="s">
        <v>1082</v>
      </c>
      <c r="B55" s="57" t="s">
        <v>885</v>
      </c>
      <c r="C55" s="57" t="s">
        <v>731</v>
      </c>
      <c r="D55" t="s">
        <v>732</v>
      </c>
      <c r="E55" s="94">
        <v>42440</v>
      </c>
      <c r="F55" s="94">
        <v>44196</v>
      </c>
      <c r="G55" s="58">
        <v>300</v>
      </c>
      <c r="I55"/>
      <c r="J55"/>
    </row>
    <row r="56" spans="1:10" ht="14.4" x14ac:dyDescent="0.3">
      <c r="A56" s="57" t="s">
        <v>1083</v>
      </c>
      <c r="B56" s="57" t="s">
        <v>885</v>
      </c>
      <c r="C56" s="57" t="s">
        <v>741</v>
      </c>
      <c r="D56" t="s">
        <v>742</v>
      </c>
      <c r="E56" s="94">
        <v>42734</v>
      </c>
      <c r="F56" s="94">
        <v>43829</v>
      </c>
      <c r="G56" s="58">
        <v>416</v>
      </c>
      <c r="I56"/>
      <c r="J56"/>
    </row>
    <row r="57" spans="1:10" ht="14.4" x14ac:dyDescent="0.3">
      <c r="A57" s="57" t="s">
        <v>1084</v>
      </c>
      <c r="B57" s="57" t="s">
        <v>886</v>
      </c>
      <c r="C57" s="57" t="s">
        <v>771</v>
      </c>
      <c r="D57" t="s">
        <v>772</v>
      </c>
      <c r="E57" s="94">
        <v>42440</v>
      </c>
      <c r="F57" s="94">
        <v>44196</v>
      </c>
      <c r="G57" s="58">
        <v>416</v>
      </c>
      <c r="I57"/>
      <c r="J57"/>
    </row>
    <row r="58" spans="1:10" ht="14.4" x14ac:dyDescent="0.3">
      <c r="A58" s="57" t="s">
        <v>1085</v>
      </c>
      <c r="B58" s="57" t="s">
        <v>887</v>
      </c>
      <c r="C58" s="57" t="s">
        <v>733</v>
      </c>
      <c r="D58" t="s">
        <v>734</v>
      </c>
      <c r="E58" s="94">
        <v>42440</v>
      </c>
      <c r="F58" s="94">
        <v>44196</v>
      </c>
      <c r="G58" s="58">
        <v>416</v>
      </c>
      <c r="I58"/>
      <c r="J58"/>
    </row>
    <row r="59" spans="1:10" ht="14.4" x14ac:dyDescent="0.3">
      <c r="A59" s="57" t="s">
        <v>1086</v>
      </c>
      <c r="B59" s="57" t="s">
        <v>888</v>
      </c>
      <c r="C59" s="57" t="s">
        <v>690</v>
      </c>
      <c r="D59" t="s">
        <v>691</v>
      </c>
      <c r="E59" s="94">
        <v>42766</v>
      </c>
      <c r="F59" s="94">
        <v>43861</v>
      </c>
      <c r="G59" s="58">
        <v>6</v>
      </c>
      <c r="I59"/>
      <c r="J59"/>
    </row>
    <row r="60" spans="1:10" ht="14.4" x14ac:dyDescent="0.3">
      <c r="A60" s="57" t="s">
        <v>1087</v>
      </c>
      <c r="B60" s="57" t="s">
        <v>889</v>
      </c>
      <c r="C60" s="57" t="s">
        <v>702</v>
      </c>
      <c r="D60" t="s">
        <v>703</v>
      </c>
      <c r="E60" s="94">
        <v>42979</v>
      </c>
      <c r="F60" s="94">
        <v>44075</v>
      </c>
      <c r="G60" s="58">
        <v>6</v>
      </c>
      <c r="I60"/>
      <c r="J60"/>
    </row>
    <row r="61" spans="1:10" ht="14.4" x14ac:dyDescent="0.3">
      <c r="A61" s="57" t="s">
        <v>1088</v>
      </c>
      <c r="B61" s="57" t="s">
        <v>890</v>
      </c>
      <c r="C61" s="57" t="s">
        <v>692</v>
      </c>
      <c r="D61" t="s">
        <v>693</v>
      </c>
      <c r="E61" s="94">
        <v>42400</v>
      </c>
      <c r="F61" s="94">
        <v>43769</v>
      </c>
      <c r="G61" s="58">
        <v>6</v>
      </c>
      <c r="I61"/>
      <c r="J61"/>
    </row>
    <row r="62" spans="1:10" ht="14.4" x14ac:dyDescent="0.3">
      <c r="A62" s="57" t="s">
        <v>1089</v>
      </c>
      <c r="B62" s="57" t="s">
        <v>891</v>
      </c>
      <c r="C62" s="57" t="s">
        <v>684</v>
      </c>
      <c r="D62" t="s">
        <v>685</v>
      </c>
      <c r="E62" s="94">
        <v>43008</v>
      </c>
      <c r="F62" s="94">
        <v>43738</v>
      </c>
      <c r="G62" s="58">
        <v>6</v>
      </c>
      <c r="I62"/>
      <c r="J62"/>
    </row>
    <row r="63" spans="1:10" ht="14.4" x14ac:dyDescent="0.3">
      <c r="A63" s="57" t="s">
        <v>1090</v>
      </c>
      <c r="B63" s="57" t="s">
        <v>892</v>
      </c>
      <c r="C63" s="57" t="s">
        <v>674</v>
      </c>
      <c r="D63" t="s">
        <v>675</v>
      </c>
      <c r="E63" s="94">
        <v>43160</v>
      </c>
      <c r="F63" s="94">
        <v>43891</v>
      </c>
      <c r="G63" s="58">
        <v>6</v>
      </c>
      <c r="I63"/>
      <c r="J63"/>
    </row>
    <row r="64" spans="1:10" ht="14.4" x14ac:dyDescent="0.3">
      <c r="A64" s="57" t="s">
        <v>1091</v>
      </c>
      <c r="B64" s="57" t="s">
        <v>893</v>
      </c>
      <c r="C64" s="57" t="s">
        <v>684</v>
      </c>
      <c r="D64" t="s">
        <v>685</v>
      </c>
      <c r="E64" s="94">
        <v>42024</v>
      </c>
      <c r="F64" s="94">
        <v>42755</v>
      </c>
      <c r="G64" s="58">
        <v>6</v>
      </c>
      <c r="I64"/>
      <c r="J64"/>
    </row>
    <row r="65" spans="1:10" ht="14.4" x14ac:dyDescent="0.3">
      <c r="A65" s="57" t="s">
        <v>1092</v>
      </c>
      <c r="B65" s="57" t="s">
        <v>894</v>
      </c>
      <c r="C65" s="57" t="s">
        <v>682</v>
      </c>
      <c r="D65" t="s">
        <v>683</v>
      </c>
      <c r="E65" s="94">
        <v>43009</v>
      </c>
      <c r="F65" s="94">
        <v>43739</v>
      </c>
      <c r="G65" s="58">
        <v>6</v>
      </c>
      <c r="I65"/>
      <c r="J65"/>
    </row>
    <row r="66" spans="1:10" ht="14.4" x14ac:dyDescent="0.3">
      <c r="A66" s="57" t="s">
        <v>1093</v>
      </c>
      <c r="B66" s="57" t="s">
        <v>895</v>
      </c>
      <c r="C66" s="57" t="s">
        <v>674</v>
      </c>
      <c r="D66" t="s">
        <v>675</v>
      </c>
      <c r="E66" s="94">
        <v>43028</v>
      </c>
      <c r="F66" s="94">
        <v>44124</v>
      </c>
      <c r="G66" s="58">
        <v>6</v>
      </c>
      <c r="I66"/>
      <c r="J66"/>
    </row>
    <row r="67" spans="1:10" ht="14.4" x14ac:dyDescent="0.3">
      <c r="A67" s="57" t="s">
        <v>1094</v>
      </c>
      <c r="B67" s="57" t="s">
        <v>896</v>
      </c>
      <c r="C67" s="57" t="s">
        <v>676</v>
      </c>
      <c r="D67" t="s">
        <v>677</v>
      </c>
      <c r="E67" s="94">
        <v>42736</v>
      </c>
      <c r="F67" s="94">
        <v>43830</v>
      </c>
      <c r="G67" s="58">
        <v>6</v>
      </c>
      <c r="I67"/>
      <c r="J67"/>
    </row>
    <row r="68" spans="1:10" ht="14.4" x14ac:dyDescent="0.3">
      <c r="A68" s="57" t="s">
        <v>1095</v>
      </c>
      <c r="B68" s="57" t="s">
        <v>897</v>
      </c>
      <c r="C68" s="57" t="s">
        <v>676</v>
      </c>
      <c r="D68" t="s">
        <v>677</v>
      </c>
      <c r="E68" s="94">
        <v>43099</v>
      </c>
      <c r="F68" s="94">
        <v>43829</v>
      </c>
      <c r="G68" s="58">
        <v>6</v>
      </c>
      <c r="I68"/>
      <c r="J68"/>
    </row>
    <row r="69" spans="1:10" ht="14.4" x14ac:dyDescent="0.3">
      <c r="A69" s="57" t="s">
        <v>1096</v>
      </c>
      <c r="B69" s="57" t="s">
        <v>898</v>
      </c>
      <c r="C69" s="57" t="s">
        <v>704</v>
      </c>
      <c r="D69" t="s">
        <v>705</v>
      </c>
      <c r="E69" s="94">
        <v>43059</v>
      </c>
      <c r="F69" s="94">
        <v>43789</v>
      </c>
      <c r="G69" s="58">
        <v>6</v>
      </c>
      <c r="I69"/>
      <c r="J69"/>
    </row>
    <row r="70" spans="1:10" ht="14.4" x14ac:dyDescent="0.3">
      <c r="A70" s="57" t="s">
        <v>1097</v>
      </c>
      <c r="B70" s="57" t="s">
        <v>899</v>
      </c>
      <c r="C70" s="57" t="s">
        <v>672</v>
      </c>
      <c r="D70" t="s">
        <v>673</v>
      </c>
      <c r="E70" s="94">
        <v>42736</v>
      </c>
      <c r="F70" s="94">
        <v>43800</v>
      </c>
      <c r="G70" s="58">
        <v>6</v>
      </c>
      <c r="I70"/>
      <c r="J70"/>
    </row>
    <row r="71" spans="1:10" ht="14.4" x14ac:dyDescent="0.3">
      <c r="A71" s="57" t="s">
        <v>1098</v>
      </c>
      <c r="B71" s="57" t="s">
        <v>900</v>
      </c>
      <c r="C71" s="57" t="s">
        <v>672</v>
      </c>
      <c r="D71" t="s">
        <v>673</v>
      </c>
      <c r="E71" s="94">
        <v>42736</v>
      </c>
      <c r="F71" s="94">
        <v>43770</v>
      </c>
      <c r="G71" s="58">
        <v>6</v>
      </c>
      <c r="I71"/>
      <c r="J71"/>
    </row>
    <row r="72" spans="1:10" ht="14.4" x14ac:dyDescent="0.3">
      <c r="A72" s="57" t="s">
        <v>1099</v>
      </c>
      <c r="B72" s="57" t="s">
        <v>901</v>
      </c>
      <c r="C72" s="57" t="s">
        <v>751</v>
      </c>
      <c r="D72" t="s">
        <v>752</v>
      </c>
      <c r="E72" s="94">
        <v>42734</v>
      </c>
      <c r="F72" s="94">
        <v>43829</v>
      </c>
      <c r="G72" s="58">
        <v>300</v>
      </c>
      <c r="I72"/>
      <c r="J72"/>
    </row>
    <row r="73" spans="1:10" ht="14.4" x14ac:dyDescent="0.3">
      <c r="A73" s="57" t="s">
        <v>1100</v>
      </c>
      <c r="B73" s="57" t="s">
        <v>902</v>
      </c>
      <c r="C73" s="57" t="s">
        <v>755</v>
      </c>
      <c r="D73" t="s">
        <v>756</v>
      </c>
      <c r="E73" s="94">
        <v>42440</v>
      </c>
      <c r="F73" s="94">
        <v>44196</v>
      </c>
      <c r="G73" s="58">
        <v>300</v>
      </c>
      <c r="I73"/>
      <c r="J73"/>
    </row>
    <row r="74" spans="1:10" ht="14.4" x14ac:dyDescent="0.3">
      <c r="A74" s="57" t="s">
        <v>1101</v>
      </c>
      <c r="B74" s="57" t="s">
        <v>903</v>
      </c>
      <c r="C74" s="57" t="s">
        <v>686</v>
      </c>
      <c r="D74" t="s">
        <v>687</v>
      </c>
      <c r="E74" s="94">
        <v>42766</v>
      </c>
      <c r="F74" s="94">
        <v>43861</v>
      </c>
      <c r="G74" s="58">
        <v>6</v>
      </c>
      <c r="I74"/>
      <c r="J74"/>
    </row>
    <row r="75" spans="1:10" ht="14.4" x14ac:dyDescent="0.3">
      <c r="A75" s="57" t="s">
        <v>1102</v>
      </c>
      <c r="B75" s="57" t="s">
        <v>904</v>
      </c>
      <c r="C75" s="57" t="s">
        <v>688</v>
      </c>
      <c r="D75" t="s">
        <v>689</v>
      </c>
      <c r="E75" s="94">
        <v>42825</v>
      </c>
      <c r="F75" s="94">
        <v>43921</v>
      </c>
      <c r="G75" s="58">
        <v>6</v>
      </c>
      <c r="I75"/>
      <c r="J75"/>
    </row>
    <row r="76" spans="1:10" ht="14.4" x14ac:dyDescent="0.3">
      <c r="A76" s="57" t="s">
        <v>1103</v>
      </c>
      <c r="B76" s="57" t="s">
        <v>904</v>
      </c>
      <c r="C76" s="57" t="s">
        <v>704</v>
      </c>
      <c r="D76" t="s">
        <v>705</v>
      </c>
      <c r="E76" s="94">
        <v>42778</v>
      </c>
      <c r="F76" s="94">
        <v>43889</v>
      </c>
      <c r="G76" s="58">
        <v>6</v>
      </c>
      <c r="I76"/>
      <c r="J76"/>
    </row>
    <row r="77" spans="1:10" ht="14.4" x14ac:dyDescent="0.3">
      <c r="A77" s="57" t="s">
        <v>1104</v>
      </c>
      <c r="B77" s="57" t="s">
        <v>905</v>
      </c>
      <c r="C77" s="57" t="s">
        <v>704</v>
      </c>
      <c r="D77" t="s">
        <v>705</v>
      </c>
      <c r="E77" s="94">
        <v>42795</v>
      </c>
      <c r="F77" s="94">
        <v>43891</v>
      </c>
      <c r="G77" s="58">
        <v>6</v>
      </c>
      <c r="I77"/>
      <c r="J77"/>
    </row>
    <row r="78" spans="1:10" ht="14.4" x14ac:dyDescent="0.3">
      <c r="A78" s="57" t="s">
        <v>1105</v>
      </c>
      <c r="B78" s="57" t="s">
        <v>906</v>
      </c>
      <c r="C78" s="57" t="s">
        <v>688</v>
      </c>
      <c r="D78" t="s">
        <v>689</v>
      </c>
      <c r="E78" s="94">
        <v>42916</v>
      </c>
      <c r="F78" s="94">
        <v>44012</v>
      </c>
      <c r="G78" s="58">
        <v>6</v>
      </c>
      <c r="I78"/>
      <c r="J78"/>
    </row>
    <row r="79" spans="1:10" ht="14.4" x14ac:dyDescent="0.3">
      <c r="A79" s="57" t="s">
        <v>1106</v>
      </c>
      <c r="B79" s="57" t="s">
        <v>907</v>
      </c>
      <c r="C79" s="57" t="s">
        <v>688</v>
      </c>
      <c r="D79" t="s">
        <v>689</v>
      </c>
      <c r="E79" s="94">
        <v>42948</v>
      </c>
      <c r="F79" s="94">
        <v>44044</v>
      </c>
      <c r="G79" s="58">
        <v>6</v>
      </c>
      <c r="I79"/>
      <c r="J79"/>
    </row>
    <row r="80" spans="1:10" ht="14.4" x14ac:dyDescent="0.3">
      <c r="A80" s="57" t="s">
        <v>1107</v>
      </c>
      <c r="B80" s="57" t="s">
        <v>908</v>
      </c>
      <c r="C80" s="57" t="s">
        <v>720</v>
      </c>
      <c r="D80" t="s">
        <v>721</v>
      </c>
      <c r="E80" s="94">
        <v>43099</v>
      </c>
      <c r="F80" s="94">
        <v>44195</v>
      </c>
      <c r="G80" s="58">
        <v>6</v>
      </c>
      <c r="I80"/>
      <c r="J80"/>
    </row>
    <row r="81" spans="1:10" ht="14.4" x14ac:dyDescent="0.3">
      <c r="A81" s="57" t="s">
        <v>1108</v>
      </c>
      <c r="B81" s="57" t="s">
        <v>909</v>
      </c>
      <c r="C81" s="57" t="s">
        <v>712</v>
      </c>
      <c r="D81" t="s">
        <v>713</v>
      </c>
      <c r="E81" s="94">
        <v>42795</v>
      </c>
      <c r="F81" s="94">
        <v>43891</v>
      </c>
      <c r="G81" s="58">
        <v>6</v>
      </c>
      <c r="I81"/>
      <c r="J81"/>
    </row>
    <row r="82" spans="1:10" ht="14.4" x14ac:dyDescent="0.3">
      <c r="A82" s="57" t="s">
        <v>1109</v>
      </c>
      <c r="B82" s="57" t="s">
        <v>910</v>
      </c>
      <c r="C82" s="57" t="s">
        <v>680</v>
      </c>
      <c r="D82" t="s">
        <v>681</v>
      </c>
      <c r="E82" s="94">
        <v>42856</v>
      </c>
      <c r="F82" s="94">
        <v>43952</v>
      </c>
      <c r="G82" s="58">
        <v>6</v>
      </c>
      <c r="I82"/>
      <c r="J82"/>
    </row>
    <row r="83" spans="1:10" ht="14.4" x14ac:dyDescent="0.3">
      <c r="A83" s="57" t="s">
        <v>1110</v>
      </c>
      <c r="B83" s="57" t="s">
        <v>911</v>
      </c>
      <c r="C83" s="57" t="s">
        <v>680</v>
      </c>
      <c r="D83" t="s">
        <v>681</v>
      </c>
      <c r="E83" s="94">
        <v>42856</v>
      </c>
      <c r="F83" s="94">
        <v>43952</v>
      </c>
      <c r="G83" s="58">
        <v>6</v>
      </c>
      <c r="I83"/>
      <c r="J83"/>
    </row>
    <row r="84" spans="1:10" ht="14.4" x14ac:dyDescent="0.3">
      <c r="A84" s="57" t="s">
        <v>1111</v>
      </c>
      <c r="B84" s="57" t="s">
        <v>912</v>
      </c>
      <c r="C84" s="57" t="s">
        <v>716</v>
      </c>
      <c r="D84" t="s">
        <v>717</v>
      </c>
      <c r="E84" s="94">
        <v>42886</v>
      </c>
      <c r="F84" s="94">
        <v>43982</v>
      </c>
      <c r="G84" s="58">
        <v>6</v>
      </c>
      <c r="I84"/>
      <c r="J84"/>
    </row>
    <row r="85" spans="1:10" ht="14.4" x14ac:dyDescent="0.3">
      <c r="A85" s="57" t="s">
        <v>1112</v>
      </c>
      <c r="B85" s="57" t="s">
        <v>913</v>
      </c>
      <c r="C85" s="57" t="s">
        <v>712</v>
      </c>
      <c r="D85" t="s">
        <v>713</v>
      </c>
      <c r="E85" s="94">
        <v>42887</v>
      </c>
      <c r="F85" s="94">
        <v>43983</v>
      </c>
      <c r="G85" s="58">
        <v>6</v>
      </c>
      <c r="I85"/>
      <c r="J85"/>
    </row>
    <row r="86" spans="1:10" ht="14.4" x14ac:dyDescent="0.3">
      <c r="A86" s="57" t="s">
        <v>1113</v>
      </c>
      <c r="B86" s="57" t="s">
        <v>914</v>
      </c>
      <c r="C86" s="57" t="s">
        <v>712</v>
      </c>
      <c r="D86" t="s">
        <v>713</v>
      </c>
      <c r="E86" s="94">
        <v>42917</v>
      </c>
      <c r="F86" s="94">
        <v>44013</v>
      </c>
      <c r="G86" s="58">
        <v>6</v>
      </c>
      <c r="I86"/>
      <c r="J86"/>
    </row>
    <row r="87" spans="1:10" ht="14.4" x14ac:dyDescent="0.3">
      <c r="A87" s="57" t="s">
        <v>1114</v>
      </c>
      <c r="B87" s="57" t="s">
        <v>915</v>
      </c>
      <c r="C87" s="57" t="s">
        <v>680</v>
      </c>
      <c r="D87" t="s">
        <v>681</v>
      </c>
      <c r="E87" s="94">
        <v>42856</v>
      </c>
      <c r="F87" s="94">
        <v>43952</v>
      </c>
      <c r="G87" s="58">
        <v>6</v>
      </c>
      <c r="I87"/>
      <c r="J87"/>
    </row>
    <row r="88" spans="1:10" ht="14.4" x14ac:dyDescent="0.3">
      <c r="A88" s="57" t="s">
        <v>1115</v>
      </c>
      <c r="B88" s="57" t="s">
        <v>916</v>
      </c>
      <c r="C88" s="57" t="s">
        <v>680</v>
      </c>
      <c r="D88" t="s">
        <v>681</v>
      </c>
      <c r="E88" s="94">
        <v>42917</v>
      </c>
      <c r="F88" s="94">
        <v>44013</v>
      </c>
      <c r="G88" s="58">
        <v>6</v>
      </c>
      <c r="I88"/>
      <c r="J88"/>
    </row>
    <row r="89" spans="1:10" ht="14.4" x14ac:dyDescent="0.3">
      <c r="A89" s="57" t="s">
        <v>1116</v>
      </c>
      <c r="B89" s="57" t="s">
        <v>917</v>
      </c>
      <c r="C89" s="57" t="s">
        <v>716</v>
      </c>
      <c r="D89" t="s">
        <v>717</v>
      </c>
      <c r="E89" s="94">
        <v>42978</v>
      </c>
      <c r="F89" s="94">
        <v>44074</v>
      </c>
      <c r="G89" s="58">
        <v>6</v>
      </c>
      <c r="I89"/>
      <c r="J89"/>
    </row>
    <row r="90" spans="1:10" ht="14.4" x14ac:dyDescent="0.3">
      <c r="A90" s="57" t="s">
        <v>1117</v>
      </c>
      <c r="B90" s="57" t="s">
        <v>918</v>
      </c>
      <c r="C90" s="57" t="s">
        <v>737</v>
      </c>
      <c r="D90" t="s">
        <v>738</v>
      </c>
      <c r="E90" s="94">
        <v>42612</v>
      </c>
      <c r="F90" s="94">
        <v>43342</v>
      </c>
      <c r="G90" s="58">
        <v>220</v>
      </c>
      <c r="I90"/>
      <c r="J90"/>
    </row>
    <row r="91" spans="1:10" ht="14.4" x14ac:dyDescent="0.3">
      <c r="A91" s="57" t="s">
        <v>1118</v>
      </c>
      <c r="B91" s="57" t="s">
        <v>919</v>
      </c>
      <c r="C91" s="57" t="s">
        <v>761</v>
      </c>
      <c r="D91" t="s">
        <v>762</v>
      </c>
      <c r="E91" s="94">
        <v>42551</v>
      </c>
      <c r="F91" s="94">
        <v>43281</v>
      </c>
      <c r="G91" s="58">
        <v>416</v>
      </c>
      <c r="I91"/>
      <c r="J91"/>
    </row>
    <row r="92" spans="1:10" ht="14.4" x14ac:dyDescent="0.3">
      <c r="A92" s="57" t="s">
        <v>1119</v>
      </c>
      <c r="B92" s="57" t="s">
        <v>920</v>
      </c>
      <c r="C92" s="57" t="s">
        <v>670</v>
      </c>
      <c r="D92" t="s">
        <v>671</v>
      </c>
      <c r="E92" s="94">
        <v>42794</v>
      </c>
      <c r="F92" s="94">
        <v>43889</v>
      </c>
      <c r="G92" s="58">
        <v>6</v>
      </c>
      <c r="I92"/>
      <c r="J92"/>
    </row>
    <row r="93" spans="1:10" ht="14.4" x14ac:dyDescent="0.3">
      <c r="A93" s="57" t="s">
        <v>1120</v>
      </c>
      <c r="B93" s="57" t="s">
        <v>921</v>
      </c>
      <c r="C93" s="57" t="s">
        <v>670</v>
      </c>
      <c r="D93" t="s">
        <v>671</v>
      </c>
      <c r="E93" s="94">
        <v>42946</v>
      </c>
      <c r="F93" s="94">
        <v>44042</v>
      </c>
      <c r="G93" s="58">
        <v>6</v>
      </c>
      <c r="I93"/>
      <c r="J93"/>
    </row>
    <row r="94" spans="1:10" ht="14.4" x14ac:dyDescent="0.3">
      <c r="A94" s="57" t="s">
        <v>1121</v>
      </c>
      <c r="B94" s="57" t="s">
        <v>922</v>
      </c>
      <c r="C94" s="57" t="s">
        <v>670</v>
      </c>
      <c r="D94" t="s">
        <v>671</v>
      </c>
      <c r="E94" s="94">
        <v>43099</v>
      </c>
      <c r="F94" s="94">
        <v>44195</v>
      </c>
      <c r="G94" s="58">
        <v>6</v>
      </c>
      <c r="I94"/>
      <c r="J94"/>
    </row>
    <row r="95" spans="1:10" ht="14.4" x14ac:dyDescent="0.3">
      <c r="A95" s="57" t="s">
        <v>1122</v>
      </c>
      <c r="B95" s="57" t="s">
        <v>923</v>
      </c>
      <c r="C95" s="57" t="s">
        <v>674</v>
      </c>
      <c r="D95" t="s">
        <v>675</v>
      </c>
      <c r="E95" s="94">
        <v>42814</v>
      </c>
      <c r="F95" s="94">
        <v>43910</v>
      </c>
      <c r="G95" s="58">
        <v>6</v>
      </c>
      <c r="I95"/>
      <c r="J95"/>
    </row>
    <row r="96" spans="1:10" ht="14.4" x14ac:dyDescent="0.3">
      <c r="A96" s="57" t="s">
        <v>1123</v>
      </c>
      <c r="B96" s="57" t="s">
        <v>924</v>
      </c>
      <c r="C96" s="57" t="s">
        <v>702</v>
      </c>
      <c r="D96" t="s">
        <v>703</v>
      </c>
      <c r="E96" s="94">
        <v>42887</v>
      </c>
      <c r="F96" s="94">
        <v>43617</v>
      </c>
      <c r="G96" s="58">
        <v>6</v>
      </c>
      <c r="I96"/>
      <c r="J96"/>
    </row>
    <row r="97" spans="1:10" ht="14.4" x14ac:dyDescent="0.3">
      <c r="A97" s="57" t="s">
        <v>1124</v>
      </c>
      <c r="B97" s="57" t="s">
        <v>925</v>
      </c>
      <c r="C97" s="57" t="s">
        <v>702</v>
      </c>
      <c r="D97" t="s">
        <v>703</v>
      </c>
      <c r="E97" s="94">
        <v>43040</v>
      </c>
      <c r="F97" s="94">
        <v>44136</v>
      </c>
      <c r="G97" s="58">
        <v>6</v>
      </c>
      <c r="I97"/>
      <c r="J97"/>
    </row>
    <row r="98" spans="1:10" ht="14.4" x14ac:dyDescent="0.3">
      <c r="A98" s="57" t="s">
        <v>1125</v>
      </c>
      <c r="B98" s="57" t="s">
        <v>926</v>
      </c>
      <c r="C98" s="57" t="s">
        <v>692</v>
      </c>
      <c r="D98" t="s">
        <v>693</v>
      </c>
      <c r="E98" s="94">
        <v>43040</v>
      </c>
      <c r="F98" s="94">
        <v>43770</v>
      </c>
      <c r="G98" s="58">
        <v>6</v>
      </c>
      <c r="I98"/>
      <c r="J98"/>
    </row>
    <row r="99" spans="1:10" ht="14.4" x14ac:dyDescent="0.3">
      <c r="A99" s="57" t="s">
        <v>1126</v>
      </c>
      <c r="B99" s="57" t="s">
        <v>926</v>
      </c>
      <c r="C99" s="57" t="s">
        <v>702</v>
      </c>
      <c r="D99" t="s">
        <v>703</v>
      </c>
      <c r="E99" s="94">
        <v>43040</v>
      </c>
      <c r="F99" s="94">
        <v>44136</v>
      </c>
      <c r="G99" s="58">
        <v>6</v>
      </c>
      <c r="I99"/>
      <c r="J99"/>
    </row>
    <row r="100" spans="1:10" ht="14.4" x14ac:dyDescent="0.3">
      <c r="A100" s="57" t="s">
        <v>1127</v>
      </c>
      <c r="B100" s="57" t="s">
        <v>212</v>
      </c>
      <c r="C100" s="57" t="s">
        <v>678</v>
      </c>
      <c r="D100" t="s">
        <v>679</v>
      </c>
      <c r="E100" s="94">
        <v>42673</v>
      </c>
      <c r="F100" s="94">
        <v>43403</v>
      </c>
      <c r="G100" s="58">
        <v>6</v>
      </c>
      <c r="I100"/>
      <c r="J100"/>
    </row>
    <row r="101" spans="1:10" ht="14.4" x14ac:dyDescent="0.3">
      <c r="A101" s="57" t="s">
        <v>1128</v>
      </c>
      <c r="B101" s="57" t="s">
        <v>212</v>
      </c>
      <c r="C101" s="57" t="s">
        <v>698</v>
      </c>
      <c r="D101" t="s">
        <v>699</v>
      </c>
      <c r="E101" s="94">
        <v>42307</v>
      </c>
      <c r="F101" s="94">
        <v>43403</v>
      </c>
      <c r="G101" s="58">
        <v>6</v>
      </c>
      <c r="I101"/>
      <c r="J101"/>
    </row>
    <row r="102" spans="1:10" ht="14.4" x14ac:dyDescent="0.3">
      <c r="A102" s="57" t="s">
        <v>1129</v>
      </c>
      <c r="B102" s="57" t="s">
        <v>927</v>
      </c>
      <c r="C102" s="57" t="s">
        <v>710</v>
      </c>
      <c r="D102" t="s">
        <v>711</v>
      </c>
      <c r="E102" s="94">
        <v>43099</v>
      </c>
      <c r="F102" s="94">
        <v>44195</v>
      </c>
      <c r="G102" s="58">
        <v>6</v>
      </c>
      <c r="I102"/>
      <c r="J102"/>
    </row>
    <row r="103" spans="1:10" ht="14.4" x14ac:dyDescent="0.3">
      <c r="A103" s="57" t="s">
        <v>1130</v>
      </c>
      <c r="B103" s="57" t="s">
        <v>928</v>
      </c>
      <c r="C103" s="57" t="s">
        <v>706</v>
      </c>
      <c r="D103" t="s">
        <v>707</v>
      </c>
      <c r="E103" s="94">
        <v>42795</v>
      </c>
      <c r="F103" s="94">
        <v>43891</v>
      </c>
      <c r="G103" s="58">
        <v>6</v>
      </c>
      <c r="I103"/>
      <c r="J103"/>
    </row>
    <row r="104" spans="1:10" ht="14.4" x14ac:dyDescent="0.3">
      <c r="A104" s="57" t="s">
        <v>1131</v>
      </c>
      <c r="B104" s="57" t="s">
        <v>929</v>
      </c>
      <c r="C104" s="57" t="s">
        <v>694</v>
      </c>
      <c r="D104" t="s">
        <v>695</v>
      </c>
      <c r="E104" s="94">
        <v>42795</v>
      </c>
      <c r="F104" s="94">
        <v>43891</v>
      </c>
      <c r="G104" s="58">
        <v>6</v>
      </c>
    </row>
    <row r="105" spans="1:10" ht="14.4" x14ac:dyDescent="0.3">
      <c r="A105" s="57" t="s">
        <v>1132</v>
      </c>
      <c r="B105" s="57" t="s">
        <v>930</v>
      </c>
      <c r="C105" s="57" t="s">
        <v>724</v>
      </c>
      <c r="D105" t="s">
        <v>725</v>
      </c>
      <c r="E105" s="94">
        <v>43070</v>
      </c>
      <c r="F105" s="94">
        <v>44166</v>
      </c>
      <c r="G105" s="58">
        <v>6</v>
      </c>
    </row>
    <row r="106" spans="1:10" ht="14.4" x14ac:dyDescent="0.3">
      <c r="A106" s="57" t="s">
        <v>1133</v>
      </c>
      <c r="B106" s="57" t="s">
        <v>931</v>
      </c>
      <c r="C106" s="57" t="s">
        <v>674</v>
      </c>
      <c r="D106" t="s">
        <v>675</v>
      </c>
      <c r="E106" s="94">
        <v>43160</v>
      </c>
      <c r="F106" s="94">
        <v>43891</v>
      </c>
      <c r="G106" s="58">
        <v>6</v>
      </c>
    </row>
    <row r="107" spans="1:10" ht="14.4" x14ac:dyDescent="0.3">
      <c r="A107" s="57" t="s">
        <v>1134</v>
      </c>
      <c r="B107" s="57" t="s">
        <v>932</v>
      </c>
      <c r="C107" s="57" t="s">
        <v>694</v>
      </c>
      <c r="D107" t="s">
        <v>695</v>
      </c>
      <c r="E107" s="94">
        <v>42887</v>
      </c>
      <c r="F107" s="94">
        <v>43983</v>
      </c>
      <c r="G107" s="58">
        <v>6</v>
      </c>
    </row>
    <row r="108" spans="1:10" ht="14.4" x14ac:dyDescent="0.3">
      <c r="A108" s="57" t="s">
        <v>1135</v>
      </c>
      <c r="B108" s="57" t="s">
        <v>933</v>
      </c>
      <c r="C108" s="57" t="s">
        <v>682</v>
      </c>
      <c r="D108" t="s">
        <v>683</v>
      </c>
      <c r="E108" s="94">
        <v>42795</v>
      </c>
      <c r="F108" s="94">
        <v>43891</v>
      </c>
      <c r="G108" s="58">
        <v>6</v>
      </c>
    </row>
    <row r="109" spans="1:10" ht="14.4" x14ac:dyDescent="0.3">
      <c r="A109" s="57" t="s">
        <v>1136</v>
      </c>
      <c r="B109" s="57" t="s">
        <v>934</v>
      </c>
      <c r="C109" s="57" t="s">
        <v>694</v>
      </c>
      <c r="D109" t="s">
        <v>695</v>
      </c>
      <c r="E109" s="94">
        <v>43070</v>
      </c>
      <c r="F109" s="94">
        <v>44166</v>
      </c>
      <c r="G109" s="58">
        <v>6</v>
      </c>
    </row>
    <row r="110" spans="1:10" ht="14.4" x14ac:dyDescent="0.3">
      <c r="A110" s="57" t="s">
        <v>1137</v>
      </c>
      <c r="B110" s="57" t="s">
        <v>935</v>
      </c>
      <c r="C110" s="57" t="s">
        <v>674</v>
      </c>
      <c r="D110" t="s">
        <v>675</v>
      </c>
      <c r="E110" s="94">
        <v>42643</v>
      </c>
      <c r="F110" s="94">
        <v>43373</v>
      </c>
      <c r="G110" s="58">
        <v>6</v>
      </c>
    </row>
    <row r="111" spans="1:10" ht="14.4" x14ac:dyDescent="0.3">
      <c r="A111" s="57" t="s">
        <v>1138</v>
      </c>
      <c r="B111" s="57" t="s">
        <v>936</v>
      </c>
      <c r="C111" s="57" t="s">
        <v>684</v>
      </c>
      <c r="D111" t="s">
        <v>685</v>
      </c>
      <c r="E111" s="94">
        <v>43008</v>
      </c>
      <c r="F111" s="94">
        <v>43738</v>
      </c>
      <c r="G111" s="58">
        <v>6</v>
      </c>
    </row>
    <row r="112" spans="1:10" ht="14.4" x14ac:dyDescent="0.3">
      <c r="A112" s="57" t="s">
        <v>1139</v>
      </c>
      <c r="B112" s="57" t="s">
        <v>937</v>
      </c>
      <c r="C112" s="57" t="s">
        <v>684</v>
      </c>
      <c r="D112" t="s">
        <v>685</v>
      </c>
      <c r="E112" s="94">
        <v>43099</v>
      </c>
      <c r="F112" s="94">
        <v>43829</v>
      </c>
      <c r="G112" s="58">
        <v>6</v>
      </c>
    </row>
    <row r="113" spans="1:7" ht="14.4" x14ac:dyDescent="0.3">
      <c r="A113" s="57" t="s">
        <v>1140</v>
      </c>
      <c r="B113" s="57" t="s">
        <v>938</v>
      </c>
      <c r="C113" s="57" t="s">
        <v>684</v>
      </c>
      <c r="D113" t="s">
        <v>685</v>
      </c>
      <c r="E113" s="94">
        <v>42765</v>
      </c>
      <c r="F113" s="94">
        <v>43860</v>
      </c>
      <c r="G113" s="58">
        <v>6</v>
      </c>
    </row>
    <row r="114" spans="1:7" ht="14.4" x14ac:dyDescent="0.3">
      <c r="A114" s="57" t="s">
        <v>1141</v>
      </c>
      <c r="B114" s="57" t="s">
        <v>939</v>
      </c>
      <c r="C114" s="57" t="s">
        <v>682</v>
      </c>
      <c r="D114" t="s">
        <v>683</v>
      </c>
      <c r="E114" s="94">
        <v>43038</v>
      </c>
      <c r="F114" s="94">
        <v>44134</v>
      </c>
      <c r="G114" s="58">
        <v>6</v>
      </c>
    </row>
    <row r="115" spans="1:7" ht="14.4" x14ac:dyDescent="0.3">
      <c r="A115" s="57" t="s">
        <v>1142</v>
      </c>
      <c r="B115" s="57" t="s">
        <v>940</v>
      </c>
      <c r="C115" s="57" t="s">
        <v>690</v>
      </c>
      <c r="D115" t="s">
        <v>691</v>
      </c>
      <c r="E115" s="94">
        <v>42825</v>
      </c>
      <c r="F115" s="94">
        <v>43921</v>
      </c>
      <c r="G115" s="58">
        <v>6</v>
      </c>
    </row>
    <row r="116" spans="1:7" ht="14.4" x14ac:dyDescent="0.3">
      <c r="A116" s="57" t="s">
        <v>1143</v>
      </c>
      <c r="B116" s="57" t="s">
        <v>940</v>
      </c>
      <c r="C116" s="57" t="s">
        <v>700</v>
      </c>
      <c r="D116" t="s">
        <v>701</v>
      </c>
      <c r="E116" s="94">
        <v>42736</v>
      </c>
      <c r="F116" s="94">
        <v>44196</v>
      </c>
      <c r="G116" s="58">
        <v>6</v>
      </c>
    </row>
    <row r="117" spans="1:7" ht="14.4" x14ac:dyDescent="0.3">
      <c r="A117" s="57" t="s">
        <v>1144</v>
      </c>
      <c r="B117" s="57" t="s">
        <v>217</v>
      </c>
      <c r="C117" s="57" t="s">
        <v>714</v>
      </c>
      <c r="D117" t="s">
        <v>715</v>
      </c>
      <c r="E117" s="94">
        <v>42916</v>
      </c>
      <c r="F117" s="94">
        <v>44012</v>
      </c>
      <c r="G117" s="58">
        <v>6</v>
      </c>
    </row>
    <row r="118" spans="1:7" ht="14.4" x14ac:dyDescent="0.3">
      <c r="A118" s="57" t="s">
        <v>1145</v>
      </c>
      <c r="B118" s="57" t="s">
        <v>217</v>
      </c>
      <c r="C118" s="57" t="s">
        <v>727</v>
      </c>
      <c r="D118" t="s">
        <v>728</v>
      </c>
      <c r="E118" s="94">
        <v>43099</v>
      </c>
      <c r="F118" s="94">
        <v>43829</v>
      </c>
      <c r="G118" s="58">
        <v>6</v>
      </c>
    </row>
    <row r="119" spans="1:7" ht="14.4" x14ac:dyDescent="0.3">
      <c r="A119" s="57" t="s">
        <v>1146</v>
      </c>
      <c r="B119" s="57" t="s">
        <v>941</v>
      </c>
      <c r="C119" s="57" t="s">
        <v>700</v>
      </c>
      <c r="D119" t="s">
        <v>701</v>
      </c>
      <c r="E119" s="94">
        <v>42856</v>
      </c>
      <c r="F119" s="94">
        <v>43952</v>
      </c>
      <c r="G119" s="58">
        <v>6</v>
      </c>
    </row>
    <row r="120" spans="1:7" ht="14.4" x14ac:dyDescent="0.3">
      <c r="A120" s="57" t="s">
        <v>1147</v>
      </c>
      <c r="B120" s="57" t="s">
        <v>219</v>
      </c>
      <c r="C120" s="57" t="s">
        <v>714</v>
      </c>
      <c r="D120" t="s">
        <v>715</v>
      </c>
      <c r="E120" s="94">
        <v>43008</v>
      </c>
      <c r="F120" s="94">
        <v>44104</v>
      </c>
      <c r="G120" s="58">
        <v>6</v>
      </c>
    </row>
    <row r="121" spans="1:7" ht="14.4" x14ac:dyDescent="0.3">
      <c r="A121" s="57" t="s">
        <v>1148</v>
      </c>
      <c r="B121" s="57" t="s">
        <v>942</v>
      </c>
      <c r="C121" s="57" t="s">
        <v>714</v>
      </c>
      <c r="D121" t="s">
        <v>715</v>
      </c>
      <c r="E121" s="94">
        <v>43008</v>
      </c>
      <c r="F121" s="94">
        <v>44104</v>
      </c>
      <c r="G121" s="58">
        <v>6</v>
      </c>
    </row>
    <row r="122" spans="1:7" ht="14.4" x14ac:dyDescent="0.3">
      <c r="A122" s="57" t="s">
        <v>1149</v>
      </c>
      <c r="B122" s="57" t="s">
        <v>942</v>
      </c>
      <c r="C122" s="57" t="s">
        <v>722</v>
      </c>
      <c r="D122" t="s">
        <v>723</v>
      </c>
      <c r="E122" s="94">
        <v>43069</v>
      </c>
      <c r="F122" s="94">
        <v>43799</v>
      </c>
      <c r="G122" s="58">
        <v>6</v>
      </c>
    </row>
    <row r="123" spans="1:7" ht="14.4" x14ac:dyDescent="0.3">
      <c r="A123" s="57" t="s">
        <v>1150</v>
      </c>
      <c r="B123" s="57" t="s">
        <v>943</v>
      </c>
      <c r="C123" s="57" t="s">
        <v>726</v>
      </c>
      <c r="D123" t="s">
        <v>226</v>
      </c>
      <c r="E123" s="94">
        <v>43099</v>
      </c>
      <c r="F123" s="94">
        <v>44195</v>
      </c>
      <c r="G123" s="58">
        <v>6</v>
      </c>
    </row>
    <row r="124" spans="1:7" ht="14.4" x14ac:dyDescent="0.3">
      <c r="A124" s="57" t="s">
        <v>1151</v>
      </c>
      <c r="B124" s="57" t="s">
        <v>944</v>
      </c>
      <c r="C124" s="57" t="s">
        <v>726</v>
      </c>
      <c r="D124" t="s">
        <v>226</v>
      </c>
      <c r="E124" s="94">
        <v>43099</v>
      </c>
      <c r="F124" s="94">
        <v>44195</v>
      </c>
      <c r="G124" s="58">
        <v>6</v>
      </c>
    </row>
    <row r="125" spans="1:7" ht="14.4" x14ac:dyDescent="0.3">
      <c r="A125" s="57" t="s">
        <v>1152</v>
      </c>
      <c r="B125" s="57" t="s">
        <v>945</v>
      </c>
      <c r="C125" s="57" t="s">
        <v>700</v>
      </c>
      <c r="D125" t="s">
        <v>701</v>
      </c>
      <c r="E125" s="94">
        <v>42887</v>
      </c>
      <c r="F125" s="94">
        <v>43983</v>
      </c>
      <c r="G125" s="58">
        <v>6</v>
      </c>
    </row>
    <row r="126" spans="1:7" ht="14.4" x14ac:dyDescent="0.3">
      <c r="A126" s="57" t="s">
        <v>1153</v>
      </c>
      <c r="B126" s="57" t="s">
        <v>946</v>
      </c>
      <c r="C126" s="57" t="s">
        <v>676</v>
      </c>
      <c r="D126" t="s">
        <v>677</v>
      </c>
      <c r="E126" s="94">
        <v>42825</v>
      </c>
      <c r="F126" s="94">
        <v>43555</v>
      </c>
      <c r="G126" s="58">
        <v>6</v>
      </c>
    </row>
    <row r="127" spans="1:7" ht="14.4" x14ac:dyDescent="0.3">
      <c r="A127" s="57" t="s">
        <v>1154</v>
      </c>
      <c r="B127" s="57" t="s">
        <v>947</v>
      </c>
      <c r="C127" s="57" t="s">
        <v>700</v>
      </c>
      <c r="D127" t="s">
        <v>701</v>
      </c>
      <c r="E127" s="94">
        <v>42736</v>
      </c>
      <c r="F127" s="94">
        <v>43831</v>
      </c>
      <c r="G127" s="58">
        <v>6</v>
      </c>
    </row>
    <row r="128" spans="1:7" ht="14.4" x14ac:dyDescent="0.3">
      <c r="A128" s="57" t="s">
        <v>1155</v>
      </c>
      <c r="B128" s="57" t="s">
        <v>948</v>
      </c>
      <c r="C128" s="57" t="s">
        <v>718</v>
      </c>
      <c r="D128" t="s">
        <v>719</v>
      </c>
      <c r="E128" s="94">
        <v>43099</v>
      </c>
      <c r="F128" s="94">
        <v>44195</v>
      </c>
      <c r="G128" s="58">
        <v>6</v>
      </c>
    </row>
    <row r="129" spans="1:7" ht="14.4" x14ac:dyDescent="0.3">
      <c r="A129" s="57" t="s">
        <v>1156</v>
      </c>
      <c r="B129" s="57" t="s">
        <v>949</v>
      </c>
      <c r="C129" s="57" t="s">
        <v>718</v>
      </c>
      <c r="D129" t="s">
        <v>719</v>
      </c>
      <c r="E129" s="94">
        <v>43070</v>
      </c>
      <c r="F129" s="94">
        <v>44166</v>
      </c>
      <c r="G129" s="58">
        <v>6</v>
      </c>
    </row>
    <row r="130" spans="1:7" ht="14.4" x14ac:dyDescent="0.3">
      <c r="A130" s="57" t="s">
        <v>1157</v>
      </c>
      <c r="B130" s="57" t="s">
        <v>950</v>
      </c>
      <c r="C130" s="57" t="s">
        <v>718</v>
      </c>
      <c r="D130" t="s">
        <v>719</v>
      </c>
      <c r="E130" s="94">
        <v>42765</v>
      </c>
      <c r="F130" s="94">
        <v>43860</v>
      </c>
      <c r="G130" s="58">
        <v>6</v>
      </c>
    </row>
    <row r="131" spans="1:7" ht="14.4" x14ac:dyDescent="0.3">
      <c r="A131" s="57" t="s">
        <v>1158</v>
      </c>
      <c r="B131" s="57" t="s">
        <v>951</v>
      </c>
      <c r="C131" s="57" t="s">
        <v>672</v>
      </c>
      <c r="D131" t="s">
        <v>673</v>
      </c>
      <c r="E131" s="94">
        <v>42675</v>
      </c>
      <c r="F131" s="94">
        <v>43770</v>
      </c>
      <c r="G131" s="58">
        <v>6</v>
      </c>
    </row>
    <row r="132" spans="1:7" ht="14.4" x14ac:dyDescent="0.3">
      <c r="A132" s="57" t="s">
        <v>1159</v>
      </c>
      <c r="B132" s="57" t="s">
        <v>952</v>
      </c>
      <c r="C132" s="57" t="s">
        <v>714</v>
      </c>
      <c r="D132" t="s">
        <v>715</v>
      </c>
      <c r="E132" s="94">
        <v>42766</v>
      </c>
      <c r="F132" s="94">
        <v>43861</v>
      </c>
      <c r="G132" s="58">
        <v>6</v>
      </c>
    </row>
    <row r="133" spans="1:7" ht="14.4" x14ac:dyDescent="0.3">
      <c r="A133" s="57" t="s">
        <v>1160</v>
      </c>
      <c r="B133" s="57" t="s">
        <v>221</v>
      </c>
      <c r="C133" s="57" t="s">
        <v>710</v>
      </c>
      <c r="D133" t="s">
        <v>711</v>
      </c>
      <c r="E133" s="94">
        <v>42766</v>
      </c>
      <c r="F133" s="94">
        <v>43861</v>
      </c>
      <c r="G133" s="58">
        <v>6</v>
      </c>
    </row>
    <row r="134" spans="1:7" ht="14.4" x14ac:dyDescent="0.3">
      <c r="A134" s="57" t="s">
        <v>1161</v>
      </c>
      <c r="B134" s="57" t="s">
        <v>953</v>
      </c>
      <c r="C134" s="57" t="s">
        <v>747</v>
      </c>
      <c r="D134" t="s">
        <v>748</v>
      </c>
      <c r="E134" s="94">
        <v>42675</v>
      </c>
      <c r="F134" s="94">
        <v>44197</v>
      </c>
      <c r="G134" s="58">
        <v>220</v>
      </c>
    </row>
    <row r="135" spans="1:7" ht="14.4" x14ac:dyDescent="0.3">
      <c r="A135" s="57" t="s">
        <v>1162</v>
      </c>
      <c r="B135" s="57" t="s">
        <v>954</v>
      </c>
      <c r="C135" s="57" t="s">
        <v>672</v>
      </c>
      <c r="D135" t="s">
        <v>673</v>
      </c>
      <c r="E135" s="94">
        <v>42794</v>
      </c>
      <c r="F135" s="94">
        <v>43889</v>
      </c>
      <c r="G135" s="58">
        <v>6</v>
      </c>
    </row>
    <row r="136" spans="1:7" ht="14.4" x14ac:dyDescent="0.3">
      <c r="A136" s="57" t="s">
        <v>1163</v>
      </c>
      <c r="B136" s="57" t="s">
        <v>955</v>
      </c>
      <c r="C136" s="57" t="s">
        <v>686</v>
      </c>
      <c r="D136" t="s">
        <v>687</v>
      </c>
      <c r="E136" s="94">
        <v>42948</v>
      </c>
      <c r="F136" s="94">
        <v>44044</v>
      </c>
      <c r="G136" s="58">
        <v>6</v>
      </c>
    </row>
    <row r="137" spans="1:7" ht="14.4" x14ac:dyDescent="0.3">
      <c r="A137" s="57" t="s">
        <v>1164</v>
      </c>
      <c r="B137" s="57" t="s">
        <v>956</v>
      </c>
      <c r="C137" s="57" t="s">
        <v>739</v>
      </c>
      <c r="D137" t="s">
        <v>740</v>
      </c>
      <c r="E137" s="94">
        <v>42440</v>
      </c>
      <c r="F137" s="94">
        <v>44196</v>
      </c>
      <c r="G137" s="58">
        <v>24</v>
      </c>
    </row>
    <row r="138" spans="1:7" ht="14.4" x14ac:dyDescent="0.3">
      <c r="A138" s="57" t="s">
        <v>1165</v>
      </c>
      <c r="B138" s="57" t="s">
        <v>957</v>
      </c>
      <c r="C138" s="57" t="s">
        <v>745</v>
      </c>
      <c r="D138" t="s">
        <v>746</v>
      </c>
      <c r="E138" s="94">
        <v>42582</v>
      </c>
      <c r="F138" s="94">
        <v>43312</v>
      </c>
      <c r="G138" s="58">
        <v>416</v>
      </c>
    </row>
    <row r="139" spans="1:7" ht="14.4" x14ac:dyDescent="0.3">
      <c r="A139" s="57" t="s">
        <v>1166</v>
      </c>
      <c r="B139" s="57" t="s">
        <v>958</v>
      </c>
      <c r="C139" s="57" t="s">
        <v>743</v>
      </c>
      <c r="D139" t="s">
        <v>744</v>
      </c>
      <c r="E139" s="94">
        <v>42440</v>
      </c>
      <c r="F139" s="94">
        <v>44196</v>
      </c>
      <c r="G139" s="58">
        <v>300</v>
      </c>
    </row>
    <row r="140" spans="1:7" ht="14.4" x14ac:dyDescent="0.3">
      <c r="A140" s="57" t="s">
        <v>1167</v>
      </c>
      <c r="B140" s="57" t="s">
        <v>959</v>
      </c>
      <c r="C140" s="57" t="s">
        <v>777</v>
      </c>
      <c r="D140" t="s">
        <v>778</v>
      </c>
      <c r="E140" s="94">
        <v>42734</v>
      </c>
      <c r="F140" s="94">
        <v>43829</v>
      </c>
      <c r="G140" s="58">
        <v>300</v>
      </c>
    </row>
    <row r="141" spans="1:7" ht="14.4" x14ac:dyDescent="0.3">
      <c r="A141" s="57" t="s">
        <v>1168</v>
      </c>
      <c r="B141" s="57" t="s">
        <v>960</v>
      </c>
      <c r="C141" s="57" t="s">
        <v>686</v>
      </c>
      <c r="D141" t="s">
        <v>687</v>
      </c>
      <c r="E141" s="94">
        <v>42947</v>
      </c>
      <c r="F141" s="94">
        <v>44043</v>
      </c>
      <c r="G141" s="58">
        <v>6</v>
      </c>
    </row>
    <row r="142" spans="1:7" ht="14.4" x14ac:dyDescent="0.3">
      <c r="A142" s="57" t="s">
        <v>1169</v>
      </c>
      <c r="B142" s="57" t="s">
        <v>961</v>
      </c>
      <c r="C142" s="57" t="s">
        <v>708</v>
      </c>
      <c r="D142" t="s">
        <v>709</v>
      </c>
      <c r="E142" s="94">
        <v>42977</v>
      </c>
      <c r="F142" s="94">
        <v>44073</v>
      </c>
      <c r="G142" s="58">
        <v>6</v>
      </c>
    </row>
    <row r="143" spans="1:7" ht="14.4" x14ac:dyDescent="0.3">
      <c r="A143" s="57" t="s">
        <v>1170</v>
      </c>
      <c r="B143" s="57" t="s">
        <v>962</v>
      </c>
      <c r="C143" s="57" t="s">
        <v>688</v>
      </c>
      <c r="D143" t="s">
        <v>689</v>
      </c>
      <c r="E143" s="94">
        <v>43038</v>
      </c>
      <c r="F143" s="94">
        <v>44134</v>
      </c>
      <c r="G143" s="58">
        <v>6</v>
      </c>
    </row>
    <row r="144" spans="1:7" ht="14.4" x14ac:dyDescent="0.3">
      <c r="A144" s="57" t="s">
        <v>1171</v>
      </c>
      <c r="B144" s="57" t="s">
        <v>963</v>
      </c>
      <c r="C144" s="57" t="s">
        <v>757</v>
      </c>
      <c r="D144" t="s">
        <v>758</v>
      </c>
      <c r="E144" s="94">
        <v>42734</v>
      </c>
      <c r="F144" s="94">
        <v>43829</v>
      </c>
      <c r="G144" s="58">
        <v>220</v>
      </c>
    </row>
    <row r="145" spans="1:7" ht="14.4" x14ac:dyDescent="0.3">
      <c r="A145" s="57" t="s">
        <v>1172</v>
      </c>
      <c r="B145" s="57" t="s">
        <v>964</v>
      </c>
      <c r="C145" s="57" t="s">
        <v>747</v>
      </c>
      <c r="D145" t="s">
        <v>748</v>
      </c>
      <c r="E145" s="94">
        <v>42734</v>
      </c>
      <c r="F145" s="94">
        <v>43829</v>
      </c>
      <c r="G145" s="58">
        <v>220</v>
      </c>
    </row>
    <row r="146" spans="1:7" ht="14.4" x14ac:dyDescent="0.3">
      <c r="A146" s="57" t="s">
        <v>1173</v>
      </c>
      <c r="B146" s="57" t="s">
        <v>965</v>
      </c>
      <c r="C146" s="57" t="s">
        <v>731</v>
      </c>
      <c r="D146" t="s">
        <v>732</v>
      </c>
      <c r="E146" s="94">
        <v>42673</v>
      </c>
      <c r="F146" s="94">
        <v>43829</v>
      </c>
      <c r="G146" s="58">
        <v>300</v>
      </c>
    </row>
    <row r="147" spans="1:7" ht="14.4" x14ac:dyDescent="0.3">
      <c r="A147" s="57" t="s">
        <v>1174</v>
      </c>
      <c r="B147" s="57" t="s">
        <v>966</v>
      </c>
      <c r="C147" s="57" t="s">
        <v>779</v>
      </c>
      <c r="D147" t="s">
        <v>780</v>
      </c>
      <c r="E147" s="94">
        <v>42734</v>
      </c>
      <c r="F147" s="94">
        <v>43829</v>
      </c>
      <c r="G147" s="58">
        <v>416</v>
      </c>
    </row>
    <row r="148" spans="1:7" ht="14.4" x14ac:dyDescent="0.3">
      <c r="A148" s="57" t="s">
        <v>1175</v>
      </c>
      <c r="B148" s="57" t="s">
        <v>967</v>
      </c>
      <c r="C148" s="57" t="s">
        <v>763</v>
      </c>
      <c r="D148" t="s">
        <v>764</v>
      </c>
      <c r="E148" s="94">
        <v>41665</v>
      </c>
      <c r="F148" s="94">
        <v>42395</v>
      </c>
      <c r="G148" s="58">
        <v>500</v>
      </c>
    </row>
    <row r="149" spans="1:7" ht="14.4" x14ac:dyDescent="0.3">
      <c r="A149" s="57" t="s">
        <v>1176</v>
      </c>
      <c r="B149" s="57" t="s">
        <v>968</v>
      </c>
      <c r="C149" s="57" t="s">
        <v>761</v>
      </c>
      <c r="D149" t="s">
        <v>762</v>
      </c>
      <c r="E149" s="94">
        <v>43768</v>
      </c>
      <c r="F149" s="94">
        <v>43768</v>
      </c>
      <c r="G149" s="58">
        <v>416</v>
      </c>
    </row>
    <row r="150" spans="1:7" ht="14.4" x14ac:dyDescent="0.3">
      <c r="A150" s="57" t="s">
        <v>1177</v>
      </c>
      <c r="B150" s="57" t="s">
        <v>968</v>
      </c>
      <c r="C150" s="57" t="s">
        <v>767</v>
      </c>
      <c r="D150" t="s">
        <v>768</v>
      </c>
      <c r="E150" s="94">
        <v>42734</v>
      </c>
      <c r="F150" s="94">
        <v>43829</v>
      </c>
      <c r="G150" s="58">
        <v>416</v>
      </c>
    </row>
    <row r="151" spans="1:7" ht="14.4" x14ac:dyDescent="0.3">
      <c r="A151" s="57" t="s">
        <v>1178</v>
      </c>
      <c r="B151" s="57" t="s">
        <v>969</v>
      </c>
      <c r="C151" s="57" t="s">
        <v>729</v>
      </c>
      <c r="D151" t="s">
        <v>730</v>
      </c>
      <c r="E151" s="94">
        <v>42697</v>
      </c>
      <c r="F151" s="94">
        <v>43792</v>
      </c>
      <c r="G151" s="58">
        <v>330</v>
      </c>
    </row>
    <row r="152" spans="1:7" ht="14.4" x14ac:dyDescent="0.3">
      <c r="A152" s="57" t="s">
        <v>1179</v>
      </c>
      <c r="B152" s="57" t="s">
        <v>970</v>
      </c>
      <c r="C152" s="57" t="s">
        <v>731</v>
      </c>
      <c r="D152" t="s">
        <v>732</v>
      </c>
      <c r="E152" s="94">
        <v>42673</v>
      </c>
      <c r="F152" s="94">
        <v>43768</v>
      </c>
      <c r="G152" s="58">
        <v>300</v>
      </c>
    </row>
    <row r="153" spans="1:7" ht="14.4" x14ac:dyDescent="0.3">
      <c r="A153" s="57" t="s">
        <v>1180</v>
      </c>
      <c r="B153" s="57" t="s">
        <v>970</v>
      </c>
      <c r="C153" s="57" t="s">
        <v>733</v>
      </c>
      <c r="D153" t="s">
        <v>734</v>
      </c>
      <c r="E153" s="94">
        <v>42673</v>
      </c>
      <c r="F153" s="94">
        <v>43768</v>
      </c>
      <c r="G153" s="58">
        <v>416</v>
      </c>
    </row>
    <row r="154" spans="1:7" ht="14.4" x14ac:dyDescent="0.3">
      <c r="A154" s="57" t="s">
        <v>1181</v>
      </c>
      <c r="B154" s="57" t="s">
        <v>970</v>
      </c>
      <c r="C154" s="57" t="s">
        <v>759</v>
      </c>
      <c r="D154" t="s">
        <v>760</v>
      </c>
      <c r="E154" s="94">
        <v>42673</v>
      </c>
      <c r="F154" s="94">
        <v>43768</v>
      </c>
      <c r="G154" s="58">
        <v>416</v>
      </c>
    </row>
    <row r="155" spans="1:7" ht="14.4" x14ac:dyDescent="0.3">
      <c r="A155" s="57" t="s">
        <v>1182</v>
      </c>
      <c r="B155" s="57" t="s">
        <v>971</v>
      </c>
      <c r="C155" s="57" t="s">
        <v>729</v>
      </c>
      <c r="D155" t="s">
        <v>730</v>
      </c>
      <c r="E155" s="94">
        <v>42734</v>
      </c>
      <c r="F155" s="94">
        <v>43829</v>
      </c>
      <c r="G155" s="58">
        <v>330</v>
      </c>
    </row>
    <row r="156" spans="1:7" ht="14.4" x14ac:dyDescent="0.3">
      <c r="A156" s="57" t="s">
        <v>1183</v>
      </c>
      <c r="B156" s="57" t="s">
        <v>972</v>
      </c>
      <c r="C156" s="57" t="s">
        <v>702</v>
      </c>
      <c r="D156" t="s">
        <v>703</v>
      </c>
      <c r="E156" s="94">
        <v>42612</v>
      </c>
      <c r="F156" s="94">
        <v>43707</v>
      </c>
      <c r="G156" s="58">
        <v>6</v>
      </c>
    </row>
    <row r="157" spans="1:7" ht="14.4" x14ac:dyDescent="0.3">
      <c r="A157" s="57" t="s">
        <v>1372</v>
      </c>
      <c r="B157" s="153">
        <v>60008001</v>
      </c>
      <c r="C157" s="57" t="s">
        <v>678</v>
      </c>
      <c r="D157" t="s">
        <v>679</v>
      </c>
      <c r="E157" s="94">
        <v>43069</v>
      </c>
      <c r="F157" s="94">
        <v>44165</v>
      </c>
      <c r="G157" s="58">
        <v>6</v>
      </c>
    </row>
    <row r="158" spans="1:7" ht="14.4" x14ac:dyDescent="0.3">
      <c r="A158" s="57" t="s">
        <v>1184</v>
      </c>
      <c r="B158" s="57" t="s">
        <v>973</v>
      </c>
      <c r="C158" s="57" t="s">
        <v>698</v>
      </c>
      <c r="D158" t="s">
        <v>699</v>
      </c>
      <c r="E158" s="94">
        <v>42734</v>
      </c>
      <c r="F158" s="94">
        <v>43829</v>
      </c>
      <c r="G158" s="58">
        <v>6</v>
      </c>
    </row>
    <row r="159" spans="1:7" ht="14.4" x14ac:dyDescent="0.3">
      <c r="A159" s="57" t="s">
        <v>1185</v>
      </c>
      <c r="B159" s="57" t="s">
        <v>974</v>
      </c>
      <c r="C159" s="57" t="s">
        <v>682</v>
      </c>
      <c r="D159" t="s">
        <v>683</v>
      </c>
      <c r="E159" s="94">
        <v>42824</v>
      </c>
      <c r="F159" s="94">
        <v>43920</v>
      </c>
      <c r="G159" s="58">
        <v>6</v>
      </c>
    </row>
    <row r="160" spans="1:7" ht="14.4" x14ac:dyDescent="0.3">
      <c r="A160" s="57" t="s">
        <v>1186</v>
      </c>
      <c r="B160" s="57" t="s">
        <v>975</v>
      </c>
      <c r="C160" s="57" t="s">
        <v>706</v>
      </c>
      <c r="D160" t="s">
        <v>707</v>
      </c>
      <c r="E160" s="94">
        <v>42643</v>
      </c>
      <c r="F160" s="94">
        <v>43738</v>
      </c>
      <c r="G160" s="58">
        <v>6</v>
      </c>
    </row>
    <row r="161" spans="1:7" ht="14.4" x14ac:dyDescent="0.3">
      <c r="A161" s="57" t="s">
        <v>1187</v>
      </c>
      <c r="B161" s="57" t="s">
        <v>976</v>
      </c>
      <c r="C161" s="57" t="s">
        <v>694</v>
      </c>
      <c r="D161" t="s">
        <v>695</v>
      </c>
      <c r="E161" s="94">
        <v>42643</v>
      </c>
      <c r="F161" s="94">
        <v>43738</v>
      </c>
      <c r="G161" s="58">
        <v>6</v>
      </c>
    </row>
    <row r="162" spans="1:7" ht="14.4" x14ac:dyDescent="0.3">
      <c r="A162" s="57" t="s">
        <v>1188</v>
      </c>
      <c r="B162" s="57" t="s">
        <v>977</v>
      </c>
      <c r="C162" s="57" t="s">
        <v>684</v>
      </c>
      <c r="D162" t="s">
        <v>685</v>
      </c>
      <c r="E162" s="94">
        <v>43038</v>
      </c>
      <c r="F162" s="94">
        <v>44134</v>
      </c>
      <c r="G162" s="58">
        <v>6</v>
      </c>
    </row>
    <row r="163" spans="1:7" ht="14.4" x14ac:dyDescent="0.3">
      <c r="A163" s="57" t="s">
        <v>1189</v>
      </c>
      <c r="B163" s="57" t="s">
        <v>978</v>
      </c>
      <c r="C163" s="57" t="s">
        <v>696</v>
      </c>
      <c r="D163" t="s">
        <v>697</v>
      </c>
      <c r="E163" s="94">
        <v>42643</v>
      </c>
      <c r="F163" s="94">
        <v>43738</v>
      </c>
      <c r="G163" s="58">
        <v>6</v>
      </c>
    </row>
    <row r="164" spans="1:7" ht="14.4" x14ac:dyDescent="0.3">
      <c r="A164" s="57" t="s">
        <v>1190</v>
      </c>
      <c r="B164" s="57" t="s">
        <v>979</v>
      </c>
      <c r="C164" s="57" t="s">
        <v>714</v>
      </c>
      <c r="D164" t="s">
        <v>715</v>
      </c>
      <c r="E164" s="94">
        <v>43038</v>
      </c>
      <c r="F164" s="94">
        <v>44134</v>
      </c>
      <c r="G164" s="58">
        <v>6</v>
      </c>
    </row>
    <row r="165" spans="1:7" ht="14.4" x14ac:dyDescent="0.3">
      <c r="A165" s="57" t="s">
        <v>1191</v>
      </c>
      <c r="B165" s="57" t="s">
        <v>980</v>
      </c>
      <c r="C165" s="57" t="s">
        <v>690</v>
      </c>
      <c r="D165" t="s">
        <v>691</v>
      </c>
      <c r="E165" s="94">
        <v>43008</v>
      </c>
      <c r="F165" s="94">
        <v>44104</v>
      </c>
      <c r="G165" s="58">
        <v>6</v>
      </c>
    </row>
    <row r="166" spans="1:7" ht="14.4" x14ac:dyDescent="0.3">
      <c r="A166" s="57" t="s">
        <v>1192</v>
      </c>
      <c r="B166" s="57" t="s">
        <v>981</v>
      </c>
      <c r="C166" s="57" t="s">
        <v>700</v>
      </c>
      <c r="D166" t="s">
        <v>701</v>
      </c>
      <c r="E166" s="94">
        <v>42583</v>
      </c>
      <c r="F166" s="94">
        <v>43678</v>
      </c>
      <c r="G166" s="58">
        <v>6</v>
      </c>
    </row>
    <row r="167" spans="1:7" ht="14.4" x14ac:dyDescent="0.3">
      <c r="A167" s="57" t="s">
        <v>1193</v>
      </c>
      <c r="B167" s="57" t="s">
        <v>982</v>
      </c>
      <c r="C167" s="57" t="s">
        <v>676</v>
      </c>
      <c r="D167" t="s">
        <v>677</v>
      </c>
      <c r="E167" s="94">
        <v>43038</v>
      </c>
      <c r="F167" s="94">
        <v>43618</v>
      </c>
      <c r="G167" s="58">
        <v>6</v>
      </c>
    </row>
    <row r="168" spans="1:7" ht="14.4" x14ac:dyDescent="0.3">
      <c r="A168" s="57" t="s">
        <v>1194</v>
      </c>
      <c r="B168" s="57" t="s">
        <v>983</v>
      </c>
      <c r="C168" s="57" t="s">
        <v>773</v>
      </c>
      <c r="D168" t="s">
        <v>774</v>
      </c>
      <c r="E168" s="94">
        <v>42734</v>
      </c>
      <c r="F168" s="94">
        <v>43829</v>
      </c>
      <c r="G168" s="58">
        <v>300</v>
      </c>
    </row>
    <row r="169" spans="1:7" ht="14.4" x14ac:dyDescent="0.3">
      <c r="A169" s="57" t="s">
        <v>1195</v>
      </c>
      <c r="B169" s="57" t="s">
        <v>984</v>
      </c>
      <c r="C169" s="57" t="s">
        <v>775</v>
      </c>
      <c r="D169" t="s">
        <v>776</v>
      </c>
      <c r="E169" s="94">
        <v>42734</v>
      </c>
      <c r="F169" s="94">
        <v>43829</v>
      </c>
      <c r="G169" s="58">
        <v>300</v>
      </c>
    </row>
    <row r="170" spans="1:7" ht="14.4" x14ac:dyDescent="0.3">
      <c r="A170" s="57" t="s">
        <v>1196</v>
      </c>
      <c r="B170" s="57" t="s">
        <v>985</v>
      </c>
      <c r="C170" s="57" t="s">
        <v>765</v>
      </c>
      <c r="D170" t="s">
        <v>766</v>
      </c>
      <c r="E170" s="94">
        <v>42734</v>
      </c>
      <c r="F170" s="94">
        <v>43829</v>
      </c>
      <c r="G170" s="58">
        <v>100</v>
      </c>
    </row>
    <row r="171" spans="1:7" ht="14.4" x14ac:dyDescent="0.3">
      <c r="A171" s="57" t="s">
        <v>1197</v>
      </c>
      <c r="B171" s="57" t="s">
        <v>986</v>
      </c>
      <c r="C171" s="57" t="s">
        <v>783</v>
      </c>
      <c r="D171" t="s">
        <v>784</v>
      </c>
      <c r="E171" s="94">
        <v>42643</v>
      </c>
      <c r="F171" s="94">
        <v>43738</v>
      </c>
      <c r="G171" s="58">
        <v>300</v>
      </c>
    </row>
    <row r="172" spans="1:7" ht="14.4" x14ac:dyDescent="0.3">
      <c r="A172" s="57" t="s">
        <v>1198</v>
      </c>
      <c r="B172" s="57" t="s">
        <v>987</v>
      </c>
      <c r="C172" s="57" t="s">
        <v>769</v>
      </c>
      <c r="D172" t="s">
        <v>770</v>
      </c>
      <c r="E172" s="94">
        <v>42734</v>
      </c>
      <c r="F172" s="94">
        <v>43829</v>
      </c>
      <c r="G172" s="58">
        <v>416</v>
      </c>
    </row>
    <row r="173" spans="1:7" ht="14.4" x14ac:dyDescent="0.3">
      <c r="A173" s="57" t="s">
        <v>1199</v>
      </c>
      <c r="B173" s="57" t="s">
        <v>988</v>
      </c>
      <c r="C173" s="57" t="s">
        <v>735</v>
      </c>
      <c r="D173" t="s">
        <v>736</v>
      </c>
      <c r="E173" s="94">
        <v>42578</v>
      </c>
      <c r="F173" s="94">
        <v>44039</v>
      </c>
      <c r="G173" s="58">
        <v>300</v>
      </c>
    </row>
    <row r="174" spans="1:7" ht="14.4" x14ac:dyDescent="0.3">
      <c r="A174" s="57" t="s">
        <v>1200</v>
      </c>
      <c r="B174" s="57" t="s">
        <v>989</v>
      </c>
      <c r="C174" s="57" t="s">
        <v>749</v>
      </c>
      <c r="D174" t="s">
        <v>750</v>
      </c>
      <c r="E174" s="94">
        <v>42734</v>
      </c>
      <c r="F174" s="94">
        <v>43829</v>
      </c>
      <c r="G174" s="58">
        <v>24</v>
      </c>
    </row>
    <row r="175" spans="1:7" ht="14.4" x14ac:dyDescent="0.3">
      <c r="A175" s="57" t="s">
        <v>1201</v>
      </c>
      <c r="B175" s="57" t="s">
        <v>990</v>
      </c>
      <c r="C175" s="57" t="s">
        <v>781</v>
      </c>
      <c r="D175" t="s">
        <v>782</v>
      </c>
      <c r="E175" s="94">
        <v>42734</v>
      </c>
      <c r="F175" s="94">
        <v>43829</v>
      </c>
      <c r="G175" s="58">
        <v>300</v>
      </c>
    </row>
    <row r="176" spans="1:7" ht="14.4" x14ac:dyDescent="0.3">
      <c r="A176" s="57" t="s">
        <v>1202</v>
      </c>
      <c r="B176" s="57" t="s">
        <v>991</v>
      </c>
      <c r="C176" s="57" t="s">
        <v>753</v>
      </c>
      <c r="D176" t="s">
        <v>754</v>
      </c>
      <c r="E176" s="94">
        <v>42734</v>
      </c>
      <c r="F176" s="94">
        <v>43829</v>
      </c>
      <c r="G176" s="58">
        <v>300</v>
      </c>
    </row>
    <row r="177" spans="1:7" ht="14.4" x14ac:dyDescent="0.3">
      <c r="A177" s="57" t="s">
        <v>1203</v>
      </c>
      <c r="B177" s="57" t="s">
        <v>992</v>
      </c>
      <c r="C177" s="57" t="s">
        <v>777</v>
      </c>
      <c r="D177" t="s">
        <v>778</v>
      </c>
      <c r="E177" s="94">
        <v>42734</v>
      </c>
      <c r="F177" s="94">
        <v>43829</v>
      </c>
      <c r="G177" s="58">
        <v>300</v>
      </c>
    </row>
    <row r="178" spans="1:7" ht="14.4" x14ac:dyDescent="0.3">
      <c r="A178" s="57" t="s">
        <v>1204</v>
      </c>
      <c r="B178" s="57" t="s">
        <v>993</v>
      </c>
      <c r="C178" s="57" t="s">
        <v>743</v>
      </c>
      <c r="D178" t="s">
        <v>744</v>
      </c>
      <c r="E178" s="94">
        <v>42734</v>
      </c>
      <c r="F178" s="94">
        <v>43829</v>
      </c>
      <c r="G178" s="58">
        <v>300</v>
      </c>
    </row>
    <row r="179" spans="1:7" ht="14.4" x14ac:dyDescent="0.3">
      <c r="A179" s="57" t="s">
        <v>1205</v>
      </c>
      <c r="B179" s="57" t="s">
        <v>994</v>
      </c>
      <c r="C179" s="57" t="s">
        <v>763</v>
      </c>
      <c r="D179" t="s">
        <v>764</v>
      </c>
      <c r="E179" s="94">
        <v>42675</v>
      </c>
      <c r="F179" s="94">
        <v>44197</v>
      </c>
      <c r="G179" s="58">
        <v>500</v>
      </c>
    </row>
    <row r="180" spans="1:7" ht="14.4" x14ac:dyDescent="0.3">
      <c r="A180" s="57" t="s">
        <v>1206</v>
      </c>
      <c r="B180" s="57" t="s">
        <v>995</v>
      </c>
      <c r="C180" s="57" t="s">
        <v>678</v>
      </c>
      <c r="D180" t="s">
        <v>679</v>
      </c>
      <c r="E180" s="94">
        <v>43069</v>
      </c>
      <c r="F180" s="94">
        <v>44165</v>
      </c>
      <c r="G180" s="58">
        <v>6</v>
      </c>
    </row>
    <row r="181" spans="1:7" ht="14.4" x14ac:dyDescent="0.3">
      <c r="A181" s="57" t="s">
        <v>1207</v>
      </c>
      <c r="B181" s="57" t="s">
        <v>996</v>
      </c>
      <c r="C181" s="57" t="s">
        <v>678</v>
      </c>
      <c r="D181" t="s">
        <v>679</v>
      </c>
      <c r="E181" s="94">
        <v>43069</v>
      </c>
      <c r="F181" s="94">
        <v>44165</v>
      </c>
      <c r="G181" s="58">
        <v>6</v>
      </c>
    </row>
    <row r="182" spans="1:7" ht="14.4" x14ac:dyDescent="0.3">
      <c r="A182" s="57" t="s">
        <v>1208</v>
      </c>
      <c r="B182" s="57" t="s">
        <v>997</v>
      </c>
      <c r="C182" s="57" t="s">
        <v>698</v>
      </c>
      <c r="D182" t="s">
        <v>699</v>
      </c>
      <c r="E182" s="94">
        <v>43159</v>
      </c>
      <c r="F182" s="94">
        <v>44255</v>
      </c>
      <c r="G182" s="58">
        <v>6</v>
      </c>
    </row>
    <row r="183" spans="1:7" ht="14.4" x14ac:dyDescent="0.3">
      <c r="A183" s="57" t="s">
        <v>1209</v>
      </c>
      <c r="B183" s="57" t="s">
        <v>998</v>
      </c>
      <c r="C183" s="57" t="s">
        <v>710</v>
      </c>
      <c r="D183" t="s">
        <v>711</v>
      </c>
      <c r="E183" s="94">
        <v>43159</v>
      </c>
      <c r="F183" s="94">
        <v>44255</v>
      </c>
      <c r="G183" s="58">
        <v>6</v>
      </c>
    </row>
    <row r="184" spans="1:7" ht="14.4" x14ac:dyDescent="0.3">
      <c r="A184" s="57" t="s">
        <v>1210</v>
      </c>
      <c r="B184" s="57" t="s">
        <v>999</v>
      </c>
      <c r="C184" s="57" t="s">
        <v>797</v>
      </c>
      <c r="D184" t="s">
        <v>798</v>
      </c>
      <c r="E184" s="94">
        <v>43465</v>
      </c>
      <c r="F184" s="94">
        <v>44196</v>
      </c>
      <c r="G184" s="58">
        <v>35</v>
      </c>
    </row>
    <row r="185" spans="1:7" ht="14.4" x14ac:dyDescent="0.3">
      <c r="A185" s="57" t="s">
        <v>1211</v>
      </c>
      <c r="B185" s="57" t="s">
        <v>1000</v>
      </c>
      <c r="C185" s="57" t="s">
        <v>799</v>
      </c>
      <c r="D185" t="s">
        <v>800</v>
      </c>
      <c r="E185" s="94">
        <v>43465</v>
      </c>
      <c r="F185" s="94">
        <v>44196</v>
      </c>
      <c r="G185" s="58">
        <v>35</v>
      </c>
    </row>
    <row r="186" spans="1:7" ht="14.4" x14ac:dyDescent="0.3">
      <c r="A186" s="57" t="s">
        <v>1212</v>
      </c>
      <c r="B186" s="57" t="s">
        <v>1001</v>
      </c>
      <c r="C186" s="57" t="s">
        <v>795</v>
      </c>
      <c r="D186" t="s">
        <v>796</v>
      </c>
      <c r="E186" s="94">
        <v>43465</v>
      </c>
      <c r="F186" s="94">
        <v>44196</v>
      </c>
      <c r="G186" s="58">
        <v>35</v>
      </c>
    </row>
    <row r="187" spans="1:7" ht="14.4" x14ac:dyDescent="0.3">
      <c r="A187" s="57" t="s">
        <v>1213</v>
      </c>
      <c r="B187" s="57" t="s">
        <v>452</v>
      </c>
      <c r="C187" s="57" t="s">
        <v>622</v>
      </c>
      <c r="D187" t="s">
        <v>469</v>
      </c>
      <c r="E187" s="94">
        <v>42308</v>
      </c>
      <c r="F187" s="94">
        <v>43039</v>
      </c>
      <c r="G187" s="58">
        <v>42</v>
      </c>
    </row>
    <row r="188" spans="1:7" ht="14.4" x14ac:dyDescent="0.3">
      <c r="A188" s="57" t="s">
        <v>1214</v>
      </c>
      <c r="B188" s="57" t="s">
        <v>1002</v>
      </c>
      <c r="C188" s="57" t="s">
        <v>787</v>
      </c>
      <c r="D188" t="s">
        <v>788</v>
      </c>
      <c r="E188" s="94">
        <v>42369</v>
      </c>
      <c r="F188" s="94">
        <v>44196</v>
      </c>
      <c r="G188" s="58">
        <v>50</v>
      </c>
    </row>
    <row r="189" spans="1:7" ht="14.4" x14ac:dyDescent="0.3">
      <c r="A189" s="57" t="s">
        <v>1215</v>
      </c>
      <c r="B189" s="57" t="s">
        <v>1003</v>
      </c>
      <c r="C189" s="57" t="s">
        <v>817</v>
      </c>
      <c r="D189" t="s">
        <v>818</v>
      </c>
      <c r="E189" s="94">
        <v>42308</v>
      </c>
      <c r="F189" s="94">
        <v>43039</v>
      </c>
      <c r="G189" s="58">
        <v>50</v>
      </c>
    </row>
    <row r="190" spans="1:7" ht="14.4" x14ac:dyDescent="0.3">
      <c r="A190" s="57" t="s">
        <v>1216</v>
      </c>
      <c r="B190" s="57" t="s">
        <v>453</v>
      </c>
      <c r="C190" s="57" t="s">
        <v>622</v>
      </c>
      <c r="D190" t="s">
        <v>469</v>
      </c>
      <c r="E190" s="94">
        <v>42005</v>
      </c>
      <c r="F190" s="94">
        <v>43100</v>
      </c>
      <c r="G190" s="58">
        <v>42</v>
      </c>
    </row>
    <row r="191" spans="1:7" ht="14.4" x14ac:dyDescent="0.3">
      <c r="A191" s="57" t="s">
        <v>1217</v>
      </c>
      <c r="B191" s="57" t="s">
        <v>1004</v>
      </c>
      <c r="C191" s="57" t="s">
        <v>789</v>
      </c>
      <c r="D191" t="s">
        <v>790</v>
      </c>
      <c r="E191" s="94">
        <v>43465</v>
      </c>
      <c r="F191" s="94">
        <v>44196</v>
      </c>
      <c r="G191" s="58">
        <v>48</v>
      </c>
    </row>
    <row r="192" spans="1:7" ht="14.4" x14ac:dyDescent="0.3">
      <c r="A192" s="57" t="s">
        <v>1218</v>
      </c>
      <c r="B192" s="57" t="s">
        <v>447</v>
      </c>
      <c r="C192" s="57" t="s">
        <v>619</v>
      </c>
      <c r="D192" t="s">
        <v>151</v>
      </c>
      <c r="E192" s="94">
        <v>42005</v>
      </c>
      <c r="F192" s="94">
        <v>43100</v>
      </c>
      <c r="G192" s="58">
        <v>40</v>
      </c>
    </row>
    <row r="193" spans="1:7" ht="14.4" x14ac:dyDescent="0.3">
      <c r="A193" s="57" t="s">
        <v>1219</v>
      </c>
      <c r="B193" s="57" t="s">
        <v>443</v>
      </c>
      <c r="C193" s="57" t="s">
        <v>614</v>
      </c>
      <c r="D193" t="s">
        <v>149</v>
      </c>
      <c r="E193" s="94">
        <v>42005</v>
      </c>
      <c r="F193" s="94">
        <v>43100</v>
      </c>
      <c r="G193" s="58">
        <v>40</v>
      </c>
    </row>
    <row r="194" spans="1:7" ht="14.4" x14ac:dyDescent="0.3">
      <c r="A194" s="57" t="s">
        <v>1220</v>
      </c>
      <c r="B194" s="57" t="s">
        <v>444</v>
      </c>
      <c r="C194" s="57" t="s">
        <v>614</v>
      </c>
      <c r="D194" t="s">
        <v>149</v>
      </c>
      <c r="E194" s="94">
        <v>42005</v>
      </c>
      <c r="F194" s="94">
        <v>43100</v>
      </c>
      <c r="G194" s="58">
        <v>40</v>
      </c>
    </row>
    <row r="195" spans="1:7" ht="14.4" x14ac:dyDescent="0.3">
      <c r="A195" s="57" t="s">
        <v>1221</v>
      </c>
      <c r="B195" s="57" t="s">
        <v>1005</v>
      </c>
      <c r="C195" s="57" t="s">
        <v>787</v>
      </c>
      <c r="D195" t="s">
        <v>788</v>
      </c>
      <c r="E195" s="94">
        <v>43465</v>
      </c>
      <c r="F195" s="94">
        <v>44196</v>
      </c>
      <c r="G195" s="58">
        <v>50</v>
      </c>
    </row>
    <row r="196" spans="1:7" ht="14.4" x14ac:dyDescent="0.3">
      <c r="A196" s="57" t="s">
        <v>1222</v>
      </c>
      <c r="B196" s="57" t="s">
        <v>405</v>
      </c>
      <c r="C196" s="57" t="s">
        <v>614</v>
      </c>
      <c r="D196" t="s">
        <v>149</v>
      </c>
      <c r="E196" s="94">
        <v>42005</v>
      </c>
      <c r="F196" s="94">
        <v>43100</v>
      </c>
      <c r="G196" s="58">
        <v>40</v>
      </c>
    </row>
    <row r="197" spans="1:7" ht="14.4" x14ac:dyDescent="0.3">
      <c r="A197" s="57" t="s">
        <v>1223</v>
      </c>
      <c r="B197" s="57" t="s">
        <v>1006</v>
      </c>
      <c r="C197" s="57" t="s">
        <v>805</v>
      </c>
      <c r="D197" t="s">
        <v>806</v>
      </c>
      <c r="E197" s="94">
        <v>42369</v>
      </c>
      <c r="F197" s="94">
        <v>44196</v>
      </c>
      <c r="G197" s="58">
        <v>12</v>
      </c>
    </row>
    <row r="198" spans="1:7" ht="14.4" x14ac:dyDescent="0.3">
      <c r="A198" s="57" t="s">
        <v>1224</v>
      </c>
      <c r="B198" s="57" t="s">
        <v>1007</v>
      </c>
      <c r="C198" s="57" t="s">
        <v>829</v>
      </c>
      <c r="D198" t="s">
        <v>830</v>
      </c>
      <c r="E198" s="94">
        <v>42520</v>
      </c>
      <c r="F198" s="94">
        <v>43250</v>
      </c>
      <c r="G198" s="58">
        <v>2000</v>
      </c>
    </row>
    <row r="199" spans="1:7" ht="14.4" x14ac:dyDescent="0.3">
      <c r="A199" s="57" t="s">
        <v>1225</v>
      </c>
      <c r="B199" s="57" t="s">
        <v>1008</v>
      </c>
      <c r="C199" s="57" t="s">
        <v>827</v>
      </c>
      <c r="D199" t="s">
        <v>828</v>
      </c>
      <c r="E199" s="94">
        <v>42520</v>
      </c>
      <c r="F199" s="94">
        <v>43250</v>
      </c>
      <c r="G199" s="58">
        <v>2000</v>
      </c>
    </row>
    <row r="200" spans="1:7" ht="14.4" x14ac:dyDescent="0.3">
      <c r="A200" s="57" t="s">
        <v>1226</v>
      </c>
      <c r="B200" s="57" t="s">
        <v>1009</v>
      </c>
      <c r="C200" s="57" t="s">
        <v>793</v>
      </c>
      <c r="D200" t="s">
        <v>794</v>
      </c>
      <c r="E200" s="94">
        <v>42370</v>
      </c>
      <c r="F200" s="94">
        <v>43831</v>
      </c>
      <c r="G200" s="58">
        <v>48</v>
      </c>
    </row>
    <row r="201" spans="1:7" ht="14.4" x14ac:dyDescent="0.3">
      <c r="A201" s="57" t="s">
        <v>1227</v>
      </c>
      <c r="B201" s="57" t="s">
        <v>1010</v>
      </c>
      <c r="C201" s="57" t="s">
        <v>809</v>
      </c>
      <c r="D201" t="s">
        <v>810</v>
      </c>
      <c r="E201" s="94">
        <v>42369</v>
      </c>
      <c r="F201" s="94">
        <v>44196</v>
      </c>
      <c r="G201" s="58">
        <v>78</v>
      </c>
    </row>
    <row r="202" spans="1:7" ht="14.4" x14ac:dyDescent="0.3">
      <c r="A202" s="57" t="s">
        <v>1228</v>
      </c>
      <c r="B202" s="57" t="s">
        <v>448</v>
      </c>
      <c r="C202" s="57" t="s">
        <v>619</v>
      </c>
      <c r="D202" t="s">
        <v>151</v>
      </c>
      <c r="E202" s="94">
        <v>42063</v>
      </c>
      <c r="F202" s="94">
        <v>42794</v>
      </c>
      <c r="G202" s="58">
        <v>40</v>
      </c>
    </row>
    <row r="203" spans="1:7" ht="14.4" x14ac:dyDescent="0.3">
      <c r="A203" s="57" t="s">
        <v>1229</v>
      </c>
      <c r="B203" s="57" t="s">
        <v>449</v>
      </c>
      <c r="C203" s="57" t="s">
        <v>619</v>
      </c>
      <c r="D203" t="s">
        <v>151</v>
      </c>
      <c r="E203" s="94">
        <v>42005</v>
      </c>
      <c r="F203" s="94">
        <v>43100</v>
      </c>
      <c r="G203" s="58">
        <v>40</v>
      </c>
    </row>
    <row r="204" spans="1:7" ht="14.4" x14ac:dyDescent="0.3">
      <c r="A204" s="57" t="s">
        <v>1230</v>
      </c>
      <c r="B204" s="57" t="s">
        <v>1011</v>
      </c>
      <c r="C204" s="57" t="s">
        <v>791</v>
      </c>
      <c r="D204" t="s">
        <v>792</v>
      </c>
      <c r="E204" s="94">
        <v>43465</v>
      </c>
      <c r="F204" s="94">
        <v>44196</v>
      </c>
      <c r="G204" s="58">
        <v>50</v>
      </c>
    </row>
    <row r="205" spans="1:7" ht="14.4" x14ac:dyDescent="0.3">
      <c r="A205" s="57" t="s">
        <v>1231</v>
      </c>
      <c r="B205" s="57" t="s">
        <v>496</v>
      </c>
      <c r="C205" s="57" t="s">
        <v>817</v>
      </c>
      <c r="D205" t="s">
        <v>818</v>
      </c>
      <c r="E205" s="94">
        <v>42369</v>
      </c>
      <c r="F205" s="94">
        <v>44196</v>
      </c>
      <c r="G205" s="58">
        <v>50</v>
      </c>
    </row>
    <row r="206" spans="1:7" ht="14.4" x14ac:dyDescent="0.3">
      <c r="A206" s="57" t="s">
        <v>1232</v>
      </c>
      <c r="B206" s="57" t="s">
        <v>1012</v>
      </c>
      <c r="C206" s="57" t="s">
        <v>787</v>
      </c>
      <c r="D206" t="s">
        <v>788</v>
      </c>
      <c r="E206" s="94">
        <v>42736</v>
      </c>
      <c r="F206" s="94">
        <v>44196</v>
      </c>
      <c r="G206" s="58">
        <v>50</v>
      </c>
    </row>
    <row r="207" spans="1:7" ht="14.4" x14ac:dyDescent="0.3">
      <c r="A207" s="57" t="s">
        <v>1233</v>
      </c>
      <c r="B207" s="57" t="s">
        <v>1013</v>
      </c>
      <c r="C207" s="57" t="s">
        <v>789</v>
      </c>
      <c r="D207" t="s">
        <v>790</v>
      </c>
      <c r="E207" s="94">
        <v>42370</v>
      </c>
      <c r="F207" s="94">
        <v>43831</v>
      </c>
      <c r="G207" s="58">
        <v>48</v>
      </c>
    </row>
    <row r="208" spans="1:7" ht="14.4" x14ac:dyDescent="0.3">
      <c r="A208" s="57" t="s">
        <v>1234</v>
      </c>
      <c r="B208" s="57" t="s">
        <v>461</v>
      </c>
      <c r="C208" s="57" t="s">
        <v>623</v>
      </c>
      <c r="D208" t="s">
        <v>470</v>
      </c>
      <c r="E208" s="94">
        <v>42063</v>
      </c>
      <c r="F208" s="94">
        <v>42794</v>
      </c>
      <c r="G208" s="58">
        <v>120</v>
      </c>
    </row>
    <row r="209" spans="1:7" ht="14.4" x14ac:dyDescent="0.3">
      <c r="A209" s="57" t="s">
        <v>1235</v>
      </c>
      <c r="B209" s="57" t="s">
        <v>426</v>
      </c>
      <c r="C209" s="57" t="s">
        <v>624</v>
      </c>
      <c r="D209" t="s">
        <v>204</v>
      </c>
      <c r="E209" s="94">
        <v>42093</v>
      </c>
      <c r="F209" s="94">
        <v>42824</v>
      </c>
      <c r="G209" s="58">
        <v>42</v>
      </c>
    </row>
    <row r="210" spans="1:7" ht="14.4" x14ac:dyDescent="0.3">
      <c r="A210" s="57" t="s">
        <v>1236</v>
      </c>
      <c r="B210" s="57" t="s">
        <v>455</v>
      </c>
      <c r="C210" s="57" t="s">
        <v>625</v>
      </c>
      <c r="D210" t="s">
        <v>471</v>
      </c>
      <c r="E210" s="94">
        <v>42428</v>
      </c>
      <c r="F210" s="94">
        <v>43159</v>
      </c>
      <c r="G210" s="58">
        <v>144</v>
      </c>
    </row>
    <row r="211" spans="1:7" ht="14.4" x14ac:dyDescent="0.3">
      <c r="A211" s="57" t="s">
        <v>1237</v>
      </c>
      <c r="B211" s="57" t="s">
        <v>425</v>
      </c>
      <c r="C211" s="57" t="s">
        <v>618</v>
      </c>
      <c r="D211" t="s">
        <v>161</v>
      </c>
      <c r="E211" s="94">
        <v>42124</v>
      </c>
      <c r="F211" s="94">
        <v>42855</v>
      </c>
      <c r="G211" s="58">
        <v>42</v>
      </c>
    </row>
    <row r="212" spans="1:7" ht="14.4" x14ac:dyDescent="0.3">
      <c r="A212" s="57" t="s">
        <v>1238</v>
      </c>
      <c r="B212" s="57" t="s">
        <v>456</v>
      </c>
      <c r="C212" s="57" t="s">
        <v>625</v>
      </c>
      <c r="D212" t="s">
        <v>471</v>
      </c>
      <c r="E212" s="94">
        <v>42521</v>
      </c>
      <c r="F212" s="94">
        <v>43251</v>
      </c>
      <c r="G212" s="58">
        <v>144</v>
      </c>
    </row>
    <row r="213" spans="1:7" ht="14.4" x14ac:dyDescent="0.3">
      <c r="A213" s="57" t="s">
        <v>1239</v>
      </c>
      <c r="B213" s="57" t="s">
        <v>413</v>
      </c>
      <c r="C213" s="57" t="s">
        <v>623</v>
      </c>
      <c r="D213" t="s">
        <v>470</v>
      </c>
      <c r="E213" s="94">
        <v>42155</v>
      </c>
      <c r="F213" s="94">
        <v>42886</v>
      </c>
      <c r="G213" s="58">
        <v>120</v>
      </c>
    </row>
    <row r="214" spans="1:7" ht="14.4" x14ac:dyDescent="0.3">
      <c r="A214" s="57" t="s">
        <v>1240</v>
      </c>
      <c r="B214" s="57" t="s">
        <v>414</v>
      </c>
      <c r="C214" s="57" t="s">
        <v>623</v>
      </c>
      <c r="D214" t="s">
        <v>470</v>
      </c>
      <c r="E214" s="94">
        <v>42266</v>
      </c>
      <c r="F214" s="94">
        <v>43361</v>
      </c>
      <c r="G214" s="58">
        <v>120</v>
      </c>
    </row>
    <row r="215" spans="1:7" ht="14.4" x14ac:dyDescent="0.3">
      <c r="A215" s="57" t="s">
        <v>1241</v>
      </c>
      <c r="B215" s="57" t="s">
        <v>431</v>
      </c>
      <c r="C215" s="57" t="s">
        <v>626</v>
      </c>
      <c r="D215" t="s">
        <v>472</v>
      </c>
      <c r="E215" s="94">
        <v>42155</v>
      </c>
      <c r="F215" s="94">
        <v>42886</v>
      </c>
      <c r="G215" s="58">
        <v>120</v>
      </c>
    </row>
    <row r="216" spans="1:7" ht="14.4" x14ac:dyDescent="0.3">
      <c r="A216" s="57" t="s">
        <v>1242</v>
      </c>
      <c r="B216" s="57" t="s">
        <v>450</v>
      </c>
      <c r="C216" s="57" t="s">
        <v>627</v>
      </c>
      <c r="D216" t="s">
        <v>153</v>
      </c>
      <c r="E216" s="94">
        <v>42185</v>
      </c>
      <c r="F216" s="94">
        <v>42916</v>
      </c>
      <c r="G216" s="58">
        <v>120</v>
      </c>
    </row>
    <row r="217" spans="1:7" ht="14.4" x14ac:dyDescent="0.3">
      <c r="A217" s="57" t="s">
        <v>1243</v>
      </c>
      <c r="B217" s="57" t="s">
        <v>458</v>
      </c>
      <c r="C217" s="57" t="s">
        <v>616</v>
      </c>
      <c r="D217" t="s">
        <v>163</v>
      </c>
      <c r="E217" s="94">
        <v>42185</v>
      </c>
      <c r="F217" s="94">
        <v>42916</v>
      </c>
      <c r="G217" s="58">
        <v>40</v>
      </c>
    </row>
    <row r="218" spans="1:7" ht="14.4" x14ac:dyDescent="0.3">
      <c r="A218" s="57" t="s">
        <v>1244</v>
      </c>
      <c r="B218" s="57" t="s">
        <v>1014</v>
      </c>
      <c r="C218" s="57" t="s">
        <v>821</v>
      </c>
      <c r="D218" t="s">
        <v>822</v>
      </c>
      <c r="E218" s="94">
        <v>43465</v>
      </c>
      <c r="F218" s="94">
        <v>44196</v>
      </c>
      <c r="G218" s="58">
        <v>32</v>
      </c>
    </row>
    <row r="219" spans="1:7" ht="14.4" x14ac:dyDescent="0.3">
      <c r="A219" s="57" t="s">
        <v>1245</v>
      </c>
      <c r="B219" s="57" t="s">
        <v>500</v>
      </c>
      <c r="C219" s="57" t="s">
        <v>811</v>
      </c>
      <c r="D219" t="s">
        <v>812</v>
      </c>
      <c r="E219" s="94">
        <v>42370</v>
      </c>
      <c r="F219" s="94">
        <v>43831</v>
      </c>
      <c r="G219" s="58">
        <v>78</v>
      </c>
    </row>
    <row r="220" spans="1:7" ht="14.4" x14ac:dyDescent="0.3">
      <c r="A220" s="57" t="s">
        <v>1246</v>
      </c>
      <c r="B220" s="57" t="s">
        <v>1015</v>
      </c>
      <c r="C220" s="57" t="s">
        <v>787</v>
      </c>
      <c r="D220" t="s">
        <v>788</v>
      </c>
      <c r="E220" s="94">
        <v>42370</v>
      </c>
      <c r="F220" s="94">
        <v>44562</v>
      </c>
      <c r="G220" s="58">
        <v>50</v>
      </c>
    </row>
    <row r="221" spans="1:7" ht="14.4" x14ac:dyDescent="0.3">
      <c r="A221" s="57" t="s">
        <v>1247</v>
      </c>
      <c r="B221" s="57" t="s">
        <v>1016</v>
      </c>
      <c r="C221" s="57" t="s">
        <v>809</v>
      </c>
      <c r="D221" t="s">
        <v>810</v>
      </c>
      <c r="E221" s="94">
        <v>42369</v>
      </c>
      <c r="F221" s="94">
        <v>44196</v>
      </c>
      <c r="G221" s="58">
        <v>78</v>
      </c>
    </row>
    <row r="222" spans="1:7" ht="14.4" x14ac:dyDescent="0.3">
      <c r="A222" s="57" t="s">
        <v>1248</v>
      </c>
      <c r="B222" s="57" t="s">
        <v>428</v>
      </c>
      <c r="C222" s="57" t="s">
        <v>613</v>
      </c>
      <c r="D222" t="s">
        <v>185</v>
      </c>
      <c r="E222" s="94">
        <v>42005</v>
      </c>
      <c r="F222" s="94">
        <v>43100</v>
      </c>
      <c r="G222" s="58">
        <v>18</v>
      </c>
    </row>
    <row r="223" spans="1:7" ht="14.4" x14ac:dyDescent="0.3">
      <c r="A223" s="57" t="s">
        <v>1249</v>
      </c>
      <c r="B223" s="57" t="s">
        <v>1017</v>
      </c>
      <c r="C223" s="57" t="s">
        <v>815</v>
      </c>
      <c r="D223" t="s">
        <v>816</v>
      </c>
      <c r="E223" s="94">
        <v>42370</v>
      </c>
      <c r="F223" s="94">
        <v>43832</v>
      </c>
      <c r="G223" s="58">
        <v>78</v>
      </c>
    </row>
    <row r="224" spans="1:7" ht="14.4" x14ac:dyDescent="0.3">
      <c r="A224" s="57" t="s">
        <v>1250</v>
      </c>
      <c r="B224" s="57" t="s">
        <v>445</v>
      </c>
      <c r="C224" s="57" t="s">
        <v>614</v>
      </c>
      <c r="D224" t="s">
        <v>149</v>
      </c>
      <c r="E224" s="94">
        <v>42005</v>
      </c>
      <c r="F224" s="94">
        <v>43100</v>
      </c>
      <c r="G224" s="58">
        <v>40</v>
      </c>
    </row>
    <row r="225" spans="1:7" ht="14.4" x14ac:dyDescent="0.3">
      <c r="A225" s="57" t="s">
        <v>1251</v>
      </c>
      <c r="B225" s="57" t="s">
        <v>446</v>
      </c>
      <c r="C225" s="57" t="s">
        <v>614</v>
      </c>
      <c r="D225" t="s">
        <v>149</v>
      </c>
      <c r="E225" s="94">
        <v>42369</v>
      </c>
      <c r="F225" s="94">
        <v>43100</v>
      </c>
      <c r="G225" s="58">
        <v>40</v>
      </c>
    </row>
    <row r="226" spans="1:7" ht="14.4" x14ac:dyDescent="0.3">
      <c r="A226" s="57" t="s">
        <v>1252</v>
      </c>
      <c r="B226" s="57" t="s">
        <v>1018</v>
      </c>
      <c r="C226" s="57" t="s">
        <v>801</v>
      </c>
      <c r="D226" t="s">
        <v>802</v>
      </c>
      <c r="E226" s="94">
        <v>42736</v>
      </c>
      <c r="F226" s="94">
        <v>44196</v>
      </c>
      <c r="G226" s="58">
        <v>12</v>
      </c>
    </row>
    <row r="227" spans="1:7" ht="14.4" x14ac:dyDescent="0.3">
      <c r="A227" s="57" t="s">
        <v>1253</v>
      </c>
      <c r="B227" s="57" t="s">
        <v>1019</v>
      </c>
      <c r="C227" s="57" t="s">
        <v>805</v>
      </c>
      <c r="D227" t="s">
        <v>806</v>
      </c>
      <c r="E227" s="94">
        <v>42370</v>
      </c>
      <c r="F227" s="94">
        <v>43831</v>
      </c>
      <c r="G227" s="58">
        <v>12</v>
      </c>
    </row>
    <row r="228" spans="1:7" ht="14.4" x14ac:dyDescent="0.3">
      <c r="A228" s="57" t="s">
        <v>1254</v>
      </c>
      <c r="B228" s="57" t="s">
        <v>1020</v>
      </c>
      <c r="C228" s="57" t="s">
        <v>803</v>
      </c>
      <c r="D228" t="s">
        <v>804</v>
      </c>
      <c r="E228" s="94">
        <v>42370</v>
      </c>
      <c r="F228" s="94">
        <v>43831</v>
      </c>
      <c r="G228" s="58">
        <v>12</v>
      </c>
    </row>
    <row r="229" spans="1:7" ht="14.4" x14ac:dyDescent="0.3">
      <c r="A229" s="57" t="s">
        <v>1255</v>
      </c>
      <c r="B229" s="57" t="s">
        <v>1021</v>
      </c>
      <c r="C229" s="57" t="s">
        <v>801</v>
      </c>
      <c r="D229" t="s">
        <v>802</v>
      </c>
      <c r="E229" s="94">
        <v>42370</v>
      </c>
      <c r="F229" s="94">
        <v>43831</v>
      </c>
      <c r="G229" s="58">
        <v>12</v>
      </c>
    </row>
    <row r="230" spans="1:7" ht="14.4" x14ac:dyDescent="0.3">
      <c r="A230" s="57" t="s">
        <v>1256</v>
      </c>
      <c r="B230" s="57" t="s">
        <v>1022</v>
      </c>
      <c r="C230" s="57" t="s">
        <v>807</v>
      </c>
      <c r="D230" t="s">
        <v>808</v>
      </c>
      <c r="E230" s="94">
        <v>42370</v>
      </c>
      <c r="F230" s="94">
        <v>43831</v>
      </c>
      <c r="G230" s="58">
        <v>12</v>
      </c>
    </row>
    <row r="231" spans="1:7" ht="14.4" x14ac:dyDescent="0.3">
      <c r="A231" s="57" t="s">
        <v>1257</v>
      </c>
      <c r="B231" s="57" t="s">
        <v>1023</v>
      </c>
      <c r="C231" s="57" t="s">
        <v>819</v>
      </c>
      <c r="D231" t="s">
        <v>820</v>
      </c>
      <c r="E231" s="94">
        <v>42370</v>
      </c>
      <c r="F231" s="94">
        <v>43101</v>
      </c>
      <c r="G231" s="58">
        <v>240</v>
      </c>
    </row>
    <row r="232" spans="1:7" ht="14.4" x14ac:dyDescent="0.3">
      <c r="A232" s="57" t="s">
        <v>1258</v>
      </c>
      <c r="B232" s="57" t="s">
        <v>1024</v>
      </c>
      <c r="C232" s="57" t="s">
        <v>819</v>
      </c>
      <c r="D232" t="s">
        <v>820</v>
      </c>
      <c r="E232" s="94">
        <v>42400</v>
      </c>
      <c r="F232" s="94">
        <v>43131</v>
      </c>
      <c r="G232" s="58">
        <v>240</v>
      </c>
    </row>
    <row r="233" spans="1:7" ht="14.4" x14ac:dyDescent="0.3">
      <c r="A233" s="57" t="s">
        <v>1259</v>
      </c>
      <c r="B233" s="57" t="s">
        <v>1025</v>
      </c>
      <c r="C233" s="57" t="s">
        <v>835</v>
      </c>
      <c r="D233" t="s">
        <v>836</v>
      </c>
      <c r="E233" s="94">
        <v>42520</v>
      </c>
      <c r="F233" s="94">
        <v>43250</v>
      </c>
      <c r="G233" s="58">
        <v>2000</v>
      </c>
    </row>
    <row r="234" spans="1:7" ht="14.4" x14ac:dyDescent="0.3">
      <c r="A234" s="57" t="s">
        <v>1260</v>
      </c>
      <c r="B234" s="57" t="s">
        <v>1026</v>
      </c>
      <c r="C234" s="57" t="s">
        <v>835</v>
      </c>
      <c r="D234" t="s">
        <v>836</v>
      </c>
      <c r="E234" s="94">
        <v>42520</v>
      </c>
      <c r="F234" s="94">
        <v>43250</v>
      </c>
      <c r="G234" s="58">
        <v>2000</v>
      </c>
    </row>
    <row r="235" spans="1:7" ht="14.4" x14ac:dyDescent="0.3">
      <c r="A235" s="57" t="s">
        <v>1261</v>
      </c>
      <c r="B235" s="57" t="s">
        <v>1027</v>
      </c>
      <c r="C235" s="57" t="s">
        <v>831</v>
      </c>
      <c r="D235" t="s">
        <v>832</v>
      </c>
      <c r="E235" s="94">
        <v>42520</v>
      </c>
      <c r="F235" s="94">
        <v>43250</v>
      </c>
      <c r="G235" s="58">
        <v>2000</v>
      </c>
    </row>
    <row r="236" spans="1:7" ht="14.4" x14ac:dyDescent="0.3">
      <c r="A236" s="57" t="s">
        <v>1262</v>
      </c>
      <c r="B236" s="57" t="s">
        <v>1028</v>
      </c>
      <c r="C236" s="57" t="s">
        <v>833</v>
      </c>
      <c r="D236" t="s">
        <v>834</v>
      </c>
      <c r="E236" s="94">
        <v>42520</v>
      </c>
      <c r="F236" s="94">
        <v>43250</v>
      </c>
      <c r="G236" s="58">
        <v>2000</v>
      </c>
    </row>
    <row r="237" spans="1:7" ht="14.4" x14ac:dyDescent="0.3">
      <c r="A237" s="57" t="s">
        <v>1263</v>
      </c>
      <c r="B237" s="57" t="s">
        <v>429</v>
      </c>
      <c r="C237" s="57" t="s">
        <v>613</v>
      </c>
      <c r="D237" t="s">
        <v>185</v>
      </c>
      <c r="E237" s="94">
        <v>42005</v>
      </c>
      <c r="F237" s="94">
        <v>43100</v>
      </c>
      <c r="G237" s="58">
        <v>18</v>
      </c>
    </row>
    <row r="238" spans="1:7" ht="14.4" x14ac:dyDescent="0.3">
      <c r="A238" s="57" t="s">
        <v>1264</v>
      </c>
      <c r="B238" s="57" t="s">
        <v>495</v>
      </c>
      <c r="C238" s="57" t="s">
        <v>813</v>
      </c>
      <c r="D238" t="s">
        <v>814</v>
      </c>
      <c r="E238" s="94">
        <v>42370</v>
      </c>
      <c r="F238" s="94">
        <v>43831</v>
      </c>
      <c r="G238" s="58">
        <v>50</v>
      </c>
    </row>
    <row r="239" spans="1:7" ht="14.4" x14ac:dyDescent="0.3">
      <c r="A239" s="57" t="s">
        <v>1265</v>
      </c>
      <c r="B239" s="57" t="s">
        <v>459</v>
      </c>
      <c r="C239" s="57" t="s">
        <v>616</v>
      </c>
      <c r="D239" t="s">
        <v>163</v>
      </c>
      <c r="E239" s="94">
        <v>42460</v>
      </c>
      <c r="F239" s="94">
        <v>43190</v>
      </c>
      <c r="G239" s="58">
        <v>40</v>
      </c>
    </row>
    <row r="240" spans="1:7" ht="14.4" x14ac:dyDescent="0.3">
      <c r="A240" s="57" t="s">
        <v>1266</v>
      </c>
      <c r="B240" s="57" t="s">
        <v>454</v>
      </c>
      <c r="C240" s="57" t="s">
        <v>628</v>
      </c>
      <c r="D240" t="s">
        <v>473</v>
      </c>
      <c r="E240" s="94">
        <v>42490</v>
      </c>
      <c r="F240" s="94">
        <v>43220</v>
      </c>
      <c r="G240" s="58">
        <v>120</v>
      </c>
    </row>
    <row r="241" spans="1:7" ht="14.4" x14ac:dyDescent="0.3">
      <c r="A241" s="57" t="s">
        <v>1267</v>
      </c>
      <c r="B241" s="57" t="s">
        <v>468</v>
      </c>
      <c r="C241" s="57" t="s">
        <v>629</v>
      </c>
      <c r="D241" t="s">
        <v>170</v>
      </c>
      <c r="E241" s="94">
        <v>42490</v>
      </c>
      <c r="F241" s="94">
        <v>43220</v>
      </c>
      <c r="G241" s="58">
        <v>40</v>
      </c>
    </row>
    <row r="242" spans="1:7" ht="14.4" x14ac:dyDescent="0.3">
      <c r="A242" s="57" t="s">
        <v>1268</v>
      </c>
      <c r="B242" s="57" t="s">
        <v>415</v>
      </c>
      <c r="C242" s="57" t="s">
        <v>630</v>
      </c>
      <c r="D242" t="s">
        <v>142</v>
      </c>
      <c r="E242" s="94">
        <v>42005</v>
      </c>
      <c r="F242" s="94">
        <v>43100</v>
      </c>
      <c r="G242" s="58">
        <v>120</v>
      </c>
    </row>
    <row r="243" spans="1:7" ht="14.4" x14ac:dyDescent="0.3">
      <c r="A243" s="57" t="s">
        <v>1269</v>
      </c>
      <c r="B243" s="57" t="s">
        <v>548</v>
      </c>
      <c r="C243" s="57" t="s">
        <v>628</v>
      </c>
      <c r="D243" t="s">
        <v>473</v>
      </c>
      <c r="E243" s="94">
        <v>42551</v>
      </c>
      <c r="F243" s="94">
        <v>43281</v>
      </c>
      <c r="G243" s="58">
        <v>120</v>
      </c>
    </row>
    <row r="244" spans="1:7" ht="14.4" x14ac:dyDescent="0.3">
      <c r="A244" s="57" t="s">
        <v>1270</v>
      </c>
      <c r="B244" s="57" t="s">
        <v>422</v>
      </c>
      <c r="C244" s="57" t="s">
        <v>631</v>
      </c>
      <c r="D244" t="s">
        <v>159</v>
      </c>
      <c r="E244" s="94">
        <v>42185</v>
      </c>
      <c r="F244" s="94">
        <v>42916</v>
      </c>
      <c r="G244" s="58">
        <v>120</v>
      </c>
    </row>
    <row r="245" spans="1:7" ht="14.4" x14ac:dyDescent="0.3">
      <c r="A245" s="57" t="s">
        <v>1271</v>
      </c>
      <c r="B245" s="57" t="s">
        <v>465</v>
      </c>
      <c r="C245" s="57" t="s">
        <v>613</v>
      </c>
      <c r="D245" t="s">
        <v>185</v>
      </c>
      <c r="E245" s="94">
        <v>42674</v>
      </c>
      <c r="F245" s="94">
        <v>43404</v>
      </c>
      <c r="G245" s="58">
        <v>18</v>
      </c>
    </row>
    <row r="246" spans="1:7" ht="14.4" x14ac:dyDescent="0.3">
      <c r="A246" s="57" t="s">
        <v>1272</v>
      </c>
      <c r="B246" s="57" t="s">
        <v>457</v>
      </c>
      <c r="C246" s="57" t="s">
        <v>625</v>
      </c>
      <c r="D246" t="s">
        <v>471</v>
      </c>
      <c r="E246" s="94">
        <v>43039</v>
      </c>
      <c r="F246" s="94">
        <v>43769</v>
      </c>
      <c r="G246" s="58">
        <v>144</v>
      </c>
    </row>
    <row r="247" spans="1:7" ht="14.4" x14ac:dyDescent="0.3">
      <c r="A247" s="57" t="s">
        <v>1273</v>
      </c>
      <c r="B247" s="57" t="s">
        <v>423</v>
      </c>
      <c r="C247" s="57" t="s">
        <v>631</v>
      </c>
      <c r="D247" t="s">
        <v>159</v>
      </c>
      <c r="E247" s="94">
        <v>42338</v>
      </c>
      <c r="F247" s="94">
        <v>43069</v>
      </c>
      <c r="G247" s="58">
        <v>120</v>
      </c>
    </row>
    <row r="248" spans="1:7" ht="14.4" x14ac:dyDescent="0.3">
      <c r="A248" s="57" t="s">
        <v>1274</v>
      </c>
      <c r="B248" s="57" t="s">
        <v>416</v>
      </c>
      <c r="C248" s="57" t="s">
        <v>630</v>
      </c>
      <c r="D248" t="s">
        <v>142</v>
      </c>
      <c r="E248" s="94">
        <v>42338</v>
      </c>
      <c r="F248" s="94">
        <v>43069</v>
      </c>
      <c r="G248" s="58">
        <v>120</v>
      </c>
    </row>
    <row r="249" spans="1:7" ht="14.4" x14ac:dyDescent="0.3">
      <c r="A249" s="57" t="s">
        <v>1275</v>
      </c>
      <c r="B249" s="57" t="s">
        <v>417</v>
      </c>
      <c r="C249" s="57" t="s">
        <v>630</v>
      </c>
      <c r="D249" t="s">
        <v>142</v>
      </c>
      <c r="E249" s="94">
        <v>42338</v>
      </c>
      <c r="F249" s="94">
        <v>43069</v>
      </c>
      <c r="G249" s="58">
        <v>120</v>
      </c>
    </row>
    <row r="250" spans="1:7" ht="14.4" x14ac:dyDescent="0.3">
      <c r="A250" s="57" t="s">
        <v>1276</v>
      </c>
      <c r="B250" s="57" t="s">
        <v>432</v>
      </c>
      <c r="C250" s="57" t="s">
        <v>615</v>
      </c>
      <c r="D250" t="s">
        <v>146</v>
      </c>
      <c r="E250" s="94">
        <v>42338</v>
      </c>
      <c r="F250" s="94">
        <v>43069</v>
      </c>
      <c r="G250" s="62">
        <v>12</v>
      </c>
    </row>
    <row r="251" spans="1:7" ht="14.4" x14ac:dyDescent="0.3">
      <c r="A251" s="57" t="s">
        <v>1277</v>
      </c>
      <c r="B251" s="57" t="s">
        <v>433</v>
      </c>
      <c r="C251" s="57" t="s">
        <v>615</v>
      </c>
      <c r="D251" t="s">
        <v>146</v>
      </c>
      <c r="E251" s="94">
        <v>42338</v>
      </c>
      <c r="F251" s="94">
        <v>43069</v>
      </c>
      <c r="G251" s="62">
        <v>12</v>
      </c>
    </row>
    <row r="252" spans="1:7" ht="14.4" x14ac:dyDescent="0.3">
      <c r="A252" s="57" t="s">
        <v>1278</v>
      </c>
      <c r="B252" s="57" t="s">
        <v>434</v>
      </c>
      <c r="C252" s="57" t="s">
        <v>615</v>
      </c>
      <c r="D252" t="s">
        <v>146</v>
      </c>
      <c r="E252" s="94">
        <v>42338</v>
      </c>
      <c r="F252" s="94">
        <v>43069</v>
      </c>
      <c r="G252" s="62">
        <v>12</v>
      </c>
    </row>
    <row r="253" spans="1:7" ht="14.4" x14ac:dyDescent="0.3">
      <c r="A253" s="57" t="s">
        <v>1279</v>
      </c>
      <c r="B253" s="57" t="s">
        <v>435</v>
      </c>
      <c r="C253" s="57" t="s">
        <v>615</v>
      </c>
      <c r="D253" t="s">
        <v>146</v>
      </c>
      <c r="E253" s="94">
        <v>42338</v>
      </c>
      <c r="F253" s="94">
        <v>43069</v>
      </c>
      <c r="G253" s="62">
        <v>12</v>
      </c>
    </row>
    <row r="254" spans="1:7" ht="14.4" x14ac:dyDescent="0.3">
      <c r="A254" s="57" t="s">
        <v>1280</v>
      </c>
      <c r="B254" s="57" t="s">
        <v>418</v>
      </c>
      <c r="C254" s="57" t="s">
        <v>630</v>
      </c>
      <c r="D254" t="s">
        <v>142</v>
      </c>
      <c r="E254" s="94">
        <v>42338</v>
      </c>
      <c r="F254" s="94">
        <v>43069</v>
      </c>
      <c r="G254" s="58">
        <v>120</v>
      </c>
    </row>
    <row r="255" spans="1:7" ht="14.4" x14ac:dyDescent="0.3">
      <c r="A255" s="57" t="s">
        <v>1281</v>
      </c>
      <c r="B255" s="57" t="s">
        <v>419</v>
      </c>
      <c r="C255" s="57" t="s">
        <v>630</v>
      </c>
      <c r="D255" t="s">
        <v>142</v>
      </c>
      <c r="E255" s="94">
        <v>42338</v>
      </c>
      <c r="F255" s="94">
        <v>43069</v>
      </c>
      <c r="G255" s="58">
        <v>120</v>
      </c>
    </row>
    <row r="256" spans="1:7" ht="14.4" x14ac:dyDescent="0.3">
      <c r="A256" s="57" t="s">
        <v>1282</v>
      </c>
      <c r="B256" s="57" t="s">
        <v>436</v>
      </c>
      <c r="C256" s="57" t="s">
        <v>615</v>
      </c>
      <c r="D256" t="s">
        <v>146</v>
      </c>
      <c r="E256" s="94">
        <v>42338</v>
      </c>
      <c r="F256" s="94">
        <v>43069</v>
      </c>
      <c r="G256" s="62">
        <v>12</v>
      </c>
    </row>
    <row r="257" spans="1:7" ht="14.4" x14ac:dyDescent="0.3">
      <c r="A257" s="57" t="s">
        <v>1283</v>
      </c>
      <c r="B257" s="57" t="s">
        <v>437</v>
      </c>
      <c r="C257" s="57" t="s">
        <v>615</v>
      </c>
      <c r="D257" t="s">
        <v>146</v>
      </c>
      <c r="E257" s="94">
        <v>42338</v>
      </c>
      <c r="F257" s="94">
        <v>43069</v>
      </c>
      <c r="G257" s="62">
        <v>12</v>
      </c>
    </row>
    <row r="258" spans="1:7" ht="14.4" x14ac:dyDescent="0.3">
      <c r="A258" s="57" t="s">
        <v>1284</v>
      </c>
      <c r="B258" s="57" t="s">
        <v>438</v>
      </c>
      <c r="C258" s="57" t="s">
        <v>615</v>
      </c>
      <c r="D258" t="s">
        <v>146</v>
      </c>
      <c r="E258" s="94">
        <v>42338</v>
      </c>
      <c r="F258" s="94">
        <v>43069</v>
      </c>
      <c r="G258" s="62">
        <v>12</v>
      </c>
    </row>
    <row r="259" spans="1:7" ht="14.4" x14ac:dyDescent="0.3">
      <c r="A259" s="57" t="s">
        <v>1285</v>
      </c>
      <c r="B259" s="57" t="s">
        <v>442</v>
      </c>
      <c r="C259" s="57" t="s">
        <v>632</v>
      </c>
      <c r="D259" t="s">
        <v>474</v>
      </c>
      <c r="E259" s="94">
        <v>42460</v>
      </c>
      <c r="F259" s="94">
        <v>43190</v>
      </c>
      <c r="G259" s="58">
        <v>50</v>
      </c>
    </row>
    <row r="260" spans="1:7" ht="14.4" x14ac:dyDescent="0.3">
      <c r="A260" s="57" t="s">
        <v>1286</v>
      </c>
      <c r="B260" s="57" t="s">
        <v>1029</v>
      </c>
      <c r="C260" s="57" t="s">
        <v>825</v>
      </c>
      <c r="D260" t="s">
        <v>826</v>
      </c>
      <c r="E260" s="94">
        <v>42370</v>
      </c>
      <c r="F260" s="94">
        <v>43831</v>
      </c>
      <c r="G260" s="58">
        <v>50</v>
      </c>
    </row>
    <row r="261" spans="1:7" ht="14.4" x14ac:dyDescent="0.3">
      <c r="A261" s="57" t="s">
        <v>1287</v>
      </c>
      <c r="B261" s="57" t="s">
        <v>491</v>
      </c>
      <c r="C261" s="57" t="s">
        <v>823</v>
      </c>
      <c r="D261" t="s">
        <v>824</v>
      </c>
      <c r="E261" s="94">
        <v>42736</v>
      </c>
      <c r="F261" s="94">
        <v>43831</v>
      </c>
      <c r="G261" s="58">
        <v>50</v>
      </c>
    </row>
    <row r="262" spans="1:7" ht="14.4" x14ac:dyDescent="0.3">
      <c r="A262" s="57" t="s">
        <v>1288</v>
      </c>
      <c r="B262" s="57" t="s">
        <v>1030</v>
      </c>
      <c r="C262" s="57" t="s">
        <v>825</v>
      </c>
      <c r="D262" t="s">
        <v>826</v>
      </c>
      <c r="E262" s="94">
        <v>42736</v>
      </c>
      <c r="F262" s="94">
        <v>44044</v>
      </c>
      <c r="G262" s="58">
        <v>50</v>
      </c>
    </row>
    <row r="263" spans="1:7" ht="14.4" x14ac:dyDescent="0.3">
      <c r="A263" s="57" t="s">
        <v>1289</v>
      </c>
      <c r="B263" s="57" t="s">
        <v>492</v>
      </c>
      <c r="C263" s="57" t="s">
        <v>823</v>
      </c>
      <c r="D263" t="s">
        <v>824</v>
      </c>
      <c r="E263" s="94">
        <v>42736</v>
      </c>
      <c r="F263" s="94">
        <v>44013</v>
      </c>
      <c r="G263" s="58">
        <v>50</v>
      </c>
    </row>
    <row r="264" spans="1:7" ht="14.4" x14ac:dyDescent="0.3">
      <c r="A264" s="57" t="s">
        <v>1290</v>
      </c>
      <c r="B264" s="57" t="s">
        <v>1031</v>
      </c>
      <c r="C264" s="57" t="s">
        <v>817</v>
      </c>
      <c r="D264" t="s">
        <v>818</v>
      </c>
      <c r="E264" s="94">
        <v>42370</v>
      </c>
      <c r="F264" s="94">
        <v>44197</v>
      </c>
      <c r="G264" s="58">
        <v>50</v>
      </c>
    </row>
    <row r="265" spans="1:7" ht="14.4" x14ac:dyDescent="0.3">
      <c r="A265" s="57" t="s">
        <v>1291</v>
      </c>
      <c r="B265" s="57" t="s">
        <v>1032</v>
      </c>
      <c r="C265" s="57" t="s">
        <v>809</v>
      </c>
      <c r="D265" t="s">
        <v>810</v>
      </c>
      <c r="E265" s="94">
        <v>42370</v>
      </c>
      <c r="F265" s="94">
        <v>43831</v>
      </c>
      <c r="G265" s="58">
        <v>78</v>
      </c>
    </row>
    <row r="266" spans="1:7" ht="14.4" x14ac:dyDescent="0.3">
      <c r="A266" s="57" t="s">
        <v>1292</v>
      </c>
      <c r="B266" s="57" t="s">
        <v>1033</v>
      </c>
      <c r="C266" s="57" t="s">
        <v>815</v>
      </c>
      <c r="D266" t="s">
        <v>816</v>
      </c>
      <c r="E266" s="94">
        <v>42370</v>
      </c>
      <c r="F266" s="94">
        <v>43831</v>
      </c>
      <c r="G266" s="58">
        <v>78</v>
      </c>
    </row>
    <row r="267" spans="1:7" ht="14.4" x14ac:dyDescent="0.3">
      <c r="A267" s="57" t="s">
        <v>1293</v>
      </c>
      <c r="B267" s="57" t="s">
        <v>494</v>
      </c>
      <c r="C267" s="57" t="s">
        <v>785</v>
      </c>
      <c r="D267" t="s">
        <v>786</v>
      </c>
      <c r="E267" s="94">
        <v>42370</v>
      </c>
      <c r="F267" s="94">
        <v>44562</v>
      </c>
      <c r="G267" s="58">
        <v>12</v>
      </c>
    </row>
    <row r="268" spans="1:7" ht="14.4" x14ac:dyDescent="0.3">
      <c r="A268" s="57" t="s">
        <v>1294</v>
      </c>
      <c r="B268" s="57" t="s">
        <v>173</v>
      </c>
      <c r="C268" s="57" t="s">
        <v>633</v>
      </c>
      <c r="D268" t="s">
        <v>172</v>
      </c>
      <c r="E268" s="94">
        <v>42401</v>
      </c>
      <c r="F268" s="94">
        <v>43497</v>
      </c>
      <c r="G268" s="58">
        <v>144</v>
      </c>
    </row>
    <row r="269" spans="1:7" ht="14.4" x14ac:dyDescent="0.3">
      <c r="A269" s="57" t="s">
        <v>1295</v>
      </c>
      <c r="B269" s="57" t="s">
        <v>466</v>
      </c>
      <c r="C269" s="57" t="s">
        <v>615</v>
      </c>
      <c r="D269" t="s">
        <v>146</v>
      </c>
      <c r="E269" s="94">
        <v>42459</v>
      </c>
      <c r="F269" s="94">
        <v>43189</v>
      </c>
      <c r="G269" s="62">
        <v>12</v>
      </c>
    </row>
    <row r="270" spans="1:7" ht="14.4" x14ac:dyDescent="0.3">
      <c r="A270" s="57" t="s">
        <v>1296</v>
      </c>
      <c r="B270" s="57" t="s">
        <v>439</v>
      </c>
      <c r="C270" s="57" t="s">
        <v>615</v>
      </c>
      <c r="D270" t="s">
        <v>146</v>
      </c>
      <c r="E270" s="94">
        <v>42459</v>
      </c>
      <c r="F270" s="94">
        <v>43189</v>
      </c>
      <c r="G270" s="62">
        <v>12</v>
      </c>
    </row>
    <row r="271" spans="1:7" ht="14.4" x14ac:dyDescent="0.3">
      <c r="A271" s="57" t="s">
        <v>1297</v>
      </c>
      <c r="B271" s="57" t="s">
        <v>406</v>
      </c>
      <c r="C271" s="57" t="s">
        <v>619</v>
      </c>
      <c r="D271" t="s">
        <v>151</v>
      </c>
      <c r="E271" s="94">
        <v>42459</v>
      </c>
      <c r="F271" s="94">
        <v>43554</v>
      </c>
      <c r="G271" s="58">
        <v>40</v>
      </c>
    </row>
    <row r="272" spans="1:7" ht="14.4" x14ac:dyDescent="0.3">
      <c r="A272" s="57" t="s">
        <v>1298</v>
      </c>
      <c r="B272" s="57" t="s">
        <v>467</v>
      </c>
      <c r="C272" s="57" t="s">
        <v>615</v>
      </c>
      <c r="D272" t="s">
        <v>146</v>
      </c>
      <c r="E272" s="94">
        <v>42459</v>
      </c>
      <c r="F272" s="94">
        <v>43189</v>
      </c>
      <c r="G272" s="62">
        <v>12</v>
      </c>
    </row>
    <row r="273" spans="1:7" ht="14.4" x14ac:dyDescent="0.3">
      <c r="A273" s="57" t="s">
        <v>1299</v>
      </c>
      <c r="B273" s="57" t="s">
        <v>440</v>
      </c>
      <c r="C273" s="57" t="s">
        <v>615</v>
      </c>
      <c r="D273" t="s">
        <v>146</v>
      </c>
      <c r="E273" s="94">
        <v>42459</v>
      </c>
      <c r="F273" s="94">
        <v>43189</v>
      </c>
      <c r="G273" s="62">
        <v>12</v>
      </c>
    </row>
    <row r="274" spans="1:7" ht="14.4" x14ac:dyDescent="0.3">
      <c r="A274" s="57" t="s">
        <v>1300</v>
      </c>
      <c r="B274" s="57" t="s">
        <v>441</v>
      </c>
      <c r="C274" s="57" t="s">
        <v>615</v>
      </c>
      <c r="D274" t="s">
        <v>146</v>
      </c>
      <c r="E274" s="94">
        <v>42459</v>
      </c>
      <c r="F274" s="94">
        <v>43189</v>
      </c>
      <c r="G274" s="62">
        <v>12</v>
      </c>
    </row>
    <row r="275" spans="1:7" ht="14.4" x14ac:dyDescent="0.3">
      <c r="A275" s="57" t="s">
        <v>1301</v>
      </c>
      <c r="B275" s="57" t="s">
        <v>399</v>
      </c>
      <c r="C275" s="57" t="s">
        <v>618</v>
      </c>
      <c r="D275" t="s">
        <v>161</v>
      </c>
      <c r="E275" s="94">
        <v>42459</v>
      </c>
      <c r="F275" s="94">
        <v>43554</v>
      </c>
      <c r="G275" s="58">
        <v>84</v>
      </c>
    </row>
    <row r="276" spans="1:7" ht="14.4" x14ac:dyDescent="0.3">
      <c r="A276" s="57" t="s">
        <v>1302</v>
      </c>
      <c r="B276" s="57" t="s">
        <v>460</v>
      </c>
      <c r="C276" s="57" t="s">
        <v>616</v>
      </c>
      <c r="D276" t="s">
        <v>163</v>
      </c>
      <c r="E276" s="94">
        <v>42551</v>
      </c>
      <c r="F276" s="94">
        <v>43554</v>
      </c>
      <c r="G276" s="58">
        <v>40</v>
      </c>
    </row>
    <row r="277" spans="1:7" ht="14.4" x14ac:dyDescent="0.3">
      <c r="A277" s="57" t="s">
        <v>1303</v>
      </c>
      <c r="B277" s="57" t="s">
        <v>451</v>
      </c>
      <c r="C277" s="57" t="s">
        <v>627</v>
      </c>
      <c r="D277" t="s">
        <v>153</v>
      </c>
      <c r="E277" s="94">
        <v>42490</v>
      </c>
      <c r="F277" s="94">
        <v>43585</v>
      </c>
      <c r="G277" s="58">
        <v>120</v>
      </c>
    </row>
    <row r="278" spans="1:7" ht="14.4" x14ac:dyDescent="0.3">
      <c r="A278" s="57" t="s">
        <v>1304</v>
      </c>
      <c r="B278" s="57" t="s">
        <v>424</v>
      </c>
      <c r="C278" s="57" t="s">
        <v>631</v>
      </c>
      <c r="D278" t="s">
        <v>159</v>
      </c>
      <c r="E278" s="94">
        <v>42490</v>
      </c>
      <c r="F278" s="94">
        <v>43220</v>
      </c>
      <c r="G278" s="58">
        <v>120</v>
      </c>
    </row>
    <row r="279" spans="1:7" ht="14.4" x14ac:dyDescent="0.3">
      <c r="A279" s="57" t="s">
        <v>1305</v>
      </c>
      <c r="B279" s="57" t="s">
        <v>463</v>
      </c>
      <c r="C279" s="57" t="s">
        <v>631</v>
      </c>
      <c r="D279" t="s">
        <v>159</v>
      </c>
      <c r="E279" s="94">
        <v>42490</v>
      </c>
      <c r="F279" s="94">
        <v>43220</v>
      </c>
      <c r="G279" s="58">
        <v>120</v>
      </c>
    </row>
    <row r="280" spans="1:7" ht="14.4" x14ac:dyDescent="0.3">
      <c r="A280" s="57" t="s">
        <v>1306</v>
      </c>
      <c r="B280" s="57" t="s">
        <v>427</v>
      </c>
      <c r="C280" s="57" t="s">
        <v>624</v>
      </c>
      <c r="D280" t="s">
        <v>204</v>
      </c>
      <c r="E280" s="94">
        <v>42491</v>
      </c>
      <c r="F280" s="94">
        <v>43586</v>
      </c>
      <c r="G280" s="58">
        <v>42</v>
      </c>
    </row>
    <row r="281" spans="1:7" ht="14.4" x14ac:dyDescent="0.3">
      <c r="A281" s="57" t="s">
        <v>1307</v>
      </c>
      <c r="B281" s="57" t="s">
        <v>464</v>
      </c>
      <c r="C281" s="57" t="s">
        <v>631</v>
      </c>
      <c r="D281" t="s">
        <v>159</v>
      </c>
      <c r="E281" s="94">
        <v>42520</v>
      </c>
      <c r="F281" s="94">
        <v>43250</v>
      </c>
      <c r="G281" s="58">
        <v>120</v>
      </c>
    </row>
    <row r="282" spans="1:7" ht="14.4" x14ac:dyDescent="0.3">
      <c r="A282" s="57" t="s">
        <v>1308</v>
      </c>
      <c r="B282" s="57" t="s">
        <v>420</v>
      </c>
      <c r="C282" s="57" t="s">
        <v>630</v>
      </c>
      <c r="D282" t="s">
        <v>142</v>
      </c>
      <c r="E282" s="94">
        <v>42520</v>
      </c>
      <c r="F282" s="94">
        <v>43250</v>
      </c>
      <c r="G282" s="58">
        <v>120</v>
      </c>
    </row>
    <row r="283" spans="1:7" ht="14.4" x14ac:dyDescent="0.3">
      <c r="A283" s="57" t="s">
        <v>1309</v>
      </c>
      <c r="B283" s="57" t="s">
        <v>462</v>
      </c>
      <c r="C283" s="57" t="s">
        <v>630</v>
      </c>
      <c r="D283" t="s">
        <v>142</v>
      </c>
      <c r="E283" s="94">
        <v>42428</v>
      </c>
      <c r="F283" s="94">
        <v>43250</v>
      </c>
      <c r="G283" s="58">
        <v>120</v>
      </c>
    </row>
    <row r="284" spans="1:7" ht="14.4" x14ac:dyDescent="0.3">
      <c r="A284" s="57" t="s">
        <v>1310</v>
      </c>
      <c r="B284" s="57" t="s">
        <v>546</v>
      </c>
      <c r="C284" s="57" t="s">
        <v>630</v>
      </c>
      <c r="D284" t="s">
        <v>142</v>
      </c>
      <c r="E284" s="94">
        <v>42428</v>
      </c>
      <c r="F284" s="94">
        <v>43250</v>
      </c>
      <c r="G284" s="58">
        <v>120</v>
      </c>
    </row>
    <row r="285" spans="1:7" ht="14.4" x14ac:dyDescent="0.3">
      <c r="A285" s="57" t="s">
        <v>1311</v>
      </c>
      <c r="B285" s="57" t="s">
        <v>430</v>
      </c>
      <c r="C285" s="57" t="s">
        <v>613</v>
      </c>
      <c r="D285" t="s">
        <v>185</v>
      </c>
      <c r="E285" s="94">
        <v>42673</v>
      </c>
      <c r="F285" s="94">
        <v>43768</v>
      </c>
      <c r="G285" s="58">
        <v>18</v>
      </c>
    </row>
    <row r="286" spans="1:7" ht="14.4" x14ac:dyDescent="0.3">
      <c r="A286" s="57" t="s">
        <v>1312</v>
      </c>
      <c r="B286" s="57" t="s">
        <v>421</v>
      </c>
      <c r="C286" s="57" t="s">
        <v>630</v>
      </c>
      <c r="D286" t="s">
        <v>142</v>
      </c>
      <c r="E286" s="94">
        <v>42704</v>
      </c>
      <c r="F286" s="94">
        <v>43434</v>
      </c>
      <c r="G286" s="58">
        <v>120</v>
      </c>
    </row>
    <row r="287" spans="1:7" ht="14.4" x14ac:dyDescent="0.3">
      <c r="A287" s="57" t="s">
        <v>1313</v>
      </c>
      <c r="B287" s="57" t="s">
        <v>158</v>
      </c>
      <c r="C287" s="57" t="s">
        <v>634</v>
      </c>
      <c r="D287" t="s">
        <v>157</v>
      </c>
      <c r="E287" s="94">
        <v>42794</v>
      </c>
      <c r="F287" s="94">
        <v>43889</v>
      </c>
      <c r="G287" s="58">
        <v>22</v>
      </c>
    </row>
    <row r="288" spans="1:7" ht="14.4" x14ac:dyDescent="0.3">
      <c r="A288" s="57" t="s">
        <v>1314</v>
      </c>
      <c r="B288" s="57" t="s">
        <v>376</v>
      </c>
      <c r="C288" s="57" t="s">
        <v>629</v>
      </c>
      <c r="D288" t="s">
        <v>170</v>
      </c>
      <c r="E288" s="94">
        <v>42794</v>
      </c>
      <c r="F288" s="94">
        <v>43889</v>
      </c>
      <c r="G288" s="58">
        <v>40</v>
      </c>
    </row>
    <row r="289" spans="1:7" ht="14.4" x14ac:dyDescent="0.3">
      <c r="A289" s="57" t="s">
        <v>1315</v>
      </c>
      <c r="B289" s="57" t="s">
        <v>156</v>
      </c>
      <c r="C289" s="57" t="s">
        <v>617</v>
      </c>
      <c r="D289" t="s">
        <v>155</v>
      </c>
      <c r="E289" s="94">
        <v>42824</v>
      </c>
      <c r="F289" s="94">
        <v>43920</v>
      </c>
      <c r="G289" s="58">
        <v>48</v>
      </c>
    </row>
    <row r="290" spans="1:7" ht="14.4" x14ac:dyDescent="0.3">
      <c r="A290" s="57" t="s">
        <v>1316</v>
      </c>
      <c r="B290" s="57" t="s">
        <v>154</v>
      </c>
      <c r="C290" s="57" t="s">
        <v>627</v>
      </c>
      <c r="D290" t="s">
        <v>153</v>
      </c>
      <c r="E290" s="94">
        <v>42824</v>
      </c>
      <c r="F290" s="94">
        <v>43910</v>
      </c>
      <c r="G290" s="58">
        <v>120</v>
      </c>
    </row>
    <row r="291" spans="1:7" ht="14.4" x14ac:dyDescent="0.3">
      <c r="A291" s="57" t="s">
        <v>1317</v>
      </c>
      <c r="B291" s="57" t="s">
        <v>164</v>
      </c>
      <c r="C291" s="57" t="s">
        <v>616</v>
      </c>
      <c r="D291" t="s">
        <v>163</v>
      </c>
      <c r="E291" s="94">
        <v>42855</v>
      </c>
      <c r="F291" s="94">
        <v>43951</v>
      </c>
      <c r="G291" s="58">
        <v>40</v>
      </c>
    </row>
    <row r="292" spans="1:7" ht="14.4" x14ac:dyDescent="0.3">
      <c r="A292" s="57" t="s">
        <v>1318</v>
      </c>
      <c r="B292" s="57" t="s">
        <v>150</v>
      </c>
      <c r="C292" s="57" t="s">
        <v>614</v>
      </c>
      <c r="D292" t="s">
        <v>149</v>
      </c>
      <c r="E292" s="94">
        <v>42855</v>
      </c>
      <c r="F292" s="94">
        <v>43951</v>
      </c>
      <c r="G292" s="58">
        <v>40</v>
      </c>
    </row>
    <row r="293" spans="1:7" ht="14.4" x14ac:dyDescent="0.3">
      <c r="A293" s="57" t="s">
        <v>1319</v>
      </c>
      <c r="B293" s="57" t="s">
        <v>184</v>
      </c>
      <c r="C293" s="57" t="s">
        <v>620</v>
      </c>
      <c r="D293" t="s">
        <v>165</v>
      </c>
      <c r="E293" s="94">
        <v>42946</v>
      </c>
      <c r="F293" s="94">
        <v>44042</v>
      </c>
      <c r="G293" s="58">
        <v>48</v>
      </c>
    </row>
    <row r="294" spans="1:7" ht="14.4" x14ac:dyDescent="0.3">
      <c r="A294" s="57" t="s">
        <v>1320</v>
      </c>
      <c r="B294" s="57" t="s">
        <v>238</v>
      </c>
      <c r="C294" s="57" t="s">
        <v>615</v>
      </c>
      <c r="D294" t="s">
        <v>549</v>
      </c>
      <c r="E294" s="94">
        <v>42977</v>
      </c>
      <c r="F294" s="94">
        <v>43707</v>
      </c>
      <c r="G294" s="62">
        <v>12</v>
      </c>
    </row>
    <row r="295" spans="1:7" ht="14.4" x14ac:dyDescent="0.3">
      <c r="A295" s="57" t="s">
        <v>1321</v>
      </c>
      <c r="B295" s="57" t="s">
        <v>400</v>
      </c>
      <c r="C295" s="57" t="s">
        <v>615</v>
      </c>
      <c r="D295" t="s">
        <v>146</v>
      </c>
      <c r="E295" s="94">
        <v>42977</v>
      </c>
      <c r="F295" s="94">
        <v>43707</v>
      </c>
      <c r="G295" s="62">
        <v>12</v>
      </c>
    </row>
    <row r="296" spans="1:7" ht="14.4" x14ac:dyDescent="0.3">
      <c r="A296" s="57" t="s">
        <v>1322</v>
      </c>
      <c r="B296" s="57" t="s">
        <v>401</v>
      </c>
      <c r="C296" s="57" t="s">
        <v>615</v>
      </c>
      <c r="D296" t="s">
        <v>146</v>
      </c>
      <c r="E296" s="94">
        <v>42977</v>
      </c>
      <c r="F296" s="94">
        <v>43707</v>
      </c>
      <c r="G296" s="62">
        <v>12</v>
      </c>
    </row>
    <row r="297" spans="1:7" ht="14.4" x14ac:dyDescent="0.3">
      <c r="A297" s="57" t="s">
        <v>1323</v>
      </c>
      <c r="B297" s="57" t="s">
        <v>402</v>
      </c>
      <c r="C297" s="57" t="s">
        <v>615</v>
      </c>
      <c r="D297" t="s">
        <v>146</v>
      </c>
      <c r="E297" s="94">
        <v>42977</v>
      </c>
      <c r="F297" s="94">
        <v>43707</v>
      </c>
      <c r="G297" s="62">
        <v>12</v>
      </c>
    </row>
    <row r="298" spans="1:7" ht="14.4" x14ac:dyDescent="0.3">
      <c r="A298" s="57" t="s">
        <v>1324</v>
      </c>
      <c r="B298" s="57" t="s">
        <v>403</v>
      </c>
      <c r="C298" s="57" t="s">
        <v>615</v>
      </c>
      <c r="D298" t="s">
        <v>146</v>
      </c>
      <c r="E298" s="94">
        <v>42977</v>
      </c>
      <c r="F298" s="94">
        <v>43707</v>
      </c>
      <c r="G298" s="62">
        <v>12</v>
      </c>
    </row>
    <row r="299" spans="1:7" ht="14.4" x14ac:dyDescent="0.3">
      <c r="A299" s="57" t="s">
        <v>1325</v>
      </c>
      <c r="B299" s="57" t="s">
        <v>404</v>
      </c>
      <c r="C299" s="57" t="s">
        <v>615</v>
      </c>
      <c r="D299" t="s">
        <v>146</v>
      </c>
      <c r="E299" s="94">
        <v>42977</v>
      </c>
      <c r="F299" s="94">
        <v>43707</v>
      </c>
      <c r="G299" s="62">
        <v>12</v>
      </c>
    </row>
    <row r="300" spans="1:7" ht="14.4" x14ac:dyDescent="0.3">
      <c r="A300" s="57" t="s">
        <v>1326</v>
      </c>
      <c r="B300" s="57" t="s">
        <v>355</v>
      </c>
      <c r="C300" s="57" t="s">
        <v>617</v>
      </c>
      <c r="D300" t="s">
        <v>155</v>
      </c>
      <c r="E300" s="94">
        <v>42977</v>
      </c>
      <c r="F300" s="94">
        <v>44073</v>
      </c>
      <c r="G300" s="58">
        <v>48</v>
      </c>
    </row>
    <row r="301" spans="1:7" ht="14.4" x14ac:dyDescent="0.3">
      <c r="A301" s="57" t="s">
        <v>1327</v>
      </c>
      <c r="B301" s="57" t="s">
        <v>224</v>
      </c>
      <c r="C301" s="57" t="s">
        <v>619</v>
      </c>
      <c r="D301" t="s">
        <v>151</v>
      </c>
      <c r="E301" s="94">
        <v>43008</v>
      </c>
      <c r="F301" s="94">
        <v>43738</v>
      </c>
      <c r="G301" s="58">
        <v>40</v>
      </c>
    </row>
    <row r="302" spans="1:7" ht="14.4" x14ac:dyDescent="0.3">
      <c r="A302" s="57" t="s">
        <v>1328</v>
      </c>
      <c r="B302" s="57" t="s">
        <v>189</v>
      </c>
      <c r="C302" s="57" t="s">
        <v>613</v>
      </c>
      <c r="D302" t="s">
        <v>185</v>
      </c>
      <c r="E302" s="94">
        <v>43008</v>
      </c>
      <c r="F302" s="94">
        <v>44104</v>
      </c>
      <c r="G302" s="58">
        <v>18</v>
      </c>
    </row>
    <row r="303" spans="1:7" ht="14.4" x14ac:dyDescent="0.3">
      <c r="A303" s="57" t="s">
        <v>1329</v>
      </c>
      <c r="B303" s="57" t="s">
        <v>162</v>
      </c>
      <c r="C303" s="57" t="s">
        <v>618</v>
      </c>
      <c r="D303" t="s">
        <v>161</v>
      </c>
      <c r="E303" s="94">
        <v>43008</v>
      </c>
      <c r="F303" s="94">
        <v>43738</v>
      </c>
      <c r="G303" s="58">
        <v>84</v>
      </c>
    </row>
    <row r="304" spans="1:7" ht="14.4" x14ac:dyDescent="0.3">
      <c r="A304" s="57" t="s">
        <v>1330</v>
      </c>
      <c r="B304" s="57" t="s">
        <v>183</v>
      </c>
      <c r="C304" s="57" t="s">
        <v>631</v>
      </c>
      <c r="D304" t="s">
        <v>159</v>
      </c>
      <c r="E304" s="94">
        <v>43008</v>
      </c>
      <c r="F304" s="94">
        <v>43738</v>
      </c>
      <c r="G304" s="58">
        <v>120</v>
      </c>
    </row>
    <row r="305" spans="1:7" ht="14.4" x14ac:dyDescent="0.3">
      <c r="A305" s="57" t="s">
        <v>1331</v>
      </c>
      <c r="B305" s="57" t="s">
        <v>398</v>
      </c>
      <c r="C305" s="57" t="s">
        <v>631</v>
      </c>
      <c r="D305" t="s">
        <v>159</v>
      </c>
      <c r="E305" s="94">
        <v>43008</v>
      </c>
      <c r="F305" s="94">
        <v>43738</v>
      </c>
      <c r="G305" s="58">
        <v>120</v>
      </c>
    </row>
    <row r="306" spans="1:7" ht="14.4" x14ac:dyDescent="0.3">
      <c r="A306" s="57" t="s">
        <v>1332</v>
      </c>
      <c r="B306" s="57" t="s">
        <v>143</v>
      </c>
      <c r="C306" s="57" t="s">
        <v>630</v>
      </c>
      <c r="D306" t="s">
        <v>142</v>
      </c>
      <c r="E306" s="94">
        <v>43008</v>
      </c>
      <c r="F306" s="94">
        <v>43738</v>
      </c>
      <c r="G306" s="58">
        <v>120</v>
      </c>
    </row>
    <row r="307" spans="1:7" ht="14.4" x14ac:dyDescent="0.3">
      <c r="A307" s="57" t="s">
        <v>1333</v>
      </c>
      <c r="B307" s="57" t="s">
        <v>194</v>
      </c>
      <c r="C307" s="57" t="s">
        <v>630</v>
      </c>
      <c r="D307" t="s">
        <v>142</v>
      </c>
      <c r="E307" s="94">
        <v>43008</v>
      </c>
      <c r="F307" s="94">
        <v>43738</v>
      </c>
      <c r="G307" s="58">
        <v>120</v>
      </c>
    </row>
    <row r="308" spans="1:7" ht="14.4" x14ac:dyDescent="0.3">
      <c r="A308" s="57" t="s">
        <v>1334</v>
      </c>
      <c r="B308" s="57" t="s">
        <v>397</v>
      </c>
      <c r="C308" s="57" t="s">
        <v>630</v>
      </c>
      <c r="D308" t="s">
        <v>142</v>
      </c>
      <c r="E308" s="94">
        <v>43008</v>
      </c>
      <c r="F308" s="94">
        <v>43738</v>
      </c>
      <c r="G308" s="58">
        <v>120</v>
      </c>
    </row>
    <row r="309" spans="1:7" ht="14.4" x14ac:dyDescent="0.3">
      <c r="A309" s="57" t="s">
        <v>1335</v>
      </c>
      <c r="B309" s="57" t="s">
        <v>520</v>
      </c>
      <c r="C309" s="57" t="s">
        <v>613</v>
      </c>
      <c r="D309" t="s">
        <v>185</v>
      </c>
      <c r="E309" s="94">
        <v>43008</v>
      </c>
      <c r="F309" s="94">
        <v>44104</v>
      </c>
      <c r="G309" s="58">
        <v>18</v>
      </c>
    </row>
    <row r="310" spans="1:7" ht="14.4" x14ac:dyDescent="0.3">
      <c r="A310" s="57" t="s">
        <v>1336</v>
      </c>
      <c r="B310" s="57" t="s">
        <v>407</v>
      </c>
      <c r="C310" s="57" t="s">
        <v>619</v>
      </c>
      <c r="D310" t="s">
        <v>151</v>
      </c>
      <c r="E310" s="94">
        <v>43038</v>
      </c>
      <c r="F310" s="94">
        <v>44134</v>
      </c>
      <c r="G310" s="58">
        <v>40</v>
      </c>
    </row>
    <row r="311" spans="1:7" ht="14.4" x14ac:dyDescent="0.3">
      <c r="A311" s="57" t="s">
        <v>1337</v>
      </c>
      <c r="B311" s="57" t="s">
        <v>410</v>
      </c>
      <c r="C311" s="57" t="s">
        <v>617</v>
      </c>
      <c r="D311" t="s">
        <v>155</v>
      </c>
      <c r="E311" s="94">
        <v>43038</v>
      </c>
      <c r="F311" s="94">
        <v>44134</v>
      </c>
      <c r="G311" s="58">
        <v>48</v>
      </c>
    </row>
    <row r="312" spans="1:7" ht="14.4" x14ac:dyDescent="0.3">
      <c r="A312" s="57" t="s">
        <v>1338</v>
      </c>
      <c r="B312" s="57" t="s">
        <v>326</v>
      </c>
      <c r="C312" s="57" t="s">
        <v>634</v>
      </c>
      <c r="D312" t="s">
        <v>157</v>
      </c>
      <c r="E312" s="94">
        <v>43038</v>
      </c>
      <c r="F312" s="94">
        <v>44134</v>
      </c>
      <c r="G312" s="58">
        <v>22</v>
      </c>
    </row>
    <row r="313" spans="1:7" ht="14.4" x14ac:dyDescent="0.3">
      <c r="A313" s="57" t="s">
        <v>1339</v>
      </c>
      <c r="B313" s="57" t="s">
        <v>547</v>
      </c>
      <c r="C313" s="57" t="s">
        <v>613</v>
      </c>
      <c r="D313" t="s">
        <v>185</v>
      </c>
      <c r="E313" s="94">
        <v>43038</v>
      </c>
      <c r="F313" s="94">
        <v>44134</v>
      </c>
      <c r="G313" s="58">
        <v>18</v>
      </c>
    </row>
    <row r="314" spans="1:7" ht="14.4" x14ac:dyDescent="0.3">
      <c r="A314" s="57" t="s">
        <v>1340</v>
      </c>
      <c r="B314" s="57" t="s">
        <v>371</v>
      </c>
      <c r="C314" s="57" t="s">
        <v>613</v>
      </c>
      <c r="D314" t="s">
        <v>185</v>
      </c>
      <c r="E314" s="94">
        <v>43038</v>
      </c>
      <c r="F314" s="94">
        <v>44134</v>
      </c>
      <c r="G314" s="58">
        <v>18</v>
      </c>
    </row>
    <row r="315" spans="1:7" ht="14.4" x14ac:dyDescent="0.3">
      <c r="A315" s="57" t="s">
        <v>1341</v>
      </c>
      <c r="B315" s="57" t="s">
        <v>408</v>
      </c>
      <c r="C315" s="57" t="s">
        <v>616</v>
      </c>
      <c r="D315" t="s">
        <v>163</v>
      </c>
      <c r="E315" s="94">
        <v>43069</v>
      </c>
      <c r="F315" s="94">
        <v>44165</v>
      </c>
      <c r="G315" s="58">
        <v>40</v>
      </c>
    </row>
    <row r="316" spans="1:7" ht="14.4" x14ac:dyDescent="0.3">
      <c r="A316" s="57" t="s">
        <v>1342</v>
      </c>
      <c r="B316" s="57" t="s">
        <v>409</v>
      </c>
      <c r="C316" s="57" t="s">
        <v>616</v>
      </c>
      <c r="D316" t="s">
        <v>163</v>
      </c>
      <c r="E316" s="94">
        <v>43069</v>
      </c>
      <c r="F316" s="94">
        <v>44165</v>
      </c>
      <c r="G316" s="58">
        <v>40</v>
      </c>
    </row>
    <row r="317" spans="1:7" ht="14.4" x14ac:dyDescent="0.3">
      <c r="A317" s="57" t="s">
        <v>1343</v>
      </c>
      <c r="B317" s="57" t="s">
        <v>411</v>
      </c>
      <c r="C317" s="57" t="s">
        <v>620</v>
      </c>
      <c r="D317" t="s">
        <v>165</v>
      </c>
      <c r="E317" s="94">
        <v>43069</v>
      </c>
      <c r="F317" s="94">
        <v>44165</v>
      </c>
      <c r="G317" s="58">
        <v>48</v>
      </c>
    </row>
    <row r="318" spans="1:7" ht="14.4" x14ac:dyDescent="0.3">
      <c r="A318" s="57" t="s">
        <v>1344</v>
      </c>
      <c r="B318" s="57" t="s">
        <v>412</v>
      </c>
      <c r="C318" s="57" t="s">
        <v>620</v>
      </c>
      <c r="D318" t="s">
        <v>165</v>
      </c>
      <c r="E318" s="94">
        <v>43069</v>
      </c>
      <c r="F318" s="94">
        <v>44165</v>
      </c>
      <c r="G318" s="58">
        <v>48</v>
      </c>
    </row>
    <row r="319" spans="1:7" ht="14.4" x14ac:dyDescent="0.3">
      <c r="A319" s="61" t="s">
        <v>1393</v>
      </c>
      <c r="B319" s="61" t="s">
        <v>1391</v>
      </c>
      <c r="C319" s="57" t="s">
        <v>613</v>
      </c>
      <c r="D319" t="s">
        <v>185</v>
      </c>
      <c r="E319" s="94">
        <v>42765</v>
      </c>
      <c r="F319" s="94">
        <v>44226</v>
      </c>
      <c r="G319" s="58">
        <v>18</v>
      </c>
    </row>
    <row r="320" spans="1:7" ht="14.4" x14ac:dyDescent="0.3">
      <c r="A320" s="61" t="s">
        <v>1394</v>
      </c>
      <c r="B320" s="61" t="s">
        <v>1392</v>
      </c>
      <c r="C320" s="57" t="s">
        <v>613</v>
      </c>
      <c r="D320" t="s">
        <v>185</v>
      </c>
      <c r="E320" s="94">
        <v>43130</v>
      </c>
      <c r="F320" s="94">
        <v>44226</v>
      </c>
      <c r="G320" s="58">
        <v>18</v>
      </c>
    </row>
    <row r="321" spans="1:7" ht="14.4" x14ac:dyDescent="0.3">
      <c r="A321" s="57" t="s">
        <v>1345</v>
      </c>
      <c r="B321" s="57" t="s">
        <v>586</v>
      </c>
      <c r="C321" s="57" t="s">
        <v>613</v>
      </c>
      <c r="D321" t="s">
        <v>185</v>
      </c>
      <c r="E321" s="94">
        <v>43130</v>
      </c>
      <c r="F321" s="94">
        <v>44226</v>
      </c>
      <c r="G321" s="58">
        <v>18</v>
      </c>
    </row>
    <row r="322" spans="1:7" ht="14.4" x14ac:dyDescent="0.3">
      <c r="A322" s="57" t="s">
        <v>1346</v>
      </c>
      <c r="B322" s="57" t="s">
        <v>587</v>
      </c>
      <c r="C322" s="57" t="s">
        <v>613</v>
      </c>
      <c r="D322" t="s">
        <v>185</v>
      </c>
      <c r="E322" s="94">
        <v>43130</v>
      </c>
      <c r="F322" s="94">
        <v>44226</v>
      </c>
      <c r="G322" s="58">
        <v>18</v>
      </c>
    </row>
    <row r="323" spans="1:7" ht="14.4" x14ac:dyDescent="0.3">
      <c r="A323" s="57" t="s">
        <v>1347</v>
      </c>
      <c r="B323" s="57" t="s">
        <v>588</v>
      </c>
      <c r="C323" s="57" t="s">
        <v>613</v>
      </c>
      <c r="D323" t="s">
        <v>185</v>
      </c>
      <c r="E323" s="94">
        <v>42765</v>
      </c>
      <c r="F323" s="94">
        <v>44226</v>
      </c>
      <c r="G323" s="58">
        <v>18</v>
      </c>
    </row>
    <row r="324" spans="1:7" ht="14.4" x14ac:dyDescent="0.3">
      <c r="A324" s="57" t="s">
        <v>1348</v>
      </c>
      <c r="B324" s="57" t="s">
        <v>589</v>
      </c>
      <c r="C324" s="57" t="s">
        <v>613</v>
      </c>
      <c r="D324" t="s">
        <v>185</v>
      </c>
      <c r="E324" s="94">
        <v>42765</v>
      </c>
      <c r="F324" s="94">
        <v>44226</v>
      </c>
      <c r="G324" s="58">
        <v>18</v>
      </c>
    </row>
    <row r="325" spans="1:7" ht="14.4" x14ac:dyDescent="0.3">
      <c r="A325" s="57" t="s">
        <v>1349</v>
      </c>
      <c r="B325" s="57" t="s">
        <v>590</v>
      </c>
      <c r="C325" s="57" t="s">
        <v>613</v>
      </c>
      <c r="D325" t="s">
        <v>185</v>
      </c>
      <c r="E325" s="94">
        <v>43130</v>
      </c>
      <c r="F325" s="94">
        <v>44226</v>
      </c>
      <c r="G325" s="58">
        <v>18</v>
      </c>
    </row>
    <row r="326" spans="1:7" ht="14.4" x14ac:dyDescent="0.3">
      <c r="A326" s="57" t="s">
        <v>1350</v>
      </c>
      <c r="B326" s="57" t="s">
        <v>592</v>
      </c>
      <c r="C326" s="57" t="s">
        <v>615</v>
      </c>
      <c r="D326" t="s">
        <v>146</v>
      </c>
      <c r="E326" s="94">
        <v>42794</v>
      </c>
      <c r="F326" s="94">
        <v>43889</v>
      </c>
      <c r="G326" s="58">
        <v>12</v>
      </c>
    </row>
    <row r="327" spans="1:7" ht="14.4" x14ac:dyDescent="0.3">
      <c r="A327" s="57" t="s">
        <v>1351</v>
      </c>
      <c r="B327" s="57" t="s">
        <v>598</v>
      </c>
      <c r="C327" s="57" t="s">
        <v>616</v>
      </c>
      <c r="D327" t="s">
        <v>163</v>
      </c>
      <c r="E327" s="94">
        <v>43159</v>
      </c>
      <c r="F327" s="94">
        <v>44255</v>
      </c>
      <c r="G327" s="58">
        <v>40</v>
      </c>
    </row>
    <row r="328" spans="1:7" ht="14.4" x14ac:dyDescent="0.3">
      <c r="A328" s="57" t="s">
        <v>1352</v>
      </c>
      <c r="B328" s="57" t="s">
        <v>599</v>
      </c>
      <c r="C328" s="57" t="s">
        <v>616</v>
      </c>
      <c r="D328" t="s">
        <v>163</v>
      </c>
      <c r="E328" s="94">
        <v>43159</v>
      </c>
      <c r="F328" s="94">
        <v>44255</v>
      </c>
      <c r="G328" s="58">
        <v>40</v>
      </c>
    </row>
    <row r="329" spans="1:7" ht="14.4" x14ac:dyDescent="0.3">
      <c r="A329" s="57" t="s">
        <v>1353</v>
      </c>
      <c r="B329" s="57" t="s">
        <v>593</v>
      </c>
      <c r="C329" s="57" t="s">
        <v>615</v>
      </c>
      <c r="D329" t="s">
        <v>146</v>
      </c>
      <c r="E329" s="94">
        <v>42794</v>
      </c>
      <c r="F329" s="94">
        <v>43889</v>
      </c>
      <c r="G329" s="58">
        <v>12</v>
      </c>
    </row>
    <row r="330" spans="1:7" ht="14.4" x14ac:dyDescent="0.3">
      <c r="A330" s="57" t="s">
        <v>1354</v>
      </c>
      <c r="B330" s="57" t="s">
        <v>594</v>
      </c>
      <c r="C330" s="57" t="s">
        <v>615</v>
      </c>
      <c r="D330" t="s">
        <v>146</v>
      </c>
      <c r="E330" s="94">
        <v>42794</v>
      </c>
      <c r="F330" s="94">
        <v>43889</v>
      </c>
      <c r="G330" s="58">
        <v>12</v>
      </c>
    </row>
    <row r="331" spans="1:7" ht="14.4" x14ac:dyDescent="0.3">
      <c r="A331" s="57" t="s">
        <v>1355</v>
      </c>
      <c r="B331" s="57" t="s">
        <v>595</v>
      </c>
      <c r="C331" s="57" t="s">
        <v>615</v>
      </c>
      <c r="D331" t="s">
        <v>146</v>
      </c>
      <c r="E331" s="94">
        <v>42794</v>
      </c>
      <c r="F331" s="94">
        <v>43889</v>
      </c>
      <c r="G331" s="58">
        <v>12</v>
      </c>
    </row>
    <row r="332" spans="1:7" ht="14.4" x14ac:dyDescent="0.3">
      <c r="A332" s="57" t="s">
        <v>1356</v>
      </c>
      <c r="B332" s="57" t="s">
        <v>596</v>
      </c>
      <c r="C332" s="57" t="s">
        <v>615</v>
      </c>
      <c r="D332" t="s">
        <v>146</v>
      </c>
      <c r="E332" s="94">
        <v>42794</v>
      </c>
      <c r="F332" s="94">
        <v>43889</v>
      </c>
      <c r="G332" s="58">
        <v>12</v>
      </c>
    </row>
    <row r="333" spans="1:7" ht="14.4" x14ac:dyDescent="0.3">
      <c r="A333" s="57" t="s">
        <v>1357</v>
      </c>
      <c r="B333" s="57" t="s">
        <v>597</v>
      </c>
      <c r="C333" s="57" t="s">
        <v>615</v>
      </c>
      <c r="D333" t="s">
        <v>146</v>
      </c>
      <c r="E333" s="94">
        <v>42794</v>
      </c>
      <c r="F333" s="94">
        <v>43889</v>
      </c>
      <c r="G333" s="58">
        <v>12</v>
      </c>
    </row>
    <row r="334" spans="1:7" ht="14.4" x14ac:dyDescent="0.3">
      <c r="A334" s="57" t="s">
        <v>1357</v>
      </c>
      <c r="B334" s="57" t="s">
        <v>597</v>
      </c>
      <c r="C334" s="57" t="s">
        <v>615</v>
      </c>
      <c r="D334" t="s">
        <v>146</v>
      </c>
      <c r="E334" s="94">
        <v>42794</v>
      </c>
      <c r="F334" s="94">
        <v>43889</v>
      </c>
      <c r="G334" s="58">
        <v>12</v>
      </c>
    </row>
    <row r="335" spans="1:7" ht="14.4" x14ac:dyDescent="0.3">
      <c r="A335" s="57" t="s">
        <v>1358</v>
      </c>
      <c r="B335" s="57" t="s">
        <v>603</v>
      </c>
      <c r="C335" s="57" t="s">
        <v>615</v>
      </c>
      <c r="D335" t="s">
        <v>146</v>
      </c>
      <c r="E335" s="94">
        <v>42794</v>
      </c>
      <c r="F335" s="94">
        <v>43889</v>
      </c>
      <c r="G335" s="58">
        <v>12</v>
      </c>
    </row>
    <row r="336" spans="1:7" ht="14.4" x14ac:dyDescent="0.3">
      <c r="A336" s="57" t="s">
        <v>1359</v>
      </c>
      <c r="B336" s="57" t="s">
        <v>604</v>
      </c>
      <c r="C336" s="57" t="s">
        <v>615</v>
      </c>
      <c r="D336" t="s">
        <v>146</v>
      </c>
      <c r="E336" s="94">
        <v>42794</v>
      </c>
      <c r="F336" s="94">
        <v>43889</v>
      </c>
      <c r="G336" s="58">
        <v>12</v>
      </c>
    </row>
    <row r="337" spans="1:7" ht="14.4" x14ac:dyDescent="0.3">
      <c r="A337" s="57" t="s">
        <v>1360</v>
      </c>
      <c r="B337" s="57" t="s">
        <v>605</v>
      </c>
      <c r="C337" s="57" t="s">
        <v>615</v>
      </c>
      <c r="D337" t="s">
        <v>146</v>
      </c>
      <c r="E337" s="94">
        <v>42794</v>
      </c>
      <c r="F337" s="94">
        <v>43889</v>
      </c>
      <c r="G337" s="58">
        <v>12</v>
      </c>
    </row>
    <row r="338" spans="1:7" ht="14.4" x14ac:dyDescent="0.3">
      <c r="A338" s="57" t="s">
        <v>1361</v>
      </c>
      <c r="B338" s="57" t="s">
        <v>600</v>
      </c>
      <c r="C338" s="57" t="s">
        <v>617</v>
      </c>
      <c r="D338" t="s">
        <v>155</v>
      </c>
      <c r="E338" s="94">
        <v>43159</v>
      </c>
      <c r="F338" s="94">
        <v>44255</v>
      </c>
      <c r="G338" s="58">
        <v>48</v>
      </c>
    </row>
    <row r="339" spans="1:7" ht="14.4" x14ac:dyDescent="0.3">
      <c r="A339" s="57" t="s">
        <v>1362</v>
      </c>
      <c r="B339" s="57" t="s">
        <v>606</v>
      </c>
      <c r="C339" s="57" t="s">
        <v>615</v>
      </c>
      <c r="D339" t="s">
        <v>146</v>
      </c>
      <c r="E339" s="94">
        <v>42794</v>
      </c>
      <c r="F339" s="94">
        <v>43889</v>
      </c>
      <c r="G339" s="58">
        <v>12</v>
      </c>
    </row>
    <row r="340" spans="1:7" ht="14.4" x14ac:dyDescent="0.3">
      <c r="A340" s="57" t="s">
        <v>1363</v>
      </c>
      <c r="B340" s="57" t="s">
        <v>607</v>
      </c>
      <c r="C340" s="57" t="s">
        <v>615</v>
      </c>
      <c r="D340" t="s">
        <v>146</v>
      </c>
      <c r="E340" s="94">
        <v>42794</v>
      </c>
      <c r="F340" s="94">
        <v>43889</v>
      </c>
      <c r="G340" s="58">
        <v>12</v>
      </c>
    </row>
    <row r="341" spans="1:7" ht="14.4" x14ac:dyDescent="0.3">
      <c r="A341" s="57" t="s">
        <v>1364</v>
      </c>
      <c r="B341" s="57" t="s">
        <v>611</v>
      </c>
      <c r="C341" s="57" t="s">
        <v>620</v>
      </c>
      <c r="D341" t="s">
        <v>165</v>
      </c>
      <c r="E341" s="94">
        <v>43159</v>
      </c>
      <c r="F341" s="94">
        <v>44255</v>
      </c>
      <c r="G341" s="58">
        <v>48</v>
      </c>
    </row>
    <row r="342" spans="1:7" ht="14.4" x14ac:dyDescent="0.3">
      <c r="A342" s="57" t="s">
        <v>1365</v>
      </c>
      <c r="B342" s="57" t="s">
        <v>612</v>
      </c>
      <c r="C342" s="57" t="s">
        <v>620</v>
      </c>
      <c r="D342" t="s">
        <v>165</v>
      </c>
      <c r="E342" s="94">
        <v>43159</v>
      </c>
      <c r="F342" s="94">
        <v>44255</v>
      </c>
      <c r="G342" s="58">
        <v>48</v>
      </c>
    </row>
    <row r="343" spans="1:7" ht="14.4" x14ac:dyDescent="0.3">
      <c r="A343" s="57" t="s">
        <v>1366</v>
      </c>
      <c r="B343" s="57" t="s">
        <v>608</v>
      </c>
      <c r="C343" s="57" t="s">
        <v>619</v>
      </c>
      <c r="D343" t="s">
        <v>151</v>
      </c>
      <c r="E343" s="94">
        <v>43159</v>
      </c>
      <c r="F343" s="94">
        <v>44255</v>
      </c>
      <c r="G343" s="58">
        <v>40</v>
      </c>
    </row>
    <row r="344" spans="1:7" ht="14.4" x14ac:dyDescent="0.3">
      <c r="A344" s="57" t="s">
        <v>1367</v>
      </c>
      <c r="B344" s="57" t="s">
        <v>609</v>
      </c>
      <c r="C344" s="57" t="s">
        <v>619</v>
      </c>
      <c r="D344" t="s">
        <v>151</v>
      </c>
      <c r="E344" s="94">
        <v>43159</v>
      </c>
      <c r="F344" s="94">
        <v>44255</v>
      </c>
      <c r="G344" s="58">
        <v>40</v>
      </c>
    </row>
    <row r="345" spans="1:7" ht="14.4" x14ac:dyDescent="0.3">
      <c r="A345" s="57" t="s">
        <v>1368</v>
      </c>
      <c r="B345" s="57" t="s">
        <v>610</v>
      </c>
      <c r="C345" s="57" t="s">
        <v>619</v>
      </c>
      <c r="D345" t="s">
        <v>151</v>
      </c>
      <c r="E345" s="94">
        <v>43159</v>
      </c>
      <c r="F345" s="94">
        <v>44255</v>
      </c>
      <c r="G345" s="58">
        <v>40</v>
      </c>
    </row>
    <row r="346" spans="1:7" ht="14.4" x14ac:dyDescent="0.3">
      <c r="A346" s="57" t="s">
        <v>1369</v>
      </c>
      <c r="B346" s="57" t="s">
        <v>601</v>
      </c>
      <c r="C346" s="57" t="s">
        <v>618</v>
      </c>
      <c r="D346" t="s">
        <v>161</v>
      </c>
      <c r="E346" s="94">
        <v>43159</v>
      </c>
      <c r="F346" s="94">
        <v>44255</v>
      </c>
      <c r="G346" s="58">
        <v>84</v>
      </c>
    </row>
    <row r="347" spans="1:7" ht="14.4" x14ac:dyDescent="0.3">
      <c r="A347" s="57" t="s">
        <v>1370</v>
      </c>
      <c r="B347" s="57" t="s">
        <v>602</v>
      </c>
      <c r="C347" s="57" t="s">
        <v>618</v>
      </c>
      <c r="D347" t="s">
        <v>161</v>
      </c>
      <c r="E347" s="94">
        <v>43159</v>
      </c>
      <c r="F347" s="94">
        <v>44255</v>
      </c>
      <c r="G347" s="58">
        <v>84</v>
      </c>
    </row>
    <row r="348" spans="1:7" ht="14.4" x14ac:dyDescent="0.3">
      <c r="A348" s="57" t="s">
        <v>1388</v>
      </c>
      <c r="B348" s="61" t="s">
        <v>1387</v>
      </c>
      <c r="C348" s="57" t="s">
        <v>614</v>
      </c>
      <c r="D348" t="s">
        <v>149</v>
      </c>
      <c r="E348" s="94">
        <v>43159</v>
      </c>
      <c r="F348" s="94">
        <v>44255</v>
      </c>
      <c r="G348" s="58">
        <v>40</v>
      </c>
    </row>
    <row r="349" spans="1:7" ht="14.4" x14ac:dyDescent="0.3">
      <c r="A349" s="57" t="s">
        <v>1371</v>
      </c>
      <c r="B349" s="57" t="s">
        <v>591</v>
      </c>
      <c r="C349" s="57" t="s">
        <v>614</v>
      </c>
      <c r="D349" t="s">
        <v>149</v>
      </c>
      <c r="E349" s="94">
        <v>43159</v>
      </c>
      <c r="F349" s="94">
        <v>44255</v>
      </c>
      <c r="G349" s="58">
        <v>40</v>
      </c>
    </row>
  </sheetData>
  <autoFilter ref="A5:G349" xr:uid="{6CC13542-A4AD-45FC-BEA4-284CFFAAF5BC}"/>
  <sortState ref="I6:J103">
    <sortCondition ref="I6"/>
  </sortState>
  <pageMargins left="0.75" right="0.75" top="1" bottom="1" header="0.5" footer="0.5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E7767-0968-40BF-9481-9923FD3B9CBB}">
  <dimension ref="A1:C345"/>
  <sheetViews>
    <sheetView topLeftCell="A4" workbookViewId="0">
      <selection activeCell="A8" sqref="A8"/>
    </sheetView>
  </sheetViews>
  <sheetFormatPr baseColWidth="10" defaultRowHeight="14.4" x14ac:dyDescent="0.3"/>
  <cols>
    <col min="1" max="1" width="41" style="57" customWidth="1"/>
    <col min="2" max="2" width="47.6640625" style="57" bestFit="1" customWidth="1"/>
    <col min="3" max="3" width="16" style="58" customWidth="1"/>
  </cols>
  <sheetData>
    <row r="1" spans="1:3" x14ac:dyDescent="0.3">
      <c r="A1" s="61" t="s">
        <v>1382</v>
      </c>
    </row>
    <row r="3" spans="1:3" x14ac:dyDescent="0.3">
      <c r="A3" s="152" t="s">
        <v>329</v>
      </c>
      <c r="B3" s="152" t="s">
        <v>328</v>
      </c>
      <c r="C3" s="152" t="s">
        <v>550</v>
      </c>
    </row>
    <row r="4" spans="1:3" x14ac:dyDescent="0.3">
      <c r="A4" s="57" t="s">
        <v>630</v>
      </c>
      <c r="B4" t="s">
        <v>142</v>
      </c>
      <c r="C4" s="58">
        <v>120</v>
      </c>
    </row>
    <row r="5" spans="1:3" x14ac:dyDescent="0.3">
      <c r="A5" s="57" t="s">
        <v>631</v>
      </c>
      <c r="B5" t="s">
        <v>159</v>
      </c>
      <c r="C5" s="58">
        <v>120</v>
      </c>
    </row>
    <row r="6" spans="1:3" x14ac:dyDescent="0.3">
      <c r="A6" s="57" t="s">
        <v>618</v>
      </c>
      <c r="B6" t="s">
        <v>161</v>
      </c>
      <c r="C6" s="58">
        <v>42</v>
      </c>
    </row>
    <row r="7" spans="1:3" x14ac:dyDescent="0.3">
      <c r="A7" s="57" t="s">
        <v>624</v>
      </c>
      <c r="B7" t="s">
        <v>204</v>
      </c>
      <c r="C7" s="58">
        <v>42</v>
      </c>
    </row>
    <row r="8" spans="1:3" x14ac:dyDescent="0.3">
      <c r="A8" s="57" t="s">
        <v>613</v>
      </c>
      <c r="B8" t="s">
        <v>185</v>
      </c>
      <c r="C8" s="58">
        <v>18</v>
      </c>
    </row>
    <row r="9" spans="1:3" x14ac:dyDescent="0.3">
      <c r="A9" s="57" t="s">
        <v>626</v>
      </c>
      <c r="B9" t="s">
        <v>472</v>
      </c>
      <c r="C9" s="58">
        <v>120</v>
      </c>
    </row>
    <row r="10" spans="1:3" x14ac:dyDescent="0.3">
      <c r="A10" s="57" t="s">
        <v>615</v>
      </c>
      <c r="B10" t="s">
        <v>146</v>
      </c>
      <c r="C10" s="62">
        <v>12</v>
      </c>
    </row>
    <row r="11" spans="1:3" x14ac:dyDescent="0.3">
      <c r="A11" s="57" t="s">
        <v>632</v>
      </c>
      <c r="B11" t="s">
        <v>474</v>
      </c>
      <c r="C11" s="58">
        <v>50</v>
      </c>
    </row>
    <row r="12" spans="1:3" x14ac:dyDescent="0.3">
      <c r="A12" s="57" t="s">
        <v>614</v>
      </c>
      <c r="B12" t="s">
        <v>149</v>
      </c>
      <c r="C12" s="58">
        <v>40</v>
      </c>
    </row>
    <row r="13" spans="1:3" x14ac:dyDescent="0.3">
      <c r="A13" s="57" t="s">
        <v>619</v>
      </c>
      <c r="B13" t="s">
        <v>151</v>
      </c>
      <c r="C13" s="58">
        <v>40</v>
      </c>
    </row>
    <row r="14" spans="1:3" x14ac:dyDescent="0.3">
      <c r="A14" s="57" t="s">
        <v>627</v>
      </c>
      <c r="B14" t="s">
        <v>153</v>
      </c>
      <c r="C14" s="58">
        <v>120</v>
      </c>
    </row>
    <row r="15" spans="1:3" x14ac:dyDescent="0.3">
      <c r="A15" s="57" t="s">
        <v>622</v>
      </c>
      <c r="B15" t="s">
        <v>469</v>
      </c>
      <c r="C15" s="58">
        <v>42</v>
      </c>
    </row>
    <row r="16" spans="1:3" x14ac:dyDescent="0.3">
      <c r="A16" s="57" t="s">
        <v>628</v>
      </c>
      <c r="B16" t="s">
        <v>473</v>
      </c>
      <c r="C16" s="58">
        <v>120</v>
      </c>
    </row>
    <row r="17" spans="1:3" x14ac:dyDescent="0.3">
      <c r="A17" s="57" t="s">
        <v>625</v>
      </c>
      <c r="B17" t="s">
        <v>471</v>
      </c>
      <c r="C17" s="58">
        <v>144</v>
      </c>
    </row>
    <row r="18" spans="1:3" x14ac:dyDescent="0.3">
      <c r="A18" s="57" t="s">
        <v>616</v>
      </c>
      <c r="B18" t="s">
        <v>163</v>
      </c>
      <c r="C18" s="58">
        <v>40</v>
      </c>
    </row>
    <row r="19" spans="1:3" x14ac:dyDescent="0.3">
      <c r="A19" s="57" t="s">
        <v>617</v>
      </c>
      <c r="B19" t="s">
        <v>155</v>
      </c>
      <c r="C19" s="58">
        <v>48</v>
      </c>
    </row>
    <row r="20" spans="1:3" x14ac:dyDescent="0.3">
      <c r="A20" s="57" t="s">
        <v>629</v>
      </c>
      <c r="B20" t="s">
        <v>170</v>
      </c>
      <c r="C20" s="58">
        <v>40</v>
      </c>
    </row>
    <row r="21" spans="1:3" x14ac:dyDescent="0.3">
      <c r="A21" s="57" t="s">
        <v>620</v>
      </c>
      <c r="B21" t="s">
        <v>165</v>
      </c>
      <c r="C21" s="58">
        <v>48</v>
      </c>
    </row>
    <row r="22" spans="1:3" x14ac:dyDescent="0.3">
      <c r="A22" s="57" t="s">
        <v>634</v>
      </c>
      <c r="B22" t="s">
        <v>157</v>
      </c>
      <c r="C22" s="58">
        <v>22</v>
      </c>
    </row>
    <row r="23" spans="1:3" x14ac:dyDescent="0.3">
      <c r="A23" s="57" t="s">
        <v>623</v>
      </c>
      <c r="B23" t="s">
        <v>470</v>
      </c>
      <c r="C23" s="58">
        <v>120</v>
      </c>
    </row>
    <row r="24" spans="1:3" x14ac:dyDescent="0.3">
      <c r="A24" s="57" t="s">
        <v>633</v>
      </c>
      <c r="B24" t="s">
        <v>172</v>
      </c>
      <c r="C24" s="58">
        <v>144</v>
      </c>
    </row>
    <row r="25" spans="1:3" x14ac:dyDescent="0.3">
      <c r="A25" s="57" t="s">
        <v>670</v>
      </c>
      <c r="B25" t="s">
        <v>671</v>
      </c>
      <c r="C25" s="58">
        <v>6</v>
      </c>
    </row>
    <row r="26" spans="1:3" x14ac:dyDescent="0.3">
      <c r="A26" s="57" t="s">
        <v>672</v>
      </c>
      <c r="B26" t="s">
        <v>673</v>
      </c>
      <c r="C26" s="58">
        <v>6</v>
      </c>
    </row>
    <row r="27" spans="1:3" x14ac:dyDescent="0.3">
      <c r="A27" s="57" t="s">
        <v>674</v>
      </c>
      <c r="B27" t="s">
        <v>675</v>
      </c>
      <c r="C27" s="58">
        <v>6</v>
      </c>
    </row>
    <row r="28" spans="1:3" x14ac:dyDescent="0.3">
      <c r="A28" s="57" t="s">
        <v>676</v>
      </c>
      <c r="B28" t="s">
        <v>677</v>
      </c>
      <c r="C28" s="58">
        <v>6</v>
      </c>
    </row>
    <row r="29" spans="1:3" x14ac:dyDescent="0.3">
      <c r="A29" s="57" t="s">
        <v>678</v>
      </c>
      <c r="B29" t="s">
        <v>679</v>
      </c>
      <c r="C29" s="58">
        <v>6</v>
      </c>
    </row>
    <row r="30" spans="1:3" x14ac:dyDescent="0.3">
      <c r="A30" s="57" t="s">
        <v>680</v>
      </c>
      <c r="B30" t="s">
        <v>681</v>
      </c>
      <c r="C30" s="58">
        <v>6</v>
      </c>
    </row>
    <row r="31" spans="1:3" x14ac:dyDescent="0.3">
      <c r="A31" s="57" t="s">
        <v>682</v>
      </c>
      <c r="B31" t="s">
        <v>683</v>
      </c>
      <c r="C31" s="58">
        <v>6</v>
      </c>
    </row>
    <row r="32" spans="1:3" x14ac:dyDescent="0.3">
      <c r="A32" s="57" t="s">
        <v>684</v>
      </c>
      <c r="B32" t="s">
        <v>685</v>
      </c>
      <c r="C32" s="58">
        <v>6</v>
      </c>
    </row>
    <row r="33" spans="1:3" x14ac:dyDescent="0.3">
      <c r="A33" s="57" t="s">
        <v>686</v>
      </c>
      <c r="B33" t="s">
        <v>687</v>
      </c>
      <c r="C33" s="58">
        <v>6</v>
      </c>
    </row>
    <row r="34" spans="1:3" x14ac:dyDescent="0.3">
      <c r="A34" s="57" t="s">
        <v>688</v>
      </c>
      <c r="B34" t="s">
        <v>689</v>
      </c>
      <c r="C34" s="58">
        <v>6</v>
      </c>
    </row>
    <row r="35" spans="1:3" x14ac:dyDescent="0.3">
      <c r="A35" s="57" t="s">
        <v>690</v>
      </c>
      <c r="B35" t="s">
        <v>691</v>
      </c>
      <c r="C35" s="58">
        <v>6</v>
      </c>
    </row>
    <row r="36" spans="1:3" x14ac:dyDescent="0.3">
      <c r="A36" s="57" t="s">
        <v>692</v>
      </c>
      <c r="B36" t="s">
        <v>693</v>
      </c>
      <c r="C36" s="58">
        <v>6</v>
      </c>
    </row>
    <row r="37" spans="1:3" x14ac:dyDescent="0.3">
      <c r="A37" s="57" t="s">
        <v>694</v>
      </c>
      <c r="B37" t="s">
        <v>695</v>
      </c>
      <c r="C37" s="58">
        <v>6</v>
      </c>
    </row>
    <row r="38" spans="1:3" x14ac:dyDescent="0.3">
      <c r="A38" s="57" t="s">
        <v>696</v>
      </c>
      <c r="B38" t="s">
        <v>697</v>
      </c>
      <c r="C38" s="58">
        <v>6</v>
      </c>
    </row>
    <row r="39" spans="1:3" x14ac:dyDescent="0.3">
      <c r="A39" s="57" t="s">
        <v>698</v>
      </c>
      <c r="B39" t="s">
        <v>699</v>
      </c>
      <c r="C39" s="58">
        <v>6</v>
      </c>
    </row>
    <row r="40" spans="1:3" x14ac:dyDescent="0.3">
      <c r="A40" s="57" t="s">
        <v>700</v>
      </c>
      <c r="B40" t="s">
        <v>701</v>
      </c>
      <c r="C40" s="58">
        <v>6</v>
      </c>
    </row>
    <row r="41" spans="1:3" x14ac:dyDescent="0.3">
      <c r="A41" s="57" t="s">
        <v>702</v>
      </c>
      <c r="B41" t="s">
        <v>703</v>
      </c>
      <c r="C41" s="58">
        <v>6</v>
      </c>
    </row>
    <row r="42" spans="1:3" x14ac:dyDescent="0.3">
      <c r="A42" s="57" t="s">
        <v>704</v>
      </c>
      <c r="B42" t="s">
        <v>705</v>
      </c>
      <c r="C42" s="58">
        <v>6</v>
      </c>
    </row>
    <row r="43" spans="1:3" x14ac:dyDescent="0.3">
      <c r="A43" s="57" t="s">
        <v>706</v>
      </c>
      <c r="B43" t="s">
        <v>707</v>
      </c>
      <c r="C43" s="58">
        <v>6</v>
      </c>
    </row>
    <row r="44" spans="1:3" x14ac:dyDescent="0.3">
      <c r="A44" s="57" t="s">
        <v>708</v>
      </c>
      <c r="B44" t="s">
        <v>709</v>
      </c>
      <c r="C44" s="58">
        <v>6</v>
      </c>
    </row>
    <row r="45" spans="1:3" x14ac:dyDescent="0.3">
      <c r="A45" s="57" t="s">
        <v>710</v>
      </c>
      <c r="B45" t="s">
        <v>711</v>
      </c>
      <c r="C45" s="58">
        <v>6</v>
      </c>
    </row>
    <row r="46" spans="1:3" x14ac:dyDescent="0.3">
      <c r="A46" s="57" t="s">
        <v>712</v>
      </c>
      <c r="B46" t="s">
        <v>713</v>
      </c>
      <c r="C46" s="58">
        <v>6</v>
      </c>
    </row>
    <row r="47" spans="1:3" x14ac:dyDescent="0.3">
      <c r="A47" s="57" t="s">
        <v>714</v>
      </c>
      <c r="B47" t="s">
        <v>715</v>
      </c>
      <c r="C47" s="58">
        <v>6</v>
      </c>
    </row>
    <row r="48" spans="1:3" x14ac:dyDescent="0.3">
      <c r="A48" s="57" t="s">
        <v>716</v>
      </c>
      <c r="B48" t="s">
        <v>717</v>
      </c>
      <c r="C48" s="58">
        <v>6</v>
      </c>
    </row>
    <row r="49" spans="1:3" x14ac:dyDescent="0.3">
      <c r="A49" s="57" t="s">
        <v>718</v>
      </c>
      <c r="B49" t="s">
        <v>719</v>
      </c>
      <c r="C49" s="58">
        <v>6</v>
      </c>
    </row>
    <row r="50" spans="1:3" x14ac:dyDescent="0.3">
      <c r="A50" s="57" t="s">
        <v>720</v>
      </c>
      <c r="B50" t="s">
        <v>721</v>
      </c>
      <c r="C50" s="58">
        <v>6</v>
      </c>
    </row>
    <row r="51" spans="1:3" x14ac:dyDescent="0.3">
      <c r="A51" s="57" t="s">
        <v>722</v>
      </c>
      <c r="B51" t="s">
        <v>723</v>
      </c>
      <c r="C51" s="58">
        <v>6</v>
      </c>
    </row>
    <row r="52" spans="1:3" x14ac:dyDescent="0.3">
      <c r="A52" s="57" t="s">
        <v>724</v>
      </c>
      <c r="B52" t="s">
        <v>725</v>
      </c>
      <c r="C52" s="58">
        <v>6</v>
      </c>
    </row>
    <row r="53" spans="1:3" x14ac:dyDescent="0.3">
      <c r="A53" s="57" t="s">
        <v>726</v>
      </c>
      <c r="B53" t="s">
        <v>226</v>
      </c>
      <c r="C53" s="58">
        <v>6</v>
      </c>
    </row>
    <row r="54" spans="1:3" x14ac:dyDescent="0.3">
      <c r="A54" s="57" t="s">
        <v>727</v>
      </c>
      <c r="B54" t="s">
        <v>728</v>
      </c>
      <c r="C54" s="58">
        <v>6</v>
      </c>
    </row>
    <row r="55" spans="1:3" x14ac:dyDescent="0.3">
      <c r="A55" s="57" t="s">
        <v>729</v>
      </c>
      <c r="B55" t="s">
        <v>730</v>
      </c>
      <c r="C55" s="58">
        <v>330</v>
      </c>
    </row>
    <row r="56" spans="1:3" x14ac:dyDescent="0.3">
      <c r="A56" s="57" t="s">
        <v>731</v>
      </c>
      <c r="B56" t="s">
        <v>732</v>
      </c>
      <c r="C56" s="58">
        <v>300</v>
      </c>
    </row>
    <row r="57" spans="1:3" x14ac:dyDescent="0.3">
      <c r="A57" s="57" t="s">
        <v>733</v>
      </c>
      <c r="B57" t="s">
        <v>734</v>
      </c>
      <c r="C57" s="58">
        <v>416</v>
      </c>
    </row>
    <row r="58" spans="1:3" x14ac:dyDescent="0.3">
      <c r="A58" s="57" t="s">
        <v>735</v>
      </c>
      <c r="B58" t="s">
        <v>736</v>
      </c>
      <c r="C58" s="58">
        <v>300</v>
      </c>
    </row>
    <row r="59" spans="1:3" x14ac:dyDescent="0.3">
      <c r="A59" s="57" t="s">
        <v>737</v>
      </c>
      <c r="B59" t="s">
        <v>738</v>
      </c>
      <c r="C59" s="58">
        <v>220</v>
      </c>
    </row>
    <row r="60" spans="1:3" x14ac:dyDescent="0.3">
      <c r="A60" s="57" t="s">
        <v>739</v>
      </c>
      <c r="B60" t="s">
        <v>740</v>
      </c>
      <c r="C60" s="58">
        <v>24</v>
      </c>
    </row>
    <row r="61" spans="1:3" x14ac:dyDescent="0.3">
      <c r="A61" s="57" t="s">
        <v>741</v>
      </c>
      <c r="B61" t="s">
        <v>742</v>
      </c>
      <c r="C61" s="58">
        <v>416</v>
      </c>
    </row>
    <row r="62" spans="1:3" x14ac:dyDescent="0.3">
      <c r="A62" s="57" t="s">
        <v>743</v>
      </c>
      <c r="B62" t="s">
        <v>744</v>
      </c>
      <c r="C62" s="58">
        <v>300</v>
      </c>
    </row>
    <row r="63" spans="1:3" x14ac:dyDescent="0.3">
      <c r="A63" s="57" t="s">
        <v>745</v>
      </c>
      <c r="B63" t="s">
        <v>746</v>
      </c>
      <c r="C63" s="58">
        <v>416</v>
      </c>
    </row>
    <row r="64" spans="1:3" x14ac:dyDescent="0.3">
      <c r="A64" s="57" t="s">
        <v>747</v>
      </c>
      <c r="B64" t="s">
        <v>748</v>
      </c>
      <c r="C64" s="58">
        <v>220</v>
      </c>
    </row>
    <row r="65" spans="1:3" x14ac:dyDescent="0.3">
      <c r="A65" s="57" t="s">
        <v>749</v>
      </c>
      <c r="B65" t="s">
        <v>750</v>
      </c>
      <c r="C65" s="58">
        <v>24</v>
      </c>
    </row>
    <row r="66" spans="1:3" x14ac:dyDescent="0.3">
      <c r="A66" s="57" t="s">
        <v>751</v>
      </c>
      <c r="B66" t="s">
        <v>752</v>
      </c>
      <c r="C66" s="58">
        <v>300</v>
      </c>
    </row>
    <row r="67" spans="1:3" x14ac:dyDescent="0.3">
      <c r="A67" s="57" t="s">
        <v>753</v>
      </c>
      <c r="B67" t="s">
        <v>754</v>
      </c>
      <c r="C67" s="58">
        <v>300</v>
      </c>
    </row>
    <row r="68" spans="1:3" x14ac:dyDescent="0.3">
      <c r="A68" s="57" t="s">
        <v>755</v>
      </c>
      <c r="B68" t="s">
        <v>756</v>
      </c>
      <c r="C68" s="58">
        <v>300</v>
      </c>
    </row>
    <row r="69" spans="1:3" x14ac:dyDescent="0.3">
      <c r="A69" s="57" t="s">
        <v>757</v>
      </c>
      <c r="B69" t="s">
        <v>758</v>
      </c>
      <c r="C69" s="58">
        <v>220</v>
      </c>
    </row>
    <row r="70" spans="1:3" x14ac:dyDescent="0.3">
      <c r="A70" s="57" t="s">
        <v>759</v>
      </c>
      <c r="B70" t="s">
        <v>760</v>
      </c>
      <c r="C70" s="58">
        <v>416</v>
      </c>
    </row>
    <row r="71" spans="1:3" x14ac:dyDescent="0.3">
      <c r="A71" s="57" t="s">
        <v>761</v>
      </c>
      <c r="B71" t="s">
        <v>762</v>
      </c>
      <c r="C71" s="58">
        <v>416</v>
      </c>
    </row>
    <row r="72" spans="1:3" x14ac:dyDescent="0.3">
      <c r="A72" s="57" t="s">
        <v>763</v>
      </c>
      <c r="B72" t="s">
        <v>764</v>
      </c>
      <c r="C72" s="58">
        <v>500</v>
      </c>
    </row>
    <row r="73" spans="1:3" x14ac:dyDescent="0.3">
      <c r="A73" s="57" t="s">
        <v>765</v>
      </c>
      <c r="B73" t="s">
        <v>766</v>
      </c>
      <c r="C73" s="58">
        <v>100</v>
      </c>
    </row>
    <row r="74" spans="1:3" x14ac:dyDescent="0.3">
      <c r="A74" s="57" t="s">
        <v>767</v>
      </c>
      <c r="B74" t="s">
        <v>768</v>
      </c>
      <c r="C74" s="58">
        <v>416</v>
      </c>
    </row>
    <row r="75" spans="1:3" x14ac:dyDescent="0.3">
      <c r="A75" s="57" t="s">
        <v>769</v>
      </c>
      <c r="B75" t="s">
        <v>770</v>
      </c>
      <c r="C75" s="58">
        <v>416</v>
      </c>
    </row>
    <row r="76" spans="1:3" x14ac:dyDescent="0.3">
      <c r="A76" s="57" t="s">
        <v>771</v>
      </c>
      <c r="B76" t="s">
        <v>772</v>
      </c>
      <c r="C76" s="58">
        <v>416</v>
      </c>
    </row>
    <row r="77" spans="1:3" x14ac:dyDescent="0.3">
      <c r="A77" s="57" t="s">
        <v>773</v>
      </c>
      <c r="B77" t="s">
        <v>774</v>
      </c>
      <c r="C77" s="58">
        <v>300</v>
      </c>
    </row>
    <row r="78" spans="1:3" x14ac:dyDescent="0.3">
      <c r="A78" s="57" t="s">
        <v>775</v>
      </c>
      <c r="B78" t="s">
        <v>776</v>
      </c>
      <c r="C78" s="58">
        <v>300</v>
      </c>
    </row>
    <row r="79" spans="1:3" x14ac:dyDescent="0.3">
      <c r="A79" s="57" t="s">
        <v>777</v>
      </c>
      <c r="B79" t="s">
        <v>778</v>
      </c>
      <c r="C79" s="58">
        <v>300</v>
      </c>
    </row>
    <row r="80" spans="1:3" x14ac:dyDescent="0.3">
      <c r="A80" s="57" t="s">
        <v>779</v>
      </c>
      <c r="B80" t="s">
        <v>780</v>
      </c>
      <c r="C80" s="58">
        <v>416</v>
      </c>
    </row>
    <row r="81" spans="1:3" x14ac:dyDescent="0.3">
      <c r="A81" s="57" t="s">
        <v>781</v>
      </c>
      <c r="B81" t="s">
        <v>782</v>
      </c>
      <c r="C81" s="58">
        <v>300</v>
      </c>
    </row>
    <row r="82" spans="1:3" x14ac:dyDescent="0.3">
      <c r="A82" s="57" t="s">
        <v>783</v>
      </c>
      <c r="B82" t="s">
        <v>784</v>
      </c>
      <c r="C82" s="58">
        <v>300</v>
      </c>
    </row>
    <row r="83" spans="1:3" x14ac:dyDescent="0.3">
      <c r="A83" s="57" t="s">
        <v>621</v>
      </c>
      <c r="B83" t="s">
        <v>167</v>
      </c>
      <c r="C83" s="58">
        <v>144</v>
      </c>
    </row>
    <row r="84" spans="1:3" x14ac:dyDescent="0.3">
      <c r="A84" s="57" t="s">
        <v>785</v>
      </c>
      <c r="B84" t="s">
        <v>786</v>
      </c>
      <c r="C84" s="58">
        <v>12</v>
      </c>
    </row>
    <row r="85" spans="1:3" x14ac:dyDescent="0.3">
      <c r="A85" s="57" t="s">
        <v>787</v>
      </c>
      <c r="B85" t="s">
        <v>788</v>
      </c>
      <c r="C85" s="58">
        <v>50</v>
      </c>
    </row>
    <row r="86" spans="1:3" x14ac:dyDescent="0.3">
      <c r="A86" s="57" t="s">
        <v>789</v>
      </c>
      <c r="B86" t="s">
        <v>790</v>
      </c>
      <c r="C86" s="58">
        <v>48</v>
      </c>
    </row>
    <row r="87" spans="1:3" x14ac:dyDescent="0.3">
      <c r="A87" s="57" t="s">
        <v>791</v>
      </c>
      <c r="B87" t="s">
        <v>792</v>
      </c>
      <c r="C87" s="58">
        <v>50</v>
      </c>
    </row>
    <row r="88" spans="1:3" x14ac:dyDescent="0.3">
      <c r="A88" s="57" t="s">
        <v>793</v>
      </c>
      <c r="B88" t="s">
        <v>794</v>
      </c>
      <c r="C88" s="58">
        <v>48</v>
      </c>
    </row>
    <row r="89" spans="1:3" x14ac:dyDescent="0.3">
      <c r="A89" s="57" t="s">
        <v>795</v>
      </c>
      <c r="B89" t="s">
        <v>796</v>
      </c>
      <c r="C89" s="58">
        <v>35</v>
      </c>
    </row>
    <row r="90" spans="1:3" x14ac:dyDescent="0.3">
      <c r="A90" s="57" t="s">
        <v>797</v>
      </c>
      <c r="B90" t="s">
        <v>798</v>
      </c>
      <c r="C90" s="58">
        <v>35</v>
      </c>
    </row>
    <row r="91" spans="1:3" x14ac:dyDescent="0.3">
      <c r="A91" s="57" t="s">
        <v>799</v>
      </c>
      <c r="B91" t="s">
        <v>800</v>
      </c>
      <c r="C91" s="58">
        <v>35</v>
      </c>
    </row>
    <row r="92" spans="1:3" x14ac:dyDescent="0.3">
      <c r="A92" s="57" t="s">
        <v>801</v>
      </c>
      <c r="B92" t="s">
        <v>802</v>
      </c>
      <c r="C92" s="58">
        <v>12</v>
      </c>
    </row>
    <row r="93" spans="1:3" x14ac:dyDescent="0.3">
      <c r="A93" s="57" t="s">
        <v>803</v>
      </c>
      <c r="B93" t="s">
        <v>804</v>
      </c>
      <c r="C93" s="58">
        <v>12</v>
      </c>
    </row>
    <row r="94" spans="1:3" x14ac:dyDescent="0.3">
      <c r="A94" s="57" t="s">
        <v>805</v>
      </c>
      <c r="B94" t="s">
        <v>806</v>
      </c>
      <c r="C94" s="58">
        <v>12</v>
      </c>
    </row>
    <row r="95" spans="1:3" x14ac:dyDescent="0.3">
      <c r="A95" s="57" t="s">
        <v>807</v>
      </c>
      <c r="B95" t="s">
        <v>808</v>
      </c>
      <c r="C95" s="58">
        <v>12</v>
      </c>
    </row>
    <row r="96" spans="1:3" x14ac:dyDescent="0.3">
      <c r="A96" s="57" t="s">
        <v>809</v>
      </c>
      <c r="B96" t="s">
        <v>810</v>
      </c>
      <c r="C96" s="58">
        <v>78</v>
      </c>
    </row>
    <row r="97" spans="1:3" x14ac:dyDescent="0.3">
      <c r="A97" s="57" t="s">
        <v>811</v>
      </c>
      <c r="B97" t="s">
        <v>812</v>
      </c>
      <c r="C97" s="58">
        <v>78</v>
      </c>
    </row>
    <row r="98" spans="1:3" x14ac:dyDescent="0.3">
      <c r="A98" s="57" t="s">
        <v>813</v>
      </c>
      <c r="B98" t="s">
        <v>814</v>
      </c>
      <c r="C98" s="58">
        <v>50</v>
      </c>
    </row>
    <row r="99" spans="1:3" x14ac:dyDescent="0.3">
      <c r="A99" s="57" t="s">
        <v>815</v>
      </c>
      <c r="B99" t="s">
        <v>816</v>
      </c>
      <c r="C99" s="58">
        <v>78</v>
      </c>
    </row>
    <row r="100" spans="1:3" x14ac:dyDescent="0.3">
      <c r="A100" s="57" t="s">
        <v>817</v>
      </c>
      <c r="B100" t="s">
        <v>818</v>
      </c>
      <c r="C100" s="58">
        <v>50</v>
      </c>
    </row>
    <row r="101" spans="1:3" x14ac:dyDescent="0.3">
      <c r="A101" s="57" t="s">
        <v>819</v>
      </c>
      <c r="B101" t="s">
        <v>820</v>
      </c>
      <c r="C101" s="58">
        <v>240</v>
      </c>
    </row>
    <row r="102" spans="1:3" x14ac:dyDescent="0.3">
      <c r="A102" s="57" t="s">
        <v>821</v>
      </c>
      <c r="B102" t="s">
        <v>822</v>
      </c>
      <c r="C102" s="58">
        <v>32</v>
      </c>
    </row>
    <row r="103" spans="1:3" x14ac:dyDescent="0.3">
      <c r="A103" s="57" t="s">
        <v>823</v>
      </c>
      <c r="B103" t="s">
        <v>824</v>
      </c>
      <c r="C103" s="58">
        <v>50</v>
      </c>
    </row>
    <row r="104" spans="1:3" x14ac:dyDescent="0.3">
      <c r="A104" s="57" t="s">
        <v>825</v>
      </c>
      <c r="B104" t="s">
        <v>826</v>
      </c>
      <c r="C104" s="58">
        <v>50</v>
      </c>
    </row>
    <row r="105" spans="1:3" x14ac:dyDescent="0.3">
      <c r="A105" s="57" t="s">
        <v>827</v>
      </c>
      <c r="B105" t="s">
        <v>828</v>
      </c>
      <c r="C105" s="58">
        <v>2000</v>
      </c>
    </row>
    <row r="106" spans="1:3" x14ac:dyDescent="0.3">
      <c r="A106" s="57" t="s">
        <v>829</v>
      </c>
      <c r="B106" t="s">
        <v>830</v>
      </c>
      <c r="C106" s="58">
        <v>2000</v>
      </c>
    </row>
    <row r="107" spans="1:3" x14ac:dyDescent="0.3">
      <c r="A107" s="57" t="s">
        <v>831</v>
      </c>
      <c r="B107" t="s">
        <v>832</v>
      </c>
      <c r="C107" s="58">
        <v>2000</v>
      </c>
    </row>
    <row r="108" spans="1:3" x14ac:dyDescent="0.3">
      <c r="A108" s="57" t="s">
        <v>833</v>
      </c>
      <c r="B108" t="s">
        <v>834</v>
      </c>
      <c r="C108" s="58">
        <v>2000</v>
      </c>
    </row>
    <row r="109" spans="1:3" x14ac:dyDescent="0.3">
      <c r="A109" s="57" t="s">
        <v>835</v>
      </c>
      <c r="B109" t="s">
        <v>836</v>
      </c>
      <c r="C109" s="58">
        <v>2000</v>
      </c>
    </row>
    <row r="110" spans="1:3" x14ac:dyDescent="0.3">
      <c r="A110"/>
      <c r="B110"/>
      <c r="C110"/>
    </row>
    <row r="111" spans="1:3" x14ac:dyDescent="0.3">
      <c r="A111"/>
      <c r="B111"/>
      <c r="C111"/>
    </row>
    <row r="112" spans="1:3" x14ac:dyDescent="0.3">
      <c r="A112"/>
      <c r="B112"/>
      <c r="C112"/>
    </row>
    <row r="113" spans="1:3" x14ac:dyDescent="0.3">
      <c r="A113"/>
      <c r="B113"/>
      <c r="C113"/>
    </row>
    <row r="114" spans="1:3" x14ac:dyDescent="0.3">
      <c r="A114"/>
      <c r="B114"/>
      <c r="C114"/>
    </row>
    <row r="115" spans="1:3" x14ac:dyDescent="0.3">
      <c r="A115"/>
      <c r="B115"/>
      <c r="C115"/>
    </row>
    <row r="116" spans="1:3" x14ac:dyDescent="0.3">
      <c r="A116"/>
      <c r="B116"/>
      <c r="C116"/>
    </row>
    <row r="117" spans="1:3" x14ac:dyDescent="0.3">
      <c r="A117"/>
      <c r="B117"/>
      <c r="C117"/>
    </row>
    <row r="118" spans="1:3" x14ac:dyDescent="0.3">
      <c r="A118"/>
      <c r="B118"/>
      <c r="C118"/>
    </row>
    <row r="119" spans="1:3" x14ac:dyDescent="0.3">
      <c r="A119"/>
      <c r="B119"/>
      <c r="C119"/>
    </row>
    <row r="120" spans="1:3" x14ac:dyDescent="0.3">
      <c r="A120"/>
      <c r="B120"/>
      <c r="C120"/>
    </row>
    <row r="121" spans="1:3" x14ac:dyDescent="0.3">
      <c r="A121"/>
      <c r="B121"/>
      <c r="C121"/>
    </row>
    <row r="122" spans="1:3" x14ac:dyDescent="0.3">
      <c r="A122"/>
      <c r="B122"/>
      <c r="C122"/>
    </row>
    <row r="123" spans="1:3" x14ac:dyDescent="0.3">
      <c r="A123"/>
      <c r="B123"/>
      <c r="C123"/>
    </row>
    <row r="124" spans="1:3" x14ac:dyDescent="0.3">
      <c r="A124"/>
      <c r="B124"/>
      <c r="C124"/>
    </row>
    <row r="125" spans="1:3" x14ac:dyDescent="0.3">
      <c r="A125"/>
      <c r="B125"/>
      <c r="C125"/>
    </row>
    <row r="126" spans="1:3" x14ac:dyDescent="0.3">
      <c r="A126"/>
      <c r="B126"/>
      <c r="C126"/>
    </row>
    <row r="127" spans="1:3" x14ac:dyDescent="0.3">
      <c r="A127"/>
      <c r="B127"/>
      <c r="C127"/>
    </row>
    <row r="128" spans="1:3" x14ac:dyDescent="0.3">
      <c r="A128"/>
      <c r="B128"/>
      <c r="C128"/>
    </row>
    <row r="129" spans="1:3" x14ac:dyDescent="0.3">
      <c r="A129"/>
      <c r="B129"/>
      <c r="C129"/>
    </row>
    <row r="130" spans="1:3" x14ac:dyDescent="0.3">
      <c r="A130"/>
      <c r="B130"/>
      <c r="C130"/>
    </row>
    <row r="131" spans="1:3" x14ac:dyDescent="0.3">
      <c r="A131"/>
      <c r="B131"/>
      <c r="C131"/>
    </row>
    <row r="132" spans="1:3" x14ac:dyDescent="0.3">
      <c r="A132"/>
      <c r="B132"/>
      <c r="C132"/>
    </row>
    <row r="133" spans="1:3" x14ac:dyDescent="0.3">
      <c r="A133"/>
      <c r="B133"/>
      <c r="C133"/>
    </row>
    <row r="134" spans="1:3" x14ac:dyDescent="0.3">
      <c r="A134"/>
      <c r="B134"/>
      <c r="C134"/>
    </row>
    <row r="135" spans="1:3" x14ac:dyDescent="0.3">
      <c r="A135"/>
      <c r="B135"/>
      <c r="C135"/>
    </row>
    <row r="136" spans="1:3" x14ac:dyDescent="0.3">
      <c r="A136"/>
      <c r="B136"/>
      <c r="C136"/>
    </row>
    <row r="137" spans="1:3" x14ac:dyDescent="0.3">
      <c r="A137"/>
      <c r="B137"/>
      <c r="C137"/>
    </row>
    <row r="138" spans="1:3" x14ac:dyDescent="0.3">
      <c r="A138"/>
      <c r="B138"/>
      <c r="C138"/>
    </row>
    <row r="139" spans="1:3" x14ac:dyDescent="0.3">
      <c r="A139"/>
      <c r="B139"/>
      <c r="C139"/>
    </row>
    <row r="140" spans="1:3" x14ac:dyDescent="0.3">
      <c r="A140"/>
      <c r="B140"/>
      <c r="C140"/>
    </row>
    <row r="141" spans="1:3" x14ac:dyDescent="0.3">
      <c r="A141"/>
      <c r="B141"/>
      <c r="C141"/>
    </row>
    <row r="142" spans="1:3" x14ac:dyDescent="0.3">
      <c r="A142"/>
      <c r="B142"/>
      <c r="C142"/>
    </row>
    <row r="143" spans="1:3" x14ac:dyDescent="0.3">
      <c r="A143"/>
      <c r="B143"/>
      <c r="C143"/>
    </row>
    <row r="144" spans="1:3" x14ac:dyDescent="0.3">
      <c r="A144"/>
      <c r="B144"/>
      <c r="C144"/>
    </row>
    <row r="145" spans="1:3" x14ac:dyDescent="0.3">
      <c r="A145"/>
      <c r="B145"/>
      <c r="C145"/>
    </row>
    <row r="146" spans="1:3" x14ac:dyDescent="0.3">
      <c r="A146"/>
      <c r="B146"/>
      <c r="C146"/>
    </row>
    <row r="147" spans="1:3" x14ac:dyDescent="0.3">
      <c r="A147"/>
      <c r="B147"/>
      <c r="C147"/>
    </row>
    <row r="148" spans="1:3" x14ac:dyDescent="0.3">
      <c r="A148"/>
      <c r="B148"/>
      <c r="C148"/>
    </row>
    <row r="149" spans="1:3" x14ac:dyDescent="0.3">
      <c r="A149"/>
      <c r="B149"/>
      <c r="C149"/>
    </row>
    <row r="150" spans="1:3" x14ac:dyDescent="0.3">
      <c r="A150"/>
      <c r="B150"/>
      <c r="C150"/>
    </row>
    <row r="151" spans="1:3" x14ac:dyDescent="0.3">
      <c r="A151"/>
      <c r="B151"/>
      <c r="C151"/>
    </row>
    <row r="152" spans="1:3" x14ac:dyDescent="0.3">
      <c r="A152"/>
      <c r="B152"/>
      <c r="C152"/>
    </row>
    <row r="153" spans="1:3" x14ac:dyDescent="0.3">
      <c r="A153"/>
      <c r="B153"/>
      <c r="C153"/>
    </row>
    <row r="154" spans="1:3" x14ac:dyDescent="0.3">
      <c r="A154"/>
      <c r="B154"/>
      <c r="C154"/>
    </row>
    <row r="155" spans="1:3" x14ac:dyDescent="0.3">
      <c r="A155"/>
      <c r="B155"/>
      <c r="C155"/>
    </row>
    <row r="156" spans="1:3" x14ac:dyDescent="0.3">
      <c r="A156"/>
      <c r="B156"/>
      <c r="C156"/>
    </row>
    <row r="157" spans="1:3" x14ac:dyDescent="0.3">
      <c r="A157"/>
      <c r="B157"/>
      <c r="C157"/>
    </row>
    <row r="158" spans="1:3" x14ac:dyDescent="0.3">
      <c r="A158"/>
      <c r="B158"/>
      <c r="C158"/>
    </row>
    <row r="159" spans="1:3" x14ac:dyDescent="0.3">
      <c r="A159"/>
      <c r="B159"/>
      <c r="C159"/>
    </row>
    <row r="160" spans="1:3" x14ac:dyDescent="0.3">
      <c r="A160"/>
      <c r="B160"/>
      <c r="C160"/>
    </row>
    <row r="161" spans="1:3" x14ac:dyDescent="0.3">
      <c r="A161"/>
      <c r="B161"/>
      <c r="C161"/>
    </row>
    <row r="162" spans="1:3" x14ac:dyDescent="0.3">
      <c r="A162"/>
      <c r="B162"/>
      <c r="C162"/>
    </row>
    <row r="163" spans="1:3" x14ac:dyDescent="0.3">
      <c r="A163"/>
      <c r="B163"/>
      <c r="C163"/>
    </row>
    <row r="164" spans="1:3" x14ac:dyDescent="0.3">
      <c r="A164"/>
      <c r="B164"/>
      <c r="C164"/>
    </row>
    <row r="165" spans="1:3" x14ac:dyDescent="0.3">
      <c r="A165"/>
      <c r="B165"/>
      <c r="C165"/>
    </row>
    <row r="166" spans="1:3" x14ac:dyDescent="0.3">
      <c r="A166"/>
      <c r="B166"/>
      <c r="C166"/>
    </row>
    <row r="167" spans="1:3" x14ac:dyDescent="0.3">
      <c r="A167"/>
      <c r="B167"/>
      <c r="C167"/>
    </row>
    <row r="168" spans="1:3" x14ac:dyDescent="0.3">
      <c r="A168"/>
      <c r="B168"/>
      <c r="C168"/>
    </row>
    <row r="169" spans="1:3" x14ac:dyDescent="0.3">
      <c r="A169"/>
      <c r="B169"/>
      <c r="C169"/>
    </row>
    <row r="170" spans="1:3" x14ac:dyDescent="0.3">
      <c r="A170"/>
      <c r="B170"/>
      <c r="C170"/>
    </row>
    <row r="171" spans="1:3" x14ac:dyDescent="0.3">
      <c r="A171"/>
      <c r="B171"/>
      <c r="C171"/>
    </row>
    <row r="172" spans="1:3" x14ac:dyDescent="0.3">
      <c r="A172"/>
      <c r="B172"/>
      <c r="C172"/>
    </row>
    <row r="173" spans="1:3" x14ac:dyDescent="0.3">
      <c r="A173"/>
      <c r="B173"/>
      <c r="C173"/>
    </row>
    <row r="174" spans="1:3" x14ac:dyDescent="0.3">
      <c r="A174"/>
      <c r="B174"/>
      <c r="C174"/>
    </row>
    <row r="175" spans="1:3" x14ac:dyDescent="0.3">
      <c r="A175"/>
      <c r="B175"/>
      <c r="C175"/>
    </row>
    <row r="176" spans="1:3" x14ac:dyDescent="0.3">
      <c r="A176"/>
      <c r="B176"/>
      <c r="C176"/>
    </row>
    <row r="177" spans="1:3" x14ac:dyDescent="0.3">
      <c r="A177"/>
      <c r="B177"/>
      <c r="C177"/>
    </row>
    <row r="178" spans="1:3" x14ac:dyDescent="0.3">
      <c r="A178"/>
      <c r="B178"/>
      <c r="C178"/>
    </row>
    <row r="179" spans="1:3" x14ac:dyDescent="0.3">
      <c r="A179"/>
      <c r="B179"/>
      <c r="C179"/>
    </row>
    <row r="180" spans="1:3" x14ac:dyDescent="0.3">
      <c r="A180"/>
      <c r="B180"/>
      <c r="C180"/>
    </row>
    <row r="181" spans="1:3" x14ac:dyDescent="0.3">
      <c r="A181"/>
      <c r="B181"/>
      <c r="C181"/>
    </row>
    <row r="182" spans="1:3" x14ac:dyDescent="0.3">
      <c r="A182"/>
      <c r="B182"/>
      <c r="C182"/>
    </row>
    <row r="183" spans="1:3" x14ac:dyDescent="0.3">
      <c r="A183"/>
      <c r="B183"/>
      <c r="C183"/>
    </row>
    <row r="184" spans="1:3" x14ac:dyDescent="0.3">
      <c r="A184"/>
      <c r="B184"/>
      <c r="C184"/>
    </row>
    <row r="185" spans="1:3" x14ac:dyDescent="0.3">
      <c r="A185"/>
      <c r="B185"/>
      <c r="C185"/>
    </row>
    <row r="186" spans="1:3" x14ac:dyDescent="0.3">
      <c r="A186"/>
      <c r="B186"/>
      <c r="C186"/>
    </row>
    <row r="187" spans="1:3" x14ac:dyDescent="0.3">
      <c r="A187"/>
      <c r="B187"/>
      <c r="C187"/>
    </row>
    <row r="188" spans="1:3" x14ac:dyDescent="0.3">
      <c r="A188"/>
      <c r="B188"/>
      <c r="C188"/>
    </row>
    <row r="189" spans="1:3" x14ac:dyDescent="0.3">
      <c r="A189"/>
      <c r="B189"/>
      <c r="C189"/>
    </row>
    <row r="190" spans="1:3" x14ac:dyDescent="0.3">
      <c r="A190"/>
      <c r="B190"/>
      <c r="C190"/>
    </row>
    <row r="191" spans="1:3" x14ac:dyDescent="0.3">
      <c r="A191"/>
      <c r="B191"/>
      <c r="C191"/>
    </row>
    <row r="192" spans="1:3" x14ac:dyDescent="0.3">
      <c r="A192"/>
      <c r="B192"/>
      <c r="C192"/>
    </row>
    <row r="193" spans="1:3" x14ac:dyDescent="0.3">
      <c r="A193"/>
      <c r="B193"/>
      <c r="C193"/>
    </row>
    <row r="194" spans="1:3" x14ac:dyDescent="0.3">
      <c r="A194"/>
      <c r="B194"/>
      <c r="C194"/>
    </row>
    <row r="195" spans="1:3" x14ac:dyDescent="0.3">
      <c r="A195"/>
      <c r="B195"/>
      <c r="C195"/>
    </row>
    <row r="196" spans="1:3" x14ac:dyDescent="0.3">
      <c r="A196"/>
      <c r="B196"/>
      <c r="C196"/>
    </row>
    <row r="197" spans="1:3" x14ac:dyDescent="0.3">
      <c r="A197"/>
      <c r="B197"/>
      <c r="C197"/>
    </row>
    <row r="198" spans="1:3" x14ac:dyDescent="0.3">
      <c r="A198"/>
      <c r="B198"/>
      <c r="C198"/>
    </row>
    <row r="199" spans="1:3" x14ac:dyDescent="0.3">
      <c r="A199"/>
      <c r="B199"/>
      <c r="C199"/>
    </row>
    <row r="200" spans="1:3" x14ac:dyDescent="0.3">
      <c r="A200"/>
      <c r="B200"/>
      <c r="C200"/>
    </row>
    <row r="201" spans="1:3" x14ac:dyDescent="0.3">
      <c r="A201"/>
      <c r="B201"/>
      <c r="C201"/>
    </row>
    <row r="202" spans="1:3" x14ac:dyDescent="0.3">
      <c r="A202"/>
      <c r="B202"/>
      <c r="C202"/>
    </row>
    <row r="203" spans="1:3" x14ac:dyDescent="0.3">
      <c r="A203"/>
      <c r="B203"/>
      <c r="C203"/>
    </row>
    <row r="204" spans="1:3" x14ac:dyDescent="0.3">
      <c r="A204"/>
      <c r="B204"/>
      <c r="C204"/>
    </row>
    <row r="205" spans="1:3" x14ac:dyDescent="0.3">
      <c r="A205"/>
      <c r="B205"/>
      <c r="C205"/>
    </row>
    <row r="206" spans="1:3" x14ac:dyDescent="0.3">
      <c r="A206"/>
      <c r="B206"/>
      <c r="C206"/>
    </row>
    <row r="207" spans="1:3" x14ac:dyDescent="0.3">
      <c r="A207"/>
      <c r="B207"/>
      <c r="C207"/>
    </row>
    <row r="208" spans="1:3" x14ac:dyDescent="0.3">
      <c r="A208"/>
      <c r="B208"/>
      <c r="C208"/>
    </row>
    <row r="209" spans="1:3" x14ac:dyDescent="0.3">
      <c r="A209"/>
      <c r="B209"/>
      <c r="C209"/>
    </row>
    <row r="210" spans="1:3" x14ac:dyDescent="0.3">
      <c r="A210"/>
      <c r="B210"/>
      <c r="C210"/>
    </row>
    <row r="211" spans="1:3" x14ac:dyDescent="0.3">
      <c r="A211"/>
      <c r="B211"/>
      <c r="C211"/>
    </row>
    <row r="212" spans="1:3" x14ac:dyDescent="0.3">
      <c r="A212"/>
      <c r="B212"/>
      <c r="C212"/>
    </row>
    <row r="213" spans="1:3" x14ac:dyDescent="0.3">
      <c r="A213"/>
      <c r="B213"/>
      <c r="C213"/>
    </row>
    <row r="214" spans="1:3" x14ac:dyDescent="0.3">
      <c r="A214"/>
      <c r="B214"/>
      <c r="C214"/>
    </row>
    <row r="215" spans="1:3" x14ac:dyDescent="0.3">
      <c r="A215"/>
      <c r="B215"/>
      <c r="C215"/>
    </row>
    <row r="216" spans="1:3" x14ac:dyDescent="0.3">
      <c r="A216"/>
      <c r="B216"/>
      <c r="C216"/>
    </row>
    <row r="217" spans="1:3" x14ac:dyDescent="0.3">
      <c r="A217"/>
      <c r="B217"/>
      <c r="C217"/>
    </row>
    <row r="218" spans="1:3" x14ac:dyDescent="0.3">
      <c r="A218"/>
      <c r="B218"/>
      <c r="C218"/>
    </row>
    <row r="219" spans="1:3" x14ac:dyDescent="0.3">
      <c r="A219"/>
      <c r="B219"/>
      <c r="C219"/>
    </row>
    <row r="220" spans="1:3" x14ac:dyDescent="0.3">
      <c r="A220"/>
      <c r="B220"/>
      <c r="C220"/>
    </row>
    <row r="221" spans="1:3" x14ac:dyDescent="0.3">
      <c r="A221"/>
      <c r="B221"/>
      <c r="C221"/>
    </row>
    <row r="222" spans="1:3" x14ac:dyDescent="0.3">
      <c r="A222"/>
      <c r="B222"/>
      <c r="C222"/>
    </row>
    <row r="223" spans="1:3" x14ac:dyDescent="0.3">
      <c r="A223"/>
      <c r="B223"/>
      <c r="C223"/>
    </row>
    <row r="224" spans="1:3" x14ac:dyDescent="0.3">
      <c r="A224"/>
      <c r="B224"/>
      <c r="C224"/>
    </row>
    <row r="225" spans="1:3" x14ac:dyDescent="0.3">
      <c r="A225"/>
      <c r="B225"/>
      <c r="C225"/>
    </row>
    <row r="226" spans="1:3" x14ac:dyDescent="0.3">
      <c r="A226"/>
      <c r="B226"/>
      <c r="C226"/>
    </row>
    <row r="227" spans="1:3" x14ac:dyDescent="0.3">
      <c r="A227"/>
      <c r="B227"/>
      <c r="C227"/>
    </row>
    <row r="228" spans="1:3" x14ac:dyDescent="0.3">
      <c r="A228"/>
      <c r="B228"/>
      <c r="C228"/>
    </row>
    <row r="229" spans="1:3" x14ac:dyDescent="0.3">
      <c r="A229"/>
      <c r="B229"/>
      <c r="C229"/>
    </row>
    <row r="230" spans="1:3" x14ac:dyDescent="0.3">
      <c r="A230"/>
      <c r="B230"/>
      <c r="C230"/>
    </row>
    <row r="231" spans="1:3" x14ac:dyDescent="0.3">
      <c r="A231"/>
      <c r="B231"/>
      <c r="C231"/>
    </row>
    <row r="232" spans="1:3" x14ac:dyDescent="0.3">
      <c r="A232"/>
      <c r="B232"/>
      <c r="C232"/>
    </row>
    <row r="233" spans="1:3" x14ac:dyDescent="0.3">
      <c r="A233"/>
      <c r="B233"/>
      <c r="C233"/>
    </row>
    <row r="234" spans="1:3" x14ac:dyDescent="0.3">
      <c r="A234"/>
      <c r="B234"/>
      <c r="C234"/>
    </row>
    <row r="235" spans="1:3" x14ac:dyDescent="0.3">
      <c r="A235"/>
      <c r="B235"/>
      <c r="C235"/>
    </row>
    <row r="236" spans="1:3" x14ac:dyDescent="0.3">
      <c r="A236"/>
      <c r="B236"/>
      <c r="C236"/>
    </row>
    <row r="237" spans="1:3" x14ac:dyDescent="0.3">
      <c r="A237"/>
      <c r="B237"/>
      <c r="C237"/>
    </row>
    <row r="238" spans="1:3" x14ac:dyDescent="0.3">
      <c r="A238"/>
      <c r="B238"/>
      <c r="C238"/>
    </row>
    <row r="239" spans="1:3" x14ac:dyDescent="0.3">
      <c r="A239"/>
      <c r="B239"/>
      <c r="C239"/>
    </row>
    <row r="240" spans="1:3" x14ac:dyDescent="0.3">
      <c r="A240"/>
      <c r="B240"/>
      <c r="C240"/>
    </row>
    <row r="241" spans="1:3" x14ac:dyDescent="0.3">
      <c r="A241"/>
      <c r="B241"/>
      <c r="C241"/>
    </row>
    <row r="242" spans="1:3" x14ac:dyDescent="0.3">
      <c r="A242"/>
      <c r="B242"/>
      <c r="C242"/>
    </row>
    <row r="243" spans="1:3" x14ac:dyDescent="0.3">
      <c r="A243"/>
      <c r="B243"/>
      <c r="C243"/>
    </row>
    <row r="244" spans="1:3" x14ac:dyDescent="0.3">
      <c r="A244"/>
      <c r="B244"/>
      <c r="C244"/>
    </row>
    <row r="245" spans="1:3" x14ac:dyDescent="0.3">
      <c r="A245"/>
      <c r="B245"/>
      <c r="C245"/>
    </row>
    <row r="246" spans="1:3" x14ac:dyDescent="0.3">
      <c r="A246"/>
      <c r="B246"/>
      <c r="C246"/>
    </row>
    <row r="247" spans="1:3" x14ac:dyDescent="0.3">
      <c r="A247"/>
      <c r="B247"/>
      <c r="C247"/>
    </row>
    <row r="248" spans="1:3" x14ac:dyDescent="0.3">
      <c r="A248"/>
      <c r="B248"/>
      <c r="C248"/>
    </row>
    <row r="249" spans="1:3" x14ac:dyDescent="0.3">
      <c r="A249"/>
      <c r="B249"/>
      <c r="C249"/>
    </row>
    <row r="250" spans="1:3" x14ac:dyDescent="0.3">
      <c r="A250"/>
      <c r="B250"/>
      <c r="C250"/>
    </row>
    <row r="251" spans="1:3" x14ac:dyDescent="0.3">
      <c r="A251"/>
      <c r="B251"/>
      <c r="C251"/>
    </row>
    <row r="252" spans="1:3" x14ac:dyDescent="0.3">
      <c r="A252"/>
      <c r="B252"/>
      <c r="C252"/>
    </row>
    <row r="253" spans="1:3" x14ac:dyDescent="0.3">
      <c r="A253"/>
      <c r="B253"/>
      <c r="C253"/>
    </row>
    <row r="254" spans="1:3" x14ac:dyDescent="0.3">
      <c r="A254"/>
      <c r="B254"/>
      <c r="C254"/>
    </row>
    <row r="255" spans="1:3" x14ac:dyDescent="0.3">
      <c r="A255"/>
      <c r="B255"/>
      <c r="C255"/>
    </row>
    <row r="256" spans="1:3" x14ac:dyDescent="0.3">
      <c r="A256"/>
      <c r="B256"/>
      <c r="C256"/>
    </row>
    <row r="257" spans="1:3" x14ac:dyDescent="0.3">
      <c r="A257"/>
      <c r="B257"/>
      <c r="C257"/>
    </row>
    <row r="258" spans="1:3" x14ac:dyDescent="0.3">
      <c r="A258"/>
      <c r="B258"/>
      <c r="C258"/>
    </row>
    <row r="259" spans="1:3" x14ac:dyDescent="0.3">
      <c r="A259"/>
      <c r="B259"/>
      <c r="C259"/>
    </row>
    <row r="260" spans="1:3" x14ac:dyDescent="0.3">
      <c r="A260"/>
      <c r="B260"/>
      <c r="C260"/>
    </row>
    <row r="261" spans="1:3" x14ac:dyDescent="0.3">
      <c r="A261"/>
      <c r="B261"/>
      <c r="C261"/>
    </row>
    <row r="262" spans="1:3" x14ac:dyDescent="0.3">
      <c r="A262"/>
      <c r="B262"/>
      <c r="C262"/>
    </row>
    <row r="263" spans="1:3" x14ac:dyDescent="0.3">
      <c r="A263"/>
      <c r="B263"/>
      <c r="C263"/>
    </row>
    <row r="264" spans="1:3" x14ac:dyDescent="0.3">
      <c r="A264"/>
      <c r="B264"/>
      <c r="C264"/>
    </row>
    <row r="265" spans="1:3" x14ac:dyDescent="0.3">
      <c r="A265"/>
      <c r="B265"/>
      <c r="C265"/>
    </row>
    <row r="266" spans="1:3" x14ac:dyDescent="0.3">
      <c r="A266"/>
      <c r="B266"/>
      <c r="C266"/>
    </row>
    <row r="267" spans="1:3" x14ac:dyDescent="0.3">
      <c r="A267"/>
      <c r="B267"/>
      <c r="C267"/>
    </row>
    <row r="268" spans="1:3" x14ac:dyDescent="0.3">
      <c r="A268"/>
      <c r="B268"/>
      <c r="C268"/>
    </row>
    <row r="269" spans="1:3" x14ac:dyDescent="0.3">
      <c r="A269"/>
      <c r="B269"/>
      <c r="C269"/>
    </row>
    <row r="270" spans="1:3" x14ac:dyDescent="0.3">
      <c r="A270"/>
      <c r="B270"/>
      <c r="C270"/>
    </row>
    <row r="271" spans="1:3" x14ac:dyDescent="0.3">
      <c r="A271"/>
      <c r="B271"/>
      <c r="C271"/>
    </row>
    <row r="272" spans="1:3" x14ac:dyDescent="0.3">
      <c r="A272"/>
      <c r="B272"/>
      <c r="C272"/>
    </row>
    <row r="273" spans="1:3" x14ac:dyDescent="0.3">
      <c r="A273"/>
      <c r="B273"/>
      <c r="C273"/>
    </row>
    <row r="274" spans="1:3" x14ac:dyDescent="0.3">
      <c r="A274"/>
      <c r="B274"/>
      <c r="C274"/>
    </row>
    <row r="275" spans="1:3" x14ac:dyDescent="0.3">
      <c r="A275"/>
      <c r="B275"/>
      <c r="C275"/>
    </row>
    <row r="276" spans="1:3" x14ac:dyDescent="0.3">
      <c r="A276"/>
      <c r="B276"/>
      <c r="C276"/>
    </row>
    <row r="277" spans="1:3" x14ac:dyDescent="0.3">
      <c r="A277"/>
      <c r="B277"/>
      <c r="C277"/>
    </row>
    <row r="278" spans="1:3" x14ac:dyDescent="0.3">
      <c r="A278"/>
      <c r="B278"/>
      <c r="C278"/>
    </row>
    <row r="279" spans="1:3" x14ac:dyDescent="0.3">
      <c r="A279"/>
      <c r="B279"/>
      <c r="C279"/>
    </row>
    <row r="280" spans="1:3" x14ac:dyDescent="0.3">
      <c r="A280"/>
      <c r="B280"/>
      <c r="C280"/>
    </row>
    <row r="281" spans="1:3" x14ac:dyDescent="0.3">
      <c r="A281"/>
      <c r="B281"/>
      <c r="C281"/>
    </row>
    <row r="282" spans="1:3" x14ac:dyDescent="0.3">
      <c r="A282"/>
      <c r="B282"/>
      <c r="C282"/>
    </row>
    <row r="283" spans="1:3" x14ac:dyDescent="0.3">
      <c r="A283"/>
      <c r="B283"/>
      <c r="C283"/>
    </row>
    <row r="284" spans="1:3" x14ac:dyDescent="0.3">
      <c r="A284"/>
      <c r="B284"/>
      <c r="C284"/>
    </row>
    <row r="285" spans="1:3" x14ac:dyDescent="0.3">
      <c r="A285"/>
      <c r="B285"/>
      <c r="C285"/>
    </row>
    <row r="286" spans="1:3" x14ac:dyDescent="0.3">
      <c r="A286"/>
      <c r="B286"/>
      <c r="C286"/>
    </row>
    <row r="287" spans="1:3" x14ac:dyDescent="0.3">
      <c r="A287"/>
      <c r="B287"/>
      <c r="C287"/>
    </row>
    <row r="288" spans="1:3" x14ac:dyDescent="0.3">
      <c r="A288"/>
      <c r="B288"/>
      <c r="C288"/>
    </row>
    <row r="289" spans="1:3" x14ac:dyDescent="0.3">
      <c r="A289"/>
      <c r="B289"/>
      <c r="C289"/>
    </row>
    <row r="290" spans="1:3" x14ac:dyDescent="0.3">
      <c r="A290"/>
      <c r="B290"/>
      <c r="C290"/>
    </row>
    <row r="291" spans="1:3" x14ac:dyDescent="0.3">
      <c r="A291"/>
      <c r="B291"/>
      <c r="C291"/>
    </row>
    <row r="292" spans="1:3" x14ac:dyDescent="0.3">
      <c r="A292"/>
      <c r="B292"/>
      <c r="C292"/>
    </row>
    <row r="293" spans="1:3" x14ac:dyDescent="0.3">
      <c r="A293"/>
      <c r="B293"/>
      <c r="C293"/>
    </row>
    <row r="294" spans="1:3" x14ac:dyDescent="0.3">
      <c r="A294"/>
      <c r="B294"/>
      <c r="C294"/>
    </row>
    <row r="295" spans="1:3" x14ac:dyDescent="0.3">
      <c r="A295"/>
      <c r="B295"/>
      <c r="C295"/>
    </row>
    <row r="296" spans="1:3" x14ac:dyDescent="0.3">
      <c r="A296"/>
      <c r="B296"/>
      <c r="C296"/>
    </row>
    <row r="297" spans="1:3" x14ac:dyDescent="0.3">
      <c r="A297"/>
      <c r="B297"/>
      <c r="C297"/>
    </row>
    <row r="298" spans="1:3" x14ac:dyDescent="0.3">
      <c r="A298"/>
      <c r="B298"/>
      <c r="C298"/>
    </row>
    <row r="299" spans="1:3" x14ac:dyDescent="0.3">
      <c r="A299"/>
      <c r="B299"/>
      <c r="C299"/>
    </row>
    <row r="300" spans="1:3" x14ac:dyDescent="0.3">
      <c r="A300"/>
      <c r="B300"/>
      <c r="C300"/>
    </row>
    <row r="301" spans="1:3" x14ac:dyDescent="0.3">
      <c r="A301"/>
      <c r="B301"/>
      <c r="C301"/>
    </row>
    <row r="302" spans="1:3" x14ac:dyDescent="0.3">
      <c r="A302"/>
      <c r="B302"/>
      <c r="C302"/>
    </row>
    <row r="303" spans="1:3" x14ac:dyDescent="0.3">
      <c r="A303"/>
      <c r="B303"/>
      <c r="C303"/>
    </row>
    <row r="304" spans="1:3" x14ac:dyDescent="0.3">
      <c r="A304"/>
      <c r="B304"/>
      <c r="C304"/>
    </row>
    <row r="305" spans="1:3" x14ac:dyDescent="0.3">
      <c r="A305"/>
      <c r="B305"/>
      <c r="C305"/>
    </row>
    <row r="306" spans="1:3" x14ac:dyDescent="0.3">
      <c r="A306"/>
      <c r="B306"/>
      <c r="C306"/>
    </row>
    <row r="307" spans="1:3" x14ac:dyDescent="0.3">
      <c r="A307"/>
      <c r="B307"/>
      <c r="C307"/>
    </row>
    <row r="308" spans="1:3" x14ac:dyDescent="0.3">
      <c r="A308"/>
      <c r="B308"/>
      <c r="C308"/>
    </row>
    <row r="309" spans="1:3" x14ac:dyDescent="0.3">
      <c r="A309"/>
      <c r="B309"/>
      <c r="C309"/>
    </row>
    <row r="310" spans="1:3" x14ac:dyDescent="0.3">
      <c r="A310"/>
      <c r="B310"/>
      <c r="C310"/>
    </row>
    <row r="311" spans="1:3" x14ac:dyDescent="0.3">
      <c r="A311"/>
      <c r="B311"/>
      <c r="C311"/>
    </row>
    <row r="312" spans="1:3" x14ac:dyDescent="0.3">
      <c r="A312"/>
      <c r="B312"/>
      <c r="C312"/>
    </row>
    <row r="313" spans="1:3" x14ac:dyDescent="0.3">
      <c r="A313"/>
      <c r="B313"/>
      <c r="C313"/>
    </row>
    <row r="314" spans="1:3" x14ac:dyDescent="0.3">
      <c r="A314"/>
      <c r="B314"/>
      <c r="C314"/>
    </row>
    <row r="315" spans="1:3" x14ac:dyDescent="0.3">
      <c r="A315"/>
      <c r="B315"/>
      <c r="C315"/>
    </row>
    <row r="316" spans="1:3" x14ac:dyDescent="0.3">
      <c r="A316"/>
      <c r="B316"/>
      <c r="C316"/>
    </row>
    <row r="317" spans="1:3" x14ac:dyDescent="0.3">
      <c r="A317"/>
      <c r="B317"/>
      <c r="C317"/>
    </row>
    <row r="318" spans="1:3" x14ac:dyDescent="0.3">
      <c r="A318"/>
      <c r="B318"/>
      <c r="C318"/>
    </row>
    <row r="319" spans="1:3" x14ac:dyDescent="0.3">
      <c r="A319"/>
      <c r="B319"/>
      <c r="C319"/>
    </row>
    <row r="320" spans="1:3" x14ac:dyDescent="0.3">
      <c r="A320"/>
      <c r="B320"/>
      <c r="C320"/>
    </row>
    <row r="321" spans="1:3" x14ac:dyDescent="0.3">
      <c r="A321"/>
      <c r="B321"/>
      <c r="C321"/>
    </row>
    <row r="322" spans="1:3" x14ac:dyDescent="0.3">
      <c r="A322"/>
      <c r="B322"/>
      <c r="C322"/>
    </row>
    <row r="323" spans="1:3" x14ac:dyDescent="0.3">
      <c r="A323"/>
      <c r="B323"/>
      <c r="C323"/>
    </row>
    <row r="324" spans="1:3" x14ac:dyDescent="0.3">
      <c r="A324"/>
      <c r="B324"/>
      <c r="C324"/>
    </row>
    <row r="325" spans="1:3" x14ac:dyDescent="0.3">
      <c r="A325"/>
      <c r="B325"/>
      <c r="C325"/>
    </row>
    <row r="326" spans="1:3" x14ac:dyDescent="0.3">
      <c r="A326"/>
      <c r="B326"/>
      <c r="C326"/>
    </row>
    <row r="327" spans="1:3" x14ac:dyDescent="0.3">
      <c r="A327"/>
      <c r="B327"/>
      <c r="C327"/>
    </row>
    <row r="328" spans="1:3" x14ac:dyDescent="0.3">
      <c r="A328"/>
      <c r="B328"/>
      <c r="C328"/>
    </row>
    <row r="329" spans="1:3" x14ac:dyDescent="0.3">
      <c r="A329"/>
      <c r="B329"/>
      <c r="C329"/>
    </row>
    <row r="330" spans="1:3" x14ac:dyDescent="0.3">
      <c r="A330"/>
      <c r="B330"/>
      <c r="C330"/>
    </row>
    <row r="331" spans="1:3" x14ac:dyDescent="0.3">
      <c r="A331"/>
      <c r="B331"/>
      <c r="C331"/>
    </row>
    <row r="332" spans="1:3" x14ac:dyDescent="0.3">
      <c r="A332"/>
      <c r="B332"/>
      <c r="C332"/>
    </row>
    <row r="333" spans="1:3" x14ac:dyDescent="0.3">
      <c r="A333"/>
      <c r="B333"/>
      <c r="C333"/>
    </row>
    <row r="334" spans="1:3" x14ac:dyDescent="0.3">
      <c r="A334"/>
      <c r="B334"/>
      <c r="C334"/>
    </row>
    <row r="335" spans="1:3" x14ac:dyDescent="0.3">
      <c r="A335"/>
      <c r="B335"/>
      <c r="C335"/>
    </row>
    <row r="336" spans="1:3" x14ac:dyDescent="0.3">
      <c r="A336"/>
      <c r="B336"/>
      <c r="C336"/>
    </row>
    <row r="337" spans="1:3" x14ac:dyDescent="0.3">
      <c r="A337"/>
      <c r="B337"/>
      <c r="C337"/>
    </row>
    <row r="338" spans="1:3" x14ac:dyDescent="0.3">
      <c r="A338"/>
      <c r="B338"/>
      <c r="C338"/>
    </row>
    <row r="339" spans="1:3" x14ac:dyDescent="0.3">
      <c r="A339"/>
      <c r="B339"/>
      <c r="C339"/>
    </row>
    <row r="340" spans="1:3" x14ac:dyDescent="0.3">
      <c r="A340"/>
      <c r="B340"/>
      <c r="C340"/>
    </row>
    <row r="341" spans="1:3" x14ac:dyDescent="0.3">
      <c r="A341"/>
      <c r="B341"/>
      <c r="C341"/>
    </row>
    <row r="342" spans="1:3" x14ac:dyDescent="0.3">
      <c r="A342"/>
      <c r="B342"/>
      <c r="C342"/>
    </row>
    <row r="343" spans="1:3" x14ac:dyDescent="0.3">
      <c r="A343"/>
      <c r="B343"/>
      <c r="C343"/>
    </row>
    <row r="344" spans="1:3" x14ac:dyDescent="0.3">
      <c r="A344"/>
      <c r="B344"/>
      <c r="C344"/>
    </row>
    <row r="345" spans="1:3" x14ac:dyDescent="0.3">
      <c r="A345"/>
      <c r="B345"/>
      <c r="C345"/>
    </row>
  </sheetData>
  <autoFilter ref="A3:C3" xr:uid="{64022489-7B9C-4C42-BA0B-972A3C68B45D}">
    <sortState ref="A4:C109">
      <sortCondition ref="A3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E1006"/>
  <sheetViews>
    <sheetView workbookViewId="0">
      <selection activeCell="D5" sqref="D5"/>
    </sheetView>
  </sheetViews>
  <sheetFormatPr baseColWidth="10" defaultRowHeight="14.4" x14ac:dyDescent="0.3"/>
  <cols>
    <col min="2" max="2" width="32.44140625" bestFit="1" customWidth="1"/>
  </cols>
  <sheetData>
    <row r="3" spans="1:5" ht="28.8" x14ac:dyDescent="0.3">
      <c r="A3" s="53" t="s">
        <v>252</v>
      </c>
      <c r="B3" s="53" t="s">
        <v>251</v>
      </c>
      <c r="C3" s="53" t="s">
        <v>258</v>
      </c>
      <c r="D3" s="53" t="s">
        <v>259</v>
      </c>
      <c r="E3" s="53" t="s">
        <v>260</v>
      </c>
    </row>
    <row r="4" spans="1:5" x14ac:dyDescent="0.3">
      <c r="A4" s="52" t="s">
        <v>1406</v>
      </c>
      <c r="B4" s="52" t="s">
        <v>1407</v>
      </c>
      <c r="C4" s="52" t="s">
        <v>363</v>
      </c>
      <c r="D4" s="52" t="s">
        <v>527</v>
      </c>
      <c r="E4" s="52" t="s">
        <v>261</v>
      </c>
    </row>
    <row r="5" spans="1:5" x14ac:dyDescent="0.3">
      <c r="A5" s="52" t="s">
        <v>530</v>
      </c>
      <c r="B5" s="52" t="s">
        <v>272</v>
      </c>
      <c r="C5" s="52" t="s">
        <v>531</v>
      </c>
      <c r="D5" s="52" t="s">
        <v>532</v>
      </c>
      <c r="E5" s="52" t="s">
        <v>261</v>
      </c>
    </row>
    <row r="6" spans="1:5" x14ac:dyDescent="0.3">
      <c r="A6" s="52" t="s">
        <v>584</v>
      </c>
      <c r="B6" s="52" t="s">
        <v>585</v>
      </c>
      <c r="C6" s="52" t="s">
        <v>363</v>
      </c>
      <c r="D6" s="52" t="s">
        <v>364</v>
      </c>
      <c r="E6" s="52" t="s">
        <v>261</v>
      </c>
    </row>
    <row r="7" spans="1:5" x14ac:dyDescent="0.3">
      <c r="A7" s="52" t="s">
        <v>526</v>
      </c>
      <c r="B7" s="52" t="s">
        <v>265</v>
      </c>
      <c r="C7" s="52" t="s">
        <v>363</v>
      </c>
      <c r="D7" s="52" t="s">
        <v>527</v>
      </c>
      <c r="E7" s="52" t="s">
        <v>261</v>
      </c>
    </row>
    <row r="8" spans="1:5" x14ac:dyDescent="0.3">
      <c r="A8" s="52" t="s">
        <v>509</v>
      </c>
      <c r="B8" s="52" t="s">
        <v>286</v>
      </c>
      <c r="C8" s="52" t="s">
        <v>363</v>
      </c>
      <c r="D8" s="52" t="s">
        <v>364</v>
      </c>
      <c r="E8" s="52" t="s">
        <v>261</v>
      </c>
    </row>
    <row r="9" spans="1:5" x14ac:dyDescent="0.3">
      <c r="A9" s="52" t="s">
        <v>362</v>
      </c>
      <c r="B9" s="52" t="s">
        <v>276</v>
      </c>
      <c r="C9" s="52" t="s">
        <v>363</v>
      </c>
      <c r="D9" s="52" t="s">
        <v>364</v>
      </c>
      <c r="E9" s="52" t="s">
        <v>261</v>
      </c>
    </row>
    <row r="10" spans="1:5" x14ac:dyDescent="0.3">
      <c r="A10" s="52" t="s">
        <v>518</v>
      </c>
      <c r="B10" s="52" t="s">
        <v>264</v>
      </c>
      <c r="C10" s="52" t="s">
        <v>363</v>
      </c>
      <c r="D10" s="52" t="s">
        <v>364</v>
      </c>
      <c r="E10" s="52" t="s">
        <v>261</v>
      </c>
    </row>
    <row r="11" spans="1:5" x14ac:dyDescent="0.3">
      <c r="A11" s="52" t="s">
        <v>377</v>
      </c>
      <c r="B11" s="52" t="s">
        <v>271</v>
      </c>
      <c r="C11" s="52" t="s">
        <v>363</v>
      </c>
      <c r="D11" s="52" t="s">
        <v>364</v>
      </c>
      <c r="E11" s="52" t="s">
        <v>261</v>
      </c>
    </row>
    <row r="12" spans="1:5" x14ac:dyDescent="0.3">
      <c r="A12" s="52" t="s">
        <v>478</v>
      </c>
      <c r="B12" s="52" t="s">
        <v>477</v>
      </c>
      <c r="C12" s="52" t="s">
        <v>363</v>
      </c>
      <c r="D12" s="52" t="s">
        <v>480</v>
      </c>
      <c r="E12" s="52" t="s">
        <v>261</v>
      </c>
    </row>
    <row r="13" spans="1:5" x14ac:dyDescent="0.3">
      <c r="A13" s="52" t="s">
        <v>528</v>
      </c>
      <c r="B13" s="52" t="s">
        <v>1440</v>
      </c>
      <c r="C13" s="52" t="s">
        <v>531</v>
      </c>
      <c r="D13" s="52" t="s">
        <v>480</v>
      </c>
      <c r="E13" s="52" t="s">
        <v>261</v>
      </c>
    </row>
    <row r="14" spans="1:5" x14ac:dyDescent="0.3">
      <c r="A14" s="52" t="s">
        <v>504</v>
      </c>
      <c r="B14" s="52" t="s">
        <v>503</v>
      </c>
      <c r="C14" s="52" t="s">
        <v>363</v>
      </c>
      <c r="D14" s="52" t="s">
        <v>364</v>
      </c>
      <c r="E14" s="52" t="s">
        <v>261</v>
      </c>
    </row>
    <row r="15" spans="1:5" x14ac:dyDescent="0.3">
      <c r="A15" s="52" t="s">
        <v>543</v>
      </c>
      <c r="B15" s="52" t="s">
        <v>542</v>
      </c>
      <c r="C15" s="52" t="s">
        <v>363</v>
      </c>
      <c r="D15" s="52" t="s">
        <v>364</v>
      </c>
      <c r="E15" s="52" t="s">
        <v>261</v>
      </c>
    </row>
    <row r="16" spans="1:5" x14ac:dyDescent="0.3">
      <c r="A16" s="52" t="s">
        <v>1399</v>
      </c>
      <c r="B16" s="52" t="s">
        <v>1400</v>
      </c>
      <c r="C16" s="52" t="s">
        <v>363</v>
      </c>
      <c r="D16" s="52" t="s">
        <v>364</v>
      </c>
      <c r="E16" s="52" t="s">
        <v>261</v>
      </c>
    </row>
    <row r="17" spans="1:5" x14ac:dyDescent="0.3">
      <c r="A17" s="52" t="s">
        <v>374</v>
      </c>
      <c r="B17" s="52" t="s">
        <v>373</v>
      </c>
      <c r="C17" s="52" t="s">
        <v>363</v>
      </c>
      <c r="D17" s="52" t="s">
        <v>364</v>
      </c>
      <c r="E17" s="52" t="s">
        <v>261</v>
      </c>
    </row>
    <row r="18" spans="1:5" x14ac:dyDescent="0.3">
      <c r="A18" s="52" t="s">
        <v>394</v>
      </c>
      <c r="B18" s="52" t="s">
        <v>393</v>
      </c>
      <c r="C18" s="52" t="s">
        <v>395</v>
      </c>
      <c r="D18" s="52" t="s">
        <v>396</v>
      </c>
      <c r="E18" s="52" t="s">
        <v>261</v>
      </c>
    </row>
    <row r="19" spans="1:5" x14ac:dyDescent="0.3">
      <c r="A19" s="52" t="s">
        <v>659</v>
      </c>
      <c r="B19" s="52" t="s">
        <v>660</v>
      </c>
      <c r="C19" s="52" t="s">
        <v>363</v>
      </c>
      <c r="D19" s="52" t="s">
        <v>364</v>
      </c>
      <c r="E19" s="52" t="s">
        <v>261</v>
      </c>
    </row>
    <row r="1004" spans="1:5" x14ac:dyDescent="0.3">
      <c r="A1004" s="52"/>
      <c r="B1004" s="52"/>
      <c r="C1004" s="52"/>
      <c r="D1004" s="52"/>
      <c r="E1004" s="52"/>
    </row>
    <row r="1005" spans="1:5" x14ac:dyDescent="0.3">
      <c r="A1005" s="52"/>
      <c r="B1005" s="52"/>
      <c r="C1005" s="52"/>
      <c r="D1005" s="52"/>
      <c r="E1005" s="52"/>
    </row>
    <row r="1006" spans="1:5" x14ac:dyDescent="0.3">
      <c r="A1006" s="52"/>
      <c r="B1006" s="52"/>
      <c r="C1006" s="52"/>
      <c r="D1006" s="52"/>
      <c r="E1006" s="52"/>
    </row>
  </sheetData>
  <autoFilter ref="A3:E3" xr:uid="{5F68044F-E624-471D-9BC3-023A0D90D925}">
    <sortState ref="A4:E19">
      <sortCondition ref="A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C387"/>
  <sheetViews>
    <sheetView workbookViewId="0">
      <pane ySplit="2" topLeftCell="A79" activePane="bottomLeft" state="frozen"/>
      <selection pane="bottomLeft" activeCell="B103" sqref="B103"/>
    </sheetView>
  </sheetViews>
  <sheetFormatPr baseColWidth="10" defaultRowHeight="14.4" x14ac:dyDescent="0.3"/>
  <sheetData>
    <row r="1" spans="1:3" x14ac:dyDescent="0.3">
      <c r="A1" s="93" t="s">
        <v>519</v>
      </c>
    </row>
    <row r="2" spans="1:3" x14ac:dyDescent="0.3">
      <c r="A2" t="s">
        <v>553</v>
      </c>
      <c r="B2" t="s">
        <v>554</v>
      </c>
      <c r="C2" t="s">
        <v>555</v>
      </c>
    </row>
    <row r="3" spans="1:3" x14ac:dyDescent="0.3">
      <c r="A3" s="52">
        <v>114</v>
      </c>
      <c r="B3">
        <f>COUNTIF('REGISTRO FACTURAS'!$A$5:$A$5993,NUMEROS!A3)</f>
        <v>4</v>
      </c>
      <c r="C3" t="s">
        <v>289</v>
      </c>
    </row>
    <row r="4" spans="1:3" x14ac:dyDescent="0.3">
      <c r="A4" s="52">
        <v>115</v>
      </c>
      <c r="B4">
        <f>COUNTIF('REGISTRO FACTURAS'!$A$5:$A$5993,NUMEROS!A4)</f>
        <v>3</v>
      </c>
      <c r="C4" t="s">
        <v>289</v>
      </c>
    </row>
    <row r="5" spans="1:3" x14ac:dyDescent="0.3">
      <c r="A5" s="52">
        <v>116</v>
      </c>
      <c r="B5">
        <f>COUNTIF('REGISTRO FACTURAS'!$A$5:$A$5993,NUMEROS!A5)</f>
        <v>8</v>
      </c>
      <c r="C5" t="s">
        <v>289</v>
      </c>
    </row>
    <row r="6" spans="1:3" x14ac:dyDescent="0.3">
      <c r="A6" s="52">
        <v>117</v>
      </c>
      <c r="B6">
        <f>COUNTIF('REGISTRO FACTURAS'!$A$5:$A$5993,NUMEROS!A6)</f>
        <v>10</v>
      </c>
      <c r="C6" t="s">
        <v>289</v>
      </c>
    </row>
    <row r="7" spans="1:3" x14ac:dyDescent="0.3">
      <c r="A7" s="52">
        <v>118</v>
      </c>
      <c r="B7">
        <f>COUNTIF('REGISTRO FACTURAS'!$A$5:$A$5993,NUMEROS!A7)</f>
        <v>6</v>
      </c>
      <c r="C7" t="s">
        <v>289</v>
      </c>
    </row>
    <row r="8" spans="1:3" x14ac:dyDescent="0.3">
      <c r="A8" s="52">
        <v>119</v>
      </c>
      <c r="B8">
        <f>COUNTIF('REGISTRO FACTURAS'!$A$5:$A$5993,NUMEROS!A8)</f>
        <v>17</v>
      </c>
      <c r="C8" t="s">
        <v>289</v>
      </c>
    </row>
    <row r="9" spans="1:3" x14ac:dyDescent="0.3">
      <c r="A9" s="52">
        <v>120</v>
      </c>
      <c r="B9">
        <f>COUNTIF('REGISTRO FACTURAS'!$A$5:$A$5993,NUMEROS!A9)</f>
        <v>8</v>
      </c>
      <c r="C9" t="s">
        <v>289</v>
      </c>
    </row>
    <row r="10" spans="1:3" x14ac:dyDescent="0.3">
      <c r="A10" s="52">
        <v>121</v>
      </c>
      <c r="B10">
        <f>COUNTIF('REGISTRO FACTURAS'!$A$5:$A$5993,NUMEROS!A10)</f>
        <v>37</v>
      </c>
      <c r="C10" t="s">
        <v>289</v>
      </c>
    </row>
    <row r="11" spans="1:3" x14ac:dyDescent="0.3">
      <c r="A11" s="52">
        <v>122</v>
      </c>
      <c r="B11">
        <f>COUNTIF('REGISTRO FACTURAS'!$A$5:$A$5993,NUMEROS!A11)</f>
        <v>8</v>
      </c>
      <c r="C11" t="s">
        <v>289</v>
      </c>
    </row>
    <row r="12" spans="1:3" x14ac:dyDescent="0.3">
      <c r="A12" s="52">
        <v>123</v>
      </c>
      <c r="B12">
        <f>COUNTIF('REGISTRO FACTURAS'!$A$5:$A$5993,NUMEROS!A12)</f>
        <v>4</v>
      </c>
      <c r="C12" t="s">
        <v>289</v>
      </c>
    </row>
    <row r="13" spans="1:3" x14ac:dyDescent="0.3">
      <c r="A13" s="52">
        <v>124</v>
      </c>
      <c r="B13">
        <f>COUNTIF('REGISTRO FACTURAS'!$A$5:$A$5993,NUMEROS!A13)</f>
        <v>6</v>
      </c>
      <c r="C13" t="s">
        <v>289</v>
      </c>
    </row>
    <row r="14" spans="1:3" x14ac:dyDescent="0.3">
      <c r="A14" s="52">
        <v>125</v>
      </c>
      <c r="B14">
        <f>COUNTIF('REGISTRO FACTURAS'!$A$5:$A$5993,NUMEROS!A14)</f>
        <v>15</v>
      </c>
      <c r="C14" t="s">
        <v>289</v>
      </c>
    </row>
    <row r="15" spans="1:3" x14ac:dyDescent="0.3">
      <c r="A15" s="52">
        <v>126</v>
      </c>
      <c r="B15">
        <f>COUNTIF('REGISTRO FACTURAS'!$A$5:$A$5993,NUMEROS!A15)</f>
        <v>30</v>
      </c>
      <c r="C15" t="s">
        <v>289</v>
      </c>
    </row>
    <row r="16" spans="1:3" x14ac:dyDescent="0.3">
      <c r="A16" s="52">
        <v>127</v>
      </c>
      <c r="B16">
        <f>COUNTIF('REGISTRO FACTURAS'!$A$5:$A$5993,NUMEROS!A16)</f>
        <v>6</v>
      </c>
      <c r="C16" t="s">
        <v>289</v>
      </c>
    </row>
    <row r="17" spans="1:3" x14ac:dyDescent="0.3">
      <c r="A17" s="52">
        <v>128</v>
      </c>
      <c r="B17">
        <f>COUNTIF('REGISTRO FACTURAS'!$A$5:$A$5993,NUMEROS!A17)</f>
        <v>4</v>
      </c>
      <c r="C17" t="s">
        <v>289</v>
      </c>
    </row>
    <row r="18" spans="1:3" x14ac:dyDescent="0.3">
      <c r="A18" s="52">
        <v>129</v>
      </c>
      <c r="B18">
        <f>COUNTIF('REGISTRO FACTURAS'!$A$5:$A$5993,NUMEROS!A18)</f>
        <v>18</v>
      </c>
      <c r="C18" t="s">
        <v>289</v>
      </c>
    </row>
    <row r="19" spans="1:3" x14ac:dyDescent="0.3">
      <c r="A19" s="52">
        <v>130</v>
      </c>
      <c r="B19">
        <f>COUNTIF('REGISTRO FACTURAS'!$A$5:$A$5993,NUMEROS!A19)</f>
        <v>24</v>
      </c>
      <c r="C19" t="s">
        <v>289</v>
      </c>
    </row>
    <row r="20" spans="1:3" x14ac:dyDescent="0.3">
      <c r="A20" s="52">
        <v>131</v>
      </c>
      <c r="B20">
        <f>COUNTIF('REGISTRO FACTURAS'!$A$5:$A$5993,NUMEROS!A20)</f>
        <v>9</v>
      </c>
      <c r="C20" t="s">
        <v>289</v>
      </c>
    </row>
    <row r="21" spans="1:3" x14ac:dyDescent="0.3">
      <c r="A21" s="52">
        <v>132</v>
      </c>
      <c r="B21">
        <f>COUNTIF('REGISTRO FACTURAS'!$A$5:$A$5993,NUMEROS!A21)</f>
        <v>107</v>
      </c>
      <c r="C21" t="s">
        <v>289</v>
      </c>
    </row>
    <row r="22" spans="1:3" x14ac:dyDescent="0.3">
      <c r="A22" s="52">
        <v>133</v>
      </c>
      <c r="B22">
        <f>COUNTIF('REGISTRO FACTURAS'!$A$5:$A$5993,NUMEROS!A22)</f>
        <v>3</v>
      </c>
      <c r="C22" t="s">
        <v>289</v>
      </c>
    </row>
    <row r="23" spans="1:3" x14ac:dyDescent="0.3">
      <c r="A23" s="52">
        <v>136</v>
      </c>
      <c r="B23">
        <f>COUNTIF('REGISTRO FACTURAS'!$A$5:$A$5993,NUMEROS!A23)</f>
        <v>3</v>
      </c>
      <c r="C23" t="s">
        <v>289</v>
      </c>
    </row>
    <row r="24" spans="1:3" x14ac:dyDescent="0.3">
      <c r="A24" s="52">
        <v>137</v>
      </c>
      <c r="B24">
        <f>COUNTIF('REGISTRO FACTURAS'!$A$5:$A$5993,NUMEROS!A24)</f>
        <v>6</v>
      </c>
      <c r="C24" t="s">
        <v>289</v>
      </c>
    </row>
    <row r="25" spans="1:3" x14ac:dyDescent="0.3">
      <c r="A25" s="52">
        <v>138</v>
      </c>
      <c r="B25">
        <f>COUNTIF('REGISTRO FACTURAS'!$A$5:$A$5993,NUMEROS!A25)</f>
        <v>4</v>
      </c>
      <c r="C25" t="s">
        <v>289</v>
      </c>
    </row>
    <row r="26" spans="1:3" x14ac:dyDescent="0.3">
      <c r="A26" s="52">
        <v>139</v>
      </c>
      <c r="B26">
        <f>COUNTIF('REGISTRO FACTURAS'!$A$5:$A$5993,NUMEROS!A26)</f>
        <v>12</v>
      </c>
      <c r="C26" t="s">
        <v>289</v>
      </c>
    </row>
    <row r="27" spans="1:3" x14ac:dyDescent="0.3">
      <c r="A27" s="52">
        <v>140</v>
      </c>
      <c r="B27">
        <f>COUNTIF('REGISTRO FACTURAS'!$A$5:$A$5993,NUMEROS!A27)</f>
        <v>23</v>
      </c>
      <c r="C27" t="s">
        <v>289</v>
      </c>
    </row>
    <row r="28" spans="1:3" x14ac:dyDescent="0.3">
      <c r="A28" s="52">
        <v>141</v>
      </c>
      <c r="B28">
        <f>COUNTIF('REGISTRO FACTURAS'!$A$5:$A$5993,NUMEROS!A28)</f>
        <v>42</v>
      </c>
      <c r="C28" t="s">
        <v>289</v>
      </c>
    </row>
    <row r="29" spans="1:3" ht="10.95" customHeight="1" x14ac:dyDescent="0.3">
      <c r="A29" s="52">
        <v>142</v>
      </c>
      <c r="B29">
        <f>COUNTIF('REGISTRO FACTURAS'!$A$5:$A$5993,NUMEROS!A29)</f>
        <v>1</v>
      </c>
      <c r="C29" t="s">
        <v>289</v>
      </c>
    </row>
    <row r="30" spans="1:3" hidden="1" x14ac:dyDescent="0.3">
      <c r="A30" s="52">
        <v>143</v>
      </c>
      <c r="B30">
        <f>COUNTIF('REGISTRO FACTURAS'!$A$5:$A$5993,NUMEROS!A30)</f>
        <v>7</v>
      </c>
      <c r="C30" t="s">
        <v>289</v>
      </c>
    </row>
    <row r="31" spans="1:3" hidden="1" x14ac:dyDescent="0.3">
      <c r="A31" s="52">
        <v>144</v>
      </c>
      <c r="B31">
        <f>COUNTIF('REGISTRO FACTURAS'!$A$5:$A$5993,NUMEROS!A31)</f>
        <v>20</v>
      </c>
      <c r="C31" t="s">
        <v>289</v>
      </c>
    </row>
    <row r="32" spans="1:3" x14ac:dyDescent="0.3">
      <c r="A32" s="52">
        <v>145</v>
      </c>
      <c r="B32">
        <f>COUNTIF('REGISTRO FACTURAS'!$A$5:$A$5993,NUMEROS!A32)</f>
        <v>6</v>
      </c>
      <c r="C32" t="s">
        <v>289</v>
      </c>
    </row>
    <row r="33" spans="1:3" x14ac:dyDescent="0.3">
      <c r="A33" s="52">
        <v>146</v>
      </c>
      <c r="B33">
        <f>COUNTIF('REGISTRO FACTURAS'!$A$5:$A$5993,NUMEROS!A33)</f>
        <v>28</v>
      </c>
      <c r="C33" t="s">
        <v>289</v>
      </c>
    </row>
    <row r="34" spans="1:3" x14ac:dyDescent="0.3">
      <c r="A34" s="52">
        <v>147</v>
      </c>
      <c r="B34">
        <f>COUNTIF('REGISTRO FACTURAS'!$A$5:$A$5993,NUMEROS!A34)</f>
        <v>3</v>
      </c>
      <c r="C34" t="s">
        <v>289</v>
      </c>
    </row>
    <row r="35" spans="1:3" x14ac:dyDescent="0.3">
      <c r="A35" s="52">
        <v>148</v>
      </c>
      <c r="B35">
        <f>COUNTIF('REGISTRO FACTURAS'!$A$5:$A$5993,NUMEROS!A35)</f>
        <v>10</v>
      </c>
      <c r="C35" t="s">
        <v>289</v>
      </c>
    </row>
    <row r="36" spans="1:3" x14ac:dyDescent="0.3">
      <c r="A36" s="52">
        <v>149</v>
      </c>
      <c r="B36">
        <f>COUNTIF('REGISTRO FACTURAS'!$A$5:$A$5993,NUMEROS!A36)</f>
        <v>22</v>
      </c>
      <c r="C36" t="s">
        <v>289</v>
      </c>
    </row>
    <row r="37" spans="1:3" x14ac:dyDescent="0.3">
      <c r="A37" s="52">
        <v>150</v>
      </c>
      <c r="B37">
        <f>COUNTIF('REGISTRO FACTURAS'!$A$5:$A$5993,NUMEROS!A37)</f>
        <v>6</v>
      </c>
      <c r="C37" t="s">
        <v>289</v>
      </c>
    </row>
    <row r="38" spans="1:3" x14ac:dyDescent="0.3">
      <c r="A38" s="52">
        <v>151</v>
      </c>
      <c r="B38">
        <f>COUNTIF('REGISTRO FACTURAS'!$A$5:$A$5993,NUMEROS!A38)</f>
        <v>2</v>
      </c>
      <c r="C38" t="s">
        <v>289</v>
      </c>
    </row>
    <row r="39" spans="1:3" x14ac:dyDescent="0.3">
      <c r="A39" s="52">
        <v>152</v>
      </c>
      <c r="B39">
        <f>COUNTIF('REGISTRO FACTURAS'!$A$5:$A$5993,NUMEROS!A39)</f>
        <v>25</v>
      </c>
      <c r="C39" t="s">
        <v>289</v>
      </c>
    </row>
    <row r="40" spans="1:3" x14ac:dyDescent="0.3">
      <c r="A40" s="52">
        <v>153</v>
      </c>
      <c r="B40">
        <f>COUNTIF('REGISTRO FACTURAS'!$A$5:$A$5993,NUMEROS!A40)</f>
        <v>12</v>
      </c>
      <c r="C40" t="s">
        <v>289</v>
      </c>
    </row>
    <row r="41" spans="1:3" x14ac:dyDescent="0.3">
      <c r="A41" s="52">
        <v>154</v>
      </c>
      <c r="B41">
        <f>COUNTIF('REGISTRO FACTURAS'!$A$5:$A$5993,NUMEROS!A41)</f>
        <v>3</v>
      </c>
      <c r="C41" t="s">
        <v>289</v>
      </c>
    </row>
    <row r="42" spans="1:3" x14ac:dyDescent="0.3">
      <c r="A42" s="52">
        <v>155</v>
      </c>
      <c r="B42">
        <f>COUNTIF('REGISTRO FACTURAS'!$A$5:$A$5993,NUMEROS!A42)</f>
        <v>2</v>
      </c>
      <c r="C42" t="s">
        <v>289</v>
      </c>
    </row>
    <row r="43" spans="1:3" x14ac:dyDescent="0.3">
      <c r="A43" s="52">
        <v>156</v>
      </c>
      <c r="B43">
        <f>COUNTIF('REGISTRO FACTURAS'!$A$5:$A$5993,NUMEROS!A43)</f>
        <v>12</v>
      </c>
      <c r="C43" t="s">
        <v>289</v>
      </c>
    </row>
    <row r="44" spans="1:3" x14ac:dyDescent="0.3">
      <c r="A44" s="52">
        <v>157</v>
      </c>
      <c r="B44">
        <f>COUNTIF('REGISTRO FACTURAS'!$A$5:$A$5993,NUMEROS!A44)</f>
        <v>1</v>
      </c>
      <c r="C44" t="s">
        <v>289</v>
      </c>
    </row>
    <row r="45" spans="1:3" x14ac:dyDescent="0.3">
      <c r="A45" s="52">
        <v>158</v>
      </c>
      <c r="B45">
        <f>COUNTIF('REGISTRO FACTURAS'!$A$5:$A$5993,NUMEROS!A45)</f>
        <v>6</v>
      </c>
      <c r="C45" t="s">
        <v>289</v>
      </c>
    </row>
    <row r="46" spans="1:3" x14ac:dyDescent="0.3">
      <c r="A46" s="52">
        <v>159</v>
      </c>
      <c r="B46">
        <f>COUNTIF('REGISTRO FACTURAS'!$A$5:$A$5993,NUMEROS!A46)</f>
        <v>17</v>
      </c>
      <c r="C46" t="s">
        <v>289</v>
      </c>
    </row>
    <row r="47" spans="1:3" x14ac:dyDescent="0.3">
      <c r="A47" s="52">
        <v>160</v>
      </c>
      <c r="B47">
        <f>COUNTIF('REGISTRO FACTURAS'!$A$5:$A$5993,NUMEROS!A47)</f>
        <v>20</v>
      </c>
      <c r="C47" t="s">
        <v>289</v>
      </c>
    </row>
    <row r="48" spans="1:3" x14ac:dyDescent="0.3">
      <c r="A48" s="52">
        <v>161</v>
      </c>
      <c r="B48">
        <f>COUNTIF('REGISTRO FACTURAS'!$A$5:$A$5993,NUMEROS!A48)</f>
        <v>9</v>
      </c>
      <c r="C48" t="s">
        <v>289</v>
      </c>
    </row>
    <row r="49" spans="1:3" x14ac:dyDescent="0.3">
      <c r="A49" s="52">
        <v>162</v>
      </c>
      <c r="B49">
        <f>COUNTIF('REGISTRO FACTURAS'!$A$5:$A$5993,NUMEROS!A49)</f>
        <v>18</v>
      </c>
      <c r="C49" t="s">
        <v>289</v>
      </c>
    </row>
    <row r="50" spans="1:3" x14ac:dyDescent="0.3">
      <c r="A50" s="52">
        <v>163</v>
      </c>
      <c r="B50">
        <f>COUNTIF('REGISTRO FACTURAS'!$A$5:$A$5993,NUMEROS!A50)</f>
        <v>6</v>
      </c>
      <c r="C50" t="s">
        <v>289</v>
      </c>
    </row>
    <row r="51" spans="1:3" x14ac:dyDescent="0.3">
      <c r="A51" s="52">
        <v>164</v>
      </c>
      <c r="B51">
        <f>COUNTIF('REGISTRO FACTURAS'!$A$5:$A$5993,NUMEROS!A51)</f>
        <v>3</v>
      </c>
      <c r="C51" t="s">
        <v>289</v>
      </c>
    </row>
    <row r="52" spans="1:3" x14ac:dyDescent="0.3">
      <c r="A52" s="52">
        <v>165</v>
      </c>
      <c r="B52">
        <f>COUNTIF('REGISTRO FACTURAS'!$A$5:$A$5993,NUMEROS!A52)</f>
        <v>4</v>
      </c>
      <c r="C52" t="s">
        <v>289</v>
      </c>
    </row>
    <row r="53" spans="1:3" x14ac:dyDescent="0.3">
      <c r="A53" s="52">
        <v>166</v>
      </c>
      <c r="B53">
        <f>COUNTIF('REGISTRO FACTURAS'!$A$5:$A$5993,NUMEROS!A53)</f>
        <v>45</v>
      </c>
      <c r="C53" t="s">
        <v>289</v>
      </c>
    </row>
    <row r="54" spans="1:3" x14ac:dyDescent="0.3">
      <c r="A54" s="52">
        <v>167</v>
      </c>
      <c r="B54">
        <f>COUNTIF('REGISTRO FACTURAS'!$A$5:$A$5993,NUMEROS!A54)</f>
        <v>6</v>
      </c>
      <c r="C54" t="s">
        <v>289</v>
      </c>
    </row>
    <row r="55" spans="1:3" x14ac:dyDescent="0.3">
      <c r="A55" s="52">
        <v>168</v>
      </c>
      <c r="B55">
        <f>COUNTIF('REGISTRO FACTURAS'!$A$5:$A$5993,NUMEROS!A55)</f>
        <v>7</v>
      </c>
      <c r="C55" t="s">
        <v>289</v>
      </c>
    </row>
    <row r="56" spans="1:3" x14ac:dyDescent="0.3">
      <c r="A56" s="52">
        <v>169</v>
      </c>
      <c r="B56">
        <f>COUNTIF('REGISTRO FACTURAS'!$A$5:$A$5993,NUMEROS!A56)</f>
        <v>3</v>
      </c>
      <c r="C56" t="s">
        <v>289</v>
      </c>
    </row>
    <row r="57" spans="1:3" x14ac:dyDescent="0.3">
      <c r="A57" s="52">
        <v>170</v>
      </c>
      <c r="B57">
        <f>COUNTIF('REGISTRO FACTURAS'!$A$5:$A$5993,NUMEROS!A57)</f>
        <v>19</v>
      </c>
      <c r="C57" t="s">
        <v>289</v>
      </c>
    </row>
    <row r="58" spans="1:3" x14ac:dyDescent="0.3">
      <c r="A58" s="52">
        <v>171</v>
      </c>
      <c r="B58">
        <f>COUNTIF('REGISTRO FACTURAS'!$A$5:$A$5993,NUMEROS!A58)</f>
        <v>8</v>
      </c>
      <c r="C58" t="s">
        <v>289</v>
      </c>
    </row>
    <row r="59" spans="1:3" x14ac:dyDescent="0.3">
      <c r="A59" s="52">
        <v>172</v>
      </c>
      <c r="B59">
        <f>COUNTIF('REGISTRO FACTURAS'!$A$5:$A$5993,NUMEROS!A59)</f>
        <v>28</v>
      </c>
      <c r="C59" t="s">
        <v>289</v>
      </c>
    </row>
    <row r="60" spans="1:3" x14ac:dyDescent="0.3">
      <c r="A60" s="52">
        <v>173</v>
      </c>
      <c r="B60">
        <f>COUNTIF('REGISTRO FACTURAS'!$A$5:$A$5993,NUMEROS!A60)</f>
        <v>11</v>
      </c>
      <c r="C60" t="s">
        <v>289</v>
      </c>
    </row>
    <row r="61" spans="1:3" x14ac:dyDescent="0.3">
      <c r="A61" s="52">
        <v>174</v>
      </c>
      <c r="B61">
        <f>COUNTIF('REGISTRO FACTURAS'!$A$5:$A$5993,NUMEROS!A61)</f>
        <v>10</v>
      </c>
      <c r="C61" t="s">
        <v>289</v>
      </c>
    </row>
    <row r="62" spans="1:3" x14ac:dyDescent="0.3">
      <c r="A62" s="52">
        <v>175</v>
      </c>
      <c r="B62">
        <f>COUNTIF('REGISTRO FACTURAS'!$A$5:$A$5993,NUMEROS!A62)</f>
        <v>128</v>
      </c>
      <c r="C62" t="s">
        <v>289</v>
      </c>
    </row>
    <row r="63" spans="1:3" x14ac:dyDescent="0.3">
      <c r="A63" s="52">
        <v>176</v>
      </c>
      <c r="B63">
        <f>COUNTIF('REGISTRO FACTURAS'!$A$5:$A$5993,NUMEROS!A63)</f>
        <v>14</v>
      </c>
      <c r="C63" t="s">
        <v>289</v>
      </c>
    </row>
    <row r="64" spans="1:3" x14ac:dyDescent="0.3">
      <c r="A64" s="52">
        <v>177</v>
      </c>
      <c r="B64">
        <f>COUNTIF('REGISTRO FACTURAS'!$A$5:$A$5993,NUMEROS!A64)</f>
        <v>24</v>
      </c>
      <c r="C64" t="s">
        <v>289</v>
      </c>
    </row>
    <row r="65" spans="1:3" x14ac:dyDescent="0.3">
      <c r="A65" s="52">
        <v>178</v>
      </c>
      <c r="B65">
        <f>COUNTIF('REGISTRO FACTURAS'!$A$5:$A$5993,NUMEROS!A65)</f>
        <v>15</v>
      </c>
      <c r="C65" t="s">
        <v>289</v>
      </c>
    </row>
    <row r="66" spans="1:3" x14ac:dyDescent="0.3">
      <c r="A66" s="52">
        <v>179</v>
      </c>
      <c r="B66">
        <f>COUNTIF('REGISTRO FACTURAS'!$A$5:$A$5993,NUMEROS!A66)</f>
        <v>1</v>
      </c>
      <c r="C66" t="s">
        <v>289</v>
      </c>
    </row>
    <row r="67" spans="1:3" x14ac:dyDescent="0.3">
      <c r="A67" s="52">
        <v>180</v>
      </c>
      <c r="B67">
        <f>COUNTIF('REGISTRO FACTURAS'!$A$5:$A$5993,NUMEROS!A67)</f>
        <v>27</v>
      </c>
      <c r="C67" t="s">
        <v>289</v>
      </c>
    </row>
    <row r="68" spans="1:3" x14ac:dyDescent="0.3">
      <c r="A68" s="52">
        <v>181</v>
      </c>
      <c r="B68">
        <f>COUNTIF('REGISTRO FACTURAS'!$A$5:$A$5993,NUMEROS!A68)</f>
        <v>7</v>
      </c>
      <c r="C68" t="s">
        <v>289</v>
      </c>
    </row>
    <row r="69" spans="1:3" x14ac:dyDescent="0.3">
      <c r="A69" s="52">
        <v>182</v>
      </c>
      <c r="B69">
        <f>COUNTIF('REGISTRO FACTURAS'!$A$5:$A$5993,NUMEROS!A69)</f>
        <v>20</v>
      </c>
      <c r="C69" t="s">
        <v>289</v>
      </c>
    </row>
    <row r="70" spans="1:3" x14ac:dyDescent="0.3">
      <c r="A70" s="52">
        <v>183</v>
      </c>
      <c r="B70">
        <f>COUNTIF('REGISTRO FACTURAS'!$A$5:$A$5993,NUMEROS!A70)</f>
        <v>35</v>
      </c>
      <c r="C70" t="s">
        <v>289</v>
      </c>
    </row>
    <row r="71" spans="1:3" x14ac:dyDescent="0.3">
      <c r="A71" s="52">
        <v>184</v>
      </c>
      <c r="B71">
        <f>COUNTIF('REGISTRO FACTURAS'!$A$5:$A$5993,NUMEROS!A71)</f>
        <v>19</v>
      </c>
      <c r="C71" t="s">
        <v>289</v>
      </c>
    </row>
    <row r="72" spans="1:3" x14ac:dyDescent="0.3">
      <c r="A72" s="52">
        <v>185</v>
      </c>
      <c r="B72">
        <f>COUNTIF('REGISTRO FACTURAS'!$A$5:$A$5993,NUMEROS!A72)</f>
        <v>3</v>
      </c>
      <c r="C72" t="s">
        <v>289</v>
      </c>
    </row>
    <row r="73" spans="1:3" x14ac:dyDescent="0.3">
      <c r="A73" s="52">
        <v>186</v>
      </c>
      <c r="B73">
        <f>COUNTIF('REGISTRO FACTURAS'!$A$5:$A$5993,NUMEROS!A73)</f>
        <v>40</v>
      </c>
      <c r="C73" t="s">
        <v>289</v>
      </c>
    </row>
    <row r="74" spans="1:3" x14ac:dyDescent="0.3">
      <c r="A74" s="52">
        <v>187</v>
      </c>
      <c r="B74">
        <f>COUNTIF('REGISTRO FACTURAS'!$A$5:$A$5993,NUMEROS!A74)</f>
        <v>9</v>
      </c>
      <c r="C74" t="s">
        <v>289</v>
      </c>
    </row>
    <row r="75" spans="1:3" x14ac:dyDescent="0.3">
      <c r="A75" s="52">
        <v>188</v>
      </c>
      <c r="B75">
        <f>COUNTIF('REGISTRO FACTURAS'!$A$5:$A$5993,NUMEROS!A75)</f>
        <v>12</v>
      </c>
      <c r="C75" t="s">
        <v>289</v>
      </c>
    </row>
    <row r="76" spans="1:3" x14ac:dyDescent="0.3">
      <c r="A76" s="52">
        <v>189</v>
      </c>
      <c r="B76">
        <f>COUNTIF('REGISTRO FACTURAS'!$A$5:$A$5993,NUMEROS!A76)</f>
        <v>10</v>
      </c>
      <c r="C76" t="s">
        <v>289</v>
      </c>
    </row>
    <row r="77" spans="1:3" x14ac:dyDescent="0.3">
      <c r="A77" s="52">
        <v>190</v>
      </c>
      <c r="B77">
        <f>COUNTIF('REGISTRO FACTURAS'!$A$5:$A$5993,NUMEROS!A77)</f>
        <v>30</v>
      </c>
      <c r="C77" t="s">
        <v>289</v>
      </c>
    </row>
    <row r="78" spans="1:3" x14ac:dyDescent="0.3">
      <c r="A78" s="52">
        <v>191</v>
      </c>
      <c r="B78">
        <f>COUNTIF('REGISTRO FACTURAS'!$A$5:$A$5993,NUMEROS!A78)</f>
        <v>14</v>
      </c>
      <c r="C78" t="s">
        <v>289</v>
      </c>
    </row>
    <row r="79" spans="1:3" x14ac:dyDescent="0.3">
      <c r="A79" s="52">
        <v>192</v>
      </c>
      <c r="B79">
        <f>COUNTIF('REGISTRO FACTURAS'!$A$5:$A$5993,NUMEROS!A79)</f>
        <v>21</v>
      </c>
      <c r="C79" t="s">
        <v>289</v>
      </c>
    </row>
    <row r="80" spans="1:3" x14ac:dyDescent="0.3">
      <c r="A80" s="52">
        <v>193</v>
      </c>
      <c r="B80">
        <f>COUNTIF('REGISTRO FACTURAS'!$A$5:$A$5993,NUMEROS!A80)</f>
        <v>29</v>
      </c>
      <c r="C80" t="s">
        <v>289</v>
      </c>
    </row>
    <row r="81" spans="1:3" x14ac:dyDescent="0.3">
      <c r="A81" s="52">
        <v>194</v>
      </c>
      <c r="B81">
        <f>COUNTIF('REGISTRO FACTURAS'!$A$5:$A$5993,NUMEROS!A81)</f>
        <v>8</v>
      </c>
      <c r="C81" t="s">
        <v>289</v>
      </c>
    </row>
    <row r="82" spans="1:3" x14ac:dyDescent="0.3">
      <c r="A82" s="52">
        <v>195</v>
      </c>
      <c r="B82">
        <f>COUNTIF('REGISTRO FACTURAS'!$A$5:$A$5993,NUMEROS!A82)</f>
        <v>31</v>
      </c>
      <c r="C82" t="s">
        <v>289</v>
      </c>
    </row>
    <row r="83" spans="1:3" x14ac:dyDescent="0.3">
      <c r="A83" s="52">
        <v>196</v>
      </c>
      <c r="B83">
        <f>COUNTIF('REGISTRO FACTURAS'!$A$5:$A$5993,NUMEROS!A83)</f>
        <v>0</v>
      </c>
    </row>
    <row r="84" spans="1:3" x14ac:dyDescent="0.3">
      <c r="A84" s="52">
        <v>197</v>
      </c>
      <c r="B84">
        <f>COUNTIF('REGISTRO FACTURAS'!$A$5:$A$5993,NUMEROS!A84)</f>
        <v>12</v>
      </c>
    </row>
    <row r="85" spans="1:3" x14ac:dyDescent="0.3">
      <c r="A85" s="52">
        <v>198</v>
      </c>
      <c r="B85">
        <f>COUNTIF('REGISTRO FACTURAS'!$A$5:$A$5993,NUMEROS!A85)</f>
        <v>15</v>
      </c>
    </row>
    <row r="86" spans="1:3" x14ac:dyDescent="0.3">
      <c r="A86" s="52">
        <v>199</v>
      </c>
      <c r="B86">
        <f>COUNTIF('REGISTRO FACTURAS'!$A$5:$A$5993,NUMEROS!A86)</f>
        <v>1</v>
      </c>
    </row>
    <row r="87" spans="1:3" x14ac:dyDescent="0.3">
      <c r="A87" s="52">
        <v>200</v>
      </c>
      <c r="B87">
        <f>COUNTIF('REGISTRO FACTURAS'!$A$5:$A$5993,NUMEROS!A87)</f>
        <v>0</v>
      </c>
    </row>
    <row r="88" spans="1:3" x14ac:dyDescent="0.3">
      <c r="A88" s="52">
        <v>201</v>
      </c>
      <c r="B88">
        <f>COUNTIF('REGISTRO FACTURAS'!$A$5:$A$5993,NUMEROS!A88)</f>
        <v>0</v>
      </c>
    </row>
    <row r="89" spans="1:3" x14ac:dyDescent="0.3">
      <c r="A89" s="52">
        <v>202</v>
      </c>
      <c r="B89">
        <f>COUNTIF('REGISTRO FACTURAS'!$A$5:$A$5993,NUMEROS!A89)</f>
        <v>0</v>
      </c>
    </row>
    <row r="90" spans="1:3" x14ac:dyDescent="0.3">
      <c r="A90" s="52">
        <v>203</v>
      </c>
      <c r="B90">
        <f>COUNTIF('REGISTRO FACTURAS'!$A$5:$A$5993,NUMEROS!A90)</f>
        <v>0</v>
      </c>
    </row>
    <row r="91" spans="1:3" x14ac:dyDescent="0.3">
      <c r="A91" s="52">
        <v>204</v>
      </c>
      <c r="B91">
        <f>COUNTIF('REGISTRO FACTURAS'!$A$5:$A$5993,NUMEROS!A91)</f>
        <v>0</v>
      </c>
    </row>
    <row r="92" spans="1:3" x14ac:dyDescent="0.3">
      <c r="A92" s="52">
        <v>205</v>
      </c>
      <c r="B92">
        <f>COUNTIF('REGISTRO FACTURAS'!$A$5:$A$5993,NUMEROS!A92)</f>
        <v>0</v>
      </c>
    </row>
    <row r="93" spans="1:3" x14ac:dyDescent="0.3">
      <c r="A93" s="52">
        <v>206</v>
      </c>
      <c r="B93">
        <f>COUNTIF('REGISTRO FACTURAS'!$A$5:$A$5993,NUMEROS!A93)</f>
        <v>0</v>
      </c>
    </row>
    <row r="94" spans="1:3" x14ac:dyDescent="0.3">
      <c r="A94" s="52">
        <v>207</v>
      </c>
      <c r="B94">
        <f>COUNTIF('REGISTRO FACTURAS'!$A$5:$A$5993,NUMEROS!A94)</f>
        <v>0</v>
      </c>
    </row>
    <row r="95" spans="1:3" x14ac:dyDescent="0.3">
      <c r="A95" s="52">
        <v>208</v>
      </c>
      <c r="B95">
        <f>COUNTIF('REGISTRO FACTURAS'!$A$5:$A$5993,NUMEROS!A95)</f>
        <v>0</v>
      </c>
    </row>
    <row r="96" spans="1:3" x14ac:dyDescent="0.3">
      <c r="A96" s="52">
        <v>209</v>
      </c>
      <c r="B96">
        <f>COUNTIF('REGISTRO FACTURAS'!$A$5:$A$5993,NUMEROS!A96)</f>
        <v>0</v>
      </c>
    </row>
    <row r="97" spans="1:2" x14ac:dyDescent="0.3">
      <c r="A97" s="52">
        <v>210</v>
      </c>
      <c r="B97">
        <f>COUNTIF('REGISTRO FACTURAS'!$A$5:$A$5993,NUMEROS!A97)</f>
        <v>0</v>
      </c>
    </row>
    <row r="98" spans="1:2" x14ac:dyDescent="0.3">
      <c r="A98" s="52">
        <v>211</v>
      </c>
      <c r="B98">
        <f>COUNTIF('REGISTRO FACTURAS'!$A$5:$A$5993,NUMEROS!A98)</f>
        <v>3</v>
      </c>
    </row>
    <row r="99" spans="1:2" x14ac:dyDescent="0.3">
      <c r="A99" s="52">
        <v>212</v>
      </c>
      <c r="B99">
        <f>COUNTIF('REGISTRO FACTURAS'!$A$5:$A$5993,NUMEROS!A99)</f>
        <v>10</v>
      </c>
    </row>
    <row r="100" spans="1:2" x14ac:dyDescent="0.3">
      <c r="A100" s="52">
        <v>213</v>
      </c>
      <c r="B100">
        <f>COUNTIF('REGISTRO FACTURAS'!$A$5:$A$5993,NUMEROS!A100)</f>
        <v>13</v>
      </c>
    </row>
    <row r="101" spans="1:2" x14ac:dyDescent="0.3">
      <c r="A101" s="52">
        <v>214</v>
      </c>
      <c r="B101">
        <f>COUNTIF('REGISTRO FACTURAS'!$A$5:$A$5993,NUMEROS!A101)</f>
        <v>6</v>
      </c>
    </row>
    <row r="102" spans="1:2" x14ac:dyDescent="0.3">
      <c r="A102" s="52">
        <v>215</v>
      </c>
      <c r="B102">
        <f>COUNTIF('REGISTRO FACTURAS'!$A$5:$A$5993,NUMEROS!A102)</f>
        <v>36</v>
      </c>
    </row>
    <row r="103" spans="1:2" x14ac:dyDescent="0.3">
      <c r="A103" s="52">
        <v>216</v>
      </c>
      <c r="B103">
        <f>COUNTIF('REGISTRO FACTURAS'!$A$5:$A$5993,NUMEROS!A103)</f>
        <v>1</v>
      </c>
    </row>
    <row r="104" spans="1:2" x14ac:dyDescent="0.3">
      <c r="A104" s="52">
        <v>217</v>
      </c>
      <c r="B104">
        <f>COUNTIF('REGISTRO FACTURAS'!$A$5:$A$5993,NUMEROS!A104)</f>
        <v>0</v>
      </c>
    </row>
    <row r="105" spans="1:2" x14ac:dyDescent="0.3">
      <c r="A105" s="52">
        <v>218</v>
      </c>
      <c r="B105">
        <f>COUNTIF('REGISTRO FACTURAS'!$A$5:$A$5993,NUMEROS!A105)</f>
        <v>0</v>
      </c>
    </row>
    <row r="106" spans="1:2" x14ac:dyDescent="0.3">
      <c r="A106" s="52">
        <v>219</v>
      </c>
      <c r="B106">
        <f>COUNTIF('REGISTRO FACTURAS'!$A$5:$A$5993,NUMEROS!A106)</f>
        <v>0</v>
      </c>
    </row>
    <row r="107" spans="1:2" x14ac:dyDescent="0.3">
      <c r="A107" s="52">
        <v>220</v>
      </c>
      <c r="B107">
        <f>COUNTIF('REGISTRO FACTURAS'!$A$5:$A$5993,NUMEROS!A107)</f>
        <v>0</v>
      </c>
    </row>
    <row r="108" spans="1:2" x14ac:dyDescent="0.3">
      <c r="A108" s="52">
        <v>221</v>
      </c>
      <c r="B108">
        <f>COUNTIF('REGISTRO FACTURAS'!$A$5:$A$5993,NUMEROS!A108)</f>
        <v>0</v>
      </c>
    </row>
    <row r="109" spans="1:2" x14ac:dyDescent="0.3">
      <c r="A109" s="52">
        <v>222</v>
      </c>
      <c r="B109">
        <f>COUNTIF('REGISTRO FACTURAS'!$A$5:$A$5993,NUMEROS!A109)</f>
        <v>0</v>
      </c>
    </row>
    <row r="110" spans="1:2" x14ac:dyDescent="0.3">
      <c r="A110" s="52">
        <v>223</v>
      </c>
      <c r="B110">
        <f>COUNTIF('REGISTRO FACTURAS'!$A$5:$A$5993,NUMEROS!A110)</f>
        <v>0</v>
      </c>
    </row>
    <row r="111" spans="1:2" x14ac:dyDescent="0.3">
      <c r="A111" s="52">
        <v>224</v>
      </c>
      <c r="B111">
        <f>COUNTIF('REGISTRO FACTURAS'!$A$5:$A$5993,NUMEROS!A111)</f>
        <v>0</v>
      </c>
    </row>
    <row r="112" spans="1:2" x14ac:dyDescent="0.3">
      <c r="A112" s="52">
        <v>225</v>
      </c>
      <c r="B112">
        <f>COUNTIF('REGISTRO FACTURAS'!$A$5:$A$5993,NUMEROS!A112)</f>
        <v>0</v>
      </c>
    </row>
    <row r="113" spans="1:2" x14ac:dyDescent="0.3">
      <c r="A113" s="52">
        <v>226</v>
      </c>
      <c r="B113">
        <f>COUNTIF('REGISTRO FACTURAS'!$A$5:$A$5993,NUMEROS!A113)</f>
        <v>0</v>
      </c>
    </row>
    <row r="114" spans="1:2" x14ac:dyDescent="0.3">
      <c r="A114" s="52">
        <v>227</v>
      </c>
      <c r="B114">
        <f>COUNTIF('REGISTRO FACTURAS'!$A$5:$A$5993,NUMEROS!A114)</f>
        <v>0</v>
      </c>
    </row>
    <row r="115" spans="1:2" x14ac:dyDescent="0.3">
      <c r="A115" s="52">
        <v>228</v>
      </c>
      <c r="B115">
        <f>COUNTIF('REGISTRO FACTURAS'!$A$5:$A$5993,NUMEROS!A115)</f>
        <v>0</v>
      </c>
    </row>
    <row r="116" spans="1:2" x14ac:dyDescent="0.3">
      <c r="A116" s="52">
        <v>229</v>
      </c>
      <c r="B116">
        <f>COUNTIF('REGISTRO FACTURAS'!$A$5:$A$5993,NUMEROS!A116)</f>
        <v>0</v>
      </c>
    </row>
    <row r="117" spans="1:2" x14ac:dyDescent="0.3">
      <c r="A117" s="52">
        <v>230</v>
      </c>
      <c r="B117">
        <f>COUNTIF('REGISTRO FACTURAS'!$A$5:$A$5993,NUMEROS!A117)</f>
        <v>0</v>
      </c>
    </row>
    <row r="118" spans="1:2" x14ac:dyDescent="0.3">
      <c r="A118" s="52">
        <v>231</v>
      </c>
      <c r="B118">
        <f>COUNTIF('REGISTRO FACTURAS'!$A$5:$A$5993,NUMEROS!A118)</f>
        <v>0</v>
      </c>
    </row>
    <row r="119" spans="1:2" x14ac:dyDescent="0.3">
      <c r="A119" s="52">
        <v>232</v>
      </c>
      <c r="B119">
        <f>COUNTIF('REGISTRO FACTURAS'!$A$5:$A$5993,NUMEROS!A119)</f>
        <v>0</v>
      </c>
    </row>
    <row r="120" spans="1:2" x14ac:dyDescent="0.3">
      <c r="A120" s="52">
        <v>233</v>
      </c>
      <c r="B120">
        <f>COUNTIF('REGISTRO FACTURAS'!$A$5:$A$5993,NUMEROS!A120)</f>
        <v>0</v>
      </c>
    </row>
    <row r="121" spans="1:2" x14ac:dyDescent="0.3">
      <c r="A121" s="52">
        <v>234</v>
      </c>
      <c r="B121">
        <f>COUNTIF('REGISTRO FACTURAS'!$A$5:$A$5993,NUMEROS!A121)</f>
        <v>0</v>
      </c>
    </row>
    <row r="122" spans="1:2" x14ac:dyDescent="0.3">
      <c r="A122" s="52">
        <v>235</v>
      </c>
      <c r="B122">
        <f>COUNTIF('REGISTRO FACTURAS'!$A$5:$A$5993,NUMEROS!A122)</f>
        <v>0</v>
      </c>
    </row>
    <row r="123" spans="1:2" x14ac:dyDescent="0.3">
      <c r="A123" s="52">
        <v>236</v>
      </c>
      <c r="B123">
        <f>COUNTIF('REGISTRO FACTURAS'!$A$5:$A$5993,NUMEROS!A123)</f>
        <v>0</v>
      </c>
    </row>
    <row r="124" spans="1:2" x14ac:dyDescent="0.3">
      <c r="A124" s="52">
        <v>237</v>
      </c>
      <c r="B124">
        <f>COUNTIF('REGISTRO FACTURAS'!$A$5:$A$5993,NUMEROS!A124)</f>
        <v>0</v>
      </c>
    </row>
    <row r="125" spans="1:2" x14ac:dyDescent="0.3">
      <c r="A125" s="52">
        <v>238</v>
      </c>
      <c r="B125">
        <f>COUNTIF('REGISTRO FACTURAS'!$A$5:$A$5993,NUMEROS!A125)</f>
        <v>0</v>
      </c>
    </row>
    <row r="126" spans="1:2" x14ac:dyDescent="0.3">
      <c r="A126" s="52">
        <v>239</v>
      </c>
      <c r="B126">
        <f>COUNTIF('REGISTRO FACTURAS'!$A$5:$A$5993,NUMEROS!A126)</f>
        <v>0</v>
      </c>
    </row>
    <row r="127" spans="1:2" x14ac:dyDescent="0.3">
      <c r="A127" s="52">
        <v>240</v>
      </c>
      <c r="B127">
        <f>COUNTIF('REGISTRO FACTURAS'!$A$5:$A$5993,NUMEROS!A127)</f>
        <v>0</v>
      </c>
    </row>
    <row r="128" spans="1:2" x14ac:dyDescent="0.3">
      <c r="A128" s="52">
        <v>241</v>
      </c>
      <c r="B128">
        <f>COUNTIF('REGISTRO FACTURAS'!$A$5:$A$5993,NUMEROS!A128)</f>
        <v>0</v>
      </c>
    </row>
    <row r="129" spans="1:2" x14ac:dyDescent="0.3">
      <c r="A129" s="52">
        <v>242</v>
      </c>
      <c r="B129">
        <f>COUNTIF('REGISTRO FACTURAS'!$A$5:$A$5993,NUMEROS!A129)</f>
        <v>0</v>
      </c>
    </row>
    <row r="130" spans="1:2" x14ac:dyDescent="0.3">
      <c r="A130" s="52">
        <v>243</v>
      </c>
      <c r="B130">
        <f>COUNTIF('REGISTRO FACTURAS'!$A$5:$A$5993,NUMEROS!A130)</f>
        <v>0</v>
      </c>
    </row>
    <row r="131" spans="1:2" x14ac:dyDescent="0.3">
      <c r="A131" s="52">
        <v>244</v>
      </c>
      <c r="B131">
        <f>COUNTIF('REGISTRO FACTURAS'!$A$5:$A$5993,NUMEROS!A131)</f>
        <v>0</v>
      </c>
    </row>
    <row r="132" spans="1:2" x14ac:dyDescent="0.3">
      <c r="A132" s="52">
        <v>245</v>
      </c>
      <c r="B132">
        <f>COUNTIF('REGISTRO FACTURAS'!$A$5:$A$5993,NUMEROS!A132)</f>
        <v>0</v>
      </c>
    </row>
    <row r="133" spans="1:2" x14ac:dyDescent="0.3">
      <c r="A133" s="52">
        <v>246</v>
      </c>
      <c r="B133">
        <f>COUNTIF('REGISTRO FACTURAS'!$A$5:$A$5993,NUMEROS!A133)</f>
        <v>0</v>
      </c>
    </row>
    <row r="134" spans="1:2" x14ac:dyDescent="0.3">
      <c r="A134" s="52">
        <v>247</v>
      </c>
      <c r="B134">
        <f>COUNTIF('REGISTRO FACTURAS'!$A$5:$A$5993,NUMEROS!A134)</f>
        <v>0</v>
      </c>
    </row>
    <row r="135" spans="1:2" x14ac:dyDescent="0.3">
      <c r="A135" s="52">
        <v>248</v>
      </c>
      <c r="B135">
        <f>COUNTIF('REGISTRO FACTURAS'!$A$5:$A$5993,NUMEROS!A135)</f>
        <v>0</v>
      </c>
    </row>
    <row r="136" spans="1:2" x14ac:dyDescent="0.3">
      <c r="A136" s="52">
        <v>249</v>
      </c>
      <c r="B136">
        <f>COUNTIF('REGISTRO FACTURAS'!$A$5:$A$5993,NUMEROS!A136)</f>
        <v>0</v>
      </c>
    </row>
    <row r="137" spans="1:2" x14ac:dyDescent="0.3">
      <c r="A137" s="52">
        <v>250</v>
      </c>
      <c r="B137">
        <f>COUNTIF('REGISTRO FACTURAS'!$A$5:$A$5993,NUMEROS!A137)</f>
        <v>0</v>
      </c>
    </row>
    <row r="138" spans="1:2" x14ac:dyDescent="0.3">
      <c r="A138" s="52">
        <v>251</v>
      </c>
      <c r="B138">
        <f>COUNTIF('REGISTRO FACTURAS'!$A$5:$A$5993,NUMEROS!A138)</f>
        <v>0</v>
      </c>
    </row>
    <row r="139" spans="1:2" x14ac:dyDescent="0.3">
      <c r="A139" s="52">
        <v>252</v>
      </c>
      <c r="B139">
        <f>COUNTIF('REGISTRO FACTURAS'!$A$5:$A$5993,NUMEROS!A139)</f>
        <v>0</v>
      </c>
    </row>
    <row r="140" spans="1:2" x14ac:dyDescent="0.3">
      <c r="A140" s="52">
        <v>253</v>
      </c>
      <c r="B140">
        <f>COUNTIF('REGISTRO FACTURAS'!$A$5:$A$5993,NUMEROS!A140)</f>
        <v>0</v>
      </c>
    </row>
    <row r="141" spans="1:2" x14ac:dyDescent="0.3">
      <c r="A141" s="52">
        <v>254</v>
      </c>
      <c r="B141">
        <f>COUNTIF('REGISTRO FACTURAS'!$A$5:$A$5993,NUMEROS!A141)</f>
        <v>0</v>
      </c>
    </row>
    <row r="142" spans="1:2" x14ac:dyDescent="0.3">
      <c r="A142" s="52">
        <v>255</v>
      </c>
      <c r="B142">
        <f>COUNTIF('REGISTRO FACTURAS'!$A$5:$A$5993,NUMEROS!A142)</f>
        <v>0</v>
      </c>
    </row>
    <row r="143" spans="1:2" x14ac:dyDescent="0.3">
      <c r="A143" s="52">
        <v>256</v>
      </c>
      <c r="B143">
        <f>COUNTIF('REGISTRO FACTURAS'!$A$5:$A$5993,NUMEROS!A143)</f>
        <v>0</v>
      </c>
    </row>
    <row r="144" spans="1:2" x14ac:dyDescent="0.3">
      <c r="A144" s="52">
        <v>257</v>
      </c>
      <c r="B144">
        <f>COUNTIF('REGISTRO FACTURAS'!$A$5:$A$5993,NUMEROS!A144)</f>
        <v>0</v>
      </c>
    </row>
    <row r="145" spans="1:2" x14ac:dyDescent="0.3">
      <c r="A145" s="52">
        <v>258</v>
      </c>
      <c r="B145">
        <f>COUNTIF('REGISTRO FACTURAS'!$A$5:$A$5993,NUMEROS!A145)</f>
        <v>0</v>
      </c>
    </row>
    <row r="146" spans="1:2" x14ac:dyDescent="0.3">
      <c r="A146" s="52">
        <v>259</v>
      </c>
      <c r="B146">
        <f>COUNTIF('REGISTRO FACTURAS'!$A$5:$A$5993,NUMEROS!A146)</f>
        <v>0</v>
      </c>
    </row>
    <row r="147" spans="1:2" x14ac:dyDescent="0.3">
      <c r="A147" s="52">
        <v>260</v>
      </c>
      <c r="B147">
        <f>COUNTIF('REGISTRO FACTURAS'!$A$5:$A$5993,NUMEROS!A147)</f>
        <v>0</v>
      </c>
    </row>
    <row r="148" spans="1:2" x14ac:dyDescent="0.3">
      <c r="A148" s="52">
        <v>261</v>
      </c>
      <c r="B148">
        <f>COUNTIF('REGISTRO FACTURAS'!$A$5:$A$5993,NUMEROS!A148)</f>
        <v>0</v>
      </c>
    </row>
    <row r="149" spans="1:2" x14ac:dyDescent="0.3">
      <c r="A149" s="52">
        <v>262</v>
      </c>
      <c r="B149">
        <f>COUNTIF('REGISTRO FACTURAS'!$A$5:$A$5993,NUMEROS!A149)</f>
        <v>0</v>
      </c>
    </row>
    <row r="150" spans="1:2" x14ac:dyDescent="0.3">
      <c r="A150" s="52">
        <v>263</v>
      </c>
      <c r="B150">
        <f>COUNTIF('REGISTRO FACTURAS'!$A$5:$A$5993,NUMEROS!A150)</f>
        <v>0</v>
      </c>
    </row>
    <row r="151" spans="1:2" x14ac:dyDescent="0.3">
      <c r="A151" s="52">
        <v>264</v>
      </c>
      <c r="B151">
        <f>COUNTIF('REGISTRO FACTURAS'!$A$5:$A$5993,NUMEROS!A151)</f>
        <v>0</v>
      </c>
    </row>
    <row r="152" spans="1:2" x14ac:dyDescent="0.3">
      <c r="A152" s="52">
        <v>265</v>
      </c>
      <c r="B152">
        <f>COUNTIF('REGISTRO FACTURAS'!$A$5:$A$5993,NUMEROS!A152)</f>
        <v>0</v>
      </c>
    </row>
    <row r="153" spans="1:2" x14ac:dyDescent="0.3">
      <c r="A153" s="52">
        <v>266</v>
      </c>
      <c r="B153">
        <f>COUNTIF('REGISTRO FACTURAS'!$A$5:$A$5993,NUMEROS!A153)</f>
        <v>0</v>
      </c>
    </row>
    <row r="154" spans="1:2" x14ac:dyDescent="0.3">
      <c r="A154" s="52">
        <v>267</v>
      </c>
      <c r="B154">
        <f>COUNTIF('REGISTRO FACTURAS'!$A$5:$A$5993,NUMEROS!A154)</f>
        <v>0</v>
      </c>
    </row>
    <row r="155" spans="1:2" x14ac:dyDescent="0.3">
      <c r="A155" s="52">
        <v>268</v>
      </c>
      <c r="B155">
        <f>COUNTIF('REGISTRO FACTURAS'!$A$5:$A$5993,NUMEROS!A155)</f>
        <v>0</v>
      </c>
    </row>
    <row r="156" spans="1:2" x14ac:dyDescent="0.3">
      <c r="A156" s="52">
        <v>269</v>
      </c>
      <c r="B156">
        <f>COUNTIF('REGISTRO FACTURAS'!$A$5:$A$5993,NUMEROS!A156)</f>
        <v>0</v>
      </c>
    </row>
    <row r="157" spans="1:2" x14ac:dyDescent="0.3">
      <c r="A157" s="52">
        <v>270</v>
      </c>
      <c r="B157">
        <f>COUNTIF('REGISTRO FACTURAS'!$A$5:$A$5993,NUMEROS!A157)</f>
        <v>0</v>
      </c>
    </row>
    <row r="158" spans="1:2" x14ac:dyDescent="0.3">
      <c r="A158" s="52">
        <v>271</v>
      </c>
      <c r="B158">
        <f>COUNTIF('REGISTRO FACTURAS'!$A$5:$A$5993,NUMEROS!A158)</f>
        <v>0</v>
      </c>
    </row>
    <row r="159" spans="1:2" x14ac:dyDescent="0.3">
      <c r="A159" s="52">
        <v>272</v>
      </c>
      <c r="B159">
        <f>COUNTIF('REGISTRO FACTURAS'!$A$5:$A$5993,NUMEROS!A159)</f>
        <v>0</v>
      </c>
    </row>
    <row r="160" spans="1:2" x14ac:dyDescent="0.3">
      <c r="A160" s="52">
        <v>273</v>
      </c>
      <c r="B160">
        <f>COUNTIF('REGISTRO FACTURAS'!$A$5:$A$5993,NUMEROS!A160)</f>
        <v>0</v>
      </c>
    </row>
    <row r="161" spans="1:2" x14ac:dyDescent="0.3">
      <c r="A161" s="52">
        <v>274</v>
      </c>
      <c r="B161">
        <f>COUNTIF('REGISTRO FACTURAS'!$A$5:$A$5993,NUMEROS!A161)</f>
        <v>0</v>
      </c>
    </row>
    <row r="162" spans="1:2" x14ac:dyDescent="0.3">
      <c r="A162" s="52">
        <v>275</v>
      </c>
      <c r="B162">
        <f>COUNTIF('REGISTRO FACTURAS'!$A$5:$A$5993,NUMEROS!A162)</f>
        <v>0</v>
      </c>
    </row>
    <row r="163" spans="1:2" x14ac:dyDescent="0.3">
      <c r="A163" s="52">
        <v>276</v>
      </c>
      <c r="B163">
        <f>COUNTIF('REGISTRO FACTURAS'!$A$5:$A$5993,NUMEROS!A163)</f>
        <v>0</v>
      </c>
    </row>
    <row r="164" spans="1:2" x14ac:dyDescent="0.3">
      <c r="A164" s="52">
        <v>277</v>
      </c>
      <c r="B164">
        <f>COUNTIF('REGISTRO FACTURAS'!$A$5:$A$5993,NUMEROS!A164)</f>
        <v>0</v>
      </c>
    </row>
    <row r="165" spans="1:2" x14ac:dyDescent="0.3">
      <c r="A165" s="52">
        <v>278</v>
      </c>
      <c r="B165">
        <f>COUNTIF('REGISTRO FACTURAS'!$A$5:$A$5993,NUMEROS!A165)</f>
        <v>0</v>
      </c>
    </row>
    <row r="166" spans="1:2" x14ac:dyDescent="0.3">
      <c r="A166" s="52">
        <v>279</v>
      </c>
      <c r="B166">
        <f>COUNTIF('REGISTRO FACTURAS'!$A$5:$A$5993,NUMEROS!A166)</f>
        <v>0</v>
      </c>
    </row>
    <row r="167" spans="1:2" x14ac:dyDescent="0.3">
      <c r="A167" s="52">
        <v>280</v>
      </c>
      <c r="B167">
        <f>COUNTIF('REGISTRO FACTURAS'!$A$5:$A$5993,NUMEROS!A167)</f>
        <v>0</v>
      </c>
    </row>
    <row r="168" spans="1:2" x14ac:dyDescent="0.3">
      <c r="A168" s="52">
        <v>281</v>
      </c>
      <c r="B168">
        <f>COUNTIF('REGISTRO FACTURAS'!$A$5:$A$5993,NUMEROS!A168)</f>
        <v>0</v>
      </c>
    </row>
    <row r="169" spans="1:2" x14ac:dyDescent="0.3">
      <c r="A169" s="52">
        <v>282</v>
      </c>
      <c r="B169">
        <f>COUNTIF('REGISTRO FACTURAS'!$A$5:$A$5993,NUMEROS!A169)</f>
        <v>0</v>
      </c>
    </row>
    <row r="170" spans="1:2" x14ac:dyDescent="0.3">
      <c r="A170" s="52">
        <v>283</v>
      </c>
      <c r="B170">
        <f>COUNTIF('REGISTRO FACTURAS'!$A$5:$A$5993,NUMEROS!A170)</f>
        <v>0</v>
      </c>
    </row>
    <row r="171" spans="1:2" x14ac:dyDescent="0.3">
      <c r="A171" s="52">
        <v>284</v>
      </c>
      <c r="B171">
        <f>COUNTIF('REGISTRO FACTURAS'!$A$5:$A$5993,NUMEROS!A171)</f>
        <v>0</v>
      </c>
    </row>
    <row r="172" spans="1:2" x14ac:dyDescent="0.3">
      <c r="A172" s="52">
        <v>285</v>
      </c>
      <c r="B172">
        <f>COUNTIF('REGISTRO FACTURAS'!$A$5:$A$5993,NUMEROS!A172)</f>
        <v>0</v>
      </c>
    </row>
    <row r="173" spans="1:2" x14ac:dyDescent="0.3">
      <c r="A173" s="52">
        <v>286</v>
      </c>
      <c r="B173">
        <f>COUNTIF('REGISTRO FACTURAS'!$A$5:$A$5993,NUMEROS!A173)</f>
        <v>0</v>
      </c>
    </row>
    <row r="174" spans="1:2" x14ac:dyDescent="0.3">
      <c r="A174" s="52">
        <v>287</v>
      </c>
      <c r="B174">
        <f>COUNTIF('REGISTRO FACTURAS'!$A$5:$A$5993,NUMEROS!A174)</f>
        <v>0</v>
      </c>
    </row>
    <row r="175" spans="1:2" x14ac:dyDescent="0.3">
      <c r="A175" s="52">
        <v>288</v>
      </c>
      <c r="B175">
        <f>COUNTIF('REGISTRO FACTURAS'!$A$5:$A$5993,NUMEROS!A175)</f>
        <v>0</v>
      </c>
    </row>
    <row r="176" spans="1:2" x14ac:dyDescent="0.3">
      <c r="A176" s="52">
        <v>289</v>
      </c>
      <c r="B176">
        <f>COUNTIF('REGISTRO FACTURAS'!$A$5:$A$5993,NUMEROS!A176)</f>
        <v>0</v>
      </c>
    </row>
    <row r="177" spans="1:2" x14ac:dyDescent="0.3">
      <c r="A177" s="52">
        <v>290</v>
      </c>
      <c r="B177">
        <f>COUNTIF('REGISTRO FACTURAS'!$A$5:$A$5993,NUMEROS!A177)</f>
        <v>0</v>
      </c>
    </row>
    <row r="178" spans="1:2" x14ac:dyDescent="0.3">
      <c r="A178" s="52">
        <v>291</v>
      </c>
      <c r="B178">
        <f>COUNTIF('REGISTRO FACTURAS'!$A$5:$A$5993,NUMEROS!A178)</f>
        <v>0</v>
      </c>
    </row>
    <row r="179" spans="1:2" x14ac:dyDescent="0.3">
      <c r="A179" s="52">
        <v>292</v>
      </c>
      <c r="B179">
        <f>COUNTIF('REGISTRO FACTURAS'!$A$5:$A$5993,NUMEROS!A179)</f>
        <v>0</v>
      </c>
    </row>
    <row r="180" spans="1:2" x14ac:dyDescent="0.3">
      <c r="A180" s="52">
        <v>293</v>
      </c>
      <c r="B180">
        <f>COUNTIF('REGISTRO FACTURAS'!$A$5:$A$5993,NUMEROS!A180)</f>
        <v>0</v>
      </c>
    </row>
    <row r="181" spans="1:2" x14ac:dyDescent="0.3">
      <c r="A181" s="52">
        <v>294</v>
      </c>
      <c r="B181">
        <f>COUNTIF('REGISTRO FACTURAS'!$A$5:$A$5993,NUMEROS!A181)</f>
        <v>0</v>
      </c>
    </row>
    <row r="182" spans="1:2" x14ac:dyDescent="0.3">
      <c r="A182" s="52">
        <v>295</v>
      </c>
      <c r="B182">
        <f>COUNTIF('REGISTRO FACTURAS'!$A$5:$A$5993,NUMEROS!A182)</f>
        <v>0</v>
      </c>
    </row>
    <row r="183" spans="1:2" x14ac:dyDescent="0.3">
      <c r="A183" s="52">
        <v>296</v>
      </c>
      <c r="B183">
        <f>COUNTIF('REGISTRO FACTURAS'!$A$5:$A$5993,NUMEROS!A183)</f>
        <v>0</v>
      </c>
    </row>
    <row r="184" spans="1:2" x14ac:dyDescent="0.3">
      <c r="A184" s="52">
        <v>297</v>
      </c>
      <c r="B184">
        <f>COUNTIF('REGISTRO FACTURAS'!$A$5:$A$5993,NUMEROS!A184)</f>
        <v>0</v>
      </c>
    </row>
    <row r="185" spans="1:2" x14ac:dyDescent="0.3">
      <c r="A185" s="52">
        <v>298</v>
      </c>
      <c r="B185">
        <f>COUNTIF('REGISTRO FACTURAS'!$A$5:$A$5993,NUMEROS!A185)</f>
        <v>0</v>
      </c>
    </row>
    <row r="186" spans="1:2" x14ac:dyDescent="0.3">
      <c r="A186" s="52">
        <v>299</v>
      </c>
      <c r="B186">
        <f>COUNTIF('REGISTRO FACTURAS'!$A$5:$A$5993,NUMEROS!A186)</f>
        <v>0</v>
      </c>
    </row>
    <row r="187" spans="1:2" x14ac:dyDescent="0.3">
      <c r="A187" s="52">
        <v>300</v>
      </c>
      <c r="B187">
        <f>COUNTIF('REGISTRO FACTURAS'!$A$5:$A$5993,NUMEROS!A187)</f>
        <v>0</v>
      </c>
    </row>
    <row r="188" spans="1:2" x14ac:dyDescent="0.3">
      <c r="A188" s="52">
        <v>301</v>
      </c>
      <c r="B188">
        <f>COUNTIF('REGISTRO FACTURAS'!$A$5:$A$5993,NUMEROS!A188)</f>
        <v>0</v>
      </c>
    </row>
    <row r="189" spans="1:2" x14ac:dyDescent="0.3">
      <c r="A189" s="52">
        <v>302</v>
      </c>
      <c r="B189">
        <f>COUNTIF('REGISTRO FACTURAS'!$A$5:$A$5993,NUMEROS!A189)</f>
        <v>0</v>
      </c>
    </row>
    <row r="190" spans="1:2" x14ac:dyDescent="0.3">
      <c r="A190" s="52">
        <v>303</v>
      </c>
      <c r="B190">
        <f>COUNTIF('REGISTRO FACTURAS'!$A$5:$A$5993,NUMEROS!A190)</f>
        <v>0</v>
      </c>
    </row>
    <row r="191" spans="1:2" x14ac:dyDescent="0.3">
      <c r="A191" s="52">
        <v>304</v>
      </c>
      <c r="B191">
        <f>COUNTIF('REGISTRO FACTURAS'!$A$5:$A$5993,NUMEROS!A191)</f>
        <v>0</v>
      </c>
    </row>
    <row r="192" spans="1:2" x14ac:dyDescent="0.3">
      <c r="A192" s="52">
        <v>305</v>
      </c>
      <c r="B192">
        <f>COUNTIF('REGISTRO FACTURAS'!$A$5:$A$5993,NUMEROS!A192)</f>
        <v>0</v>
      </c>
    </row>
    <row r="193" spans="1:2" x14ac:dyDescent="0.3">
      <c r="A193" s="52">
        <v>306</v>
      </c>
      <c r="B193">
        <f>COUNTIF('REGISTRO FACTURAS'!$A$5:$A$5993,NUMEROS!A193)</f>
        <v>0</v>
      </c>
    </row>
    <row r="194" spans="1:2" x14ac:dyDescent="0.3">
      <c r="A194" s="52">
        <v>307</v>
      </c>
      <c r="B194">
        <f>COUNTIF('REGISTRO FACTURAS'!$A$5:$A$5993,NUMEROS!A194)</f>
        <v>0</v>
      </c>
    </row>
    <row r="195" spans="1:2" x14ac:dyDescent="0.3">
      <c r="A195" s="52">
        <v>308</v>
      </c>
      <c r="B195">
        <f>COUNTIF('REGISTRO FACTURAS'!$A$5:$A$5993,NUMEROS!A195)</f>
        <v>0</v>
      </c>
    </row>
    <row r="196" spans="1:2" x14ac:dyDescent="0.3">
      <c r="A196" s="52">
        <v>309</v>
      </c>
      <c r="B196">
        <f>COUNTIF('REGISTRO FACTURAS'!$A$5:$A$5993,NUMEROS!A196)</f>
        <v>0</v>
      </c>
    </row>
    <row r="197" spans="1:2" x14ac:dyDescent="0.3">
      <c r="A197" s="52">
        <v>310</v>
      </c>
      <c r="B197">
        <f>COUNTIF('REGISTRO FACTURAS'!$A$5:$A$5993,NUMEROS!A197)</f>
        <v>0</v>
      </c>
    </row>
    <row r="198" spans="1:2" x14ac:dyDescent="0.3">
      <c r="A198" s="52">
        <v>311</v>
      </c>
      <c r="B198">
        <f>COUNTIF('REGISTRO FACTURAS'!$A$5:$A$5993,NUMEROS!A198)</f>
        <v>0</v>
      </c>
    </row>
    <row r="199" spans="1:2" x14ac:dyDescent="0.3">
      <c r="A199" s="52">
        <v>312</v>
      </c>
      <c r="B199">
        <f>COUNTIF('REGISTRO FACTURAS'!$A$5:$A$5993,NUMEROS!A199)</f>
        <v>0</v>
      </c>
    </row>
    <row r="200" spans="1:2" x14ac:dyDescent="0.3">
      <c r="A200" s="52">
        <v>313</v>
      </c>
      <c r="B200">
        <f>COUNTIF('REGISTRO FACTURAS'!$A$5:$A$5993,NUMEROS!A200)</f>
        <v>0</v>
      </c>
    </row>
    <row r="201" spans="1:2" x14ac:dyDescent="0.3">
      <c r="A201" s="52">
        <v>314</v>
      </c>
      <c r="B201">
        <f>COUNTIF('REGISTRO FACTURAS'!$A$5:$A$5993,NUMEROS!A201)</f>
        <v>0</v>
      </c>
    </row>
    <row r="202" spans="1:2" x14ac:dyDescent="0.3">
      <c r="A202" s="52">
        <v>315</v>
      </c>
      <c r="B202">
        <f>COUNTIF('REGISTRO FACTURAS'!$A$5:$A$5993,NUMEROS!A202)</f>
        <v>0</v>
      </c>
    </row>
    <row r="203" spans="1:2" x14ac:dyDescent="0.3">
      <c r="A203" s="52">
        <v>316</v>
      </c>
      <c r="B203">
        <f>COUNTIF('REGISTRO FACTURAS'!$A$5:$A$5993,NUMEROS!A203)</f>
        <v>0</v>
      </c>
    </row>
    <row r="204" spans="1:2" x14ac:dyDescent="0.3">
      <c r="A204" s="52">
        <v>317</v>
      </c>
      <c r="B204">
        <f>COUNTIF('REGISTRO FACTURAS'!$A$5:$A$5993,NUMEROS!A204)</f>
        <v>0</v>
      </c>
    </row>
    <row r="205" spans="1:2" x14ac:dyDescent="0.3">
      <c r="A205" s="52">
        <v>318</v>
      </c>
      <c r="B205">
        <f>COUNTIF('REGISTRO FACTURAS'!$A$5:$A$5993,NUMEROS!A205)</f>
        <v>0</v>
      </c>
    </row>
    <row r="206" spans="1:2" x14ac:dyDescent="0.3">
      <c r="A206" s="52">
        <v>319</v>
      </c>
      <c r="B206">
        <f>COUNTIF('REGISTRO FACTURAS'!$A$5:$A$5993,NUMEROS!A206)</f>
        <v>0</v>
      </c>
    </row>
    <row r="207" spans="1:2" x14ac:dyDescent="0.3">
      <c r="A207" s="52">
        <v>320</v>
      </c>
      <c r="B207">
        <f>COUNTIF('REGISTRO FACTURAS'!$A$5:$A$5993,NUMEROS!A207)</f>
        <v>0</v>
      </c>
    </row>
    <row r="208" spans="1:2" x14ac:dyDescent="0.3">
      <c r="A208" s="52">
        <v>321</v>
      </c>
      <c r="B208">
        <f>COUNTIF('REGISTRO FACTURAS'!$A$5:$A$5993,NUMEROS!A208)</f>
        <v>0</v>
      </c>
    </row>
    <row r="209" spans="1:2" x14ac:dyDescent="0.3">
      <c r="A209" s="52">
        <v>322</v>
      </c>
      <c r="B209">
        <f>COUNTIF('REGISTRO FACTURAS'!$A$5:$A$5993,NUMEROS!A209)</f>
        <v>0</v>
      </c>
    </row>
    <row r="210" spans="1:2" x14ac:dyDescent="0.3">
      <c r="A210" s="52">
        <v>323</v>
      </c>
      <c r="B210">
        <f>COUNTIF('REGISTRO FACTURAS'!$A$5:$A$5993,NUMEROS!A210)</f>
        <v>0</v>
      </c>
    </row>
    <row r="211" spans="1:2" x14ac:dyDescent="0.3">
      <c r="A211" s="52">
        <v>324</v>
      </c>
      <c r="B211">
        <f>COUNTIF('REGISTRO FACTURAS'!$A$5:$A$5993,NUMEROS!A211)</f>
        <v>0</v>
      </c>
    </row>
    <row r="212" spans="1:2" x14ac:dyDescent="0.3">
      <c r="A212" s="52">
        <v>325</v>
      </c>
      <c r="B212">
        <f>COUNTIF('REGISTRO FACTURAS'!$A$5:$A$5993,NUMEROS!A212)</f>
        <v>0</v>
      </c>
    </row>
    <row r="213" spans="1:2" x14ac:dyDescent="0.3">
      <c r="A213" s="52">
        <v>326</v>
      </c>
      <c r="B213">
        <f>COUNTIF('REGISTRO FACTURAS'!$A$5:$A$5993,NUMEROS!A213)</f>
        <v>0</v>
      </c>
    </row>
    <row r="214" spans="1:2" x14ac:dyDescent="0.3">
      <c r="A214" s="52">
        <v>327</v>
      </c>
      <c r="B214">
        <f>COUNTIF('REGISTRO FACTURAS'!$A$5:$A$5993,NUMEROS!A214)</f>
        <v>0</v>
      </c>
    </row>
    <row r="215" spans="1:2" x14ac:dyDescent="0.3">
      <c r="A215" s="52">
        <v>328</v>
      </c>
      <c r="B215">
        <f>COUNTIF('REGISTRO FACTURAS'!$A$5:$A$5993,NUMEROS!A215)</f>
        <v>0</v>
      </c>
    </row>
    <row r="216" spans="1:2" x14ac:dyDescent="0.3">
      <c r="A216" s="52">
        <v>329</v>
      </c>
      <c r="B216">
        <f>COUNTIF('REGISTRO FACTURAS'!$A$5:$A$5993,NUMEROS!A216)</f>
        <v>0</v>
      </c>
    </row>
    <row r="217" spans="1:2" x14ac:dyDescent="0.3">
      <c r="A217" s="52">
        <v>330</v>
      </c>
      <c r="B217">
        <f>COUNTIF('REGISTRO FACTURAS'!$A$5:$A$5993,NUMEROS!A217)</f>
        <v>0</v>
      </c>
    </row>
    <row r="218" spans="1:2" x14ac:dyDescent="0.3">
      <c r="A218" s="52">
        <v>331</v>
      </c>
      <c r="B218">
        <f>COUNTIF('REGISTRO FACTURAS'!$A$5:$A$5993,NUMEROS!A218)</f>
        <v>0</v>
      </c>
    </row>
    <row r="219" spans="1:2" x14ac:dyDescent="0.3">
      <c r="A219" s="52">
        <v>332</v>
      </c>
      <c r="B219">
        <f>COUNTIF('REGISTRO FACTURAS'!$A$5:$A$5993,NUMEROS!A219)</f>
        <v>0</v>
      </c>
    </row>
    <row r="220" spans="1:2" x14ac:dyDescent="0.3">
      <c r="A220" s="52">
        <v>333</v>
      </c>
      <c r="B220">
        <f>COUNTIF('REGISTRO FACTURAS'!$A$5:$A$5993,NUMEROS!A220)</f>
        <v>0</v>
      </c>
    </row>
    <row r="221" spans="1:2" x14ac:dyDescent="0.3">
      <c r="A221" s="52">
        <v>334</v>
      </c>
      <c r="B221">
        <f>COUNTIF('REGISTRO FACTURAS'!$A$5:$A$5993,NUMEROS!A221)</f>
        <v>0</v>
      </c>
    </row>
    <row r="222" spans="1:2" x14ac:dyDescent="0.3">
      <c r="A222" s="52">
        <v>335</v>
      </c>
      <c r="B222">
        <f>COUNTIF('REGISTRO FACTURAS'!$A$5:$A$5993,NUMEROS!A222)</f>
        <v>0</v>
      </c>
    </row>
    <row r="223" spans="1:2" x14ac:dyDescent="0.3">
      <c r="A223" s="52">
        <v>336</v>
      </c>
      <c r="B223">
        <f>COUNTIF('REGISTRO FACTURAS'!$A$5:$A$5993,NUMEROS!A223)</f>
        <v>0</v>
      </c>
    </row>
    <row r="224" spans="1:2" x14ac:dyDescent="0.3">
      <c r="A224" s="52">
        <v>337</v>
      </c>
      <c r="B224">
        <f>COUNTIF('REGISTRO FACTURAS'!$A$5:$A$5993,NUMEROS!A224)</f>
        <v>0</v>
      </c>
    </row>
    <row r="225" spans="1:2" x14ac:dyDescent="0.3">
      <c r="A225" s="52">
        <v>338</v>
      </c>
      <c r="B225">
        <f>COUNTIF('REGISTRO FACTURAS'!$A$5:$A$5993,NUMEROS!A225)</f>
        <v>0</v>
      </c>
    </row>
    <row r="226" spans="1:2" x14ac:dyDescent="0.3">
      <c r="A226" s="52">
        <v>339</v>
      </c>
      <c r="B226">
        <f>COUNTIF('REGISTRO FACTURAS'!$A$5:$A$5993,NUMEROS!A226)</f>
        <v>0</v>
      </c>
    </row>
    <row r="227" spans="1:2" x14ac:dyDescent="0.3">
      <c r="A227" s="52">
        <v>340</v>
      </c>
      <c r="B227">
        <f>COUNTIF('REGISTRO FACTURAS'!$A$5:$A$5993,NUMEROS!A227)</f>
        <v>0</v>
      </c>
    </row>
    <row r="228" spans="1:2" x14ac:dyDescent="0.3">
      <c r="A228" s="52">
        <v>341</v>
      </c>
      <c r="B228">
        <f>COUNTIF('REGISTRO FACTURAS'!$A$5:$A$5993,NUMEROS!A228)</f>
        <v>0</v>
      </c>
    </row>
    <row r="229" spans="1:2" x14ac:dyDescent="0.3">
      <c r="A229" s="52">
        <v>342</v>
      </c>
      <c r="B229">
        <f>COUNTIF('REGISTRO FACTURAS'!$A$5:$A$5993,NUMEROS!A229)</f>
        <v>0</v>
      </c>
    </row>
    <row r="230" spans="1:2" x14ac:dyDescent="0.3">
      <c r="A230" s="52">
        <v>343</v>
      </c>
      <c r="B230">
        <f>COUNTIF('REGISTRO FACTURAS'!$A$5:$A$5993,NUMEROS!A230)</f>
        <v>0</v>
      </c>
    </row>
    <row r="231" spans="1:2" x14ac:dyDescent="0.3">
      <c r="A231" s="52">
        <v>344</v>
      </c>
      <c r="B231">
        <f>COUNTIF('REGISTRO FACTURAS'!$A$5:$A$5993,NUMEROS!A231)</f>
        <v>0</v>
      </c>
    </row>
    <row r="232" spans="1:2" x14ac:dyDescent="0.3">
      <c r="A232" s="52">
        <v>345</v>
      </c>
      <c r="B232">
        <f>COUNTIF('REGISTRO FACTURAS'!$A$5:$A$5993,NUMEROS!A232)</f>
        <v>0</v>
      </c>
    </row>
    <row r="233" spans="1:2" x14ac:dyDescent="0.3">
      <c r="A233" s="52">
        <v>346</v>
      </c>
      <c r="B233">
        <f>COUNTIF('REGISTRO FACTURAS'!$A$5:$A$5993,NUMEROS!A233)</f>
        <v>0</v>
      </c>
    </row>
    <row r="234" spans="1:2" x14ac:dyDescent="0.3">
      <c r="A234" s="52">
        <v>347</v>
      </c>
      <c r="B234">
        <f>COUNTIF('REGISTRO FACTURAS'!$A$5:$A$5993,NUMEROS!A234)</f>
        <v>0</v>
      </c>
    </row>
    <row r="235" spans="1:2" x14ac:dyDescent="0.3">
      <c r="A235" s="52">
        <v>348</v>
      </c>
      <c r="B235">
        <f>COUNTIF('REGISTRO FACTURAS'!$A$5:$A$5993,NUMEROS!A235)</f>
        <v>0</v>
      </c>
    </row>
    <row r="236" spans="1:2" x14ac:dyDescent="0.3">
      <c r="A236" s="52">
        <v>349</v>
      </c>
      <c r="B236">
        <f>COUNTIF('REGISTRO FACTURAS'!$A$5:$A$5993,NUMEROS!A236)</f>
        <v>0</v>
      </c>
    </row>
    <row r="237" spans="1:2" x14ac:dyDescent="0.3">
      <c r="A237" s="52">
        <v>350</v>
      </c>
      <c r="B237">
        <f>COUNTIF('REGISTRO FACTURAS'!$A$5:$A$5993,NUMEROS!A237)</f>
        <v>0</v>
      </c>
    </row>
    <row r="238" spans="1:2" x14ac:dyDescent="0.3">
      <c r="A238" s="52">
        <v>351</v>
      </c>
      <c r="B238">
        <f>COUNTIF('REGISTRO FACTURAS'!$A$5:$A$5993,NUMEROS!A238)</f>
        <v>0</v>
      </c>
    </row>
    <row r="239" spans="1:2" x14ac:dyDescent="0.3">
      <c r="A239" s="52">
        <v>352</v>
      </c>
      <c r="B239">
        <f>COUNTIF('REGISTRO FACTURAS'!$A$5:$A$5993,NUMEROS!A239)</f>
        <v>0</v>
      </c>
    </row>
    <row r="240" spans="1:2" x14ac:dyDescent="0.3">
      <c r="A240" s="52">
        <v>353</v>
      </c>
      <c r="B240">
        <f>COUNTIF('REGISTRO FACTURAS'!$A$5:$A$5993,NUMEROS!A240)</f>
        <v>0</v>
      </c>
    </row>
    <row r="241" spans="1:2" x14ac:dyDescent="0.3">
      <c r="A241" s="52">
        <v>354</v>
      </c>
      <c r="B241">
        <f>COUNTIF('REGISTRO FACTURAS'!$A$5:$A$5993,NUMEROS!A241)</f>
        <v>0</v>
      </c>
    </row>
    <row r="242" spans="1:2" x14ac:dyDescent="0.3">
      <c r="A242" s="52">
        <v>355</v>
      </c>
      <c r="B242">
        <f>COUNTIF('REGISTRO FACTURAS'!$A$5:$A$5993,NUMEROS!A242)</f>
        <v>0</v>
      </c>
    </row>
    <row r="243" spans="1:2" x14ac:dyDescent="0.3">
      <c r="A243" s="52">
        <v>356</v>
      </c>
      <c r="B243">
        <f>COUNTIF('REGISTRO FACTURAS'!$A$5:$A$5993,NUMEROS!A243)</f>
        <v>0</v>
      </c>
    </row>
    <row r="244" spans="1:2" x14ac:dyDescent="0.3">
      <c r="A244" s="52">
        <v>357</v>
      </c>
      <c r="B244">
        <f>COUNTIF('REGISTRO FACTURAS'!$A$5:$A$5993,NUMEROS!A244)</f>
        <v>0</v>
      </c>
    </row>
    <row r="245" spans="1:2" x14ac:dyDescent="0.3">
      <c r="A245" s="52">
        <v>358</v>
      </c>
      <c r="B245">
        <f>COUNTIF('REGISTRO FACTURAS'!$A$5:$A$5993,NUMEROS!A245)</f>
        <v>0</v>
      </c>
    </row>
    <row r="246" spans="1:2" x14ac:dyDescent="0.3">
      <c r="A246" s="52">
        <v>359</v>
      </c>
      <c r="B246">
        <f>COUNTIF('REGISTRO FACTURAS'!$A$5:$A$5993,NUMEROS!A246)</f>
        <v>0</v>
      </c>
    </row>
    <row r="247" spans="1:2" x14ac:dyDescent="0.3">
      <c r="A247" s="52">
        <v>360</v>
      </c>
      <c r="B247">
        <f>COUNTIF('REGISTRO FACTURAS'!$A$5:$A$5993,NUMEROS!A247)</f>
        <v>0</v>
      </c>
    </row>
    <row r="248" spans="1:2" x14ac:dyDescent="0.3">
      <c r="A248" s="52">
        <v>361</v>
      </c>
      <c r="B248">
        <f>COUNTIF('REGISTRO FACTURAS'!$A$5:$A$5993,NUMEROS!A248)</f>
        <v>0</v>
      </c>
    </row>
    <row r="249" spans="1:2" x14ac:dyDescent="0.3">
      <c r="A249" s="52">
        <v>362</v>
      </c>
      <c r="B249">
        <f>COUNTIF('REGISTRO FACTURAS'!$A$5:$A$5993,NUMEROS!A249)</f>
        <v>0</v>
      </c>
    </row>
    <row r="250" spans="1:2" x14ac:dyDescent="0.3">
      <c r="A250" s="52">
        <v>363</v>
      </c>
      <c r="B250">
        <f>COUNTIF('REGISTRO FACTURAS'!$A$5:$A$5993,NUMEROS!A250)</f>
        <v>0</v>
      </c>
    </row>
    <row r="251" spans="1:2" x14ac:dyDescent="0.3">
      <c r="A251" s="52">
        <v>364</v>
      </c>
      <c r="B251">
        <f>COUNTIF('REGISTRO FACTURAS'!$A$5:$A$5993,NUMEROS!A251)</f>
        <v>0</v>
      </c>
    </row>
    <row r="252" spans="1:2" x14ac:dyDescent="0.3">
      <c r="A252" s="52">
        <v>365</v>
      </c>
      <c r="B252">
        <f>COUNTIF('REGISTRO FACTURAS'!$A$5:$A$5993,NUMEROS!A252)</f>
        <v>0</v>
      </c>
    </row>
    <row r="253" spans="1:2" x14ac:dyDescent="0.3">
      <c r="A253" s="52">
        <v>366</v>
      </c>
      <c r="B253">
        <f>COUNTIF('REGISTRO FACTURAS'!$A$5:$A$5993,NUMEROS!A253)</f>
        <v>0</v>
      </c>
    </row>
    <row r="254" spans="1:2" x14ac:dyDescent="0.3">
      <c r="A254" s="52">
        <v>367</v>
      </c>
      <c r="B254">
        <f>COUNTIF('REGISTRO FACTURAS'!$A$5:$A$5993,NUMEROS!A254)</f>
        <v>0</v>
      </c>
    </row>
    <row r="255" spans="1:2" x14ac:dyDescent="0.3">
      <c r="A255" s="52">
        <v>368</v>
      </c>
      <c r="B255">
        <f>COUNTIF('REGISTRO FACTURAS'!$A$5:$A$5993,NUMEROS!A255)</f>
        <v>0</v>
      </c>
    </row>
    <row r="256" spans="1:2" x14ac:dyDescent="0.3">
      <c r="A256" s="52">
        <v>369</v>
      </c>
      <c r="B256">
        <f>COUNTIF('REGISTRO FACTURAS'!$A$5:$A$5993,NUMEROS!A256)</f>
        <v>0</v>
      </c>
    </row>
    <row r="257" spans="1:2" x14ac:dyDescent="0.3">
      <c r="A257" s="52">
        <v>370</v>
      </c>
      <c r="B257">
        <f>COUNTIF('REGISTRO FACTURAS'!$A$5:$A$5993,NUMEROS!A257)</f>
        <v>0</v>
      </c>
    </row>
    <row r="258" spans="1:2" x14ac:dyDescent="0.3">
      <c r="A258" s="52">
        <v>371</v>
      </c>
      <c r="B258">
        <f>COUNTIF('REGISTRO FACTURAS'!$A$5:$A$5993,NUMEROS!A258)</f>
        <v>0</v>
      </c>
    </row>
    <row r="259" spans="1:2" x14ac:dyDescent="0.3">
      <c r="A259" s="52">
        <v>372</v>
      </c>
      <c r="B259">
        <f>COUNTIF('REGISTRO FACTURAS'!$A$5:$A$5993,NUMEROS!A259)</f>
        <v>0</v>
      </c>
    </row>
    <row r="260" spans="1:2" x14ac:dyDescent="0.3">
      <c r="A260" s="52">
        <v>373</v>
      </c>
      <c r="B260">
        <f>COUNTIF('REGISTRO FACTURAS'!$A$5:$A$5993,NUMEROS!A260)</f>
        <v>0</v>
      </c>
    </row>
    <row r="261" spans="1:2" x14ac:dyDescent="0.3">
      <c r="A261" s="52">
        <v>374</v>
      </c>
      <c r="B261">
        <f>COUNTIF('REGISTRO FACTURAS'!$A$5:$A$5993,NUMEROS!A261)</f>
        <v>0</v>
      </c>
    </row>
    <row r="262" spans="1:2" x14ac:dyDescent="0.3">
      <c r="A262" s="52">
        <v>375</v>
      </c>
      <c r="B262">
        <f>COUNTIF('REGISTRO FACTURAS'!$A$5:$A$5993,NUMEROS!A262)</f>
        <v>0</v>
      </c>
    </row>
    <row r="263" spans="1:2" x14ac:dyDescent="0.3">
      <c r="A263" s="52">
        <v>376</v>
      </c>
      <c r="B263">
        <f>COUNTIF('REGISTRO FACTURAS'!$A$5:$A$5993,NUMEROS!A263)</f>
        <v>0</v>
      </c>
    </row>
    <row r="264" spans="1:2" x14ac:dyDescent="0.3">
      <c r="A264" s="52">
        <v>377</v>
      </c>
      <c r="B264">
        <f>COUNTIF('REGISTRO FACTURAS'!$A$5:$A$5993,NUMEROS!A264)</f>
        <v>0</v>
      </c>
    </row>
    <row r="265" spans="1:2" x14ac:dyDescent="0.3">
      <c r="A265" s="52">
        <v>378</v>
      </c>
      <c r="B265">
        <f>COUNTIF('REGISTRO FACTURAS'!$A$5:$A$5993,NUMEROS!A265)</f>
        <v>0</v>
      </c>
    </row>
    <row r="266" spans="1:2" x14ac:dyDescent="0.3">
      <c r="A266" s="52">
        <v>379</v>
      </c>
      <c r="B266">
        <f>COUNTIF('REGISTRO FACTURAS'!$A$5:$A$5993,NUMEROS!A266)</f>
        <v>0</v>
      </c>
    </row>
    <row r="267" spans="1:2" x14ac:dyDescent="0.3">
      <c r="A267" s="52">
        <v>380</v>
      </c>
      <c r="B267">
        <f>COUNTIF('REGISTRO FACTURAS'!$A$5:$A$5993,NUMEROS!A267)</f>
        <v>0</v>
      </c>
    </row>
    <row r="268" spans="1:2" x14ac:dyDescent="0.3">
      <c r="A268" s="52">
        <v>381</v>
      </c>
      <c r="B268">
        <f>COUNTIF('REGISTRO FACTURAS'!$A$5:$A$5993,NUMEROS!A268)</f>
        <v>0</v>
      </c>
    </row>
    <row r="269" spans="1:2" x14ac:dyDescent="0.3">
      <c r="A269" s="52">
        <v>382</v>
      </c>
      <c r="B269">
        <f>COUNTIF('REGISTRO FACTURAS'!$A$5:$A$5993,NUMEROS!A269)</f>
        <v>0</v>
      </c>
    </row>
    <row r="270" spans="1:2" x14ac:dyDescent="0.3">
      <c r="A270" s="52">
        <v>383</v>
      </c>
      <c r="B270">
        <f>COUNTIF('REGISTRO FACTURAS'!$A$5:$A$5993,NUMEROS!A270)</f>
        <v>0</v>
      </c>
    </row>
    <row r="271" spans="1:2" x14ac:dyDescent="0.3">
      <c r="A271" s="52">
        <v>384</v>
      </c>
      <c r="B271">
        <f>COUNTIF('REGISTRO FACTURAS'!$A$5:$A$5993,NUMEROS!A271)</f>
        <v>0</v>
      </c>
    </row>
    <row r="272" spans="1:2" x14ac:dyDescent="0.3">
      <c r="A272" s="52">
        <v>385</v>
      </c>
      <c r="B272">
        <f>COUNTIF('REGISTRO FACTURAS'!$A$5:$A$5993,NUMEROS!A272)</f>
        <v>0</v>
      </c>
    </row>
    <row r="273" spans="1:2" x14ac:dyDescent="0.3">
      <c r="A273" s="52">
        <v>386</v>
      </c>
      <c r="B273">
        <f>COUNTIF('REGISTRO FACTURAS'!$A$5:$A$5993,NUMEROS!A273)</f>
        <v>0</v>
      </c>
    </row>
    <row r="274" spans="1:2" x14ac:dyDescent="0.3">
      <c r="A274" s="52">
        <v>387</v>
      </c>
      <c r="B274">
        <f>COUNTIF('REGISTRO FACTURAS'!$A$5:$A$5993,NUMEROS!A274)</f>
        <v>0</v>
      </c>
    </row>
    <row r="275" spans="1:2" x14ac:dyDescent="0.3">
      <c r="A275" s="52">
        <v>388</v>
      </c>
      <c r="B275">
        <f>COUNTIF('REGISTRO FACTURAS'!$A$5:$A$5993,NUMEROS!A275)</f>
        <v>0</v>
      </c>
    </row>
    <row r="276" spans="1:2" x14ac:dyDescent="0.3">
      <c r="A276" s="52">
        <v>389</v>
      </c>
      <c r="B276">
        <f>COUNTIF('REGISTRO FACTURAS'!$A$5:$A$5993,NUMEROS!A276)</f>
        <v>0</v>
      </c>
    </row>
    <row r="277" spans="1:2" x14ac:dyDescent="0.3">
      <c r="A277" s="52">
        <v>390</v>
      </c>
      <c r="B277">
        <f>COUNTIF('REGISTRO FACTURAS'!$A$5:$A$5993,NUMEROS!A277)</f>
        <v>0</v>
      </c>
    </row>
    <row r="278" spans="1:2" x14ac:dyDescent="0.3">
      <c r="A278" s="52">
        <v>391</v>
      </c>
      <c r="B278">
        <f>COUNTIF('REGISTRO FACTURAS'!$A$5:$A$5993,NUMEROS!A278)</f>
        <v>0</v>
      </c>
    </row>
    <row r="279" spans="1:2" x14ac:dyDescent="0.3">
      <c r="A279" s="52">
        <v>392</v>
      </c>
      <c r="B279">
        <f>COUNTIF('REGISTRO FACTURAS'!$A$5:$A$5993,NUMEROS!A279)</f>
        <v>0</v>
      </c>
    </row>
    <row r="280" spans="1:2" x14ac:dyDescent="0.3">
      <c r="A280" s="52">
        <v>393</v>
      </c>
      <c r="B280">
        <f>COUNTIF('REGISTRO FACTURAS'!$A$5:$A$5993,NUMEROS!A280)</f>
        <v>0</v>
      </c>
    </row>
    <row r="281" spans="1:2" x14ac:dyDescent="0.3">
      <c r="A281" s="52">
        <v>394</v>
      </c>
      <c r="B281">
        <f>COUNTIF('REGISTRO FACTURAS'!$A$5:$A$5993,NUMEROS!A281)</f>
        <v>0</v>
      </c>
    </row>
    <row r="282" spans="1:2" x14ac:dyDescent="0.3">
      <c r="A282" s="52">
        <v>395</v>
      </c>
      <c r="B282">
        <f>COUNTIF('REGISTRO FACTURAS'!$A$5:$A$5993,NUMEROS!A282)</f>
        <v>0</v>
      </c>
    </row>
    <row r="283" spans="1:2" x14ac:dyDescent="0.3">
      <c r="A283" s="52">
        <v>396</v>
      </c>
      <c r="B283">
        <f>COUNTIF('REGISTRO FACTURAS'!$A$5:$A$5993,NUMEROS!A283)</f>
        <v>0</v>
      </c>
    </row>
    <row r="284" spans="1:2" x14ac:dyDescent="0.3">
      <c r="A284" s="52">
        <v>397</v>
      </c>
      <c r="B284">
        <f>COUNTIF('REGISTRO FACTURAS'!$A$5:$A$5993,NUMEROS!A284)</f>
        <v>0</v>
      </c>
    </row>
    <row r="285" spans="1:2" x14ac:dyDescent="0.3">
      <c r="A285" s="52">
        <v>398</v>
      </c>
      <c r="B285">
        <f>COUNTIF('REGISTRO FACTURAS'!$A$5:$A$5993,NUMEROS!A285)</f>
        <v>0</v>
      </c>
    </row>
    <row r="286" spans="1:2" x14ac:dyDescent="0.3">
      <c r="A286" s="52">
        <v>399</v>
      </c>
      <c r="B286">
        <f>COUNTIF('REGISTRO FACTURAS'!$A$5:$A$5993,NUMEROS!A286)</f>
        <v>0</v>
      </c>
    </row>
    <row r="287" spans="1:2" x14ac:dyDescent="0.3">
      <c r="A287" s="52">
        <v>400</v>
      </c>
      <c r="B287">
        <f>COUNTIF('REGISTRO FACTURAS'!$A$5:$A$5993,NUMEROS!A287)</f>
        <v>0</v>
      </c>
    </row>
    <row r="288" spans="1:2" x14ac:dyDescent="0.3">
      <c r="A288" s="52">
        <v>401</v>
      </c>
      <c r="B288">
        <f>COUNTIF('REGISTRO FACTURAS'!$A$5:$A$5993,NUMEROS!A288)</f>
        <v>0</v>
      </c>
    </row>
    <row r="289" spans="1:2" x14ac:dyDescent="0.3">
      <c r="A289" s="52">
        <v>402</v>
      </c>
      <c r="B289">
        <f>COUNTIF('REGISTRO FACTURAS'!$A$5:$A$5993,NUMEROS!A289)</f>
        <v>0</v>
      </c>
    </row>
    <row r="290" spans="1:2" x14ac:dyDescent="0.3">
      <c r="A290" s="52">
        <v>403</v>
      </c>
      <c r="B290">
        <f>COUNTIF('REGISTRO FACTURAS'!$A$5:$A$5993,NUMEROS!A290)</f>
        <v>0</v>
      </c>
    </row>
    <row r="291" spans="1:2" x14ac:dyDescent="0.3">
      <c r="A291" s="52">
        <v>404</v>
      </c>
      <c r="B291">
        <f>COUNTIF('REGISTRO FACTURAS'!$A$5:$A$5993,NUMEROS!A291)</f>
        <v>0</v>
      </c>
    </row>
    <row r="292" spans="1:2" x14ac:dyDescent="0.3">
      <c r="A292" s="52">
        <v>405</v>
      </c>
      <c r="B292">
        <f>COUNTIF('REGISTRO FACTURAS'!$A$5:$A$5993,NUMEROS!A292)</f>
        <v>0</v>
      </c>
    </row>
    <row r="293" spans="1:2" x14ac:dyDescent="0.3">
      <c r="A293" s="52">
        <v>406</v>
      </c>
      <c r="B293">
        <f>COUNTIF('REGISTRO FACTURAS'!$A$5:$A$5993,NUMEROS!A293)</f>
        <v>0</v>
      </c>
    </row>
    <row r="294" spans="1:2" x14ac:dyDescent="0.3">
      <c r="A294" s="52">
        <v>407</v>
      </c>
      <c r="B294">
        <f>COUNTIF('REGISTRO FACTURAS'!$A$5:$A$5993,NUMEROS!A294)</f>
        <v>0</v>
      </c>
    </row>
    <row r="295" spans="1:2" x14ac:dyDescent="0.3">
      <c r="A295" s="52">
        <v>408</v>
      </c>
      <c r="B295">
        <f>COUNTIF('REGISTRO FACTURAS'!$A$5:$A$5993,NUMEROS!A295)</f>
        <v>0</v>
      </c>
    </row>
    <row r="296" spans="1:2" x14ac:dyDescent="0.3">
      <c r="A296" s="52">
        <v>409</v>
      </c>
      <c r="B296">
        <f>COUNTIF('REGISTRO FACTURAS'!$A$5:$A$5993,NUMEROS!A296)</f>
        <v>0</v>
      </c>
    </row>
    <row r="297" spans="1:2" x14ac:dyDescent="0.3">
      <c r="A297" s="52">
        <v>410</v>
      </c>
      <c r="B297">
        <f>COUNTIF('REGISTRO FACTURAS'!$A$5:$A$5993,NUMEROS!A297)</f>
        <v>0</v>
      </c>
    </row>
    <row r="298" spans="1:2" x14ac:dyDescent="0.3">
      <c r="A298" s="52">
        <v>411</v>
      </c>
      <c r="B298">
        <f>COUNTIF('REGISTRO FACTURAS'!$A$5:$A$5993,NUMEROS!A298)</f>
        <v>0</v>
      </c>
    </row>
    <row r="299" spans="1:2" x14ac:dyDescent="0.3">
      <c r="A299" s="52">
        <v>412</v>
      </c>
      <c r="B299">
        <f>COUNTIF('REGISTRO FACTURAS'!$A$5:$A$5993,NUMEROS!A299)</f>
        <v>0</v>
      </c>
    </row>
    <row r="300" spans="1:2" x14ac:dyDescent="0.3">
      <c r="A300" s="52">
        <v>413</v>
      </c>
      <c r="B300">
        <f>COUNTIF('REGISTRO FACTURAS'!$A$5:$A$5993,NUMEROS!A300)</f>
        <v>0</v>
      </c>
    </row>
    <row r="301" spans="1:2" x14ac:dyDescent="0.3">
      <c r="A301" s="52">
        <v>414</v>
      </c>
      <c r="B301">
        <f>COUNTIF('REGISTRO FACTURAS'!$A$5:$A$5993,NUMEROS!A301)</f>
        <v>0</v>
      </c>
    </row>
    <row r="302" spans="1:2" x14ac:dyDescent="0.3">
      <c r="A302" s="52">
        <v>415</v>
      </c>
      <c r="B302">
        <f>COUNTIF('REGISTRO FACTURAS'!$A$5:$A$5993,NUMEROS!A302)</f>
        <v>0</v>
      </c>
    </row>
    <row r="303" spans="1:2" x14ac:dyDescent="0.3">
      <c r="A303" s="52">
        <v>416</v>
      </c>
      <c r="B303">
        <f>COUNTIF('REGISTRO FACTURAS'!$A$5:$A$5993,NUMEROS!A303)</f>
        <v>0</v>
      </c>
    </row>
    <row r="304" spans="1:2" x14ac:dyDescent="0.3">
      <c r="A304" s="52">
        <v>417</v>
      </c>
      <c r="B304">
        <f>COUNTIF('REGISTRO FACTURAS'!$A$5:$A$5993,NUMEROS!A304)</f>
        <v>0</v>
      </c>
    </row>
    <row r="305" spans="1:2" x14ac:dyDescent="0.3">
      <c r="A305" s="52">
        <v>418</v>
      </c>
      <c r="B305">
        <f>COUNTIF('REGISTRO FACTURAS'!$A$5:$A$5993,NUMEROS!A305)</f>
        <v>0</v>
      </c>
    </row>
    <row r="306" spans="1:2" x14ac:dyDescent="0.3">
      <c r="A306" s="52">
        <v>419</v>
      </c>
      <c r="B306">
        <f>COUNTIF('REGISTRO FACTURAS'!$A$5:$A$5993,NUMEROS!A306)</f>
        <v>0</v>
      </c>
    </row>
    <row r="307" spans="1:2" x14ac:dyDescent="0.3">
      <c r="A307" s="52">
        <v>420</v>
      </c>
      <c r="B307">
        <f>COUNTIF('REGISTRO FACTURAS'!$A$5:$A$5993,NUMEROS!A307)</f>
        <v>0</v>
      </c>
    </row>
    <row r="308" spans="1:2" x14ac:dyDescent="0.3">
      <c r="A308" s="52">
        <v>421</v>
      </c>
      <c r="B308">
        <f>COUNTIF('REGISTRO FACTURAS'!$A$5:$A$5993,NUMEROS!A308)</f>
        <v>0</v>
      </c>
    </row>
    <row r="309" spans="1:2" x14ac:dyDescent="0.3">
      <c r="A309" s="52">
        <v>422</v>
      </c>
      <c r="B309">
        <f>COUNTIF('REGISTRO FACTURAS'!$A$5:$A$5993,NUMEROS!A309)</f>
        <v>0</v>
      </c>
    </row>
    <row r="310" spans="1:2" x14ac:dyDescent="0.3">
      <c r="A310" s="52">
        <v>423</v>
      </c>
      <c r="B310">
        <f>COUNTIF('REGISTRO FACTURAS'!$A$5:$A$5993,NUMEROS!A310)</f>
        <v>0</v>
      </c>
    </row>
    <row r="311" spans="1:2" x14ac:dyDescent="0.3">
      <c r="A311" s="52">
        <v>424</v>
      </c>
      <c r="B311">
        <f>COUNTIF('REGISTRO FACTURAS'!$A$5:$A$5993,NUMEROS!A311)</f>
        <v>0</v>
      </c>
    </row>
    <row r="312" spans="1:2" x14ac:dyDescent="0.3">
      <c r="A312" s="52">
        <v>425</v>
      </c>
      <c r="B312">
        <f>COUNTIF('REGISTRO FACTURAS'!$A$5:$A$5993,NUMEROS!A312)</f>
        <v>0</v>
      </c>
    </row>
    <row r="313" spans="1:2" x14ac:dyDescent="0.3">
      <c r="A313" s="52">
        <v>426</v>
      </c>
      <c r="B313">
        <f>COUNTIF('REGISTRO FACTURAS'!$A$5:$A$5993,NUMEROS!A313)</f>
        <v>0</v>
      </c>
    </row>
    <row r="314" spans="1:2" x14ac:dyDescent="0.3">
      <c r="A314" s="52">
        <v>427</v>
      </c>
      <c r="B314">
        <f>COUNTIF('REGISTRO FACTURAS'!$A$5:$A$5993,NUMEROS!A314)</f>
        <v>0</v>
      </c>
    </row>
    <row r="315" spans="1:2" x14ac:dyDescent="0.3">
      <c r="A315" s="52">
        <v>428</v>
      </c>
      <c r="B315">
        <f>COUNTIF('REGISTRO FACTURAS'!$A$5:$A$5993,NUMEROS!A315)</f>
        <v>0</v>
      </c>
    </row>
    <row r="316" spans="1:2" x14ac:dyDescent="0.3">
      <c r="A316" s="52">
        <v>429</v>
      </c>
      <c r="B316">
        <f>COUNTIF('REGISTRO FACTURAS'!$A$5:$A$5993,NUMEROS!A316)</f>
        <v>0</v>
      </c>
    </row>
    <row r="317" spans="1:2" x14ac:dyDescent="0.3">
      <c r="A317" s="52">
        <v>430</v>
      </c>
      <c r="B317">
        <f>COUNTIF('REGISTRO FACTURAS'!$A$5:$A$5993,NUMEROS!A317)</f>
        <v>0</v>
      </c>
    </row>
    <row r="318" spans="1:2" x14ac:dyDescent="0.3">
      <c r="A318" s="52">
        <v>431</v>
      </c>
      <c r="B318">
        <f>COUNTIF('REGISTRO FACTURAS'!$A$5:$A$5993,NUMEROS!A318)</f>
        <v>0</v>
      </c>
    </row>
    <row r="319" spans="1:2" x14ac:dyDescent="0.3">
      <c r="A319" s="52">
        <v>432</v>
      </c>
      <c r="B319">
        <f>COUNTIF('REGISTRO FACTURAS'!$A$5:$A$5993,NUMEROS!A319)</f>
        <v>0</v>
      </c>
    </row>
    <row r="320" spans="1:2" x14ac:dyDescent="0.3">
      <c r="A320" s="52">
        <v>433</v>
      </c>
      <c r="B320">
        <f>COUNTIF('REGISTRO FACTURAS'!$A$5:$A$5993,NUMEROS!A320)</f>
        <v>0</v>
      </c>
    </row>
    <row r="321" spans="1:2" x14ac:dyDescent="0.3">
      <c r="A321" s="52">
        <v>434</v>
      </c>
      <c r="B321">
        <f>COUNTIF('REGISTRO FACTURAS'!$A$5:$A$5993,NUMEROS!A321)</f>
        <v>0</v>
      </c>
    </row>
    <row r="322" spans="1:2" x14ac:dyDescent="0.3">
      <c r="A322" s="52">
        <v>435</v>
      </c>
      <c r="B322">
        <f>COUNTIF('REGISTRO FACTURAS'!$A$5:$A$5993,NUMEROS!A322)</f>
        <v>0</v>
      </c>
    </row>
    <row r="323" spans="1:2" x14ac:dyDescent="0.3">
      <c r="A323" s="52">
        <v>436</v>
      </c>
      <c r="B323">
        <f>COUNTIF('REGISTRO FACTURAS'!$A$5:$A$5993,NUMEROS!A323)</f>
        <v>0</v>
      </c>
    </row>
    <row r="324" spans="1:2" x14ac:dyDescent="0.3">
      <c r="A324" s="52">
        <v>437</v>
      </c>
      <c r="B324">
        <f>COUNTIF('REGISTRO FACTURAS'!$A$5:$A$5993,NUMEROS!A324)</f>
        <v>0</v>
      </c>
    </row>
    <row r="325" spans="1:2" x14ac:dyDescent="0.3">
      <c r="A325" s="52">
        <v>438</v>
      </c>
      <c r="B325">
        <f>COUNTIF('REGISTRO FACTURAS'!$A$5:$A$5993,NUMEROS!A325)</f>
        <v>0</v>
      </c>
    </row>
    <row r="326" spans="1:2" x14ac:dyDescent="0.3">
      <c r="A326" s="52">
        <v>439</v>
      </c>
      <c r="B326">
        <f>COUNTIF('REGISTRO FACTURAS'!$A$5:$A$5993,NUMEROS!A326)</f>
        <v>0</v>
      </c>
    </row>
    <row r="327" spans="1:2" x14ac:dyDescent="0.3">
      <c r="A327" s="52">
        <v>440</v>
      </c>
      <c r="B327">
        <f>COUNTIF('REGISTRO FACTURAS'!$A$5:$A$5993,NUMEROS!A327)</f>
        <v>0</v>
      </c>
    </row>
    <row r="328" spans="1:2" x14ac:dyDescent="0.3">
      <c r="A328" s="52">
        <v>441</v>
      </c>
      <c r="B328">
        <f>COUNTIF('REGISTRO FACTURAS'!$A$5:$A$5993,NUMEROS!A328)</f>
        <v>0</v>
      </c>
    </row>
    <row r="329" spans="1:2" x14ac:dyDescent="0.3">
      <c r="A329" s="52">
        <v>442</v>
      </c>
      <c r="B329">
        <f>COUNTIF('REGISTRO FACTURAS'!$A$5:$A$5993,NUMEROS!A329)</f>
        <v>0</v>
      </c>
    </row>
    <row r="330" spans="1:2" x14ac:dyDescent="0.3">
      <c r="A330" s="52">
        <v>443</v>
      </c>
      <c r="B330">
        <f>COUNTIF('REGISTRO FACTURAS'!$A$5:$A$5993,NUMEROS!A330)</f>
        <v>0</v>
      </c>
    </row>
    <row r="331" spans="1:2" x14ac:dyDescent="0.3">
      <c r="A331" s="52">
        <v>444</v>
      </c>
      <c r="B331">
        <f>COUNTIF('REGISTRO FACTURAS'!$A$5:$A$5993,NUMEROS!A331)</f>
        <v>0</v>
      </c>
    </row>
    <row r="332" spans="1:2" x14ac:dyDescent="0.3">
      <c r="A332" s="52">
        <v>445</v>
      </c>
      <c r="B332">
        <f>COUNTIF('REGISTRO FACTURAS'!$A$5:$A$5993,NUMEROS!A332)</f>
        <v>0</v>
      </c>
    </row>
    <row r="333" spans="1:2" x14ac:dyDescent="0.3">
      <c r="A333" s="52">
        <v>446</v>
      </c>
      <c r="B333">
        <f>COUNTIF('REGISTRO FACTURAS'!$A$5:$A$5993,NUMEROS!A333)</f>
        <v>0</v>
      </c>
    </row>
    <row r="334" spans="1:2" x14ac:dyDescent="0.3">
      <c r="A334" s="52">
        <v>447</v>
      </c>
      <c r="B334">
        <f>COUNTIF('REGISTRO FACTURAS'!$A$5:$A$5993,NUMEROS!A334)</f>
        <v>0</v>
      </c>
    </row>
    <row r="335" spans="1:2" x14ac:dyDescent="0.3">
      <c r="A335" s="52">
        <v>448</v>
      </c>
      <c r="B335">
        <f>COUNTIF('REGISTRO FACTURAS'!$A$5:$A$5993,NUMEROS!A335)</f>
        <v>0</v>
      </c>
    </row>
    <row r="336" spans="1:2" x14ac:dyDescent="0.3">
      <c r="A336" s="52">
        <v>449</v>
      </c>
      <c r="B336">
        <f>COUNTIF('REGISTRO FACTURAS'!$A$5:$A$5993,NUMEROS!A336)</f>
        <v>0</v>
      </c>
    </row>
    <row r="337" spans="1:2" x14ac:dyDescent="0.3">
      <c r="A337" s="52">
        <v>450</v>
      </c>
      <c r="B337">
        <f>COUNTIF('REGISTRO FACTURAS'!$A$5:$A$5993,NUMEROS!A337)</f>
        <v>0</v>
      </c>
    </row>
    <row r="338" spans="1:2" x14ac:dyDescent="0.3">
      <c r="A338" s="52">
        <v>451</v>
      </c>
      <c r="B338">
        <f>COUNTIF('REGISTRO FACTURAS'!$A$5:$A$5993,NUMEROS!A338)</f>
        <v>0</v>
      </c>
    </row>
    <row r="339" spans="1:2" x14ac:dyDescent="0.3">
      <c r="A339" s="52">
        <v>452</v>
      </c>
      <c r="B339">
        <f>COUNTIF('REGISTRO FACTURAS'!$A$5:$A$5993,NUMEROS!A339)</f>
        <v>0</v>
      </c>
    </row>
    <row r="340" spans="1:2" x14ac:dyDescent="0.3">
      <c r="A340" s="52">
        <v>453</v>
      </c>
      <c r="B340">
        <f>COUNTIF('REGISTRO FACTURAS'!$A$5:$A$5993,NUMEROS!A340)</f>
        <v>0</v>
      </c>
    </row>
    <row r="341" spans="1:2" x14ac:dyDescent="0.3">
      <c r="A341" s="52">
        <v>454</v>
      </c>
      <c r="B341">
        <f>COUNTIF('REGISTRO FACTURAS'!$A$5:$A$5993,NUMEROS!A341)</f>
        <v>0</v>
      </c>
    </row>
    <row r="342" spans="1:2" x14ac:dyDescent="0.3">
      <c r="A342" s="52">
        <v>455</v>
      </c>
      <c r="B342">
        <f>COUNTIF('REGISTRO FACTURAS'!$A$5:$A$5993,NUMEROS!A342)</f>
        <v>0</v>
      </c>
    </row>
    <row r="343" spans="1:2" x14ac:dyDescent="0.3">
      <c r="A343" s="52">
        <v>456</v>
      </c>
      <c r="B343">
        <f>COUNTIF('REGISTRO FACTURAS'!$A$5:$A$5993,NUMEROS!A343)</f>
        <v>0</v>
      </c>
    </row>
    <row r="344" spans="1:2" x14ac:dyDescent="0.3">
      <c r="A344" s="52">
        <v>457</v>
      </c>
      <c r="B344">
        <f>COUNTIF('REGISTRO FACTURAS'!$A$5:$A$5993,NUMEROS!A344)</f>
        <v>0</v>
      </c>
    </row>
    <row r="345" spans="1:2" x14ac:dyDescent="0.3">
      <c r="A345" s="52">
        <v>458</v>
      </c>
      <c r="B345">
        <f>COUNTIF('REGISTRO FACTURAS'!$A$5:$A$5993,NUMEROS!A345)</f>
        <v>0</v>
      </c>
    </row>
    <row r="346" spans="1:2" x14ac:dyDescent="0.3">
      <c r="A346" s="52">
        <v>459</v>
      </c>
      <c r="B346">
        <f>COUNTIF('REGISTRO FACTURAS'!$A$5:$A$5993,NUMEROS!A346)</f>
        <v>0</v>
      </c>
    </row>
    <row r="347" spans="1:2" x14ac:dyDescent="0.3">
      <c r="A347" s="52">
        <v>460</v>
      </c>
      <c r="B347">
        <f>COUNTIF('REGISTRO FACTURAS'!$A$5:$A$5993,NUMEROS!A347)</f>
        <v>0</v>
      </c>
    </row>
    <row r="348" spans="1:2" x14ac:dyDescent="0.3">
      <c r="A348" s="52">
        <v>461</v>
      </c>
      <c r="B348">
        <f>COUNTIF('REGISTRO FACTURAS'!$A$5:$A$5993,NUMEROS!A348)</f>
        <v>0</v>
      </c>
    </row>
    <row r="349" spans="1:2" x14ac:dyDescent="0.3">
      <c r="A349" s="52">
        <v>462</v>
      </c>
      <c r="B349">
        <f>COUNTIF('REGISTRO FACTURAS'!$A$5:$A$5993,NUMEROS!A349)</f>
        <v>0</v>
      </c>
    </row>
    <row r="350" spans="1:2" x14ac:dyDescent="0.3">
      <c r="A350" s="52">
        <v>463</v>
      </c>
      <c r="B350">
        <f>COUNTIF('REGISTRO FACTURAS'!$A$5:$A$5993,NUMEROS!A350)</f>
        <v>0</v>
      </c>
    </row>
    <row r="351" spans="1:2" x14ac:dyDescent="0.3">
      <c r="A351" s="52">
        <v>464</v>
      </c>
      <c r="B351">
        <f>COUNTIF('REGISTRO FACTURAS'!$A$5:$A$5993,NUMEROS!A351)</f>
        <v>0</v>
      </c>
    </row>
    <row r="352" spans="1:2" x14ac:dyDescent="0.3">
      <c r="A352" s="52">
        <v>465</v>
      </c>
      <c r="B352">
        <f>COUNTIF('REGISTRO FACTURAS'!$A$5:$A$5993,NUMEROS!A352)</f>
        <v>0</v>
      </c>
    </row>
    <row r="353" spans="1:2" x14ac:dyDescent="0.3">
      <c r="A353" s="52">
        <v>466</v>
      </c>
      <c r="B353">
        <f>COUNTIF('REGISTRO FACTURAS'!$A$5:$A$5993,NUMEROS!A353)</f>
        <v>0</v>
      </c>
    </row>
    <row r="354" spans="1:2" x14ac:dyDescent="0.3">
      <c r="A354" s="52">
        <v>467</v>
      </c>
      <c r="B354">
        <f>COUNTIF('REGISTRO FACTURAS'!$A$5:$A$5993,NUMEROS!A354)</f>
        <v>0</v>
      </c>
    </row>
    <row r="355" spans="1:2" x14ac:dyDescent="0.3">
      <c r="A355" s="52">
        <v>468</v>
      </c>
      <c r="B355">
        <f>COUNTIF('REGISTRO FACTURAS'!$A$5:$A$5993,NUMEROS!A355)</f>
        <v>0</v>
      </c>
    </row>
    <row r="356" spans="1:2" x14ac:dyDescent="0.3">
      <c r="A356" s="52">
        <v>469</v>
      </c>
      <c r="B356">
        <f>COUNTIF('REGISTRO FACTURAS'!$A$5:$A$5993,NUMEROS!A356)</f>
        <v>0</v>
      </c>
    </row>
    <row r="357" spans="1:2" x14ac:dyDescent="0.3">
      <c r="A357" s="52">
        <v>470</v>
      </c>
      <c r="B357">
        <f>COUNTIF('REGISTRO FACTURAS'!$A$5:$A$5993,NUMEROS!A357)</f>
        <v>0</v>
      </c>
    </row>
    <row r="358" spans="1:2" x14ac:dyDescent="0.3">
      <c r="A358" s="52">
        <v>471</v>
      </c>
      <c r="B358">
        <f>COUNTIF('REGISTRO FACTURAS'!$A$5:$A$5993,NUMEROS!A358)</f>
        <v>0</v>
      </c>
    </row>
    <row r="359" spans="1:2" x14ac:dyDescent="0.3">
      <c r="A359" s="52">
        <v>472</v>
      </c>
      <c r="B359">
        <f>COUNTIF('REGISTRO FACTURAS'!$A$5:$A$5993,NUMEROS!A359)</f>
        <v>0</v>
      </c>
    </row>
    <row r="360" spans="1:2" x14ac:dyDescent="0.3">
      <c r="A360" s="52">
        <v>473</v>
      </c>
      <c r="B360">
        <f>COUNTIF('REGISTRO FACTURAS'!$A$5:$A$5993,NUMEROS!A360)</f>
        <v>0</v>
      </c>
    </row>
    <row r="361" spans="1:2" x14ac:dyDescent="0.3">
      <c r="A361" s="52">
        <v>474</v>
      </c>
      <c r="B361">
        <f>COUNTIF('REGISTRO FACTURAS'!$A$5:$A$5993,NUMEROS!A361)</f>
        <v>0</v>
      </c>
    </row>
    <row r="362" spans="1:2" x14ac:dyDescent="0.3">
      <c r="A362" s="52">
        <v>475</v>
      </c>
      <c r="B362">
        <f>COUNTIF('REGISTRO FACTURAS'!$A$5:$A$5993,NUMEROS!A362)</f>
        <v>0</v>
      </c>
    </row>
    <row r="363" spans="1:2" x14ac:dyDescent="0.3">
      <c r="A363" s="52">
        <v>476</v>
      </c>
      <c r="B363">
        <f>COUNTIF('REGISTRO FACTURAS'!$A$5:$A$5993,NUMEROS!A363)</f>
        <v>0</v>
      </c>
    </row>
    <row r="364" spans="1:2" x14ac:dyDescent="0.3">
      <c r="A364" s="52">
        <v>477</v>
      </c>
      <c r="B364">
        <f>COUNTIF('REGISTRO FACTURAS'!$A$5:$A$5993,NUMEROS!A364)</f>
        <v>0</v>
      </c>
    </row>
    <row r="365" spans="1:2" x14ac:dyDescent="0.3">
      <c r="A365" s="52">
        <v>478</v>
      </c>
      <c r="B365">
        <f>COUNTIF('REGISTRO FACTURAS'!$A$5:$A$5993,NUMEROS!A365)</f>
        <v>0</v>
      </c>
    </row>
    <row r="366" spans="1:2" x14ac:dyDescent="0.3">
      <c r="A366" s="52">
        <v>479</v>
      </c>
      <c r="B366">
        <f>COUNTIF('REGISTRO FACTURAS'!$A$5:$A$5993,NUMEROS!A366)</f>
        <v>0</v>
      </c>
    </row>
    <row r="367" spans="1:2" x14ac:dyDescent="0.3">
      <c r="A367" s="52">
        <v>480</v>
      </c>
      <c r="B367">
        <f>COUNTIF('REGISTRO FACTURAS'!$A$5:$A$5993,NUMEROS!A367)</f>
        <v>0</v>
      </c>
    </row>
    <row r="368" spans="1:2" x14ac:dyDescent="0.3">
      <c r="A368" s="52">
        <v>481</v>
      </c>
      <c r="B368">
        <f>COUNTIF('REGISTRO FACTURAS'!$A$5:$A$5993,NUMEROS!A368)</f>
        <v>0</v>
      </c>
    </row>
    <row r="369" spans="1:2" x14ac:dyDescent="0.3">
      <c r="A369" s="52">
        <v>482</v>
      </c>
      <c r="B369">
        <f>COUNTIF('REGISTRO FACTURAS'!$A$5:$A$5993,NUMEROS!A369)</f>
        <v>0</v>
      </c>
    </row>
    <row r="370" spans="1:2" x14ac:dyDescent="0.3">
      <c r="A370" s="52">
        <v>483</v>
      </c>
      <c r="B370">
        <f>COUNTIF('REGISTRO FACTURAS'!$A$5:$A$5993,NUMEROS!A370)</f>
        <v>0</v>
      </c>
    </row>
    <row r="371" spans="1:2" x14ac:dyDescent="0.3">
      <c r="A371" s="52">
        <v>484</v>
      </c>
      <c r="B371">
        <f>COUNTIF('REGISTRO FACTURAS'!$A$5:$A$5993,NUMEROS!A371)</f>
        <v>0</v>
      </c>
    </row>
    <row r="372" spans="1:2" x14ac:dyDescent="0.3">
      <c r="A372" s="52">
        <v>485</v>
      </c>
      <c r="B372">
        <f>COUNTIF('REGISTRO FACTURAS'!$A$5:$A$5993,NUMEROS!A372)</f>
        <v>0</v>
      </c>
    </row>
    <row r="373" spans="1:2" x14ac:dyDescent="0.3">
      <c r="A373" s="52">
        <v>486</v>
      </c>
      <c r="B373">
        <f>COUNTIF('REGISTRO FACTURAS'!$A$5:$A$5993,NUMEROS!A373)</f>
        <v>0</v>
      </c>
    </row>
    <row r="374" spans="1:2" x14ac:dyDescent="0.3">
      <c r="A374" s="52">
        <v>487</v>
      </c>
      <c r="B374">
        <f>COUNTIF('REGISTRO FACTURAS'!$A$5:$A$5993,NUMEROS!A374)</f>
        <v>0</v>
      </c>
    </row>
    <row r="375" spans="1:2" x14ac:dyDescent="0.3">
      <c r="A375" s="52">
        <v>488</v>
      </c>
      <c r="B375">
        <f>COUNTIF('REGISTRO FACTURAS'!$A$5:$A$5993,NUMEROS!A375)</f>
        <v>0</v>
      </c>
    </row>
    <row r="376" spans="1:2" x14ac:dyDescent="0.3">
      <c r="A376" s="52">
        <v>489</v>
      </c>
      <c r="B376">
        <f>COUNTIF('REGISTRO FACTURAS'!$A$5:$A$5993,NUMEROS!A376)</f>
        <v>0</v>
      </c>
    </row>
    <row r="377" spans="1:2" x14ac:dyDescent="0.3">
      <c r="A377" s="52">
        <v>490</v>
      </c>
      <c r="B377">
        <f>COUNTIF('REGISTRO FACTURAS'!$A$5:$A$5993,NUMEROS!A377)</f>
        <v>0</v>
      </c>
    </row>
    <row r="378" spans="1:2" x14ac:dyDescent="0.3">
      <c r="A378" s="52">
        <v>491</v>
      </c>
      <c r="B378">
        <f>COUNTIF('REGISTRO FACTURAS'!$A$5:$A$5993,NUMEROS!A378)</f>
        <v>0</v>
      </c>
    </row>
    <row r="379" spans="1:2" x14ac:dyDescent="0.3">
      <c r="A379" s="52">
        <v>492</v>
      </c>
      <c r="B379">
        <f>COUNTIF('REGISTRO FACTURAS'!$A$5:$A$5993,NUMEROS!A379)</f>
        <v>0</v>
      </c>
    </row>
    <row r="380" spans="1:2" x14ac:dyDescent="0.3">
      <c r="A380" s="52">
        <v>493</v>
      </c>
      <c r="B380">
        <f>COUNTIF('REGISTRO FACTURAS'!$A$5:$A$5993,NUMEROS!A380)</f>
        <v>0</v>
      </c>
    </row>
    <row r="381" spans="1:2" x14ac:dyDescent="0.3">
      <c r="A381" s="52">
        <v>494</v>
      </c>
      <c r="B381">
        <f>COUNTIF('REGISTRO FACTURAS'!$A$5:$A$5993,NUMEROS!A381)</f>
        <v>0</v>
      </c>
    </row>
    <row r="382" spans="1:2" x14ac:dyDescent="0.3">
      <c r="A382" s="52">
        <v>495</v>
      </c>
      <c r="B382">
        <f>COUNTIF('REGISTRO FACTURAS'!$A$5:$A$5993,NUMEROS!A382)</f>
        <v>0</v>
      </c>
    </row>
    <row r="383" spans="1:2" x14ac:dyDescent="0.3">
      <c r="A383" s="52">
        <v>496</v>
      </c>
      <c r="B383">
        <f>COUNTIF('REGISTRO FACTURAS'!$A$5:$A$5993,NUMEROS!A383)</f>
        <v>0</v>
      </c>
    </row>
    <row r="384" spans="1:2" x14ac:dyDescent="0.3">
      <c r="A384" s="52">
        <v>497</v>
      </c>
      <c r="B384">
        <f>COUNTIF('REGISTRO FACTURAS'!$A$5:$A$5993,NUMEROS!A384)</f>
        <v>0</v>
      </c>
    </row>
    <row r="385" spans="1:2" x14ac:dyDescent="0.3">
      <c r="A385" s="52">
        <v>498</v>
      </c>
      <c r="B385">
        <f>COUNTIF('REGISTRO FACTURAS'!$A$5:$A$5993,NUMEROS!A385)</f>
        <v>0</v>
      </c>
    </row>
    <row r="386" spans="1:2" x14ac:dyDescent="0.3">
      <c r="A386" s="52">
        <v>499</v>
      </c>
      <c r="B386">
        <f>COUNTIF('REGISTRO FACTURAS'!$A$5:$A$5993,NUMEROS!A386)</f>
        <v>0</v>
      </c>
    </row>
    <row r="387" spans="1:2" x14ac:dyDescent="0.3">
      <c r="A387" s="52">
        <v>500</v>
      </c>
      <c r="B387">
        <f>COUNTIF('REGISTRO FACTURAS'!$A$5:$A$5993,NUMEROS!A387)</f>
        <v>0</v>
      </c>
    </row>
  </sheetData>
  <sortState ref="A3:A561">
    <sortCondition ref="A3"/>
  </sortState>
  <conditionalFormatting sqref="B3:B387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35024-C79A-4D58-A35F-2FF93AB9AB9D}">
  <dimension ref="A1:B649"/>
  <sheetViews>
    <sheetView topLeftCell="A175" workbookViewId="0">
      <selection activeCell="A192" sqref="A192"/>
    </sheetView>
  </sheetViews>
  <sheetFormatPr baseColWidth="10" defaultRowHeight="14.4" x14ac:dyDescent="0.3"/>
  <sheetData>
    <row r="1" spans="1:2" x14ac:dyDescent="0.3">
      <c r="A1" s="118">
        <v>1349</v>
      </c>
      <c r="B1">
        <f>COUNTIF('REGISTRO FACTURAS'!$N$5:$N$5993,FACTURAS!A1)</f>
        <v>5</v>
      </c>
    </row>
    <row r="2" spans="1:2" x14ac:dyDescent="0.3">
      <c r="A2" s="118">
        <v>1351</v>
      </c>
      <c r="B2">
        <f>COUNTIF('REGISTRO FACTURAS'!$N$5:$N$5993,FACTURAS!A2)</f>
        <v>1</v>
      </c>
    </row>
    <row r="3" spans="1:2" x14ac:dyDescent="0.3">
      <c r="A3" s="120">
        <v>1356</v>
      </c>
      <c r="B3">
        <f>COUNTIF('REGISTRO FACTURAS'!$N$5:$N$5993,FACTURAS!A3)</f>
        <v>11</v>
      </c>
    </row>
    <row r="4" spans="1:2" x14ac:dyDescent="0.3">
      <c r="A4" s="120">
        <v>1357</v>
      </c>
      <c r="B4">
        <f>COUNTIF('REGISTRO FACTURAS'!$N$5:$N$5993,FACTURAS!A4)</f>
        <v>2</v>
      </c>
    </row>
    <row r="5" spans="1:2" x14ac:dyDescent="0.3">
      <c r="A5" s="107">
        <v>2438</v>
      </c>
      <c r="B5">
        <f>COUNTIF('REGISTRO FACTURAS'!$N$5:$N$5993,FACTURAS!A5)</f>
        <v>9</v>
      </c>
    </row>
    <row r="6" spans="1:2" x14ac:dyDescent="0.3">
      <c r="A6" s="107">
        <v>2439</v>
      </c>
      <c r="B6">
        <f>COUNTIF('REGISTRO FACTURAS'!$N$5:$N$5993,FACTURAS!A6)</f>
        <v>12</v>
      </c>
    </row>
    <row r="7" spans="1:2" x14ac:dyDescent="0.3">
      <c r="A7" s="107">
        <v>2440</v>
      </c>
      <c r="B7">
        <f>COUNTIF('REGISTRO FACTURAS'!$N$5:$N$5993,FACTURAS!A7)</f>
        <v>14</v>
      </c>
    </row>
    <row r="8" spans="1:2" x14ac:dyDescent="0.3">
      <c r="A8" s="107">
        <v>2441</v>
      </c>
      <c r="B8">
        <f>COUNTIF('REGISTRO FACTURAS'!$N$5:$N$5993,FACTURAS!A8)</f>
        <v>5</v>
      </c>
    </row>
    <row r="9" spans="1:2" x14ac:dyDescent="0.3">
      <c r="A9" s="107">
        <v>2442</v>
      </c>
      <c r="B9">
        <f>COUNTIF('REGISTRO FACTURAS'!$N$5:$N$5993,FACTURAS!A9)</f>
        <v>9</v>
      </c>
    </row>
    <row r="10" spans="1:2" x14ac:dyDescent="0.3">
      <c r="A10" s="111">
        <v>2443</v>
      </c>
      <c r="B10">
        <f>COUNTIF('REGISTRO FACTURAS'!$N$5:$N$5993,FACTURAS!A10)</f>
        <v>6</v>
      </c>
    </row>
    <row r="11" spans="1:2" x14ac:dyDescent="0.3">
      <c r="A11" s="111">
        <v>2444</v>
      </c>
      <c r="B11">
        <f>COUNTIF('REGISTRO FACTURAS'!$N$5:$N$5993,FACTURAS!A11)</f>
        <v>3</v>
      </c>
    </row>
    <row r="12" spans="1:2" x14ac:dyDescent="0.3">
      <c r="A12" s="107">
        <v>2445</v>
      </c>
      <c r="B12">
        <f>COUNTIF('REGISTRO FACTURAS'!$N$5:$N$5993,FACTURAS!A12)</f>
        <v>3</v>
      </c>
    </row>
    <row r="13" spans="1:2" x14ac:dyDescent="0.3">
      <c r="A13" s="107">
        <v>2446</v>
      </c>
      <c r="B13">
        <f>COUNTIF('REGISTRO FACTURAS'!$N$5:$N$5993,FACTURAS!A13)</f>
        <v>6</v>
      </c>
    </row>
    <row r="14" spans="1:2" x14ac:dyDescent="0.3">
      <c r="A14" s="107">
        <v>2447</v>
      </c>
      <c r="B14">
        <f>COUNTIF('REGISTRO FACTURAS'!$N$5:$N$5993,FACTURAS!A14)</f>
        <v>7</v>
      </c>
    </row>
    <row r="15" spans="1:2" x14ac:dyDescent="0.3">
      <c r="A15" s="107">
        <v>2448</v>
      </c>
      <c r="B15">
        <f>COUNTIF('REGISTRO FACTURAS'!$N$5:$N$5993,FACTURAS!A15)</f>
        <v>13</v>
      </c>
    </row>
    <row r="16" spans="1:2" x14ac:dyDescent="0.3">
      <c r="A16" s="107">
        <v>2449</v>
      </c>
      <c r="B16">
        <f>COUNTIF('REGISTRO FACTURAS'!$N$5:$N$5993,FACTURAS!A16)</f>
        <v>2</v>
      </c>
    </row>
    <row r="17" spans="1:2" x14ac:dyDescent="0.3">
      <c r="A17" s="107">
        <v>2450</v>
      </c>
      <c r="B17">
        <f>COUNTIF('REGISTRO FACTURAS'!$N$5:$N$5993,FACTURAS!A17)</f>
        <v>8</v>
      </c>
    </row>
    <row r="18" spans="1:2" x14ac:dyDescent="0.3">
      <c r="A18" s="107">
        <v>2451</v>
      </c>
      <c r="B18">
        <f>COUNTIF('REGISTRO FACTURAS'!$N$5:$N$5993,FACTURAS!A18)</f>
        <v>3</v>
      </c>
    </row>
    <row r="19" spans="1:2" x14ac:dyDescent="0.3">
      <c r="A19" s="111">
        <v>2452</v>
      </c>
      <c r="B19">
        <f>COUNTIF('REGISTRO FACTURAS'!$N$5:$N$5993,FACTURAS!A19)</f>
        <v>2</v>
      </c>
    </row>
    <row r="20" spans="1:2" x14ac:dyDescent="0.3">
      <c r="A20" s="111">
        <v>2453</v>
      </c>
      <c r="B20">
        <f>COUNTIF('REGISTRO FACTURAS'!$N$5:$N$5993,FACTURAS!A20)</f>
        <v>3</v>
      </c>
    </row>
    <row r="21" spans="1:2" x14ac:dyDescent="0.3">
      <c r="A21" s="107">
        <v>2454</v>
      </c>
      <c r="B21">
        <f>COUNTIF('REGISTRO FACTURAS'!$N$5:$N$5993,FACTURAS!A21)</f>
        <v>10</v>
      </c>
    </row>
    <row r="22" spans="1:2" x14ac:dyDescent="0.3">
      <c r="A22" s="107">
        <v>2455</v>
      </c>
      <c r="B22">
        <f>COUNTIF('REGISTRO FACTURAS'!$N$5:$N$5993,FACTURAS!A22)</f>
        <v>16</v>
      </c>
    </row>
    <row r="23" spans="1:2" x14ac:dyDescent="0.3">
      <c r="A23" s="107">
        <v>2456</v>
      </c>
      <c r="B23">
        <f>COUNTIF('REGISTRO FACTURAS'!$N$5:$N$5993,FACTURAS!A23)</f>
        <v>2</v>
      </c>
    </row>
    <row r="24" spans="1:2" x14ac:dyDescent="0.3">
      <c r="A24" s="107">
        <v>2457</v>
      </c>
      <c r="B24">
        <f>COUNTIF('REGISTRO FACTURAS'!$N$5:$N$5993,FACTURAS!A24)</f>
        <v>1</v>
      </c>
    </row>
    <row r="25" spans="1:2" x14ac:dyDescent="0.3">
      <c r="A25" s="107">
        <v>2459</v>
      </c>
      <c r="B25">
        <f>COUNTIF('REGISTRO FACTURAS'!$N$5:$N$5993,FACTURAS!A25)</f>
        <v>1</v>
      </c>
    </row>
    <row r="26" spans="1:2" x14ac:dyDescent="0.3">
      <c r="A26" s="107">
        <v>2460</v>
      </c>
      <c r="B26">
        <f>COUNTIF('REGISTRO FACTURAS'!$N$5:$N$5993,FACTURAS!A26)</f>
        <v>4</v>
      </c>
    </row>
    <row r="27" spans="1:2" x14ac:dyDescent="0.3">
      <c r="A27" s="107">
        <v>2462</v>
      </c>
      <c r="B27">
        <f>COUNTIF('REGISTRO FACTURAS'!$N$5:$N$5993,FACTURAS!A27)</f>
        <v>13</v>
      </c>
    </row>
    <row r="28" spans="1:2" x14ac:dyDescent="0.3">
      <c r="A28" s="107">
        <v>2463</v>
      </c>
      <c r="B28">
        <f>COUNTIF('REGISTRO FACTURAS'!$N$5:$N$5993,FACTURAS!A28)</f>
        <v>9</v>
      </c>
    </row>
    <row r="29" spans="1:2" x14ac:dyDescent="0.3">
      <c r="A29" s="107">
        <v>2464</v>
      </c>
      <c r="B29">
        <f>COUNTIF('REGISTRO FACTURAS'!$N$5:$N$5993,FACTURAS!A29)</f>
        <v>11</v>
      </c>
    </row>
    <row r="30" spans="1:2" x14ac:dyDescent="0.3">
      <c r="A30" s="107">
        <v>2465</v>
      </c>
      <c r="B30">
        <f>COUNTIF('REGISTRO FACTURAS'!$N$5:$N$5993,FACTURAS!A30)</f>
        <v>7</v>
      </c>
    </row>
    <row r="31" spans="1:2" x14ac:dyDescent="0.3">
      <c r="A31" s="107">
        <v>2466</v>
      </c>
      <c r="B31">
        <f>COUNTIF('REGISTRO FACTURAS'!$N$5:$N$5993,FACTURAS!A31)</f>
        <v>12</v>
      </c>
    </row>
    <row r="32" spans="1:2" x14ac:dyDescent="0.3">
      <c r="A32" s="107">
        <v>2467</v>
      </c>
      <c r="B32">
        <f>COUNTIF('REGISTRO FACTURAS'!$N$5:$N$5993,FACTURAS!A32)</f>
        <v>6</v>
      </c>
    </row>
    <row r="33" spans="1:2" x14ac:dyDescent="0.3">
      <c r="A33" s="107">
        <v>2468</v>
      </c>
      <c r="B33">
        <f>COUNTIF('REGISTRO FACTURAS'!$N$5:$N$5993,FACTURAS!A33)</f>
        <v>8</v>
      </c>
    </row>
    <row r="34" spans="1:2" x14ac:dyDescent="0.3">
      <c r="A34" s="107">
        <v>2469</v>
      </c>
      <c r="B34">
        <f>COUNTIF('REGISTRO FACTURAS'!$N$5:$N$5993,FACTURAS!A34)</f>
        <v>4</v>
      </c>
    </row>
    <row r="35" spans="1:2" x14ac:dyDescent="0.3">
      <c r="A35" s="107">
        <v>2470</v>
      </c>
      <c r="B35">
        <f>COUNTIF('REGISTRO FACTURAS'!$N$5:$N$5993,FACTURAS!A35)</f>
        <v>5</v>
      </c>
    </row>
    <row r="36" spans="1:2" x14ac:dyDescent="0.3">
      <c r="A36" s="107">
        <v>2471</v>
      </c>
      <c r="B36">
        <f>COUNTIF('REGISTRO FACTURAS'!$N$5:$N$5993,FACTURAS!A36)</f>
        <v>12</v>
      </c>
    </row>
    <row r="37" spans="1:2" x14ac:dyDescent="0.3">
      <c r="A37" s="107">
        <v>2472</v>
      </c>
      <c r="B37">
        <f>COUNTIF('REGISTRO FACTURAS'!$N$5:$N$5993,FACTURAS!A37)</f>
        <v>6</v>
      </c>
    </row>
    <row r="38" spans="1:2" x14ac:dyDescent="0.3">
      <c r="A38" s="107">
        <v>2473</v>
      </c>
      <c r="B38">
        <f>COUNTIF('REGISTRO FACTURAS'!$N$5:$N$5993,FACTURAS!A38)</f>
        <v>5</v>
      </c>
    </row>
    <row r="39" spans="1:2" x14ac:dyDescent="0.3">
      <c r="A39" s="107">
        <v>2474</v>
      </c>
      <c r="B39">
        <f>COUNTIF('REGISTRO FACTURAS'!$N$5:$N$5993,FACTURAS!A39)</f>
        <v>4</v>
      </c>
    </row>
    <row r="40" spans="1:2" x14ac:dyDescent="0.3">
      <c r="A40" s="107">
        <v>2475</v>
      </c>
      <c r="B40">
        <f>COUNTIF('REGISTRO FACTURAS'!$N$5:$N$5993,FACTURAS!A40)</f>
        <v>7</v>
      </c>
    </row>
    <row r="41" spans="1:2" x14ac:dyDescent="0.3">
      <c r="A41" s="107">
        <v>2477</v>
      </c>
      <c r="B41">
        <f>COUNTIF('REGISTRO FACTURAS'!$N$5:$N$5993,FACTURAS!A41)</f>
        <v>14</v>
      </c>
    </row>
    <row r="42" spans="1:2" x14ac:dyDescent="0.3">
      <c r="A42" s="107">
        <v>2478</v>
      </c>
      <c r="B42">
        <f>COUNTIF('REGISTRO FACTURAS'!$N$5:$N$5993,FACTURAS!A42)</f>
        <v>12</v>
      </c>
    </row>
    <row r="43" spans="1:2" x14ac:dyDescent="0.3">
      <c r="A43" s="107">
        <v>2479</v>
      </c>
      <c r="B43">
        <f>COUNTIF('REGISTRO FACTURAS'!$N$5:$N$5993,FACTURAS!A43)</f>
        <v>1</v>
      </c>
    </row>
    <row r="44" spans="1:2" x14ac:dyDescent="0.3">
      <c r="A44" s="107">
        <v>2480</v>
      </c>
      <c r="B44">
        <f>COUNTIF('REGISTRO FACTURAS'!$N$5:$N$5993,FACTURAS!A44)</f>
        <v>1</v>
      </c>
    </row>
    <row r="45" spans="1:2" x14ac:dyDescent="0.3">
      <c r="A45" s="107">
        <v>2481</v>
      </c>
      <c r="B45">
        <f>COUNTIF('REGISTRO FACTURAS'!$N$5:$N$5993,FACTURAS!A45)</f>
        <v>3</v>
      </c>
    </row>
    <row r="46" spans="1:2" x14ac:dyDescent="0.3">
      <c r="A46" s="107">
        <v>2484</v>
      </c>
      <c r="B46">
        <f>COUNTIF('REGISTRO FACTURAS'!$N$5:$N$5993,FACTURAS!A46)</f>
        <v>7</v>
      </c>
    </row>
    <row r="47" spans="1:2" x14ac:dyDescent="0.3">
      <c r="A47" s="107">
        <v>2485</v>
      </c>
      <c r="B47">
        <f>COUNTIF('REGISTRO FACTURAS'!$N$5:$N$5993,FACTURAS!A47)</f>
        <v>4</v>
      </c>
    </row>
    <row r="48" spans="1:2" x14ac:dyDescent="0.3">
      <c r="A48" s="107">
        <v>2486</v>
      </c>
      <c r="B48">
        <f>COUNTIF('REGISTRO FACTURAS'!$N$5:$N$5993,FACTURAS!A48)</f>
        <v>6</v>
      </c>
    </row>
    <row r="49" spans="1:2" x14ac:dyDescent="0.3">
      <c r="A49" s="111">
        <v>2491</v>
      </c>
      <c r="B49">
        <f>COUNTIF('REGISTRO FACTURAS'!$N$5:$N$5993,FACTURAS!A49)</f>
        <v>3</v>
      </c>
    </row>
    <row r="50" spans="1:2" x14ac:dyDescent="0.3">
      <c r="A50" s="107">
        <v>2493</v>
      </c>
      <c r="B50">
        <f>COUNTIF('REGISTRO FACTURAS'!$N$5:$N$5993,FACTURAS!A50)</f>
        <v>7</v>
      </c>
    </row>
    <row r="51" spans="1:2" x14ac:dyDescent="0.3">
      <c r="A51" s="107">
        <v>2494</v>
      </c>
      <c r="B51">
        <f>COUNTIF('REGISTRO FACTURAS'!$N$5:$N$5993,FACTURAS!A51)</f>
        <v>13</v>
      </c>
    </row>
    <row r="52" spans="1:2" x14ac:dyDescent="0.3">
      <c r="A52" s="107">
        <v>2495</v>
      </c>
      <c r="B52">
        <f>COUNTIF('REGISTRO FACTURAS'!$N$5:$N$5993,FACTURAS!A52)</f>
        <v>9</v>
      </c>
    </row>
    <row r="53" spans="1:2" x14ac:dyDescent="0.3">
      <c r="A53" s="107">
        <v>2496</v>
      </c>
      <c r="B53">
        <f>COUNTIF('REGISTRO FACTURAS'!$N$5:$N$5993,FACTURAS!A53)</f>
        <v>4</v>
      </c>
    </row>
    <row r="54" spans="1:2" x14ac:dyDescent="0.3">
      <c r="A54" s="107">
        <v>2497</v>
      </c>
      <c r="B54">
        <f>COUNTIF('REGISTRO FACTURAS'!$N$5:$N$5993,FACTURAS!A54)</f>
        <v>3</v>
      </c>
    </row>
    <row r="55" spans="1:2" x14ac:dyDescent="0.3">
      <c r="A55" s="107">
        <v>2498</v>
      </c>
      <c r="B55">
        <f>COUNTIF('REGISTRO FACTURAS'!$N$5:$N$5993,FACTURAS!A55)</f>
        <v>1</v>
      </c>
    </row>
    <row r="56" spans="1:2" x14ac:dyDescent="0.3">
      <c r="A56" s="107">
        <v>2499</v>
      </c>
      <c r="B56">
        <f>COUNTIF('REGISTRO FACTURAS'!$N$5:$N$5993,FACTURAS!A56)</f>
        <v>3</v>
      </c>
    </row>
    <row r="57" spans="1:2" x14ac:dyDescent="0.3">
      <c r="A57" s="107">
        <v>2500</v>
      </c>
      <c r="B57">
        <f>COUNTIF('REGISTRO FACTURAS'!$N$5:$N$5993,FACTURAS!A57)</f>
        <v>13</v>
      </c>
    </row>
    <row r="58" spans="1:2" x14ac:dyDescent="0.3">
      <c r="A58" s="107">
        <v>2501</v>
      </c>
      <c r="B58">
        <f>COUNTIF('REGISTRO FACTURAS'!$N$5:$N$5993,FACTURAS!A58)</f>
        <v>12</v>
      </c>
    </row>
    <row r="59" spans="1:2" x14ac:dyDescent="0.3">
      <c r="A59" s="107">
        <v>2502</v>
      </c>
      <c r="B59">
        <f>COUNTIF('REGISTRO FACTURAS'!$N$5:$N$5993,FACTURAS!A59)</f>
        <v>10</v>
      </c>
    </row>
    <row r="60" spans="1:2" x14ac:dyDescent="0.3">
      <c r="A60" s="107">
        <v>2503</v>
      </c>
      <c r="B60">
        <f>COUNTIF('REGISTRO FACTURAS'!$N$5:$N$5993,FACTURAS!A60)</f>
        <v>2</v>
      </c>
    </row>
    <row r="61" spans="1:2" x14ac:dyDescent="0.3">
      <c r="A61" s="107">
        <v>2504</v>
      </c>
      <c r="B61">
        <f>COUNTIF('REGISTRO FACTURAS'!$N$5:$N$5993,FACTURAS!A61)</f>
        <v>4</v>
      </c>
    </row>
    <row r="62" spans="1:2" x14ac:dyDescent="0.3">
      <c r="A62" s="115">
        <v>2505</v>
      </c>
      <c r="B62">
        <f>COUNTIF('REGISTRO FACTURAS'!$N$5:$N$5993,FACTURAS!A62)</f>
        <v>3</v>
      </c>
    </row>
    <row r="63" spans="1:2" x14ac:dyDescent="0.3">
      <c r="A63" s="115">
        <v>2507</v>
      </c>
      <c r="B63">
        <f>COUNTIF('REGISTRO FACTURAS'!$N$5:$N$5993,FACTURAS!A63)</f>
        <v>7</v>
      </c>
    </row>
    <row r="64" spans="1:2" x14ac:dyDescent="0.3">
      <c r="A64" s="115">
        <v>2508</v>
      </c>
      <c r="B64">
        <f>COUNTIF('REGISTRO FACTURAS'!$N$5:$N$5993,FACTURAS!A64)</f>
        <v>10</v>
      </c>
    </row>
    <row r="65" spans="1:2" x14ac:dyDescent="0.3">
      <c r="A65" s="115">
        <v>2509</v>
      </c>
      <c r="B65">
        <f>COUNTIF('REGISTRO FACTURAS'!$N$5:$N$5993,FACTURAS!A65)</f>
        <v>1</v>
      </c>
    </row>
    <row r="66" spans="1:2" x14ac:dyDescent="0.3">
      <c r="A66" s="115">
        <v>2510</v>
      </c>
      <c r="B66">
        <f>COUNTIF('REGISTRO FACTURAS'!$N$5:$N$5993,FACTURAS!A66)</f>
        <v>5</v>
      </c>
    </row>
    <row r="67" spans="1:2" x14ac:dyDescent="0.3">
      <c r="A67" s="115">
        <v>2511</v>
      </c>
      <c r="B67">
        <f>COUNTIF('REGISTRO FACTURAS'!$N$5:$N$5993,FACTURAS!A67)</f>
        <v>12</v>
      </c>
    </row>
    <row r="68" spans="1:2" x14ac:dyDescent="0.3">
      <c r="A68" s="115">
        <v>2512</v>
      </c>
      <c r="B68">
        <f>COUNTIF('REGISTRO FACTURAS'!$N$5:$N$5993,FACTURAS!A68)</f>
        <v>1</v>
      </c>
    </row>
    <row r="69" spans="1:2" x14ac:dyDescent="0.3">
      <c r="A69" s="115">
        <v>2513</v>
      </c>
      <c r="B69">
        <f>COUNTIF('REGISTRO FACTURAS'!$N$5:$N$5993,FACTURAS!A69)</f>
        <v>5</v>
      </c>
    </row>
    <row r="70" spans="1:2" x14ac:dyDescent="0.3">
      <c r="A70" s="115">
        <v>2514</v>
      </c>
      <c r="B70">
        <f>COUNTIF('REGISTRO FACTURAS'!$N$5:$N$5993,FACTURAS!A70)</f>
        <v>3</v>
      </c>
    </row>
    <row r="71" spans="1:2" x14ac:dyDescent="0.3">
      <c r="A71" s="115">
        <v>2515</v>
      </c>
      <c r="B71">
        <f>COUNTIF('REGISTRO FACTURAS'!$N$5:$N$5993,FACTURAS!A71)</f>
        <v>5</v>
      </c>
    </row>
    <row r="72" spans="1:2" x14ac:dyDescent="0.3">
      <c r="A72" s="115">
        <v>2516</v>
      </c>
      <c r="B72">
        <f>COUNTIF('REGISTRO FACTURAS'!$N$5:$N$5993,FACTURAS!A72)</f>
        <v>13</v>
      </c>
    </row>
    <row r="73" spans="1:2" x14ac:dyDescent="0.3">
      <c r="A73" s="115">
        <v>2517</v>
      </c>
      <c r="B73">
        <f>COUNTIF('REGISTRO FACTURAS'!$N$5:$N$5993,FACTURAS!A73)</f>
        <v>14</v>
      </c>
    </row>
    <row r="74" spans="1:2" x14ac:dyDescent="0.3">
      <c r="A74" s="115">
        <v>2518</v>
      </c>
      <c r="B74">
        <f>COUNTIF('REGISTRO FACTURAS'!$N$5:$N$5993,FACTURAS!A74)</f>
        <v>1</v>
      </c>
    </row>
    <row r="75" spans="1:2" x14ac:dyDescent="0.3">
      <c r="A75" s="115">
        <v>2519</v>
      </c>
      <c r="B75">
        <f>COUNTIF('REGISTRO FACTURAS'!$N$5:$N$5993,FACTURAS!A75)</f>
        <v>8</v>
      </c>
    </row>
    <row r="76" spans="1:2" x14ac:dyDescent="0.3">
      <c r="A76" s="115">
        <v>2520</v>
      </c>
      <c r="B76">
        <f>COUNTIF('REGISTRO FACTURAS'!$N$5:$N$5993,FACTURAS!A76)</f>
        <v>3</v>
      </c>
    </row>
    <row r="77" spans="1:2" x14ac:dyDescent="0.3">
      <c r="A77" s="115">
        <v>2521</v>
      </c>
      <c r="B77">
        <f>COUNTIF('REGISTRO FACTURAS'!$N$5:$N$5993,FACTURAS!A77)</f>
        <v>1</v>
      </c>
    </row>
    <row r="78" spans="1:2" x14ac:dyDescent="0.3">
      <c r="A78" s="118">
        <v>2522</v>
      </c>
      <c r="B78">
        <f>COUNTIF('REGISTRO FACTURAS'!$N$5:$N$5993,FACTURAS!A78)</f>
        <v>4</v>
      </c>
    </row>
    <row r="79" spans="1:2" x14ac:dyDescent="0.3">
      <c r="A79" s="115">
        <v>2523</v>
      </c>
      <c r="B79">
        <f>COUNTIF('REGISTRO FACTURAS'!$N$5:$N$5993,FACTURAS!A79)</f>
        <v>14</v>
      </c>
    </row>
    <row r="80" spans="1:2" x14ac:dyDescent="0.3">
      <c r="A80" s="115">
        <v>2524</v>
      </c>
      <c r="B80">
        <f>COUNTIF('REGISTRO FACTURAS'!$N$5:$N$5993,FACTURAS!A80)</f>
        <v>1</v>
      </c>
    </row>
    <row r="81" spans="1:2" x14ac:dyDescent="0.3">
      <c r="A81" s="115">
        <v>2525</v>
      </c>
      <c r="B81">
        <f>COUNTIF('REGISTRO FACTURAS'!$N$5:$N$5993,FACTURAS!A81)</f>
        <v>12</v>
      </c>
    </row>
    <row r="82" spans="1:2" x14ac:dyDescent="0.3">
      <c r="A82" s="115">
        <v>2526</v>
      </c>
      <c r="B82">
        <f>COUNTIF('REGISTRO FACTURAS'!$N$5:$N$5993,FACTURAS!A82)</f>
        <v>5</v>
      </c>
    </row>
    <row r="83" spans="1:2" x14ac:dyDescent="0.3">
      <c r="A83" s="115">
        <v>2527</v>
      </c>
      <c r="B83">
        <f>COUNTIF('REGISTRO FACTURAS'!$N$5:$N$5993,FACTURAS!A83)</f>
        <v>15</v>
      </c>
    </row>
    <row r="84" spans="1:2" x14ac:dyDescent="0.3">
      <c r="A84" s="115">
        <v>2528</v>
      </c>
      <c r="B84">
        <f>COUNTIF('REGISTRO FACTURAS'!$N$5:$N$5993,FACTURAS!A84)</f>
        <v>3</v>
      </c>
    </row>
    <row r="85" spans="1:2" x14ac:dyDescent="0.3">
      <c r="A85" s="115">
        <v>2529</v>
      </c>
      <c r="B85">
        <f>COUNTIF('REGISTRO FACTURAS'!$N$5:$N$5993,FACTURAS!A85)</f>
        <v>1</v>
      </c>
    </row>
    <row r="86" spans="1:2" x14ac:dyDescent="0.3">
      <c r="A86" s="115">
        <v>2530</v>
      </c>
      <c r="B86">
        <f>COUNTIF('REGISTRO FACTURAS'!$N$5:$N$5993,FACTURAS!A86)</f>
        <v>1</v>
      </c>
    </row>
    <row r="87" spans="1:2" x14ac:dyDescent="0.3">
      <c r="A87" s="115">
        <v>2531</v>
      </c>
      <c r="B87">
        <f>COUNTIF('REGISTRO FACTURAS'!$N$5:$N$5993,FACTURAS!A87)</f>
        <v>5</v>
      </c>
    </row>
    <row r="88" spans="1:2" x14ac:dyDescent="0.3">
      <c r="A88" s="115">
        <v>2533</v>
      </c>
      <c r="B88">
        <f>COUNTIF('REGISTRO FACTURAS'!$N$5:$N$5993,FACTURAS!A88)</f>
        <v>4</v>
      </c>
    </row>
    <row r="89" spans="1:2" x14ac:dyDescent="0.3">
      <c r="A89" s="115">
        <v>2535</v>
      </c>
      <c r="B89">
        <f>COUNTIF('REGISTRO FACTURAS'!$N$5:$N$5993,FACTURAS!A89)</f>
        <v>2</v>
      </c>
    </row>
    <row r="90" spans="1:2" x14ac:dyDescent="0.3">
      <c r="A90" s="115">
        <v>2536</v>
      </c>
      <c r="B90">
        <f>COUNTIF('REGISTRO FACTURAS'!$N$5:$N$5993,FACTURAS!A90)</f>
        <v>16</v>
      </c>
    </row>
    <row r="91" spans="1:2" x14ac:dyDescent="0.3">
      <c r="A91" s="115">
        <v>2537</v>
      </c>
      <c r="B91">
        <f>COUNTIF('REGISTRO FACTURAS'!$N$5:$N$5993,FACTURAS!A91)</f>
        <v>8</v>
      </c>
    </row>
    <row r="92" spans="1:2" x14ac:dyDescent="0.3">
      <c r="A92" s="115">
        <v>2538</v>
      </c>
      <c r="B92">
        <f>COUNTIF('REGISTRO FACTURAS'!$N$5:$N$5993,FACTURAS!A92)</f>
        <v>7</v>
      </c>
    </row>
    <row r="93" spans="1:2" x14ac:dyDescent="0.3">
      <c r="A93" s="115">
        <v>2539</v>
      </c>
      <c r="B93">
        <f>COUNTIF('REGISTRO FACTURAS'!$N$5:$N$5993,FACTURAS!A93)</f>
        <v>8</v>
      </c>
    </row>
    <row r="94" spans="1:2" x14ac:dyDescent="0.3">
      <c r="A94" s="115">
        <v>2540</v>
      </c>
      <c r="B94">
        <f>COUNTIF('REGISTRO FACTURAS'!$N$5:$N$5993,FACTURAS!A94)</f>
        <v>3</v>
      </c>
    </row>
    <row r="95" spans="1:2" x14ac:dyDescent="0.3">
      <c r="A95" s="115">
        <v>2541</v>
      </c>
      <c r="B95">
        <f>COUNTIF('REGISTRO FACTURAS'!$N$5:$N$5993,FACTURAS!A95)</f>
        <v>15</v>
      </c>
    </row>
    <row r="96" spans="1:2" x14ac:dyDescent="0.3">
      <c r="A96" s="115">
        <v>2542</v>
      </c>
      <c r="B96">
        <f>COUNTIF('REGISTRO FACTURAS'!$N$5:$N$5993,FACTURAS!A96)</f>
        <v>10</v>
      </c>
    </row>
    <row r="97" spans="1:2" x14ac:dyDescent="0.3">
      <c r="A97" s="115">
        <v>2543</v>
      </c>
      <c r="B97">
        <f>COUNTIF('REGISTRO FACTURAS'!$N$5:$N$5993,FACTURAS!A97)</f>
        <v>9</v>
      </c>
    </row>
    <row r="98" spans="1:2" x14ac:dyDescent="0.3">
      <c r="A98" s="115">
        <v>2544</v>
      </c>
      <c r="B98">
        <f>COUNTIF('REGISTRO FACTURAS'!$N$5:$N$5993,FACTURAS!A98)</f>
        <v>2</v>
      </c>
    </row>
    <row r="99" spans="1:2" x14ac:dyDescent="0.3">
      <c r="A99" s="115">
        <v>2545</v>
      </c>
      <c r="B99">
        <f>COUNTIF('REGISTRO FACTURAS'!$N$5:$N$5993,FACTURAS!A99)</f>
        <v>7</v>
      </c>
    </row>
    <row r="100" spans="1:2" x14ac:dyDescent="0.3">
      <c r="A100" s="115">
        <v>2546</v>
      </c>
      <c r="B100">
        <f>COUNTIF('REGISTRO FACTURAS'!$N$5:$N$5993,FACTURAS!A100)</f>
        <v>9</v>
      </c>
    </row>
    <row r="101" spans="1:2" x14ac:dyDescent="0.3">
      <c r="A101" s="115">
        <v>2547</v>
      </c>
      <c r="B101">
        <f>COUNTIF('REGISTRO FACTURAS'!$N$5:$N$5993,FACTURAS!A101)</f>
        <v>5</v>
      </c>
    </row>
    <row r="102" spans="1:2" x14ac:dyDescent="0.3">
      <c r="A102" s="115">
        <v>2548</v>
      </c>
      <c r="B102">
        <f>COUNTIF('REGISTRO FACTURAS'!$N$5:$N$5993,FACTURAS!A102)</f>
        <v>4</v>
      </c>
    </row>
    <row r="103" spans="1:2" x14ac:dyDescent="0.3">
      <c r="A103" s="115">
        <v>2549</v>
      </c>
      <c r="B103">
        <f>COUNTIF('REGISTRO FACTURAS'!$N$5:$N$5993,FACTURAS!A103)</f>
        <v>6</v>
      </c>
    </row>
    <row r="104" spans="1:2" x14ac:dyDescent="0.3">
      <c r="A104" s="115">
        <v>2550</v>
      </c>
      <c r="B104">
        <f>COUNTIF('REGISTRO FACTURAS'!$N$5:$N$5993,FACTURAS!A104)</f>
        <v>4</v>
      </c>
    </row>
    <row r="105" spans="1:2" x14ac:dyDescent="0.3">
      <c r="A105" s="115">
        <v>2551</v>
      </c>
      <c r="B105">
        <f>COUNTIF('REGISTRO FACTURAS'!$N$5:$N$5993,FACTURAS!A105)</f>
        <v>5</v>
      </c>
    </row>
    <row r="106" spans="1:2" x14ac:dyDescent="0.3">
      <c r="A106" s="115">
        <v>2553</v>
      </c>
      <c r="B106">
        <f>COUNTIF('REGISTRO FACTURAS'!$N$5:$N$5993,FACTURAS!A106)</f>
        <v>7</v>
      </c>
    </row>
    <row r="107" spans="1:2" x14ac:dyDescent="0.3">
      <c r="A107" s="115">
        <v>2554</v>
      </c>
      <c r="B107">
        <f>COUNTIF('REGISTRO FACTURAS'!$N$5:$N$5993,FACTURAS!A107)</f>
        <v>4</v>
      </c>
    </row>
    <row r="108" spans="1:2" x14ac:dyDescent="0.3">
      <c r="A108" s="115">
        <v>2555</v>
      </c>
      <c r="B108">
        <f>COUNTIF('REGISTRO FACTURAS'!$N$5:$N$5993,FACTURAS!A108)</f>
        <v>11</v>
      </c>
    </row>
    <row r="109" spans="1:2" x14ac:dyDescent="0.3">
      <c r="A109" s="115">
        <v>2556</v>
      </c>
      <c r="B109">
        <f>COUNTIF('REGISTRO FACTURAS'!$N$5:$N$5993,FACTURAS!A109)</f>
        <v>9</v>
      </c>
    </row>
    <row r="110" spans="1:2" x14ac:dyDescent="0.3">
      <c r="A110" s="115">
        <v>2557</v>
      </c>
      <c r="B110">
        <f>COUNTIF('REGISTRO FACTURAS'!$N$5:$N$5993,FACTURAS!A110)</f>
        <v>2</v>
      </c>
    </row>
    <row r="111" spans="1:2" x14ac:dyDescent="0.3">
      <c r="A111" s="115">
        <v>2558</v>
      </c>
      <c r="B111">
        <f>COUNTIF('REGISTRO FACTURAS'!$N$5:$N$5993,FACTURAS!A111)</f>
        <v>4</v>
      </c>
    </row>
    <row r="112" spans="1:2" x14ac:dyDescent="0.3">
      <c r="A112" s="115">
        <v>2559</v>
      </c>
      <c r="B112">
        <f>COUNTIF('REGISTRO FACTURAS'!$N$5:$N$5993,FACTURAS!A112)</f>
        <v>3</v>
      </c>
    </row>
    <row r="113" spans="1:2" x14ac:dyDescent="0.3">
      <c r="A113" s="118">
        <v>2561</v>
      </c>
      <c r="B113">
        <f>COUNTIF('REGISTRO FACTURAS'!$N$5:$N$5993,FACTURAS!A113)</f>
        <v>3</v>
      </c>
    </row>
    <row r="114" spans="1:2" x14ac:dyDescent="0.3">
      <c r="A114" s="118">
        <v>2563</v>
      </c>
      <c r="B114">
        <f>COUNTIF('REGISTRO FACTURAS'!$N$5:$N$5993,FACTURAS!A114)</f>
        <v>6</v>
      </c>
    </row>
    <row r="115" spans="1:2" x14ac:dyDescent="0.3">
      <c r="A115" s="118">
        <v>2564</v>
      </c>
      <c r="B115">
        <f>COUNTIF('REGISTRO FACTURAS'!$N$5:$N$5993,FACTURAS!A115)</f>
        <v>1</v>
      </c>
    </row>
    <row r="116" spans="1:2" x14ac:dyDescent="0.3">
      <c r="A116" s="118">
        <v>2565</v>
      </c>
      <c r="B116">
        <f>COUNTIF('REGISTRO FACTURAS'!$N$5:$N$5993,FACTURAS!A116)</f>
        <v>3</v>
      </c>
    </row>
    <row r="117" spans="1:2" x14ac:dyDescent="0.3">
      <c r="A117" s="118">
        <v>2566</v>
      </c>
      <c r="B117">
        <f>COUNTIF('REGISTRO FACTURAS'!$N$5:$N$5993,FACTURAS!A117)</f>
        <v>12</v>
      </c>
    </row>
    <row r="118" spans="1:2" x14ac:dyDescent="0.3">
      <c r="A118" s="118">
        <v>2567</v>
      </c>
      <c r="B118">
        <f>COUNTIF('REGISTRO FACTURAS'!$N$5:$N$5993,FACTURAS!A118)</f>
        <v>8</v>
      </c>
    </row>
    <row r="119" spans="1:2" x14ac:dyDescent="0.3">
      <c r="A119" s="118">
        <v>2568</v>
      </c>
      <c r="B119">
        <f>COUNTIF('REGISTRO FACTURAS'!$N$5:$N$5993,FACTURAS!A119)</f>
        <v>15</v>
      </c>
    </row>
    <row r="120" spans="1:2" x14ac:dyDescent="0.3">
      <c r="A120" s="120">
        <v>2569</v>
      </c>
      <c r="B120">
        <f>COUNTIF('REGISTRO FACTURAS'!$N$5:$N$5993,FACTURAS!A120)</f>
        <v>2</v>
      </c>
    </row>
    <row r="121" spans="1:2" x14ac:dyDescent="0.3">
      <c r="A121" s="120">
        <v>2570</v>
      </c>
      <c r="B121">
        <f>COUNTIF('REGISTRO FACTURAS'!$N$5:$N$5993,FACTURAS!A121)</f>
        <v>5</v>
      </c>
    </row>
    <row r="122" spans="1:2" x14ac:dyDescent="0.3">
      <c r="A122" s="120">
        <v>2571</v>
      </c>
      <c r="B122">
        <f>COUNTIF('REGISTRO FACTURAS'!$N$5:$N$5993,FACTURAS!A122)</f>
        <v>6</v>
      </c>
    </row>
    <row r="123" spans="1:2" x14ac:dyDescent="0.3">
      <c r="A123" s="120">
        <v>2572</v>
      </c>
      <c r="B123">
        <f>COUNTIF('REGISTRO FACTURAS'!$N$5:$N$5993,FACTURAS!A123)</f>
        <v>15</v>
      </c>
    </row>
    <row r="124" spans="1:2" x14ac:dyDescent="0.3">
      <c r="A124" s="120">
        <v>2573</v>
      </c>
      <c r="B124">
        <f>COUNTIF('REGISTRO FACTURAS'!$N$5:$N$5993,FACTURAS!A124)</f>
        <v>14</v>
      </c>
    </row>
    <row r="125" spans="1:2" x14ac:dyDescent="0.3">
      <c r="A125" s="120">
        <v>2575</v>
      </c>
      <c r="B125">
        <f>COUNTIF('REGISTRO FACTURAS'!$N$5:$N$5993,FACTURAS!A125)</f>
        <v>1</v>
      </c>
    </row>
    <row r="126" spans="1:2" x14ac:dyDescent="0.3">
      <c r="A126" s="120">
        <v>2576</v>
      </c>
      <c r="B126">
        <f>COUNTIF('REGISTRO FACTURAS'!$N$5:$N$5993,FACTURAS!A126)</f>
        <v>7</v>
      </c>
    </row>
    <row r="127" spans="1:2" x14ac:dyDescent="0.3">
      <c r="A127" s="120">
        <v>2577</v>
      </c>
      <c r="B127">
        <f>COUNTIF('REGISTRO FACTURAS'!$N$5:$N$5993,FACTURAS!A127)</f>
        <v>4</v>
      </c>
    </row>
    <row r="128" spans="1:2" x14ac:dyDescent="0.3">
      <c r="A128" s="120">
        <v>2578</v>
      </c>
      <c r="B128">
        <f>COUNTIF('REGISTRO FACTURAS'!$N$5:$N$5993,FACTURAS!A128)</f>
        <v>2</v>
      </c>
    </row>
    <row r="129" spans="1:2" x14ac:dyDescent="0.3">
      <c r="A129" s="120">
        <v>2579</v>
      </c>
      <c r="B129">
        <f>COUNTIF('REGISTRO FACTURAS'!$N$5:$N$5993,FACTURAS!A129)</f>
        <v>9</v>
      </c>
    </row>
    <row r="130" spans="1:2" x14ac:dyDescent="0.3">
      <c r="A130" s="120">
        <v>2583</v>
      </c>
      <c r="B130">
        <f>COUNTIF('REGISTRO FACTURAS'!$N$5:$N$5993,FACTURAS!A130)</f>
        <v>12</v>
      </c>
    </row>
    <row r="131" spans="1:2" x14ac:dyDescent="0.3">
      <c r="A131" s="120">
        <v>2584</v>
      </c>
      <c r="B131">
        <f>COUNTIF('REGISTRO FACTURAS'!$N$5:$N$5993,FACTURAS!A131)</f>
        <v>13</v>
      </c>
    </row>
    <row r="132" spans="1:2" x14ac:dyDescent="0.3">
      <c r="A132" s="120">
        <v>2585</v>
      </c>
      <c r="B132">
        <f>COUNTIF('REGISTRO FACTURAS'!$N$5:$N$5993,FACTURAS!A132)</f>
        <v>3</v>
      </c>
    </row>
    <row r="133" spans="1:2" x14ac:dyDescent="0.3">
      <c r="A133" s="120">
        <v>2586</v>
      </c>
      <c r="B133">
        <f>COUNTIF('REGISTRO FACTURAS'!$N$5:$N$5993,FACTURAS!A133)</f>
        <v>3</v>
      </c>
    </row>
    <row r="134" spans="1:2" x14ac:dyDescent="0.3">
      <c r="A134" s="120">
        <v>2587</v>
      </c>
      <c r="B134">
        <f>COUNTIF('REGISTRO FACTURAS'!$N$5:$N$5993,FACTURAS!A134)</f>
        <v>10</v>
      </c>
    </row>
    <row r="135" spans="1:2" x14ac:dyDescent="0.3">
      <c r="A135" s="120">
        <v>2589</v>
      </c>
      <c r="B135">
        <f>COUNTIF('REGISTRO FACTURAS'!$N$5:$N$5993,FACTURAS!A135)</f>
        <v>15</v>
      </c>
    </row>
    <row r="136" spans="1:2" x14ac:dyDescent="0.3">
      <c r="A136" s="120">
        <v>2590</v>
      </c>
      <c r="B136">
        <f>COUNTIF('REGISTRO FACTURAS'!$N$5:$N$5993,FACTURAS!A136)</f>
        <v>7</v>
      </c>
    </row>
    <row r="137" spans="1:2" x14ac:dyDescent="0.3">
      <c r="A137" s="120">
        <v>2591</v>
      </c>
      <c r="B137">
        <f>COUNTIF('REGISTRO FACTURAS'!$N$5:$N$5993,FACTURAS!A137)</f>
        <v>6</v>
      </c>
    </row>
    <row r="138" spans="1:2" x14ac:dyDescent="0.3">
      <c r="A138" s="120">
        <v>2592</v>
      </c>
      <c r="B138">
        <f>COUNTIF('REGISTRO FACTURAS'!$N$5:$N$5993,FACTURAS!A138)</f>
        <v>3</v>
      </c>
    </row>
    <row r="139" spans="1:2" x14ac:dyDescent="0.3">
      <c r="A139" s="97">
        <v>2593</v>
      </c>
      <c r="B139">
        <f>COUNTIF('REGISTRO FACTURAS'!$N$5:$N$5993,FACTURAS!A139)</f>
        <v>12</v>
      </c>
    </row>
    <row r="140" spans="1:2" x14ac:dyDescent="0.3">
      <c r="A140" s="97">
        <v>2594</v>
      </c>
      <c r="B140">
        <f>COUNTIF('REGISTRO FACTURAS'!$N$5:$N$5993,FACTURAS!A140)</f>
        <v>12</v>
      </c>
    </row>
    <row r="141" spans="1:2" x14ac:dyDescent="0.3">
      <c r="A141" s="97">
        <v>2595</v>
      </c>
      <c r="B141">
        <f>COUNTIF('REGISTRO FACTURAS'!$N$5:$N$5993,FACTURAS!A141)</f>
        <v>8</v>
      </c>
    </row>
    <row r="142" spans="1:2" x14ac:dyDescent="0.3">
      <c r="A142" s="97">
        <v>2596</v>
      </c>
      <c r="B142">
        <f>COUNTIF('REGISTRO FACTURAS'!$N$5:$N$5993,FACTURAS!A142)</f>
        <v>2</v>
      </c>
    </row>
    <row r="143" spans="1:2" x14ac:dyDescent="0.3">
      <c r="A143" s="97">
        <v>2597</v>
      </c>
      <c r="B143">
        <f>COUNTIF('REGISTRO FACTURAS'!$N$5:$N$5993,FACTURAS!A143)</f>
        <v>1</v>
      </c>
    </row>
    <row r="144" spans="1:2" x14ac:dyDescent="0.3">
      <c r="A144" s="97">
        <v>2598</v>
      </c>
      <c r="B144">
        <f>COUNTIF('REGISTRO FACTURAS'!$N$5:$N$5993,FACTURAS!A144)</f>
        <v>2</v>
      </c>
    </row>
    <row r="145" spans="1:2" x14ac:dyDescent="0.3">
      <c r="A145" s="97">
        <v>2599</v>
      </c>
      <c r="B145">
        <f>COUNTIF('REGISTRO FACTURAS'!$N$5:$N$5993,FACTURAS!A145)</f>
        <v>1</v>
      </c>
    </row>
    <row r="146" spans="1:2" x14ac:dyDescent="0.3">
      <c r="A146" s="97">
        <v>2600</v>
      </c>
      <c r="B146">
        <f>COUNTIF('REGISTRO FACTURAS'!$N$5:$N$5993,FACTURAS!A146)</f>
        <v>1</v>
      </c>
    </row>
    <row r="147" spans="1:2" x14ac:dyDescent="0.3">
      <c r="A147" s="97">
        <v>2603</v>
      </c>
      <c r="B147">
        <f>COUNTIF('REGISTRO FACTURAS'!$N$5:$N$5993,FACTURAS!A147)</f>
        <v>12</v>
      </c>
    </row>
    <row r="148" spans="1:2" x14ac:dyDescent="0.3">
      <c r="A148" s="97">
        <v>2604</v>
      </c>
      <c r="B148">
        <f>COUNTIF('REGISTRO FACTURAS'!$N$5:$N$5993,FACTURAS!A148)</f>
        <v>1</v>
      </c>
    </row>
    <row r="149" spans="1:2" x14ac:dyDescent="0.3">
      <c r="A149" s="97">
        <v>2605</v>
      </c>
      <c r="B149">
        <f>COUNTIF('REGISTRO FACTURAS'!$N$5:$N$5993,FACTURAS!A149)</f>
        <v>6</v>
      </c>
    </row>
    <row r="150" spans="1:2" x14ac:dyDescent="0.3">
      <c r="A150" s="143">
        <v>2610</v>
      </c>
      <c r="B150">
        <f>COUNTIF('REGISTRO FACTURAS'!$N$5:$N$5993,FACTURAS!A150)</f>
        <v>6</v>
      </c>
    </row>
    <row r="151" spans="1:2" x14ac:dyDescent="0.3">
      <c r="A151" s="143">
        <v>2611</v>
      </c>
      <c r="B151">
        <f>COUNTIF('REGISTRO FACTURAS'!$N$5:$N$5993,FACTURAS!A151)</f>
        <v>11</v>
      </c>
    </row>
    <row r="152" spans="1:2" x14ac:dyDescent="0.3">
      <c r="A152" s="143">
        <v>2612</v>
      </c>
      <c r="B152">
        <f>COUNTIF('REGISTRO FACTURAS'!$N$5:$N$5993,FACTURAS!A152)</f>
        <v>13</v>
      </c>
    </row>
    <row r="153" spans="1:2" x14ac:dyDescent="0.3">
      <c r="A153" s="143">
        <v>2613</v>
      </c>
      <c r="B153">
        <f>COUNTIF('REGISTRO FACTURAS'!$N$5:$N$5993,FACTURAS!A153)</f>
        <v>7</v>
      </c>
    </row>
    <row r="154" spans="1:2" x14ac:dyDescent="0.3">
      <c r="A154" s="143">
        <v>2614</v>
      </c>
      <c r="B154">
        <f>COUNTIF('REGISTRO FACTURAS'!$N$5:$N$5993,FACTURAS!A154)</f>
        <v>9</v>
      </c>
    </row>
    <row r="155" spans="1:2" x14ac:dyDescent="0.3">
      <c r="A155" s="143">
        <v>2615</v>
      </c>
      <c r="B155">
        <f>COUNTIF('REGISTRO FACTURAS'!$N$5:$N$5993,FACTURAS!A155)</f>
        <v>13</v>
      </c>
    </row>
    <row r="156" spans="1:2" x14ac:dyDescent="0.3">
      <c r="A156" s="143">
        <v>2617</v>
      </c>
      <c r="B156">
        <f>COUNTIF('REGISTRO FACTURAS'!$N$5:$N$5993,FACTURAS!A156)</f>
        <v>5</v>
      </c>
    </row>
    <row r="157" spans="1:2" x14ac:dyDescent="0.3">
      <c r="A157" s="143">
        <v>2618</v>
      </c>
      <c r="B157">
        <f>COUNTIF('REGISTRO FACTURAS'!$N$5:$N$5993,FACTURAS!A157)</f>
        <v>6</v>
      </c>
    </row>
    <row r="158" spans="1:2" x14ac:dyDescent="0.3">
      <c r="A158" s="143">
        <v>2620</v>
      </c>
      <c r="B158">
        <f>COUNTIF('REGISTRO FACTURAS'!$N$5:$N$5993,FACTURAS!A158)</f>
        <v>3</v>
      </c>
    </row>
    <row r="159" spans="1:2" x14ac:dyDescent="0.3">
      <c r="A159" s="143">
        <v>2621</v>
      </c>
      <c r="B159">
        <f>COUNTIF('REGISTRO FACTURAS'!$N$5:$N$5993,FACTURAS!A159)</f>
        <v>1</v>
      </c>
    </row>
    <row r="160" spans="1:2" x14ac:dyDescent="0.3">
      <c r="A160" s="143">
        <v>2622</v>
      </c>
      <c r="B160">
        <f>COUNTIF('REGISTRO FACTURAS'!$N$5:$N$5993,FACTURAS!A160)</f>
        <v>2</v>
      </c>
    </row>
    <row r="161" spans="1:2" x14ac:dyDescent="0.3">
      <c r="A161" s="143">
        <v>2623</v>
      </c>
      <c r="B161">
        <f>COUNTIF('REGISTRO FACTURAS'!$N$5:$N$5993,FACTURAS!A161)</f>
        <v>1</v>
      </c>
    </row>
    <row r="162" spans="1:2" x14ac:dyDescent="0.3">
      <c r="A162" s="143">
        <v>2624</v>
      </c>
      <c r="B162">
        <f>COUNTIF('REGISTRO FACTURAS'!$N$5:$N$5993,FACTURAS!A162)</f>
        <v>15</v>
      </c>
    </row>
    <row r="163" spans="1:2" x14ac:dyDescent="0.3">
      <c r="A163" s="143">
        <v>2625</v>
      </c>
      <c r="B163">
        <f>COUNTIF('REGISTRO FACTURAS'!$N$5:$N$5993,FACTURAS!A163)</f>
        <v>15</v>
      </c>
    </row>
    <row r="164" spans="1:2" x14ac:dyDescent="0.3">
      <c r="A164" s="143">
        <v>2626</v>
      </c>
      <c r="B164">
        <f>COUNTIF('REGISTRO FACTURAS'!$N$5:$N$5993,FACTURAS!A164)</f>
        <v>5</v>
      </c>
    </row>
    <row r="165" spans="1:2" x14ac:dyDescent="0.3">
      <c r="A165" s="143">
        <v>2627</v>
      </c>
      <c r="B165">
        <f>COUNTIF('REGISTRO FACTURAS'!$N$5:$N$5993,FACTURAS!A165)</f>
        <v>4</v>
      </c>
    </row>
    <row r="166" spans="1:2" x14ac:dyDescent="0.3">
      <c r="A166" s="143">
        <v>2628</v>
      </c>
      <c r="B166">
        <f>COUNTIF('REGISTRO FACTURAS'!$N$5:$N$5993,FACTURAS!A166)</f>
        <v>6</v>
      </c>
    </row>
    <row r="167" spans="1:2" x14ac:dyDescent="0.3">
      <c r="A167" s="143">
        <v>2629</v>
      </c>
      <c r="B167">
        <f>COUNTIF('REGISTRO FACTURAS'!$N$5:$N$5993,FACTURAS!A167)</f>
        <v>6</v>
      </c>
    </row>
    <row r="168" spans="1:2" x14ac:dyDescent="0.3">
      <c r="A168" s="143">
        <v>2633</v>
      </c>
      <c r="B168">
        <f>COUNTIF('REGISTRO FACTURAS'!$N$5:$N$5993,FACTURAS!A168)</f>
        <v>7</v>
      </c>
    </row>
    <row r="169" spans="1:2" x14ac:dyDescent="0.3">
      <c r="A169" s="143">
        <v>2634</v>
      </c>
      <c r="B169">
        <f>COUNTIF('REGISTRO FACTURAS'!$N$5:$N$5993,FACTURAS!A169)</f>
        <v>2</v>
      </c>
    </row>
    <row r="170" spans="1:2" x14ac:dyDescent="0.3">
      <c r="A170" s="143">
        <v>2635</v>
      </c>
      <c r="B170">
        <f>COUNTIF('REGISTRO FACTURAS'!$N$5:$N$5993,FACTURAS!A170)</f>
        <v>6</v>
      </c>
    </row>
    <row r="171" spans="1:2" x14ac:dyDescent="0.3">
      <c r="A171" s="143">
        <v>2636</v>
      </c>
      <c r="B171">
        <f>COUNTIF('REGISTRO FACTURAS'!$N$5:$N$5993,FACTURAS!A171)</f>
        <v>13</v>
      </c>
    </row>
    <row r="172" spans="1:2" x14ac:dyDescent="0.3">
      <c r="A172" s="143">
        <v>2638</v>
      </c>
      <c r="B172">
        <f>COUNTIF('REGISTRO FACTURAS'!$N$5:$N$5993,FACTURAS!A172)</f>
        <v>8</v>
      </c>
    </row>
    <row r="173" spans="1:2" x14ac:dyDescent="0.3">
      <c r="A173" s="143">
        <v>2639</v>
      </c>
      <c r="B173">
        <f>COUNTIF('REGISTRO FACTURAS'!$N$5:$N$5993,FACTURAS!A173)</f>
        <v>6</v>
      </c>
    </row>
    <row r="174" spans="1:2" x14ac:dyDescent="0.3">
      <c r="A174" s="143">
        <v>2640</v>
      </c>
      <c r="B174">
        <f>COUNTIF('REGISTRO FACTURAS'!$N$5:$N$5993,FACTURAS!A174)</f>
        <v>4</v>
      </c>
    </row>
    <row r="175" spans="1:2" x14ac:dyDescent="0.3">
      <c r="A175" s="143">
        <v>2641</v>
      </c>
      <c r="B175">
        <f>COUNTIF('REGISTRO FACTURAS'!$N$5:$N$5993,FACTURAS!A175)</f>
        <v>15</v>
      </c>
    </row>
    <row r="176" spans="1:2" x14ac:dyDescent="0.3">
      <c r="A176" s="143">
        <v>2644</v>
      </c>
      <c r="B176">
        <f>COUNTIF('REGISTRO FACTURAS'!$N$5:$N$5993,FACTURAS!A176)</f>
        <v>3</v>
      </c>
    </row>
    <row r="177" spans="1:2" x14ac:dyDescent="0.3">
      <c r="A177" s="143">
        <v>2645</v>
      </c>
      <c r="B177">
        <f>COUNTIF('REGISTRO FACTURAS'!$N$5:$N$5993,FACTURAS!A177)</f>
        <v>11</v>
      </c>
    </row>
    <row r="178" spans="1:2" x14ac:dyDescent="0.3">
      <c r="A178" s="143">
        <v>2646</v>
      </c>
      <c r="B178">
        <f>COUNTIF('REGISTRO FACTURAS'!$N$5:$N$5993,FACTURAS!A178)</f>
        <v>8</v>
      </c>
    </row>
    <row r="179" spans="1:2" x14ac:dyDescent="0.3">
      <c r="A179" s="143">
        <v>2647</v>
      </c>
      <c r="B179">
        <f>COUNTIF('REGISTRO FACTURAS'!$N$5:$N$5993,FACTURAS!A179)</f>
        <v>2</v>
      </c>
    </row>
    <row r="180" spans="1:2" x14ac:dyDescent="0.3">
      <c r="A180" s="143">
        <v>2648</v>
      </c>
      <c r="B180">
        <f>COUNTIF('REGISTRO FACTURAS'!$N$5:$N$5993,FACTURAS!A180)</f>
        <v>10</v>
      </c>
    </row>
    <row r="181" spans="1:2" x14ac:dyDescent="0.3">
      <c r="A181" s="143">
        <v>2649</v>
      </c>
      <c r="B181">
        <f>COUNTIF('REGISTRO FACTURAS'!$N$5:$N$5993,FACTURAS!A181)</f>
        <v>9</v>
      </c>
    </row>
    <row r="182" spans="1:2" x14ac:dyDescent="0.3">
      <c r="A182" s="143">
        <v>2650</v>
      </c>
      <c r="B182">
        <f>COUNTIF('REGISTRO FACTURAS'!$N$5:$N$5993,FACTURAS!A182)</f>
        <v>11</v>
      </c>
    </row>
    <row r="183" spans="1:2" x14ac:dyDescent="0.3">
      <c r="A183" s="143">
        <v>2651</v>
      </c>
      <c r="B183">
        <f>COUNTIF('REGISTRO FACTURAS'!$N$5:$N$5993,FACTURAS!A183)</f>
        <v>12</v>
      </c>
    </row>
    <row r="184" spans="1:2" x14ac:dyDescent="0.3">
      <c r="A184" s="143">
        <v>2652</v>
      </c>
      <c r="B184">
        <f>COUNTIF('REGISTRO FACTURAS'!$N$5:$N$5993,FACTURAS!A184)</f>
        <v>14</v>
      </c>
    </row>
    <row r="185" spans="1:2" x14ac:dyDescent="0.3">
      <c r="A185" s="143">
        <v>2653</v>
      </c>
      <c r="B185">
        <f>COUNTIF('REGISTRO FACTURAS'!$N$5:$N$5993,FACTURAS!A185)</f>
        <v>9</v>
      </c>
    </row>
    <row r="186" spans="1:2" x14ac:dyDescent="0.3">
      <c r="A186" s="143">
        <v>2654</v>
      </c>
      <c r="B186">
        <f>COUNTIF('REGISTRO FACTURAS'!$N$5:$N$5993,FACTURAS!A186)</f>
        <v>8</v>
      </c>
    </row>
    <row r="187" spans="1:2" x14ac:dyDescent="0.3">
      <c r="A187" s="143">
        <v>2655</v>
      </c>
      <c r="B187">
        <f>COUNTIF('REGISTRO FACTURAS'!$N$5:$N$5993,FACTURAS!A187)</f>
        <v>10</v>
      </c>
    </row>
    <row r="188" spans="1:2" x14ac:dyDescent="0.3">
      <c r="A188" s="143">
        <v>2656</v>
      </c>
      <c r="B188">
        <f>COUNTIF('REGISTRO FACTURAS'!$N$5:$N$5993,FACTURAS!A188)</f>
        <v>7</v>
      </c>
    </row>
    <row r="189" spans="1:2" x14ac:dyDescent="0.3">
      <c r="A189" s="143">
        <v>2657</v>
      </c>
      <c r="B189">
        <f>COUNTIF('REGISTRO FACTURAS'!$N$5:$N$5993,FACTURAS!A189)</f>
        <v>10</v>
      </c>
    </row>
    <row r="190" spans="1:2" x14ac:dyDescent="0.3">
      <c r="A190" s="143">
        <v>2658</v>
      </c>
      <c r="B190">
        <f>COUNTIF('REGISTRO FACTURAS'!$N$5:$N$5993,FACTURAS!A190)</f>
        <v>5</v>
      </c>
    </row>
    <row r="191" spans="1:2" x14ac:dyDescent="0.3">
      <c r="A191" s="143">
        <v>2659</v>
      </c>
      <c r="B191">
        <f>COUNTIF('REGISTRO FACTURAS'!$N$5:$N$5993,FACTURAS!A191)</f>
        <v>8</v>
      </c>
    </row>
    <row r="192" spans="1:2" x14ac:dyDescent="0.3">
      <c r="A192" s="143">
        <v>2660</v>
      </c>
      <c r="B192">
        <f>COUNTIF('REGISTRO FACTURAS'!$N$5:$N$5993,FACTURAS!A192)</f>
        <v>7</v>
      </c>
    </row>
    <row r="193" spans="1:2" x14ac:dyDescent="0.3">
      <c r="A193" s="143">
        <v>2661</v>
      </c>
      <c r="B193">
        <f>COUNTIF('REGISTRO FACTURAS'!$N$5:$N$5993,FACTURAS!A193)</f>
        <v>1</v>
      </c>
    </row>
    <row r="194" spans="1:2" x14ac:dyDescent="0.3">
      <c r="A194" s="112">
        <v>2662</v>
      </c>
      <c r="B194">
        <f>COUNTIF('REGISTRO FACTURAS'!$N$5:$N$5993,FACTURAS!A194)</f>
        <v>7</v>
      </c>
    </row>
    <row r="195" spans="1:2" x14ac:dyDescent="0.3">
      <c r="A195" s="143">
        <v>2663</v>
      </c>
      <c r="B195">
        <f>COUNTIF('REGISTRO FACTURAS'!$N$5:$N$5993,FACTURAS!A195)</f>
        <v>4</v>
      </c>
    </row>
    <row r="196" spans="1:2" x14ac:dyDescent="0.3">
      <c r="A196" s="112">
        <v>2664</v>
      </c>
      <c r="B196">
        <f>COUNTIF('REGISTRO FACTURAS'!$N$5:$N$5993,FACTURAS!A196)</f>
        <v>15</v>
      </c>
    </row>
    <row r="197" spans="1:2" x14ac:dyDescent="0.3">
      <c r="A197" s="143">
        <v>2665</v>
      </c>
      <c r="B197">
        <f>COUNTIF('REGISTRO FACTURAS'!$N$5:$N$5993,FACTURAS!A197)</f>
        <v>12</v>
      </c>
    </row>
    <row r="198" spans="1:2" x14ac:dyDescent="0.3">
      <c r="A198" s="143">
        <v>2666</v>
      </c>
      <c r="B198">
        <f>COUNTIF('REGISTRO FACTURAS'!$N$5:$N$5993,FACTURAS!A198)</f>
        <v>7</v>
      </c>
    </row>
    <row r="199" spans="1:2" x14ac:dyDescent="0.3">
      <c r="A199" s="112">
        <v>2667</v>
      </c>
      <c r="B199">
        <f>COUNTIF('REGISTRO FACTURAS'!$N$5:$N$5993,FACTURAS!A199)</f>
        <v>13</v>
      </c>
    </row>
    <row r="200" spans="1:2" x14ac:dyDescent="0.3">
      <c r="A200" s="112">
        <f>A199+1</f>
        <v>2668</v>
      </c>
      <c r="B200">
        <f>COUNTIF('REGISTRO FACTURAS'!$N$5:$N$5993,FACTURAS!A200)</f>
        <v>1</v>
      </c>
    </row>
    <row r="201" spans="1:2" x14ac:dyDescent="0.3">
      <c r="A201" s="97">
        <f t="shared" ref="A201:A264" si="0">A200+1</f>
        <v>2669</v>
      </c>
      <c r="B201">
        <f>COUNTIF('REGISTRO FACTURAS'!$N$5:$N$5993,FACTURAS!A201)</f>
        <v>5</v>
      </c>
    </row>
    <row r="202" spans="1:2" x14ac:dyDescent="0.3">
      <c r="A202" s="97">
        <f t="shared" si="0"/>
        <v>2670</v>
      </c>
      <c r="B202">
        <f>COUNTIF('REGISTRO FACTURAS'!$N$5:$N$5993,FACTURAS!A202)</f>
        <v>14</v>
      </c>
    </row>
    <row r="203" spans="1:2" x14ac:dyDescent="0.3">
      <c r="A203" s="97">
        <f t="shared" si="0"/>
        <v>2671</v>
      </c>
      <c r="B203">
        <f>COUNTIF('REGISTRO FACTURAS'!$N$5:$N$5993,FACTURAS!A203)</f>
        <v>4</v>
      </c>
    </row>
    <row r="204" spans="1:2" x14ac:dyDescent="0.3">
      <c r="A204" s="97">
        <f t="shared" si="0"/>
        <v>2672</v>
      </c>
      <c r="B204">
        <f>COUNTIF('REGISTRO FACTURAS'!$N$5:$N$5993,FACTURAS!A204)</f>
        <v>4</v>
      </c>
    </row>
    <row r="205" spans="1:2" x14ac:dyDescent="0.3">
      <c r="A205" s="97">
        <f t="shared" si="0"/>
        <v>2673</v>
      </c>
      <c r="B205">
        <f>COUNTIF('REGISTRO FACTURAS'!$N$5:$N$5993,FACTURAS!A205)</f>
        <v>0</v>
      </c>
    </row>
    <row r="206" spans="1:2" x14ac:dyDescent="0.3">
      <c r="A206" s="97">
        <f t="shared" si="0"/>
        <v>2674</v>
      </c>
      <c r="B206">
        <f>COUNTIF('REGISTRO FACTURAS'!$N$5:$N$5993,FACTURAS!A206)</f>
        <v>0</v>
      </c>
    </row>
    <row r="207" spans="1:2" x14ac:dyDescent="0.3">
      <c r="A207" s="97">
        <f t="shared" si="0"/>
        <v>2675</v>
      </c>
      <c r="B207">
        <f>COUNTIF('REGISTRO FACTURAS'!$N$5:$N$5993,FACTURAS!A207)</f>
        <v>7</v>
      </c>
    </row>
    <row r="208" spans="1:2" x14ac:dyDescent="0.3">
      <c r="A208" s="97">
        <f t="shared" si="0"/>
        <v>2676</v>
      </c>
      <c r="B208">
        <f>COUNTIF('REGISTRO FACTURAS'!$N$5:$N$5993,FACTURAS!A208)</f>
        <v>1</v>
      </c>
    </row>
    <row r="209" spans="1:2" x14ac:dyDescent="0.3">
      <c r="A209" s="97">
        <f t="shared" si="0"/>
        <v>2677</v>
      </c>
      <c r="B209">
        <f>COUNTIF('REGISTRO FACTURAS'!$N$5:$N$5993,FACTURAS!A209)</f>
        <v>12</v>
      </c>
    </row>
    <row r="210" spans="1:2" x14ac:dyDescent="0.3">
      <c r="A210" s="97">
        <f t="shared" si="0"/>
        <v>2678</v>
      </c>
      <c r="B210">
        <f>COUNTIF('REGISTRO FACTURAS'!$N$5:$N$5993,FACTURAS!A210)</f>
        <v>3</v>
      </c>
    </row>
    <row r="211" spans="1:2" x14ac:dyDescent="0.3">
      <c r="A211" s="97">
        <f t="shared" si="0"/>
        <v>2679</v>
      </c>
      <c r="B211">
        <f>COUNTIF('REGISTRO FACTURAS'!$N$5:$N$5993,FACTURAS!A211)</f>
        <v>4</v>
      </c>
    </row>
    <row r="212" spans="1:2" x14ac:dyDescent="0.3">
      <c r="A212" s="97">
        <f t="shared" si="0"/>
        <v>2680</v>
      </c>
      <c r="B212">
        <f>COUNTIF('REGISTRO FACTURAS'!$N$5:$N$5993,FACTURAS!A212)</f>
        <v>8</v>
      </c>
    </row>
    <row r="213" spans="1:2" x14ac:dyDescent="0.3">
      <c r="A213" s="97">
        <f t="shared" si="0"/>
        <v>2681</v>
      </c>
      <c r="B213">
        <f>COUNTIF('REGISTRO FACTURAS'!$N$5:$N$5993,FACTURAS!A213)</f>
        <v>5</v>
      </c>
    </row>
    <row r="214" spans="1:2" x14ac:dyDescent="0.3">
      <c r="A214" s="97">
        <f t="shared" si="0"/>
        <v>2682</v>
      </c>
      <c r="B214">
        <f>COUNTIF('REGISTRO FACTURAS'!$N$5:$N$5993,FACTURAS!A214)</f>
        <v>5</v>
      </c>
    </row>
    <row r="215" spans="1:2" x14ac:dyDescent="0.3">
      <c r="A215" s="97">
        <f t="shared" si="0"/>
        <v>2683</v>
      </c>
      <c r="B215">
        <f>COUNTIF('REGISTRO FACTURAS'!$N$5:$N$5993,FACTURAS!A215)</f>
        <v>1</v>
      </c>
    </row>
    <row r="216" spans="1:2" x14ac:dyDescent="0.3">
      <c r="A216" s="97">
        <f t="shared" si="0"/>
        <v>2684</v>
      </c>
      <c r="B216">
        <f>COUNTIF('REGISTRO FACTURAS'!$N$5:$N$5993,FACTURAS!A216)</f>
        <v>6</v>
      </c>
    </row>
    <row r="217" spans="1:2" x14ac:dyDescent="0.3">
      <c r="A217" s="97">
        <f t="shared" si="0"/>
        <v>2685</v>
      </c>
      <c r="B217">
        <f>COUNTIF('REGISTRO FACTURAS'!$N$5:$N$5993,FACTURAS!A217)</f>
        <v>2</v>
      </c>
    </row>
    <row r="218" spans="1:2" x14ac:dyDescent="0.3">
      <c r="A218" s="97">
        <f t="shared" si="0"/>
        <v>2686</v>
      </c>
      <c r="B218">
        <f>COUNTIF('REGISTRO FACTURAS'!$N$5:$N$5993,FACTURAS!A218)</f>
        <v>6</v>
      </c>
    </row>
    <row r="219" spans="1:2" x14ac:dyDescent="0.3">
      <c r="A219" s="97">
        <f t="shared" si="0"/>
        <v>2687</v>
      </c>
      <c r="B219">
        <f>COUNTIF('REGISTRO FACTURAS'!$N$5:$N$5993,FACTURAS!A219)</f>
        <v>2</v>
      </c>
    </row>
    <row r="220" spans="1:2" x14ac:dyDescent="0.3">
      <c r="A220" s="97">
        <f t="shared" si="0"/>
        <v>2688</v>
      </c>
      <c r="B220">
        <f>COUNTIF('REGISTRO FACTURAS'!$N$5:$N$5993,FACTURAS!A220)</f>
        <v>1</v>
      </c>
    </row>
    <row r="221" spans="1:2" x14ac:dyDescent="0.3">
      <c r="A221" s="97">
        <f t="shared" si="0"/>
        <v>2689</v>
      </c>
      <c r="B221">
        <f>COUNTIF('REGISTRO FACTURAS'!$N$5:$N$5993,FACTURAS!A221)</f>
        <v>4</v>
      </c>
    </row>
    <row r="222" spans="1:2" x14ac:dyDescent="0.3">
      <c r="A222" s="97">
        <f t="shared" si="0"/>
        <v>2690</v>
      </c>
      <c r="B222">
        <f>COUNTIF('REGISTRO FACTURAS'!$N$5:$N$5993,FACTURAS!A222)</f>
        <v>2</v>
      </c>
    </row>
    <row r="223" spans="1:2" x14ac:dyDescent="0.3">
      <c r="A223" s="97">
        <f t="shared" si="0"/>
        <v>2691</v>
      </c>
      <c r="B223">
        <f>COUNTIF('REGISTRO FACTURAS'!$N$5:$N$5993,FACTURAS!A223)</f>
        <v>10</v>
      </c>
    </row>
    <row r="224" spans="1:2" x14ac:dyDescent="0.3">
      <c r="A224" s="97">
        <f t="shared" si="0"/>
        <v>2692</v>
      </c>
      <c r="B224">
        <f>COUNTIF('REGISTRO FACTURAS'!$N$5:$N$5993,FACTURAS!A224)</f>
        <v>11</v>
      </c>
    </row>
    <row r="225" spans="1:2" x14ac:dyDescent="0.3">
      <c r="A225" s="97">
        <f t="shared" si="0"/>
        <v>2693</v>
      </c>
      <c r="B225">
        <f>COUNTIF('REGISTRO FACTURAS'!$N$5:$N$5993,FACTURAS!A225)</f>
        <v>10</v>
      </c>
    </row>
    <row r="226" spans="1:2" x14ac:dyDescent="0.3">
      <c r="A226" s="97">
        <f t="shared" si="0"/>
        <v>2694</v>
      </c>
      <c r="B226">
        <f>COUNTIF('REGISTRO FACTURAS'!$N$5:$N$5993,FACTURAS!A226)</f>
        <v>9</v>
      </c>
    </row>
    <row r="227" spans="1:2" x14ac:dyDescent="0.3">
      <c r="A227" s="97">
        <f t="shared" si="0"/>
        <v>2695</v>
      </c>
      <c r="B227">
        <f>COUNTIF('REGISTRO FACTURAS'!$N$5:$N$5993,FACTURAS!A227)</f>
        <v>0</v>
      </c>
    </row>
    <row r="228" spans="1:2" x14ac:dyDescent="0.3">
      <c r="A228" s="97">
        <f t="shared" si="0"/>
        <v>2696</v>
      </c>
      <c r="B228">
        <f>COUNTIF('REGISTRO FACTURAS'!$N$5:$N$5993,FACTURAS!A228)</f>
        <v>9</v>
      </c>
    </row>
    <row r="229" spans="1:2" x14ac:dyDescent="0.3">
      <c r="A229" s="97">
        <f t="shared" si="0"/>
        <v>2697</v>
      </c>
      <c r="B229">
        <f>COUNTIF('REGISTRO FACTURAS'!$N$5:$N$5993,FACTURAS!A229)</f>
        <v>3</v>
      </c>
    </row>
    <row r="230" spans="1:2" x14ac:dyDescent="0.3">
      <c r="A230" s="97">
        <f t="shared" si="0"/>
        <v>2698</v>
      </c>
      <c r="B230">
        <f>COUNTIF('REGISTRO FACTURAS'!$N$5:$N$5993,FACTURAS!A230)</f>
        <v>1</v>
      </c>
    </row>
    <row r="231" spans="1:2" x14ac:dyDescent="0.3">
      <c r="A231" s="97">
        <f t="shared" si="0"/>
        <v>2699</v>
      </c>
      <c r="B231">
        <f>COUNTIF('REGISTRO FACTURAS'!$N$5:$N$5993,FACTURAS!A231)</f>
        <v>2</v>
      </c>
    </row>
    <row r="232" spans="1:2" x14ac:dyDescent="0.3">
      <c r="A232" s="97">
        <f t="shared" si="0"/>
        <v>2700</v>
      </c>
      <c r="B232">
        <f>COUNTIF('REGISTRO FACTURAS'!$N$5:$N$5993,FACTURAS!A232)</f>
        <v>6</v>
      </c>
    </row>
    <row r="233" spans="1:2" x14ac:dyDescent="0.3">
      <c r="A233" s="97">
        <f t="shared" si="0"/>
        <v>2701</v>
      </c>
      <c r="B233">
        <f>COUNTIF('REGISTRO FACTURAS'!$N$5:$N$5993,FACTURAS!A233)</f>
        <v>13</v>
      </c>
    </row>
    <row r="234" spans="1:2" x14ac:dyDescent="0.3">
      <c r="A234" s="97">
        <f t="shared" si="0"/>
        <v>2702</v>
      </c>
      <c r="B234">
        <f>COUNTIF('REGISTRO FACTURAS'!$N$5:$N$5993,FACTURAS!A234)</f>
        <v>13</v>
      </c>
    </row>
    <row r="235" spans="1:2" x14ac:dyDescent="0.3">
      <c r="A235" s="97">
        <f t="shared" si="0"/>
        <v>2703</v>
      </c>
      <c r="B235">
        <f>COUNTIF('REGISTRO FACTURAS'!$N$5:$N$5993,FACTURAS!A235)</f>
        <v>14</v>
      </c>
    </row>
    <row r="236" spans="1:2" x14ac:dyDescent="0.3">
      <c r="A236" s="97">
        <f t="shared" si="0"/>
        <v>2704</v>
      </c>
      <c r="B236">
        <f>COUNTIF('REGISTRO FACTURAS'!$N$5:$N$5993,FACTURAS!A236)</f>
        <v>15</v>
      </c>
    </row>
    <row r="237" spans="1:2" x14ac:dyDescent="0.3">
      <c r="A237" s="97">
        <f t="shared" si="0"/>
        <v>2705</v>
      </c>
      <c r="B237">
        <f>COUNTIF('REGISTRO FACTURAS'!$N$5:$N$5993,FACTURAS!A237)</f>
        <v>6</v>
      </c>
    </row>
    <row r="238" spans="1:2" x14ac:dyDescent="0.3">
      <c r="A238" s="97">
        <f t="shared" si="0"/>
        <v>2706</v>
      </c>
      <c r="B238">
        <f>COUNTIF('REGISTRO FACTURAS'!$N$5:$N$5993,FACTURAS!A238)</f>
        <v>4</v>
      </c>
    </row>
    <row r="239" spans="1:2" x14ac:dyDescent="0.3">
      <c r="A239" s="97">
        <f t="shared" si="0"/>
        <v>2707</v>
      </c>
      <c r="B239">
        <f>COUNTIF('REGISTRO FACTURAS'!$N$5:$N$5993,FACTURAS!A239)</f>
        <v>0</v>
      </c>
    </row>
    <row r="240" spans="1:2" x14ac:dyDescent="0.3">
      <c r="A240" s="97">
        <f t="shared" si="0"/>
        <v>2708</v>
      </c>
      <c r="B240">
        <f>COUNTIF('REGISTRO FACTURAS'!$N$5:$N$5993,FACTURAS!A240)</f>
        <v>0</v>
      </c>
    </row>
    <row r="241" spans="1:2" x14ac:dyDescent="0.3">
      <c r="A241" s="97">
        <f t="shared" si="0"/>
        <v>2709</v>
      </c>
      <c r="B241">
        <f>COUNTIF('REGISTRO FACTURAS'!$N$5:$N$5993,FACTURAS!A241)</f>
        <v>0</v>
      </c>
    </row>
    <row r="242" spans="1:2" x14ac:dyDescent="0.3">
      <c r="A242" s="97">
        <f t="shared" si="0"/>
        <v>2710</v>
      </c>
      <c r="B242">
        <f>COUNTIF('REGISTRO FACTURAS'!$N$5:$N$5993,FACTURAS!A242)</f>
        <v>3</v>
      </c>
    </row>
    <row r="243" spans="1:2" x14ac:dyDescent="0.3">
      <c r="A243" s="97">
        <f t="shared" si="0"/>
        <v>2711</v>
      </c>
      <c r="B243">
        <f>COUNTIF('REGISTRO FACTURAS'!$N$5:$N$5993,FACTURAS!A243)</f>
        <v>7</v>
      </c>
    </row>
    <row r="244" spans="1:2" x14ac:dyDescent="0.3">
      <c r="A244" s="97">
        <f t="shared" si="0"/>
        <v>2712</v>
      </c>
      <c r="B244">
        <f>COUNTIF('REGISTRO FACTURAS'!$N$5:$N$5993,FACTURAS!A244)</f>
        <v>4</v>
      </c>
    </row>
    <row r="245" spans="1:2" x14ac:dyDescent="0.3">
      <c r="A245" s="97">
        <f t="shared" si="0"/>
        <v>2713</v>
      </c>
      <c r="B245">
        <f>COUNTIF('REGISTRO FACTURAS'!$N$5:$N$5993,FACTURAS!A245)</f>
        <v>11</v>
      </c>
    </row>
    <row r="246" spans="1:2" x14ac:dyDescent="0.3">
      <c r="A246" s="97">
        <f t="shared" si="0"/>
        <v>2714</v>
      </c>
      <c r="B246">
        <f>COUNTIF('REGISTRO FACTURAS'!$N$5:$N$5993,FACTURAS!A246)</f>
        <v>4</v>
      </c>
    </row>
    <row r="247" spans="1:2" x14ac:dyDescent="0.3">
      <c r="A247" s="97">
        <f t="shared" si="0"/>
        <v>2715</v>
      </c>
      <c r="B247">
        <f>COUNTIF('REGISTRO FACTURAS'!$N$5:$N$5993,FACTURAS!A247)</f>
        <v>12</v>
      </c>
    </row>
    <row r="248" spans="1:2" x14ac:dyDescent="0.3">
      <c r="A248" s="97">
        <f t="shared" si="0"/>
        <v>2716</v>
      </c>
      <c r="B248">
        <f>COUNTIF('REGISTRO FACTURAS'!$N$5:$N$5993,FACTURAS!A248)</f>
        <v>11</v>
      </c>
    </row>
    <row r="249" spans="1:2" x14ac:dyDescent="0.3">
      <c r="A249" s="97">
        <f t="shared" si="0"/>
        <v>2717</v>
      </c>
      <c r="B249">
        <f>COUNTIF('REGISTRO FACTURAS'!$N$5:$N$5993,FACTURAS!A249)</f>
        <v>8</v>
      </c>
    </row>
    <row r="250" spans="1:2" x14ac:dyDescent="0.3">
      <c r="A250" s="97">
        <f t="shared" si="0"/>
        <v>2718</v>
      </c>
      <c r="B250">
        <f>COUNTIF('REGISTRO FACTURAS'!$N$5:$N$5993,FACTURAS!A250)</f>
        <v>3</v>
      </c>
    </row>
    <row r="251" spans="1:2" x14ac:dyDescent="0.3">
      <c r="A251" s="97">
        <f t="shared" si="0"/>
        <v>2719</v>
      </c>
      <c r="B251">
        <f>COUNTIF('REGISTRO FACTURAS'!$N$5:$N$5993,FACTURAS!A251)</f>
        <v>5</v>
      </c>
    </row>
    <row r="252" spans="1:2" x14ac:dyDescent="0.3">
      <c r="A252" s="97">
        <f t="shared" si="0"/>
        <v>2720</v>
      </c>
      <c r="B252">
        <f>COUNTIF('REGISTRO FACTURAS'!$N$5:$N$5993,FACTURAS!A252)</f>
        <v>0</v>
      </c>
    </row>
    <row r="253" spans="1:2" x14ac:dyDescent="0.3">
      <c r="A253" s="97">
        <f t="shared" si="0"/>
        <v>2721</v>
      </c>
      <c r="B253">
        <f>COUNTIF('REGISTRO FACTURAS'!$N$5:$N$5993,FACTURAS!A253)</f>
        <v>0</v>
      </c>
    </row>
    <row r="254" spans="1:2" x14ac:dyDescent="0.3">
      <c r="A254" s="97">
        <f t="shared" si="0"/>
        <v>2722</v>
      </c>
      <c r="B254">
        <f>COUNTIF('REGISTRO FACTURAS'!$N$5:$N$5993,FACTURAS!A254)</f>
        <v>0</v>
      </c>
    </row>
    <row r="255" spans="1:2" x14ac:dyDescent="0.3">
      <c r="A255" s="97">
        <f t="shared" si="0"/>
        <v>2723</v>
      </c>
      <c r="B255">
        <f>COUNTIF('REGISTRO FACTURAS'!$N$5:$N$5993,FACTURAS!A255)</f>
        <v>3</v>
      </c>
    </row>
    <row r="256" spans="1:2" x14ac:dyDescent="0.3">
      <c r="A256" s="97">
        <f t="shared" si="0"/>
        <v>2724</v>
      </c>
      <c r="B256">
        <f>COUNTIF('REGISTRO FACTURAS'!$N$5:$N$5993,FACTURAS!A256)</f>
        <v>9</v>
      </c>
    </row>
    <row r="257" spans="1:2" x14ac:dyDescent="0.3">
      <c r="A257" s="97">
        <f t="shared" si="0"/>
        <v>2725</v>
      </c>
      <c r="B257">
        <f>COUNTIF('REGISTRO FACTURAS'!$N$5:$N$5993,FACTURAS!A257)</f>
        <v>6</v>
      </c>
    </row>
    <row r="258" spans="1:2" x14ac:dyDescent="0.3">
      <c r="A258" s="97">
        <f t="shared" si="0"/>
        <v>2726</v>
      </c>
      <c r="B258">
        <f>COUNTIF('REGISTRO FACTURAS'!$N$5:$N$5993,FACTURAS!A258)</f>
        <v>9</v>
      </c>
    </row>
    <row r="259" spans="1:2" x14ac:dyDescent="0.3">
      <c r="A259" s="97">
        <f t="shared" si="0"/>
        <v>2727</v>
      </c>
      <c r="B259">
        <f>COUNTIF('REGISTRO FACTURAS'!$N$5:$N$5993,FACTURAS!A259)</f>
        <v>6</v>
      </c>
    </row>
    <row r="260" spans="1:2" x14ac:dyDescent="0.3">
      <c r="A260" s="97">
        <f t="shared" si="0"/>
        <v>2728</v>
      </c>
      <c r="B260">
        <f>COUNTIF('REGISTRO FACTURAS'!$N$5:$N$5993,FACTURAS!A260)</f>
        <v>1</v>
      </c>
    </row>
    <row r="261" spans="1:2" x14ac:dyDescent="0.3">
      <c r="A261" s="97">
        <f t="shared" si="0"/>
        <v>2729</v>
      </c>
      <c r="B261">
        <f>COUNTIF('REGISTRO FACTURAS'!$N$5:$N$5993,FACTURAS!A261)</f>
        <v>6</v>
      </c>
    </row>
    <row r="262" spans="1:2" x14ac:dyDescent="0.3">
      <c r="A262" s="97">
        <f t="shared" si="0"/>
        <v>2730</v>
      </c>
      <c r="B262">
        <f>COUNTIF('REGISTRO FACTURAS'!$N$5:$N$5993,FACTURAS!A262)</f>
        <v>2</v>
      </c>
    </row>
    <row r="263" spans="1:2" x14ac:dyDescent="0.3">
      <c r="A263" s="97">
        <f t="shared" si="0"/>
        <v>2731</v>
      </c>
      <c r="B263">
        <f>COUNTIF('REGISTRO FACTURAS'!$N$5:$N$5993,FACTURAS!A263)</f>
        <v>0</v>
      </c>
    </row>
    <row r="264" spans="1:2" x14ac:dyDescent="0.3">
      <c r="A264" s="97">
        <f t="shared" si="0"/>
        <v>2732</v>
      </c>
      <c r="B264">
        <f>COUNTIF('REGISTRO FACTURAS'!$N$5:$N$5993,FACTURAS!A264)</f>
        <v>2</v>
      </c>
    </row>
    <row r="265" spans="1:2" x14ac:dyDescent="0.3">
      <c r="A265" s="97">
        <f t="shared" ref="A265:A328" si="1">A264+1</f>
        <v>2733</v>
      </c>
      <c r="B265">
        <f>COUNTIF('REGISTRO FACTURAS'!$N$5:$N$5993,FACTURAS!A265)</f>
        <v>7</v>
      </c>
    </row>
    <row r="266" spans="1:2" x14ac:dyDescent="0.3">
      <c r="A266" s="97">
        <f t="shared" si="1"/>
        <v>2734</v>
      </c>
      <c r="B266">
        <f>COUNTIF('REGISTRO FACTURAS'!$N$5:$N$5993,FACTURAS!A266)</f>
        <v>1</v>
      </c>
    </row>
    <row r="267" spans="1:2" x14ac:dyDescent="0.3">
      <c r="A267" s="97">
        <f t="shared" si="1"/>
        <v>2735</v>
      </c>
      <c r="B267">
        <f>COUNTIF('REGISTRO FACTURAS'!$N$5:$N$5993,FACTURAS!A267)</f>
        <v>1</v>
      </c>
    </row>
    <row r="268" spans="1:2" x14ac:dyDescent="0.3">
      <c r="A268" s="97">
        <f t="shared" si="1"/>
        <v>2736</v>
      </c>
      <c r="B268">
        <f>COUNTIF('REGISTRO FACTURAS'!$N$5:$N$5993,FACTURAS!A268)</f>
        <v>13</v>
      </c>
    </row>
    <row r="269" spans="1:2" x14ac:dyDescent="0.3">
      <c r="A269" s="97">
        <f t="shared" si="1"/>
        <v>2737</v>
      </c>
      <c r="B269">
        <f>COUNTIF('REGISTRO FACTURAS'!$N$5:$N$5993,FACTURAS!A269)</f>
        <v>13</v>
      </c>
    </row>
    <row r="270" spans="1:2" x14ac:dyDescent="0.3">
      <c r="A270" s="97">
        <f t="shared" si="1"/>
        <v>2738</v>
      </c>
      <c r="B270">
        <f>COUNTIF('REGISTRO FACTURAS'!$N$5:$N$5993,FACTURAS!A270)</f>
        <v>0</v>
      </c>
    </row>
    <row r="271" spans="1:2" x14ac:dyDescent="0.3">
      <c r="A271" s="97">
        <f t="shared" si="1"/>
        <v>2739</v>
      </c>
      <c r="B271">
        <f>COUNTIF('REGISTRO FACTURAS'!$N$5:$N$5993,FACTURAS!A271)</f>
        <v>2</v>
      </c>
    </row>
    <row r="272" spans="1:2" x14ac:dyDescent="0.3">
      <c r="A272" s="97">
        <f t="shared" si="1"/>
        <v>2740</v>
      </c>
      <c r="B272">
        <f>COUNTIF('REGISTRO FACTURAS'!$N$5:$N$5993,FACTURAS!A272)</f>
        <v>2</v>
      </c>
    </row>
    <row r="273" spans="1:2" x14ac:dyDescent="0.3">
      <c r="A273" s="97">
        <f t="shared" si="1"/>
        <v>2741</v>
      </c>
      <c r="B273">
        <f>COUNTIF('REGISTRO FACTURAS'!$N$5:$N$5993,FACTURAS!A273)</f>
        <v>2</v>
      </c>
    </row>
    <row r="274" spans="1:2" x14ac:dyDescent="0.3">
      <c r="A274" s="97">
        <f t="shared" si="1"/>
        <v>2742</v>
      </c>
      <c r="B274">
        <f>COUNTIF('REGISTRO FACTURAS'!$N$5:$N$5993,FACTURAS!A274)</f>
        <v>2</v>
      </c>
    </row>
    <row r="275" spans="1:2" x14ac:dyDescent="0.3">
      <c r="A275" s="97">
        <f t="shared" si="1"/>
        <v>2743</v>
      </c>
      <c r="B275">
        <f>COUNTIF('REGISTRO FACTURAS'!$N$5:$N$5993,FACTURAS!A275)</f>
        <v>2</v>
      </c>
    </row>
    <row r="276" spans="1:2" x14ac:dyDescent="0.3">
      <c r="A276" s="97">
        <f t="shared" si="1"/>
        <v>2744</v>
      </c>
      <c r="B276">
        <f>COUNTIF('REGISTRO FACTURAS'!$N$5:$N$5993,FACTURAS!A276)</f>
        <v>9</v>
      </c>
    </row>
    <row r="277" spans="1:2" x14ac:dyDescent="0.3">
      <c r="A277" s="97">
        <f t="shared" si="1"/>
        <v>2745</v>
      </c>
      <c r="B277">
        <f>COUNTIF('REGISTRO FACTURAS'!$N$5:$N$5993,FACTURAS!A277)</f>
        <v>9</v>
      </c>
    </row>
    <row r="278" spans="1:2" x14ac:dyDescent="0.3">
      <c r="A278" s="97">
        <f t="shared" si="1"/>
        <v>2746</v>
      </c>
      <c r="B278">
        <f>COUNTIF('REGISTRO FACTURAS'!$N$5:$N$5993,FACTURAS!A278)</f>
        <v>11</v>
      </c>
    </row>
    <row r="279" spans="1:2" x14ac:dyDescent="0.3">
      <c r="A279" s="97">
        <f t="shared" si="1"/>
        <v>2747</v>
      </c>
      <c r="B279">
        <f>COUNTIF('REGISTRO FACTURAS'!$N$5:$N$5993,FACTURAS!A279)</f>
        <v>0</v>
      </c>
    </row>
    <row r="280" spans="1:2" x14ac:dyDescent="0.3">
      <c r="A280" s="97">
        <f t="shared" si="1"/>
        <v>2748</v>
      </c>
      <c r="B280">
        <f>COUNTIF('REGISTRO FACTURAS'!$N$5:$N$5993,FACTURAS!A280)</f>
        <v>12</v>
      </c>
    </row>
    <row r="281" spans="1:2" x14ac:dyDescent="0.3">
      <c r="A281" s="97">
        <f t="shared" si="1"/>
        <v>2749</v>
      </c>
      <c r="B281">
        <f>COUNTIF('REGISTRO FACTURAS'!$N$5:$N$5993,FACTURAS!A281)</f>
        <v>13</v>
      </c>
    </row>
    <row r="282" spans="1:2" x14ac:dyDescent="0.3">
      <c r="A282" s="97">
        <f t="shared" si="1"/>
        <v>2750</v>
      </c>
      <c r="B282">
        <f>COUNTIF('REGISTRO FACTURAS'!$N$5:$N$5993,FACTURAS!A282)</f>
        <v>7</v>
      </c>
    </row>
    <row r="283" spans="1:2" x14ac:dyDescent="0.3">
      <c r="A283" s="97">
        <f t="shared" si="1"/>
        <v>2751</v>
      </c>
      <c r="B283">
        <f>COUNTIF('REGISTRO FACTURAS'!$N$5:$N$5993,FACTURAS!A283)</f>
        <v>3</v>
      </c>
    </row>
    <row r="284" spans="1:2" x14ac:dyDescent="0.3">
      <c r="A284" s="97">
        <f t="shared" si="1"/>
        <v>2752</v>
      </c>
      <c r="B284">
        <f>COUNTIF('REGISTRO FACTURAS'!$N$5:$N$5993,FACTURAS!A284)</f>
        <v>1</v>
      </c>
    </row>
    <row r="285" spans="1:2" x14ac:dyDescent="0.3">
      <c r="A285" s="97">
        <f t="shared" si="1"/>
        <v>2753</v>
      </c>
      <c r="B285">
        <f>COUNTIF('REGISTRO FACTURAS'!$N$5:$N$5993,FACTURAS!A285)</f>
        <v>3</v>
      </c>
    </row>
    <row r="286" spans="1:2" x14ac:dyDescent="0.3">
      <c r="A286" s="97">
        <f t="shared" si="1"/>
        <v>2754</v>
      </c>
      <c r="B286">
        <f>COUNTIF('REGISTRO FACTURAS'!$N$5:$N$5993,FACTURAS!A286)</f>
        <v>1</v>
      </c>
    </row>
    <row r="287" spans="1:2" x14ac:dyDescent="0.3">
      <c r="A287" s="97">
        <f t="shared" si="1"/>
        <v>2755</v>
      </c>
      <c r="B287">
        <f>COUNTIF('REGISTRO FACTURAS'!$N$5:$N$5993,FACTURAS!A287)</f>
        <v>3</v>
      </c>
    </row>
    <row r="288" spans="1:2" x14ac:dyDescent="0.3">
      <c r="A288" s="97">
        <f t="shared" si="1"/>
        <v>2756</v>
      </c>
      <c r="B288">
        <f>COUNTIF('REGISTRO FACTURAS'!$N$5:$N$5993,FACTURAS!A288)</f>
        <v>1</v>
      </c>
    </row>
    <row r="289" spans="1:2" x14ac:dyDescent="0.3">
      <c r="A289" s="97">
        <f t="shared" si="1"/>
        <v>2757</v>
      </c>
      <c r="B289">
        <f>COUNTIF('REGISTRO FACTURAS'!$N$5:$N$5993,FACTURAS!A289)</f>
        <v>1</v>
      </c>
    </row>
    <row r="290" spans="1:2" x14ac:dyDescent="0.3">
      <c r="A290" s="97">
        <f t="shared" si="1"/>
        <v>2758</v>
      </c>
      <c r="B290">
        <f>COUNTIF('REGISTRO FACTURAS'!$N$5:$N$5993,FACTURAS!A290)</f>
        <v>0</v>
      </c>
    </row>
    <row r="291" spans="1:2" x14ac:dyDescent="0.3">
      <c r="A291" s="97">
        <f t="shared" si="1"/>
        <v>2759</v>
      </c>
      <c r="B291">
        <f>COUNTIF('REGISTRO FACTURAS'!$N$5:$N$5993,FACTURAS!A291)</f>
        <v>3</v>
      </c>
    </row>
    <row r="292" spans="1:2" x14ac:dyDescent="0.3">
      <c r="A292" s="97">
        <f t="shared" si="1"/>
        <v>2760</v>
      </c>
      <c r="B292">
        <f>COUNTIF('REGISTRO FACTURAS'!$N$5:$N$5993,FACTURAS!A292)</f>
        <v>10</v>
      </c>
    </row>
    <row r="293" spans="1:2" x14ac:dyDescent="0.3">
      <c r="A293" s="97">
        <f t="shared" si="1"/>
        <v>2761</v>
      </c>
      <c r="B293">
        <f>COUNTIF('REGISTRO FACTURAS'!$N$5:$N$5993,FACTURAS!A293)</f>
        <v>1</v>
      </c>
    </row>
    <row r="294" spans="1:2" x14ac:dyDescent="0.3">
      <c r="A294" s="97">
        <f t="shared" si="1"/>
        <v>2762</v>
      </c>
      <c r="B294">
        <f>COUNTIF('REGISTRO FACTURAS'!$N$5:$N$5993,FACTURAS!A294)</f>
        <v>10</v>
      </c>
    </row>
    <row r="295" spans="1:2" x14ac:dyDescent="0.3">
      <c r="A295" s="97">
        <f t="shared" si="1"/>
        <v>2763</v>
      </c>
      <c r="B295">
        <f>COUNTIF('REGISTRO FACTURAS'!$N$5:$N$5993,FACTURAS!A295)</f>
        <v>1</v>
      </c>
    </row>
    <row r="296" spans="1:2" x14ac:dyDescent="0.3">
      <c r="A296" s="97">
        <f t="shared" si="1"/>
        <v>2764</v>
      </c>
      <c r="B296">
        <f>COUNTIF('REGISTRO FACTURAS'!$N$5:$N$5993,FACTURAS!A296)</f>
        <v>6</v>
      </c>
    </row>
    <row r="297" spans="1:2" x14ac:dyDescent="0.3">
      <c r="A297" s="97">
        <f t="shared" si="1"/>
        <v>2765</v>
      </c>
      <c r="B297">
        <f>COUNTIF('REGISTRO FACTURAS'!$N$5:$N$5993,FACTURAS!A297)</f>
        <v>0</v>
      </c>
    </row>
    <row r="298" spans="1:2" x14ac:dyDescent="0.3">
      <c r="A298" s="97">
        <f t="shared" si="1"/>
        <v>2766</v>
      </c>
      <c r="B298">
        <f>COUNTIF('REGISTRO FACTURAS'!$N$5:$N$5993,FACTURAS!A298)</f>
        <v>5</v>
      </c>
    </row>
    <row r="299" spans="1:2" x14ac:dyDescent="0.3">
      <c r="A299" s="97">
        <f t="shared" si="1"/>
        <v>2767</v>
      </c>
      <c r="B299">
        <f>COUNTIF('REGISTRO FACTURAS'!$N$5:$N$5993,FACTURAS!A299)</f>
        <v>11</v>
      </c>
    </row>
    <row r="300" spans="1:2" x14ac:dyDescent="0.3">
      <c r="A300" s="97">
        <f t="shared" si="1"/>
        <v>2768</v>
      </c>
      <c r="B300">
        <f>COUNTIF('REGISTRO FACTURAS'!$N$5:$N$5993,FACTURAS!A300)</f>
        <v>13</v>
      </c>
    </row>
    <row r="301" spans="1:2" x14ac:dyDescent="0.3">
      <c r="A301" s="97">
        <f t="shared" si="1"/>
        <v>2769</v>
      </c>
      <c r="B301">
        <f>COUNTIF('REGISTRO FACTURAS'!$N$5:$N$5993,FACTURAS!A301)</f>
        <v>1</v>
      </c>
    </row>
    <row r="302" spans="1:2" x14ac:dyDescent="0.3">
      <c r="A302" s="97">
        <f t="shared" si="1"/>
        <v>2770</v>
      </c>
      <c r="B302">
        <f>COUNTIF('REGISTRO FACTURAS'!$N$5:$N$5993,FACTURAS!A302)</f>
        <v>6</v>
      </c>
    </row>
    <row r="303" spans="1:2" x14ac:dyDescent="0.3">
      <c r="A303" s="97">
        <f t="shared" si="1"/>
        <v>2771</v>
      </c>
      <c r="B303">
        <f>COUNTIF('REGISTRO FACTURAS'!$N$5:$N$5993,FACTURAS!A303)</f>
        <v>0</v>
      </c>
    </row>
    <row r="304" spans="1:2" x14ac:dyDescent="0.3">
      <c r="A304" s="97">
        <f t="shared" si="1"/>
        <v>2772</v>
      </c>
      <c r="B304">
        <f>COUNTIF('REGISTRO FACTURAS'!$N$5:$N$5993,FACTURAS!A304)</f>
        <v>0</v>
      </c>
    </row>
    <row r="305" spans="1:2" x14ac:dyDescent="0.3">
      <c r="A305" s="97">
        <f t="shared" si="1"/>
        <v>2773</v>
      </c>
      <c r="B305">
        <f>COUNTIF('REGISTRO FACTURAS'!$N$5:$N$5993,FACTURAS!A305)</f>
        <v>0</v>
      </c>
    </row>
    <row r="306" spans="1:2" x14ac:dyDescent="0.3">
      <c r="A306" s="97">
        <f t="shared" si="1"/>
        <v>2774</v>
      </c>
      <c r="B306">
        <f>COUNTIF('REGISTRO FACTURAS'!$N$5:$N$5993,FACTURAS!A306)</f>
        <v>0</v>
      </c>
    </row>
    <row r="307" spans="1:2" x14ac:dyDescent="0.3">
      <c r="A307" s="97">
        <f t="shared" si="1"/>
        <v>2775</v>
      </c>
      <c r="B307">
        <f>COUNTIF('REGISTRO FACTURAS'!$N$5:$N$5993,FACTURAS!A307)</f>
        <v>0</v>
      </c>
    </row>
    <row r="308" spans="1:2" x14ac:dyDescent="0.3">
      <c r="A308" s="97">
        <f t="shared" si="1"/>
        <v>2776</v>
      </c>
      <c r="B308">
        <f>COUNTIF('REGISTRO FACTURAS'!$N$5:$N$5993,FACTURAS!A308)</f>
        <v>0</v>
      </c>
    </row>
    <row r="309" spans="1:2" x14ac:dyDescent="0.3">
      <c r="A309" s="97">
        <f t="shared" si="1"/>
        <v>2777</v>
      </c>
      <c r="B309">
        <f>COUNTIF('REGISTRO FACTURAS'!$N$5:$N$5993,FACTURAS!A309)</f>
        <v>0</v>
      </c>
    </row>
    <row r="310" spans="1:2" x14ac:dyDescent="0.3">
      <c r="A310" s="97">
        <f t="shared" si="1"/>
        <v>2778</v>
      </c>
      <c r="B310">
        <f>COUNTIF('REGISTRO FACTURAS'!$N$5:$N$5993,FACTURAS!A310)</f>
        <v>0</v>
      </c>
    </row>
    <row r="311" spans="1:2" x14ac:dyDescent="0.3">
      <c r="A311" s="97">
        <f t="shared" si="1"/>
        <v>2779</v>
      </c>
      <c r="B311">
        <f>COUNTIF('REGISTRO FACTURAS'!$N$5:$N$5993,FACTURAS!A311)</f>
        <v>0</v>
      </c>
    </row>
    <row r="312" spans="1:2" x14ac:dyDescent="0.3">
      <c r="A312" s="97">
        <f t="shared" si="1"/>
        <v>2780</v>
      </c>
      <c r="B312">
        <f>COUNTIF('REGISTRO FACTURAS'!$N$5:$N$5993,FACTURAS!A312)</f>
        <v>0</v>
      </c>
    </row>
    <row r="313" spans="1:2" x14ac:dyDescent="0.3">
      <c r="A313" s="97">
        <f t="shared" si="1"/>
        <v>2781</v>
      </c>
      <c r="B313">
        <f>COUNTIF('REGISTRO FACTURAS'!$N$5:$N$5993,FACTURAS!A313)</f>
        <v>0</v>
      </c>
    </row>
    <row r="314" spans="1:2" x14ac:dyDescent="0.3">
      <c r="A314" s="97">
        <f t="shared" si="1"/>
        <v>2782</v>
      </c>
      <c r="B314">
        <f>COUNTIF('REGISTRO FACTURAS'!$N$5:$N$5993,FACTURAS!A314)</f>
        <v>0</v>
      </c>
    </row>
    <row r="315" spans="1:2" x14ac:dyDescent="0.3">
      <c r="A315" s="97">
        <f t="shared" si="1"/>
        <v>2783</v>
      </c>
      <c r="B315">
        <f>COUNTIF('REGISTRO FACTURAS'!$N$5:$N$5993,FACTURAS!A315)</f>
        <v>0</v>
      </c>
    </row>
    <row r="316" spans="1:2" x14ac:dyDescent="0.3">
      <c r="A316" s="97">
        <f t="shared" si="1"/>
        <v>2784</v>
      </c>
      <c r="B316">
        <f>COUNTIF('REGISTRO FACTURAS'!$N$5:$N$5993,FACTURAS!A316)</f>
        <v>0</v>
      </c>
    </row>
    <row r="317" spans="1:2" x14ac:dyDescent="0.3">
      <c r="A317" s="97">
        <f t="shared" si="1"/>
        <v>2785</v>
      </c>
      <c r="B317">
        <f>COUNTIF('REGISTRO FACTURAS'!$N$5:$N$5993,FACTURAS!A317)</f>
        <v>0</v>
      </c>
    </row>
    <row r="318" spans="1:2" x14ac:dyDescent="0.3">
      <c r="A318" s="97">
        <f t="shared" si="1"/>
        <v>2786</v>
      </c>
      <c r="B318">
        <f>COUNTIF('REGISTRO FACTURAS'!$N$5:$N$5993,FACTURAS!A318)</f>
        <v>0</v>
      </c>
    </row>
    <row r="319" spans="1:2" x14ac:dyDescent="0.3">
      <c r="A319" s="97">
        <f t="shared" si="1"/>
        <v>2787</v>
      </c>
      <c r="B319">
        <f>COUNTIF('REGISTRO FACTURAS'!$N$5:$N$5993,FACTURAS!A319)</f>
        <v>0</v>
      </c>
    </row>
    <row r="320" spans="1:2" x14ac:dyDescent="0.3">
      <c r="A320" s="97">
        <f t="shared" si="1"/>
        <v>2788</v>
      </c>
      <c r="B320">
        <f>COUNTIF('REGISTRO FACTURAS'!$N$5:$N$5993,FACTURAS!A320)</f>
        <v>0</v>
      </c>
    </row>
    <row r="321" spans="1:2" x14ac:dyDescent="0.3">
      <c r="A321" s="97">
        <f t="shared" si="1"/>
        <v>2789</v>
      </c>
      <c r="B321">
        <f>COUNTIF('REGISTRO FACTURAS'!$N$5:$N$5993,FACTURAS!A321)</f>
        <v>0</v>
      </c>
    </row>
    <row r="322" spans="1:2" x14ac:dyDescent="0.3">
      <c r="A322" s="97">
        <f t="shared" si="1"/>
        <v>2790</v>
      </c>
      <c r="B322">
        <f>COUNTIF('REGISTRO FACTURAS'!$N$5:$N$5993,FACTURAS!A322)</f>
        <v>0</v>
      </c>
    </row>
    <row r="323" spans="1:2" x14ac:dyDescent="0.3">
      <c r="A323" s="97">
        <f t="shared" si="1"/>
        <v>2791</v>
      </c>
      <c r="B323">
        <f>COUNTIF('REGISTRO FACTURAS'!$N$5:$N$5993,FACTURAS!A323)</f>
        <v>0</v>
      </c>
    </row>
    <row r="324" spans="1:2" x14ac:dyDescent="0.3">
      <c r="A324" s="97">
        <f t="shared" si="1"/>
        <v>2792</v>
      </c>
      <c r="B324">
        <f>COUNTIF('REGISTRO FACTURAS'!$N$5:$N$5993,FACTURAS!A324)</f>
        <v>0</v>
      </c>
    </row>
    <row r="325" spans="1:2" x14ac:dyDescent="0.3">
      <c r="A325" s="97">
        <f t="shared" si="1"/>
        <v>2793</v>
      </c>
      <c r="B325">
        <f>COUNTIF('REGISTRO FACTURAS'!$N$5:$N$5993,FACTURAS!A325)</f>
        <v>0</v>
      </c>
    </row>
    <row r="326" spans="1:2" x14ac:dyDescent="0.3">
      <c r="A326" s="97">
        <f t="shared" si="1"/>
        <v>2794</v>
      </c>
      <c r="B326">
        <f>COUNTIF('REGISTRO FACTURAS'!$N$5:$N$5993,FACTURAS!A326)</f>
        <v>0</v>
      </c>
    </row>
    <row r="327" spans="1:2" x14ac:dyDescent="0.3">
      <c r="A327" s="97">
        <f t="shared" si="1"/>
        <v>2795</v>
      </c>
      <c r="B327">
        <f>COUNTIF('REGISTRO FACTURAS'!$N$5:$N$5993,FACTURAS!A327)</f>
        <v>0</v>
      </c>
    </row>
    <row r="328" spans="1:2" x14ac:dyDescent="0.3">
      <c r="A328" s="97">
        <f t="shared" si="1"/>
        <v>2796</v>
      </c>
      <c r="B328">
        <f>COUNTIF('REGISTRO FACTURAS'!$N$5:$N$5993,FACTURAS!A328)</f>
        <v>0</v>
      </c>
    </row>
    <row r="329" spans="1:2" x14ac:dyDescent="0.3">
      <c r="A329" s="97">
        <f t="shared" ref="A329:A392" si="2">A328+1</f>
        <v>2797</v>
      </c>
      <c r="B329">
        <f>COUNTIF('REGISTRO FACTURAS'!$N$5:$N$5993,FACTURAS!A329)</f>
        <v>0</v>
      </c>
    </row>
    <row r="330" spans="1:2" x14ac:dyDescent="0.3">
      <c r="A330" s="97">
        <f t="shared" si="2"/>
        <v>2798</v>
      </c>
      <c r="B330">
        <f>COUNTIF('REGISTRO FACTURAS'!$N$5:$N$5993,FACTURAS!A330)</f>
        <v>0</v>
      </c>
    </row>
    <row r="331" spans="1:2" x14ac:dyDescent="0.3">
      <c r="A331" s="97">
        <f t="shared" si="2"/>
        <v>2799</v>
      </c>
      <c r="B331">
        <f>COUNTIF('REGISTRO FACTURAS'!$N$5:$N$5993,FACTURAS!A331)</f>
        <v>0</v>
      </c>
    </row>
    <row r="332" spans="1:2" x14ac:dyDescent="0.3">
      <c r="A332" s="97">
        <f t="shared" si="2"/>
        <v>2800</v>
      </c>
      <c r="B332">
        <f>COUNTIF('REGISTRO FACTURAS'!$N$5:$N$5993,FACTURAS!A332)</f>
        <v>0</v>
      </c>
    </row>
    <row r="333" spans="1:2" x14ac:dyDescent="0.3">
      <c r="A333" s="97">
        <f t="shared" si="2"/>
        <v>2801</v>
      </c>
      <c r="B333">
        <f>COUNTIF('REGISTRO FACTURAS'!$N$5:$N$5993,FACTURAS!A333)</f>
        <v>0</v>
      </c>
    </row>
    <row r="334" spans="1:2" x14ac:dyDescent="0.3">
      <c r="A334" s="97">
        <f t="shared" si="2"/>
        <v>2802</v>
      </c>
      <c r="B334">
        <f>COUNTIF('REGISTRO FACTURAS'!$N$5:$N$5993,FACTURAS!A334)</f>
        <v>0</v>
      </c>
    </row>
    <row r="335" spans="1:2" x14ac:dyDescent="0.3">
      <c r="A335" s="97">
        <f t="shared" si="2"/>
        <v>2803</v>
      </c>
      <c r="B335">
        <f>COUNTIF('REGISTRO FACTURAS'!$N$5:$N$5993,FACTURAS!A335)</f>
        <v>0</v>
      </c>
    </row>
    <row r="336" spans="1:2" x14ac:dyDescent="0.3">
      <c r="A336" s="97">
        <f t="shared" si="2"/>
        <v>2804</v>
      </c>
      <c r="B336">
        <f>COUNTIF('REGISTRO FACTURAS'!$N$5:$N$5993,FACTURAS!A336)</f>
        <v>0</v>
      </c>
    </row>
    <row r="337" spans="1:2" x14ac:dyDescent="0.3">
      <c r="A337" s="97">
        <f t="shared" si="2"/>
        <v>2805</v>
      </c>
      <c r="B337">
        <f>COUNTIF('REGISTRO FACTURAS'!$N$5:$N$5993,FACTURAS!A337)</f>
        <v>0</v>
      </c>
    </row>
    <row r="338" spans="1:2" x14ac:dyDescent="0.3">
      <c r="A338" s="97">
        <f t="shared" si="2"/>
        <v>2806</v>
      </c>
      <c r="B338">
        <f>COUNTIF('REGISTRO FACTURAS'!$N$5:$N$5993,FACTURAS!A338)</f>
        <v>0</v>
      </c>
    </row>
    <row r="339" spans="1:2" x14ac:dyDescent="0.3">
      <c r="A339" s="97">
        <f t="shared" si="2"/>
        <v>2807</v>
      </c>
      <c r="B339">
        <f>COUNTIF('REGISTRO FACTURAS'!$N$5:$N$5993,FACTURAS!A339)</f>
        <v>0</v>
      </c>
    </row>
    <row r="340" spans="1:2" x14ac:dyDescent="0.3">
      <c r="A340" s="97">
        <f t="shared" si="2"/>
        <v>2808</v>
      </c>
      <c r="B340">
        <f>COUNTIF('REGISTRO FACTURAS'!$N$5:$N$5993,FACTURAS!A340)</f>
        <v>0</v>
      </c>
    </row>
    <row r="341" spans="1:2" x14ac:dyDescent="0.3">
      <c r="A341" s="97">
        <f t="shared" si="2"/>
        <v>2809</v>
      </c>
      <c r="B341">
        <f>COUNTIF('REGISTRO FACTURAS'!$N$5:$N$5993,FACTURAS!A341)</f>
        <v>0</v>
      </c>
    </row>
    <row r="342" spans="1:2" x14ac:dyDescent="0.3">
      <c r="A342" s="97">
        <f t="shared" si="2"/>
        <v>2810</v>
      </c>
      <c r="B342">
        <f>COUNTIF('REGISTRO FACTURAS'!$N$5:$N$5993,FACTURAS!A342)</f>
        <v>0</v>
      </c>
    </row>
    <row r="343" spans="1:2" x14ac:dyDescent="0.3">
      <c r="A343" s="97">
        <f t="shared" si="2"/>
        <v>2811</v>
      </c>
      <c r="B343">
        <f>COUNTIF('REGISTRO FACTURAS'!$N$5:$N$5993,FACTURAS!A343)</f>
        <v>0</v>
      </c>
    </row>
    <row r="344" spans="1:2" x14ac:dyDescent="0.3">
      <c r="A344" s="97">
        <f t="shared" si="2"/>
        <v>2812</v>
      </c>
      <c r="B344">
        <f>COUNTIF('REGISTRO FACTURAS'!$N$5:$N$5993,FACTURAS!A344)</f>
        <v>0</v>
      </c>
    </row>
    <row r="345" spans="1:2" x14ac:dyDescent="0.3">
      <c r="A345" s="97">
        <f t="shared" si="2"/>
        <v>2813</v>
      </c>
      <c r="B345">
        <f>COUNTIF('REGISTRO FACTURAS'!$N$5:$N$5993,FACTURAS!A345)</f>
        <v>0</v>
      </c>
    </row>
    <row r="346" spans="1:2" x14ac:dyDescent="0.3">
      <c r="A346" s="97">
        <f t="shared" si="2"/>
        <v>2814</v>
      </c>
      <c r="B346">
        <f>COUNTIF('REGISTRO FACTURAS'!$N$5:$N$5993,FACTURAS!A346)</f>
        <v>0</v>
      </c>
    </row>
    <row r="347" spans="1:2" x14ac:dyDescent="0.3">
      <c r="A347" s="97">
        <f t="shared" si="2"/>
        <v>2815</v>
      </c>
      <c r="B347">
        <f>COUNTIF('REGISTRO FACTURAS'!$N$5:$N$5993,FACTURAS!A347)</f>
        <v>0</v>
      </c>
    </row>
    <row r="348" spans="1:2" x14ac:dyDescent="0.3">
      <c r="A348" s="97">
        <f t="shared" si="2"/>
        <v>2816</v>
      </c>
      <c r="B348">
        <f>COUNTIF('REGISTRO FACTURAS'!$N$5:$N$5993,FACTURAS!A348)</f>
        <v>0</v>
      </c>
    </row>
    <row r="349" spans="1:2" x14ac:dyDescent="0.3">
      <c r="A349" s="97">
        <f t="shared" si="2"/>
        <v>2817</v>
      </c>
      <c r="B349">
        <f>COUNTIF('REGISTRO FACTURAS'!$N$5:$N$5993,FACTURAS!A349)</f>
        <v>0</v>
      </c>
    </row>
    <row r="350" spans="1:2" x14ac:dyDescent="0.3">
      <c r="A350" s="97">
        <f t="shared" si="2"/>
        <v>2818</v>
      </c>
      <c r="B350">
        <f>COUNTIF('REGISTRO FACTURAS'!$N$5:$N$5993,FACTURAS!A350)</f>
        <v>0</v>
      </c>
    </row>
    <row r="351" spans="1:2" x14ac:dyDescent="0.3">
      <c r="A351" s="97">
        <f t="shared" si="2"/>
        <v>2819</v>
      </c>
      <c r="B351">
        <f>COUNTIF('REGISTRO FACTURAS'!$N$5:$N$5993,FACTURAS!A351)</f>
        <v>0</v>
      </c>
    </row>
    <row r="352" spans="1:2" x14ac:dyDescent="0.3">
      <c r="A352" s="97">
        <f t="shared" si="2"/>
        <v>2820</v>
      </c>
      <c r="B352">
        <f>COUNTIF('REGISTRO FACTURAS'!$N$5:$N$5993,FACTURAS!A352)</f>
        <v>0</v>
      </c>
    </row>
    <row r="353" spans="1:2" x14ac:dyDescent="0.3">
      <c r="A353" s="97">
        <f t="shared" si="2"/>
        <v>2821</v>
      </c>
      <c r="B353">
        <f>COUNTIF('REGISTRO FACTURAS'!$N$5:$N$5993,FACTURAS!A353)</f>
        <v>0</v>
      </c>
    </row>
    <row r="354" spans="1:2" x14ac:dyDescent="0.3">
      <c r="A354" s="97">
        <f t="shared" si="2"/>
        <v>2822</v>
      </c>
      <c r="B354">
        <f>COUNTIF('REGISTRO FACTURAS'!$N$5:$N$5993,FACTURAS!A354)</f>
        <v>0</v>
      </c>
    </row>
    <row r="355" spans="1:2" x14ac:dyDescent="0.3">
      <c r="A355" s="97">
        <f t="shared" si="2"/>
        <v>2823</v>
      </c>
      <c r="B355">
        <f>COUNTIF('REGISTRO FACTURAS'!$N$5:$N$5993,FACTURAS!A355)</f>
        <v>0</v>
      </c>
    </row>
    <row r="356" spans="1:2" x14ac:dyDescent="0.3">
      <c r="A356" s="97">
        <f t="shared" si="2"/>
        <v>2824</v>
      </c>
      <c r="B356">
        <f>COUNTIF('REGISTRO FACTURAS'!$N$5:$N$5993,FACTURAS!A356)</f>
        <v>0</v>
      </c>
    </row>
    <row r="357" spans="1:2" x14ac:dyDescent="0.3">
      <c r="A357" s="97">
        <f t="shared" si="2"/>
        <v>2825</v>
      </c>
      <c r="B357">
        <f>COUNTIF('REGISTRO FACTURAS'!$N$5:$N$5993,FACTURAS!A357)</f>
        <v>0</v>
      </c>
    </row>
    <row r="358" spans="1:2" x14ac:dyDescent="0.3">
      <c r="A358" s="97">
        <f t="shared" si="2"/>
        <v>2826</v>
      </c>
      <c r="B358">
        <f>COUNTIF('REGISTRO FACTURAS'!$N$5:$N$5993,FACTURAS!A358)</f>
        <v>0</v>
      </c>
    </row>
    <row r="359" spans="1:2" x14ac:dyDescent="0.3">
      <c r="A359" s="97">
        <f t="shared" si="2"/>
        <v>2827</v>
      </c>
      <c r="B359">
        <f>COUNTIF('REGISTRO FACTURAS'!$N$5:$N$5993,FACTURAS!A359)</f>
        <v>0</v>
      </c>
    </row>
    <row r="360" spans="1:2" x14ac:dyDescent="0.3">
      <c r="A360" s="97">
        <f t="shared" si="2"/>
        <v>2828</v>
      </c>
      <c r="B360">
        <f>COUNTIF('REGISTRO FACTURAS'!$N$5:$N$5993,FACTURAS!A360)</f>
        <v>0</v>
      </c>
    </row>
    <row r="361" spans="1:2" x14ac:dyDescent="0.3">
      <c r="A361" s="97">
        <f t="shared" si="2"/>
        <v>2829</v>
      </c>
      <c r="B361">
        <f>COUNTIF('REGISTRO FACTURAS'!$N$5:$N$5993,FACTURAS!A361)</f>
        <v>0</v>
      </c>
    </row>
    <row r="362" spans="1:2" x14ac:dyDescent="0.3">
      <c r="A362" s="97">
        <f t="shared" si="2"/>
        <v>2830</v>
      </c>
      <c r="B362">
        <f>COUNTIF('REGISTRO FACTURAS'!$N$5:$N$5993,FACTURAS!A362)</f>
        <v>0</v>
      </c>
    </row>
    <row r="363" spans="1:2" x14ac:dyDescent="0.3">
      <c r="A363" s="97">
        <f t="shared" si="2"/>
        <v>2831</v>
      </c>
      <c r="B363">
        <f>COUNTIF('REGISTRO FACTURAS'!$N$5:$N$5993,FACTURAS!A363)</f>
        <v>0</v>
      </c>
    </row>
    <row r="364" spans="1:2" x14ac:dyDescent="0.3">
      <c r="A364" s="97">
        <f t="shared" si="2"/>
        <v>2832</v>
      </c>
      <c r="B364">
        <f>COUNTIF('REGISTRO FACTURAS'!$N$5:$N$5993,FACTURAS!A364)</f>
        <v>0</v>
      </c>
    </row>
    <row r="365" spans="1:2" x14ac:dyDescent="0.3">
      <c r="A365" s="97">
        <f t="shared" si="2"/>
        <v>2833</v>
      </c>
      <c r="B365">
        <f>COUNTIF('REGISTRO FACTURAS'!$N$5:$N$5993,FACTURAS!A365)</f>
        <v>0</v>
      </c>
    </row>
    <row r="366" spans="1:2" x14ac:dyDescent="0.3">
      <c r="A366" s="97">
        <f t="shared" si="2"/>
        <v>2834</v>
      </c>
      <c r="B366">
        <f>COUNTIF('REGISTRO FACTURAS'!$N$5:$N$5993,FACTURAS!A366)</f>
        <v>0</v>
      </c>
    </row>
    <row r="367" spans="1:2" x14ac:dyDescent="0.3">
      <c r="A367" s="97">
        <f t="shared" si="2"/>
        <v>2835</v>
      </c>
      <c r="B367">
        <f>COUNTIF('REGISTRO FACTURAS'!$N$5:$N$5993,FACTURAS!A367)</f>
        <v>0</v>
      </c>
    </row>
    <row r="368" spans="1:2" x14ac:dyDescent="0.3">
      <c r="A368" s="97">
        <f t="shared" si="2"/>
        <v>2836</v>
      </c>
      <c r="B368">
        <f>COUNTIF('REGISTRO FACTURAS'!$N$5:$N$5993,FACTURAS!A368)</f>
        <v>0</v>
      </c>
    </row>
    <row r="369" spans="1:2" x14ac:dyDescent="0.3">
      <c r="A369" s="97">
        <f t="shared" si="2"/>
        <v>2837</v>
      </c>
      <c r="B369">
        <f>COUNTIF('REGISTRO FACTURAS'!$N$5:$N$5993,FACTURAS!A369)</f>
        <v>0</v>
      </c>
    </row>
    <row r="370" spans="1:2" x14ac:dyDescent="0.3">
      <c r="A370" s="97">
        <f t="shared" si="2"/>
        <v>2838</v>
      </c>
      <c r="B370">
        <f>COUNTIF('REGISTRO FACTURAS'!$N$5:$N$5993,FACTURAS!A370)</f>
        <v>0</v>
      </c>
    </row>
    <row r="371" spans="1:2" x14ac:dyDescent="0.3">
      <c r="A371" s="97">
        <f t="shared" si="2"/>
        <v>2839</v>
      </c>
      <c r="B371">
        <f>COUNTIF('REGISTRO FACTURAS'!$N$5:$N$5993,FACTURAS!A371)</f>
        <v>0</v>
      </c>
    </row>
    <row r="372" spans="1:2" x14ac:dyDescent="0.3">
      <c r="A372" s="97">
        <f t="shared" si="2"/>
        <v>2840</v>
      </c>
      <c r="B372">
        <f>COUNTIF('REGISTRO FACTURAS'!$N$5:$N$5993,FACTURAS!A372)</f>
        <v>0</v>
      </c>
    </row>
    <row r="373" spans="1:2" x14ac:dyDescent="0.3">
      <c r="A373" s="97">
        <f t="shared" si="2"/>
        <v>2841</v>
      </c>
      <c r="B373">
        <f>COUNTIF('REGISTRO FACTURAS'!$N$5:$N$5993,FACTURAS!A373)</f>
        <v>0</v>
      </c>
    </row>
    <row r="374" spans="1:2" x14ac:dyDescent="0.3">
      <c r="A374" s="97">
        <f t="shared" si="2"/>
        <v>2842</v>
      </c>
      <c r="B374">
        <f>COUNTIF('REGISTRO FACTURAS'!$N$5:$N$5993,FACTURAS!A374)</f>
        <v>0</v>
      </c>
    </row>
    <row r="375" spans="1:2" x14ac:dyDescent="0.3">
      <c r="A375" s="97">
        <f t="shared" si="2"/>
        <v>2843</v>
      </c>
      <c r="B375">
        <f>COUNTIF('REGISTRO FACTURAS'!$N$5:$N$5993,FACTURAS!A375)</f>
        <v>0</v>
      </c>
    </row>
    <row r="376" spans="1:2" x14ac:dyDescent="0.3">
      <c r="A376" s="97">
        <f t="shared" si="2"/>
        <v>2844</v>
      </c>
      <c r="B376">
        <f>COUNTIF('REGISTRO FACTURAS'!$N$5:$N$5993,FACTURAS!A376)</f>
        <v>0</v>
      </c>
    </row>
    <row r="377" spans="1:2" x14ac:dyDescent="0.3">
      <c r="A377" s="97">
        <f t="shared" si="2"/>
        <v>2845</v>
      </c>
      <c r="B377">
        <f>COUNTIF('REGISTRO FACTURAS'!$N$5:$N$5993,FACTURAS!A377)</f>
        <v>0</v>
      </c>
    </row>
    <row r="378" spans="1:2" x14ac:dyDescent="0.3">
      <c r="A378" s="97">
        <f t="shared" si="2"/>
        <v>2846</v>
      </c>
      <c r="B378">
        <f>COUNTIF('REGISTRO FACTURAS'!$N$5:$N$5993,FACTURAS!A378)</f>
        <v>0</v>
      </c>
    </row>
    <row r="379" spans="1:2" x14ac:dyDescent="0.3">
      <c r="A379" s="97">
        <f t="shared" si="2"/>
        <v>2847</v>
      </c>
      <c r="B379">
        <f>COUNTIF('REGISTRO FACTURAS'!$N$5:$N$5993,FACTURAS!A379)</f>
        <v>0</v>
      </c>
    </row>
    <row r="380" spans="1:2" x14ac:dyDescent="0.3">
      <c r="A380" s="97">
        <f t="shared" si="2"/>
        <v>2848</v>
      </c>
      <c r="B380">
        <f>COUNTIF('REGISTRO FACTURAS'!$N$5:$N$5993,FACTURAS!A380)</f>
        <v>0</v>
      </c>
    </row>
    <row r="381" spans="1:2" x14ac:dyDescent="0.3">
      <c r="A381" s="97">
        <f t="shared" si="2"/>
        <v>2849</v>
      </c>
      <c r="B381">
        <f>COUNTIF('REGISTRO FACTURAS'!$N$5:$N$5993,FACTURAS!A381)</f>
        <v>0</v>
      </c>
    </row>
    <row r="382" spans="1:2" x14ac:dyDescent="0.3">
      <c r="A382" s="97">
        <f t="shared" si="2"/>
        <v>2850</v>
      </c>
      <c r="B382">
        <f>COUNTIF('REGISTRO FACTURAS'!$N$5:$N$5993,FACTURAS!A382)</f>
        <v>0</v>
      </c>
    </row>
    <row r="383" spans="1:2" x14ac:dyDescent="0.3">
      <c r="A383" s="97">
        <f t="shared" si="2"/>
        <v>2851</v>
      </c>
      <c r="B383">
        <f>COUNTIF('REGISTRO FACTURAS'!$N$5:$N$5993,FACTURAS!A383)</f>
        <v>0</v>
      </c>
    </row>
    <row r="384" spans="1:2" x14ac:dyDescent="0.3">
      <c r="A384" s="97">
        <f t="shared" si="2"/>
        <v>2852</v>
      </c>
      <c r="B384">
        <f>COUNTIF('REGISTRO FACTURAS'!$N$5:$N$5993,FACTURAS!A384)</f>
        <v>0</v>
      </c>
    </row>
    <row r="385" spans="1:2" x14ac:dyDescent="0.3">
      <c r="A385" s="97">
        <f t="shared" si="2"/>
        <v>2853</v>
      </c>
      <c r="B385">
        <f>COUNTIF('REGISTRO FACTURAS'!$N$5:$N$5993,FACTURAS!A385)</f>
        <v>0</v>
      </c>
    </row>
    <row r="386" spans="1:2" x14ac:dyDescent="0.3">
      <c r="A386" s="97">
        <f t="shared" si="2"/>
        <v>2854</v>
      </c>
      <c r="B386">
        <f>COUNTIF('REGISTRO FACTURAS'!$N$5:$N$5993,FACTURAS!A386)</f>
        <v>0</v>
      </c>
    </row>
    <row r="387" spans="1:2" x14ac:dyDescent="0.3">
      <c r="A387" s="97">
        <f t="shared" si="2"/>
        <v>2855</v>
      </c>
      <c r="B387">
        <f>COUNTIF('REGISTRO FACTURAS'!$N$5:$N$5993,FACTURAS!A387)</f>
        <v>0</v>
      </c>
    </row>
    <row r="388" spans="1:2" x14ac:dyDescent="0.3">
      <c r="A388" s="97">
        <f t="shared" si="2"/>
        <v>2856</v>
      </c>
      <c r="B388">
        <f>COUNTIF('REGISTRO FACTURAS'!$N$5:$N$5993,FACTURAS!A388)</f>
        <v>0</v>
      </c>
    </row>
    <row r="389" spans="1:2" x14ac:dyDescent="0.3">
      <c r="A389" s="97">
        <f t="shared" si="2"/>
        <v>2857</v>
      </c>
      <c r="B389">
        <f>COUNTIF('REGISTRO FACTURAS'!$N$5:$N$5993,FACTURAS!A389)</f>
        <v>0</v>
      </c>
    </row>
    <row r="390" spans="1:2" x14ac:dyDescent="0.3">
      <c r="A390" s="97">
        <f t="shared" si="2"/>
        <v>2858</v>
      </c>
      <c r="B390">
        <f>COUNTIF('REGISTRO FACTURAS'!$N$5:$N$5993,FACTURAS!A390)</f>
        <v>0</v>
      </c>
    </row>
    <row r="391" spans="1:2" x14ac:dyDescent="0.3">
      <c r="A391" s="97">
        <f t="shared" si="2"/>
        <v>2859</v>
      </c>
      <c r="B391">
        <f>COUNTIF('REGISTRO FACTURAS'!$N$5:$N$5993,FACTURAS!A391)</f>
        <v>0</v>
      </c>
    </row>
    <row r="392" spans="1:2" x14ac:dyDescent="0.3">
      <c r="A392" s="97">
        <f t="shared" si="2"/>
        <v>2860</v>
      </c>
      <c r="B392">
        <f>COUNTIF('REGISTRO FACTURAS'!$N$5:$N$5993,FACTURAS!A392)</f>
        <v>0</v>
      </c>
    </row>
    <row r="393" spans="1:2" x14ac:dyDescent="0.3">
      <c r="A393" s="97">
        <f t="shared" ref="A393:A456" si="3">A392+1</f>
        <v>2861</v>
      </c>
      <c r="B393">
        <f>COUNTIF('REGISTRO FACTURAS'!$N$5:$N$5993,FACTURAS!A393)</f>
        <v>0</v>
      </c>
    </row>
    <row r="394" spans="1:2" x14ac:dyDescent="0.3">
      <c r="A394" s="97">
        <f t="shared" si="3"/>
        <v>2862</v>
      </c>
      <c r="B394">
        <f>COUNTIF('REGISTRO FACTURAS'!$N$5:$N$5993,FACTURAS!A394)</f>
        <v>0</v>
      </c>
    </row>
    <row r="395" spans="1:2" x14ac:dyDescent="0.3">
      <c r="A395" s="97">
        <f t="shared" si="3"/>
        <v>2863</v>
      </c>
      <c r="B395">
        <f>COUNTIF('REGISTRO FACTURAS'!$N$5:$N$5993,FACTURAS!A395)</f>
        <v>1</v>
      </c>
    </row>
    <row r="396" spans="1:2" x14ac:dyDescent="0.3">
      <c r="A396" s="97">
        <f t="shared" si="3"/>
        <v>2864</v>
      </c>
      <c r="B396">
        <f>COUNTIF('REGISTRO FACTURAS'!$N$5:$N$5993,FACTURAS!A396)</f>
        <v>0</v>
      </c>
    </row>
    <row r="397" spans="1:2" x14ac:dyDescent="0.3">
      <c r="A397" s="97">
        <f t="shared" si="3"/>
        <v>2865</v>
      </c>
      <c r="B397">
        <f>COUNTIF('REGISTRO FACTURAS'!$N$5:$N$5993,FACTURAS!A397)</f>
        <v>0</v>
      </c>
    </row>
    <row r="398" spans="1:2" x14ac:dyDescent="0.3">
      <c r="A398" s="97">
        <f t="shared" si="3"/>
        <v>2866</v>
      </c>
      <c r="B398">
        <f>COUNTIF('REGISTRO FACTURAS'!$N$5:$N$5993,FACTURAS!A398)</f>
        <v>0</v>
      </c>
    </row>
    <row r="399" spans="1:2" x14ac:dyDescent="0.3">
      <c r="A399" s="97">
        <f t="shared" si="3"/>
        <v>2867</v>
      </c>
      <c r="B399">
        <f>COUNTIF('REGISTRO FACTURAS'!$N$5:$N$5993,FACTURAS!A399)</f>
        <v>0</v>
      </c>
    </row>
    <row r="400" spans="1:2" x14ac:dyDescent="0.3">
      <c r="A400" s="97">
        <f t="shared" si="3"/>
        <v>2868</v>
      </c>
      <c r="B400">
        <f>COUNTIF('REGISTRO FACTURAS'!$N$5:$N$5993,FACTURAS!A400)</f>
        <v>0</v>
      </c>
    </row>
    <row r="401" spans="1:2" x14ac:dyDescent="0.3">
      <c r="A401" s="97">
        <f t="shared" si="3"/>
        <v>2869</v>
      </c>
      <c r="B401">
        <f>COUNTIF('REGISTRO FACTURAS'!$N$5:$N$5993,FACTURAS!A401)</f>
        <v>0</v>
      </c>
    </row>
    <row r="402" spans="1:2" x14ac:dyDescent="0.3">
      <c r="A402" s="97">
        <f t="shared" si="3"/>
        <v>2870</v>
      </c>
      <c r="B402">
        <f>COUNTIF('REGISTRO FACTURAS'!$N$5:$N$5993,FACTURAS!A402)</f>
        <v>0</v>
      </c>
    </row>
    <row r="403" spans="1:2" x14ac:dyDescent="0.3">
      <c r="A403" s="97">
        <f t="shared" si="3"/>
        <v>2871</v>
      </c>
      <c r="B403">
        <f>COUNTIF('REGISTRO FACTURAS'!$N$5:$N$5993,FACTURAS!A403)</f>
        <v>0</v>
      </c>
    </row>
    <row r="404" spans="1:2" x14ac:dyDescent="0.3">
      <c r="A404" s="97">
        <f t="shared" si="3"/>
        <v>2872</v>
      </c>
      <c r="B404">
        <f>COUNTIF('REGISTRO FACTURAS'!$N$5:$N$5993,FACTURAS!A404)</f>
        <v>0</v>
      </c>
    </row>
    <row r="405" spans="1:2" x14ac:dyDescent="0.3">
      <c r="A405" s="97">
        <f t="shared" si="3"/>
        <v>2873</v>
      </c>
      <c r="B405">
        <f>COUNTIF('REGISTRO FACTURAS'!$N$5:$N$5993,FACTURAS!A405)</f>
        <v>0</v>
      </c>
    </row>
    <row r="406" spans="1:2" x14ac:dyDescent="0.3">
      <c r="A406" s="97">
        <f t="shared" si="3"/>
        <v>2874</v>
      </c>
      <c r="B406">
        <f>COUNTIF('REGISTRO FACTURAS'!$N$5:$N$5993,FACTURAS!A406)</f>
        <v>0</v>
      </c>
    </row>
    <row r="407" spans="1:2" x14ac:dyDescent="0.3">
      <c r="A407" s="97">
        <f t="shared" si="3"/>
        <v>2875</v>
      </c>
      <c r="B407">
        <f>COUNTIF('REGISTRO FACTURAS'!$N$5:$N$5993,FACTURAS!A407)</f>
        <v>0</v>
      </c>
    </row>
    <row r="408" spans="1:2" x14ac:dyDescent="0.3">
      <c r="A408" s="97">
        <f t="shared" si="3"/>
        <v>2876</v>
      </c>
      <c r="B408">
        <f>COUNTIF('REGISTRO FACTURAS'!$N$5:$N$5993,FACTURAS!A408)</f>
        <v>0</v>
      </c>
    </row>
    <row r="409" spans="1:2" x14ac:dyDescent="0.3">
      <c r="A409" s="97">
        <f t="shared" si="3"/>
        <v>2877</v>
      </c>
      <c r="B409">
        <f>COUNTIF('REGISTRO FACTURAS'!$N$5:$N$5993,FACTURAS!A409)</f>
        <v>0</v>
      </c>
    </row>
    <row r="410" spans="1:2" x14ac:dyDescent="0.3">
      <c r="A410" s="97">
        <f t="shared" si="3"/>
        <v>2878</v>
      </c>
      <c r="B410">
        <f>COUNTIF('REGISTRO FACTURAS'!$N$5:$N$5993,FACTURAS!A410)</f>
        <v>0</v>
      </c>
    </row>
    <row r="411" spans="1:2" x14ac:dyDescent="0.3">
      <c r="A411" s="97">
        <f t="shared" si="3"/>
        <v>2879</v>
      </c>
      <c r="B411">
        <f>COUNTIF('REGISTRO FACTURAS'!$N$5:$N$5993,FACTURAS!A411)</f>
        <v>0</v>
      </c>
    </row>
    <row r="412" spans="1:2" x14ac:dyDescent="0.3">
      <c r="A412" s="97">
        <f t="shared" si="3"/>
        <v>2880</v>
      </c>
      <c r="B412">
        <f>COUNTIF('REGISTRO FACTURAS'!$N$5:$N$5993,FACTURAS!A412)</f>
        <v>0</v>
      </c>
    </row>
    <row r="413" spans="1:2" x14ac:dyDescent="0.3">
      <c r="A413" s="97">
        <f t="shared" si="3"/>
        <v>2881</v>
      </c>
      <c r="B413">
        <f>COUNTIF('REGISTRO FACTURAS'!$N$5:$N$5993,FACTURAS!A413)</f>
        <v>0</v>
      </c>
    </row>
    <row r="414" spans="1:2" x14ac:dyDescent="0.3">
      <c r="A414" s="97">
        <f t="shared" si="3"/>
        <v>2882</v>
      </c>
      <c r="B414">
        <f>COUNTIF('REGISTRO FACTURAS'!$N$5:$N$5993,FACTURAS!A414)</f>
        <v>0</v>
      </c>
    </row>
    <row r="415" spans="1:2" x14ac:dyDescent="0.3">
      <c r="A415" s="97">
        <f t="shared" si="3"/>
        <v>2883</v>
      </c>
      <c r="B415">
        <f>COUNTIF('REGISTRO FACTURAS'!$N$5:$N$5993,FACTURAS!A415)</f>
        <v>0</v>
      </c>
    </row>
    <row r="416" spans="1:2" x14ac:dyDescent="0.3">
      <c r="A416" s="97">
        <f t="shared" si="3"/>
        <v>2884</v>
      </c>
      <c r="B416">
        <f>COUNTIF('REGISTRO FACTURAS'!$N$5:$N$5993,FACTURAS!A416)</f>
        <v>0</v>
      </c>
    </row>
    <row r="417" spans="1:2" x14ac:dyDescent="0.3">
      <c r="A417" s="97">
        <f t="shared" si="3"/>
        <v>2885</v>
      </c>
      <c r="B417">
        <f>COUNTIF('REGISTRO FACTURAS'!$N$5:$N$5993,FACTURAS!A417)</f>
        <v>0</v>
      </c>
    </row>
    <row r="418" spans="1:2" x14ac:dyDescent="0.3">
      <c r="A418" s="97">
        <f t="shared" si="3"/>
        <v>2886</v>
      </c>
      <c r="B418">
        <f>COUNTIF('REGISTRO FACTURAS'!$N$5:$N$5993,FACTURAS!A418)</f>
        <v>0</v>
      </c>
    </row>
    <row r="419" spans="1:2" x14ac:dyDescent="0.3">
      <c r="A419" s="97">
        <f t="shared" si="3"/>
        <v>2887</v>
      </c>
      <c r="B419">
        <f>COUNTIF('REGISTRO FACTURAS'!$N$5:$N$5993,FACTURAS!A419)</f>
        <v>0</v>
      </c>
    </row>
    <row r="420" spans="1:2" x14ac:dyDescent="0.3">
      <c r="A420" s="97">
        <f t="shared" si="3"/>
        <v>2888</v>
      </c>
      <c r="B420">
        <f>COUNTIF('REGISTRO FACTURAS'!$N$5:$N$5993,FACTURAS!A420)</f>
        <v>0</v>
      </c>
    </row>
    <row r="421" spans="1:2" x14ac:dyDescent="0.3">
      <c r="A421" s="97">
        <f t="shared" si="3"/>
        <v>2889</v>
      </c>
      <c r="B421">
        <f>COUNTIF('REGISTRO FACTURAS'!$N$5:$N$5993,FACTURAS!A421)</f>
        <v>0</v>
      </c>
    </row>
    <row r="422" spans="1:2" x14ac:dyDescent="0.3">
      <c r="A422" s="97">
        <f t="shared" si="3"/>
        <v>2890</v>
      </c>
      <c r="B422">
        <f>COUNTIF('REGISTRO FACTURAS'!$N$5:$N$5993,FACTURAS!A422)</f>
        <v>0</v>
      </c>
    </row>
    <row r="423" spans="1:2" x14ac:dyDescent="0.3">
      <c r="A423" s="97">
        <f t="shared" si="3"/>
        <v>2891</v>
      </c>
      <c r="B423">
        <f>COUNTIF('REGISTRO FACTURAS'!$N$5:$N$5993,FACTURAS!A423)</f>
        <v>0</v>
      </c>
    </row>
    <row r="424" spans="1:2" x14ac:dyDescent="0.3">
      <c r="A424" s="97">
        <f t="shared" si="3"/>
        <v>2892</v>
      </c>
      <c r="B424">
        <f>COUNTIF('REGISTRO FACTURAS'!$N$5:$N$5993,FACTURAS!A424)</f>
        <v>0</v>
      </c>
    </row>
    <row r="425" spans="1:2" x14ac:dyDescent="0.3">
      <c r="A425" s="97">
        <f t="shared" si="3"/>
        <v>2893</v>
      </c>
      <c r="B425">
        <f>COUNTIF('REGISTRO FACTURAS'!$N$5:$N$5993,FACTURAS!A425)</f>
        <v>0</v>
      </c>
    </row>
    <row r="426" spans="1:2" x14ac:dyDescent="0.3">
      <c r="A426" s="97">
        <f t="shared" si="3"/>
        <v>2894</v>
      </c>
      <c r="B426">
        <f>COUNTIF('REGISTRO FACTURAS'!$N$5:$N$5993,FACTURAS!A426)</f>
        <v>0</v>
      </c>
    </row>
    <row r="427" spans="1:2" x14ac:dyDescent="0.3">
      <c r="A427" s="97">
        <f t="shared" si="3"/>
        <v>2895</v>
      </c>
      <c r="B427">
        <f>COUNTIF('REGISTRO FACTURAS'!$N$5:$N$5993,FACTURAS!A427)</f>
        <v>0</v>
      </c>
    </row>
    <row r="428" spans="1:2" x14ac:dyDescent="0.3">
      <c r="A428" s="97">
        <f t="shared" si="3"/>
        <v>2896</v>
      </c>
      <c r="B428">
        <f>COUNTIF('REGISTRO FACTURAS'!$N$5:$N$5993,FACTURAS!A428)</f>
        <v>0</v>
      </c>
    </row>
    <row r="429" spans="1:2" x14ac:dyDescent="0.3">
      <c r="A429" s="97">
        <f t="shared" si="3"/>
        <v>2897</v>
      </c>
      <c r="B429">
        <f>COUNTIF('REGISTRO FACTURAS'!$N$5:$N$5993,FACTURAS!A429)</f>
        <v>0</v>
      </c>
    </row>
    <row r="430" spans="1:2" x14ac:dyDescent="0.3">
      <c r="A430" s="97">
        <f t="shared" si="3"/>
        <v>2898</v>
      </c>
      <c r="B430">
        <f>COUNTIF('REGISTRO FACTURAS'!$N$5:$N$5993,FACTURAS!A430)</f>
        <v>0</v>
      </c>
    </row>
    <row r="431" spans="1:2" x14ac:dyDescent="0.3">
      <c r="A431" s="97">
        <f t="shared" si="3"/>
        <v>2899</v>
      </c>
      <c r="B431">
        <f>COUNTIF('REGISTRO FACTURAS'!$N$5:$N$5993,FACTURAS!A431)</f>
        <v>0</v>
      </c>
    </row>
    <row r="432" spans="1:2" x14ac:dyDescent="0.3">
      <c r="A432" s="97">
        <f t="shared" si="3"/>
        <v>2900</v>
      </c>
      <c r="B432">
        <f>COUNTIF('REGISTRO FACTURAS'!$N$5:$N$5993,FACTURAS!A432)</f>
        <v>0</v>
      </c>
    </row>
    <row r="433" spans="1:2" x14ac:dyDescent="0.3">
      <c r="A433" s="97">
        <f t="shared" si="3"/>
        <v>2901</v>
      </c>
      <c r="B433">
        <f>COUNTIF('REGISTRO FACTURAS'!$N$5:$N$5993,FACTURAS!A433)</f>
        <v>0</v>
      </c>
    </row>
    <row r="434" spans="1:2" x14ac:dyDescent="0.3">
      <c r="A434" s="97">
        <f t="shared" si="3"/>
        <v>2902</v>
      </c>
      <c r="B434">
        <f>COUNTIF('REGISTRO FACTURAS'!$N$5:$N$5993,FACTURAS!A434)</f>
        <v>0</v>
      </c>
    </row>
    <row r="435" spans="1:2" x14ac:dyDescent="0.3">
      <c r="A435" s="97">
        <f t="shared" si="3"/>
        <v>2903</v>
      </c>
      <c r="B435">
        <f>COUNTIF('REGISTRO FACTURAS'!$N$5:$N$5993,FACTURAS!A435)</f>
        <v>0</v>
      </c>
    </row>
    <row r="436" spans="1:2" x14ac:dyDescent="0.3">
      <c r="A436" s="97">
        <f t="shared" si="3"/>
        <v>2904</v>
      </c>
      <c r="B436">
        <f>COUNTIF('REGISTRO FACTURAS'!$N$5:$N$5993,FACTURAS!A436)</f>
        <v>0</v>
      </c>
    </row>
    <row r="437" spans="1:2" x14ac:dyDescent="0.3">
      <c r="A437" s="97">
        <f t="shared" si="3"/>
        <v>2905</v>
      </c>
      <c r="B437">
        <f>COUNTIF('REGISTRO FACTURAS'!$N$5:$N$5993,FACTURAS!A437)</f>
        <v>0</v>
      </c>
    </row>
    <row r="438" spans="1:2" x14ac:dyDescent="0.3">
      <c r="A438" s="97">
        <f t="shared" si="3"/>
        <v>2906</v>
      </c>
      <c r="B438">
        <f>COUNTIF('REGISTRO FACTURAS'!$N$5:$N$5993,FACTURAS!A438)</f>
        <v>0</v>
      </c>
    </row>
    <row r="439" spans="1:2" x14ac:dyDescent="0.3">
      <c r="A439" s="97">
        <f t="shared" si="3"/>
        <v>2907</v>
      </c>
      <c r="B439">
        <f>COUNTIF('REGISTRO FACTURAS'!$N$5:$N$5993,FACTURAS!A439)</f>
        <v>0</v>
      </c>
    </row>
    <row r="440" spans="1:2" x14ac:dyDescent="0.3">
      <c r="A440" s="97">
        <f t="shared" si="3"/>
        <v>2908</v>
      </c>
      <c r="B440">
        <f>COUNTIF('REGISTRO FACTURAS'!$N$5:$N$5993,FACTURAS!A440)</f>
        <v>0</v>
      </c>
    </row>
    <row r="441" spans="1:2" x14ac:dyDescent="0.3">
      <c r="A441" s="97">
        <f t="shared" si="3"/>
        <v>2909</v>
      </c>
      <c r="B441">
        <f>COUNTIF('REGISTRO FACTURAS'!$N$5:$N$5993,FACTURAS!A441)</f>
        <v>0</v>
      </c>
    </row>
    <row r="442" spans="1:2" x14ac:dyDescent="0.3">
      <c r="A442" s="97">
        <f t="shared" si="3"/>
        <v>2910</v>
      </c>
      <c r="B442">
        <f>COUNTIF('REGISTRO FACTURAS'!$N$5:$N$5993,FACTURAS!A442)</f>
        <v>0</v>
      </c>
    </row>
    <row r="443" spans="1:2" x14ac:dyDescent="0.3">
      <c r="A443" s="97">
        <f t="shared" si="3"/>
        <v>2911</v>
      </c>
      <c r="B443">
        <f>COUNTIF('REGISTRO FACTURAS'!$N$5:$N$5993,FACTURAS!A443)</f>
        <v>0</v>
      </c>
    </row>
    <row r="444" spans="1:2" x14ac:dyDescent="0.3">
      <c r="A444" s="97">
        <f t="shared" si="3"/>
        <v>2912</v>
      </c>
      <c r="B444">
        <f>COUNTIF('REGISTRO FACTURAS'!$N$5:$N$5993,FACTURAS!A444)</f>
        <v>0</v>
      </c>
    </row>
    <row r="445" spans="1:2" x14ac:dyDescent="0.3">
      <c r="A445" s="97">
        <f t="shared" si="3"/>
        <v>2913</v>
      </c>
      <c r="B445">
        <f>COUNTIF('REGISTRO FACTURAS'!$N$5:$N$5993,FACTURAS!A445)</f>
        <v>0</v>
      </c>
    </row>
    <row r="446" spans="1:2" x14ac:dyDescent="0.3">
      <c r="A446" s="97">
        <f t="shared" si="3"/>
        <v>2914</v>
      </c>
      <c r="B446">
        <f>COUNTIF('REGISTRO FACTURAS'!$N$5:$N$5993,FACTURAS!A446)</f>
        <v>0</v>
      </c>
    </row>
    <row r="447" spans="1:2" x14ac:dyDescent="0.3">
      <c r="A447" s="97">
        <f t="shared" si="3"/>
        <v>2915</v>
      </c>
      <c r="B447">
        <f>COUNTIF('REGISTRO FACTURAS'!$N$5:$N$5993,FACTURAS!A447)</f>
        <v>0</v>
      </c>
    </row>
    <row r="448" spans="1:2" x14ac:dyDescent="0.3">
      <c r="A448" s="97">
        <f t="shared" si="3"/>
        <v>2916</v>
      </c>
      <c r="B448">
        <f>COUNTIF('REGISTRO FACTURAS'!$N$5:$N$5993,FACTURAS!A448)</f>
        <v>0</v>
      </c>
    </row>
    <row r="449" spans="1:2" x14ac:dyDescent="0.3">
      <c r="A449" s="97">
        <f t="shared" si="3"/>
        <v>2917</v>
      </c>
      <c r="B449">
        <f>COUNTIF('REGISTRO FACTURAS'!$N$5:$N$5993,FACTURAS!A449)</f>
        <v>0</v>
      </c>
    </row>
    <row r="450" spans="1:2" x14ac:dyDescent="0.3">
      <c r="A450" s="97">
        <f t="shared" si="3"/>
        <v>2918</v>
      </c>
      <c r="B450">
        <f>COUNTIF('REGISTRO FACTURAS'!$N$5:$N$5993,FACTURAS!A450)</f>
        <v>0</v>
      </c>
    </row>
    <row r="451" spans="1:2" x14ac:dyDescent="0.3">
      <c r="A451" s="97">
        <f t="shared" si="3"/>
        <v>2919</v>
      </c>
      <c r="B451">
        <f>COUNTIF('REGISTRO FACTURAS'!$N$5:$N$5993,FACTURAS!A451)</f>
        <v>0</v>
      </c>
    </row>
    <row r="452" spans="1:2" x14ac:dyDescent="0.3">
      <c r="A452" s="97">
        <f t="shared" si="3"/>
        <v>2920</v>
      </c>
      <c r="B452">
        <f>COUNTIF('REGISTRO FACTURAS'!$N$5:$N$5993,FACTURAS!A452)</f>
        <v>0</v>
      </c>
    </row>
    <row r="453" spans="1:2" x14ac:dyDescent="0.3">
      <c r="A453" s="97">
        <f t="shared" si="3"/>
        <v>2921</v>
      </c>
      <c r="B453">
        <f>COUNTIF('REGISTRO FACTURAS'!$N$5:$N$5993,FACTURAS!A453)</f>
        <v>0</v>
      </c>
    </row>
    <row r="454" spans="1:2" x14ac:dyDescent="0.3">
      <c r="A454" s="97">
        <f t="shared" si="3"/>
        <v>2922</v>
      </c>
      <c r="B454">
        <f>COUNTIF('REGISTRO FACTURAS'!$N$5:$N$5993,FACTURAS!A454)</f>
        <v>0</v>
      </c>
    </row>
    <row r="455" spans="1:2" x14ac:dyDescent="0.3">
      <c r="A455" s="97">
        <f t="shared" si="3"/>
        <v>2923</v>
      </c>
      <c r="B455">
        <f>COUNTIF('REGISTRO FACTURAS'!$N$5:$N$5993,FACTURAS!A455)</f>
        <v>0</v>
      </c>
    </row>
    <row r="456" spans="1:2" x14ac:dyDescent="0.3">
      <c r="A456" s="97">
        <f t="shared" si="3"/>
        <v>2924</v>
      </c>
      <c r="B456">
        <f>COUNTIF('REGISTRO FACTURAS'!$N$5:$N$5993,FACTURAS!A456)</f>
        <v>0</v>
      </c>
    </row>
    <row r="457" spans="1:2" x14ac:dyDescent="0.3">
      <c r="A457" s="97">
        <f t="shared" ref="A457:A520" si="4">A456+1</f>
        <v>2925</v>
      </c>
      <c r="B457">
        <f>COUNTIF('REGISTRO FACTURAS'!$N$5:$N$5993,FACTURAS!A457)</f>
        <v>0</v>
      </c>
    </row>
    <row r="458" spans="1:2" x14ac:dyDescent="0.3">
      <c r="A458" s="97">
        <f t="shared" si="4"/>
        <v>2926</v>
      </c>
      <c r="B458">
        <f>COUNTIF('REGISTRO FACTURAS'!$N$5:$N$5993,FACTURAS!A458)</f>
        <v>0</v>
      </c>
    </row>
    <row r="459" spans="1:2" x14ac:dyDescent="0.3">
      <c r="A459" s="97">
        <f t="shared" si="4"/>
        <v>2927</v>
      </c>
      <c r="B459">
        <f>COUNTIF('REGISTRO FACTURAS'!$N$5:$N$5993,FACTURAS!A459)</f>
        <v>0</v>
      </c>
    </row>
    <row r="460" spans="1:2" x14ac:dyDescent="0.3">
      <c r="A460" s="97">
        <f t="shared" si="4"/>
        <v>2928</v>
      </c>
      <c r="B460">
        <f>COUNTIF('REGISTRO FACTURAS'!$N$5:$N$5993,FACTURAS!A460)</f>
        <v>0</v>
      </c>
    </row>
    <row r="461" spans="1:2" x14ac:dyDescent="0.3">
      <c r="A461" s="97">
        <f t="shared" si="4"/>
        <v>2929</v>
      </c>
      <c r="B461">
        <f>COUNTIF('REGISTRO FACTURAS'!$N$5:$N$5993,FACTURAS!A461)</f>
        <v>0</v>
      </c>
    </row>
    <row r="462" spans="1:2" x14ac:dyDescent="0.3">
      <c r="A462" s="97">
        <f t="shared" si="4"/>
        <v>2930</v>
      </c>
      <c r="B462">
        <f>COUNTIF('REGISTRO FACTURAS'!$N$5:$N$5993,FACTURAS!A462)</f>
        <v>0</v>
      </c>
    </row>
    <row r="463" spans="1:2" x14ac:dyDescent="0.3">
      <c r="A463" s="97">
        <f t="shared" si="4"/>
        <v>2931</v>
      </c>
      <c r="B463">
        <f>COUNTIF('REGISTRO FACTURAS'!$N$5:$N$5993,FACTURAS!A463)</f>
        <v>0</v>
      </c>
    </row>
    <row r="464" spans="1:2" x14ac:dyDescent="0.3">
      <c r="A464" s="97">
        <f t="shared" si="4"/>
        <v>2932</v>
      </c>
      <c r="B464">
        <f>COUNTIF('REGISTRO FACTURAS'!$N$5:$N$5993,FACTURAS!A464)</f>
        <v>0</v>
      </c>
    </row>
    <row r="465" spans="1:2" x14ac:dyDescent="0.3">
      <c r="A465" s="97">
        <f t="shared" si="4"/>
        <v>2933</v>
      </c>
      <c r="B465">
        <f>COUNTIF('REGISTRO FACTURAS'!$N$5:$N$5993,FACTURAS!A465)</f>
        <v>0</v>
      </c>
    </row>
    <row r="466" spans="1:2" x14ac:dyDescent="0.3">
      <c r="A466" s="97">
        <f t="shared" si="4"/>
        <v>2934</v>
      </c>
      <c r="B466">
        <f>COUNTIF('REGISTRO FACTURAS'!$N$5:$N$5993,FACTURAS!A466)</f>
        <v>0</v>
      </c>
    </row>
    <row r="467" spans="1:2" x14ac:dyDescent="0.3">
      <c r="A467" s="97">
        <f t="shared" si="4"/>
        <v>2935</v>
      </c>
      <c r="B467">
        <f>COUNTIF('REGISTRO FACTURAS'!$N$5:$N$5993,FACTURAS!A467)</f>
        <v>0</v>
      </c>
    </row>
    <row r="468" spans="1:2" x14ac:dyDescent="0.3">
      <c r="A468" s="97">
        <f t="shared" si="4"/>
        <v>2936</v>
      </c>
      <c r="B468">
        <f>COUNTIF('REGISTRO FACTURAS'!$N$5:$N$5993,FACTURAS!A468)</f>
        <v>0</v>
      </c>
    </row>
    <row r="469" spans="1:2" x14ac:dyDescent="0.3">
      <c r="A469" s="97">
        <f t="shared" si="4"/>
        <v>2937</v>
      </c>
      <c r="B469">
        <f>COUNTIF('REGISTRO FACTURAS'!$N$5:$N$5993,FACTURAS!A469)</f>
        <v>0</v>
      </c>
    </row>
    <row r="470" spans="1:2" x14ac:dyDescent="0.3">
      <c r="A470" s="97">
        <f t="shared" si="4"/>
        <v>2938</v>
      </c>
      <c r="B470">
        <f>COUNTIF('REGISTRO FACTURAS'!$N$5:$N$5993,FACTURAS!A470)</f>
        <v>0</v>
      </c>
    </row>
    <row r="471" spans="1:2" x14ac:dyDescent="0.3">
      <c r="A471" s="97">
        <f t="shared" si="4"/>
        <v>2939</v>
      </c>
      <c r="B471">
        <f>COUNTIF('REGISTRO FACTURAS'!$N$5:$N$5993,FACTURAS!A471)</f>
        <v>0</v>
      </c>
    </row>
    <row r="472" spans="1:2" x14ac:dyDescent="0.3">
      <c r="A472" s="97">
        <f t="shared" si="4"/>
        <v>2940</v>
      </c>
      <c r="B472">
        <f>COUNTIF('REGISTRO FACTURAS'!$N$5:$N$5993,FACTURAS!A472)</f>
        <v>0</v>
      </c>
    </row>
    <row r="473" spans="1:2" x14ac:dyDescent="0.3">
      <c r="A473" s="97">
        <f t="shared" si="4"/>
        <v>2941</v>
      </c>
      <c r="B473">
        <f>COUNTIF('REGISTRO FACTURAS'!$N$5:$N$5993,FACTURAS!A473)</f>
        <v>0</v>
      </c>
    </row>
    <row r="474" spans="1:2" x14ac:dyDescent="0.3">
      <c r="A474" s="97">
        <f t="shared" si="4"/>
        <v>2942</v>
      </c>
      <c r="B474">
        <f>COUNTIF('REGISTRO FACTURAS'!$N$5:$N$5993,FACTURAS!A474)</f>
        <v>0</v>
      </c>
    </row>
    <row r="475" spans="1:2" x14ac:dyDescent="0.3">
      <c r="A475" s="97">
        <f t="shared" si="4"/>
        <v>2943</v>
      </c>
      <c r="B475">
        <f>COUNTIF('REGISTRO FACTURAS'!$N$5:$N$5993,FACTURAS!A475)</f>
        <v>0</v>
      </c>
    </row>
    <row r="476" spans="1:2" x14ac:dyDescent="0.3">
      <c r="A476" s="97">
        <f t="shared" si="4"/>
        <v>2944</v>
      </c>
      <c r="B476">
        <f>COUNTIF('REGISTRO FACTURAS'!$N$5:$N$5993,FACTURAS!A476)</f>
        <v>0</v>
      </c>
    </row>
    <row r="477" spans="1:2" x14ac:dyDescent="0.3">
      <c r="A477" s="97">
        <f t="shared" si="4"/>
        <v>2945</v>
      </c>
      <c r="B477">
        <f>COUNTIF('REGISTRO FACTURAS'!$N$5:$N$5993,FACTURAS!A477)</f>
        <v>0</v>
      </c>
    </row>
    <row r="478" spans="1:2" x14ac:dyDescent="0.3">
      <c r="A478" s="97">
        <f t="shared" si="4"/>
        <v>2946</v>
      </c>
      <c r="B478">
        <f>COUNTIF('REGISTRO FACTURAS'!$N$5:$N$5993,FACTURAS!A478)</f>
        <v>0</v>
      </c>
    </row>
    <row r="479" spans="1:2" x14ac:dyDescent="0.3">
      <c r="A479" s="97">
        <f t="shared" si="4"/>
        <v>2947</v>
      </c>
      <c r="B479">
        <f>COUNTIF('REGISTRO FACTURAS'!$N$5:$N$5993,FACTURAS!A479)</f>
        <v>0</v>
      </c>
    </row>
    <row r="480" spans="1:2" x14ac:dyDescent="0.3">
      <c r="A480" s="97">
        <f t="shared" si="4"/>
        <v>2948</v>
      </c>
      <c r="B480">
        <f>COUNTIF('REGISTRO FACTURAS'!$N$5:$N$5993,FACTURAS!A480)</f>
        <v>0</v>
      </c>
    </row>
    <row r="481" spans="1:2" x14ac:dyDescent="0.3">
      <c r="A481" s="97">
        <f t="shared" si="4"/>
        <v>2949</v>
      </c>
      <c r="B481">
        <f>COUNTIF('REGISTRO FACTURAS'!$N$5:$N$5993,FACTURAS!A481)</f>
        <v>0</v>
      </c>
    </row>
    <row r="482" spans="1:2" x14ac:dyDescent="0.3">
      <c r="A482" s="97">
        <f t="shared" si="4"/>
        <v>2950</v>
      </c>
      <c r="B482">
        <f>COUNTIF('REGISTRO FACTURAS'!$N$5:$N$5993,FACTURAS!A482)</f>
        <v>0</v>
      </c>
    </row>
    <row r="483" spans="1:2" x14ac:dyDescent="0.3">
      <c r="A483" s="97">
        <f t="shared" si="4"/>
        <v>2951</v>
      </c>
      <c r="B483">
        <f>COUNTIF('REGISTRO FACTURAS'!$N$5:$N$5993,FACTURAS!A483)</f>
        <v>0</v>
      </c>
    </row>
    <row r="484" spans="1:2" x14ac:dyDescent="0.3">
      <c r="A484" s="97">
        <f t="shared" si="4"/>
        <v>2952</v>
      </c>
      <c r="B484">
        <f>COUNTIF('REGISTRO FACTURAS'!$N$5:$N$5993,FACTURAS!A484)</f>
        <v>0</v>
      </c>
    </row>
    <row r="485" spans="1:2" x14ac:dyDescent="0.3">
      <c r="A485" s="97">
        <f t="shared" si="4"/>
        <v>2953</v>
      </c>
      <c r="B485">
        <f>COUNTIF('REGISTRO FACTURAS'!$N$5:$N$5993,FACTURAS!A485)</f>
        <v>0</v>
      </c>
    </row>
    <row r="486" spans="1:2" x14ac:dyDescent="0.3">
      <c r="A486" s="97">
        <f t="shared" si="4"/>
        <v>2954</v>
      </c>
      <c r="B486">
        <f>COUNTIF('REGISTRO FACTURAS'!$N$5:$N$5993,FACTURAS!A486)</f>
        <v>0</v>
      </c>
    </row>
    <row r="487" spans="1:2" x14ac:dyDescent="0.3">
      <c r="A487" s="97">
        <f t="shared" si="4"/>
        <v>2955</v>
      </c>
      <c r="B487">
        <f>COUNTIF('REGISTRO FACTURAS'!$N$5:$N$5993,FACTURAS!A487)</f>
        <v>0</v>
      </c>
    </row>
    <row r="488" spans="1:2" x14ac:dyDescent="0.3">
      <c r="A488" s="97">
        <f t="shared" si="4"/>
        <v>2956</v>
      </c>
      <c r="B488">
        <f>COUNTIF('REGISTRO FACTURAS'!$N$5:$N$5993,FACTURAS!A488)</f>
        <v>0</v>
      </c>
    </row>
    <row r="489" spans="1:2" x14ac:dyDescent="0.3">
      <c r="A489" s="97">
        <f t="shared" si="4"/>
        <v>2957</v>
      </c>
      <c r="B489">
        <f>COUNTIF('REGISTRO FACTURAS'!$N$5:$N$5993,FACTURAS!A489)</f>
        <v>0</v>
      </c>
    </row>
    <row r="490" spans="1:2" x14ac:dyDescent="0.3">
      <c r="A490" s="97">
        <f t="shared" si="4"/>
        <v>2958</v>
      </c>
      <c r="B490">
        <f>COUNTIF('REGISTRO FACTURAS'!$N$5:$N$5993,FACTURAS!A490)</f>
        <v>0</v>
      </c>
    </row>
    <row r="491" spans="1:2" x14ac:dyDescent="0.3">
      <c r="A491" s="97">
        <f t="shared" si="4"/>
        <v>2959</v>
      </c>
      <c r="B491">
        <f>COUNTIF('REGISTRO FACTURAS'!$N$5:$N$5993,FACTURAS!A491)</f>
        <v>0</v>
      </c>
    </row>
    <row r="492" spans="1:2" x14ac:dyDescent="0.3">
      <c r="A492" s="97">
        <f t="shared" si="4"/>
        <v>2960</v>
      </c>
      <c r="B492">
        <f>COUNTIF('REGISTRO FACTURAS'!$N$5:$N$5993,FACTURAS!A492)</f>
        <v>0</v>
      </c>
    </row>
    <row r="493" spans="1:2" x14ac:dyDescent="0.3">
      <c r="A493" s="97">
        <f t="shared" si="4"/>
        <v>2961</v>
      </c>
      <c r="B493">
        <f>COUNTIF('REGISTRO FACTURAS'!$N$5:$N$5993,FACTURAS!A493)</f>
        <v>0</v>
      </c>
    </row>
    <row r="494" spans="1:2" x14ac:dyDescent="0.3">
      <c r="A494" s="97">
        <f t="shared" si="4"/>
        <v>2962</v>
      </c>
      <c r="B494">
        <f>COUNTIF('REGISTRO FACTURAS'!$N$5:$N$5993,FACTURAS!A494)</f>
        <v>0</v>
      </c>
    </row>
    <row r="495" spans="1:2" x14ac:dyDescent="0.3">
      <c r="A495" s="97">
        <f t="shared" si="4"/>
        <v>2963</v>
      </c>
      <c r="B495">
        <f>COUNTIF('REGISTRO FACTURAS'!$N$5:$N$5993,FACTURAS!A495)</f>
        <v>0</v>
      </c>
    </row>
    <row r="496" spans="1:2" x14ac:dyDescent="0.3">
      <c r="A496" s="97">
        <f t="shared" si="4"/>
        <v>2964</v>
      </c>
      <c r="B496">
        <f>COUNTIF('REGISTRO FACTURAS'!$N$5:$N$5993,FACTURAS!A496)</f>
        <v>0</v>
      </c>
    </row>
    <row r="497" spans="1:2" x14ac:dyDescent="0.3">
      <c r="A497" s="97">
        <f t="shared" si="4"/>
        <v>2965</v>
      </c>
      <c r="B497">
        <f>COUNTIF('REGISTRO FACTURAS'!$N$5:$N$5993,FACTURAS!A497)</f>
        <v>0</v>
      </c>
    </row>
    <row r="498" spans="1:2" x14ac:dyDescent="0.3">
      <c r="A498" s="97">
        <f t="shared" si="4"/>
        <v>2966</v>
      </c>
      <c r="B498">
        <f>COUNTIF('REGISTRO FACTURAS'!$N$5:$N$5993,FACTURAS!A498)</f>
        <v>0</v>
      </c>
    </row>
    <row r="499" spans="1:2" x14ac:dyDescent="0.3">
      <c r="A499" s="97">
        <f t="shared" si="4"/>
        <v>2967</v>
      </c>
      <c r="B499">
        <f>COUNTIF('REGISTRO FACTURAS'!$N$5:$N$5993,FACTURAS!A499)</f>
        <v>0</v>
      </c>
    </row>
    <row r="500" spans="1:2" x14ac:dyDescent="0.3">
      <c r="A500" s="97">
        <f t="shared" si="4"/>
        <v>2968</v>
      </c>
      <c r="B500">
        <f>COUNTIF('REGISTRO FACTURAS'!$N$5:$N$5993,FACTURAS!A500)</f>
        <v>0</v>
      </c>
    </row>
    <row r="501" spans="1:2" x14ac:dyDescent="0.3">
      <c r="A501" s="97">
        <f t="shared" si="4"/>
        <v>2969</v>
      </c>
      <c r="B501">
        <f>COUNTIF('REGISTRO FACTURAS'!$N$5:$N$5993,FACTURAS!A501)</f>
        <v>0</v>
      </c>
    </row>
    <row r="502" spans="1:2" x14ac:dyDescent="0.3">
      <c r="A502" s="97">
        <f t="shared" si="4"/>
        <v>2970</v>
      </c>
      <c r="B502">
        <f>COUNTIF('REGISTRO FACTURAS'!$N$5:$N$5993,FACTURAS!A502)</f>
        <v>0</v>
      </c>
    </row>
    <row r="503" spans="1:2" x14ac:dyDescent="0.3">
      <c r="A503" s="97">
        <f t="shared" si="4"/>
        <v>2971</v>
      </c>
      <c r="B503">
        <f>COUNTIF('REGISTRO FACTURAS'!$N$5:$N$5993,FACTURAS!A503)</f>
        <v>0</v>
      </c>
    </row>
    <row r="504" spans="1:2" x14ac:dyDescent="0.3">
      <c r="A504" s="97">
        <f t="shared" si="4"/>
        <v>2972</v>
      </c>
      <c r="B504">
        <f>COUNTIF('REGISTRO FACTURAS'!$N$5:$N$5993,FACTURAS!A504)</f>
        <v>0</v>
      </c>
    </row>
    <row r="505" spans="1:2" x14ac:dyDescent="0.3">
      <c r="A505" s="97">
        <f t="shared" si="4"/>
        <v>2973</v>
      </c>
      <c r="B505">
        <f>COUNTIF('REGISTRO FACTURAS'!$N$5:$N$5993,FACTURAS!A505)</f>
        <v>0</v>
      </c>
    </row>
    <row r="506" spans="1:2" x14ac:dyDescent="0.3">
      <c r="A506" s="97">
        <f t="shared" si="4"/>
        <v>2974</v>
      </c>
      <c r="B506">
        <f>COUNTIF('REGISTRO FACTURAS'!$N$5:$N$5993,FACTURAS!A506)</f>
        <v>0</v>
      </c>
    </row>
    <row r="507" spans="1:2" x14ac:dyDescent="0.3">
      <c r="A507" s="97">
        <f t="shared" si="4"/>
        <v>2975</v>
      </c>
      <c r="B507">
        <f>COUNTIF('REGISTRO FACTURAS'!$N$5:$N$5993,FACTURAS!A507)</f>
        <v>0</v>
      </c>
    </row>
    <row r="508" spans="1:2" x14ac:dyDescent="0.3">
      <c r="A508" s="97">
        <f t="shared" si="4"/>
        <v>2976</v>
      </c>
      <c r="B508">
        <f>COUNTIF('REGISTRO FACTURAS'!$N$5:$N$5993,FACTURAS!A508)</f>
        <v>0</v>
      </c>
    </row>
    <row r="509" spans="1:2" x14ac:dyDescent="0.3">
      <c r="A509" s="97">
        <f t="shared" si="4"/>
        <v>2977</v>
      </c>
      <c r="B509">
        <f>COUNTIF('REGISTRO FACTURAS'!$N$5:$N$5993,FACTURAS!A509)</f>
        <v>0</v>
      </c>
    </row>
    <row r="510" spans="1:2" x14ac:dyDescent="0.3">
      <c r="A510" s="97">
        <f t="shared" si="4"/>
        <v>2978</v>
      </c>
      <c r="B510">
        <f>COUNTIF('REGISTRO FACTURAS'!$N$5:$N$5993,FACTURAS!A510)</f>
        <v>0</v>
      </c>
    </row>
    <row r="511" spans="1:2" x14ac:dyDescent="0.3">
      <c r="A511" s="97">
        <f t="shared" si="4"/>
        <v>2979</v>
      </c>
      <c r="B511">
        <f>COUNTIF('REGISTRO FACTURAS'!$N$5:$N$5993,FACTURAS!A511)</f>
        <v>0</v>
      </c>
    </row>
    <row r="512" spans="1:2" x14ac:dyDescent="0.3">
      <c r="A512" s="97">
        <f t="shared" si="4"/>
        <v>2980</v>
      </c>
      <c r="B512">
        <f>COUNTIF('REGISTRO FACTURAS'!$N$5:$N$5993,FACTURAS!A512)</f>
        <v>0</v>
      </c>
    </row>
    <row r="513" spans="1:2" x14ac:dyDescent="0.3">
      <c r="A513" s="97">
        <f t="shared" si="4"/>
        <v>2981</v>
      </c>
      <c r="B513">
        <f>COUNTIF('REGISTRO FACTURAS'!$N$5:$N$5993,FACTURAS!A513)</f>
        <v>0</v>
      </c>
    </row>
    <row r="514" spans="1:2" x14ac:dyDescent="0.3">
      <c r="A514" s="97">
        <f t="shared" si="4"/>
        <v>2982</v>
      </c>
      <c r="B514">
        <f>COUNTIF('REGISTRO FACTURAS'!$N$5:$N$5993,FACTURAS!A514)</f>
        <v>0</v>
      </c>
    </row>
    <row r="515" spans="1:2" x14ac:dyDescent="0.3">
      <c r="A515" s="97">
        <f t="shared" si="4"/>
        <v>2983</v>
      </c>
      <c r="B515">
        <f>COUNTIF('REGISTRO FACTURAS'!$N$5:$N$5993,FACTURAS!A515)</f>
        <v>0</v>
      </c>
    </row>
    <row r="516" spans="1:2" x14ac:dyDescent="0.3">
      <c r="A516" s="97">
        <f t="shared" si="4"/>
        <v>2984</v>
      </c>
      <c r="B516">
        <f>COUNTIF('REGISTRO FACTURAS'!$N$5:$N$5993,FACTURAS!A516)</f>
        <v>0</v>
      </c>
    </row>
    <row r="517" spans="1:2" x14ac:dyDescent="0.3">
      <c r="A517" s="97">
        <f t="shared" si="4"/>
        <v>2985</v>
      </c>
      <c r="B517">
        <f>COUNTIF('REGISTRO FACTURAS'!$N$5:$N$5993,FACTURAS!A517)</f>
        <v>0</v>
      </c>
    </row>
    <row r="518" spans="1:2" x14ac:dyDescent="0.3">
      <c r="A518" s="97">
        <f t="shared" si="4"/>
        <v>2986</v>
      </c>
      <c r="B518">
        <f>COUNTIF('REGISTRO FACTURAS'!$N$5:$N$5993,FACTURAS!A518)</f>
        <v>0</v>
      </c>
    </row>
    <row r="519" spans="1:2" x14ac:dyDescent="0.3">
      <c r="A519" s="97">
        <f t="shared" si="4"/>
        <v>2987</v>
      </c>
      <c r="B519">
        <f>COUNTIF('REGISTRO FACTURAS'!$N$5:$N$5993,FACTURAS!A519)</f>
        <v>0</v>
      </c>
    </row>
    <row r="520" spans="1:2" x14ac:dyDescent="0.3">
      <c r="A520" s="97">
        <f t="shared" si="4"/>
        <v>2988</v>
      </c>
      <c r="B520">
        <f>COUNTIF('REGISTRO FACTURAS'!$N$5:$N$5993,FACTURAS!A520)</f>
        <v>0</v>
      </c>
    </row>
    <row r="521" spans="1:2" x14ac:dyDescent="0.3">
      <c r="A521" s="97">
        <f t="shared" ref="A521:A584" si="5">A520+1</f>
        <v>2989</v>
      </c>
      <c r="B521">
        <f>COUNTIF('REGISTRO FACTURAS'!$N$5:$N$5993,FACTURAS!A521)</f>
        <v>0</v>
      </c>
    </row>
    <row r="522" spans="1:2" x14ac:dyDescent="0.3">
      <c r="A522" s="97">
        <f t="shared" si="5"/>
        <v>2990</v>
      </c>
      <c r="B522">
        <f>COUNTIF('REGISTRO FACTURAS'!$N$5:$N$5993,FACTURAS!A522)</f>
        <v>0</v>
      </c>
    </row>
    <row r="523" spans="1:2" x14ac:dyDescent="0.3">
      <c r="A523" s="97">
        <f t="shared" si="5"/>
        <v>2991</v>
      </c>
      <c r="B523">
        <f>COUNTIF('REGISTRO FACTURAS'!$N$5:$N$5993,FACTURAS!A523)</f>
        <v>0</v>
      </c>
    </row>
    <row r="524" spans="1:2" x14ac:dyDescent="0.3">
      <c r="A524" s="97">
        <f t="shared" si="5"/>
        <v>2992</v>
      </c>
      <c r="B524">
        <f>COUNTIF('REGISTRO FACTURAS'!$N$5:$N$5993,FACTURAS!A524)</f>
        <v>0</v>
      </c>
    </row>
    <row r="525" spans="1:2" x14ac:dyDescent="0.3">
      <c r="A525" s="97">
        <f t="shared" si="5"/>
        <v>2993</v>
      </c>
      <c r="B525">
        <f>COUNTIF('REGISTRO FACTURAS'!$N$5:$N$5993,FACTURAS!A525)</f>
        <v>0</v>
      </c>
    </row>
    <row r="526" spans="1:2" x14ac:dyDescent="0.3">
      <c r="A526" s="97">
        <f t="shared" si="5"/>
        <v>2994</v>
      </c>
      <c r="B526">
        <f>COUNTIF('REGISTRO FACTURAS'!$N$5:$N$5993,FACTURAS!A526)</f>
        <v>0</v>
      </c>
    </row>
    <row r="527" spans="1:2" x14ac:dyDescent="0.3">
      <c r="A527" s="97">
        <f t="shared" si="5"/>
        <v>2995</v>
      </c>
      <c r="B527">
        <f>COUNTIF('REGISTRO FACTURAS'!$N$5:$N$5993,FACTURAS!A527)</f>
        <v>0</v>
      </c>
    </row>
    <row r="528" spans="1:2" x14ac:dyDescent="0.3">
      <c r="A528" s="97">
        <f t="shared" si="5"/>
        <v>2996</v>
      </c>
      <c r="B528">
        <f>COUNTIF('REGISTRO FACTURAS'!$N$5:$N$5993,FACTURAS!A528)</f>
        <v>0</v>
      </c>
    </row>
    <row r="529" spans="1:2" x14ac:dyDescent="0.3">
      <c r="A529" s="97">
        <f t="shared" si="5"/>
        <v>2997</v>
      </c>
      <c r="B529">
        <f>COUNTIF('REGISTRO FACTURAS'!$N$5:$N$5993,FACTURAS!A529)</f>
        <v>0</v>
      </c>
    </row>
    <row r="530" spans="1:2" x14ac:dyDescent="0.3">
      <c r="A530" s="97">
        <f t="shared" si="5"/>
        <v>2998</v>
      </c>
      <c r="B530">
        <f>COUNTIF('REGISTRO FACTURAS'!$N$5:$N$5993,FACTURAS!A530)</f>
        <v>0</v>
      </c>
    </row>
    <row r="531" spans="1:2" x14ac:dyDescent="0.3">
      <c r="A531" s="97">
        <f t="shared" si="5"/>
        <v>2999</v>
      </c>
      <c r="B531">
        <f>COUNTIF('REGISTRO FACTURAS'!$N$5:$N$5993,FACTURAS!A531)</f>
        <v>0</v>
      </c>
    </row>
    <row r="532" spans="1:2" x14ac:dyDescent="0.3">
      <c r="A532" s="97">
        <f t="shared" si="5"/>
        <v>3000</v>
      </c>
      <c r="B532">
        <f>COUNTIF('REGISTRO FACTURAS'!$N$5:$N$5993,FACTURAS!A532)</f>
        <v>0</v>
      </c>
    </row>
    <row r="533" spans="1:2" x14ac:dyDescent="0.3">
      <c r="A533" s="97">
        <f t="shared" si="5"/>
        <v>3001</v>
      </c>
      <c r="B533">
        <f>COUNTIF('REGISTRO FACTURAS'!$N$5:$N$5993,FACTURAS!A533)</f>
        <v>0</v>
      </c>
    </row>
    <row r="534" spans="1:2" x14ac:dyDescent="0.3">
      <c r="A534" s="97">
        <f t="shared" si="5"/>
        <v>3002</v>
      </c>
      <c r="B534">
        <f>COUNTIF('REGISTRO FACTURAS'!$N$5:$N$5993,FACTURAS!A534)</f>
        <v>0</v>
      </c>
    </row>
    <row r="535" spans="1:2" x14ac:dyDescent="0.3">
      <c r="A535" s="97">
        <f t="shared" si="5"/>
        <v>3003</v>
      </c>
      <c r="B535">
        <f>COUNTIF('REGISTRO FACTURAS'!$N$5:$N$5993,FACTURAS!A535)</f>
        <v>0</v>
      </c>
    </row>
    <row r="536" spans="1:2" x14ac:dyDescent="0.3">
      <c r="A536" s="97">
        <f t="shared" si="5"/>
        <v>3004</v>
      </c>
      <c r="B536">
        <f>COUNTIF('REGISTRO FACTURAS'!$N$5:$N$5993,FACTURAS!A536)</f>
        <v>0</v>
      </c>
    </row>
    <row r="537" spans="1:2" x14ac:dyDescent="0.3">
      <c r="A537" s="97">
        <f t="shared" si="5"/>
        <v>3005</v>
      </c>
      <c r="B537">
        <f>COUNTIF('REGISTRO FACTURAS'!$N$5:$N$5993,FACTURAS!A537)</f>
        <v>0</v>
      </c>
    </row>
    <row r="538" spans="1:2" x14ac:dyDescent="0.3">
      <c r="A538" s="97">
        <f t="shared" si="5"/>
        <v>3006</v>
      </c>
      <c r="B538">
        <f>COUNTIF('REGISTRO FACTURAS'!$N$5:$N$5993,FACTURAS!A538)</f>
        <v>0</v>
      </c>
    </row>
    <row r="539" spans="1:2" x14ac:dyDescent="0.3">
      <c r="A539" s="97">
        <f t="shared" si="5"/>
        <v>3007</v>
      </c>
      <c r="B539">
        <f>COUNTIF('REGISTRO FACTURAS'!$N$5:$N$5993,FACTURAS!A539)</f>
        <v>0</v>
      </c>
    </row>
    <row r="540" spans="1:2" x14ac:dyDescent="0.3">
      <c r="A540" s="97">
        <f t="shared" si="5"/>
        <v>3008</v>
      </c>
      <c r="B540">
        <f>COUNTIF('REGISTRO FACTURAS'!$N$5:$N$5993,FACTURAS!A540)</f>
        <v>0</v>
      </c>
    </row>
    <row r="541" spans="1:2" x14ac:dyDescent="0.3">
      <c r="A541" s="97">
        <f t="shared" si="5"/>
        <v>3009</v>
      </c>
      <c r="B541">
        <f>COUNTIF('REGISTRO FACTURAS'!$N$5:$N$5993,FACTURAS!A541)</f>
        <v>0</v>
      </c>
    </row>
    <row r="542" spans="1:2" x14ac:dyDescent="0.3">
      <c r="A542" s="97">
        <f t="shared" si="5"/>
        <v>3010</v>
      </c>
      <c r="B542">
        <f>COUNTIF('REGISTRO FACTURAS'!$N$5:$N$5993,FACTURAS!A542)</f>
        <v>0</v>
      </c>
    </row>
    <row r="543" spans="1:2" x14ac:dyDescent="0.3">
      <c r="A543" s="97">
        <f t="shared" si="5"/>
        <v>3011</v>
      </c>
      <c r="B543">
        <f>COUNTIF('REGISTRO FACTURAS'!$N$5:$N$5993,FACTURAS!A543)</f>
        <v>0</v>
      </c>
    </row>
    <row r="544" spans="1:2" x14ac:dyDescent="0.3">
      <c r="A544" s="97">
        <f t="shared" si="5"/>
        <v>3012</v>
      </c>
      <c r="B544">
        <f>COUNTIF('REGISTRO FACTURAS'!$N$5:$N$5993,FACTURAS!A544)</f>
        <v>0</v>
      </c>
    </row>
    <row r="545" spans="1:2" x14ac:dyDescent="0.3">
      <c r="A545" s="97">
        <f t="shared" si="5"/>
        <v>3013</v>
      </c>
      <c r="B545">
        <f>COUNTIF('REGISTRO FACTURAS'!$N$5:$N$5993,FACTURAS!A545)</f>
        <v>0</v>
      </c>
    </row>
    <row r="546" spans="1:2" x14ac:dyDescent="0.3">
      <c r="A546" s="97">
        <f t="shared" si="5"/>
        <v>3014</v>
      </c>
      <c r="B546">
        <f>COUNTIF('REGISTRO FACTURAS'!$N$5:$N$5993,FACTURAS!A546)</f>
        <v>0</v>
      </c>
    </row>
    <row r="547" spans="1:2" x14ac:dyDescent="0.3">
      <c r="A547" s="97">
        <f t="shared" si="5"/>
        <v>3015</v>
      </c>
      <c r="B547">
        <f>COUNTIF('REGISTRO FACTURAS'!$N$5:$N$5993,FACTURAS!A547)</f>
        <v>0</v>
      </c>
    </row>
    <row r="548" spans="1:2" x14ac:dyDescent="0.3">
      <c r="A548" s="97">
        <f t="shared" si="5"/>
        <v>3016</v>
      </c>
      <c r="B548">
        <f>COUNTIF('REGISTRO FACTURAS'!$N$5:$N$5993,FACTURAS!A548)</f>
        <v>0</v>
      </c>
    </row>
    <row r="549" spans="1:2" x14ac:dyDescent="0.3">
      <c r="A549" s="97">
        <f t="shared" si="5"/>
        <v>3017</v>
      </c>
      <c r="B549">
        <f>COUNTIF('REGISTRO FACTURAS'!$N$5:$N$5993,FACTURAS!A549)</f>
        <v>0</v>
      </c>
    </row>
    <row r="550" spans="1:2" x14ac:dyDescent="0.3">
      <c r="A550" s="97">
        <f t="shared" si="5"/>
        <v>3018</v>
      </c>
      <c r="B550">
        <f>COUNTIF('REGISTRO FACTURAS'!$N$5:$N$5993,FACTURAS!A550)</f>
        <v>0</v>
      </c>
    </row>
    <row r="551" spans="1:2" x14ac:dyDescent="0.3">
      <c r="A551" s="97">
        <f t="shared" si="5"/>
        <v>3019</v>
      </c>
      <c r="B551">
        <f>COUNTIF('REGISTRO FACTURAS'!$N$5:$N$5993,FACTURAS!A551)</f>
        <v>0</v>
      </c>
    </row>
    <row r="552" spans="1:2" x14ac:dyDescent="0.3">
      <c r="A552" s="97">
        <f t="shared" si="5"/>
        <v>3020</v>
      </c>
      <c r="B552">
        <f>COUNTIF('REGISTRO FACTURAS'!$N$5:$N$5993,FACTURAS!A552)</f>
        <v>0</v>
      </c>
    </row>
    <row r="553" spans="1:2" x14ac:dyDescent="0.3">
      <c r="A553" s="97">
        <f t="shared" si="5"/>
        <v>3021</v>
      </c>
      <c r="B553">
        <f>COUNTIF('REGISTRO FACTURAS'!$N$5:$N$5993,FACTURAS!A553)</f>
        <v>0</v>
      </c>
    </row>
    <row r="554" spans="1:2" x14ac:dyDescent="0.3">
      <c r="A554" s="97">
        <f t="shared" si="5"/>
        <v>3022</v>
      </c>
      <c r="B554">
        <f>COUNTIF('REGISTRO FACTURAS'!$N$5:$N$5993,FACTURAS!A554)</f>
        <v>0</v>
      </c>
    </row>
    <row r="555" spans="1:2" x14ac:dyDescent="0.3">
      <c r="A555" s="97">
        <f t="shared" si="5"/>
        <v>3023</v>
      </c>
      <c r="B555">
        <f>COUNTIF('REGISTRO FACTURAS'!$N$5:$N$5993,FACTURAS!A555)</f>
        <v>0</v>
      </c>
    </row>
    <row r="556" spans="1:2" x14ac:dyDescent="0.3">
      <c r="A556" s="97">
        <f t="shared" si="5"/>
        <v>3024</v>
      </c>
      <c r="B556">
        <f>COUNTIF('REGISTRO FACTURAS'!$N$5:$N$5993,FACTURAS!A556)</f>
        <v>0</v>
      </c>
    </row>
    <row r="557" spans="1:2" x14ac:dyDescent="0.3">
      <c r="A557" s="97">
        <f t="shared" si="5"/>
        <v>3025</v>
      </c>
      <c r="B557">
        <f>COUNTIF('REGISTRO FACTURAS'!$N$5:$N$5993,FACTURAS!A557)</f>
        <v>0</v>
      </c>
    </row>
    <row r="558" spans="1:2" x14ac:dyDescent="0.3">
      <c r="A558" s="97">
        <f t="shared" si="5"/>
        <v>3026</v>
      </c>
      <c r="B558">
        <f>COUNTIF('REGISTRO FACTURAS'!$N$5:$N$5993,FACTURAS!A558)</f>
        <v>0</v>
      </c>
    </row>
    <row r="559" spans="1:2" x14ac:dyDescent="0.3">
      <c r="A559" s="97">
        <f t="shared" si="5"/>
        <v>3027</v>
      </c>
      <c r="B559">
        <f>COUNTIF('REGISTRO FACTURAS'!$N$5:$N$5993,FACTURAS!A559)</f>
        <v>0</v>
      </c>
    </row>
    <row r="560" spans="1:2" x14ac:dyDescent="0.3">
      <c r="A560" s="97">
        <f t="shared" si="5"/>
        <v>3028</v>
      </c>
      <c r="B560">
        <f>COUNTIF('REGISTRO FACTURAS'!$N$5:$N$5993,FACTURAS!A560)</f>
        <v>0</v>
      </c>
    </row>
    <row r="561" spans="1:2" x14ac:dyDescent="0.3">
      <c r="A561" s="97">
        <f t="shared" si="5"/>
        <v>3029</v>
      </c>
      <c r="B561">
        <f>COUNTIF('REGISTRO FACTURAS'!$N$5:$N$5993,FACTURAS!A561)</f>
        <v>0</v>
      </c>
    </row>
    <row r="562" spans="1:2" x14ac:dyDescent="0.3">
      <c r="A562" s="97">
        <f t="shared" si="5"/>
        <v>3030</v>
      </c>
      <c r="B562">
        <f>COUNTIF('REGISTRO FACTURAS'!$N$5:$N$5993,FACTURAS!A562)</f>
        <v>0</v>
      </c>
    </row>
    <row r="563" spans="1:2" x14ac:dyDescent="0.3">
      <c r="A563" s="97">
        <f t="shared" si="5"/>
        <v>3031</v>
      </c>
      <c r="B563">
        <f>COUNTIF('REGISTRO FACTURAS'!$N$5:$N$5993,FACTURAS!A563)</f>
        <v>0</v>
      </c>
    </row>
    <row r="564" spans="1:2" x14ac:dyDescent="0.3">
      <c r="A564" s="97">
        <f t="shared" si="5"/>
        <v>3032</v>
      </c>
      <c r="B564">
        <f>COUNTIF('REGISTRO FACTURAS'!$N$5:$N$5993,FACTURAS!A564)</f>
        <v>0</v>
      </c>
    </row>
    <row r="565" spans="1:2" x14ac:dyDescent="0.3">
      <c r="A565" s="97">
        <f t="shared" si="5"/>
        <v>3033</v>
      </c>
      <c r="B565">
        <f>COUNTIF('REGISTRO FACTURAS'!$N$5:$N$5993,FACTURAS!A565)</f>
        <v>0</v>
      </c>
    </row>
    <row r="566" spans="1:2" x14ac:dyDescent="0.3">
      <c r="A566" s="97">
        <f t="shared" si="5"/>
        <v>3034</v>
      </c>
      <c r="B566">
        <f>COUNTIF('REGISTRO FACTURAS'!$N$5:$N$5993,FACTURAS!A566)</f>
        <v>0</v>
      </c>
    </row>
    <row r="567" spans="1:2" x14ac:dyDescent="0.3">
      <c r="A567" s="97">
        <f t="shared" si="5"/>
        <v>3035</v>
      </c>
      <c r="B567">
        <f>COUNTIF('REGISTRO FACTURAS'!$N$5:$N$5993,FACTURAS!A567)</f>
        <v>0</v>
      </c>
    </row>
    <row r="568" spans="1:2" x14ac:dyDescent="0.3">
      <c r="A568" s="97">
        <f t="shared" si="5"/>
        <v>3036</v>
      </c>
      <c r="B568">
        <f>COUNTIF('REGISTRO FACTURAS'!$N$5:$N$5993,FACTURAS!A568)</f>
        <v>0</v>
      </c>
    </row>
    <row r="569" spans="1:2" x14ac:dyDescent="0.3">
      <c r="A569" s="97">
        <f t="shared" si="5"/>
        <v>3037</v>
      </c>
      <c r="B569">
        <f>COUNTIF('REGISTRO FACTURAS'!$N$5:$N$5993,FACTURAS!A569)</f>
        <v>0</v>
      </c>
    </row>
    <row r="570" spans="1:2" x14ac:dyDescent="0.3">
      <c r="A570" s="97">
        <f t="shared" si="5"/>
        <v>3038</v>
      </c>
      <c r="B570">
        <f>COUNTIF('REGISTRO FACTURAS'!$N$5:$N$5993,FACTURAS!A570)</f>
        <v>0</v>
      </c>
    </row>
    <row r="571" spans="1:2" x14ac:dyDescent="0.3">
      <c r="A571" s="97">
        <f t="shared" si="5"/>
        <v>3039</v>
      </c>
      <c r="B571">
        <f>COUNTIF('REGISTRO FACTURAS'!$N$5:$N$5993,FACTURAS!A571)</f>
        <v>0</v>
      </c>
    </row>
    <row r="572" spans="1:2" x14ac:dyDescent="0.3">
      <c r="A572" s="97">
        <f t="shared" si="5"/>
        <v>3040</v>
      </c>
      <c r="B572">
        <f>COUNTIF('REGISTRO FACTURAS'!$N$5:$N$5993,FACTURAS!A572)</f>
        <v>0</v>
      </c>
    </row>
    <row r="573" spans="1:2" x14ac:dyDescent="0.3">
      <c r="A573" s="97">
        <f t="shared" si="5"/>
        <v>3041</v>
      </c>
      <c r="B573">
        <f>COUNTIF('REGISTRO FACTURAS'!$N$5:$N$5993,FACTURAS!A573)</f>
        <v>0</v>
      </c>
    </row>
    <row r="574" spans="1:2" x14ac:dyDescent="0.3">
      <c r="A574" s="97">
        <f t="shared" si="5"/>
        <v>3042</v>
      </c>
      <c r="B574">
        <f>COUNTIF('REGISTRO FACTURAS'!$N$5:$N$5993,FACTURAS!A574)</f>
        <v>0</v>
      </c>
    </row>
    <row r="575" spans="1:2" x14ac:dyDescent="0.3">
      <c r="A575" s="97">
        <f t="shared" si="5"/>
        <v>3043</v>
      </c>
      <c r="B575">
        <f>COUNTIF('REGISTRO FACTURAS'!$N$5:$N$5993,FACTURAS!A575)</f>
        <v>0</v>
      </c>
    </row>
    <row r="576" spans="1:2" x14ac:dyDescent="0.3">
      <c r="A576" s="97">
        <f t="shared" si="5"/>
        <v>3044</v>
      </c>
      <c r="B576">
        <f>COUNTIF('REGISTRO FACTURAS'!$N$5:$N$5993,FACTURAS!A576)</f>
        <v>0</v>
      </c>
    </row>
    <row r="577" spans="1:2" x14ac:dyDescent="0.3">
      <c r="A577" s="97">
        <f t="shared" si="5"/>
        <v>3045</v>
      </c>
      <c r="B577">
        <f>COUNTIF('REGISTRO FACTURAS'!$N$5:$N$5993,FACTURAS!A577)</f>
        <v>0</v>
      </c>
    </row>
    <row r="578" spans="1:2" x14ac:dyDescent="0.3">
      <c r="A578" s="97">
        <f t="shared" si="5"/>
        <v>3046</v>
      </c>
      <c r="B578">
        <f>COUNTIF('REGISTRO FACTURAS'!$N$5:$N$5993,FACTURAS!A578)</f>
        <v>0</v>
      </c>
    </row>
    <row r="579" spans="1:2" x14ac:dyDescent="0.3">
      <c r="A579" s="97">
        <f t="shared" si="5"/>
        <v>3047</v>
      </c>
      <c r="B579">
        <f>COUNTIF('REGISTRO FACTURAS'!$N$5:$N$5993,FACTURAS!A579)</f>
        <v>0</v>
      </c>
    </row>
    <row r="580" spans="1:2" x14ac:dyDescent="0.3">
      <c r="A580" s="97">
        <f t="shared" si="5"/>
        <v>3048</v>
      </c>
      <c r="B580">
        <f>COUNTIF('REGISTRO FACTURAS'!$N$5:$N$5993,FACTURAS!A580)</f>
        <v>0</v>
      </c>
    </row>
    <row r="581" spans="1:2" x14ac:dyDescent="0.3">
      <c r="A581" s="97">
        <f t="shared" si="5"/>
        <v>3049</v>
      </c>
      <c r="B581">
        <f>COUNTIF('REGISTRO FACTURAS'!$N$5:$N$5993,FACTURAS!A581)</f>
        <v>0</v>
      </c>
    </row>
    <row r="582" spans="1:2" x14ac:dyDescent="0.3">
      <c r="A582" s="97">
        <f t="shared" si="5"/>
        <v>3050</v>
      </c>
      <c r="B582">
        <f>COUNTIF('REGISTRO FACTURAS'!$N$5:$N$5993,FACTURAS!A582)</f>
        <v>0</v>
      </c>
    </row>
    <row r="583" spans="1:2" x14ac:dyDescent="0.3">
      <c r="A583" s="97">
        <f t="shared" si="5"/>
        <v>3051</v>
      </c>
      <c r="B583">
        <f>COUNTIF('REGISTRO FACTURAS'!$N$5:$N$5993,FACTURAS!A583)</f>
        <v>0</v>
      </c>
    </row>
    <row r="584" spans="1:2" x14ac:dyDescent="0.3">
      <c r="A584" s="97">
        <f t="shared" si="5"/>
        <v>3052</v>
      </c>
      <c r="B584">
        <f>COUNTIF('REGISTRO FACTURAS'!$N$5:$N$5993,FACTURAS!A584)</f>
        <v>0</v>
      </c>
    </row>
    <row r="585" spans="1:2" x14ac:dyDescent="0.3">
      <c r="A585" s="97">
        <f t="shared" ref="A585:A648" si="6">A584+1</f>
        <v>3053</v>
      </c>
      <c r="B585">
        <f>COUNTIF('REGISTRO FACTURAS'!$N$5:$N$5993,FACTURAS!A585)</f>
        <v>0</v>
      </c>
    </row>
    <row r="586" spans="1:2" x14ac:dyDescent="0.3">
      <c r="A586" s="97">
        <f t="shared" si="6"/>
        <v>3054</v>
      </c>
      <c r="B586">
        <f>COUNTIF('REGISTRO FACTURAS'!$N$5:$N$5993,FACTURAS!A586)</f>
        <v>0</v>
      </c>
    </row>
    <row r="587" spans="1:2" x14ac:dyDescent="0.3">
      <c r="A587" s="97">
        <f t="shared" si="6"/>
        <v>3055</v>
      </c>
      <c r="B587">
        <f>COUNTIF('REGISTRO FACTURAS'!$N$5:$N$5993,FACTURAS!A587)</f>
        <v>0</v>
      </c>
    </row>
    <row r="588" spans="1:2" x14ac:dyDescent="0.3">
      <c r="A588" s="97">
        <f t="shared" si="6"/>
        <v>3056</v>
      </c>
      <c r="B588">
        <f>COUNTIF('REGISTRO FACTURAS'!$N$5:$N$5993,FACTURAS!A588)</f>
        <v>0</v>
      </c>
    </row>
    <row r="589" spans="1:2" x14ac:dyDescent="0.3">
      <c r="A589" s="97">
        <f t="shared" si="6"/>
        <v>3057</v>
      </c>
      <c r="B589">
        <f>COUNTIF('REGISTRO FACTURAS'!$N$5:$N$5993,FACTURAS!A589)</f>
        <v>0</v>
      </c>
    </row>
    <row r="590" spans="1:2" x14ac:dyDescent="0.3">
      <c r="A590" s="97">
        <f t="shared" si="6"/>
        <v>3058</v>
      </c>
      <c r="B590">
        <f>COUNTIF('REGISTRO FACTURAS'!$N$5:$N$5993,FACTURAS!A590)</f>
        <v>0</v>
      </c>
    </row>
    <row r="591" spans="1:2" x14ac:dyDescent="0.3">
      <c r="A591" s="97">
        <f t="shared" si="6"/>
        <v>3059</v>
      </c>
      <c r="B591">
        <f>COUNTIF('REGISTRO FACTURAS'!$N$5:$N$5993,FACTURAS!A591)</f>
        <v>0</v>
      </c>
    </row>
    <row r="592" spans="1:2" x14ac:dyDescent="0.3">
      <c r="A592" s="97">
        <f t="shared" si="6"/>
        <v>3060</v>
      </c>
      <c r="B592">
        <f>COUNTIF('REGISTRO FACTURAS'!$N$5:$N$5993,FACTURAS!A592)</f>
        <v>0</v>
      </c>
    </row>
    <row r="593" spans="1:2" x14ac:dyDescent="0.3">
      <c r="A593" s="97">
        <f t="shared" si="6"/>
        <v>3061</v>
      </c>
      <c r="B593">
        <f>COUNTIF('REGISTRO FACTURAS'!$N$5:$N$5993,FACTURAS!A593)</f>
        <v>0</v>
      </c>
    </row>
    <row r="594" spans="1:2" x14ac:dyDescent="0.3">
      <c r="A594" s="97">
        <f t="shared" si="6"/>
        <v>3062</v>
      </c>
      <c r="B594">
        <f>COUNTIF('REGISTRO FACTURAS'!$N$5:$N$5993,FACTURAS!A594)</f>
        <v>0</v>
      </c>
    </row>
    <row r="595" spans="1:2" x14ac:dyDescent="0.3">
      <c r="A595" s="97">
        <f t="shared" si="6"/>
        <v>3063</v>
      </c>
      <c r="B595">
        <f>COUNTIF('REGISTRO FACTURAS'!$N$5:$N$5993,FACTURAS!A595)</f>
        <v>0</v>
      </c>
    </row>
    <row r="596" spans="1:2" x14ac:dyDescent="0.3">
      <c r="A596" s="97">
        <f t="shared" si="6"/>
        <v>3064</v>
      </c>
      <c r="B596">
        <f>COUNTIF('REGISTRO FACTURAS'!$N$5:$N$5993,FACTURAS!A596)</f>
        <v>0</v>
      </c>
    </row>
    <row r="597" spans="1:2" x14ac:dyDescent="0.3">
      <c r="A597" s="97">
        <f t="shared" si="6"/>
        <v>3065</v>
      </c>
      <c r="B597">
        <f>COUNTIF('REGISTRO FACTURAS'!$N$5:$N$5993,FACTURAS!A597)</f>
        <v>0</v>
      </c>
    </row>
    <row r="598" spans="1:2" x14ac:dyDescent="0.3">
      <c r="A598" s="97">
        <f t="shared" si="6"/>
        <v>3066</v>
      </c>
      <c r="B598">
        <f>COUNTIF('REGISTRO FACTURAS'!$N$5:$N$5993,FACTURAS!A598)</f>
        <v>0</v>
      </c>
    </row>
    <row r="599" spans="1:2" x14ac:dyDescent="0.3">
      <c r="A599" s="97">
        <f t="shared" si="6"/>
        <v>3067</v>
      </c>
      <c r="B599">
        <f>COUNTIF('REGISTRO FACTURAS'!$N$5:$N$5993,FACTURAS!A599)</f>
        <v>0</v>
      </c>
    </row>
    <row r="600" spans="1:2" x14ac:dyDescent="0.3">
      <c r="A600" s="97">
        <f t="shared" si="6"/>
        <v>3068</v>
      </c>
      <c r="B600">
        <f>COUNTIF('REGISTRO FACTURAS'!$N$5:$N$5993,FACTURAS!A600)</f>
        <v>0</v>
      </c>
    </row>
    <row r="601" spans="1:2" x14ac:dyDescent="0.3">
      <c r="A601" s="97">
        <f t="shared" si="6"/>
        <v>3069</v>
      </c>
      <c r="B601">
        <f>COUNTIF('REGISTRO FACTURAS'!$N$5:$N$5993,FACTURAS!A601)</f>
        <v>0</v>
      </c>
    </row>
    <row r="602" spans="1:2" x14ac:dyDescent="0.3">
      <c r="A602" s="97">
        <f t="shared" si="6"/>
        <v>3070</v>
      </c>
      <c r="B602">
        <f>COUNTIF('REGISTRO FACTURAS'!$N$5:$N$5993,FACTURAS!A602)</f>
        <v>0</v>
      </c>
    </row>
    <row r="603" spans="1:2" x14ac:dyDescent="0.3">
      <c r="A603" s="97">
        <f t="shared" si="6"/>
        <v>3071</v>
      </c>
      <c r="B603">
        <f>COUNTIF('REGISTRO FACTURAS'!$N$5:$N$5993,FACTURAS!A603)</f>
        <v>0</v>
      </c>
    </row>
    <row r="604" spans="1:2" x14ac:dyDescent="0.3">
      <c r="A604" s="97">
        <f t="shared" si="6"/>
        <v>3072</v>
      </c>
      <c r="B604">
        <f>COUNTIF('REGISTRO FACTURAS'!$N$5:$N$5993,FACTURAS!A604)</f>
        <v>0</v>
      </c>
    </row>
    <row r="605" spans="1:2" x14ac:dyDescent="0.3">
      <c r="A605" s="97">
        <f t="shared" si="6"/>
        <v>3073</v>
      </c>
      <c r="B605">
        <f>COUNTIF('REGISTRO FACTURAS'!$N$5:$N$5993,FACTURAS!A605)</f>
        <v>0</v>
      </c>
    </row>
    <row r="606" spans="1:2" x14ac:dyDescent="0.3">
      <c r="A606" s="97">
        <f t="shared" si="6"/>
        <v>3074</v>
      </c>
      <c r="B606">
        <f>COUNTIF('REGISTRO FACTURAS'!$N$5:$N$5993,FACTURAS!A606)</f>
        <v>0</v>
      </c>
    </row>
    <row r="607" spans="1:2" x14ac:dyDescent="0.3">
      <c r="A607" s="97">
        <f t="shared" si="6"/>
        <v>3075</v>
      </c>
      <c r="B607">
        <f>COUNTIF('REGISTRO FACTURAS'!$N$5:$N$5993,FACTURAS!A607)</f>
        <v>0</v>
      </c>
    </row>
    <row r="608" spans="1:2" x14ac:dyDescent="0.3">
      <c r="A608" s="97">
        <f t="shared" si="6"/>
        <v>3076</v>
      </c>
      <c r="B608">
        <f>COUNTIF('REGISTRO FACTURAS'!$N$5:$N$5993,FACTURAS!A608)</f>
        <v>0</v>
      </c>
    </row>
    <row r="609" spans="1:2" x14ac:dyDescent="0.3">
      <c r="A609" s="97">
        <f t="shared" si="6"/>
        <v>3077</v>
      </c>
      <c r="B609">
        <f>COUNTIF('REGISTRO FACTURAS'!$N$5:$N$5993,FACTURAS!A609)</f>
        <v>0</v>
      </c>
    </row>
    <row r="610" spans="1:2" x14ac:dyDescent="0.3">
      <c r="A610" s="97">
        <f t="shared" si="6"/>
        <v>3078</v>
      </c>
      <c r="B610">
        <f>COUNTIF('REGISTRO FACTURAS'!$N$5:$N$5993,FACTURAS!A610)</f>
        <v>0</v>
      </c>
    </row>
    <row r="611" spans="1:2" x14ac:dyDescent="0.3">
      <c r="A611" s="97">
        <f t="shared" si="6"/>
        <v>3079</v>
      </c>
      <c r="B611">
        <f>COUNTIF('REGISTRO FACTURAS'!$N$5:$N$5993,FACTURAS!A611)</f>
        <v>0</v>
      </c>
    </row>
    <row r="612" spans="1:2" x14ac:dyDescent="0.3">
      <c r="A612" s="97">
        <f t="shared" si="6"/>
        <v>3080</v>
      </c>
      <c r="B612">
        <f>COUNTIF('REGISTRO FACTURAS'!$N$5:$N$5993,FACTURAS!A612)</f>
        <v>0</v>
      </c>
    </row>
    <row r="613" spans="1:2" x14ac:dyDescent="0.3">
      <c r="A613" s="97">
        <f t="shared" si="6"/>
        <v>3081</v>
      </c>
      <c r="B613">
        <f>COUNTIF('REGISTRO FACTURAS'!$N$5:$N$5993,FACTURAS!A613)</f>
        <v>0</v>
      </c>
    </row>
    <row r="614" spans="1:2" x14ac:dyDescent="0.3">
      <c r="A614" s="97">
        <f t="shared" si="6"/>
        <v>3082</v>
      </c>
      <c r="B614">
        <f>COUNTIF('REGISTRO FACTURAS'!$N$5:$N$5993,FACTURAS!A614)</f>
        <v>0</v>
      </c>
    </row>
    <row r="615" spans="1:2" x14ac:dyDescent="0.3">
      <c r="A615" s="97">
        <f t="shared" si="6"/>
        <v>3083</v>
      </c>
      <c r="B615">
        <f>COUNTIF('REGISTRO FACTURAS'!$N$5:$N$5993,FACTURAS!A615)</f>
        <v>0</v>
      </c>
    </row>
    <row r="616" spans="1:2" x14ac:dyDescent="0.3">
      <c r="A616" s="97">
        <f t="shared" si="6"/>
        <v>3084</v>
      </c>
      <c r="B616">
        <f>COUNTIF('REGISTRO FACTURAS'!$N$5:$N$5993,FACTURAS!A616)</f>
        <v>0</v>
      </c>
    </row>
    <row r="617" spans="1:2" x14ac:dyDescent="0.3">
      <c r="A617" s="97">
        <f t="shared" si="6"/>
        <v>3085</v>
      </c>
      <c r="B617">
        <f>COUNTIF('REGISTRO FACTURAS'!$N$5:$N$5993,FACTURAS!A617)</f>
        <v>0</v>
      </c>
    </row>
    <row r="618" spans="1:2" x14ac:dyDescent="0.3">
      <c r="A618" s="97">
        <f t="shared" si="6"/>
        <v>3086</v>
      </c>
      <c r="B618">
        <f>COUNTIF('REGISTRO FACTURAS'!$N$5:$N$5993,FACTURAS!A618)</f>
        <v>0</v>
      </c>
    </row>
    <row r="619" spans="1:2" x14ac:dyDescent="0.3">
      <c r="A619" s="97">
        <f t="shared" si="6"/>
        <v>3087</v>
      </c>
      <c r="B619">
        <f>COUNTIF('REGISTRO FACTURAS'!$N$5:$N$5993,FACTURAS!A619)</f>
        <v>0</v>
      </c>
    </row>
    <row r="620" spans="1:2" x14ac:dyDescent="0.3">
      <c r="A620" s="97">
        <f t="shared" si="6"/>
        <v>3088</v>
      </c>
      <c r="B620">
        <f>COUNTIF('REGISTRO FACTURAS'!$N$5:$N$5993,FACTURAS!A620)</f>
        <v>0</v>
      </c>
    </row>
    <row r="621" spans="1:2" x14ac:dyDescent="0.3">
      <c r="A621" s="97">
        <f t="shared" si="6"/>
        <v>3089</v>
      </c>
      <c r="B621">
        <f>COUNTIF('REGISTRO FACTURAS'!$N$5:$N$5993,FACTURAS!A621)</f>
        <v>0</v>
      </c>
    </row>
    <row r="622" spans="1:2" x14ac:dyDescent="0.3">
      <c r="A622" s="97">
        <f t="shared" si="6"/>
        <v>3090</v>
      </c>
      <c r="B622">
        <f>COUNTIF('REGISTRO FACTURAS'!$N$5:$N$5993,FACTURAS!A622)</f>
        <v>0</v>
      </c>
    </row>
    <row r="623" spans="1:2" x14ac:dyDescent="0.3">
      <c r="A623" s="97">
        <f t="shared" si="6"/>
        <v>3091</v>
      </c>
      <c r="B623">
        <f>COUNTIF('REGISTRO FACTURAS'!$N$5:$N$5993,FACTURAS!A623)</f>
        <v>0</v>
      </c>
    </row>
    <row r="624" spans="1:2" x14ac:dyDescent="0.3">
      <c r="A624" s="97">
        <f t="shared" si="6"/>
        <v>3092</v>
      </c>
      <c r="B624">
        <f>COUNTIF('REGISTRO FACTURAS'!$N$5:$N$5993,FACTURAS!A624)</f>
        <v>0</v>
      </c>
    </row>
    <row r="625" spans="1:2" x14ac:dyDescent="0.3">
      <c r="A625" s="97">
        <f t="shared" si="6"/>
        <v>3093</v>
      </c>
      <c r="B625">
        <f>COUNTIF('REGISTRO FACTURAS'!$N$5:$N$5993,FACTURAS!A625)</f>
        <v>0</v>
      </c>
    </row>
    <row r="626" spans="1:2" x14ac:dyDescent="0.3">
      <c r="A626" s="97">
        <f t="shared" si="6"/>
        <v>3094</v>
      </c>
      <c r="B626">
        <f>COUNTIF('REGISTRO FACTURAS'!$N$5:$N$5993,FACTURAS!A626)</f>
        <v>0</v>
      </c>
    </row>
    <row r="627" spans="1:2" x14ac:dyDescent="0.3">
      <c r="A627" s="97">
        <f t="shared" si="6"/>
        <v>3095</v>
      </c>
      <c r="B627">
        <f>COUNTIF('REGISTRO FACTURAS'!$N$5:$N$5993,FACTURAS!A627)</f>
        <v>0</v>
      </c>
    </row>
    <row r="628" spans="1:2" x14ac:dyDescent="0.3">
      <c r="A628" s="97">
        <f t="shared" si="6"/>
        <v>3096</v>
      </c>
      <c r="B628">
        <f>COUNTIF('REGISTRO FACTURAS'!$N$5:$N$5993,FACTURAS!A628)</f>
        <v>0</v>
      </c>
    </row>
    <row r="629" spans="1:2" x14ac:dyDescent="0.3">
      <c r="A629" s="97">
        <f t="shared" si="6"/>
        <v>3097</v>
      </c>
      <c r="B629">
        <f>COUNTIF('REGISTRO FACTURAS'!$N$5:$N$5993,FACTURAS!A629)</f>
        <v>0</v>
      </c>
    </row>
    <row r="630" spans="1:2" x14ac:dyDescent="0.3">
      <c r="A630" s="97">
        <f t="shared" si="6"/>
        <v>3098</v>
      </c>
      <c r="B630">
        <f>COUNTIF('REGISTRO FACTURAS'!$N$5:$N$5993,FACTURAS!A630)</f>
        <v>0</v>
      </c>
    </row>
    <row r="631" spans="1:2" x14ac:dyDescent="0.3">
      <c r="A631" s="97">
        <f t="shared" si="6"/>
        <v>3099</v>
      </c>
      <c r="B631">
        <f>COUNTIF('REGISTRO FACTURAS'!$N$5:$N$5993,FACTURAS!A631)</f>
        <v>0</v>
      </c>
    </row>
    <row r="632" spans="1:2" x14ac:dyDescent="0.3">
      <c r="A632" s="97">
        <f t="shared" si="6"/>
        <v>3100</v>
      </c>
      <c r="B632">
        <f>COUNTIF('REGISTRO FACTURAS'!$N$5:$N$5993,FACTURAS!A632)</f>
        <v>0</v>
      </c>
    </row>
    <row r="633" spans="1:2" x14ac:dyDescent="0.3">
      <c r="A633" s="97">
        <f t="shared" si="6"/>
        <v>3101</v>
      </c>
      <c r="B633">
        <f>COUNTIF('REGISTRO FACTURAS'!$N$5:$N$5993,FACTURAS!A633)</f>
        <v>0</v>
      </c>
    </row>
    <row r="634" spans="1:2" x14ac:dyDescent="0.3">
      <c r="A634" s="97">
        <f t="shared" si="6"/>
        <v>3102</v>
      </c>
      <c r="B634">
        <f>COUNTIF('REGISTRO FACTURAS'!$N$5:$N$5993,FACTURAS!A634)</f>
        <v>0</v>
      </c>
    </row>
    <row r="635" spans="1:2" x14ac:dyDescent="0.3">
      <c r="A635" s="97">
        <f t="shared" si="6"/>
        <v>3103</v>
      </c>
      <c r="B635">
        <f>COUNTIF('REGISTRO FACTURAS'!$N$5:$N$5993,FACTURAS!A635)</f>
        <v>0</v>
      </c>
    </row>
    <row r="636" spans="1:2" x14ac:dyDescent="0.3">
      <c r="A636" s="97">
        <f t="shared" si="6"/>
        <v>3104</v>
      </c>
      <c r="B636">
        <f>COUNTIF('REGISTRO FACTURAS'!$N$5:$N$5993,FACTURAS!A636)</f>
        <v>0</v>
      </c>
    </row>
    <row r="637" spans="1:2" x14ac:dyDescent="0.3">
      <c r="A637" s="97">
        <f t="shared" si="6"/>
        <v>3105</v>
      </c>
      <c r="B637">
        <f>COUNTIF('REGISTRO FACTURAS'!$N$5:$N$5993,FACTURAS!A637)</f>
        <v>0</v>
      </c>
    </row>
    <row r="638" spans="1:2" x14ac:dyDescent="0.3">
      <c r="A638" s="97">
        <f t="shared" si="6"/>
        <v>3106</v>
      </c>
      <c r="B638">
        <f>COUNTIF('REGISTRO FACTURAS'!$N$5:$N$5993,FACTURAS!A638)</f>
        <v>0</v>
      </c>
    </row>
    <row r="639" spans="1:2" x14ac:dyDescent="0.3">
      <c r="A639" s="97">
        <f t="shared" si="6"/>
        <v>3107</v>
      </c>
      <c r="B639">
        <f>COUNTIF('REGISTRO FACTURAS'!$N$5:$N$5993,FACTURAS!A639)</f>
        <v>0</v>
      </c>
    </row>
    <row r="640" spans="1:2" x14ac:dyDescent="0.3">
      <c r="A640" s="97">
        <f t="shared" si="6"/>
        <v>3108</v>
      </c>
      <c r="B640">
        <f>COUNTIF('REGISTRO FACTURAS'!$N$5:$N$5993,FACTURAS!A640)</f>
        <v>0</v>
      </c>
    </row>
    <row r="641" spans="1:2" x14ac:dyDescent="0.3">
      <c r="A641" s="97">
        <f t="shared" si="6"/>
        <v>3109</v>
      </c>
      <c r="B641">
        <f>COUNTIF('REGISTRO FACTURAS'!$N$5:$N$5993,FACTURAS!A641)</f>
        <v>0</v>
      </c>
    </row>
    <row r="642" spans="1:2" x14ac:dyDescent="0.3">
      <c r="A642" s="97">
        <f t="shared" si="6"/>
        <v>3110</v>
      </c>
      <c r="B642">
        <f>COUNTIF('REGISTRO FACTURAS'!$N$5:$N$5993,FACTURAS!A642)</f>
        <v>0</v>
      </c>
    </row>
    <row r="643" spans="1:2" x14ac:dyDescent="0.3">
      <c r="A643" s="97">
        <f t="shared" si="6"/>
        <v>3111</v>
      </c>
      <c r="B643">
        <f>COUNTIF('REGISTRO FACTURAS'!$N$5:$N$5993,FACTURAS!A643)</f>
        <v>0</v>
      </c>
    </row>
    <row r="644" spans="1:2" x14ac:dyDescent="0.3">
      <c r="A644" s="97">
        <f t="shared" si="6"/>
        <v>3112</v>
      </c>
      <c r="B644">
        <f>COUNTIF('REGISTRO FACTURAS'!$N$5:$N$5993,FACTURAS!A644)</f>
        <v>0</v>
      </c>
    </row>
    <row r="645" spans="1:2" x14ac:dyDescent="0.3">
      <c r="A645" s="97">
        <f t="shared" si="6"/>
        <v>3113</v>
      </c>
      <c r="B645">
        <f>COUNTIF('REGISTRO FACTURAS'!$N$5:$N$5993,FACTURAS!A645)</f>
        <v>0</v>
      </c>
    </row>
    <row r="646" spans="1:2" x14ac:dyDescent="0.3">
      <c r="A646" s="97">
        <f t="shared" si="6"/>
        <v>3114</v>
      </c>
      <c r="B646">
        <f>COUNTIF('REGISTRO FACTURAS'!$N$5:$N$5993,FACTURAS!A646)</f>
        <v>0</v>
      </c>
    </row>
    <row r="647" spans="1:2" x14ac:dyDescent="0.3">
      <c r="A647" s="97">
        <f t="shared" si="6"/>
        <v>3115</v>
      </c>
      <c r="B647">
        <f>COUNTIF('REGISTRO FACTURAS'!$N$5:$N$5993,FACTURAS!A647)</f>
        <v>0</v>
      </c>
    </row>
    <row r="648" spans="1:2" x14ac:dyDescent="0.3">
      <c r="A648" s="97">
        <f t="shared" si="6"/>
        <v>3116</v>
      </c>
      <c r="B648">
        <f>COUNTIF('REGISTRO FACTURAS'!$N$5:$N$5993,FACTURAS!A648)</f>
        <v>0</v>
      </c>
    </row>
    <row r="649" spans="1:2" x14ac:dyDescent="0.3">
      <c r="A649" s="97">
        <f t="shared" ref="A649" si="7">A648+1</f>
        <v>3117</v>
      </c>
      <c r="B649">
        <f>COUNTIF('REGISTRO FACTURAS'!$N$5:$N$5993,FACTURAS!A649)</f>
        <v>0</v>
      </c>
    </row>
  </sheetData>
  <sortState ref="A1:A1352">
    <sortCondition ref="A183"/>
  </sortState>
  <conditionalFormatting sqref="B1:B1048576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C864-35E1-46BD-ADC7-0E6A69653348}">
  <dimension ref="A1:K49"/>
  <sheetViews>
    <sheetView zoomScaleNormal="100" workbookViewId="0">
      <pane ySplit="9" topLeftCell="A10" activePane="bottomLeft" state="frozen"/>
      <selection pane="bottomLeft" activeCell="A22" sqref="A22"/>
    </sheetView>
  </sheetViews>
  <sheetFormatPr baseColWidth="10" defaultRowHeight="14.4" x14ac:dyDescent="0.3"/>
  <cols>
    <col min="1" max="1" width="3.109375" customWidth="1"/>
    <col min="2" max="2" width="48.77734375" customWidth="1"/>
    <col min="3" max="3" width="14.6640625" bestFit="1" customWidth="1"/>
    <col min="4" max="4" width="16.109375" bestFit="1" customWidth="1"/>
    <col min="5" max="5" width="16.21875" bestFit="1" customWidth="1"/>
    <col min="6" max="6" width="11.109375" bestFit="1" customWidth="1"/>
    <col min="7" max="7" width="19.21875" customWidth="1"/>
    <col min="8" max="8" width="11.5546875" style="46"/>
    <col min="9" max="11" width="11.5546875" style="165"/>
  </cols>
  <sheetData>
    <row r="1" spans="1:8" x14ac:dyDescent="0.3">
      <c r="A1" s="169"/>
      <c r="B1" s="313"/>
      <c r="C1" s="313"/>
      <c r="D1" s="313"/>
      <c r="E1" s="313"/>
      <c r="F1" s="313"/>
      <c r="G1" s="314"/>
    </row>
    <row r="2" spans="1:8" x14ac:dyDescent="0.3">
      <c r="A2" s="170"/>
      <c r="B2" s="171"/>
      <c r="C2" s="172"/>
      <c r="D2" s="172"/>
      <c r="E2" s="172"/>
      <c r="F2" s="172"/>
      <c r="G2" s="173"/>
    </row>
    <row r="3" spans="1:8" x14ac:dyDescent="0.3">
      <c r="A3" s="170"/>
      <c r="B3" s="171"/>
      <c r="C3" s="315"/>
      <c r="D3" s="315"/>
      <c r="E3" s="315"/>
      <c r="F3" s="315"/>
      <c r="G3" s="316"/>
    </row>
    <row r="4" spans="1:8" x14ac:dyDescent="0.3">
      <c r="A4" s="170"/>
      <c r="B4" s="172"/>
      <c r="C4" s="317"/>
      <c r="D4" s="317"/>
      <c r="E4" s="317"/>
      <c r="F4" s="317"/>
      <c r="G4" s="318"/>
    </row>
    <row r="5" spans="1:8" x14ac:dyDescent="0.3">
      <c r="A5" s="323">
        <f>D49</f>
        <v>43</v>
      </c>
      <c r="B5" s="324"/>
      <c r="C5" s="324"/>
      <c r="D5" s="324"/>
      <c r="E5" s="324"/>
      <c r="F5" s="324"/>
      <c r="G5" s="325"/>
    </row>
    <row r="6" spans="1:8" x14ac:dyDescent="0.3">
      <c r="A6" s="323"/>
      <c r="B6" s="324"/>
      <c r="C6" s="324"/>
      <c r="D6" s="324"/>
      <c r="E6" s="324"/>
      <c r="F6" s="324"/>
      <c r="G6" s="325"/>
    </row>
    <row r="7" spans="1:8" ht="15" thickBot="1" x14ac:dyDescent="0.35">
      <c r="A7" s="174"/>
      <c r="B7" s="175"/>
      <c r="C7" s="175"/>
      <c r="D7" s="175"/>
      <c r="E7" s="175"/>
      <c r="F7" s="175"/>
      <c r="G7" s="176"/>
    </row>
    <row r="8" spans="1:8" ht="15" thickBot="1" x14ac:dyDescent="0.35">
      <c r="A8" s="213"/>
      <c r="B8" s="215"/>
      <c r="C8" s="213"/>
      <c r="D8" s="214"/>
      <c r="E8" s="214"/>
      <c r="F8" s="214"/>
      <c r="G8" s="215"/>
    </row>
    <row r="9" spans="1:8" ht="36" customHeight="1" x14ac:dyDescent="0.3">
      <c r="A9" s="155" t="s">
        <v>116</v>
      </c>
      <c r="B9" s="156" t="s">
        <v>117</v>
      </c>
      <c r="C9" s="156" t="s">
        <v>120</v>
      </c>
      <c r="D9" s="156" t="s">
        <v>121</v>
      </c>
      <c r="E9" s="156" t="s">
        <v>124</v>
      </c>
      <c r="F9" s="156" t="s">
        <v>125</v>
      </c>
      <c r="G9" s="167" t="s">
        <v>126</v>
      </c>
    </row>
    <row r="10" spans="1:8" x14ac:dyDescent="0.3">
      <c r="A10" s="89">
        <v>1</v>
      </c>
      <c r="B10" s="166" t="s">
        <v>159</v>
      </c>
      <c r="C10" s="177">
        <f t="shared" ref="C10:C48" si="0">IFERROR(IF(F10&lt;H10,F10,H10),"")</f>
        <v>120</v>
      </c>
      <c r="D10" s="178">
        <f>IF(B10&lt;&gt;"",ROUNDDOWN(IF(F10&gt;C10,F10/C10,1),0),"")</f>
        <v>4</v>
      </c>
      <c r="E10" s="179">
        <f>IF(B10&lt;&gt;"",IF((F10-C10*D10)=0,"-",(F10-C10*D10)),"")</f>
        <v>25</v>
      </c>
      <c r="F10" s="168">
        <v>505</v>
      </c>
      <c r="G10" s="96"/>
      <c r="H10" s="46">
        <f>IFERROR(VLOOKUP(B10,Hoja3!$B$4:$C$109,2,0),"")</f>
        <v>120</v>
      </c>
    </row>
    <row r="11" spans="1:8" x14ac:dyDescent="0.3">
      <c r="A11" s="89">
        <v>2</v>
      </c>
      <c r="B11" s="166" t="s">
        <v>142</v>
      </c>
      <c r="C11" s="177">
        <f t="shared" si="0"/>
        <v>120</v>
      </c>
      <c r="D11" s="178">
        <f t="shared" ref="D11:D48" si="1">IF(B11&lt;&gt;"",ROUNDDOWN(IF(F11&gt;C11,F11/C11,1),0),"")</f>
        <v>8</v>
      </c>
      <c r="E11" s="179">
        <f t="shared" ref="E11:E48" si="2">IF(B11&lt;&gt;"",IF((F11-C11*D11)=0,"-",(F11-C11*D11)),"")</f>
        <v>60</v>
      </c>
      <c r="F11" s="168">
        <v>1020</v>
      </c>
      <c r="G11" s="96"/>
      <c r="H11" s="46">
        <f>IFERROR(VLOOKUP(B11,Hoja3!$B$4:$C$109,2,0),"")</f>
        <v>120</v>
      </c>
    </row>
    <row r="12" spans="1:8" x14ac:dyDescent="0.3">
      <c r="A12" s="89">
        <v>3</v>
      </c>
      <c r="B12" s="166" t="s">
        <v>155</v>
      </c>
      <c r="C12" s="177">
        <f t="shared" si="0"/>
        <v>48</v>
      </c>
      <c r="D12" s="178">
        <f t="shared" si="1"/>
        <v>1</v>
      </c>
      <c r="E12" s="179">
        <f t="shared" si="2"/>
        <v>6</v>
      </c>
      <c r="F12" s="168">
        <v>54</v>
      </c>
      <c r="G12" s="96"/>
      <c r="H12" s="46">
        <f>IFERROR(VLOOKUP(B12,Hoja3!$B$4:$C$109,2,0),"")</f>
        <v>48</v>
      </c>
    </row>
    <row r="13" spans="1:8" x14ac:dyDescent="0.3">
      <c r="A13" s="89">
        <v>4</v>
      </c>
      <c r="B13" s="166" t="s">
        <v>157</v>
      </c>
      <c r="C13" s="177">
        <f t="shared" si="0"/>
        <v>22</v>
      </c>
      <c r="D13" s="178">
        <f t="shared" si="1"/>
        <v>2</v>
      </c>
      <c r="E13" s="179">
        <f t="shared" si="2"/>
        <v>10</v>
      </c>
      <c r="F13" s="168">
        <v>54</v>
      </c>
      <c r="G13" s="96"/>
      <c r="H13" s="46">
        <f>IFERROR(VLOOKUP(B13,Hoja3!$B$4:$C$109,2,0),"")</f>
        <v>22</v>
      </c>
    </row>
    <row r="14" spans="1:8" x14ac:dyDescent="0.3">
      <c r="A14" s="89">
        <v>5</v>
      </c>
      <c r="B14" s="166" t="s">
        <v>146</v>
      </c>
      <c r="C14" s="177">
        <f t="shared" si="0"/>
        <v>12</v>
      </c>
      <c r="D14" s="178">
        <f t="shared" si="1"/>
        <v>12</v>
      </c>
      <c r="E14" s="179" t="str">
        <f t="shared" si="2"/>
        <v>-</v>
      </c>
      <c r="F14" s="168">
        <v>144</v>
      </c>
      <c r="G14" s="96"/>
      <c r="H14" s="46">
        <f>IFERROR(VLOOKUP(B14,Hoja3!$B$4:$C$109,2,0),"")</f>
        <v>12</v>
      </c>
    </row>
    <row r="15" spans="1:8" x14ac:dyDescent="0.3">
      <c r="A15" s="89">
        <v>6</v>
      </c>
      <c r="B15" s="166" t="s">
        <v>165</v>
      </c>
      <c r="C15" s="177">
        <f t="shared" si="0"/>
        <v>24</v>
      </c>
      <c r="D15" s="178">
        <f t="shared" si="1"/>
        <v>1</v>
      </c>
      <c r="E15" s="179" t="str">
        <f t="shared" si="2"/>
        <v>-</v>
      </c>
      <c r="F15" s="168">
        <v>24</v>
      </c>
      <c r="G15" s="96"/>
      <c r="H15" s="46">
        <f>IFERROR(VLOOKUP(B15,Hoja3!$B$4:$C$109,2,0),"")</f>
        <v>48</v>
      </c>
    </row>
    <row r="16" spans="1:8" x14ac:dyDescent="0.3">
      <c r="A16" s="89">
        <v>7</v>
      </c>
      <c r="B16" s="166" t="s">
        <v>149</v>
      </c>
      <c r="C16" s="177">
        <f t="shared" si="0"/>
        <v>6</v>
      </c>
      <c r="D16" s="178">
        <f t="shared" si="1"/>
        <v>1</v>
      </c>
      <c r="E16" s="179" t="str">
        <f t="shared" si="2"/>
        <v>-</v>
      </c>
      <c r="F16" s="168">
        <v>6</v>
      </c>
      <c r="G16" s="96"/>
      <c r="H16" s="46">
        <f>IFERROR(VLOOKUP(B16,Hoja3!$B$4:$C$109,2,0),"")</f>
        <v>40</v>
      </c>
    </row>
    <row r="17" spans="1:8" x14ac:dyDescent="0.3">
      <c r="A17" s="89">
        <v>8</v>
      </c>
      <c r="B17" s="166" t="s">
        <v>170</v>
      </c>
      <c r="C17" s="177">
        <f t="shared" si="0"/>
        <v>12</v>
      </c>
      <c r="D17" s="178">
        <f t="shared" si="1"/>
        <v>1</v>
      </c>
      <c r="E17" s="179" t="str">
        <f t="shared" si="2"/>
        <v>-</v>
      </c>
      <c r="F17" s="168">
        <v>12</v>
      </c>
      <c r="G17" s="96"/>
      <c r="H17" s="46">
        <f>IFERROR(VLOOKUP(B17,Hoja3!$B$4:$C$109,2,0),"")</f>
        <v>40</v>
      </c>
    </row>
    <row r="18" spans="1:8" x14ac:dyDescent="0.3">
      <c r="A18" s="89">
        <v>9</v>
      </c>
      <c r="B18" s="166" t="s">
        <v>167</v>
      </c>
      <c r="C18" s="177">
        <f t="shared" si="0"/>
        <v>12</v>
      </c>
      <c r="D18" s="178">
        <f t="shared" si="1"/>
        <v>1</v>
      </c>
      <c r="E18" s="179" t="str">
        <f t="shared" si="2"/>
        <v>-</v>
      </c>
      <c r="F18" s="168">
        <v>12</v>
      </c>
      <c r="G18" s="96"/>
      <c r="H18" s="46">
        <f>IFERROR(VLOOKUP(B18,Hoja3!$B$4:$C$109,2,0),"")</f>
        <v>144</v>
      </c>
    </row>
    <row r="19" spans="1:8" x14ac:dyDescent="0.3">
      <c r="A19" s="89">
        <v>10</v>
      </c>
      <c r="B19" s="166" t="s">
        <v>153</v>
      </c>
      <c r="C19" s="177">
        <f t="shared" si="0"/>
        <v>6</v>
      </c>
      <c r="D19" s="178">
        <f t="shared" si="1"/>
        <v>1</v>
      </c>
      <c r="E19" s="179" t="str">
        <f t="shared" si="2"/>
        <v>-</v>
      </c>
      <c r="F19" s="168">
        <v>6</v>
      </c>
      <c r="G19" s="96"/>
      <c r="H19" s="46">
        <f>IFERROR(VLOOKUP(B19,Hoja3!$B$4:$C$109,2,0),"")</f>
        <v>120</v>
      </c>
    </row>
    <row r="20" spans="1:8" x14ac:dyDescent="0.3">
      <c r="A20" s="89">
        <v>11</v>
      </c>
      <c r="B20" s="166" t="s">
        <v>172</v>
      </c>
      <c r="C20" s="177">
        <f t="shared" si="0"/>
        <v>30</v>
      </c>
      <c r="D20" s="178">
        <f t="shared" si="1"/>
        <v>1</v>
      </c>
      <c r="E20" s="179" t="str">
        <f t="shared" si="2"/>
        <v>-</v>
      </c>
      <c r="F20" s="168">
        <v>30</v>
      </c>
      <c r="G20" s="96"/>
      <c r="H20" s="46">
        <f>IFERROR(VLOOKUP(B20,Hoja3!$B$4:$C$109,2,0),"")</f>
        <v>144</v>
      </c>
    </row>
    <row r="21" spans="1:8" x14ac:dyDescent="0.3">
      <c r="A21" s="89">
        <v>12</v>
      </c>
      <c r="B21" s="166" t="s">
        <v>151</v>
      </c>
      <c r="C21" s="177">
        <f t="shared" si="0"/>
        <v>40</v>
      </c>
      <c r="D21" s="178">
        <f t="shared" si="1"/>
        <v>3</v>
      </c>
      <c r="E21" s="179">
        <f t="shared" si="2"/>
        <v>6</v>
      </c>
      <c r="F21" s="168">
        <v>126</v>
      </c>
      <c r="G21" s="96"/>
      <c r="H21" s="46">
        <f>IFERROR(VLOOKUP(B21,Hoja3!$B$4:$C$109,2,0),"")</f>
        <v>40</v>
      </c>
    </row>
    <row r="22" spans="1:8" x14ac:dyDescent="0.3">
      <c r="A22" s="89">
        <v>13</v>
      </c>
      <c r="B22" s="166" t="s">
        <v>185</v>
      </c>
      <c r="C22" s="177">
        <f t="shared" si="0"/>
        <v>18</v>
      </c>
      <c r="D22" s="178">
        <f t="shared" si="1"/>
        <v>1</v>
      </c>
      <c r="E22" s="179">
        <f t="shared" si="2"/>
        <v>6</v>
      </c>
      <c r="F22" s="168">
        <v>24</v>
      </c>
      <c r="G22" s="96"/>
      <c r="H22" s="46">
        <f>IFERROR(VLOOKUP(B22,Hoja3!$B$4:$C$109,2,0),"")</f>
        <v>18</v>
      </c>
    </row>
    <row r="23" spans="1:8" x14ac:dyDescent="0.3">
      <c r="A23" s="89">
        <v>14</v>
      </c>
      <c r="B23" s="166"/>
      <c r="C23" s="177" t="str">
        <f t="shared" si="0"/>
        <v/>
      </c>
      <c r="D23" s="178" t="str">
        <f t="shared" si="1"/>
        <v/>
      </c>
      <c r="E23" s="179" t="str">
        <f t="shared" si="2"/>
        <v/>
      </c>
      <c r="F23" s="168"/>
      <c r="G23" s="96"/>
      <c r="H23" s="46" t="str">
        <f>IFERROR(VLOOKUP(B23,Hoja3!$B$4:$C$109,2,0),"")</f>
        <v/>
      </c>
    </row>
    <row r="24" spans="1:8" x14ac:dyDescent="0.3">
      <c r="A24" s="89">
        <v>15</v>
      </c>
      <c r="B24" s="166"/>
      <c r="C24" s="177" t="str">
        <f t="shared" si="0"/>
        <v/>
      </c>
      <c r="D24" s="178" t="str">
        <f t="shared" si="1"/>
        <v/>
      </c>
      <c r="E24" s="179" t="str">
        <f t="shared" si="2"/>
        <v/>
      </c>
      <c r="F24" s="168"/>
      <c r="G24" s="96"/>
      <c r="H24" s="46" t="str">
        <f>IFERROR(VLOOKUP(B24,Hoja3!$B$4:$C$109,2,0),"")</f>
        <v/>
      </c>
    </row>
    <row r="25" spans="1:8" x14ac:dyDescent="0.3">
      <c r="A25" s="89">
        <v>16</v>
      </c>
      <c r="B25" s="166"/>
      <c r="C25" s="177" t="str">
        <f t="shared" si="0"/>
        <v/>
      </c>
      <c r="D25" s="178" t="str">
        <f t="shared" si="1"/>
        <v/>
      </c>
      <c r="E25" s="179" t="str">
        <f t="shared" si="2"/>
        <v/>
      </c>
      <c r="F25" s="168"/>
      <c r="G25" s="96"/>
      <c r="H25" s="46" t="str">
        <f>IFERROR(VLOOKUP(B25,Hoja3!$B$4:$C$109,2,0),"")</f>
        <v/>
      </c>
    </row>
    <row r="26" spans="1:8" x14ac:dyDescent="0.3">
      <c r="A26" s="89">
        <v>17</v>
      </c>
      <c r="B26" s="166"/>
      <c r="C26" s="177" t="str">
        <f t="shared" si="0"/>
        <v/>
      </c>
      <c r="D26" s="178" t="str">
        <f t="shared" si="1"/>
        <v/>
      </c>
      <c r="E26" s="179" t="str">
        <f t="shared" si="2"/>
        <v/>
      </c>
      <c r="F26" s="168"/>
      <c r="G26" s="96"/>
      <c r="H26" s="46" t="str">
        <f>IFERROR(VLOOKUP(B26,Hoja3!$B$4:$C$109,2,0),"")</f>
        <v/>
      </c>
    </row>
    <row r="27" spans="1:8" x14ac:dyDescent="0.3">
      <c r="A27" s="89">
        <v>18</v>
      </c>
      <c r="B27" s="166"/>
      <c r="C27" s="177" t="str">
        <f t="shared" si="0"/>
        <v/>
      </c>
      <c r="D27" s="178" t="str">
        <f t="shared" si="1"/>
        <v/>
      </c>
      <c r="E27" s="179" t="str">
        <f t="shared" si="2"/>
        <v/>
      </c>
      <c r="F27" s="168"/>
      <c r="G27" s="96"/>
      <c r="H27" s="46" t="str">
        <f>IFERROR(VLOOKUP(B27,Hoja3!$B$4:$C$109,2,0),"")</f>
        <v/>
      </c>
    </row>
    <row r="28" spans="1:8" x14ac:dyDescent="0.3">
      <c r="A28" s="89">
        <v>19</v>
      </c>
      <c r="B28" s="166"/>
      <c r="C28" s="177" t="str">
        <f t="shared" si="0"/>
        <v/>
      </c>
      <c r="D28" s="178" t="str">
        <f t="shared" si="1"/>
        <v/>
      </c>
      <c r="E28" s="179" t="str">
        <f t="shared" si="2"/>
        <v/>
      </c>
      <c r="F28" s="168"/>
      <c r="G28" s="96"/>
      <c r="H28" s="46" t="str">
        <f>IFERROR(VLOOKUP(B28,Hoja3!$B$4:$C$109,2,0),"")</f>
        <v/>
      </c>
    </row>
    <row r="29" spans="1:8" x14ac:dyDescent="0.3">
      <c r="A29" s="89">
        <v>20</v>
      </c>
      <c r="B29" s="166"/>
      <c r="C29" s="177" t="str">
        <f t="shared" si="0"/>
        <v/>
      </c>
      <c r="D29" s="178" t="str">
        <f t="shared" si="1"/>
        <v/>
      </c>
      <c r="E29" s="179" t="str">
        <f t="shared" si="2"/>
        <v/>
      </c>
      <c r="F29" s="168"/>
      <c r="G29" s="96"/>
      <c r="H29" s="46" t="str">
        <f>IFERROR(VLOOKUP(B29,Hoja3!$B$4:$C$109,2,0),"")</f>
        <v/>
      </c>
    </row>
    <row r="30" spans="1:8" x14ac:dyDescent="0.3">
      <c r="A30" s="89">
        <v>21</v>
      </c>
      <c r="B30" s="166"/>
      <c r="C30" s="177" t="str">
        <f t="shared" si="0"/>
        <v/>
      </c>
      <c r="D30" s="178" t="str">
        <f t="shared" si="1"/>
        <v/>
      </c>
      <c r="E30" s="179" t="str">
        <f t="shared" si="2"/>
        <v/>
      </c>
      <c r="F30" s="168"/>
      <c r="G30" s="96"/>
      <c r="H30" s="46" t="str">
        <f>IFERROR(VLOOKUP(B30,Hoja3!$B$4:$C$109,2,0),"")</f>
        <v/>
      </c>
    </row>
    <row r="31" spans="1:8" x14ac:dyDescent="0.3">
      <c r="A31" s="89">
        <v>22</v>
      </c>
      <c r="B31" s="166"/>
      <c r="C31" s="177" t="str">
        <f t="shared" si="0"/>
        <v/>
      </c>
      <c r="D31" s="178" t="str">
        <f t="shared" si="1"/>
        <v/>
      </c>
      <c r="E31" s="179" t="str">
        <f t="shared" si="2"/>
        <v/>
      </c>
      <c r="F31" s="168"/>
      <c r="G31" s="96"/>
      <c r="H31" s="46" t="str">
        <f>IFERROR(VLOOKUP(B31,Hoja3!$B$4:$C$109,2,0),"")</f>
        <v/>
      </c>
    </row>
    <row r="32" spans="1:8" x14ac:dyDescent="0.3">
      <c r="A32" s="89">
        <v>23</v>
      </c>
      <c r="B32" s="166"/>
      <c r="C32" s="177" t="str">
        <f t="shared" si="0"/>
        <v/>
      </c>
      <c r="D32" s="178" t="str">
        <f t="shared" si="1"/>
        <v/>
      </c>
      <c r="E32" s="179" t="str">
        <f t="shared" si="2"/>
        <v/>
      </c>
      <c r="F32" s="168"/>
      <c r="G32" s="96"/>
      <c r="H32" s="46" t="str">
        <f>IFERROR(VLOOKUP(B32,Hoja3!$B$4:$C$109,2,0),"")</f>
        <v/>
      </c>
    </row>
    <row r="33" spans="1:8" x14ac:dyDescent="0.3">
      <c r="A33" s="89">
        <v>24</v>
      </c>
      <c r="B33" s="166"/>
      <c r="C33" s="177" t="str">
        <f t="shared" si="0"/>
        <v/>
      </c>
      <c r="D33" s="178" t="str">
        <f t="shared" si="1"/>
        <v/>
      </c>
      <c r="E33" s="179" t="str">
        <f t="shared" si="2"/>
        <v/>
      </c>
      <c r="F33" s="168"/>
      <c r="G33" s="96"/>
      <c r="H33" s="46" t="str">
        <f>IFERROR(VLOOKUP(B33,Hoja3!$B$4:$C$109,2,0),"")</f>
        <v/>
      </c>
    </row>
    <row r="34" spans="1:8" x14ac:dyDescent="0.3">
      <c r="A34" s="89">
        <v>25</v>
      </c>
      <c r="B34" s="166"/>
      <c r="C34" s="177" t="str">
        <f t="shared" si="0"/>
        <v/>
      </c>
      <c r="D34" s="178" t="str">
        <f t="shared" si="1"/>
        <v/>
      </c>
      <c r="E34" s="179" t="str">
        <f t="shared" si="2"/>
        <v/>
      </c>
      <c r="F34" s="168"/>
      <c r="G34" s="96"/>
      <c r="H34" s="46" t="str">
        <f>IFERROR(VLOOKUP(B34,Hoja3!$B$4:$C$109,2,0),"")</f>
        <v/>
      </c>
    </row>
    <row r="35" spans="1:8" x14ac:dyDescent="0.3">
      <c r="A35" s="89">
        <v>26</v>
      </c>
      <c r="B35" s="166"/>
      <c r="C35" s="177" t="str">
        <f t="shared" si="0"/>
        <v/>
      </c>
      <c r="D35" s="178" t="str">
        <f t="shared" si="1"/>
        <v/>
      </c>
      <c r="E35" s="179" t="str">
        <f t="shared" si="2"/>
        <v/>
      </c>
      <c r="F35" s="168"/>
      <c r="G35" s="96"/>
      <c r="H35" s="46" t="str">
        <f>IFERROR(VLOOKUP(B35,Hoja3!$B$4:$C$109,2,0),"")</f>
        <v/>
      </c>
    </row>
    <row r="36" spans="1:8" x14ac:dyDescent="0.3">
      <c r="A36" s="89">
        <v>27</v>
      </c>
      <c r="B36" s="166"/>
      <c r="C36" s="177" t="str">
        <f t="shared" si="0"/>
        <v/>
      </c>
      <c r="D36" s="178" t="str">
        <f t="shared" si="1"/>
        <v/>
      </c>
      <c r="E36" s="179" t="str">
        <f t="shared" si="2"/>
        <v/>
      </c>
      <c r="F36" s="168"/>
      <c r="G36" s="96"/>
      <c r="H36" s="46" t="str">
        <f>IFERROR(VLOOKUP(B36,Hoja3!$B$4:$C$109,2,0),"")</f>
        <v/>
      </c>
    </row>
    <row r="37" spans="1:8" x14ac:dyDescent="0.3">
      <c r="A37" s="89">
        <v>28</v>
      </c>
      <c r="B37" s="166"/>
      <c r="C37" s="177" t="str">
        <f t="shared" si="0"/>
        <v/>
      </c>
      <c r="D37" s="178" t="str">
        <f t="shared" si="1"/>
        <v/>
      </c>
      <c r="E37" s="179" t="str">
        <f t="shared" si="2"/>
        <v/>
      </c>
      <c r="F37" s="168"/>
      <c r="G37" s="96"/>
      <c r="H37" s="46" t="str">
        <f>IFERROR(VLOOKUP(B37,Hoja3!$B$4:$C$109,2,0),"")</f>
        <v/>
      </c>
    </row>
    <row r="38" spans="1:8" x14ac:dyDescent="0.3">
      <c r="A38" s="89">
        <v>29</v>
      </c>
      <c r="B38" s="166"/>
      <c r="C38" s="177" t="str">
        <f t="shared" si="0"/>
        <v/>
      </c>
      <c r="D38" s="178" t="str">
        <f t="shared" si="1"/>
        <v/>
      </c>
      <c r="E38" s="179" t="str">
        <f t="shared" si="2"/>
        <v/>
      </c>
      <c r="F38" s="168"/>
      <c r="G38" s="96"/>
      <c r="H38" s="46" t="str">
        <f>IFERROR(VLOOKUP(B38,Hoja3!$B$4:$C$109,2,0),"")</f>
        <v/>
      </c>
    </row>
    <row r="39" spans="1:8" x14ac:dyDescent="0.3">
      <c r="A39" s="89">
        <v>30</v>
      </c>
      <c r="B39" s="166"/>
      <c r="C39" s="177" t="str">
        <f t="shared" si="0"/>
        <v/>
      </c>
      <c r="D39" s="178" t="str">
        <f t="shared" si="1"/>
        <v/>
      </c>
      <c r="E39" s="179" t="str">
        <f t="shared" si="2"/>
        <v/>
      </c>
      <c r="F39" s="168"/>
      <c r="G39" s="96"/>
      <c r="H39" s="46" t="str">
        <f>IFERROR(VLOOKUP(B39,Hoja3!$B$4:$C$109,2,0),"")</f>
        <v/>
      </c>
    </row>
    <row r="40" spans="1:8" x14ac:dyDescent="0.3">
      <c r="A40" s="89">
        <v>31</v>
      </c>
      <c r="B40" s="166"/>
      <c r="C40" s="177" t="str">
        <f t="shared" si="0"/>
        <v/>
      </c>
      <c r="D40" s="178" t="str">
        <f t="shared" si="1"/>
        <v/>
      </c>
      <c r="E40" s="179" t="str">
        <f t="shared" si="2"/>
        <v/>
      </c>
      <c r="F40" s="168"/>
      <c r="G40" s="96"/>
      <c r="H40" s="46" t="str">
        <f>IFERROR(VLOOKUP(B40,Hoja3!$B$4:$C$109,2,0),"")</f>
        <v/>
      </c>
    </row>
    <row r="41" spans="1:8" x14ac:dyDescent="0.3">
      <c r="A41" s="89">
        <v>32</v>
      </c>
      <c r="B41" s="166"/>
      <c r="C41" s="177" t="str">
        <f t="shared" si="0"/>
        <v/>
      </c>
      <c r="D41" s="178" t="str">
        <f t="shared" si="1"/>
        <v/>
      </c>
      <c r="E41" s="179" t="str">
        <f t="shared" si="2"/>
        <v/>
      </c>
      <c r="F41" s="168"/>
      <c r="G41" s="96"/>
      <c r="H41" s="46" t="str">
        <f>IFERROR(VLOOKUP(B41,Hoja3!$B$4:$C$109,2,0),"")</f>
        <v/>
      </c>
    </row>
    <row r="42" spans="1:8" x14ac:dyDescent="0.3">
      <c r="A42" s="89">
        <v>33</v>
      </c>
      <c r="B42" s="166"/>
      <c r="C42" s="177" t="str">
        <f t="shared" si="0"/>
        <v/>
      </c>
      <c r="D42" s="178" t="str">
        <f t="shared" si="1"/>
        <v/>
      </c>
      <c r="E42" s="179" t="str">
        <f t="shared" si="2"/>
        <v/>
      </c>
      <c r="F42" s="168"/>
      <c r="G42" s="96"/>
      <c r="H42" s="46" t="str">
        <f>IFERROR(VLOOKUP(B42,Hoja3!$B$4:$C$109,2,0),"")</f>
        <v/>
      </c>
    </row>
    <row r="43" spans="1:8" x14ac:dyDescent="0.3">
      <c r="A43" s="89">
        <v>34</v>
      </c>
      <c r="B43" s="166"/>
      <c r="C43" s="177" t="str">
        <f t="shared" si="0"/>
        <v/>
      </c>
      <c r="D43" s="178" t="str">
        <f t="shared" si="1"/>
        <v/>
      </c>
      <c r="E43" s="179" t="str">
        <f t="shared" si="2"/>
        <v/>
      </c>
      <c r="F43" s="168"/>
      <c r="G43" s="96"/>
      <c r="H43" s="46" t="str">
        <f>IFERROR(VLOOKUP(B43,Hoja3!$B$4:$C$109,2,0),"")</f>
        <v/>
      </c>
    </row>
    <row r="44" spans="1:8" x14ac:dyDescent="0.3">
      <c r="A44" s="89">
        <v>35</v>
      </c>
      <c r="B44" s="166"/>
      <c r="C44" s="177" t="str">
        <f t="shared" si="0"/>
        <v/>
      </c>
      <c r="D44" s="178" t="str">
        <f t="shared" si="1"/>
        <v/>
      </c>
      <c r="E44" s="179" t="str">
        <f t="shared" si="2"/>
        <v/>
      </c>
      <c r="F44" s="168"/>
      <c r="G44" s="96"/>
      <c r="H44" s="46" t="str">
        <f>IFERROR(VLOOKUP(B44,Hoja3!$B$4:$C$109,2,0),"")</f>
        <v/>
      </c>
    </row>
    <row r="45" spans="1:8" x14ac:dyDescent="0.3">
      <c r="A45" s="89">
        <v>36</v>
      </c>
      <c r="B45" s="166"/>
      <c r="C45" s="177" t="str">
        <f t="shared" si="0"/>
        <v/>
      </c>
      <c r="D45" s="178" t="str">
        <f t="shared" si="1"/>
        <v/>
      </c>
      <c r="E45" s="179" t="str">
        <f t="shared" si="2"/>
        <v/>
      </c>
      <c r="F45" s="168"/>
      <c r="G45" s="96"/>
      <c r="H45" s="46" t="str">
        <f>IFERROR(VLOOKUP(B45,Hoja3!$B$4:$C$109,2,0),"")</f>
        <v/>
      </c>
    </row>
    <row r="46" spans="1:8" x14ac:dyDescent="0.3">
      <c r="A46" s="89">
        <v>37</v>
      </c>
      <c r="B46" s="166"/>
      <c r="C46" s="177" t="str">
        <f t="shared" si="0"/>
        <v/>
      </c>
      <c r="D46" s="178" t="str">
        <f t="shared" si="1"/>
        <v/>
      </c>
      <c r="E46" s="179" t="str">
        <f t="shared" si="2"/>
        <v/>
      </c>
      <c r="F46" s="168"/>
      <c r="G46" s="96"/>
      <c r="H46" s="46" t="str">
        <f>IFERROR(VLOOKUP(B46,Hoja3!$B$4:$C$109,2,0),"")</f>
        <v/>
      </c>
    </row>
    <row r="47" spans="1:8" x14ac:dyDescent="0.3">
      <c r="A47" s="89">
        <v>38</v>
      </c>
      <c r="B47" s="166"/>
      <c r="C47" s="177" t="str">
        <f t="shared" si="0"/>
        <v/>
      </c>
      <c r="D47" s="178" t="str">
        <f t="shared" si="1"/>
        <v/>
      </c>
      <c r="E47" s="179" t="str">
        <f t="shared" si="2"/>
        <v/>
      </c>
      <c r="F47" s="168"/>
      <c r="G47" s="96"/>
      <c r="H47" s="46" t="str">
        <f>IFERROR(VLOOKUP(B47,Hoja3!$B$4:$C$109,2,0),"")</f>
        <v/>
      </c>
    </row>
    <row r="48" spans="1:8" x14ac:dyDescent="0.3">
      <c r="A48" s="89">
        <v>39</v>
      </c>
      <c r="B48" s="166"/>
      <c r="C48" s="177" t="str">
        <f t="shared" si="0"/>
        <v/>
      </c>
      <c r="D48" s="178" t="str">
        <f t="shared" si="1"/>
        <v/>
      </c>
      <c r="E48" s="179" t="str">
        <f t="shared" si="2"/>
        <v/>
      </c>
      <c r="F48" s="168"/>
      <c r="G48" s="96"/>
      <c r="H48" s="46" t="str">
        <f>IFERROR(VLOOKUP(B48,Hoja3!$B$4:$C$109,2,0),"")</f>
        <v/>
      </c>
    </row>
    <row r="49" spans="1:7" x14ac:dyDescent="0.3">
      <c r="A49" s="319" t="s">
        <v>552</v>
      </c>
      <c r="B49" s="320"/>
      <c r="C49" s="320"/>
      <c r="D49" s="321">
        <f>SUM(D10:D48)+COUNT(E10:E48)</f>
        <v>43</v>
      </c>
      <c r="E49" s="321"/>
      <c r="F49" s="321"/>
      <c r="G49" s="322"/>
    </row>
  </sheetData>
  <sheetProtection formatCells="0"/>
  <mergeCells count="8">
    <mergeCell ref="B1:G1"/>
    <mergeCell ref="C3:G3"/>
    <mergeCell ref="C4:G4"/>
    <mergeCell ref="A49:C49"/>
    <mergeCell ref="D49:G49"/>
    <mergeCell ref="A5:G6"/>
    <mergeCell ref="A8:B8"/>
    <mergeCell ref="C8:G8"/>
  </mergeCells>
  <conditionalFormatting sqref="F10:F48">
    <cfRule type="cellIs" dxfId="1" priority="2" operator="equal">
      <formula>0</formula>
    </cfRule>
  </conditionalFormatting>
  <conditionalFormatting sqref="C10:C48">
    <cfRule type="cellIs" dxfId="0" priority="1" operator="equal">
      <formula>0</formula>
    </cfRule>
  </conditionalFormatting>
  <pageMargins left="0.31496062992125984" right="0.51181102362204722" top="0.35433070866141736" bottom="0.74803149606299213" header="0.31496062992125984" footer="0.31496062992125984"/>
  <pageSetup paperSize="9" scale="72" orientation="portrait" horizontalDpi="4294967293" verticalDpi="0" r:id="rId1"/>
  <headerFooter>
    <oddFooter>&amp;Lversión: 1.0   27.01.2018&amp;C&amp;A&amp;RPágina &amp;P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F2ECDD4-FE47-4893-B5B5-987BD7B9AB31}">
          <x14:formula1>
            <xm:f>Hoja3!$B$4:$B$109</xm:f>
          </x14:formula1>
          <xm:sqref>B10:B48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7"/>
  <sheetViews>
    <sheetView topLeftCell="A26" workbookViewId="0">
      <selection activeCell="A41" sqref="A41"/>
    </sheetView>
  </sheetViews>
  <sheetFormatPr baseColWidth="10" defaultRowHeight="14.4" x14ac:dyDescent="0.3"/>
  <cols>
    <col min="1" max="1" width="59.5546875" bestFit="1" customWidth="1"/>
    <col min="2" max="2" width="11" bestFit="1" customWidth="1"/>
  </cols>
  <sheetData>
    <row r="1" spans="1:2" x14ac:dyDescent="0.3">
      <c r="A1" t="s">
        <v>556</v>
      </c>
      <c r="B1" t="s">
        <v>557</v>
      </c>
    </row>
    <row r="2" spans="1:2" x14ac:dyDescent="0.3">
      <c r="A2" t="s">
        <v>90</v>
      </c>
      <c r="B2" s="97" t="s">
        <v>91</v>
      </c>
    </row>
    <row r="3" spans="1:2" x14ac:dyDescent="0.3">
      <c r="A3" t="s">
        <v>103</v>
      </c>
      <c r="B3" s="97" t="s">
        <v>92</v>
      </c>
    </row>
    <row r="4" spans="1:2" x14ac:dyDescent="0.3">
      <c r="A4" t="s">
        <v>365</v>
      </c>
      <c r="B4" s="107" t="s">
        <v>87</v>
      </c>
    </row>
    <row r="5" spans="1:2" x14ac:dyDescent="0.3">
      <c r="A5" t="s">
        <v>202</v>
      </c>
      <c r="B5" s="97" t="s">
        <v>87</v>
      </c>
    </row>
    <row r="6" spans="1:2" x14ac:dyDescent="0.3">
      <c r="A6" t="s">
        <v>98</v>
      </c>
      <c r="B6" s="97" t="s">
        <v>92</v>
      </c>
    </row>
    <row r="7" spans="1:2" x14ac:dyDescent="0.3">
      <c r="A7" t="s">
        <v>96</v>
      </c>
      <c r="B7" s="107" t="s">
        <v>92</v>
      </c>
    </row>
    <row r="8" spans="1:2" x14ac:dyDescent="0.3">
      <c r="A8" t="s">
        <v>566</v>
      </c>
      <c r="B8" s="107" t="s">
        <v>87</v>
      </c>
    </row>
    <row r="9" spans="1:2" x14ac:dyDescent="0.3">
      <c r="A9" t="s">
        <v>100</v>
      </c>
      <c r="B9" s="97" t="s">
        <v>92</v>
      </c>
    </row>
    <row r="10" spans="1:2" x14ac:dyDescent="0.3">
      <c r="A10" t="s">
        <v>191</v>
      </c>
      <c r="B10" s="97" t="s">
        <v>92</v>
      </c>
    </row>
    <row r="11" spans="1:2" x14ac:dyDescent="0.3">
      <c r="A11" t="s">
        <v>192</v>
      </c>
      <c r="B11" s="97" t="s">
        <v>92</v>
      </c>
    </row>
    <row r="12" spans="1:2" x14ac:dyDescent="0.3">
      <c r="A12" t="s">
        <v>101</v>
      </c>
      <c r="B12" s="97" t="s">
        <v>92</v>
      </c>
    </row>
    <row r="13" spans="1:2" x14ac:dyDescent="0.3">
      <c r="A13" t="s">
        <v>177</v>
      </c>
      <c r="B13" s="97" t="s">
        <v>87</v>
      </c>
    </row>
    <row r="14" spans="1:2" x14ac:dyDescent="0.3">
      <c r="A14" t="s">
        <v>197</v>
      </c>
      <c r="B14" s="97" t="s">
        <v>92</v>
      </c>
    </row>
    <row r="15" spans="1:2" x14ac:dyDescent="0.3">
      <c r="A15" t="s">
        <v>178</v>
      </c>
      <c r="B15" s="97" t="s">
        <v>87</v>
      </c>
    </row>
    <row r="16" spans="1:2" x14ac:dyDescent="0.3">
      <c r="A16" t="s">
        <v>95</v>
      </c>
      <c r="B16" s="97" t="s">
        <v>87</v>
      </c>
    </row>
    <row r="17" spans="1:2" x14ac:dyDescent="0.3">
      <c r="A17" t="s">
        <v>227</v>
      </c>
      <c r="B17" s="97" t="s">
        <v>92</v>
      </c>
    </row>
    <row r="18" spans="1:2" x14ac:dyDescent="0.3">
      <c r="A18" t="s">
        <v>193</v>
      </c>
      <c r="B18" s="97" t="s">
        <v>92</v>
      </c>
    </row>
    <row r="19" spans="1:2" x14ac:dyDescent="0.3">
      <c r="A19" t="s">
        <v>102</v>
      </c>
      <c r="B19" s="97" t="s">
        <v>92</v>
      </c>
    </row>
    <row r="20" spans="1:2" x14ac:dyDescent="0.3">
      <c r="A20" t="s">
        <v>176</v>
      </c>
      <c r="B20" s="97" t="s">
        <v>92</v>
      </c>
    </row>
    <row r="21" spans="1:2" x14ac:dyDescent="0.3">
      <c r="A21" t="s">
        <v>375</v>
      </c>
      <c r="B21" s="107" t="s">
        <v>92</v>
      </c>
    </row>
    <row r="22" spans="1:2" x14ac:dyDescent="0.3">
      <c r="A22" t="s">
        <v>207</v>
      </c>
      <c r="B22" s="97" t="s">
        <v>92</v>
      </c>
    </row>
    <row r="23" spans="1:2" x14ac:dyDescent="0.3">
      <c r="A23" t="s">
        <v>179</v>
      </c>
      <c r="B23" s="97" t="s">
        <v>92</v>
      </c>
    </row>
    <row r="24" spans="1:2" x14ac:dyDescent="0.3">
      <c r="A24" t="s">
        <v>97</v>
      </c>
      <c r="B24" s="97" t="s">
        <v>92</v>
      </c>
    </row>
    <row r="25" spans="1:2" x14ac:dyDescent="0.3">
      <c r="A25" t="s">
        <v>180</v>
      </c>
      <c r="B25" s="97" t="s">
        <v>92</v>
      </c>
    </row>
    <row r="26" spans="1:2" x14ac:dyDescent="0.3">
      <c r="A26" t="s">
        <v>93</v>
      </c>
      <c r="B26" s="97" t="s">
        <v>92</v>
      </c>
    </row>
    <row r="27" spans="1:2" x14ac:dyDescent="0.3">
      <c r="A27" t="s">
        <v>558</v>
      </c>
      <c r="B27" s="97" t="s">
        <v>92</v>
      </c>
    </row>
    <row r="28" spans="1:2" x14ac:dyDescent="0.3">
      <c r="A28" t="s">
        <v>201</v>
      </c>
      <c r="B28" s="97" t="s">
        <v>92</v>
      </c>
    </row>
    <row r="29" spans="1:2" x14ac:dyDescent="0.3">
      <c r="A29" t="s">
        <v>237</v>
      </c>
      <c r="B29" s="107" t="s">
        <v>92</v>
      </c>
    </row>
    <row r="30" spans="1:2" x14ac:dyDescent="0.3">
      <c r="A30" t="s">
        <v>89</v>
      </c>
      <c r="B30" s="97" t="s">
        <v>87</v>
      </c>
    </row>
    <row r="31" spans="1:2" x14ac:dyDescent="0.3">
      <c r="A31" t="s">
        <v>99</v>
      </c>
      <c r="B31" s="97" t="s">
        <v>92</v>
      </c>
    </row>
    <row r="32" spans="1:2" x14ac:dyDescent="0.3">
      <c r="A32" t="s">
        <v>198</v>
      </c>
      <c r="B32" s="97" t="s">
        <v>92</v>
      </c>
    </row>
    <row r="33" spans="1:3" x14ac:dyDescent="0.3">
      <c r="A33" t="s">
        <v>209</v>
      </c>
      <c r="B33" s="97" t="s">
        <v>92</v>
      </c>
    </row>
    <row r="34" spans="1:3" x14ac:dyDescent="0.3">
      <c r="A34" t="s">
        <v>521</v>
      </c>
      <c r="B34" s="107" t="s">
        <v>92</v>
      </c>
    </row>
    <row r="35" spans="1:3" x14ac:dyDescent="0.3">
      <c r="A35" t="s">
        <v>213</v>
      </c>
      <c r="B35" s="97" t="s">
        <v>91</v>
      </c>
    </row>
    <row r="36" spans="1:3" x14ac:dyDescent="0.3">
      <c r="A36" t="s">
        <v>563</v>
      </c>
      <c r="B36" s="97" t="s">
        <v>92</v>
      </c>
    </row>
    <row r="37" spans="1:3" x14ac:dyDescent="0.3">
      <c r="A37" t="s">
        <v>648</v>
      </c>
      <c r="B37" s="97" t="s">
        <v>92</v>
      </c>
    </row>
    <row r="38" spans="1:3" x14ac:dyDescent="0.3">
      <c r="A38" t="s">
        <v>1377</v>
      </c>
      <c r="B38" s="97" t="s">
        <v>92</v>
      </c>
      <c r="C38" t="s">
        <v>1378</v>
      </c>
    </row>
    <row r="39" spans="1:3" x14ac:dyDescent="0.3">
      <c r="A39" t="s">
        <v>1384</v>
      </c>
      <c r="B39" s="97" t="s">
        <v>92</v>
      </c>
    </row>
    <row r="40" spans="1:3" x14ac:dyDescent="0.3">
      <c r="A40" t="s">
        <v>1434</v>
      </c>
      <c r="B40" s="97" t="s">
        <v>92</v>
      </c>
    </row>
    <row r="41" spans="1:3" x14ac:dyDescent="0.3">
      <c r="A41" t="s">
        <v>1435</v>
      </c>
      <c r="B41" s="97" t="s">
        <v>92</v>
      </c>
    </row>
    <row r="43" spans="1:3" x14ac:dyDescent="0.3">
      <c r="A43" s="107"/>
      <c r="B43" s="97"/>
    </row>
    <row r="44" spans="1:3" x14ac:dyDescent="0.3">
      <c r="A44" s="107"/>
      <c r="B44" s="97"/>
    </row>
    <row r="45" spans="1:3" x14ac:dyDescent="0.3">
      <c r="A45" s="107"/>
      <c r="B45" s="97"/>
    </row>
    <row r="46" spans="1:3" x14ac:dyDescent="0.3">
      <c r="A46" s="107"/>
      <c r="B46" s="97"/>
    </row>
    <row r="47" spans="1:3" x14ac:dyDescent="0.3">
      <c r="A47" s="107"/>
      <c r="B47" s="97"/>
    </row>
  </sheetData>
  <autoFilter ref="A1:B35" xr:uid="{00000000-0009-0000-0000-000007000000}">
    <sortState ref="A2:B35">
      <sortCondition ref="A1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BD68-76AD-4456-8659-BABDE4F88192}">
  <dimension ref="A1"/>
  <sheetViews>
    <sheetView workbookViewId="0">
      <selection activeCell="A2" sqref="A2:L109"/>
    </sheetView>
  </sheetViews>
  <sheetFormatPr baseColWidth="10" defaultRowHeight="14.4" x14ac:dyDescent="0.3"/>
  <cols>
    <col min="12" max="12" width="11.5546875" customWidth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O39"/>
  <sheetViews>
    <sheetView zoomScaleNormal="100" workbookViewId="0">
      <selection activeCell="F19" sqref="F19"/>
    </sheetView>
  </sheetViews>
  <sheetFormatPr baseColWidth="10" defaultRowHeight="14.4" x14ac:dyDescent="0.3"/>
  <cols>
    <col min="1" max="1" width="5.33203125" customWidth="1"/>
    <col min="2" max="2" width="45.88671875" customWidth="1"/>
    <col min="3" max="3" width="6.33203125" customWidth="1"/>
    <col min="4" max="4" width="7.109375" customWidth="1"/>
    <col min="5" max="5" width="6.6640625" customWidth="1"/>
    <col min="6" max="6" width="7.109375" customWidth="1"/>
    <col min="7" max="7" width="6.109375" customWidth="1"/>
    <col min="8" max="8" width="7.44140625" customWidth="1"/>
    <col min="9" max="9" width="5.5546875" customWidth="1"/>
    <col min="10" max="10" width="6.33203125" customWidth="1"/>
    <col min="11" max="11" width="5.5546875" customWidth="1"/>
    <col min="12" max="12" width="7.109375" customWidth="1"/>
    <col min="13" max="13" width="22.5546875" customWidth="1"/>
  </cols>
  <sheetData>
    <row r="1" spans="2:15" x14ac:dyDescent="0.3">
      <c r="B1" s="326" t="s">
        <v>11</v>
      </c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26" t="s">
        <v>20</v>
      </c>
    </row>
    <row r="2" spans="2:15" x14ac:dyDescent="0.3"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26" t="s">
        <v>56</v>
      </c>
    </row>
    <row r="3" spans="2:15" ht="28.8" x14ac:dyDescent="0.3"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7" t="s">
        <v>55</v>
      </c>
    </row>
    <row r="4" spans="2:15" x14ac:dyDescent="0.3">
      <c r="B4" s="326"/>
      <c r="C4" s="326"/>
      <c r="D4" s="326"/>
      <c r="E4" s="326"/>
      <c r="F4" s="326"/>
      <c r="G4" s="326"/>
      <c r="H4" s="326"/>
      <c r="I4" s="326"/>
      <c r="J4" s="326"/>
      <c r="K4" s="326"/>
      <c r="L4" s="326"/>
      <c r="M4" s="26" t="s">
        <v>21</v>
      </c>
    </row>
    <row r="5" spans="2:15" x14ac:dyDescent="0.3">
      <c r="B5" s="327" t="s">
        <v>19</v>
      </c>
      <c r="C5" s="263" t="s">
        <v>24</v>
      </c>
      <c r="D5" s="219"/>
      <c r="E5" s="219"/>
      <c r="F5" s="219"/>
      <c r="G5" s="219"/>
      <c r="H5" s="219"/>
      <c r="I5" s="219"/>
      <c r="J5" s="219"/>
      <c r="K5" s="219"/>
      <c r="L5" s="219"/>
      <c r="M5" s="219"/>
    </row>
    <row r="6" spans="2:15" x14ac:dyDescent="0.3">
      <c r="B6" s="256"/>
      <c r="C6" s="223" t="s">
        <v>18</v>
      </c>
      <c r="D6" s="219"/>
      <c r="E6" s="219"/>
      <c r="F6" s="219"/>
      <c r="G6" s="219"/>
      <c r="H6" s="219"/>
      <c r="I6" s="219"/>
      <c r="J6" s="219"/>
      <c r="K6" s="219"/>
      <c r="L6" s="219"/>
      <c r="M6" s="219"/>
    </row>
    <row r="7" spans="2:15" ht="15" thickBot="1" x14ac:dyDescent="0.35">
      <c r="B7" s="27"/>
      <c r="C7" s="9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</row>
    <row r="8" spans="2:15" ht="23.25" customHeight="1" x14ac:dyDescent="0.3">
      <c r="B8" s="328" t="s">
        <v>22</v>
      </c>
      <c r="C8" s="329"/>
      <c r="D8" s="329"/>
      <c r="E8" s="329"/>
      <c r="F8" s="329"/>
      <c r="G8" s="329"/>
      <c r="H8" s="329"/>
      <c r="I8" s="329"/>
      <c r="J8" s="329"/>
      <c r="K8" s="329"/>
      <c r="L8" s="329"/>
      <c r="M8" s="330"/>
    </row>
    <row r="9" spans="2:15" ht="20.25" customHeight="1" thickBot="1" x14ac:dyDescent="0.35">
      <c r="B9" s="335" t="s">
        <v>23</v>
      </c>
      <c r="C9" s="336"/>
      <c r="D9" s="336"/>
      <c r="E9" s="336"/>
      <c r="F9" s="336"/>
      <c r="G9" s="336"/>
      <c r="H9" s="336"/>
      <c r="I9" s="336"/>
      <c r="J9" s="336"/>
      <c r="K9" s="336"/>
      <c r="L9" s="336"/>
      <c r="M9" s="337"/>
    </row>
    <row r="10" spans="2:15" x14ac:dyDescent="0.3">
      <c r="B10" s="3"/>
      <c r="C10" s="3"/>
    </row>
    <row r="11" spans="2:15" x14ac:dyDescent="0.3">
      <c r="B11" s="15" t="s">
        <v>0</v>
      </c>
      <c r="C11" s="331" t="s">
        <v>5</v>
      </c>
      <c r="D11" s="331"/>
      <c r="E11" s="332" t="s">
        <v>6</v>
      </c>
      <c r="F11" s="332"/>
      <c r="G11" s="332" t="s">
        <v>7</v>
      </c>
      <c r="H11" s="332"/>
      <c r="I11" s="332" t="s">
        <v>8</v>
      </c>
      <c r="J11" s="332"/>
      <c r="K11" s="333" t="s">
        <v>9</v>
      </c>
      <c r="L11" s="333"/>
      <c r="M11" s="334" t="s">
        <v>1</v>
      </c>
      <c r="N11" s="334"/>
      <c r="O11" s="334"/>
    </row>
    <row r="12" spans="2:15" x14ac:dyDescent="0.3">
      <c r="B12" s="16" t="s">
        <v>10</v>
      </c>
      <c r="C12" s="338" t="s">
        <v>11</v>
      </c>
      <c r="D12" s="338"/>
      <c r="E12" s="219"/>
      <c r="F12" s="219"/>
      <c r="G12" s="219"/>
      <c r="H12" s="219"/>
      <c r="I12" s="219"/>
      <c r="J12" s="219"/>
      <c r="K12" s="219"/>
      <c r="L12" s="219"/>
      <c r="M12" s="334"/>
      <c r="N12" s="334"/>
      <c r="O12" s="334"/>
    </row>
    <row r="13" spans="2:15" x14ac:dyDescent="0.3">
      <c r="B13" s="12" t="s">
        <v>57</v>
      </c>
      <c r="C13" s="13" t="s">
        <v>12</v>
      </c>
      <c r="D13" s="14" t="s">
        <v>13</v>
      </c>
      <c r="E13" s="13" t="s">
        <v>12</v>
      </c>
      <c r="F13" s="14" t="s">
        <v>13</v>
      </c>
      <c r="G13" s="13" t="s">
        <v>12</v>
      </c>
      <c r="H13" s="14" t="s">
        <v>13</v>
      </c>
      <c r="I13" s="13" t="s">
        <v>12</v>
      </c>
      <c r="J13" s="14" t="s">
        <v>13</v>
      </c>
      <c r="K13" s="13" t="s">
        <v>12</v>
      </c>
      <c r="L13" s="14" t="s">
        <v>13</v>
      </c>
      <c r="M13" s="334"/>
      <c r="N13" s="334"/>
      <c r="O13" s="334"/>
    </row>
    <row r="14" spans="2:15" ht="23.25" customHeight="1" x14ac:dyDescent="0.3">
      <c r="B14" s="4" t="s">
        <v>58</v>
      </c>
      <c r="C14" s="4"/>
      <c r="D14" s="1"/>
      <c r="E14" s="1"/>
      <c r="F14" s="1"/>
      <c r="G14" s="1"/>
      <c r="H14" s="1"/>
      <c r="I14" s="1"/>
      <c r="J14" s="1"/>
      <c r="K14" s="1"/>
      <c r="L14" s="1"/>
      <c r="M14" s="219"/>
      <c r="N14" s="219"/>
      <c r="O14" s="219"/>
    </row>
    <row r="15" spans="2:15" ht="26.25" customHeight="1" x14ac:dyDescent="0.3">
      <c r="B15" s="5" t="s">
        <v>2</v>
      </c>
      <c r="C15" s="5"/>
      <c r="D15" s="1"/>
      <c r="E15" s="1"/>
      <c r="F15" s="1"/>
      <c r="G15" s="1"/>
      <c r="H15" s="1"/>
      <c r="I15" s="1"/>
      <c r="J15" s="1"/>
      <c r="K15" s="1"/>
      <c r="L15" s="1"/>
      <c r="M15" s="219"/>
      <c r="N15" s="219"/>
      <c r="O15" s="219"/>
    </row>
    <row r="16" spans="2:15" ht="26.25" customHeight="1" x14ac:dyDescent="0.3">
      <c r="B16" s="5" t="s">
        <v>25</v>
      </c>
      <c r="C16" s="5"/>
      <c r="D16" s="1"/>
      <c r="E16" s="1"/>
      <c r="F16" s="1"/>
      <c r="G16" s="1"/>
      <c r="H16" s="1"/>
      <c r="I16" s="1"/>
      <c r="J16" s="1"/>
      <c r="K16" s="1"/>
      <c r="L16" s="1"/>
      <c r="M16" s="219"/>
      <c r="N16" s="219"/>
      <c r="O16" s="219"/>
    </row>
    <row r="17" spans="2:15" ht="30.75" customHeight="1" x14ac:dyDescent="0.3">
      <c r="B17" s="6" t="s">
        <v>3</v>
      </c>
      <c r="C17" s="6"/>
      <c r="D17" s="1"/>
      <c r="E17" s="1"/>
      <c r="F17" s="1"/>
      <c r="G17" s="1"/>
      <c r="H17" s="1"/>
      <c r="I17" s="1"/>
      <c r="J17" s="1"/>
      <c r="K17" s="1"/>
      <c r="L17" s="1"/>
      <c r="M17" s="219"/>
      <c r="N17" s="219"/>
      <c r="O17" s="219"/>
    </row>
    <row r="18" spans="2:15" ht="30.75" customHeight="1" x14ac:dyDescent="0.3">
      <c r="B18" s="6" t="s">
        <v>4</v>
      </c>
      <c r="C18" s="6"/>
      <c r="D18" s="1"/>
      <c r="E18" s="1"/>
      <c r="F18" s="1"/>
      <c r="G18" s="1"/>
      <c r="H18" s="1"/>
      <c r="I18" s="1"/>
      <c r="J18" s="1"/>
      <c r="K18" s="1"/>
      <c r="L18" s="1"/>
      <c r="M18" s="219"/>
      <c r="N18" s="219"/>
      <c r="O18" s="219"/>
    </row>
    <row r="19" spans="2:15" ht="41.4" x14ac:dyDescent="0.3">
      <c r="B19" s="6" t="s">
        <v>59</v>
      </c>
      <c r="C19" s="6"/>
      <c r="D19" s="1"/>
      <c r="E19" s="1"/>
      <c r="F19" s="1"/>
      <c r="G19" s="1"/>
      <c r="H19" s="1"/>
      <c r="I19" s="1"/>
      <c r="J19" s="1"/>
      <c r="K19" s="1"/>
      <c r="L19" s="1"/>
      <c r="M19" s="219"/>
      <c r="N19" s="219"/>
      <c r="O19" s="219"/>
    </row>
    <row r="20" spans="2:15" ht="27.6" x14ac:dyDescent="0.3">
      <c r="B20" s="6" t="s">
        <v>60</v>
      </c>
      <c r="C20" s="6"/>
      <c r="D20" s="1"/>
      <c r="E20" s="1"/>
      <c r="F20" s="1"/>
      <c r="G20" s="1"/>
      <c r="H20" s="1"/>
      <c r="I20" s="1"/>
      <c r="J20" s="1"/>
      <c r="K20" s="1"/>
      <c r="L20" s="1"/>
      <c r="M20" s="219"/>
      <c r="N20" s="219"/>
      <c r="O20" s="219"/>
    </row>
    <row r="21" spans="2:15" ht="27.6" x14ac:dyDescent="0.3">
      <c r="B21" s="6" t="s">
        <v>61</v>
      </c>
      <c r="C21" s="6"/>
      <c r="D21" s="1"/>
      <c r="E21" s="1"/>
      <c r="F21" s="1"/>
      <c r="G21" s="1"/>
      <c r="H21" s="1"/>
      <c r="I21" s="1"/>
      <c r="J21" s="1"/>
      <c r="K21" s="1"/>
      <c r="L21" s="1"/>
      <c r="M21" s="219"/>
      <c r="N21" s="219"/>
      <c r="O21" s="219"/>
    </row>
    <row r="22" spans="2:15" ht="27.6" x14ac:dyDescent="0.3">
      <c r="B22" s="6" t="s">
        <v>62</v>
      </c>
      <c r="C22" s="6"/>
      <c r="D22" s="1"/>
      <c r="E22" s="1"/>
      <c r="F22" s="1"/>
      <c r="G22" s="1"/>
      <c r="H22" s="1"/>
      <c r="I22" s="1"/>
      <c r="J22" s="1"/>
      <c r="K22" s="1"/>
      <c r="L22" s="1"/>
      <c r="M22" s="219"/>
      <c r="N22" s="219"/>
      <c r="O22" s="219"/>
    </row>
    <row r="23" spans="2:15" ht="27.6" x14ac:dyDescent="0.3">
      <c r="B23" s="6" t="s">
        <v>63</v>
      </c>
      <c r="C23" s="6"/>
      <c r="D23" s="1"/>
      <c r="E23" s="1"/>
      <c r="F23" s="1"/>
      <c r="G23" s="1"/>
      <c r="H23" s="1"/>
      <c r="I23" s="1"/>
      <c r="J23" s="1"/>
      <c r="K23" s="1"/>
      <c r="L23" s="1"/>
      <c r="M23" s="219"/>
      <c r="N23" s="219"/>
      <c r="O23" s="219"/>
    </row>
    <row r="24" spans="2:15" ht="36.75" customHeight="1" x14ac:dyDescent="0.3">
      <c r="B24" s="6" t="s">
        <v>64</v>
      </c>
      <c r="C24" s="6"/>
      <c r="D24" s="1"/>
      <c r="E24" s="1"/>
      <c r="F24" s="1"/>
      <c r="G24" s="1"/>
      <c r="H24" s="1"/>
      <c r="I24" s="1"/>
      <c r="J24" s="1"/>
      <c r="K24" s="1"/>
      <c r="L24" s="1"/>
      <c r="M24" s="219"/>
      <c r="N24" s="219"/>
      <c r="O24" s="219"/>
    </row>
    <row r="25" spans="2:15" ht="21" customHeight="1" x14ac:dyDescent="0.3">
      <c r="B25" s="12" t="s">
        <v>65</v>
      </c>
      <c r="C25" s="13" t="s">
        <v>12</v>
      </c>
      <c r="D25" s="14" t="s">
        <v>13</v>
      </c>
      <c r="E25" s="13" t="s">
        <v>12</v>
      </c>
      <c r="F25" s="14" t="s">
        <v>13</v>
      </c>
      <c r="G25" s="13" t="s">
        <v>12</v>
      </c>
      <c r="H25" s="14" t="s">
        <v>13</v>
      </c>
      <c r="I25" s="13" t="s">
        <v>12</v>
      </c>
      <c r="J25" s="14" t="s">
        <v>13</v>
      </c>
      <c r="K25" s="13" t="s">
        <v>12</v>
      </c>
      <c r="L25" s="14" t="s">
        <v>13</v>
      </c>
      <c r="M25" s="339"/>
      <c r="N25" s="339"/>
      <c r="O25" s="339"/>
    </row>
    <row r="26" spans="2:15" ht="18" customHeight="1" x14ac:dyDescent="0.3">
      <c r="B26" s="6" t="s">
        <v>66</v>
      </c>
      <c r="C26" s="6"/>
      <c r="D26" s="1"/>
      <c r="E26" s="1"/>
      <c r="F26" s="1"/>
      <c r="G26" s="1"/>
      <c r="H26" s="1"/>
      <c r="I26" s="1"/>
      <c r="J26" s="1"/>
      <c r="K26" s="1"/>
      <c r="L26" s="1"/>
      <c r="M26" s="219"/>
      <c r="N26" s="219"/>
      <c r="O26" s="219"/>
    </row>
    <row r="27" spans="2:15" ht="16.5" customHeight="1" x14ac:dyDescent="0.3">
      <c r="B27" s="6" t="s">
        <v>67</v>
      </c>
      <c r="C27" s="6"/>
      <c r="D27" s="1"/>
      <c r="E27" s="1"/>
      <c r="F27" s="1"/>
      <c r="G27" s="1"/>
      <c r="H27" s="1"/>
      <c r="I27" s="1"/>
      <c r="J27" s="1"/>
      <c r="K27" s="1"/>
      <c r="L27" s="1"/>
      <c r="M27" s="219"/>
      <c r="N27" s="219"/>
      <c r="O27" s="219"/>
    </row>
    <row r="28" spans="2:15" ht="14.25" customHeight="1" x14ac:dyDescent="0.3">
      <c r="B28" s="6" t="s">
        <v>68</v>
      </c>
      <c r="C28" s="6"/>
      <c r="D28" s="1"/>
      <c r="E28" s="1"/>
      <c r="F28" s="1"/>
      <c r="G28" s="1"/>
      <c r="H28" s="1"/>
      <c r="I28" s="1"/>
      <c r="J28" s="1"/>
      <c r="K28" s="1"/>
      <c r="L28" s="1"/>
      <c r="M28" s="219"/>
      <c r="N28" s="219"/>
      <c r="O28" s="219"/>
    </row>
    <row r="29" spans="2:15" ht="16.5" customHeight="1" x14ac:dyDescent="0.3">
      <c r="B29" s="6" t="s">
        <v>69</v>
      </c>
      <c r="C29" s="6"/>
      <c r="D29" s="1"/>
      <c r="E29" s="1"/>
      <c r="F29" s="1"/>
      <c r="G29" s="1"/>
      <c r="H29" s="1"/>
      <c r="I29" s="1"/>
      <c r="J29" s="1"/>
      <c r="K29" s="1"/>
      <c r="L29" s="1"/>
      <c r="M29" s="219"/>
      <c r="N29" s="219"/>
      <c r="O29" s="219"/>
    </row>
    <row r="30" spans="2:15" ht="15.75" customHeight="1" x14ac:dyDescent="0.3">
      <c r="B30" s="6" t="s">
        <v>70</v>
      </c>
      <c r="C30" s="6"/>
      <c r="D30" s="1"/>
      <c r="E30" s="1"/>
      <c r="F30" s="1"/>
      <c r="G30" s="1"/>
      <c r="H30" s="1"/>
      <c r="I30" s="1"/>
      <c r="J30" s="1"/>
      <c r="K30" s="1"/>
      <c r="L30" s="1"/>
      <c r="M30" s="219"/>
      <c r="N30" s="219"/>
      <c r="O30" s="219"/>
    </row>
    <row r="31" spans="2:15" ht="15.75" customHeight="1" x14ac:dyDescent="0.3">
      <c r="B31" s="6" t="s">
        <v>71</v>
      </c>
      <c r="C31" s="6"/>
      <c r="D31" s="1"/>
      <c r="E31" s="1"/>
      <c r="F31" s="1"/>
      <c r="G31" s="1"/>
      <c r="H31" s="1"/>
      <c r="I31" s="1"/>
      <c r="J31" s="1"/>
      <c r="K31" s="1"/>
      <c r="L31" s="1"/>
      <c r="M31" s="219"/>
      <c r="N31" s="219"/>
      <c r="O31" s="219"/>
    </row>
    <row r="32" spans="2:15" ht="15.75" customHeight="1" x14ac:dyDescent="0.3">
      <c r="B32" s="6" t="s">
        <v>72</v>
      </c>
      <c r="C32" s="6"/>
      <c r="D32" s="1"/>
      <c r="E32" s="1"/>
      <c r="F32" s="1"/>
      <c r="G32" s="1"/>
      <c r="H32" s="1"/>
      <c r="I32" s="1"/>
      <c r="J32" s="1"/>
      <c r="K32" s="1"/>
      <c r="L32" s="1"/>
      <c r="M32" s="219"/>
      <c r="N32" s="219"/>
      <c r="O32" s="219"/>
    </row>
    <row r="33" spans="2:13" x14ac:dyDescent="0.3">
      <c r="B33" s="340" t="s">
        <v>15</v>
      </c>
      <c r="C33" s="340"/>
      <c r="D33" s="340"/>
      <c r="E33" s="340"/>
      <c r="F33" s="340"/>
      <c r="G33" s="340"/>
      <c r="H33" s="340"/>
      <c r="I33" s="340"/>
      <c r="J33" s="340"/>
      <c r="K33" s="340"/>
      <c r="L33" s="340"/>
      <c r="M33" s="341"/>
    </row>
    <row r="34" spans="2:13" ht="15" customHeight="1" x14ac:dyDescent="0.3">
      <c r="B34" s="342" t="s">
        <v>73</v>
      </c>
      <c r="C34" s="219"/>
      <c r="D34" s="219"/>
      <c r="E34" s="219"/>
      <c r="F34" s="219"/>
      <c r="G34" s="219"/>
      <c r="H34" s="219"/>
      <c r="I34" s="219"/>
      <c r="J34" s="219"/>
      <c r="K34" s="219"/>
      <c r="L34" s="256"/>
      <c r="M34" s="25" t="s">
        <v>16</v>
      </c>
    </row>
    <row r="35" spans="2:13" x14ac:dyDescent="0.3">
      <c r="B35" s="342"/>
      <c r="C35" s="219"/>
      <c r="D35" s="219"/>
      <c r="E35" s="219"/>
      <c r="F35" s="219"/>
      <c r="G35" s="219"/>
      <c r="H35" s="219"/>
      <c r="I35" s="219"/>
      <c r="J35" s="219"/>
      <c r="K35" s="219"/>
      <c r="L35" s="256"/>
      <c r="M35" s="326" t="s">
        <v>17</v>
      </c>
    </row>
    <row r="36" spans="2:13" ht="9" customHeight="1" x14ac:dyDescent="0.3">
      <c r="B36" s="342"/>
      <c r="C36" s="219"/>
      <c r="D36" s="219"/>
      <c r="E36" s="219"/>
      <c r="F36" s="219"/>
      <c r="G36" s="219"/>
      <c r="H36" s="219"/>
      <c r="I36" s="219"/>
      <c r="J36" s="219"/>
      <c r="K36" s="219"/>
      <c r="L36" s="256"/>
      <c r="M36" s="326"/>
    </row>
    <row r="37" spans="2:13" x14ac:dyDescent="0.3">
      <c r="B37" s="342"/>
      <c r="C37" s="219"/>
      <c r="D37" s="219"/>
      <c r="E37" s="219"/>
      <c r="F37" s="219"/>
      <c r="G37" s="219"/>
      <c r="H37" s="219"/>
      <c r="I37" s="219"/>
      <c r="J37" s="219"/>
      <c r="K37" s="219"/>
      <c r="L37" s="256"/>
      <c r="M37" s="326"/>
    </row>
    <row r="38" spans="2:13" hidden="1" x14ac:dyDescent="0.3">
      <c r="B38" s="342"/>
      <c r="C38" s="219"/>
      <c r="D38" s="219"/>
      <c r="E38" s="219"/>
      <c r="F38" s="219"/>
      <c r="G38" s="219"/>
      <c r="H38" s="219"/>
      <c r="I38" s="219"/>
      <c r="J38" s="219"/>
      <c r="K38" s="219"/>
      <c r="L38" s="256"/>
      <c r="M38" s="326"/>
    </row>
    <row r="39" spans="2:13" x14ac:dyDescent="0.3">
      <c r="B39" s="342"/>
      <c r="C39" s="2" t="s">
        <v>14</v>
      </c>
      <c r="D39" s="2" t="s">
        <v>74</v>
      </c>
      <c r="E39" s="2" t="s">
        <v>14</v>
      </c>
      <c r="F39" s="2" t="s">
        <v>74</v>
      </c>
      <c r="G39" s="2" t="s">
        <v>14</v>
      </c>
      <c r="H39" s="2" t="s">
        <v>74</v>
      </c>
      <c r="I39" s="2" t="s">
        <v>14</v>
      </c>
      <c r="J39" s="2" t="s">
        <v>74</v>
      </c>
      <c r="K39" s="2" t="s">
        <v>14</v>
      </c>
      <c r="L39" s="2" t="s">
        <v>74</v>
      </c>
      <c r="M39" s="326"/>
    </row>
  </sheetData>
  <mergeCells count="49">
    <mergeCell ref="B33:M33"/>
    <mergeCell ref="B34:B39"/>
    <mergeCell ref="C34:C38"/>
    <mergeCell ref="D34:D38"/>
    <mergeCell ref="E34:E38"/>
    <mergeCell ref="F34:F38"/>
    <mergeCell ref="L34:L38"/>
    <mergeCell ref="M35:M39"/>
    <mergeCell ref="G34:G38"/>
    <mergeCell ref="H34:H38"/>
    <mergeCell ref="I34:I38"/>
    <mergeCell ref="J34:J38"/>
    <mergeCell ref="K34:K38"/>
    <mergeCell ref="M28:O28"/>
    <mergeCell ref="M29:O29"/>
    <mergeCell ref="M30:O30"/>
    <mergeCell ref="M31:O31"/>
    <mergeCell ref="M32:O32"/>
    <mergeCell ref="M23:O23"/>
    <mergeCell ref="M24:O24"/>
    <mergeCell ref="M25:O25"/>
    <mergeCell ref="M26:O26"/>
    <mergeCell ref="M27:O27"/>
    <mergeCell ref="M18:O18"/>
    <mergeCell ref="M19:O19"/>
    <mergeCell ref="M20:O20"/>
    <mergeCell ref="M21:O21"/>
    <mergeCell ref="M22:O22"/>
    <mergeCell ref="K12:L12"/>
    <mergeCell ref="M14:O14"/>
    <mergeCell ref="M15:O15"/>
    <mergeCell ref="M16:O16"/>
    <mergeCell ref="M17:O17"/>
    <mergeCell ref="B1:L4"/>
    <mergeCell ref="B5:B6"/>
    <mergeCell ref="C5:M5"/>
    <mergeCell ref="B8:M8"/>
    <mergeCell ref="C11:D11"/>
    <mergeCell ref="E11:F11"/>
    <mergeCell ref="G11:H11"/>
    <mergeCell ref="I11:J11"/>
    <mergeCell ref="K11:L11"/>
    <mergeCell ref="M11:O13"/>
    <mergeCell ref="C6:M6"/>
    <mergeCell ref="B9:M9"/>
    <mergeCell ref="C12:D12"/>
    <mergeCell ref="E12:F12"/>
    <mergeCell ref="G12:H12"/>
    <mergeCell ref="I12:J12"/>
  </mergeCells>
  <pageMargins left="0.7" right="0.7" top="0.75" bottom="0.75" header="0.3" footer="0.3"/>
  <pageSetup paperSize="9" scale="73" orientation="landscape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43"/>
  <sheetViews>
    <sheetView topLeftCell="A16" zoomScale="96" zoomScaleNormal="96" workbookViewId="0">
      <selection activeCell="B38" sqref="B38"/>
    </sheetView>
  </sheetViews>
  <sheetFormatPr baseColWidth="10" defaultRowHeight="14.4" x14ac:dyDescent="0.3"/>
  <cols>
    <col min="1" max="1" width="6.88671875" customWidth="1"/>
    <col min="2" max="2" width="45.88671875" customWidth="1"/>
    <col min="3" max="3" width="6.33203125" customWidth="1"/>
    <col min="4" max="4" width="7.109375" customWidth="1"/>
    <col min="5" max="5" width="6.6640625" customWidth="1"/>
    <col min="6" max="6" width="7.109375" customWidth="1"/>
    <col min="7" max="7" width="6.109375" customWidth="1"/>
    <col min="8" max="8" width="7.44140625" customWidth="1"/>
    <col min="9" max="9" width="5.5546875" customWidth="1"/>
    <col min="10" max="10" width="6.33203125" customWidth="1"/>
    <col min="11" max="11" width="5.5546875" customWidth="1"/>
    <col min="12" max="12" width="7.109375" customWidth="1"/>
    <col min="13" max="13" width="27" customWidth="1"/>
  </cols>
  <sheetData>
    <row r="1" spans="2:14" x14ac:dyDescent="0.3">
      <c r="B1" s="326" t="s">
        <v>11</v>
      </c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17" t="s">
        <v>27</v>
      </c>
    </row>
    <row r="2" spans="2:14" x14ac:dyDescent="0.3"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17" t="s">
        <v>30</v>
      </c>
    </row>
    <row r="3" spans="2:14" ht="28.8" x14ac:dyDescent="0.3"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7" t="s">
        <v>29</v>
      </c>
    </row>
    <row r="4" spans="2:14" x14ac:dyDescent="0.3">
      <c r="B4" s="326"/>
      <c r="C4" s="326"/>
      <c r="D4" s="326"/>
      <c r="E4" s="326"/>
      <c r="F4" s="326"/>
      <c r="G4" s="326"/>
      <c r="H4" s="326"/>
      <c r="I4" s="326"/>
      <c r="J4" s="326"/>
      <c r="K4" s="326"/>
      <c r="L4" s="326"/>
      <c r="M4" s="17" t="s">
        <v>21</v>
      </c>
    </row>
    <row r="5" spans="2:14" x14ac:dyDescent="0.3">
      <c r="B5" s="327" t="s">
        <v>19</v>
      </c>
      <c r="C5" s="263" t="s">
        <v>28</v>
      </c>
      <c r="D5" s="219"/>
      <c r="E5" s="219"/>
      <c r="F5" s="219"/>
      <c r="G5" s="219"/>
      <c r="H5" s="219"/>
      <c r="I5" s="219"/>
      <c r="J5" s="219"/>
      <c r="K5" s="219"/>
      <c r="L5" s="219"/>
      <c r="M5" s="219"/>
    </row>
    <row r="6" spans="2:14" x14ac:dyDescent="0.3">
      <c r="B6" s="256"/>
      <c r="C6" s="223" t="s">
        <v>18</v>
      </c>
      <c r="D6" s="219"/>
      <c r="E6" s="219"/>
      <c r="F6" s="219"/>
      <c r="G6" s="219"/>
      <c r="H6" s="219"/>
      <c r="I6" s="219"/>
      <c r="J6" s="219"/>
      <c r="K6" s="219"/>
      <c r="L6" s="219"/>
      <c r="M6" s="219"/>
    </row>
    <row r="7" spans="2:14" x14ac:dyDescent="0.3">
      <c r="B7" s="8"/>
      <c r="C7" s="9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</row>
    <row r="8" spans="2:14" ht="15" thickBot="1" x14ac:dyDescent="0.35">
      <c r="B8" s="8" t="s">
        <v>31</v>
      </c>
      <c r="C8" s="9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</row>
    <row r="9" spans="2:14" ht="28.5" customHeight="1" x14ac:dyDescent="0.3">
      <c r="B9" s="328" t="s">
        <v>32</v>
      </c>
      <c r="C9" s="329"/>
      <c r="D9" s="329"/>
      <c r="E9" s="329"/>
      <c r="F9" s="329"/>
      <c r="G9" s="329"/>
      <c r="H9" s="329"/>
      <c r="I9" s="329"/>
      <c r="J9" s="329"/>
      <c r="K9" s="329"/>
      <c r="L9" s="329"/>
      <c r="M9" s="330"/>
    </row>
    <row r="10" spans="2:14" ht="24" customHeight="1" thickBot="1" x14ac:dyDescent="0.35">
      <c r="B10" s="335" t="s">
        <v>23</v>
      </c>
      <c r="C10" s="336"/>
      <c r="D10" s="336"/>
      <c r="E10" s="336"/>
      <c r="F10" s="336"/>
      <c r="G10" s="336"/>
      <c r="H10" s="336"/>
      <c r="I10" s="336"/>
      <c r="J10" s="336"/>
      <c r="K10" s="336"/>
      <c r="L10" s="336"/>
      <c r="M10" s="337"/>
    </row>
    <row r="11" spans="2:14" ht="15" thickBot="1" x14ac:dyDescent="0.35">
      <c r="B11" s="3"/>
      <c r="C11" s="3"/>
    </row>
    <row r="12" spans="2:14" ht="19.5" customHeight="1" x14ac:dyDescent="0.3">
      <c r="B12" s="363" t="s">
        <v>39</v>
      </c>
      <c r="C12" s="364"/>
      <c r="D12" s="364"/>
      <c r="E12" s="364"/>
      <c r="F12" s="364"/>
      <c r="G12" s="364"/>
      <c r="H12" s="364"/>
      <c r="I12" s="364"/>
      <c r="J12" s="364"/>
      <c r="K12" s="364"/>
      <c r="L12" s="364"/>
      <c r="M12" s="365"/>
    </row>
    <row r="13" spans="2:14" x14ac:dyDescent="0.3">
      <c r="B13" s="20"/>
      <c r="C13" s="19"/>
      <c r="D13" s="11"/>
      <c r="E13" s="11"/>
      <c r="F13" s="11"/>
      <c r="G13" s="11"/>
      <c r="H13" s="11"/>
      <c r="I13" s="11"/>
      <c r="J13" s="11"/>
      <c r="K13" s="11"/>
      <c r="L13" s="11"/>
      <c r="M13" s="21"/>
    </row>
    <row r="14" spans="2:14" x14ac:dyDescent="0.3">
      <c r="B14" s="355" t="s">
        <v>33</v>
      </c>
      <c r="C14" s="356"/>
      <c r="D14" s="356"/>
      <c r="E14" s="356"/>
      <c r="F14" s="356"/>
      <c r="G14" s="356"/>
      <c r="H14" s="356"/>
      <c r="I14" s="356"/>
      <c r="J14" s="356"/>
      <c r="K14" s="356"/>
      <c r="L14" s="356"/>
      <c r="M14" s="357"/>
    </row>
    <row r="15" spans="2:14" ht="21" customHeight="1" x14ac:dyDescent="0.3">
      <c r="B15" s="360" t="s">
        <v>50</v>
      </c>
      <c r="C15" s="361"/>
      <c r="D15" s="361"/>
      <c r="E15" s="361"/>
      <c r="F15" s="361"/>
      <c r="G15" s="361"/>
      <c r="H15" s="361"/>
      <c r="I15" s="361"/>
      <c r="J15" s="361"/>
      <c r="K15" s="361"/>
      <c r="L15" s="361"/>
      <c r="M15" s="362"/>
    </row>
    <row r="16" spans="2:14" x14ac:dyDescent="0.3">
      <c r="B16" s="22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23"/>
    </row>
    <row r="17" spans="2:13" ht="137.25" customHeight="1" x14ac:dyDescent="0.3">
      <c r="B17" s="358" t="s">
        <v>11</v>
      </c>
      <c r="C17" s="344"/>
      <c r="D17" s="344"/>
      <c r="E17" s="344"/>
      <c r="F17" s="344"/>
      <c r="G17" s="344"/>
      <c r="H17" s="344"/>
      <c r="I17" s="344"/>
      <c r="J17" s="344"/>
      <c r="K17" s="344"/>
      <c r="L17" s="344"/>
      <c r="M17" s="359"/>
    </row>
    <row r="18" spans="2:13" ht="75" customHeight="1" x14ac:dyDescent="0.3">
      <c r="B18" s="358" t="s">
        <v>46</v>
      </c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59"/>
    </row>
    <row r="19" spans="2:13" ht="25.5" customHeight="1" x14ac:dyDescent="0.3">
      <c r="B19" s="366" t="s">
        <v>49</v>
      </c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367"/>
    </row>
    <row r="20" spans="2:13" ht="63" customHeight="1" x14ac:dyDescent="0.3">
      <c r="B20" s="358" t="s">
        <v>41</v>
      </c>
      <c r="C20" s="344"/>
      <c r="D20" s="344"/>
      <c r="E20" s="344"/>
      <c r="F20" s="344"/>
      <c r="G20" s="344"/>
      <c r="H20" s="344"/>
      <c r="I20" s="344"/>
      <c r="J20" s="344"/>
      <c r="K20" s="344"/>
      <c r="L20" s="344"/>
      <c r="M20" s="359"/>
    </row>
    <row r="21" spans="2:13" ht="61.5" customHeight="1" x14ac:dyDescent="0.3">
      <c r="B21" s="358" t="s">
        <v>43</v>
      </c>
      <c r="C21" s="344"/>
      <c r="D21" s="344"/>
      <c r="E21" s="344"/>
      <c r="F21" s="344"/>
      <c r="G21" s="344"/>
      <c r="H21" s="344"/>
      <c r="I21" s="344"/>
      <c r="J21" s="344"/>
      <c r="K21" s="344"/>
      <c r="L21" s="344"/>
      <c r="M21" s="359"/>
    </row>
    <row r="22" spans="2:13" ht="69" customHeight="1" x14ac:dyDescent="0.3">
      <c r="B22" s="358" t="s">
        <v>40</v>
      </c>
      <c r="C22" s="344"/>
      <c r="D22" s="344"/>
      <c r="E22" s="344"/>
      <c r="F22" s="344"/>
      <c r="G22" s="344"/>
      <c r="H22" s="344"/>
      <c r="I22" s="344"/>
      <c r="J22" s="344"/>
      <c r="K22" s="344"/>
      <c r="L22" s="344"/>
      <c r="M22" s="359"/>
    </row>
    <row r="23" spans="2:13" ht="112.5" customHeight="1" x14ac:dyDescent="0.3">
      <c r="B23" s="358" t="s">
        <v>42</v>
      </c>
      <c r="C23" s="344"/>
      <c r="D23" s="344"/>
      <c r="E23" s="344"/>
      <c r="F23" s="344"/>
      <c r="G23" s="344"/>
      <c r="H23" s="344"/>
      <c r="I23" s="344"/>
      <c r="J23" s="344"/>
      <c r="K23" s="344"/>
      <c r="L23" s="344"/>
      <c r="M23" s="359"/>
    </row>
    <row r="24" spans="2:13" x14ac:dyDescent="0.3">
      <c r="B24" s="346" t="s">
        <v>44</v>
      </c>
      <c r="C24" s="347"/>
      <c r="D24" s="347"/>
      <c r="E24" s="347"/>
      <c r="F24" s="347"/>
      <c r="G24" s="347"/>
      <c r="H24" s="347"/>
      <c r="I24" s="347"/>
      <c r="J24" s="347"/>
      <c r="K24" s="347"/>
      <c r="L24" s="347"/>
      <c r="M24" s="348"/>
    </row>
    <row r="25" spans="2:13" ht="19.5" customHeight="1" x14ac:dyDescent="0.3">
      <c r="B25" s="346" t="s">
        <v>45</v>
      </c>
      <c r="C25" s="347"/>
      <c r="D25" s="347"/>
      <c r="E25" s="347"/>
      <c r="F25" s="347"/>
      <c r="G25" s="347"/>
      <c r="H25" s="347"/>
      <c r="I25" s="347"/>
      <c r="J25" s="347"/>
      <c r="K25" s="347"/>
      <c r="L25" s="347"/>
      <c r="M25" s="348"/>
    </row>
    <row r="26" spans="2:13" ht="16.5" customHeight="1" x14ac:dyDescent="0.3">
      <c r="B26" s="349" t="s">
        <v>47</v>
      </c>
      <c r="C26" s="350"/>
      <c r="D26" s="350"/>
      <c r="E26" s="350"/>
      <c r="F26" s="350"/>
      <c r="G26" s="350"/>
      <c r="H26" s="350"/>
      <c r="I26" s="350"/>
      <c r="J26" s="350"/>
      <c r="K26" s="350"/>
      <c r="L26" s="350"/>
      <c r="M26" s="351"/>
    </row>
    <row r="27" spans="2:13" ht="85.5" customHeight="1" x14ac:dyDescent="0.3">
      <c r="B27" s="352" t="s">
        <v>37</v>
      </c>
      <c r="C27" s="353"/>
      <c r="D27" s="353"/>
      <c r="E27" s="353"/>
      <c r="F27" s="353"/>
      <c r="G27" s="353"/>
      <c r="H27" s="353"/>
      <c r="I27" s="353"/>
      <c r="J27" s="353"/>
      <c r="K27" s="353"/>
      <c r="L27" s="353"/>
      <c r="M27" s="354"/>
    </row>
    <row r="28" spans="2:13" ht="72.75" customHeight="1" x14ac:dyDescent="0.3">
      <c r="B28" s="355" t="s">
        <v>38</v>
      </c>
      <c r="C28" s="356"/>
      <c r="D28" s="356"/>
      <c r="E28" s="356"/>
      <c r="F28" s="356"/>
      <c r="G28" s="356"/>
      <c r="H28" s="356"/>
      <c r="I28" s="356"/>
      <c r="J28" s="356"/>
      <c r="K28" s="356"/>
      <c r="L28" s="356"/>
      <c r="M28" s="357"/>
    </row>
    <row r="29" spans="2:13" ht="61.5" customHeight="1" x14ac:dyDescent="0.3">
      <c r="B29" s="343" t="s">
        <v>48</v>
      </c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5"/>
    </row>
    <row r="30" spans="2:13" x14ac:dyDescent="0.3">
      <c r="B30" s="19"/>
      <c r="C30" s="3"/>
    </row>
    <row r="31" spans="2:13" x14ac:dyDescent="0.3">
      <c r="B31" s="3"/>
      <c r="C31" s="3"/>
    </row>
    <row r="32" spans="2:13" x14ac:dyDescent="0.3">
      <c r="B32" s="3"/>
      <c r="C32" s="3"/>
    </row>
    <row r="33" spans="2:3" x14ac:dyDescent="0.3">
      <c r="B33" s="3"/>
      <c r="C33" s="3"/>
    </row>
    <row r="34" spans="2:3" x14ac:dyDescent="0.3">
      <c r="B34" s="3"/>
      <c r="C34" s="3"/>
    </row>
    <row r="35" spans="2:3" x14ac:dyDescent="0.3">
      <c r="B35" s="3"/>
      <c r="C35" s="3"/>
    </row>
    <row r="36" spans="2:3" x14ac:dyDescent="0.3">
      <c r="B36" s="3"/>
      <c r="C36" s="3"/>
    </row>
    <row r="37" spans="2:3" x14ac:dyDescent="0.3">
      <c r="B37" s="3"/>
      <c r="C37" s="3"/>
    </row>
    <row r="38" spans="2:3" x14ac:dyDescent="0.3">
      <c r="B38" s="3"/>
      <c r="C38" s="3"/>
    </row>
    <row r="39" spans="2:3" x14ac:dyDescent="0.3">
      <c r="B39" s="3"/>
      <c r="C39" s="3"/>
    </row>
    <row r="40" spans="2:3" x14ac:dyDescent="0.3">
      <c r="B40" s="3"/>
      <c r="C40" s="3"/>
    </row>
    <row r="41" spans="2:3" x14ac:dyDescent="0.3">
      <c r="B41" s="3"/>
      <c r="C41" s="3"/>
    </row>
    <row r="43" spans="2:3" ht="15" customHeight="1" x14ac:dyDescent="0.3"/>
  </sheetData>
  <mergeCells count="22">
    <mergeCell ref="B22:M22"/>
    <mergeCell ref="B23:M23"/>
    <mergeCell ref="B1:L4"/>
    <mergeCell ref="B5:B6"/>
    <mergeCell ref="C5:M5"/>
    <mergeCell ref="C6:M6"/>
    <mergeCell ref="B9:M9"/>
    <mergeCell ref="B10:M10"/>
    <mergeCell ref="B15:M15"/>
    <mergeCell ref="B17:M17"/>
    <mergeCell ref="B18:M18"/>
    <mergeCell ref="B21:M21"/>
    <mergeCell ref="B12:M12"/>
    <mergeCell ref="B14:M14"/>
    <mergeCell ref="B19:M19"/>
    <mergeCell ref="B20:M20"/>
    <mergeCell ref="B29:M29"/>
    <mergeCell ref="B24:M24"/>
    <mergeCell ref="B25:M25"/>
    <mergeCell ref="B26:M26"/>
    <mergeCell ref="B27:M27"/>
    <mergeCell ref="B28:M28"/>
  </mergeCells>
  <pageMargins left="0.23622047244094491" right="0.23622047244094491" top="0.74803149606299213" bottom="0.74803149606299213" header="0.31496062992125984" footer="0.31496062992125984"/>
  <pageSetup paperSize="9" scale="67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</vt:i4>
      </vt:variant>
      <vt:variant>
        <vt:lpstr>Rangos con nombre</vt:lpstr>
      </vt:variant>
      <vt:variant>
        <vt:i4>5</vt:i4>
      </vt:variant>
    </vt:vector>
  </HeadingPairs>
  <TitlesOfParts>
    <vt:vector size="20" baseType="lpstr">
      <vt:lpstr>REGISTRO FACTURAS</vt:lpstr>
      <vt:lpstr>DESPACHO 4.0</vt:lpstr>
      <vt:lpstr>TRANSPORTE 3.0</vt:lpstr>
      <vt:lpstr>PACKING LIST</vt:lpstr>
      <vt:lpstr>PACKING LIST profarco</vt:lpstr>
      <vt:lpstr>LOTES</vt:lpstr>
      <vt:lpstr>Hoja3</vt:lpstr>
      <vt:lpstr>TRANSPORTE</vt:lpstr>
      <vt:lpstr>NUMEROS</vt:lpstr>
      <vt:lpstr>FACTURAS</vt:lpstr>
      <vt:lpstr>PEDIDOS</vt:lpstr>
      <vt:lpstr>PROVEEDORES</vt:lpstr>
      <vt:lpstr>Hoja1</vt:lpstr>
      <vt:lpstr>FORMATO 2</vt:lpstr>
      <vt:lpstr>REPORTE DE ACCIDENTES</vt:lpstr>
      <vt:lpstr>'DESPACHO 4.0'!Área_de_impresión</vt:lpstr>
      <vt:lpstr>'PACKING LIST'!Área_de_impresión</vt:lpstr>
      <vt:lpstr>'PACKING LIST profarco'!Área_de_impresión</vt:lpstr>
      <vt:lpstr>PEDIDOS!Área_de_impresión</vt:lpstr>
      <vt:lpstr>'TRANSPORTE 3.0'!Área_de_impresión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2018-07-19T21:46:07Z</cp:lastPrinted>
  <dcterms:created xsi:type="dcterms:W3CDTF">2016-11-11T16:40:36Z</dcterms:created>
  <dcterms:modified xsi:type="dcterms:W3CDTF">2018-07-19T22:19:41Z</dcterms:modified>
</cp:coreProperties>
</file>